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2.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1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charts/chartEx2.xml" ContentType="application/vnd.ms-office.chartex+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6.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7.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8"/>
  <workbookPr updateLinks="always" codeName="ThisWorkbook"/>
  <mc:AlternateContent xmlns:mc="http://schemas.openxmlformats.org/markup-compatibility/2006">
    <mc:Choice Requires="x15">
      <x15ac:absPath xmlns:x15ac="http://schemas.microsoft.com/office/spreadsheetml/2010/11/ac" url="https://d.docs.live.net/3b9929939c51da5e/Desktop/"/>
    </mc:Choice>
  </mc:AlternateContent>
  <xr:revisionPtr revIDLastSave="32" documentId="8_{605A74DF-3159-47F5-BAE6-5A92806C74E4}" xr6:coauthVersionLast="47" xr6:coauthVersionMax="47" xr10:uidLastSave="{6CB4D459-DC87-49F4-B122-6E9E9371BE73}"/>
  <bookViews>
    <workbookView xWindow="-108" yWindow="-108" windowWidth="23256" windowHeight="12456" tabRatio="788" firstSheet="18" activeTab="23" xr2:uid="{00000000-000D-0000-FFFF-FFFF00000000}"/>
  </bookViews>
  <sheets>
    <sheet name="Quarters" sheetId="3" state="hidden" r:id="rId1"/>
    <sheet name="Cash Flow Statement" sheetId="8" state="hidden" r:id="rId2"/>
    <sheet name="Company Profile" sheetId="42" r:id="rId3"/>
    <sheet name="HistoricalFS" sheetId="7" r:id="rId4"/>
    <sheet name="Common Size Statement" sheetId="29" r:id="rId5"/>
    <sheet name="Ratio Analysis" sheetId="10" r:id="rId6"/>
    <sheet name="Profit &amp; Loss" sheetId="1" state="hidden" r:id="rId7"/>
    <sheet name="Balance Sheet" sheetId="2" state="hidden" r:id="rId8"/>
    <sheet name="Cash Flow" sheetId="4" state="hidden" r:id="rId9"/>
    <sheet name="Forecasting" sheetId="11" r:id="rId10"/>
    <sheet name="Beta - Regression" sheetId="15" r:id="rId11"/>
    <sheet name="Intrinic Growth" sheetId="20" r:id="rId12"/>
    <sheet name="WACC" sheetId="21" r:id="rId13"/>
    <sheet name="DCF&gt;" sheetId="31" r:id="rId14"/>
    <sheet name="DCF" sheetId="12" r:id="rId15"/>
    <sheet name="Beta - Comps" sheetId="16" r:id="rId16"/>
    <sheet name="Return on Markets" sheetId="22" r:id="rId17"/>
    <sheet name="Comps Value" sheetId="25" r:id="rId18"/>
    <sheet name="Football Analysis" sheetId="23" r:id="rId19"/>
    <sheet name="VAR&gt;" sheetId="33" r:id="rId20"/>
    <sheet name="Historical Approach" sheetId="34" r:id="rId21"/>
    <sheet name="Dupont Analysis" sheetId="38" r:id="rId22"/>
    <sheet name="Monte Carlo Simulation" sheetId="37" r:id="rId23"/>
    <sheet name="Altman Z-Score" sheetId="41" r:id="rId24"/>
    <sheet name="Data Room&gt;" sheetId="18" r:id="rId25"/>
    <sheet name="&lt;Regression Data&gt;" sheetId="14" r:id="rId26"/>
    <sheet name="Historical VAR Data" sheetId="36" r:id="rId27"/>
    <sheet name="List of Stocks" sheetId="39" r:id="rId28"/>
    <sheet name="Raw FS" sheetId="19" r:id="rId29"/>
    <sheet name="Input Sheet" sheetId="43" r:id="rId30"/>
    <sheet name="Raw Data" sheetId="32" r:id="rId31"/>
    <sheet name="Data Sheet" sheetId="6" r:id="rId32"/>
    <sheet name="Peers Data" sheetId="24" r:id="rId33"/>
    <sheet name="Sector Data" sheetId="27" r:id="rId34"/>
    <sheet name="Nifty Returns" sheetId="30" r:id="rId35"/>
    <sheet name="Share Price -  5Y" sheetId="45" r:id="rId36"/>
  </sheets>
  <externalReferences>
    <externalReference r:id="rId37"/>
  </externalReferences>
  <definedNames>
    <definedName name="_xlnm._FilterDatabase" localSheetId="25" hidden="1">'&lt;Regression Data&gt;'!$B$6:$F$6</definedName>
    <definedName name="_xlnm._FilterDatabase" localSheetId="10" hidden="1">'Beta - Regression'!$G$13:$Q$123</definedName>
    <definedName name="_xlnm._FilterDatabase" localSheetId="20" hidden="1">'Historical Approach'!$A$9:$E$5022</definedName>
    <definedName name="_xlnm._FilterDatabase" localSheetId="26" hidden="1">'Historical VAR Data'!$B$3:$H$3</definedName>
    <definedName name="_xlnm._FilterDatabase" localSheetId="27" hidden="1">'List of Stocks'!$A$2:$D$5049</definedName>
    <definedName name="_xlnm._FilterDatabase" localSheetId="22" hidden="1">'Monte Carlo Simulation'!$A$9:$E$5021</definedName>
    <definedName name="_xlnm._FilterDatabase" localSheetId="35" hidden="1">'Share Price -  5Y'!$B$2:$E$2</definedName>
    <definedName name="_xlchart.v1.0" hidden="1">'Historical Approach'!$E$10:$E$5022</definedName>
    <definedName name="_xlchart.v1.1" hidden="1">'Monte Carlo Simulation'!$H$10:$H$5021</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27" hidden="1">"04/29/2023 08:53:12"</definedName>
    <definedName name="IQ_NAMES_REVISION_DATE_" hidden="1">"01/26/2023 09:21:20"</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23">'Altman Z-Score'!$A$1:$I$96</definedName>
    <definedName name="_xlnm.Print_Area" localSheetId="10">'Beta - Regression'!$A$1:$K$63</definedName>
    <definedName name="_xlnm.Print_Area" localSheetId="4">'Common Size Statement'!$A$1:$L$48</definedName>
    <definedName name="_xlnm.Print_Area" localSheetId="14">DCF!$A$1:$J$54</definedName>
    <definedName name="_xlnm.Print_Area" localSheetId="21">'Dupont Analysis'!$A$1:$I$112</definedName>
    <definedName name="_xlnm.Print_Area" localSheetId="9">Forecasting!$A$1:$O$41</definedName>
    <definedName name="_xlnm.Print_Area" localSheetId="3">HistoricalFS!$A$1:$M$116</definedName>
    <definedName name="_xlnm.Print_Area" localSheetId="12">WACC!$A$2:$K$54</definedName>
    <definedName name="UPDATE" localSheetId="27">'[1]Data Sheet'!$E$1</definedName>
    <definedName name="UPDATE" localSheetId="33">#REF!</definedName>
    <definedName name="UPDATE">'Data Sheet'!$E$1</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7" l="1"/>
  <c r="B4" i="37"/>
  <c r="B4" i="34"/>
  <c r="B7" i="23"/>
  <c r="B4" i="23"/>
  <c r="B4" i="25"/>
  <c r="B4" i="12"/>
  <c r="B3" i="20"/>
  <c r="B3" i="15"/>
  <c r="B3" i="11"/>
  <c r="B7" i="10"/>
  <c r="B3" i="10" s="1"/>
  <c r="C8" i="10"/>
  <c r="D8" i="10"/>
  <c r="E8" i="10"/>
  <c r="F8" i="10"/>
  <c r="G8" i="10"/>
  <c r="H8" i="10"/>
  <c r="I8" i="10"/>
  <c r="J8" i="10"/>
  <c r="K8" i="10"/>
  <c r="L8" i="10"/>
  <c r="B28" i="42"/>
  <c r="K45" i="42"/>
  <c r="K46" i="42"/>
  <c r="K42" i="42"/>
  <c r="C31" i="42"/>
  <c r="C32" i="42"/>
  <c r="C33" i="42"/>
  <c r="C34" i="42"/>
  <c r="C35" i="42"/>
  <c r="C36" i="42"/>
  <c r="C37" i="42"/>
  <c r="C38" i="42"/>
  <c r="F28" i="42"/>
  <c r="C28" i="42"/>
  <c r="E38" i="42"/>
  <c r="B38" i="42"/>
  <c r="E37" i="42"/>
  <c r="B37" i="42"/>
  <c r="E36" i="42"/>
  <c r="B36" i="42"/>
  <c r="E35" i="42"/>
  <c r="B35" i="42"/>
  <c r="E34" i="42"/>
  <c r="B34" i="42"/>
  <c r="E33" i="42"/>
  <c r="B33" i="42"/>
  <c r="E32" i="42"/>
  <c r="B32" i="42"/>
  <c r="E31" i="42"/>
  <c r="B31" i="42"/>
  <c r="E30" i="42"/>
  <c r="C30" i="42"/>
  <c r="B30" i="42"/>
  <c r="K30" i="45"/>
  <c r="F38" i="42" s="1"/>
  <c r="K29" i="45"/>
  <c r="F37" i="42" s="1"/>
  <c r="K28" i="45"/>
  <c r="F36" i="42" s="1"/>
  <c r="K27" i="45"/>
  <c r="F35" i="42" s="1"/>
  <c r="K26" i="45"/>
  <c r="F34" i="42" s="1"/>
  <c r="K25" i="45"/>
  <c r="F33" i="42" s="1"/>
  <c r="K24" i="45"/>
  <c r="F32" i="42" s="1"/>
  <c r="K23" i="45"/>
  <c r="F31" i="42" s="1"/>
  <c r="K22" i="45"/>
  <c r="F30" i="42" s="1"/>
  <c r="D263" i="45"/>
  <c r="H26" i="42"/>
  <c r="H25" i="42"/>
  <c r="B19" i="42"/>
  <c r="K33" i="1"/>
  <c r="J33" i="1"/>
  <c r="I33" i="1"/>
  <c r="H33" i="1"/>
  <c r="G33" i="1"/>
  <c r="F33" i="1"/>
  <c r="E33" i="1"/>
  <c r="D33" i="1"/>
  <c r="C33" i="1"/>
  <c r="C34" i="1" s="1"/>
  <c r="B33" i="1"/>
  <c r="B34" i="1" s="1"/>
  <c r="K32" i="1"/>
  <c r="J32" i="1"/>
  <c r="I32" i="1"/>
  <c r="H32" i="1"/>
  <c r="G32" i="1"/>
  <c r="F32" i="1"/>
  <c r="E32" i="1"/>
  <c r="D32" i="1"/>
  <c r="C32" i="1"/>
  <c r="B32" i="1"/>
  <c r="K31" i="1"/>
  <c r="J31" i="1"/>
  <c r="I31" i="1"/>
  <c r="H31" i="1"/>
  <c r="G31" i="1"/>
  <c r="F31" i="1"/>
  <c r="F34" i="1" s="1"/>
  <c r="E31" i="1"/>
  <c r="D31" i="1"/>
  <c r="C31" i="1"/>
  <c r="B31" i="1"/>
  <c r="B5" i="14"/>
  <c r="B50" i="19"/>
  <c r="N50" i="19"/>
  <c r="M50" i="19"/>
  <c r="L50" i="19"/>
  <c r="K50" i="19"/>
  <c r="J50" i="19"/>
  <c r="I50" i="19"/>
  <c r="H50" i="19"/>
  <c r="G50" i="19"/>
  <c r="F50" i="19"/>
  <c r="E50" i="19"/>
  <c r="D50" i="19"/>
  <c r="C50" i="19"/>
  <c r="B73" i="19"/>
  <c r="B60" i="19"/>
  <c r="B81" i="19"/>
  <c r="B80" i="19"/>
  <c r="B79" i="19"/>
  <c r="B78" i="19"/>
  <c r="B77" i="19"/>
  <c r="B76" i="19"/>
  <c r="B75" i="19"/>
  <c r="B74" i="19"/>
  <c r="B72" i="19"/>
  <c r="B71" i="19"/>
  <c r="B70" i="19"/>
  <c r="B69" i="19"/>
  <c r="B68" i="19"/>
  <c r="B67" i="19"/>
  <c r="B66" i="19"/>
  <c r="B65" i="19"/>
  <c r="B64" i="19"/>
  <c r="B63" i="19"/>
  <c r="B62" i="19"/>
  <c r="B61" i="19"/>
  <c r="B59" i="19"/>
  <c r="B58" i="19"/>
  <c r="B57" i="19"/>
  <c r="B56" i="19"/>
  <c r="B55" i="19"/>
  <c r="B54" i="19"/>
  <c r="B53" i="19"/>
  <c r="B52" i="19"/>
  <c r="N81" i="19"/>
  <c r="M81" i="19"/>
  <c r="L81" i="19"/>
  <c r="K81" i="19"/>
  <c r="J81" i="19"/>
  <c r="I81" i="19"/>
  <c r="H81" i="19"/>
  <c r="G81" i="19"/>
  <c r="F81" i="19"/>
  <c r="E81" i="19"/>
  <c r="D81" i="19"/>
  <c r="C81" i="19"/>
  <c r="N80" i="19"/>
  <c r="M80" i="19"/>
  <c r="L80" i="19"/>
  <c r="K80" i="19"/>
  <c r="J80" i="19"/>
  <c r="I80" i="19"/>
  <c r="H80" i="19"/>
  <c r="G80" i="19"/>
  <c r="F80" i="19"/>
  <c r="E80" i="19"/>
  <c r="D80" i="19"/>
  <c r="C80" i="19"/>
  <c r="N79" i="19"/>
  <c r="M79" i="19"/>
  <c r="L79" i="19"/>
  <c r="K79" i="19"/>
  <c r="J79" i="19"/>
  <c r="I79" i="19"/>
  <c r="H79" i="19"/>
  <c r="G79" i="19"/>
  <c r="F79" i="19"/>
  <c r="E79" i="19"/>
  <c r="D79" i="19"/>
  <c r="C79" i="19"/>
  <c r="N78" i="19"/>
  <c r="M78" i="19"/>
  <c r="L78" i="19"/>
  <c r="K78" i="19"/>
  <c r="J78" i="19"/>
  <c r="I78" i="19"/>
  <c r="H78" i="19"/>
  <c r="G78" i="19"/>
  <c r="F78" i="19"/>
  <c r="E78" i="19"/>
  <c r="D78" i="19"/>
  <c r="C78" i="19"/>
  <c r="N77" i="19"/>
  <c r="M77" i="19"/>
  <c r="L77" i="19"/>
  <c r="K77" i="19"/>
  <c r="J77" i="19"/>
  <c r="I77" i="19"/>
  <c r="H77" i="19"/>
  <c r="G77" i="19"/>
  <c r="F77" i="19"/>
  <c r="E77" i="19"/>
  <c r="D77" i="19"/>
  <c r="C77" i="19"/>
  <c r="N76" i="19"/>
  <c r="M76" i="19"/>
  <c r="L76" i="19"/>
  <c r="K76" i="19"/>
  <c r="J76" i="19"/>
  <c r="I76" i="19"/>
  <c r="H76" i="19"/>
  <c r="G76" i="19"/>
  <c r="F76" i="19"/>
  <c r="E76" i="19"/>
  <c r="D76" i="19"/>
  <c r="C76" i="19"/>
  <c r="N75" i="19"/>
  <c r="M75" i="19"/>
  <c r="L75" i="19"/>
  <c r="K75" i="19"/>
  <c r="J75" i="19"/>
  <c r="I75" i="19"/>
  <c r="H75" i="19"/>
  <c r="G75" i="19"/>
  <c r="F75" i="19"/>
  <c r="E75" i="19"/>
  <c r="D75" i="19"/>
  <c r="C75" i="19"/>
  <c r="N74" i="19"/>
  <c r="M74" i="19"/>
  <c r="L74" i="19"/>
  <c r="K74" i="19"/>
  <c r="J74" i="19"/>
  <c r="I74" i="19"/>
  <c r="H74" i="19"/>
  <c r="G74" i="19"/>
  <c r="F74" i="19"/>
  <c r="E74" i="19"/>
  <c r="D74" i="19"/>
  <c r="C74" i="19"/>
  <c r="N73" i="19"/>
  <c r="M73" i="19"/>
  <c r="L73" i="19"/>
  <c r="K73" i="19"/>
  <c r="J73" i="19"/>
  <c r="I73" i="19"/>
  <c r="H73" i="19"/>
  <c r="G73" i="19"/>
  <c r="F73" i="19"/>
  <c r="E73" i="19"/>
  <c r="D73" i="19"/>
  <c r="C73" i="19"/>
  <c r="N72" i="19"/>
  <c r="M72" i="19"/>
  <c r="L72" i="19"/>
  <c r="K72" i="19"/>
  <c r="J72" i="19"/>
  <c r="I72" i="19"/>
  <c r="H72" i="19"/>
  <c r="G72" i="19"/>
  <c r="F72" i="19"/>
  <c r="E72" i="19"/>
  <c r="D72" i="19"/>
  <c r="C72" i="19"/>
  <c r="N71" i="19"/>
  <c r="M71" i="19"/>
  <c r="L71" i="19"/>
  <c r="K71" i="19"/>
  <c r="J71" i="19"/>
  <c r="I71" i="19"/>
  <c r="H71" i="19"/>
  <c r="G71" i="19"/>
  <c r="F71" i="19"/>
  <c r="E71" i="19"/>
  <c r="D71" i="19"/>
  <c r="C71" i="19"/>
  <c r="N70" i="19"/>
  <c r="M70" i="19"/>
  <c r="L70" i="19"/>
  <c r="K70" i="19"/>
  <c r="J70" i="19"/>
  <c r="I70" i="19"/>
  <c r="H70" i="19"/>
  <c r="G70" i="19"/>
  <c r="F70" i="19"/>
  <c r="E70" i="19"/>
  <c r="D70" i="19"/>
  <c r="C70" i="19"/>
  <c r="N69" i="19"/>
  <c r="M69" i="19"/>
  <c r="L69" i="19"/>
  <c r="K69" i="19"/>
  <c r="J69" i="19"/>
  <c r="I69" i="19"/>
  <c r="H69" i="19"/>
  <c r="G69" i="19"/>
  <c r="F69" i="19"/>
  <c r="E69" i="19"/>
  <c r="D69" i="19"/>
  <c r="C69" i="19"/>
  <c r="N68" i="19"/>
  <c r="M68" i="19"/>
  <c r="L68" i="19"/>
  <c r="K68" i="19"/>
  <c r="J68" i="19"/>
  <c r="I68" i="19"/>
  <c r="H68" i="19"/>
  <c r="G68" i="19"/>
  <c r="F68" i="19"/>
  <c r="E68" i="19"/>
  <c r="D68" i="19"/>
  <c r="C68" i="19"/>
  <c r="N67" i="19"/>
  <c r="M67" i="19"/>
  <c r="L67" i="19"/>
  <c r="K67" i="19"/>
  <c r="J67" i="19"/>
  <c r="I67" i="19"/>
  <c r="H67" i="19"/>
  <c r="G67" i="19"/>
  <c r="F67" i="19"/>
  <c r="E67" i="19"/>
  <c r="D67" i="19"/>
  <c r="C67" i="19"/>
  <c r="N66" i="19"/>
  <c r="M66" i="19"/>
  <c r="L66" i="19"/>
  <c r="K66" i="19"/>
  <c r="J66" i="19"/>
  <c r="I66" i="19"/>
  <c r="H66" i="19"/>
  <c r="G66" i="19"/>
  <c r="F66" i="19"/>
  <c r="E66" i="19"/>
  <c r="D66" i="19"/>
  <c r="C66" i="19"/>
  <c r="N65" i="19"/>
  <c r="M65" i="19"/>
  <c r="L65" i="19"/>
  <c r="K65" i="19"/>
  <c r="J65" i="19"/>
  <c r="I65" i="19"/>
  <c r="H65" i="19"/>
  <c r="G65" i="19"/>
  <c r="F65" i="19"/>
  <c r="E65" i="19"/>
  <c r="D65" i="19"/>
  <c r="C65" i="19"/>
  <c r="N64" i="19"/>
  <c r="M64" i="19"/>
  <c r="L64" i="19"/>
  <c r="K64" i="19"/>
  <c r="J64" i="19"/>
  <c r="I64" i="19"/>
  <c r="H64" i="19"/>
  <c r="G64" i="19"/>
  <c r="F64" i="19"/>
  <c r="E64" i="19"/>
  <c r="D64" i="19"/>
  <c r="C64" i="19"/>
  <c r="N63" i="19"/>
  <c r="M63" i="19"/>
  <c r="L63" i="19"/>
  <c r="K63" i="19"/>
  <c r="J63" i="19"/>
  <c r="I63" i="19"/>
  <c r="H63" i="19"/>
  <c r="G63" i="19"/>
  <c r="F63" i="19"/>
  <c r="E63" i="19"/>
  <c r="D63" i="19"/>
  <c r="C63" i="19"/>
  <c r="N62" i="19"/>
  <c r="M62" i="19"/>
  <c r="L62" i="19"/>
  <c r="K62" i="19"/>
  <c r="J62" i="19"/>
  <c r="I62" i="19"/>
  <c r="H62" i="19"/>
  <c r="G62" i="19"/>
  <c r="F62" i="19"/>
  <c r="E62" i="19"/>
  <c r="D62" i="19"/>
  <c r="C62" i="19"/>
  <c r="N61" i="19"/>
  <c r="M61" i="19"/>
  <c r="L61" i="19"/>
  <c r="K61" i="19"/>
  <c r="J61" i="19"/>
  <c r="I61" i="19"/>
  <c r="H61" i="19"/>
  <c r="G61" i="19"/>
  <c r="F61" i="19"/>
  <c r="E61" i="19"/>
  <c r="D61" i="19"/>
  <c r="C61" i="19"/>
  <c r="N60" i="19"/>
  <c r="M60" i="19"/>
  <c r="L60" i="19"/>
  <c r="K60" i="19"/>
  <c r="J60" i="19"/>
  <c r="I60" i="19"/>
  <c r="H60" i="19"/>
  <c r="G60" i="19"/>
  <c r="F60" i="19"/>
  <c r="E60" i="19"/>
  <c r="D60" i="19"/>
  <c r="C60" i="19"/>
  <c r="N59" i="19"/>
  <c r="M59" i="19"/>
  <c r="L59" i="19"/>
  <c r="K59" i="19"/>
  <c r="J59" i="19"/>
  <c r="I59" i="19"/>
  <c r="H59" i="19"/>
  <c r="G59" i="19"/>
  <c r="F59" i="19"/>
  <c r="E59" i="19"/>
  <c r="D59" i="19"/>
  <c r="C59" i="19"/>
  <c r="N58" i="19"/>
  <c r="M58" i="19"/>
  <c r="L58" i="19"/>
  <c r="K58" i="19"/>
  <c r="J58" i="19"/>
  <c r="I58" i="19"/>
  <c r="H58" i="19"/>
  <c r="G58" i="19"/>
  <c r="F58" i="19"/>
  <c r="E58" i="19"/>
  <c r="D58" i="19"/>
  <c r="C58" i="19"/>
  <c r="N57" i="19"/>
  <c r="M57" i="19"/>
  <c r="L57" i="19"/>
  <c r="K57" i="19"/>
  <c r="J57" i="19"/>
  <c r="I57" i="19"/>
  <c r="H57" i="19"/>
  <c r="G57" i="19"/>
  <c r="F57" i="19"/>
  <c r="E57" i="19"/>
  <c r="D57" i="19"/>
  <c r="C57" i="19"/>
  <c r="N56" i="19"/>
  <c r="M56" i="19"/>
  <c r="L56" i="19"/>
  <c r="K56" i="19"/>
  <c r="J56" i="19"/>
  <c r="I56" i="19"/>
  <c r="H56" i="19"/>
  <c r="G56" i="19"/>
  <c r="F56" i="19"/>
  <c r="E56" i="19"/>
  <c r="D56" i="19"/>
  <c r="C56" i="19"/>
  <c r="N55" i="19"/>
  <c r="M55" i="19"/>
  <c r="L55" i="19"/>
  <c r="K55" i="19"/>
  <c r="J55" i="19"/>
  <c r="I55" i="19"/>
  <c r="H55" i="19"/>
  <c r="G55" i="19"/>
  <c r="F55" i="19"/>
  <c r="E55" i="19"/>
  <c r="D55" i="19"/>
  <c r="C55" i="19"/>
  <c r="N54" i="19"/>
  <c r="M54" i="19"/>
  <c r="L54" i="19"/>
  <c r="K54" i="19"/>
  <c r="J54" i="19"/>
  <c r="I54" i="19"/>
  <c r="H54" i="19"/>
  <c r="G54" i="19"/>
  <c r="F54" i="19"/>
  <c r="E54" i="19"/>
  <c r="D54" i="19"/>
  <c r="C54" i="19"/>
  <c r="N53" i="19"/>
  <c r="M53" i="19"/>
  <c r="L53" i="19"/>
  <c r="K53" i="19"/>
  <c r="J53" i="19"/>
  <c r="I53" i="19"/>
  <c r="H53" i="19"/>
  <c r="G53" i="19"/>
  <c r="F53" i="19"/>
  <c r="E53" i="19"/>
  <c r="D53" i="19"/>
  <c r="C53" i="19"/>
  <c r="N52" i="19"/>
  <c r="M52" i="19"/>
  <c r="L52" i="19"/>
  <c r="K52" i="19"/>
  <c r="J52" i="19"/>
  <c r="I52" i="19"/>
  <c r="H52" i="19"/>
  <c r="G52" i="19"/>
  <c r="F52" i="19"/>
  <c r="E52" i="19"/>
  <c r="D52" i="19"/>
  <c r="C52" i="19"/>
  <c r="N51" i="19"/>
  <c r="M51" i="19"/>
  <c r="L51" i="19"/>
  <c r="K51" i="19"/>
  <c r="J51" i="19"/>
  <c r="I51" i="19"/>
  <c r="H51" i="19"/>
  <c r="G51" i="19"/>
  <c r="F51" i="19"/>
  <c r="E51" i="19"/>
  <c r="D51" i="19"/>
  <c r="C51" i="19"/>
  <c r="B51" i="19"/>
  <c r="B32" i="19"/>
  <c r="C32" i="19"/>
  <c r="D32" i="19"/>
  <c r="E32" i="19"/>
  <c r="F32" i="19"/>
  <c r="G32" i="19"/>
  <c r="H32" i="19"/>
  <c r="I32" i="19"/>
  <c r="J32" i="19"/>
  <c r="K32" i="19"/>
  <c r="L32" i="19"/>
  <c r="M32" i="19"/>
  <c r="N32" i="19"/>
  <c r="B35" i="19"/>
  <c r="C35" i="19"/>
  <c r="D35" i="19"/>
  <c r="E35" i="19"/>
  <c r="F35" i="19"/>
  <c r="G35" i="19"/>
  <c r="H35" i="19"/>
  <c r="I35" i="19"/>
  <c r="J35" i="19"/>
  <c r="K35" i="19"/>
  <c r="L35" i="19"/>
  <c r="M35" i="19"/>
  <c r="N35" i="19"/>
  <c r="N45" i="19"/>
  <c r="M45" i="19"/>
  <c r="L45" i="19"/>
  <c r="K45" i="19"/>
  <c r="J45" i="19"/>
  <c r="I45" i="19"/>
  <c r="H45" i="19"/>
  <c r="G45" i="19"/>
  <c r="F45" i="19"/>
  <c r="E45" i="19"/>
  <c r="D45" i="19"/>
  <c r="C45" i="19"/>
  <c r="B45" i="19"/>
  <c r="N44" i="19"/>
  <c r="M44" i="19"/>
  <c r="L44" i="19"/>
  <c r="K44" i="19"/>
  <c r="J44" i="19"/>
  <c r="I44" i="19"/>
  <c r="H44" i="19"/>
  <c r="G44" i="19"/>
  <c r="F44" i="19"/>
  <c r="E44" i="19"/>
  <c r="D44" i="19"/>
  <c r="C44" i="19"/>
  <c r="B44" i="19"/>
  <c r="N43" i="19"/>
  <c r="M43" i="19"/>
  <c r="L43" i="19"/>
  <c r="K43" i="19"/>
  <c r="J43" i="19"/>
  <c r="I43" i="19"/>
  <c r="H43" i="19"/>
  <c r="G43" i="19"/>
  <c r="F43" i="19"/>
  <c r="E43" i="19"/>
  <c r="D43" i="19"/>
  <c r="C43" i="19"/>
  <c r="B43" i="19"/>
  <c r="N42" i="19"/>
  <c r="M42" i="19"/>
  <c r="L42" i="19"/>
  <c r="K42" i="19"/>
  <c r="J42" i="19"/>
  <c r="I42" i="19"/>
  <c r="H42" i="19"/>
  <c r="G42" i="19"/>
  <c r="F42" i="19"/>
  <c r="E42" i="19"/>
  <c r="D42" i="19"/>
  <c r="C42" i="19"/>
  <c r="B42" i="19"/>
  <c r="N41" i="19"/>
  <c r="M41" i="19"/>
  <c r="L41" i="19"/>
  <c r="K41" i="19"/>
  <c r="J41" i="19"/>
  <c r="I41" i="19"/>
  <c r="H41" i="19"/>
  <c r="G41" i="19"/>
  <c r="F41" i="19"/>
  <c r="E41" i="19"/>
  <c r="D41" i="19"/>
  <c r="C41" i="19"/>
  <c r="B41" i="19"/>
  <c r="N40" i="19"/>
  <c r="M40" i="19"/>
  <c r="L40" i="19"/>
  <c r="K40" i="19"/>
  <c r="J40" i="19"/>
  <c r="I40" i="19"/>
  <c r="H40" i="19"/>
  <c r="G40" i="19"/>
  <c r="F40" i="19"/>
  <c r="E40" i="19"/>
  <c r="D40" i="19"/>
  <c r="C40" i="19"/>
  <c r="B40" i="19"/>
  <c r="N39" i="19"/>
  <c r="M39" i="19"/>
  <c r="L39" i="19"/>
  <c r="K39" i="19"/>
  <c r="J39" i="19"/>
  <c r="I39" i="19"/>
  <c r="H39" i="19"/>
  <c r="G39" i="19"/>
  <c r="F39" i="19"/>
  <c r="E39" i="19"/>
  <c r="D39" i="19"/>
  <c r="C39" i="19"/>
  <c r="B39" i="19"/>
  <c r="N38" i="19"/>
  <c r="M38" i="19"/>
  <c r="L38" i="19"/>
  <c r="K38" i="19"/>
  <c r="J38" i="19"/>
  <c r="I38" i="19"/>
  <c r="H38" i="19"/>
  <c r="G38" i="19"/>
  <c r="F38" i="19"/>
  <c r="E38" i="19"/>
  <c r="D38" i="19"/>
  <c r="C38" i="19"/>
  <c r="B38" i="19"/>
  <c r="N37" i="19"/>
  <c r="M37" i="19"/>
  <c r="L37" i="19"/>
  <c r="K37" i="19"/>
  <c r="J37" i="19"/>
  <c r="I37" i="19"/>
  <c r="H37" i="19"/>
  <c r="G37" i="19"/>
  <c r="F37" i="19"/>
  <c r="E37" i="19"/>
  <c r="D37" i="19"/>
  <c r="C37" i="19"/>
  <c r="B37" i="19"/>
  <c r="N36" i="19"/>
  <c r="M36" i="19"/>
  <c r="L36" i="19"/>
  <c r="K36" i="19"/>
  <c r="J36" i="19"/>
  <c r="I36" i="19"/>
  <c r="H36" i="19"/>
  <c r="G36" i="19"/>
  <c r="F36" i="19"/>
  <c r="E36" i="19"/>
  <c r="D36" i="19"/>
  <c r="C36" i="19"/>
  <c r="B36" i="19"/>
  <c r="N34" i="19"/>
  <c r="M34" i="19"/>
  <c r="L34" i="19"/>
  <c r="K34" i="19"/>
  <c r="J34" i="19"/>
  <c r="I34" i="19"/>
  <c r="H34" i="19"/>
  <c r="G34" i="19"/>
  <c r="F34" i="19"/>
  <c r="E34" i="19"/>
  <c r="D34" i="19"/>
  <c r="C34" i="19"/>
  <c r="B34" i="19"/>
  <c r="N33" i="19"/>
  <c r="M33" i="19"/>
  <c r="L33" i="19"/>
  <c r="K33" i="19"/>
  <c r="J33" i="19"/>
  <c r="I33" i="19"/>
  <c r="H33" i="19"/>
  <c r="G33" i="19"/>
  <c r="F33" i="19"/>
  <c r="E33" i="19"/>
  <c r="D33" i="19"/>
  <c r="C33" i="19"/>
  <c r="B33" i="19"/>
  <c r="B31" i="19"/>
  <c r="N30" i="19"/>
  <c r="M30" i="19"/>
  <c r="L30" i="19"/>
  <c r="K30" i="19"/>
  <c r="J30" i="19"/>
  <c r="I30" i="19"/>
  <c r="H30" i="19"/>
  <c r="G30" i="19"/>
  <c r="F30" i="19"/>
  <c r="E30" i="19"/>
  <c r="D30" i="19"/>
  <c r="C30" i="19"/>
  <c r="B30" i="19"/>
  <c r="N29" i="19"/>
  <c r="M29" i="19"/>
  <c r="L29" i="19"/>
  <c r="K29" i="19"/>
  <c r="J29" i="19"/>
  <c r="I29" i="19"/>
  <c r="H29" i="19"/>
  <c r="G29" i="19"/>
  <c r="F29" i="19"/>
  <c r="E29" i="19"/>
  <c r="D29" i="19"/>
  <c r="C29" i="19"/>
  <c r="B29" i="19"/>
  <c r="N28" i="19"/>
  <c r="M28" i="19"/>
  <c r="L28" i="19"/>
  <c r="K28" i="19"/>
  <c r="J28" i="19"/>
  <c r="I28" i="19"/>
  <c r="H28" i="19"/>
  <c r="G28" i="19"/>
  <c r="F28" i="19"/>
  <c r="E28" i="19"/>
  <c r="D28" i="19"/>
  <c r="C28" i="19"/>
  <c r="B28" i="19"/>
  <c r="N27" i="19"/>
  <c r="M27" i="19"/>
  <c r="L27" i="19"/>
  <c r="K27" i="19"/>
  <c r="J27" i="19"/>
  <c r="I27" i="19"/>
  <c r="H27" i="19"/>
  <c r="G27" i="19"/>
  <c r="F27" i="19"/>
  <c r="E27" i="19"/>
  <c r="D27" i="19"/>
  <c r="C27" i="19"/>
  <c r="B27" i="19"/>
  <c r="N26" i="19"/>
  <c r="M26" i="19"/>
  <c r="L26" i="19"/>
  <c r="K26" i="19"/>
  <c r="J26" i="19"/>
  <c r="I26" i="19"/>
  <c r="H26" i="19"/>
  <c r="G26" i="19"/>
  <c r="F26" i="19"/>
  <c r="E26" i="19"/>
  <c r="D26" i="19"/>
  <c r="C26" i="19"/>
  <c r="B26" i="19"/>
  <c r="N25" i="19"/>
  <c r="M25" i="19"/>
  <c r="L25" i="19"/>
  <c r="K25" i="19"/>
  <c r="J25" i="19"/>
  <c r="I25" i="19"/>
  <c r="H25" i="19"/>
  <c r="G25" i="19"/>
  <c r="F25" i="19"/>
  <c r="E25" i="19"/>
  <c r="D25" i="19"/>
  <c r="C25" i="19"/>
  <c r="B25" i="19"/>
  <c r="N24" i="19"/>
  <c r="M24" i="19"/>
  <c r="L24" i="19"/>
  <c r="K24" i="19"/>
  <c r="J24" i="19"/>
  <c r="I24" i="19"/>
  <c r="H24" i="19"/>
  <c r="G24" i="19"/>
  <c r="F24" i="19"/>
  <c r="E24" i="19"/>
  <c r="D24" i="19"/>
  <c r="C24" i="19"/>
  <c r="B24" i="19"/>
  <c r="B47" i="19"/>
  <c r="B46" i="19"/>
  <c r="B23" i="19"/>
  <c r="B22" i="19"/>
  <c r="B21" i="19"/>
  <c r="B20" i="19"/>
  <c r="B19" i="19"/>
  <c r="B18" i="19"/>
  <c r="B16" i="19"/>
  <c r="B15" i="19"/>
  <c r="B14" i="19"/>
  <c r="B13" i="19"/>
  <c r="B12" i="19"/>
  <c r="B11" i="19"/>
  <c r="B10" i="19"/>
  <c r="B9" i="19"/>
  <c r="B8" i="19"/>
  <c r="B7" i="19"/>
  <c r="B6" i="19"/>
  <c r="B5" i="19"/>
  <c r="B4" i="19"/>
  <c r="N23" i="19"/>
  <c r="M23" i="19"/>
  <c r="L23" i="19"/>
  <c r="K23" i="19"/>
  <c r="J23" i="19"/>
  <c r="I23" i="19"/>
  <c r="H23" i="19"/>
  <c r="G23" i="19"/>
  <c r="F23" i="19"/>
  <c r="E23" i="19"/>
  <c r="D23" i="19"/>
  <c r="C23" i="19"/>
  <c r="N22" i="19"/>
  <c r="M22" i="19"/>
  <c r="L22" i="19"/>
  <c r="K22" i="19"/>
  <c r="J22" i="19"/>
  <c r="I22" i="19"/>
  <c r="H22" i="19"/>
  <c r="G22" i="19"/>
  <c r="F22" i="19"/>
  <c r="E22" i="19"/>
  <c r="D22" i="19"/>
  <c r="C22" i="19"/>
  <c r="N21" i="19"/>
  <c r="M21" i="19"/>
  <c r="L21" i="19"/>
  <c r="K21" i="19"/>
  <c r="J21" i="19"/>
  <c r="I21" i="19"/>
  <c r="H21" i="19"/>
  <c r="G21" i="19"/>
  <c r="F21" i="19"/>
  <c r="E21" i="19"/>
  <c r="D21" i="19"/>
  <c r="C21" i="19"/>
  <c r="N20" i="19"/>
  <c r="M20" i="19"/>
  <c r="L20" i="19"/>
  <c r="K20" i="19"/>
  <c r="J20" i="19"/>
  <c r="I20" i="19"/>
  <c r="H20" i="19"/>
  <c r="G20" i="19"/>
  <c r="F20" i="19"/>
  <c r="E20" i="19"/>
  <c r="D20" i="19"/>
  <c r="C20" i="19"/>
  <c r="N19" i="19"/>
  <c r="M19" i="19"/>
  <c r="L19" i="19"/>
  <c r="K19" i="19"/>
  <c r="J19" i="19"/>
  <c r="I19" i="19"/>
  <c r="H19" i="19"/>
  <c r="G19" i="19"/>
  <c r="F19" i="19"/>
  <c r="E19" i="19"/>
  <c r="D19" i="19"/>
  <c r="C19" i="19"/>
  <c r="N18" i="19"/>
  <c r="M18" i="19"/>
  <c r="L18" i="19"/>
  <c r="K18" i="19"/>
  <c r="J18" i="19"/>
  <c r="I18" i="19"/>
  <c r="H18" i="19"/>
  <c r="G18" i="19"/>
  <c r="F18" i="19"/>
  <c r="E18" i="19"/>
  <c r="D18" i="19"/>
  <c r="C18" i="19"/>
  <c r="N16" i="19"/>
  <c r="M16" i="19"/>
  <c r="L16" i="19"/>
  <c r="K16" i="19"/>
  <c r="J16" i="19"/>
  <c r="I16" i="19"/>
  <c r="H16" i="19"/>
  <c r="G16" i="19"/>
  <c r="F16" i="19"/>
  <c r="E16" i="19"/>
  <c r="D16" i="19"/>
  <c r="C16" i="19"/>
  <c r="N15" i="19"/>
  <c r="M15" i="19"/>
  <c r="L15" i="19"/>
  <c r="K15" i="19"/>
  <c r="J15" i="19"/>
  <c r="I15" i="19"/>
  <c r="H15" i="19"/>
  <c r="G15" i="19"/>
  <c r="F15" i="19"/>
  <c r="E15" i="19"/>
  <c r="D15" i="19"/>
  <c r="C15" i="19"/>
  <c r="N14" i="19"/>
  <c r="M14" i="19"/>
  <c r="L14" i="19"/>
  <c r="K14" i="19"/>
  <c r="J14" i="19"/>
  <c r="I14" i="19"/>
  <c r="H14" i="19"/>
  <c r="G14" i="19"/>
  <c r="F14" i="19"/>
  <c r="E14" i="19"/>
  <c r="D14" i="19"/>
  <c r="C14" i="19"/>
  <c r="N13" i="19"/>
  <c r="M13" i="19"/>
  <c r="L13" i="19"/>
  <c r="K13" i="19"/>
  <c r="J13" i="19"/>
  <c r="I13" i="19"/>
  <c r="H13" i="19"/>
  <c r="G13" i="19"/>
  <c r="F13" i="19"/>
  <c r="E13" i="19"/>
  <c r="D13" i="19"/>
  <c r="C13" i="19"/>
  <c r="N12" i="19"/>
  <c r="M12" i="19"/>
  <c r="L12" i="19"/>
  <c r="K12" i="19"/>
  <c r="J12" i="19"/>
  <c r="I12" i="19"/>
  <c r="H12" i="19"/>
  <c r="G12" i="19"/>
  <c r="F12" i="19"/>
  <c r="E12" i="19"/>
  <c r="D12" i="19"/>
  <c r="N11" i="19"/>
  <c r="M11" i="19"/>
  <c r="L11" i="19"/>
  <c r="K11" i="19"/>
  <c r="J11" i="19"/>
  <c r="I11" i="19"/>
  <c r="H11" i="19"/>
  <c r="G11" i="19"/>
  <c r="F11" i="19"/>
  <c r="E11" i="19"/>
  <c r="D11" i="19"/>
  <c r="N10" i="19"/>
  <c r="M10" i="19"/>
  <c r="L10" i="19"/>
  <c r="K10" i="19"/>
  <c r="J10" i="19"/>
  <c r="I10" i="19"/>
  <c r="H10" i="19"/>
  <c r="G10" i="19"/>
  <c r="F10" i="19"/>
  <c r="E10" i="19"/>
  <c r="D10" i="19"/>
  <c r="N9" i="19"/>
  <c r="M9" i="19"/>
  <c r="L9" i="19"/>
  <c r="K9" i="19"/>
  <c r="J9" i="19"/>
  <c r="I9" i="19"/>
  <c r="H9" i="19"/>
  <c r="G9" i="19"/>
  <c r="F9" i="19"/>
  <c r="E9" i="19"/>
  <c r="D9" i="19"/>
  <c r="N8" i="19"/>
  <c r="M8" i="19"/>
  <c r="L8" i="19"/>
  <c r="K8" i="19"/>
  <c r="J8" i="19"/>
  <c r="I8" i="19"/>
  <c r="H8" i="19"/>
  <c r="G8" i="19"/>
  <c r="F8" i="19"/>
  <c r="E8" i="19"/>
  <c r="D8" i="19"/>
  <c r="N7" i="19"/>
  <c r="M7" i="19"/>
  <c r="L7" i="19"/>
  <c r="K7" i="19"/>
  <c r="J7" i="19"/>
  <c r="I7" i="19"/>
  <c r="H7" i="19"/>
  <c r="G7" i="19"/>
  <c r="F7" i="19"/>
  <c r="E7" i="19"/>
  <c r="D7" i="19"/>
  <c r="N6" i="19"/>
  <c r="M6" i="19"/>
  <c r="L6" i="19"/>
  <c r="K6" i="19"/>
  <c r="J6" i="19"/>
  <c r="I6" i="19"/>
  <c r="H6" i="19"/>
  <c r="G6" i="19"/>
  <c r="F6" i="19"/>
  <c r="E6" i="19"/>
  <c r="D6" i="19"/>
  <c r="C6" i="19"/>
  <c r="C12" i="19"/>
  <c r="C11" i="19"/>
  <c r="C10" i="19"/>
  <c r="C9" i="19"/>
  <c r="C8" i="19"/>
  <c r="C7" i="19"/>
  <c r="N5" i="19"/>
  <c r="M5" i="19"/>
  <c r="L5" i="19"/>
  <c r="K5" i="19"/>
  <c r="J5" i="19"/>
  <c r="I5" i="19"/>
  <c r="H5" i="19"/>
  <c r="G5" i="19"/>
  <c r="F5" i="19"/>
  <c r="E5" i="19"/>
  <c r="D5" i="19"/>
  <c r="C5" i="19"/>
  <c r="N4" i="19"/>
  <c r="M4" i="19"/>
  <c r="L4" i="19"/>
  <c r="K4" i="19"/>
  <c r="J4" i="19"/>
  <c r="I4" i="19"/>
  <c r="H4" i="19"/>
  <c r="G4" i="19"/>
  <c r="F4" i="19"/>
  <c r="E4" i="19"/>
  <c r="D4" i="19"/>
  <c r="C4" i="19"/>
  <c r="N2" i="19"/>
  <c r="M2" i="19"/>
  <c r="L2" i="19"/>
  <c r="K2" i="19"/>
  <c r="J2" i="19"/>
  <c r="I2" i="19"/>
  <c r="H2" i="19"/>
  <c r="G2" i="19"/>
  <c r="F2" i="19"/>
  <c r="E2" i="19"/>
  <c r="D2" i="19"/>
  <c r="C2" i="19"/>
  <c r="C8" i="42"/>
  <c r="G8" i="42"/>
  <c r="F8" i="42"/>
  <c r="E8" i="42"/>
  <c r="D8" i="42"/>
  <c r="G6" i="42"/>
  <c r="G19" i="42" s="1"/>
  <c r="F6" i="42"/>
  <c r="F19" i="42" s="1"/>
  <c r="E6" i="42"/>
  <c r="E19" i="42" s="1"/>
  <c r="D6" i="42"/>
  <c r="D19" i="42" s="1"/>
  <c r="C6" i="42"/>
  <c r="C19" i="42" s="1"/>
  <c r="C4" i="42"/>
  <c r="B2" i="42"/>
  <c r="I84" i="41"/>
  <c r="H84" i="41"/>
  <c r="H86" i="41" s="1"/>
  <c r="G84" i="41"/>
  <c r="F84" i="41"/>
  <c r="E84" i="41"/>
  <c r="D84" i="41"/>
  <c r="C84" i="41"/>
  <c r="I79" i="41"/>
  <c r="H79" i="41"/>
  <c r="G79" i="41"/>
  <c r="F79" i="41"/>
  <c r="E79" i="41"/>
  <c r="D79" i="41"/>
  <c r="C79" i="41"/>
  <c r="I78" i="41"/>
  <c r="H78" i="41"/>
  <c r="G78" i="41"/>
  <c r="F78" i="41"/>
  <c r="E78" i="41"/>
  <c r="D78" i="41"/>
  <c r="C78" i="41"/>
  <c r="D34" i="1"/>
  <c r="G34" i="1"/>
  <c r="I34" i="1"/>
  <c r="B68" i="41"/>
  <c r="B74" i="41" s="1"/>
  <c r="B85" i="41" s="1"/>
  <c r="H62" i="41"/>
  <c r="H68" i="41" s="1"/>
  <c r="H74" i="41" s="1"/>
  <c r="H85" i="41" s="1"/>
  <c r="G62" i="41"/>
  <c r="G68" i="41" s="1"/>
  <c r="G74" i="41" s="1"/>
  <c r="G85" i="41" s="1"/>
  <c r="G86" i="41" s="1"/>
  <c r="F62" i="41"/>
  <c r="F68" i="41" s="1"/>
  <c r="F74" i="41" s="1"/>
  <c r="F85" i="41" s="1"/>
  <c r="E62" i="41"/>
  <c r="E68" i="41" s="1"/>
  <c r="E74" i="41" s="1"/>
  <c r="E85" i="41" s="1"/>
  <c r="D62" i="41"/>
  <c r="D68" i="41" s="1"/>
  <c r="D74" i="41" s="1"/>
  <c r="D85" i="41" s="1"/>
  <c r="C62" i="41"/>
  <c r="C68" i="41" s="1"/>
  <c r="C74" i="41" s="1"/>
  <c r="C85" i="41" s="1"/>
  <c r="I62" i="41"/>
  <c r="H61" i="41"/>
  <c r="G61" i="41"/>
  <c r="F61" i="41"/>
  <c r="E61" i="41"/>
  <c r="D61" i="41"/>
  <c r="C61" i="41"/>
  <c r="I61" i="41"/>
  <c r="B5021" i="37"/>
  <c r="C5021" i="37"/>
  <c r="D5021" i="37" s="1"/>
  <c r="B5" i="41"/>
  <c r="B3" i="41"/>
  <c r="B4" i="41" s="1"/>
  <c r="I68" i="41"/>
  <c r="I74" i="41" s="1"/>
  <c r="I85" i="41" s="1"/>
  <c r="B84" i="38"/>
  <c r="H72" i="38"/>
  <c r="H75" i="38" s="1"/>
  <c r="G72" i="38"/>
  <c r="G75" i="38" s="1"/>
  <c r="G94" i="38" s="1"/>
  <c r="F72" i="38"/>
  <c r="F75" i="38" s="1"/>
  <c r="E72" i="38"/>
  <c r="E75" i="38" s="1"/>
  <c r="E94" i="38" s="1"/>
  <c r="D72" i="38"/>
  <c r="D75" i="38"/>
  <c r="D94" i="38" s="1"/>
  <c r="C72" i="38"/>
  <c r="C75" i="38" s="1"/>
  <c r="C94" i="38" s="1"/>
  <c r="I72" i="38"/>
  <c r="I75" i="38" s="1"/>
  <c r="H68" i="38"/>
  <c r="H71" i="38" s="1"/>
  <c r="G68" i="38"/>
  <c r="G71" i="38"/>
  <c r="G73" i="38" s="1"/>
  <c r="F68" i="38"/>
  <c r="F71" i="38" s="1"/>
  <c r="E68" i="38"/>
  <c r="E71" i="38" s="1"/>
  <c r="D68" i="38"/>
  <c r="D71" i="38" s="1"/>
  <c r="C68" i="38"/>
  <c r="C71" i="38" s="1"/>
  <c r="I68" i="38"/>
  <c r="I71" i="38" s="1"/>
  <c r="B67" i="38"/>
  <c r="B83" i="38" s="1"/>
  <c r="B89" i="38" s="1"/>
  <c r="H62" i="38"/>
  <c r="H76" i="38" s="1"/>
  <c r="H84" i="38" s="1"/>
  <c r="G62" i="38"/>
  <c r="G76" i="38" s="1"/>
  <c r="G84" i="38" s="1"/>
  <c r="F62" i="38"/>
  <c r="E62" i="38"/>
  <c r="E76" i="38" s="1"/>
  <c r="E84" i="38" s="1"/>
  <c r="D62" i="38"/>
  <c r="D76" i="38" s="1"/>
  <c r="D84" i="38" s="1"/>
  <c r="C62" i="38"/>
  <c r="C76" i="38" s="1"/>
  <c r="I62" i="38"/>
  <c r="I76" i="38"/>
  <c r="I84" i="38" s="1"/>
  <c r="H61" i="38"/>
  <c r="H67" i="38" s="1"/>
  <c r="G61" i="38"/>
  <c r="F61" i="38"/>
  <c r="F67" i="38"/>
  <c r="E61" i="38"/>
  <c r="E67" i="38" s="1"/>
  <c r="D61" i="38"/>
  <c r="D67" i="38" s="1"/>
  <c r="C61" i="38"/>
  <c r="I61" i="38"/>
  <c r="I67" i="38" s="1"/>
  <c r="B5" i="38"/>
  <c r="I63" i="38"/>
  <c r="C67" i="38"/>
  <c r="B3" i="38"/>
  <c r="B4" i="38" s="1"/>
  <c r="E13" i="23"/>
  <c r="D13" i="23" s="1"/>
  <c r="D12" i="23"/>
  <c r="E12" i="23" s="1"/>
  <c r="J9" i="37"/>
  <c r="C5020" i="37"/>
  <c r="B5020" i="37"/>
  <c r="C5019" i="37"/>
  <c r="B5019" i="37"/>
  <c r="C5018" i="37"/>
  <c r="B5018" i="37"/>
  <c r="C5017" i="37"/>
  <c r="B5017" i="37"/>
  <c r="C5016" i="37"/>
  <c r="B5016" i="37"/>
  <c r="C5015" i="37"/>
  <c r="B5015" i="37"/>
  <c r="C5014" i="37"/>
  <c r="B5014" i="37"/>
  <c r="C5013" i="37"/>
  <c r="B5013" i="37"/>
  <c r="C5012" i="37"/>
  <c r="D5012" i="37" s="1"/>
  <c r="B5012" i="37"/>
  <c r="C5011" i="37"/>
  <c r="B5011" i="37"/>
  <c r="C5010" i="37"/>
  <c r="B5010" i="37"/>
  <c r="C5009" i="37"/>
  <c r="B5009" i="37"/>
  <c r="C5008" i="37"/>
  <c r="B5008" i="37"/>
  <c r="C5007" i="37"/>
  <c r="B5007" i="37"/>
  <c r="C5006" i="37"/>
  <c r="B5006" i="37"/>
  <c r="C5005" i="37"/>
  <c r="B5005" i="37"/>
  <c r="C5004" i="37"/>
  <c r="B5004" i="37"/>
  <c r="C5003" i="37"/>
  <c r="B5003" i="37"/>
  <c r="C5002" i="37"/>
  <c r="B5002" i="37"/>
  <c r="C5001" i="37"/>
  <c r="B5001" i="37"/>
  <c r="C5000" i="37"/>
  <c r="B5000" i="37"/>
  <c r="C4999" i="37"/>
  <c r="B4999" i="37"/>
  <c r="C4998" i="37"/>
  <c r="B4998" i="37"/>
  <c r="C4997" i="37"/>
  <c r="B4997" i="37"/>
  <c r="C4996" i="37"/>
  <c r="B4996" i="37"/>
  <c r="C4995" i="37"/>
  <c r="B4995" i="37"/>
  <c r="C4994" i="37"/>
  <c r="B4994" i="37"/>
  <c r="C4993" i="37"/>
  <c r="B4993" i="37"/>
  <c r="C4992" i="37"/>
  <c r="B4992" i="37"/>
  <c r="C4991" i="37"/>
  <c r="B4991" i="37"/>
  <c r="C4990" i="37"/>
  <c r="B4990" i="37"/>
  <c r="C4989" i="37"/>
  <c r="B4989" i="37"/>
  <c r="C4988" i="37"/>
  <c r="D4988" i="37" s="1"/>
  <c r="B4988" i="37"/>
  <c r="C4987" i="37"/>
  <c r="B4987" i="37"/>
  <c r="C4986" i="37"/>
  <c r="B4986" i="37"/>
  <c r="C4985" i="37"/>
  <c r="B4985" i="37"/>
  <c r="C4984" i="37"/>
  <c r="B4984" i="37"/>
  <c r="C4983" i="37"/>
  <c r="B4983" i="37"/>
  <c r="C4982" i="37"/>
  <c r="B4982" i="37"/>
  <c r="C4981" i="37"/>
  <c r="B4981" i="37"/>
  <c r="C4980" i="37"/>
  <c r="B4980" i="37"/>
  <c r="C4979" i="37"/>
  <c r="B4979" i="37"/>
  <c r="C4978" i="37"/>
  <c r="B4978" i="37"/>
  <c r="C4977" i="37"/>
  <c r="B4977" i="37"/>
  <c r="C4976" i="37"/>
  <c r="B4976" i="37"/>
  <c r="C4975" i="37"/>
  <c r="B4975" i="37"/>
  <c r="C4974" i="37"/>
  <c r="B4974" i="37"/>
  <c r="C4973" i="37"/>
  <c r="B4973" i="37"/>
  <c r="C4972" i="37"/>
  <c r="B4972" i="37"/>
  <c r="C4971" i="37"/>
  <c r="B4971" i="37"/>
  <c r="C4970" i="37"/>
  <c r="B4970" i="37"/>
  <c r="C4969" i="37"/>
  <c r="B4969" i="37"/>
  <c r="C4968" i="37"/>
  <c r="B4968" i="37"/>
  <c r="C4967" i="37"/>
  <c r="B4967" i="37"/>
  <c r="C4966" i="37"/>
  <c r="B4966" i="37"/>
  <c r="C4965" i="37"/>
  <c r="B4965" i="37"/>
  <c r="C4964" i="37"/>
  <c r="B4964" i="37"/>
  <c r="C4963" i="37"/>
  <c r="B4963" i="37"/>
  <c r="C4962" i="37"/>
  <c r="B4962" i="37"/>
  <c r="C4961" i="37"/>
  <c r="B4961" i="37"/>
  <c r="C4960" i="37"/>
  <c r="B4960" i="37"/>
  <c r="C4959" i="37"/>
  <c r="B4959" i="37"/>
  <c r="C4958" i="37"/>
  <c r="B4958" i="37"/>
  <c r="C4957" i="37"/>
  <c r="B4957" i="37"/>
  <c r="C4956" i="37"/>
  <c r="B4956" i="37"/>
  <c r="C4955" i="37"/>
  <c r="B4955" i="37"/>
  <c r="C4954" i="37"/>
  <c r="B4954" i="37"/>
  <c r="C4953" i="37"/>
  <c r="B4953" i="37"/>
  <c r="C4952" i="37"/>
  <c r="B4952" i="37"/>
  <c r="C4951" i="37"/>
  <c r="B4951" i="37"/>
  <c r="C4950" i="37"/>
  <c r="B4950" i="37"/>
  <c r="C4949" i="37"/>
  <c r="B4949" i="37"/>
  <c r="C4948" i="37"/>
  <c r="B4948" i="37"/>
  <c r="C4947" i="37"/>
  <c r="B4947" i="37"/>
  <c r="C4946" i="37"/>
  <c r="B4946" i="37"/>
  <c r="C4945" i="37"/>
  <c r="B4945" i="37"/>
  <c r="C4944" i="37"/>
  <c r="B4944" i="37"/>
  <c r="C4943" i="37"/>
  <c r="B4943" i="37"/>
  <c r="C4942" i="37"/>
  <c r="B4942" i="37"/>
  <c r="C4941" i="37"/>
  <c r="B4941" i="37"/>
  <c r="C4940" i="37"/>
  <c r="B4940" i="37"/>
  <c r="C4939" i="37"/>
  <c r="B4939" i="37"/>
  <c r="C4938" i="37"/>
  <c r="D4937" i="37" s="1"/>
  <c r="B4938" i="37"/>
  <c r="C4937" i="37"/>
  <c r="B4937" i="37"/>
  <c r="C4936" i="37"/>
  <c r="B4936" i="37"/>
  <c r="C4935" i="37"/>
  <c r="B4935" i="37"/>
  <c r="C4934" i="37"/>
  <c r="D4934" i="37" s="1"/>
  <c r="B4934" i="37"/>
  <c r="C4933" i="37"/>
  <c r="B4933" i="37"/>
  <c r="C4932" i="37"/>
  <c r="B4932" i="37"/>
  <c r="C4931" i="37"/>
  <c r="B4931" i="37"/>
  <c r="C4930" i="37"/>
  <c r="B4930" i="37"/>
  <c r="C4929" i="37"/>
  <c r="B4929" i="37"/>
  <c r="C4928" i="37"/>
  <c r="B4928" i="37"/>
  <c r="C4927" i="37"/>
  <c r="B4927" i="37"/>
  <c r="C4926" i="37"/>
  <c r="B4926" i="37"/>
  <c r="C4925" i="37"/>
  <c r="B4925" i="37"/>
  <c r="C4924" i="37"/>
  <c r="B4924" i="37"/>
  <c r="C4923" i="37"/>
  <c r="B4923" i="37"/>
  <c r="C4922" i="37"/>
  <c r="D4922" i="37" s="1"/>
  <c r="B4922" i="37"/>
  <c r="C4921" i="37"/>
  <c r="B4921" i="37"/>
  <c r="C4920" i="37"/>
  <c r="B4920" i="37"/>
  <c r="C4919" i="37"/>
  <c r="B4919" i="37"/>
  <c r="C4918" i="37"/>
  <c r="B4918" i="37"/>
  <c r="C4917" i="37"/>
  <c r="B4917" i="37"/>
  <c r="C4916" i="37"/>
  <c r="D4916" i="37" s="1"/>
  <c r="B4916" i="37"/>
  <c r="C4915" i="37"/>
  <c r="B4915" i="37"/>
  <c r="C4914" i="37"/>
  <c r="B4914" i="37"/>
  <c r="C4913" i="37"/>
  <c r="B4913" i="37"/>
  <c r="C4912" i="37"/>
  <c r="B4912" i="37"/>
  <c r="C4911" i="37"/>
  <c r="B4911" i="37"/>
  <c r="C4910" i="37"/>
  <c r="B4910" i="37"/>
  <c r="C4909" i="37"/>
  <c r="B4909" i="37"/>
  <c r="C4908" i="37"/>
  <c r="B4908" i="37"/>
  <c r="C4907" i="37"/>
  <c r="B4907" i="37"/>
  <c r="C4906" i="37"/>
  <c r="B4906" i="37"/>
  <c r="C4905" i="37"/>
  <c r="B4905" i="37"/>
  <c r="C4904" i="37"/>
  <c r="B4904" i="37"/>
  <c r="C4903" i="37"/>
  <c r="B4903" i="37"/>
  <c r="C4902" i="37"/>
  <c r="B4902" i="37"/>
  <c r="C4901" i="37"/>
  <c r="B4901" i="37"/>
  <c r="C4900" i="37"/>
  <c r="B4900" i="37"/>
  <c r="C4899" i="37"/>
  <c r="B4899" i="37"/>
  <c r="C4898" i="37"/>
  <c r="D4898" i="37" s="1"/>
  <c r="B4898" i="37"/>
  <c r="C4897" i="37"/>
  <c r="B4897" i="37"/>
  <c r="C4896" i="37"/>
  <c r="B4896" i="37"/>
  <c r="C4895" i="37"/>
  <c r="B4895" i="37"/>
  <c r="C4894" i="37"/>
  <c r="B4894" i="37"/>
  <c r="C4893" i="37"/>
  <c r="B4893" i="37"/>
  <c r="C4892" i="37"/>
  <c r="D4892" i="37" s="1"/>
  <c r="B4892" i="37"/>
  <c r="C4891" i="37"/>
  <c r="B4891" i="37"/>
  <c r="C4890" i="37"/>
  <c r="D4889" i="37" s="1"/>
  <c r="B4890" i="37"/>
  <c r="C4889" i="37"/>
  <c r="B4889" i="37"/>
  <c r="C4888" i="37"/>
  <c r="B4888" i="37"/>
  <c r="C4887" i="37"/>
  <c r="B4887" i="37"/>
  <c r="C4886" i="37"/>
  <c r="D4886" i="37" s="1"/>
  <c r="B4886" i="37"/>
  <c r="C4885" i="37"/>
  <c r="B4885" i="37"/>
  <c r="C4884" i="37"/>
  <c r="B4884" i="37"/>
  <c r="C4883" i="37"/>
  <c r="B4883" i="37"/>
  <c r="C4882" i="37"/>
  <c r="B4882" i="37"/>
  <c r="C4881" i="37"/>
  <c r="B4881" i="37"/>
  <c r="C4880" i="37"/>
  <c r="D4880" i="37" s="1"/>
  <c r="B4880" i="37"/>
  <c r="C4879" i="37"/>
  <c r="B4879" i="37"/>
  <c r="C4878" i="37"/>
  <c r="B4878" i="37"/>
  <c r="C4877" i="37"/>
  <c r="B4877" i="37"/>
  <c r="C4876" i="37"/>
  <c r="B4876" i="37"/>
  <c r="C4875" i="37"/>
  <c r="B4875" i="37"/>
  <c r="C4874" i="37"/>
  <c r="D4874" i="37" s="1"/>
  <c r="B4874" i="37"/>
  <c r="C4873" i="37"/>
  <c r="B4873" i="37"/>
  <c r="C4872" i="37"/>
  <c r="B4872" i="37"/>
  <c r="C4871" i="37"/>
  <c r="B4871" i="37"/>
  <c r="C4870" i="37"/>
  <c r="B4870" i="37"/>
  <c r="C4869" i="37"/>
  <c r="B4869" i="37"/>
  <c r="C4868" i="37"/>
  <c r="D4868" i="37" s="1"/>
  <c r="B4868" i="37"/>
  <c r="C4867" i="37"/>
  <c r="B4867" i="37"/>
  <c r="C4866" i="37"/>
  <c r="B4866" i="37"/>
  <c r="C4865" i="37"/>
  <c r="B4865" i="37"/>
  <c r="C4864" i="37"/>
  <c r="B4864" i="37"/>
  <c r="C4863" i="37"/>
  <c r="B4863" i="37"/>
  <c r="C4862" i="37"/>
  <c r="D4862" i="37" s="1"/>
  <c r="B4862" i="37"/>
  <c r="C4861" i="37"/>
  <c r="B4861" i="37"/>
  <c r="C4860" i="37"/>
  <c r="B4860" i="37"/>
  <c r="C4859" i="37"/>
  <c r="B4859" i="37"/>
  <c r="C4858" i="37"/>
  <c r="B4858" i="37"/>
  <c r="C4857" i="37"/>
  <c r="B4857" i="37"/>
  <c r="C4856" i="37"/>
  <c r="D4856" i="37" s="1"/>
  <c r="B4856" i="37"/>
  <c r="C4855" i="37"/>
  <c r="B4855" i="37"/>
  <c r="C4854" i="37"/>
  <c r="B4854" i="37"/>
  <c r="C4853" i="37"/>
  <c r="B4853" i="37"/>
  <c r="C4852" i="37"/>
  <c r="B4852" i="37"/>
  <c r="C4851" i="37"/>
  <c r="B4851" i="37"/>
  <c r="C4850" i="37"/>
  <c r="D4850" i="37" s="1"/>
  <c r="B4850" i="37"/>
  <c r="C4849" i="37"/>
  <c r="B4849" i="37"/>
  <c r="C4848" i="37"/>
  <c r="B4848" i="37"/>
  <c r="C4847" i="37"/>
  <c r="B4847" i="37"/>
  <c r="C4846" i="37"/>
  <c r="B4846" i="37"/>
  <c r="C4845" i="37"/>
  <c r="B4845" i="37"/>
  <c r="C4844" i="37"/>
  <c r="B4844" i="37"/>
  <c r="C4843" i="37"/>
  <c r="B4843" i="37"/>
  <c r="C4842" i="37"/>
  <c r="B4842" i="37"/>
  <c r="C4841" i="37"/>
  <c r="B4841" i="37"/>
  <c r="C4840" i="37"/>
  <c r="B4840" i="37"/>
  <c r="C4839" i="37"/>
  <c r="B4839" i="37"/>
  <c r="C4838" i="37"/>
  <c r="B4838" i="37"/>
  <c r="C4837" i="37"/>
  <c r="B4837" i="37"/>
  <c r="C4836" i="37"/>
  <c r="B4836" i="37"/>
  <c r="C4835" i="37"/>
  <c r="B4835" i="37"/>
  <c r="C4834" i="37"/>
  <c r="B4834" i="37"/>
  <c r="C4833" i="37"/>
  <c r="B4833" i="37"/>
  <c r="C4832" i="37"/>
  <c r="D4832" i="37" s="1"/>
  <c r="B4832" i="37"/>
  <c r="C4831" i="37"/>
  <c r="B4831" i="37"/>
  <c r="C4830" i="37"/>
  <c r="D4829" i="37" s="1"/>
  <c r="B4830" i="37"/>
  <c r="C4829" i="37"/>
  <c r="B4829" i="37"/>
  <c r="C4828" i="37"/>
  <c r="B4828" i="37"/>
  <c r="C4827" i="37"/>
  <c r="B4827" i="37"/>
  <c r="C4826" i="37"/>
  <c r="B4826" i="37"/>
  <c r="C4825" i="37"/>
  <c r="B4825" i="37"/>
  <c r="C4824" i="37"/>
  <c r="D4823" i="37" s="1"/>
  <c r="B4824" i="37"/>
  <c r="C4823" i="37"/>
  <c r="B4823" i="37"/>
  <c r="C4822" i="37"/>
  <c r="B4822" i="37"/>
  <c r="C4821" i="37"/>
  <c r="B4821" i="37"/>
  <c r="C4820" i="37"/>
  <c r="B4820" i="37"/>
  <c r="C4819" i="37"/>
  <c r="B4819" i="37"/>
  <c r="C4818" i="37"/>
  <c r="D4817" i="37" s="1"/>
  <c r="B4818" i="37"/>
  <c r="C4817" i="37"/>
  <c r="B4817" i="37"/>
  <c r="C4816" i="37"/>
  <c r="B4816" i="37"/>
  <c r="C4815" i="37"/>
  <c r="B4815" i="37"/>
  <c r="C4814" i="37"/>
  <c r="D4814" i="37" s="1"/>
  <c r="B4814" i="37"/>
  <c r="C4813" i="37"/>
  <c r="B4813" i="37"/>
  <c r="C4812" i="37"/>
  <c r="B4812" i="37"/>
  <c r="C4811" i="37"/>
  <c r="B4811" i="37"/>
  <c r="C4810" i="37"/>
  <c r="B4810" i="37"/>
  <c r="C4809" i="37"/>
  <c r="B4809" i="37"/>
  <c r="C4808" i="37"/>
  <c r="B4808" i="37"/>
  <c r="C4807" i="37"/>
  <c r="B4807" i="37"/>
  <c r="C4806" i="37"/>
  <c r="B4806" i="37"/>
  <c r="C4805" i="37"/>
  <c r="B4805" i="37"/>
  <c r="C4804" i="37"/>
  <c r="B4804" i="37"/>
  <c r="C4803" i="37"/>
  <c r="B4803" i="37"/>
  <c r="C4802" i="37"/>
  <c r="B4802" i="37"/>
  <c r="C4801" i="37"/>
  <c r="B4801" i="37"/>
  <c r="C4800" i="37"/>
  <c r="B4800" i="37"/>
  <c r="C4799" i="37"/>
  <c r="B4799" i="37"/>
  <c r="C4798" i="37"/>
  <c r="B4798" i="37"/>
  <c r="C4797" i="37"/>
  <c r="B4797" i="37"/>
  <c r="C4796" i="37"/>
  <c r="B4796" i="37"/>
  <c r="C4795" i="37"/>
  <c r="B4795" i="37"/>
  <c r="C4794" i="37"/>
  <c r="B4794" i="37"/>
  <c r="C4793" i="37"/>
  <c r="B4793" i="37"/>
  <c r="C4792" i="37"/>
  <c r="B4792" i="37"/>
  <c r="C4791" i="37"/>
  <c r="B4791" i="37"/>
  <c r="C4790" i="37"/>
  <c r="B4790" i="37"/>
  <c r="C4789" i="37"/>
  <c r="B4789" i="37"/>
  <c r="C4788" i="37"/>
  <c r="B4788" i="37"/>
  <c r="C4787" i="37"/>
  <c r="B4787" i="37"/>
  <c r="C4786" i="37"/>
  <c r="B4786" i="37"/>
  <c r="C4785" i="37"/>
  <c r="B4785" i="37"/>
  <c r="C4784" i="37"/>
  <c r="D4784" i="37" s="1"/>
  <c r="B4784" i="37"/>
  <c r="C4783" i="37"/>
  <c r="B4783" i="37"/>
  <c r="C4782" i="37"/>
  <c r="B4782" i="37"/>
  <c r="C4781" i="37"/>
  <c r="B4781" i="37"/>
  <c r="C4780" i="37"/>
  <c r="B4780" i="37"/>
  <c r="C4779" i="37"/>
  <c r="B4779" i="37"/>
  <c r="C4778" i="37"/>
  <c r="B4778" i="37"/>
  <c r="C4777" i="37"/>
  <c r="B4777" i="37"/>
  <c r="C4776" i="37"/>
  <c r="B4776" i="37"/>
  <c r="C4775" i="37"/>
  <c r="B4775" i="37"/>
  <c r="C4774" i="37"/>
  <c r="B4774" i="37"/>
  <c r="C4773" i="37"/>
  <c r="B4773" i="37"/>
  <c r="C4772" i="37"/>
  <c r="B4772" i="37"/>
  <c r="C4771" i="37"/>
  <c r="B4771" i="37"/>
  <c r="C4770" i="37"/>
  <c r="B4770" i="37"/>
  <c r="C4769" i="37"/>
  <c r="B4769" i="37"/>
  <c r="C4768" i="37"/>
  <c r="B4768" i="37"/>
  <c r="C4767" i="37"/>
  <c r="B4767" i="37"/>
  <c r="C4766" i="37"/>
  <c r="D4766" i="37" s="1"/>
  <c r="B4766" i="37"/>
  <c r="C4765" i="37"/>
  <c r="B4765" i="37"/>
  <c r="C4764" i="37"/>
  <c r="B4764" i="37"/>
  <c r="C4763" i="37"/>
  <c r="B4763" i="37"/>
  <c r="C4762" i="37"/>
  <c r="B4762" i="37"/>
  <c r="C4761" i="37"/>
  <c r="B4761" i="37"/>
  <c r="C4760" i="37"/>
  <c r="D4760" i="37" s="1"/>
  <c r="B4760" i="37"/>
  <c r="C4759" i="37"/>
  <c r="B4759" i="37"/>
  <c r="C4758" i="37"/>
  <c r="B4758" i="37"/>
  <c r="C4757" i="37"/>
  <c r="B4757" i="37"/>
  <c r="C4756" i="37"/>
  <c r="B4756" i="37"/>
  <c r="C4755" i="37"/>
  <c r="B4755" i="37"/>
  <c r="C4754" i="37"/>
  <c r="B4754" i="37"/>
  <c r="C4753" i="37"/>
  <c r="B4753" i="37"/>
  <c r="C4752" i="37"/>
  <c r="B4752" i="37"/>
  <c r="C4751" i="37"/>
  <c r="B4751" i="37"/>
  <c r="C4750" i="37"/>
  <c r="B4750" i="37"/>
  <c r="C4749" i="37"/>
  <c r="B4749" i="37"/>
  <c r="C4748" i="37"/>
  <c r="D4748" i="37" s="1"/>
  <c r="B4748" i="37"/>
  <c r="C4747" i="37"/>
  <c r="B4747" i="37"/>
  <c r="C4746" i="37"/>
  <c r="B4746" i="37"/>
  <c r="C4745" i="37"/>
  <c r="B4745" i="37"/>
  <c r="C4744" i="37"/>
  <c r="B4744" i="37"/>
  <c r="C4743" i="37"/>
  <c r="B4743" i="37"/>
  <c r="C4742" i="37"/>
  <c r="D4742" i="37" s="1"/>
  <c r="B4742" i="37"/>
  <c r="C4741" i="37"/>
  <c r="B4741" i="37"/>
  <c r="C4740" i="37"/>
  <c r="B4740" i="37"/>
  <c r="C4739" i="37"/>
  <c r="B4739" i="37"/>
  <c r="C4738" i="37"/>
  <c r="B4738" i="37"/>
  <c r="C4737" i="37"/>
  <c r="B4737" i="37"/>
  <c r="C4736" i="37"/>
  <c r="D4736" i="37" s="1"/>
  <c r="B4736" i="37"/>
  <c r="C4735" i="37"/>
  <c r="B4735" i="37"/>
  <c r="C4734" i="37"/>
  <c r="B4734" i="37"/>
  <c r="C4733" i="37"/>
  <c r="B4733" i="37"/>
  <c r="C4732" i="37"/>
  <c r="B4732" i="37"/>
  <c r="C4731" i="37"/>
  <c r="B4731" i="37"/>
  <c r="C4730" i="37"/>
  <c r="D4730" i="37" s="1"/>
  <c r="B4730" i="37"/>
  <c r="C4729" i="37"/>
  <c r="B4729" i="37"/>
  <c r="C4728" i="37"/>
  <c r="D4727" i="37" s="1"/>
  <c r="B4728" i="37"/>
  <c r="C4727" i="37"/>
  <c r="B4727" i="37"/>
  <c r="C4726" i="37"/>
  <c r="B4726" i="37"/>
  <c r="C4725" i="37"/>
  <c r="B4725" i="37"/>
  <c r="C4724" i="37"/>
  <c r="D4724" i="37" s="1"/>
  <c r="B4724" i="37"/>
  <c r="C4723" i="37"/>
  <c r="B4723" i="37"/>
  <c r="C4722" i="37"/>
  <c r="B4722" i="37"/>
  <c r="C4721" i="37"/>
  <c r="B4721" i="37"/>
  <c r="C4720" i="37"/>
  <c r="B4720" i="37"/>
  <c r="C4719" i="37"/>
  <c r="B4719" i="37"/>
  <c r="C4718" i="37"/>
  <c r="D4718" i="37" s="1"/>
  <c r="B4718" i="37"/>
  <c r="C4717" i="37"/>
  <c r="B4717" i="37"/>
  <c r="C4716" i="37"/>
  <c r="B4716" i="37"/>
  <c r="C4715" i="37"/>
  <c r="B4715" i="37"/>
  <c r="C4714" i="37"/>
  <c r="B4714" i="37"/>
  <c r="C4713" i="37"/>
  <c r="B4713" i="37"/>
  <c r="C4712" i="37"/>
  <c r="B4712" i="37"/>
  <c r="C4711" i="37"/>
  <c r="B4711" i="37"/>
  <c r="C4710" i="37"/>
  <c r="B4710" i="37"/>
  <c r="C4709" i="37"/>
  <c r="B4709" i="37"/>
  <c r="C4708" i="37"/>
  <c r="B4708" i="37"/>
  <c r="C4707" i="37"/>
  <c r="B4707" i="37"/>
  <c r="C4706" i="37"/>
  <c r="D4706" i="37" s="1"/>
  <c r="B4706" i="37"/>
  <c r="C4705" i="37"/>
  <c r="B4705" i="37"/>
  <c r="C4704" i="37"/>
  <c r="B4704" i="37"/>
  <c r="C4703" i="37"/>
  <c r="B4703" i="37"/>
  <c r="C4702" i="37"/>
  <c r="B4702" i="37"/>
  <c r="C4701" i="37"/>
  <c r="B4701" i="37"/>
  <c r="C4700" i="37"/>
  <c r="B4700" i="37"/>
  <c r="C4699" i="37"/>
  <c r="B4699" i="37"/>
  <c r="C4698" i="37"/>
  <c r="B4698" i="37"/>
  <c r="C4697" i="37"/>
  <c r="B4697" i="37"/>
  <c r="C4696" i="37"/>
  <c r="B4696" i="37"/>
  <c r="C4695" i="37"/>
  <c r="B4695" i="37"/>
  <c r="C4694" i="37"/>
  <c r="B4694" i="37"/>
  <c r="C4693" i="37"/>
  <c r="B4693" i="37"/>
  <c r="C4692" i="37"/>
  <c r="B4692" i="37"/>
  <c r="C4691" i="37"/>
  <c r="B4691" i="37"/>
  <c r="C4690" i="37"/>
  <c r="B4690" i="37"/>
  <c r="C4689" i="37"/>
  <c r="B4689" i="37"/>
  <c r="C4688" i="37"/>
  <c r="D4688" i="37" s="1"/>
  <c r="B4688" i="37"/>
  <c r="C4687" i="37"/>
  <c r="B4687" i="37"/>
  <c r="C4686" i="37"/>
  <c r="B4686" i="37"/>
  <c r="C4685" i="37"/>
  <c r="B4685" i="37"/>
  <c r="C4684" i="37"/>
  <c r="B4684" i="37"/>
  <c r="C4683" i="37"/>
  <c r="B4683" i="37"/>
  <c r="C4682" i="37"/>
  <c r="B4682" i="37"/>
  <c r="C4681" i="37"/>
  <c r="B4681" i="37"/>
  <c r="C4680" i="37"/>
  <c r="B4680" i="37"/>
  <c r="C4679" i="37"/>
  <c r="B4679" i="37"/>
  <c r="C4678" i="37"/>
  <c r="B4678" i="37"/>
  <c r="C4677" i="37"/>
  <c r="B4677" i="37"/>
  <c r="C4676" i="37"/>
  <c r="D4676" i="37" s="1"/>
  <c r="B4676" i="37"/>
  <c r="C4675" i="37"/>
  <c r="B4675" i="37"/>
  <c r="C4674" i="37"/>
  <c r="B4674" i="37"/>
  <c r="C4673" i="37"/>
  <c r="B4673" i="37"/>
  <c r="C4672" i="37"/>
  <c r="B4672" i="37"/>
  <c r="C4671" i="37"/>
  <c r="B4671" i="37"/>
  <c r="C4670" i="37"/>
  <c r="D4670" i="37" s="1"/>
  <c r="B4670" i="37"/>
  <c r="C4669" i="37"/>
  <c r="B4669" i="37"/>
  <c r="C4668" i="37"/>
  <c r="D4667" i="37" s="1"/>
  <c r="B4668" i="37"/>
  <c r="C4667" i="37"/>
  <c r="B4667" i="37"/>
  <c r="C4666" i="37"/>
  <c r="B4666" i="37"/>
  <c r="C4665" i="37"/>
  <c r="B4665" i="37"/>
  <c r="C4664" i="37"/>
  <c r="D4664" i="37" s="1"/>
  <c r="B4664" i="37"/>
  <c r="C4663" i="37"/>
  <c r="B4663" i="37"/>
  <c r="C4662" i="37"/>
  <c r="B4662" i="37"/>
  <c r="C4661" i="37"/>
  <c r="B4661" i="37"/>
  <c r="C4660" i="37"/>
  <c r="B4660" i="37"/>
  <c r="C4659" i="37"/>
  <c r="B4659" i="37"/>
  <c r="C4658" i="37"/>
  <c r="D4658" i="37" s="1"/>
  <c r="B4658" i="37"/>
  <c r="C4657" i="37"/>
  <c r="B4657" i="37"/>
  <c r="C4656" i="37"/>
  <c r="D4655" i="37" s="1"/>
  <c r="B4656" i="37"/>
  <c r="C4655" i="37"/>
  <c r="B4655" i="37"/>
  <c r="C4654" i="37"/>
  <c r="B4654" i="37"/>
  <c r="C4653" i="37"/>
  <c r="B4653" i="37"/>
  <c r="C4652" i="37"/>
  <c r="B4652" i="37"/>
  <c r="C4651" i="37"/>
  <c r="B4651" i="37"/>
  <c r="C4650" i="37"/>
  <c r="D4649" i="37" s="1"/>
  <c r="B4650" i="37"/>
  <c r="C4649" i="37"/>
  <c r="B4649" i="37"/>
  <c r="C4648" i="37"/>
  <c r="B4648" i="37"/>
  <c r="C4647" i="37"/>
  <c r="B4647" i="37"/>
  <c r="C4646" i="37"/>
  <c r="B4646" i="37"/>
  <c r="C4645" i="37"/>
  <c r="B4645" i="37"/>
  <c r="C4644" i="37"/>
  <c r="B4644" i="37"/>
  <c r="C4643" i="37"/>
  <c r="B4643" i="37"/>
  <c r="C4642" i="37"/>
  <c r="B4642" i="37"/>
  <c r="C4641" i="37"/>
  <c r="B4641" i="37"/>
  <c r="C4640" i="37"/>
  <c r="B4640" i="37"/>
  <c r="C4639" i="37"/>
  <c r="B4639" i="37"/>
  <c r="C4638" i="37"/>
  <c r="B4638" i="37"/>
  <c r="C4637" i="37"/>
  <c r="B4637" i="37"/>
  <c r="C4636" i="37"/>
  <c r="B4636" i="37"/>
  <c r="C4635" i="37"/>
  <c r="B4635" i="37"/>
  <c r="C4634" i="37"/>
  <c r="D4634" i="37" s="1"/>
  <c r="B4634" i="37"/>
  <c r="C4633" i="37"/>
  <c r="B4633" i="37"/>
  <c r="C4632" i="37"/>
  <c r="B4632" i="37"/>
  <c r="C4631" i="37"/>
  <c r="B4631" i="37"/>
  <c r="C4630" i="37"/>
  <c r="B4630" i="37"/>
  <c r="C4629" i="37"/>
  <c r="B4629" i="37"/>
  <c r="C4628" i="37"/>
  <c r="D4628" i="37" s="1"/>
  <c r="B4628" i="37"/>
  <c r="C4627" i="37"/>
  <c r="B4627" i="37"/>
  <c r="C4626" i="37"/>
  <c r="B4626" i="37"/>
  <c r="C4625" i="37"/>
  <c r="B4625" i="37"/>
  <c r="C4624" i="37"/>
  <c r="B4624" i="37"/>
  <c r="C4623" i="37"/>
  <c r="B4623" i="37"/>
  <c r="C4622" i="37"/>
  <c r="B4622" i="37"/>
  <c r="C4621" i="37"/>
  <c r="B4621" i="37"/>
  <c r="C4620" i="37"/>
  <c r="B4620" i="37"/>
  <c r="C4619" i="37"/>
  <c r="B4619" i="37"/>
  <c r="C4618" i="37"/>
  <c r="B4618" i="37"/>
  <c r="C4617" i="37"/>
  <c r="B4617" i="37"/>
  <c r="C4616" i="37"/>
  <c r="D4616" i="37" s="1"/>
  <c r="B4616" i="37"/>
  <c r="C4615" i="37"/>
  <c r="B4615" i="37"/>
  <c r="C4614" i="37"/>
  <c r="B4614" i="37"/>
  <c r="C4613" i="37"/>
  <c r="B4613" i="37"/>
  <c r="C4612" i="37"/>
  <c r="B4612" i="37"/>
  <c r="C4611" i="37"/>
  <c r="B4611" i="37"/>
  <c r="C4610" i="37"/>
  <c r="B4610" i="37"/>
  <c r="C4609" i="37"/>
  <c r="B4609" i="37"/>
  <c r="C4608" i="37"/>
  <c r="B4608" i="37"/>
  <c r="C4607" i="37"/>
  <c r="B4607" i="37"/>
  <c r="C4606" i="37"/>
  <c r="B4606" i="37"/>
  <c r="C4605" i="37"/>
  <c r="B4605" i="37"/>
  <c r="C4604" i="37"/>
  <c r="D4604" i="37" s="1"/>
  <c r="B4604" i="37"/>
  <c r="C4603" i="37"/>
  <c r="B4603" i="37"/>
  <c r="C4602" i="37"/>
  <c r="B4602" i="37"/>
  <c r="C4601" i="37"/>
  <c r="B4601" i="37"/>
  <c r="C4600" i="37"/>
  <c r="B4600" i="37"/>
  <c r="C4599" i="37"/>
  <c r="B4599" i="37"/>
  <c r="C4598" i="37"/>
  <c r="D4598" i="37" s="1"/>
  <c r="B4598" i="37"/>
  <c r="C4597" i="37"/>
  <c r="B4597" i="37"/>
  <c r="C4596" i="37"/>
  <c r="B4596" i="37"/>
  <c r="C4595" i="37"/>
  <c r="B4595" i="37"/>
  <c r="C4594" i="37"/>
  <c r="B4594" i="37"/>
  <c r="C4593" i="37"/>
  <c r="B4593" i="37"/>
  <c r="C4592" i="37"/>
  <c r="D4592" i="37" s="1"/>
  <c r="B4592" i="37"/>
  <c r="C4591" i="37"/>
  <c r="B4591" i="37"/>
  <c r="C4590" i="37"/>
  <c r="B4590" i="37"/>
  <c r="C4589" i="37"/>
  <c r="B4589" i="37"/>
  <c r="C4588" i="37"/>
  <c r="B4588" i="37"/>
  <c r="C4587" i="37"/>
  <c r="B4587" i="37"/>
  <c r="C4586" i="37"/>
  <c r="B4586" i="37"/>
  <c r="C4585" i="37"/>
  <c r="B4585" i="37"/>
  <c r="C4584" i="37"/>
  <c r="B4584" i="37"/>
  <c r="C4583" i="37"/>
  <c r="B4583" i="37"/>
  <c r="C4582" i="37"/>
  <c r="B4582" i="37"/>
  <c r="C4581" i="37"/>
  <c r="B4581" i="37"/>
  <c r="C4580" i="37"/>
  <c r="D4580" i="37" s="1"/>
  <c r="B4580" i="37"/>
  <c r="C4579" i="37"/>
  <c r="B4579" i="37"/>
  <c r="C4578" i="37"/>
  <c r="D4577" i="37" s="1"/>
  <c r="B4578" i="37"/>
  <c r="C4577" i="37"/>
  <c r="B4577" i="37"/>
  <c r="C4576" i="37"/>
  <c r="B4576" i="37"/>
  <c r="C4575" i="37"/>
  <c r="B4575" i="37"/>
  <c r="C4574" i="37"/>
  <c r="D4574" i="37" s="1"/>
  <c r="B4574" i="37"/>
  <c r="C4573" i="37"/>
  <c r="B4573" i="37"/>
  <c r="C4572" i="37"/>
  <c r="D4571" i="37" s="1"/>
  <c r="B4572" i="37"/>
  <c r="C4571" i="37"/>
  <c r="B4571" i="37"/>
  <c r="C4570" i="37"/>
  <c r="B4570" i="37"/>
  <c r="C4569" i="37"/>
  <c r="B4569" i="37"/>
  <c r="C4568" i="37"/>
  <c r="B4568" i="37"/>
  <c r="C4567" i="37"/>
  <c r="B4567" i="37"/>
  <c r="C4566" i="37"/>
  <c r="D4565" i="37" s="1"/>
  <c r="B4566" i="37"/>
  <c r="C4565" i="37"/>
  <c r="B4565" i="37"/>
  <c r="C4564" i="37"/>
  <c r="B4564" i="37"/>
  <c r="C4563" i="37"/>
  <c r="B4563" i="37"/>
  <c r="C4562" i="37"/>
  <c r="D4562" i="37" s="1"/>
  <c r="B4562" i="37"/>
  <c r="C4561" i="37"/>
  <c r="B4561" i="37"/>
  <c r="C4560" i="37"/>
  <c r="B4560" i="37"/>
  <c r="C4559" i="37"/>
  <c r="B4559" i="37"/>
  <c r="C4558" i="37"/>
  <c r="B4558" i="37"/>
  <c r="C4557" i="37"/>
  <c r="B4557" i="37"/>
  <c r="C4556" i="37"/>
  <c r="B4556" i="37"/>
  <c r="C4555" i="37"/>
  <c r="B4555" i="37"/>
  <c r="C4554" i="37"/>
  <c r="D4553" i="37" s="1"/>
  <c r="B4554" i="37"/>
  <c r="C4553" i="37"/>
  <c r="B4553" i="37"/>
  <c r="C4552" i="37"/>
  <c r="B4552" i="37"/>
  <c r="C4551" i="37"/>
  <c r="B4551" i="37"/>
  <c r="C4550" i="37"/>
  <c r="D4550" i="37" s="1"/>
  <c r="B4550" i="37"/>
  <c r="C4549" i="37"/>
  <c r="B4549" i="37"/>
  <c r="C4548" i="37"/>
  <c r="B4548" i="37"/>
  <c r="C4547" i="37"/>
  <c r="B4547" i="37"/>
  <c r="C4546" i="37"/>
  <c r="B4546" i="37"/>
  <c r="C4545" i="37"/>
  <c r="B4545" i="37"/>
  <c r="C4544" i="37"/>
  <c r="B4544" i="37"/>
  <c r="C4543" i="37"/>
  <c r="B4543" i="37"/>
  <c r="C4542" i="37"/>
  <c r="B4542" i="37"/>
  <c r="C4541" i="37"/>
  <c r="B4541" i="37"/>
  <c r="C4540" i="37"/>
  <c r="B4540" i="37"/>
  <c r="C4539" i="37"/>
  <c r="B4539" i="37"/>
  <c r="C4538" i="37"/>
  <c r="D4538" i="37" s="1"/>
  <c r="B4538" i="37"/>
  <c r="C4537" i="37"/>
  <c r="B4537" i="37"/>
  <c r="C4536" i="37"/>
  <c r="D4535" i="37" s="1"/>
  <c r="B4536" i="37"/>
  <c r="C4535" i="37"/>
  <c r="B4535" i="37"/>
  <c r="C4534" i="37"/>
  <c r="B4534" i="37"/>
  <c r="C4533" i="37"/>
  <c r="B4533" i="37"/>
  <c r="C4532" i="37"/>
  <c r="B4532" i="37"/>
  <c r="C4531" i="37"/>
  <c r="B4531" i="37"/>
  <c r="C4530" i="37"/>
  <c r="B4530" i="37"/>
  <c r="C4529" i="37"/>
  <c r="B4529" i="37"/>
  <c r="C4528" i="37"/>
  <c r="B4528" i="37"/>
  <c r="C4527" i="37"/>
  <c r="B4527" i="37"/>
  <c r="C4526" i="37"/>
  <c r="B4526" i="37"/>
  <c r="C4525" i="37"/>
  <c r="B4525" i="37"/>
  <c r="C4524" i="37"/>
  <c r="B4524" i="37"/>
  <c r="C4523" i="37"/>
  <c r="B4523" i="37"/>
  <c r="C4522" i="37"/>
  <c r="B4522" i="37"/>
  <c r="C4521" i="37"/>
  <c r="B4521" i="37"/>
  <c r="C4520" i="37"/>
  <c r="D4520" i="37" s="1"/>
  <c r="B4520" i="37"/>
  <c r="C4519" i="37"/>
  <c r="B4519" i="37"/>
  <c r="C4518" i="37"/>
  <c r="B4518" i="37"/>
  <c r="C4517" i="37"/>
  <c r="B4517" i="37"/>
  <c r="C4516" i="37"/>
  <c r="B4516" i="37"/>
  <c r="C4515" i="37"/>
  <c r="B4515" i="37"/>
  <c r="C4514" i="37"/>
  <c r="D4514" i="37" s="1"/>
  <c r="B4514" i="37"/>
  <c r="C4513" i="37"/>
  <c r="B4513" i="37"/>
  <c r="C4512" i="37"/>
  <c r="B4512" i="37"/>
  <c r="C4511" i="37"/>
  <c r="B4511" i="37"/>
  <c r="C4510" i="37"/>
  <c r="B4510" i="37"/>
  <c r="C4509" i="37"/>
  <c r="B4509" i="37"/>
  <c r="C4508" i="37"/>
  <c r="D4508" i="37" s="1"/>
  <c r="B4508" i="37"/>
  <c r="C4507" i="37"/>
  <c r="B4507" i="37"/>
  <c r="C4506" i="37"/>
  <c r="B4506" i="37"/>
  <c r="C4505" i="37"/>
  <c r="B4505" i="37"/>
  <c r="C4504" i="37"/>
  <c r="B4504" i="37"/>
  <c r="C4503" i="37"/>
  <c r="B4503" i="37"/>
  <c r="C4502" i="37"/>
  <c r="B4502" i="37"/>
  <c r="C4501" i="37"/>
  <c r="B4501" i="37"/>
  <c r="C4500" i="37"/>
  <c r="B4500" i="37"/>
  <c r="C4499" i="37"/>
  <c r="B4499" i="37"/>
  <c r="C4498" i="37"/>
  <c r="B4498" i="37"/>
  <c r="C4497" i="37"/>
  <c r="B4497" i="37"/>
  <c r="C4496" i="37"/>
  <c r="D4496" i="37" s="1"/>
  <c r="B4496" i="37"/>
  <c r="C4495" i="37"/>
  <c r="B4495" i="37"/>
  <c r="C4494" i="37"/>
  <c r="D4493" i="37" s="1"/>
  <c r="B4494" i="37"/>
  <c r="C4493" i="37"/>
  <c r="B4493" i="37"/>
  <c r="C4492" i="37"/>
  <c r="B4492" i="37"/>
  <c r="C4491" i="37"/>
  <c r="B4491" i="37"/>
  <c r="C4490" i="37"/>
  <c r="D4490" i="37" s="1"/>
  <c r="B4490" i="37"/>
  <c r="C4489" i="37"/>
  <c r="B4489" i="37"/>
  <c r="C4488" i="37"/>
  <c r="B4488" i="37"/>
  <c r="C4487" i="37"/>
  <c r="B4487" i="37"/>
  <c r="C4486" i="37"/>
  <c r="B4486" i="37"/>
  <c r="C4485" i="37"/>
  <c r="B4485" i="37"/>
  <c r="C4484" i="37"/>
  <c r="B4484" i="37"/>
  <c r="C4483" i="37"/>
  <c r="B4483" i="37"/>
  <c r="C4482" i="37"/>
  <c r="B4482" i="37"/>
  <c r="C4481" i="37"/>
  <c r="B4481" i="37"/>
  <c r="C4480" i="37"/>
  <c r="B4480" i="37"/>
  <c r="C4479" i="37"/>
  <c r="B4479" i="37"/>
  <c r="C4478" i="37"/>
  <c r="D4478" i="37" s="1"/>
  <c r="B4478" i="37"/>
  <c r="C4477" i="37"/>
  <c r="B4477" i="37"/>
  <c r="C4476" i="37"/>
  <c r="B4476" i="37"/>
  <c r="C4475" i="37"/>
  <c r="B4475" i="37"/>
  <c r="C4474" i="37"/>
  <c r="B4474" i="37"/>
  <c r="C4473" i="37"/>
  <c r="B4473" i="37"/>
  <c r="C4472" i="37"/>
  <c r="B4472" i="37"/>
  <c r="C4471" i="37"/>
  <c r="B4471" i="37"/>
  <c r="C4470" i="37"/>
  <c r="B4470" i="37"/>
  <c r="C4469" i="37"/>
  <c r="B4469" i="37"/>
  <c r="C4468" i="37"/>
  <c r="B4468" i="37"/>
  <c r="C4467" i="37"/>
  <c r="B4467" i="37"/>
  <c r="C4466" i="37"/>
  <c r="B4466" i="37"/>
  <c r="C4465" i="37"/>
  <c r="B4465" i="37"/>
  <c r="C4464" i="37"/>
  <c r="B4464" i="37"/>
  <c r="C4463" i="37"/>
  <c r="B4463" i="37"/>
  <c r="C4462" i="37"/>
  <c r="B4462" i="37"/>
  <c r="C4461" i="37"/>
  <c r="B4461" i="37"/>
  <c r="C4460" i="37"/>
  <c r="B4460" i="37"/>
  <c r="C4459" i="37"/>
  <c r="B4459" i="37"/>
  <c r="C4458" i="37"/>
  <c r="B4458" i="37"/>
  <c r="C4457" i="37"/>
  <c r="B4457" i="37"/>
  <c r="C4456" i="37"/>
  <c r="B4456" i="37"/>
  <c r="C4455" i="37"/>
  <c r="B4455" i="37"/>
  <c r="C4454" i="37"/>
  <c r="D4454" i="37" s="1"/>
  <c r="B4454" i="37"/>
  <c r="C4453" i="37"/>
  <c r="B4453" i="37"/>
  <c r="C4452" i="37"/>
  <c r="B4452" i="37"/>
  <c r="C4451" i="37"/>
  <c r="B4451" i="37"/>
  <c r="C4450" i="37"/>
  <c r="B4450" i="37"/>
  <c r="C4449" i="37"/>
  <c r="B4449" i="37"/>
  <c r="C4448" i="37"/>
  <c r="D4448" i="37" s="1"/>
  <c r="B4448" i="37"/>
  <c r="C4447" i="37"/>
  <c r="B4447" i="37"/>
  <c r="C4446" i="37"/>
  <c r="B4446" i="37"/>
  <c r="C4445" i="37"/>
  <c r="B4445" i="37"/>
  <c r="C4444" i="37"/>
  <c r="B4444" i="37"/>
  <c r="C4443" i="37"/>
  <c r="B4443" i="37"/>
  <c r="C4442" i="37"/>
  <c r="D4442" i="37" s="1"/>
  <c r="B4442" i="37"/>
  <c r="C4441" i="37"/>
  <c r="B4441" i="37"/>
  <c r="C4440" i="37"/>
  <c r="D4439" i="37" s="1"/>
  <c r="B4440" i="37"/>
  <c r="C4439" i="37"/>
  <c r="B4439" i="37"/>
  <c r="C4438" i="37"/>
  <c r="B4438" i="37"/>
  <c r="C4437" i="37"/>
  <c r="B4437" i="37"/>
  <c r="C4436" i="37"/>
  <c r="D4436" i="37" s="1"/>
  <c r="B4436" i="37"/>
  <c r="C4435" i="37"/>
  <c r="B4435" i="37"/>
  <c r="C4434" i="37"/>
  <c r="B4434" i="37"/>
  <c r="C4433" i="37"/>
  <c r="B4433" i="37"/>
  <c r="C4432" i="37"/>
  <c r="B4432" i="37"/>
  <c r="C4431" i="37"/>
  <c r="B4431" i="37"/>
  <c r="C4430" i="37"/>
  <c r="D4430" i="37" s="1"/>
  <c r="B4430" i="37"/>
  <c r="C4429" i="37"/>
  <c r="B4429" i="37"/>
  <c r="C4428" i="37"/>
  <c r="B4428" i="37"/>
  <c r="C4427" i="37"/>
  <c r="B4427" i="37"/>
  <c r="C4426" i="37"/>
  <c r="B4426" i="37"/>
  <c r="C4425" i="37"/>
  <c r="B4425" i="37"/>
  <c r="C4424" i="37"/>
  <c r="D4424" i="37" s="1"/>
  <c r="B4424" i="37"/>
  <c r="C4423" i="37"/>
  <c r="B4423" i="37"/>
  <c r="C4422" i="37"/>
  <c r="B4422" i="37"/>
  <c r="C4421" i="37"/>
  <c r="B4421" i="37"/>
  <c r="C4420" i="37"/>
  <c r="B4420" i="37"/>
  <c r="C4419" i="37"/>
  <c r="B4419" i="37"/>
  <c r="C4418" i="37"/>
  <c r="D4418" i="37" s="1"/>
  <c r="B4418" i="37"/>
  <c r="C4417" i="37"/>
  <c r="B4417" i="37"/>
  <c r="C4416" i="37"/>
  <c r="B4416" i="37"/>
  <c r="C4415" i="37"/>
  <c r="B4415" i="37"/>
  <c r="C4414" i="37"/>
  <c r="B4414" i="37"/>
  <c r="C4413" i="37"/>
  <c r="B4413" i="37"/>
  <c r="C4412" i="37"/>
  <c r="D4412" i="37" s="1"/>
  <c r="B4412" i="37"/>
  <c r="C4411" i="37"/>
  <c r="B4411" i="37"/>
  <c r="C4410" i="37"/>
  <c r="D4409" i="37" s="1"/>
  <c r="B4410" i="37"/>
  <c r="C4409" i="37"/>
  <c r="B4409" i="37"/>
  <c r="C4408" i="37"/>
  <c r="B4408" i="37"/>
  <c r="C4407" i="37"/>
  <c r="B4407" i="37"/>
  <c r="C4406" i="37"/>
  <c r="B4406" i="37"/>
  <c r="C4405" i="37"/>
  <c r="B4405" i="37"/>
  <c r="C4404" i="37"/>
  <c r="B4404" i="37"/>
  <c r="C4403" i="37"/>
  <c r="B4403" i="37"/>
  <c r="C4402" i="37"/>
  <c r="B4402" i="37"/>
  <c r="C4401" i="37"/>
  <c r="B4401" i="37"/>
  <c r="C4400" i="37"/>
  <c r="D4400" i="37" s="1"/>
  <c r="B4400" i="37"/>
  <c r="C4399" i="37"/>
  <c r="B4399" i="37"/>
  <c r="C4398" i="37"/>
  <c r="B4398" i="37"/>
  <c r="C4397" i="37"/>
  <c r="B4397" i="37"/>
  <c r="C4396" i="37"/>
  <c r="B4396" i="37"/>
  <c r="C4395" i="37"/>
  <c r="B4395" i="37"/>
  <c r="C4394" i="37"/>
  <c r="D4394" i="37" s="1"/>
  <c r="B4394" i="37"/>
  <c r="C4393" i="37"/>
  <c r="B4393" i="37"/>
  <c r="C4392" i="37"/>
  <c r="B4392" i="37"/>
  <c r="C4391" i="37"/>
  <c r="B4391" i="37"/>
  <c r="C4390" i="37"/>
  <c r="B4390" i="37"/>
  <c r="C4389" i="37"/>
  <c r="B4389" i="37"/>
  <c r="C4388" i="37"/>
  <c r="B4388" i="37"/>
  <c r="C4387" i="37"/>
  <c r="B4387" i="37"/>
  <c r="C4386" i="37"/>
  <c r="B4386" i="37"/>
  <c r="C4385" i="37"/>
  <c r="B4385" i="37"/>
  <c r="C4384" i="37"/>
  <c r="B4384" i="37"/>
  <c r="C4383" i="37"/>
  <c r="B4383" i="37"/>
  <c r="C4382" i="37"/>
  <c r="D4382" i="37" s="1"/>
  <c r="B4382" i="37"/>
  <c r="C4381" i="37"/>
  <c r="B4381" i="37"/>
  <c r="C4380" i="37"/>
  <c r="B4380" i="37"/>
  <c r="C4379" i="37"/>
  <c r="B4379" i="37"/>
  <c r="C4378" i="37"/>
  <c r="B4378" i="37"/>
  <c r="C4377" i="37"/>
  <c r="B4377" i="37"/>
  <c r="C4376" i="37"/>
  <c r="B4376" i="37"/>
  <c r="C4375" i="37"/>
  <c r="B4375" i="37"/>
  <c r="C4374" i="37"/>
  <c r="B4374" i="37"/>
  <c r="C4373" i="37"/>
  <c r="B4373" i="37"/>
  <c r="C4372" i="37"/>
  <c r="B4372" i="37"/>
  <c r="C4371" i="37"/>
  <c r="B4371" i="37"/>
  <c r="C4370" i="37"/>
  <c r="B4370" i="37"/>
  <c r="C4369" i="37"/>
  <c r="B4369" i="37"/>
  <c r="C4368" i="37"/>
  <c r="D4367" i="37" s="1"/>
  <c r="B4368" i="37"/>
  <c r="C4367" i="37"/>
  <c r="B4367" i="37"/>
  <c r="C4366" i="37"/>
  <c r="B4366" i="37"/>
  <c r="C4365" i="37"/>
  <c r="B4365" i="37"/>
  <c r="C4364" i="37"/>
  <c r="D4364" i="37" s="1"/>
  <c r="B4364" i="37"/>
  <c r="C4363" i="37"/>
  <c r="B4363" i="37"/>
  <c r="C4362" i="37"/>
  <c r="B4362" i="37"/>
  <c r="C4361" i="37"/>
  <c r="B4361" i="37"/>
  <c r="C4360" i="37"/>
  <c r="B4360" i="37"/>
  <c r="C4359" i="37"/>
  <c r="B4359" i="37"/>
  <c r="C4358" i="37"/>
  <c r="D4358" i="37" s="1"/>
  <c r="B4358" i="37"/>
  <c r="C4357" i="37"/>
  <c r="B4357" i="37"/>
  <c r="C4356" i="37"/>
  <c r="B4356" i="37"/>
  <c r="C4355" i="37"/>
  <c r="B4355" i="37"/>
  <c r="C4354" i="37"/>
  <c r="B4354" i="37"/>
  <c r="C4353" i="37"/>
  <c r="B4353" i="37"/>
  <c r="C4352" i="37"/>
  <c r="B4352" i="37"/>
  <c r="C4351" i="37"/>
  <c r="B4351" i="37"/>
  <c r="C4350" i="37"/>
  <c r="D4349" i="37" s="1"/>
  <c r="B4350" i="37"/>
  <c r="C4349" i="37"/>
  <c r="B4349" i="37"/>
  <c r="C4348" i="37"/>
  <c r="B4348" i="37"/>
  <c r="C4347" i="37"/>
  <c r="B4347" i="37"/>
  <c r="C4346" i="37"/>
  <c r="D4346" i="37" s="1"/>
  <c r="B4346" i="37"/>
  <c r="C4345" i="37"/>
  <c r="B4345" i="37"/>
  <c r="C4344" i="37"/>
  <c r="B4344" i="37"/>
  <c r="C4343" i="37"/>
  <c r="B4343" i="37"/>
  <c r="C4342" i="37"/>
  <c r="B4342" i="37"/>
  <c r="C4341" i="37"/>
  <c r="B4341" i="37"/>
  <c r="C4340" i="37"/>
  <c r="D4340" i="37" s="1"/>
  <c r="B4340" i="37"/>
  <c r="C4339" i="37"/>
  <c r="B4339" i="37"/>
  <c r="C4338" i="37"/>
  <c r="B4338" i="37"/>
  <c r="C4337" i="37"/>
  <c r="B4337" i="37"/>
  <c r="C4336" i="37"/>
  <c r="B4336" i="37"/>
  <c r="C4335" i="37"/>
  <c r="B4335" i="37"/>
  <c r="C4334" i="37"/>
  <c r="D4334" i="37" s="1"/>
  <c r="B4334" i="37"/>
  <c r="C4333" i="37"/>
  <c r="B4333" i="37"/>
  <c r="C4332" i="37"/>
  <c r="B4332" i="37"/>
  <c r="C4331" i="37"/>
  <c r="B4331" i="37"/>
  <c r="C4330" i="37"/>
  <c r="B4330" i="37"/>
  <c r="C4329" i="37"/>
  <c r="B4329" i="37"/>
  <c r="C4328" i="37"/>
  <c r="B4328" i="37"/>
  <c r="C4327" i="37"/>
  <c r="B4327" i="37"/>
  <c r="C4326" i="37"/>
  <c r="D4325" i="37" s="1"/>
  <c r="B4326" i="37"/>
  <c r="C4325" i="37"/>
  <c r="B4325" i="37"/>
  <c r="C4324" i="37"/>
  <c r="B4324" i="37"/>
  <c r="C4323" i="37"/>
  <c r="B4323" i="37"/>
  <c r="C4322" i="37"/>
  <c r="D4322" i="37" s="1"/>
  <c r="B4322" i="37"/>
  <c r="C4321" i="37"/>
  <c r="B4321" i="37"/>
  <c r="C4320" i="37"/>
  <c r="B4320" i="37"/>
  <c r="C4319" i="37"/>
  <c r="B4319" i="37"/>
  <c r="C4318" i="37"/>
  <c r="B4318" i="37"/>
  <c r="C4317" i="37"/>
  <c r="B4317" i="37"/>
  <c r="C4316" i="37"/>
  <c r="D4316" i="37" s="1"/>
  <c r="B4316" i="37"/>
  <c r="C4315" i="37"/>
  <c r="B4315" i="37"/>
  <c r="C4314" i="37"/>
  <c r="D4313" i="37" s="1"/>
  <c r="B4314" i="37"/>
  <c r="C4313" i="37"/>
  <c r="B4313" i="37"/>
  <c r="C4312" i="37"/>
  <c r="B4312" i="37"/>
  <c r="C4311" i="37"/>
  <c r="B4311" i="37"/>
  <c r="C4310" i="37"/>
  <c r="D4310" i="37" s="1"/>
  <c r="B4310" i="37"/>
  <c r="C4309" i="37"/>
  <c r="B4309" i="37"/>
  <c r="C4308" i="37"/>
  <c r="B4308" i="37"/>
  <c r="C4307" i="37"/>
  <c r="B4307" i="37"/>
  <c r="C4306" i="37"/>
  <c r="B4306" i="37"/>
  <c r="C4305" i="37"/>
  <c r="B4305" i="37"/>
  <c r="C4304" i="37"/>
  <c r="B4304" i="37"/>
  <c r="C4303" i="37"/>
  <c r="B4303" i="37"/>
  <c r="C4302" i="37"/>
  <c r="D4301" i="37" s="1"/>
  <c r="B4302" i="37"/>
  <c r="C4301" i="37"/>
  <c r="B4301" i="37"/>
  <c r="C4300" i="37"/>
  <c r="B4300" i="37"/>
  <c r="C4299" i="37"/>
  <c r="B4299" i="37"/>
  <c r="C4298" i="37"/>
  <c r="B4298" i="37"/>
  <c r="C4297" i="37"/>
  <c r="B4297" i="37"/>
  <c r="C4296" i="37"/>
  <c r="B4296" i="37"/>
  <c r="C4295" i="37"/>
  <c r="B4295" i="37"/>
  <c r="C4294" i="37"/>
  <c r="B4294" i="37"/>
  <c r="C4293" i="37"/>
  <c r="B4293" i="37"/>
  <c r="C4292" i="37"/>
  <c r="B4292" i="37"/>
  <c r="C4291" i="37"/>
  <c r="B4291" i="37"/>
  <c r="C4290" i="37"/>
  <c r="D4289" i="37" s="1"/>
  <c r="B4290" i="37"/>
  <c r="C4289" i="37"/>
  <c r="B4289" i="37"/>
  <c r="C4288" i="37"/>
  <c r="B4288" i="37"/>
  <c r="C4287" i="37"/>
  <c r="B4287" i="37"/>
  <c r="C4286" i="37"/>
  <c r="D4286" i="37" s="1"/>
  <c r="B4286" i="37"/>
  <c r="C4285" i="37"/>
  <c r="B4285" i="37"/>
  <c r="C4284" i="37"/>
  <c r="B4284" i="37"/>
  <c r="C4283" i="37"/>
  <c r="B4283" i="37"/>
  <c r="C4282" i="37"/>
  <c r="B4282" i="37"/>
  <c r="C4281" i="37"/>
  <c r="B4281" i="37"/>
  <c r="C4280" i="37"/>
  <c r="B4280" i="37"/>
  <c r="C4279" i="37"/>
  <c r="B4279" i="37"/>
  <c r="C4278" i="37"/>
  <c r="D4277" i="37" s="1"/>
  <c r="B4278" i="37"/>
  <c r="C4277" i="37"/>
  <c r="B4277" i="37"/>
  <c r="C4276" i="37"/>
  <c r="B4276" i="37"/>
  <c r="C4275" i="37"/>
  <c r="B4275" i="37"/>
  <c r="C4274" i="37"/>
  <c r="B4274" i="37"/>
  <c r="C4273" i="37"/>
  <c r="B4273" i="37"/>
  <c r="C4272" i="37"/>
  <c r="B4272" i="37"/>
  <c r="C4271" i="37"/>
  <c r="B4271" i="37"/>
  <c r="C4270" i="37"/>
  <c r="B4270" i="37"/>
  <c r="C4269" i="37"/>
  <c r="B4269" i="37"/>
  <c r="C4268" i="37"/>
  <c r="B4268" i="37"/>
  <c r="C4267" i="37"/>
  <c r="B4267" i="37"/>
  <c r="C4266" i="37"/>
  <c r="B4266" i="37"/>
  <c r="C4265" i="37"/>
  <c r="B4265" i="37"/>
  <c r="C4264" i="37"/>
  <c r="B4264" i="37"/>
  <c r="C4263" i="37"/>
  <c r="B4263" i="37"/>
  <c r="C4262" i="37"/>
  <c r="D4262" i="37" s="1"/>
  <c r="B4262" i="37"/>
  <c r="C4261" i="37"/>
  <c r="B4261" i="37"/>
  <c r="C4260" i="37"/>
  <c r="B4260" i="37"/>
  <c r="C4259" i="37"/>
  <c r="B4259" i="37"/>
  <c r="C4258" i="37"/>
  <c r="B4258" i="37"/>
  <c r="C4257" i="37"/>
  <c r="B4257" i="37"/>
  <c r="C4256" i="37"/>
  <c r="D4256" i="37" s="1"/>
  <c r="B4256" i="37"/>
  <c r="C4255" i="37"/>
  <c r="B4255" i="37"/>
  <c r="C4254" i="37"/>
  <c r="D4253" i="37" s="1"/>
  <c r="B4254" i="37"/>
  <c r="C4253" i="37"/>
  <c r="B4253" i="37"/>
  <c r="C4252" i="37"/>
  <c r="B4252" i="37"/>
  <c r="C4251" i="37"/>
  <c r="B4251" i="37"/>
  <c r="C4250" i="37"/>
  <c r="B4250" i="37"/>
  <c r="C4249" i="37"/>
  <c r="B4249" i="37"/>
  <c r="C4248" i="37"/>
  <c r="B4248" i="37"/>
  <c r="C4247" i="37"/>
  <c r="B4247" i="37"/>
  <c r="C4246" i="37"/>
  <c r="B4246" i="37"/>
  <c r="C4245" i="37"/>
  <c r="B4245" i="37"/>
  <c r="C4244" i="37"/>
  <c r="D4244" i="37" s="1"/>
  <c r="B4244" i="37"/>
  <c r="C4243" i="37"/>
  <c r="B4243" i="37"/>
  <c r="C4242" i="37"/>
  <c r="B4242" i="37"/>
  <c r="C4241" i="37"/>
  <c r="B4241" i="37"/>
  <c r="C4240" i="37"/>
  <c r="B4240" i="37"/>
  <c r="C4239" i="37"/>
  <c r="B4239" i="37"/>
  <c r="C4238" i="37"/>
  <c r="B4238" i="37"/>
  <c r="C4237" i="37"/>
  <c r="B4237" i="37"/>
  <c r="C4236" i="37"/>
  <c r="B4236" i="37"/>
  <c r="C4235" i="37"/>
  <c r="B4235" i="37"/>
  <c r="C4234" i="37"/>
  <c r="B4234" i="37"/>
  <c r="C4233" i="37"/>
  <c r="B4233" i="37"/>
  <c r="C4232" i="37"/>
  <c r="D4232" i="37" s="1"/>
  <c r="B4232" i="37"/>
  <c r="C4231" i="37"/>
  <c r="B4231" i="37"/>
  <c r="C4230" i="37"/>
  <c r="D4229" i="37" s="1"/>
  <c r="B4230" i="37"/>
  <c r="C4229" i="37"/>
  <c r="B4229" i="37"/>
  <c r="C4228" i="37"/>
  <c r="B4228" i="37"/>
  <c r="C4227" i="37"/>
  <c r="B4227" i="37"/>
  <c r="C4226" i="37"/>
  <c r="D4226" i="37" s="1"/>
  <c r="B4226" i="37"/>
  <c r="C4225" i="37"/>
  <c r="B4225" i="37"/>
  <c r="C4224" i="37"/>
  <c r="B4224" i="37"/>
  <c r="C4223" i="37"/>
  <c r="B4223" i="37"/>
  <c r="C4222" i="37"/>
  <c r="B4222" i="37"/>
  <c r="C4221" i="37"/>
  <c r="B4221" i="37"/>
  <c r="C4220" i="37"/>
  <c r="B4220" i="37"/>
  <c r="C4219" i="37"/>
  <c r="B4219" i="37"/>
  <c r="C4218" i="37"/>
  <c r="B4218" i="37"/>
  <c r="C4217" i="37"/>
  <c r="B4217" i="37"/>
  <c r="C4216" i="37"/>
  <c r="B4216" i="37"/>
  <c r="C4215" i="37"/>
  <c r="B4215" i="37"/>
  <c r="C4214" i="37"/>
  <c r="B4214" i="37"/>
  <c r="C4213" i="37"/>
  <c r="B4213" i="37"/>
  <c r="C4212" i="37"/>
  <c r="D4211" i="37" s="1"/>
  <c r="B4212" i="37"/>
  <c r="C4211" i="37"/>
  <c r="B4211" i="37"/>
  <c r="C4210" i="37"/>
  <c r="B4210" i="37"/>
  <c r="C4209" i="37"/>
  <c r="B4209" i="37"/>
  <c r="C4208" i="37"/>
  <c r="B4208" i="37"/>
  <c r="C4207" i="37"/>
  <c r="B4207" i="37"/>
  <c r="C4206" i="37"/>
  <c r="D4205" i="37" s="1"/>
  <c r="B4206" i="37"/>
  <c r="C4205" i="37"/>
  <c r="B4205" i="37"/>
  <c r="C4204" i="37"/>
  <c r="B4204" i="37"/>
  <c r="C4203" i="37"/>
  <c r="B4203" i="37"/>
  <c r="C4202" i="37"/>
  <c r="B4202" i="37"/>
  <c r="C4201" i="37"/>
  <c r="B4201" i="37"/>
  <c r="C4200" i="37"/>
  <c r="B4200" i="37"/>
  <c r="C4199" i="37"/>
  <c r="B4199" i="37"/>
  <c r="C4198" i="37"/>
  <c r="B4198" i="37"/>
  <c r="C4197" i="37"/>
  <c r="B4197" i="37"/>
  <c r="C4196" i="37"/>
  <c r="B4196" i="37"/>
  <c r="C4195" i="37"/>
  <c r="B4195" i="37"/>
  <c r="C4194" i="37"/>
  <c r="B4194" i="37"/>
  <c r="C4193" i="37"/>
  <c r="B4193" i="37"/>
  <c r="C4192" i="37"/>
  <c r="B4192" i="37"/>
  <c r="C4191" i="37"/>
  <c r="B4191" i="37"/>
  <c r="C4190" i="37"/>
  <c r="B4190" i="37"/>
  <c r="C4189" i="37"/>
  <c r="B4189" i="37"/>
  <c r="C4188" i="37"/>
  <c r="D4187" i="37" s="1"/>
  <c r="B4188" i="37"/>
  <c r="C4187" i="37"/>
  <c r="B4187" i="37"/>
  <c r="C4186" i="37"/>
  <c r="B4186" i="37"/>
  <c r="C4185" i="37"/>
  <c r="B4185" i="37"/>
  <c r="C4184" i="37"/>
  <c r="B4184" i="37"/>
  <c r="C4183" i="37"/>
  <c r="B4183" i="37"/>
  <c r="C4182" i="37"/>
  <c r="D4181" i="37" s="1"/>
  <c r="B4182" i="37"/>
  <c r="C4181" i="37"/>
  <c r="B4181" i="37"/>
  <c r="C4180" i="37"/>
  <c r="B4180" i="37"/>
  <c r="C4179" i="37"/>
  <c r="B4179" i="37"/>
  <c r="C4178" i="37"/>
  <c r="D4178" i="37" s="1"/>
  <c r="B4178" i="37"/>
  <c r="C4177" i="37"/>
  <c r="B4177" i="37"/>
  <c r="C4176" i="37"/>
  <c r="D4175" i="37" s="1"/>
  <c r="B4176" i="37"/>
  <c r="C4175" i="37"/>
  <c r="B4175" i="37"/>
  <c r="C4174" i="37"/>
  <c r="B4174" i="37"/>
  <c r="C4173" i="37"/>
  <c r="B4173" i="37"/>
  <c r="C4172" i="37"/>
  <c r="B4172" i="37"/>
  <c r="C4171" i="37"/>
  <c r="B4171" i="37"/>
  <c r="C4170" i="37"/>
  <c r="B4170" i="37"/>
  <c r="C4169" i="37"/>
  <c r="B4169" i="37"/>
  <c r="C4168" i="37"/>
  <c r="B4168" i="37"/>
  <c r="C4167" i="37"/>
  <c r="B4167" i="37"/>
  <c r="C4166" i="37"/>
  <c r="D4166" i="37" s="1"/>
  <c r="B4166" i="37"/>
  <c r="C4165" i="37"/>
  <c r="B4165" i="37"/>
  <c r="C4164" i="37"/>
  <c r="D4163" i="37" s="1"/>
  <c r="B4164" i="37"/>
  <c r="C4163" i="37"/>
  <c r="B4163" i="37"/>
  <c r="C4162" i="37"/>
  <c r="B4162" i="37"/>
  <c r="C4161" i="37"/>
  <c r="B4161" i="37"/>
  <c r="C4160" i="37"/>
  <c r="B4160" i="37"/>
  <c r="C4159" i="37"/>
  <c r="B4159" i="37"/>
  <c r="C4158" i="37"/>
  <c r="D4157" i="37" s="1"/>
  <c r="B4158" i="37"/>
  <c r="C4157" i="37"/>
  <c r="B4157" i="37"/>
  <c r="C4156" i="37"/>
  <c r="B4156" i="37"/>
  <c r="C4155" i="37"/>
  <c r="B4155" i="37"/>
  <c r="C4154" i="37"/>
  <c r="B4154" i="37"/>
  <c r="C4153" i="37"/>
  <c r="B4153" i="37"/>
  <c r="C4152" i="37"/>
  <c r="D4151" i="37" s="1"/>
  <c r="B4152" i="37"/>
  <c r="C4151" i="37"/>
  <c r="B4151" i="37"/>
  <c r="C4150" i="37"/>
  <c r="B4150" i="37"/>
  <c r="C4149" i="37"/>
  <c r="B4149" i="37"/>
  <c r="C4148" i="37"/>
  <c r="B4148" i="37"/>
  <c r="C4147" i="37"/>
  <c r="B4147" i="37"/>
  <c r="C4146" i="37"/>
  <c r="D4145" i="37" s="1"/>
  <c r="B4146" i="37"/>
  <c r="C4145" i="37"/>
  <c r="B4145" i="37"/>
  <c r="C4144" i="37"/>
  <c r="B4144" i="37"/>
  <c r="C4143" i="37"/>
  <c r="B4143" i="37"/>
  <c r="C4142" i="37"/>
  <c r="D4142" i="37" s="1"/>
  <c r="B4142" i="37"/>
  <c r="C4141" i="37"/>
  <c r="B4141" i="37"/>
  <c r="C4140" i="37"/>
  <c r="B4140" i="37"/>
  <c r="C4139" i="37"/>
  <c r="B4139" i="37"/>
  <c r="C4138" i="37"/>
  <c r="B4138" i="37"/>
  <c r="C4137" i="37"/>
  <c r="B4137" i="37"/>
  <c r="C4136" i="37"/>
  <c r="B4136" i="37"/>
  <c r="C4135" i="37"/>
  <c r="B4135" i="37"/>
  <c r="C4134" i="37"/>
  <c r="D4133" i="37" s="1"/>
  <c r="B4134" i="37"/>
  <c r="C4133" i="37"/>
  <c r="B4133" i="37"/>
  <c r="C4132" i="37"/>
  <c r="B4132" i="37"/>
  <c r="C4131" i="37"/>
  <c r="B4131" i="37"/>
  <c r="C4130" i="37"/>
  <c r="B4130" i="37"/>
  <c r="C4129" i="37"/>
  <c r="B4129" i="37"/>
  <c r="C4128" i="37"/>
  <c r="B4128" i="37"/>
  <c r="C4127" i="37"/>
  <c r="B4127" i="37"/>
  <c r="C4126" i="37"/>
  <c r="B4126" i="37"/>
  <c r="C4125" i="37"/>
  <c r="B4125" i="37"/>
  <c r="C4124" i="37"/>
  <c r="D4124" i="37" s="1"/>
  <c r="B4124" i="37"/>
  <c r="C4123" i="37"/>
  <c r="B4123" i="37"/>
  <c r="C4122" i="37"/>
  <c r="B4122" i="37"/>
  <c r="C4121" i="37"/>
  <c r="B4121" i="37"/>
  <c r="C4120" i="37"/>
  <c r="B4120" i="37"/>
  <c r="C4119" i="37"/>
  <c r="B4119" i="37"/>
  <c r="C4118" i="37"/>
  <c r="D4118" i="37" s="1"/>
  <c r="B4118" i="37"/>
  <c r="C4117" i="37"/>
  <c r="B4117" i="37"/>
  <c r="C4116" i="37"/>
  <c r="D4115" i="37" s="1"/>
  <c r="B4116" i="37"/>
  <c r="C4115" i="37"/>
  <c r="B4115" i="37"/>
  <c r="C4114" i="37"/>
  <c r="B4114" i="37"/>
  <c r="C4113" i="37"/>
  <c r="B4113" i="37"/>
  <c r="C4112" i="37"/>
  <c r="D4112" i="37" s="1"/>
  <c r="B4112" i="37"/>
  <c r="C4111" i="37"/>
  <c r="B4111" i="37"/>
  <c r="C4110" i="37"/>
  <c r="B4110" i="37"/>
  <c r="C4109" i="37"/>
  <c r="B4109" i="37"/>
  <c r="C4108" i="37"/>
  <c r="B4108" i="37"/>
  <c r="C4107" i="37"/>
  <c r="B4107" i="37"/>
  <c r="C4106" i="37"/>
  <c r="D4106" i="37" s="1"/>
  <c r="B4106" i="37"/>
  <c r="C4105" i="37"/>
  <c r="B4105" i="37"/>
  <c r="C4104" i="37"/>
  <c r="B4104" i="37"/>
  <c r="C4103" i="37"/>
  <c r="B4103" i="37"/>
  <c r="C4102" i="37"/>
  <c r="B4102" i="37"/>
  <c r="C4101" i="37"/>
  <c r="B4101" i="37"/>
  <c r="C4100" i="37"/>
  <c r="D4100" i="37" s="1"/>
  <c r="B4100" i="37"/>
  <c r="C4099" i="37"/>
  <c r="B4099" i="37"/>
  <c r="C4098" i="37"/>
  <c r="B4098" i="37"/>
  <c r="C4097" i="37"/>
  <c r="B4097" i="37"/>
  <c r="C4096" i="37"/>
  <c r="B4096" i="37"/>
  <c r="C4095" i="37"/>
  <c r="B4095" i="37"/>
  <c r="C4094" i="37"/>
  <c r="D4094" i="37" s="1"/>
  <c r="B4094" i="37"/>
  <c r="C4093" i="37"/>
  <c r="B4093" i="37"/>
  <c r="C4092" i="37"/>
  <c r="B4092" i="37"/>
  <c r="C4091" i="37"/>
  <c r="B4091" i="37"/>
  <c r="C4090" i="37"/>
  <c r="B4090" i="37"/>
  <c r="C4089" i="37"/>
  <c r="B4089" i="37"/>
  <c r="C4088" i="37"/>
  <c r="D4088" i="37" s="1"/>
  <c r="B4088" i="37"/>
  <c r="C4087" i="37"/>
  <c r="B4087" i="37"/>
  <c r="C4086" i="37"/>
  <c r="D4085" i="37" s="1"/>
  <c r="B4086" i="37"/>
  <c r="C4085" i="37"/>
  <c r="B4085" i="37"/>
  <c r="C4084" i="37"/>
  <c r="B4084" i="37"/>
  <c r="C4083" i="37"/>
  <c r="B4083" i="37"/>
  <c r="C4082" i="37"/>
  <c r="B4082" i="37"/>
  <c r="C4081" i="37"/>
  <c r="B4081" i="37"/>
  <c r="C4080" i="37"/>
  <c r="B4080" i="37"/>
  <c r="C4079" i="37"/>
  <c r="B4079" i="37"/>
  <c r="C4078" i="37"/>
  <c r="B4078" i="37"/>
  <c r="C4077" i="37"/>
  <c r="B4077" i="37"/>
  <c r="C4076" i="37"/>
  <c r="D4076" i="37" s="1"/>
  <c r="B4076" i="37"/>
  <c r="C4075" i="37"/>
  <c r="B4075" i="37"/>
  <c r="C4074" i="37"/>
  <c r="B4074" i="37"/>
  <c r="C4073" i="37"/>
  <c r="B4073" i="37"/>
  <c r="C4072" i="37"/>
  <c r="B4072" i="37"/>
  <c r="C4071" i="37"/>
  <c r="B4071" i="37"/>
  <c r="C4070" i="37"/>
  <c r="D4070" i="37" s="1"/>
  <c r="B4070" i="37"/>
  <c r="C4069" i="37"/>
  <c r="B4069" i="37"/>
  <c r="C4068" i="37"/>
  <c r="B4068" i="37"/>
  <c r="C4067" i="37"/>
  <c r="B4067" i="37"/>
  <c r="C4066" i="37"/>
  <c r="B4066" i="37"/>
  <c r="C4065" i="37"/>
  <c r="B4065" i="37"/>
  <c r="C4064" i="37"/>
  <c r="D4064" i="37" s="1"/>
  <c r="B4064" i="37"/>
  <c r="C4063" i="37"/>
  <c r="B4063" i="37"/>
  <c r="C4062" i="37"/>
  <c r="B4062" i="37"/>
  <c r="C4061" i="37"/>
  <c r="B4061" i="37"/>
  <c r="C4060" i="37"/>
  <c r="B4060" i="37"/>
  <c r="C4059" i="37"/>
  <c r="B4059" i="37"/>
  <c r="C4058" i="37"/>
  <c r="B4058" i="37"/>
  <c r="C4057" i="37"/>
  <c r="B4057" i="37"/>
  <c r="C4056" i="37"/>
  <c r="B4056" i="37"/>
  <c r="C4055" i="37"/>
  <c r="B4055" i="37"/>
  <c r="C4054" i="37"/>
  <c r="B4054" i="37"/>
  <c r="C4053" i="37"/>
  <c r="B4053" i="37"/>
  <c r="C4052" i="37"/>
  <c r="D4052" i="37" s="1"/>
  <c r="B4052" i="37"/>
  <c r="C4051" i="37"/>
  <c r="B4051" i="37"/>
  <c r="C4050" i="37"/>
  <c r="B4050" i="37"/>
  <c r="C4049" i="37"/>
  <c r="B4049" i="37"/>
  <c r="C4048" i="37"/>
  <c r="B4048" i="37"/>
  <c r="C4047" i="37"/>
  <c r="B4047" i="37"/>
  <c r="C4046" i="37"/>
  <c r="D4046" i="37" s="1"/>
  <c r="B4046" i="37"/>
  <c r="C4045" i="37"/>
  <c r="B4045" i="37"/>
  <c r="C4044" i="37"/>
  <c r="D4043" i="37" s="1"/>
  <c r="B4044" i="37"/>
  <c r="C4043" i="37"/>
  <c r="B4043" i="37"/>
  <c r="C4042" i="37"/>
  <c r="B4042" i="37"/>
  <c r="C4041" i="37"/>
  <c r="B4041" i="37"/>
  <c r="C4040" i="37"/>
  <c r="D4040" i="37" s="1"/>
  <c r="B4040" i="37"/>
  <c r="C4039" i="37"/>
  <c r="B4039" i="37"/>
  <c r="C4038" i="37"/>
  <c r="B4038" i="37"/>
  <c r="C4037" i="37"/>
  <c r="B4037" i="37"/>
  <c r="C4036" i="37"/>
  <c r="B4036" i="37"/>
  <c r="C4035" i="37"/>
  <c r="B4035" i="37"/>
  <c r="C4034" i="37"/>
  <c r="B4034" i="37"/>
  <c r="C4033" i="37"/>
  <c r="B4033" i="37"/>
  <c r="C4032" i="37"/>
  <c r="B4032" i="37"/>
  <c r="C4031" i="37"/>
  <c r="B4031" i="37"/>
  <c r="C4030" i="37"/>
  <c r="B4030" i="37"/>
  <c r="C4029" i="37"/>
  <c r="B4029" i="37"/>
  <c r="C4028" i="37"/>
  <c r="D4028" i="37" s="1"/>
  <c r="B4028" i="37"/>
  <c r="C4027" i="37"/>
  <c r="B4027" i="37"/>
  <c r="C4026" i="37"/>
  <c r="B4026" i="37"/>
  <c r="C4025" i="37"/>
  <c r="B4025" i="37"/>
  <c r="C4024" i="37"/>
  <c r="B4024" i="37"/>
  <c r="C4023" i="37"/>
  <c r="B4023" i="37"/>
  <c r="C4022" i="37"/>
  <c r="D4022" i="37" s="1"/>
  <c r="B4022" i="37"/>
  <c r="C4021" i="37"/>
  <c r="B4021" i="37"/>
  <c r="C4020" i="37"/>
  <c r="B4020" i="37"/>
  <c r="C4019" i="37"/>
  <c r="B4019" i="37"/>
  <c r="C4018" i="37"/>
  <c r="B4018" i="37"/>
  <c r="C4017" i="37"/>
  <c r="B4017" i="37"/>
  <c r="C4016" i="37"/>
  <c r="D4016" i="37" s="1"/>
  <c r="B4016" i="37"/>
  <c r="C4015" i="37"/>
  <c r="B4015" i="37"/>
  <c r="C4014" i="37"/>
  <c r="B4014" i="37"/>
  <c r="C4013" i="37"/>
  <c r="B4013" i="37"/>
  <c r="C4012" i="37"/>
  <c r="B4012" i="37"/>
  <c r="C4011" i="37"/>
  <c r="B4011" i="37"/>
  <c r="C4010" i="37"/>
  <c r="B4010" i="37"/>
  <c r="C4009" i="37"/>
  <c r="B4009" i="37"/>
  <c r="C4008" i="37"/>
  <c r="D4007" i="37" s="1"/>
  <c r="B4008" i="37"/>
  <c r="C4007" i="37"/>
  <c r="B4007" i="37"/>
  <c r="C4006" i="37"/>
  <c r="B4006" i="37"/>
  <c r="C4005" i="37"/>
  <c r="B4005" i="37"/>
  <c r="C4004" i="37"/>
  <c r="B4004" i="37"/>
  <c r="C4003" i="37"/>
  <c r="B4003" i="37"/>
  <c r="C4002" i="37"/>
  <c r="D4001" i="37" s="1"/>
  <c r="B4002" i="37"/>
  <c r="C4001" i="37"/>
  <c r="B4001" i="37"/>
  <c r="C4000" i="37"/>
  <c r="B4000" i="37"/>
  <c r="C3999" i="37"/>
  <c r="B3999" i="37"/>
  <c r="C3998" i="37"/>
  <c r="B3998" i="37"/>
  <c r="C3997" i="37"/>
  <c r="B3997" i="37"/>
  <c r="C3996" i="37"/>
  <c r="B3996" i="37"/>
  <c r="C3995" i="37"/>
  <c r="B3995" i="37"/>
  <c r="C3994" i="37"/>
  <c r="B3994" i="37"/>
  <c r="C3993" i="37"/>
  <c r="B3993" i="37"/>
  <c r="C3992" i="37"/>
  <c r="B3992" i="37"/>
  <c r="C3991" i="37"/>
  <c r="B3991" i="37"/>
  <c r="C3990" i="37"/>
  <c r="B3990" i="37"/>
  <c r="C3989" i="37"/>
  <c r="B3989" i="37"/>
  <c r="C3988" i="37"/>
  <c r="B3988" i="37"/>
  <c r="C3987" i="37"/>
  <c r="B3987" i="37"/>
  <c r="C3986" i="37"/>
  <c r="B3986" i="37"/>
  <c r="C3985" i="37"/>
  <c r="B3985" i="37"/>
  <c r="C3984" i="37"/>
  <c r="D3983" i="37" s="1"/>
  <c r="B3984" i="37"/>
  <c r="C3983" i="37"/>
  <c r="B3983" i="37"/>
  <c r="C3982" i="37"/>
  <c r="B3982" i="37"/>
  <c r="C3981" i="37"/>
  <c r="B3981" i="37"/>
  <c r="C3980" i="37"/>
  <c r="D3980" i="37" s="1"/>
  <c r="B3980" i="37"/>
  <c r="C3979" i="37"/>
  <c r="B3979" i="37"/>
  <c r="C3978" i="37"/>
  <c r="B3978" i="37"/>
  <c r="C3977" i="37"/>
  <c r="B3977" i="37"/>
  <c r="C3976" i="37"/>
  <c r="B3976" i="37"/>
  <c r="C3975" i="37"/>
  <c r="B3975" i="37"/>
  <c r="C3974" i="37"/>
  <c r="D3974" i="37" s="1"/>
  <c r="B3974" i="37"/>
  <c r="C3973" i="37"/>
  <c r="B3973" i="37"/>
  <c r="C3972" i="37"/>
  <c r="D3971" i="37" s="1"/>
  <c r="B3972" i="37"/>
  <c r="C3971" i="37"/>
  <c r="B3971" i="37"/>
  <c r="C3970" i="37"/>
  <c r="B3970" i="37"/>
  <c r="C3969" i="37"/>
  <c r="B3969" i="37"/>
  <c r="C3968" i="37"/>
  <c r="D3968" i="37" s="1"/>
  <c r="B3968" i="37"/>
  <c r="C3967" i="37"/>
  <c r="B3967" i="37"/>
  <c r="C3966" i="37"/>
  <c r="B3966" i="37"/>
  <c r="C3965" i="37"/>
  <c r="B3965" i="37"/>
  <c r="C3964" i="37"/>
  <c r="B3964" i="37"/>
  <c r="C3963" i="37"/>
  <c r="B3963" i="37"/>
  <c r="C3962" i="37"/>
  <c r="B3962" i="37"/>
  <c r="C3961" i="37"/>
  <c r="B3961" i="37"/>
  <c r="C3960" i="37"/>
  <c r="B3960" i="37"/>
  <c r="C3959" i="37"/>
  <c r="B3959" i="37"/>
  <c r="C3958" i="37"/>
  <c r="B3958" i="37"/>
  <c r="C3957" i="37"/>
  <c r="B3957" i="37"/>
  <c r="C3956" i="37"/>
  <c r="B3956" i="37"/>
  <c r="C3955" i="37"/>
  <c r="B3955" i="37"/>
  <c r="C3954" i="37"/>
  <c r="B3954" i="37"/>
  <c r="C3953" i="37"/>
  <c r="B3953" i="37"/>
  <c r="C3952" i="37"/>
  <c r="B3952" i="37"/>
  <c r="C3951" i="37"/>
  <c r="B3951" i="37"/>
  <c r="C3950" i="37"/>
  <c r="B3950" i="37"/>
  <c r="C3949" i="37"/>
  <c r="B3949" i="37"/>
  <c r="C3948" i="37"/>
  <c r="B3948" i="37"/>
  <c r="C3947" i="37"/>
  <c r="B3947" i="37"/>
  <c r="C3946" i="37"/>
  <c r="B3946" i="37"/>
  <c r="C3945" i="37"/>
  <c r="B3945" i="37"/>
  <c r="C3944" i="37"/>
  <c r="B3944" i="37"/>
  <c r="C3943" i="37"/>
  <c r="B3943" i="37"/>
  <c r="C3942" i="37"/>
  <c r="D3941" i="37" s="1"/>
  <c r="B3942" i="37"/>
  <c r="C3941" i="37"/>
  <c r="B3941" i="37"/>
  <c r="C3940" i="37"/>
  <c r="B3940" i="37"/>
  <c r="C3939" i="37"/>
  <c r="B3939" i="37"/>
  <c r="C3938" i="37"/>
  <c r="D3938" i="37" s="1"/>
  <c r="B3938" i="37"/>
  <c r="C3937" i="37"/>
  <c r="B3937" i="37"/>
  <c r="C3936" i="37"/>
  <c r="B3936" i="37"/>
  <c r="C3935" i="37"/>
  <c r="B3935" i="37"/>
  <c r="C3934" i="37"/>
  <c r="B3934" i="37"/>
  <c r="C3933" i="37"/>
  <c r="B3933" i="37"/>
  <c r="C3932" i="37"/>
  <c r="D3932" i="37" s="1"/>
  <c r="B3932" i="37"/>
  <c r="C3931" i="37"/>
  <c r="B3931" i="37"/>
  <c r="C3930" i="37"/>
  <c r="B3930" i="37"/>
  <c r="C3929" i="37"/>
  <c r="B3929" i="37"/>
  <c r="C3928" i="37"/>
  <c r="B3928" i="37"/>
  <c r="C3927" i="37"/>
  <c r="B3927" i="37"/>
  <c r="C3926" i="37"/>
  <c r="D3926" i="37" s="1"/>
  <c r="B3926" i="37"/>
  <c r="C3925" i="37"/>
  <c r="B3925" i="37"/>
  <c r="C3924" i="37"/>
  <c r="D3923" i="37" s="1"/>
  <c r="B3924" i="37"/>
  <c r="C3923" i="37"/>
  <c r="B3923" i="37"/>
  <c r="C3922" i="37"/>
  <c r="B3922" i="37"/>
  <c r="C3921" i="37"/>
  <c r="B3921" i="37"/>
  <c r="C3920" i="37"/>
  <c r="B3920" i="37"/>
  <c r="C3919" i="37"/>
  <c r="B3919" i="37"/>
  <c r="C3918" i="37"/>
  <c r="D3917" i="37" s="1"/>
  <c r="B3918" i="37"/>
  <c r="C3917" i="37"/>
  <c r="B3917" i="37"/>
  <c r="C3916" i="37"/>
  <c r="B3916" i="37"/>
  <c r="C3915" i="37"/>
  <c r="B3915" i="37"/>
  <c r="C3914" i="37"/>
  <c r="D3914" i="37" s="1"/>
  <c r="B3914" i="37"/>
  <c r="C3913" i="37"/>
  <c r="B3913" i="37"/>
  <c r="C3912" i="37"/>
  <c r="D3911" i="37" s="1"/>
  <c r="B3912" i="37"/>
  <c r="C3911" i="37"/>
  <c r="B3911" i="37"/>
  <c r="C3910" i="37"/>
  <c r="B3910" i="37"/>
  <c r="C3909" i="37"/>
  <c r="B3909" i="37"/>
  <c r="C3908" i="37"/>
  <c r="D3908" i="37" s="1"/>
  <c r="B3908" i="37"/>
  <c r="C3907" i="37"/>
  <c r="B3907" i="37"/>
  <c r="C3906" i="37"/>
  <c r="D3905" i="37" s="1"/>
  <c r="B3906" i="37"/>
  <c r="C3905" i="37"/>
  <c r="B3905" i="37"/>
  <c r="C3904" i="37"/>
  <c r="B3904" i="37"/>
  <c r="C3903" i="37"/>
  <c r="B3903" i="37"/>
  <c r="C3902" i="37"/>
  <c r="B3902" i="37"/>
  <c r="C3901" i="37"/>
  <c r="B3901" i="37"/>
  <c r="C3900" i="37"/>
  <c r="D3899" i="37" s="1"/>
  <c r="B3900" i="37"/>
  <c r="C3899" i="37"/>
  <c r="B3899" i="37"/>
  <c r="C3898" i="37"/>
  <c r="B3898" i="37"/>
  <c r="C3897" i="37"/>
  <c r="B3897" i="37"/>
  <c r="C3896" i="37"/>
  <c r="D3896" i="37" s="1"/>
  <c r="B3896" i="37"/>
  <c r="C3895" i="37"/>
  <c r="B3895" i="37"/>
  <c r="C3894" i="37"/>
  <c r="B3894" i="37"/>
  <c r="C3893" i="37"/>
  <c r="B3893" i="37"/>
  <c r="C3892" i="37"/>
  <c r="B3892" i="37"/>
  <c r="C3891" i="37"/>
  <c r="B3891" i="37"/>
  <c r="C3890" i="37"/>
  <c r="B3890" i="37"/>
  <c r="C3889" i="37"/>
  <c r="B3889" i="37"/>
  <c r="C3888" i="37"/>
  <c r="B3888" i="37"/>
  <c r="C3887" i="37"/>
  <c r="B3887" i="37"/>
  <c r="C3886" i="37"/>
  <c r="B3886" i="37"/>
  <c r="C3885" i="37"/>
  <c r="B3885" i="37"/>
  <c r="C3884" i="37"/>
  <c r="D3884" i="37" s="1"/>
  <c r="B3884" i="37"/>
  <c r="C3883" i="37"/>
  <c r="B3883" i="37"/>
  <c r="C3882" i="37"/>
  <c r="B3882" i="37"/>
  <c r="C3881" i="37"/>
  <c r="B3881" i="37"/>
  <c r="C3880" i="37"/>
  <c r="B3880" i="37"/>
  <c r="C3879" i="37"/>
  <c r="B3879" i="37"/>
  <c r="C3878" i="37"/>
  <c r="D3878" i="37" s="1"/>
  <c r="B3878" i="37"/>
  <c r="C3877" i="37"/>
  <c r="B3877" i="37"/>
  <c r="C3876" i="37"/>
  <c r="D3875" i="37" s="1"/>
  <c r="B3876" i="37"/>
  <c r="C3875" i="37"/>
  <c r="B3875" i="37"/>
  <c r="C3874" i="37"/>
  <c r="B3874" i="37"/>
  <c r="C3873" i="37"/>
  <c r="B3873" i="37"/>
  <c r="C3872" i="37"/>
  <c r="D3872" i="37" s="1"/>
  <c r="B3872" i="37"/>
  <c r="C3871" i="37"/>
  <c r="B3871" i="37"/>
  <c r="C3870" i="37"/>
  <c r="D3869" i="37" s="1"/>
  <c r="B3870" i="37"/>
  <c r="C3869" i="37"/>
  <c r="B3869" i="37"/>
  <c r="C3868" i="37"/>
  <c r="B3868" i="37"/>
  <c r="C3867" i="37"/>
  <c r="B3867" i="37"/>
  <c r="C3866" i="37"/>
  <c r="D3866" i="37" s="1"/>
  <c r="B3866" i="37"/>
  <c r="C3865" i="37"/>
  <c r="B3865" i="37"/>
  <c r="C3864" i="37"/>
  <c r="D3863" i="37" s="1"/>
  <c r="B3864" i="37"/>
  <c r="C3863" i="37"/>
  <c r="B3863" i="37"/>
  <c r="C3862" i="37"/>
  <c r="B3862" i="37"/>
  <c r="C3861" i="37"/>
  <c r="B3861" i="37"/>
  <c r="C3860" i="37"/>
  <c r="D3860" i="37" s="1"/>
  <c r="B3860" i="37"/>
  <c r="C3859" i="37"/>
  <c r="B3859" i="37"/>
  <c r="C3858" i="37"/>
  <c r="B3858" i="37"/>
  <c r="C3857" i="37"/>
  <c r="B3857" i="37"/>
  <c r="C3856" i="37"/>
  <c r="B3856" i="37"/>
  <c r="C3855" i="37"/>
  <c r="B3855" i="37"/>
  <c r="C3854" i="37"/>
  <c r="D3854" i="37" s="1"/>
  <c r="B3854" i="37"/>
  <c r="C3853" i="37"/>
  <c r="B3853" i="37"/>
  <c r="C3852" i="37"/>
  <c r="B3852" i="37"/>
  <c r="C3851" i="37"/>
  <c r="B3851" i="37"/>
  <c r="C3850" i="37"/>
  <c r="B3850" i="37"/>
  <c r="C3849" i="37"/>
  <c r="B3849" i="37"/>
  <c r="C3848" i="37"/>
  <c r="B3848" i="37"/>
  <c r="C3847" i="37"/>
  <c r="D3847" i="37" s="1"/>
  <c r="B3847" i="37"/>
  <c r="C3846" i="37"/>
  <c r="B3846" i="37"/>
  <c r="C3845" i="37"/>
  <c r="B3845" i="37"/>
  <c r="C3844" i="37"/>
  <c r="B3844" i="37"/>
  <c r="C3843" i="37"/>
  <c r="B3843" i="37"/>
  <c r="C3842" i="37"/>
  <c r="D3842" i="37" s="1"/>
  <c r="B3842" i="37"/>
  <c r="C3841" i="37"/>
  <c r="D3841" i="37" s="1"/>
  <c r="B3841" i="37"/>
  <c r="C3840" i="37"/>
  <c r="B3840" i="37"/>
  <c r="C3839" i="37"/>
  <c r="B3839" i="37"/>
  <c r="C3838" i="37"/>
  <c r="B3838" i="37"/>
  <c r="C3837" i="37"/>
  <c r="B3837" i="37"/>
  <c r="C3836" i="37"/>
  <c r="B3836" i="37"/>
  <c r="C3835" i="37"/>
  <c r="D3835" i="37" s="1"/>
  <c r="B3835" i="37"/>
  <c r="C3834" i="37"/>
  <c r="B3834" i="37"/>
  <c r="C3833" i="37"/>
  <c r="B3833" i="37"/>
  <c r="C3832" i="37"/>
  <c r="B3832" i="37"/>
  <c r="C3831" i="37"/>
  <c r="B3831" i="37"/>
  <c r="C3830" i="37"/>
  <c r="D3830" i="37" s="1"/>
  <c r="B3830" i="37"/>
  <c r="C3829" i="37"/>
  <c r="D3829" i="37" s="1"/>
  <c r="B3829" i="37"/>
  <c r="C3828" i="37"/>
  <c r="D3827" i="37" s="1"/>
  <c r="B3828" i="37"/>
  <c r="C3827" i="37"/>
  <c r="B3827" i="37"/>
  <c r="C3826" i="37"/>
  <c r="B3826" i="37"/>
  <c r="C3825" i="37"/>
  <c r="B3825" i="37"/>
  <c r="C3824" i="37"/>
  <c r="B3824" i="37"/>
  <c r="C3823" i="37"/>
  <c r="D3823" i="37" s="1"/>
  <c r="B3823" i="37"/>
  <c r="C3822" i="37"/>
  <c r="B3822" i="37"/>
  <c r="C3821" i="37"/>
  <c r="B3821" i="37"/>
  <c r="C3820" i="37"/>
  <c r="B3820" i="37"/>
  <c r="C3819" i="37"/>
  <c r="B3819" i="37"/>
  <c r="C3818" i="37"/>
  <c r="B3818" i="37"/>
  <c r="C3817" i="37"/>
  <c r="D3817" i="37" s="1"/>
  <c r="B3817" i="37"/>
  <c r="C3816" i="37"/>
  <c r="D3815" i="37" s="1"/>
  <c r="B3816" i="37"/>
  <c r="C3815" i="37"/>
  <c r="B3815" i="37"/>
  <c r="C3814" i="37"/>
  <c r="B3814" i="37"/>
  <c r="C3813" i="37"/>
  <c r="B3813" i="37"/>
  <c r="C3812" i="37"/>
  <c r="D3812" i="37" s="1"/>
  <c r="B3812" i="37"/>
  <c r="C3811" i="37"/>
  <c r="D3811" i="37" s="1"/>
  <c r="B3811" i="37"/>
  <c r="C3810" i="37"/>
  <c r="D3809" i="37" s="1"/>
  <c r="B3810" i="37"/>
  <c r="C3809" i="37"/>
  <c r="B3809" i="37"/>
  <c r="C3808" i="37"/>
  <c r="B3808" i="37"/>
  <c r="C3807" i="37"/>
  <c r="B3807" i="37"/>
  <c r="C3806" i="37"/>
  <c r="D3806" i="37" s="1"/>
  <c r="B3806" i="37"/>
  <c r="C3805" i="37"/>
  <c r="D3805" i="37" s="1"/>
  <c r="B3805" i="37"/>
  <c r="C3804" i="37"/>
  <c r="B3804" i="37"/>
  <c r="C3803" i="37"/>
  <c r="B3803" i="37"/>
  <c r="C3802" i="37"/>
  <c r="B3802" i="37"/>
  <c r="C3801" i="37"/>
  <c r="B3801" i="37"/>
  <c r="C3800" i="37"/>
  <c r="D3800" i="37" s="1"/>
  <c r="B3800" i="37"/>
  <c r="C3799" i="37"/>
  <c r="D3799" i="37" s="1"/>
  <c r="B3799" i="37"/>
  <c r="C3798" i="37"/>
  <c r="B3798" i="37"/>
  <c r="C3797" i="37"/>
  <c r="B3797" i="37"/>
  <c r="C3796" i="37"/>
  <c r="B3796" i="37"/>
  <c r="C3795" i="37"/>
  <c r="B3795" i="37"/>
  <c r="C3794" i="37"/>
  <c r="D3794" i="37" s="1"/>
  <c r="B3794" i="37"/>
  <c r="C3793" i="37"/>
  <c r="D3793" i="37" s="1"/>
  <c r="B3793" i="37"/>
  <c r="C3792" i="37"/>
  <c r="B3792" i="37"/>
  <c r="C3791" i="37"/>
  <c r="B3791" i="37"/>
  <c r="C3790" i="37"/>
  <c r="B3790" i="37"/>
  <c r="C3789" i="37"/>
  <c r="B3789" i="37"/>
  <c r="C3788" i="37"/>
  <c r="D3788" i="37" s="1"/>
  <c r="B3788" i="37"/>
  <c r="C3787" i="37"/>
  <c r="D3787" i="37" s="1"/>
  <c r="B3787" i="37"/>
  <c r="C3786" i="37"/>
  <c r="B3786" i="37"/>
  <c r="C3785" i="37"/>
  <c r="B3785" i="37"/>
  <c r="C3784" i="37"/>
  <c r="B3784" i="37"/>
  <c r="C3783" i="37"/>
  <c r="B3783" i="37"/>
  <c r="C3782" i="37"/>
  <c r="D3782" i="37" s="1"/>
  <c r="B3782" i="37"/>
  <c r="C3781" i="37"/>
  <c r="D3781" i="37" s="1"/>
  <c r="B3781" i="37"/>
  <c r="C3780" i="37"/>
  <c r="B3780" i="37"/>
  <c r="C3779" i="37"/>
  <c r="B3779" i="37"/>
  <c r="C3778" i="37"/>
  <c r="B3778" i="37"/>
  <c r="C3777" i="37"/>
  <c r="B3777" i="37"/>
  <c r="C3776" i="37"/>
  <c r="D3776" i="37" s="1"/>
  <c r="B3776" i="37"/>
  <c r="C3775" i="37"/>
  <c r="D3775" i="37" s="1"/>
  <c r="B3775" i="37"/>
  <c r="C3774" i="37"/>
  <c r="B3774" i="37"/>
  <c r="C3773" i="37"/>
  <c r="B3773" i="37"/>
  <c r="C3772" i="37"/>
  <c r="B3772" i="37"/>
  <c r="C3771" i="37"/>
  <c r="B3771" i="37"/>
  <c r="C3770" i="37"/>
  <c r="D3770" i="37" s="1"/>
  <c r="B3770" i="37"/>
  <c r="C3769" i="37"/>
  <c r="D3769" i="37" s="1"/>
  <c r="B3769" i="37"/>
  <c r="C3768" i="37"/>
  <c r="B3768" i="37"/>
  <c r="C3767" i="37"/>
  <c r="B3767" i="37"/>
  <c r="C3766" i="37"/>
  <c r="B3766" i="37"/>
  <c r="C3765" i="37"/>
  <c r="B3765" i="37"/>
  <c r="C3764" i="37"/>
  <c r="D3764" i="37" s="1"/>
  <c r="B3764" i="37"/>
  <c r="C3763" i="37"/>
  <c r="D3763" i="37" s="1"/>
  <c r="B3763" i="37"/>
  <c r="C3762" i="37"/>
  <c r="B3762" i="37"/>
  <c r="C3761" i="37"/>
  <c r="B3761" i="37"/>
  <c r="C3760" i="37"/>
  <c r="B3760" i="37"/>
  <c r="C3759" i="37"/>
  <c r="B3759" i="37"/>
  <c r="C3758" i="37"/>
  <c r="D3758" i="37" s="1"/>
  <c r="B3758" i="37"/>
  <c r="C3757" i="37"/>
  <c r="D3757" i="37" s="1"/>
  <c r="B3757" i="37"/>
  <c r="C3756" i="37"/>
  <c r="B3756" i="37"/>
  <c r="C3755" i="37"/>
  <c r="B3755" i="37"/>
  <c r="C3754" i="37"/>
  <c r="B3754" i="37"/>
  <c r="C3753" i="37"/>
  <c r="B3753" i="37"/>
  <c r="C3752" i="37"/>
  <c r="D3752" i="37" s="1"/>
  <c r="B3752" i="37"/>
  <c r="C3751" i="37"/>
  <c r="D3751" i="37" s="1"/>
  <c r="B3751" i="37"/>
  <c r="C3750" i="37"/>
  <c r="B3750" i="37"/>
  <c r="C3749" i="37"/>
  <c r="B3749" i="37"/>
  <c r="C3748" i="37"/>
  <c r="B3748" i="37"/>
  <c r="C3747" i="37"/>
  <c r="B3747" i="37"/>
  <c r="C3746" i="37"/>
  <c r="D3746" i="37" s="1"/>
  <c r="B3746" i="37"/>
  <c r="C3745" i="37"/>
  <c r="D3745" i="37" s="1"/>
  <c r="B3745" i="37"/>
  <c r="C3744" i="37"/>
  <c r="B3744" i="37"/>
  <c r="C3743" i="37"/>
  <c r="B3743" i="37"/>
  <c r="C3742" i="37"/>
  <c r="B3742" i="37"/>
  <c r="C3741" i="37"/>
  <c r="B3741" i="37"/>
  <c r="C3740" i="37"/>
  <c r="D3740" i="37" s="1"/>
  <c r="B3740" i="37"/>
  <c r="C3739" i="37"/>
  <c r="D3739" i="37" s="1"/>
  <c r="B3739" i="37"/>
  <c r="C3738" i="37"/>
  <c r="B3738" i="37"/>
  <c r="C3737" i="37"/>
  <c r="B3737" i="37"/>
  <c r="C3736" i="37"/>
  <c r="B3736" i="37"/>
  <c r="C3735" i="37"/>
  <c r="B3735" i="37"/>
  <c r="C3734" i="37"/>
  <c r="B3734" i="37"/>
  <c r="C3733" i="37"/>
  <c r="B3733" i="37"/>
  <c r="C3732" i="37"/>
  <c r="B3732" i="37"/>
  <c r="C3731" i="37"/>
  <c r="B3731" i="37"/>
  <c r="C3730" i="37"/>
  <c r="B3730" i="37"/>
  <c r="C3729" i="37"/>
  <c r="B3729" i="37"/>
  <c r="C3728" i="37"/>
  <c r="D3728" i="37" s="1"/>
  <c r="B3728" i="37"/>
  <c r="C3727" i="37"/>
  <c r="D3727" i="37" s="1"/>
  <c r="B3727" i="37"/>
  <c r="C3726" i="37"/>
  <c r="B3726" i="37"/>
  <c r="C3725" i="37"/>
  <c r="B3725" i="37"/>
  <c r="C3724" i="37"/>
  <c r="B3724" i="37"/>
  <c r="C3723" i="37"/>
  <c r="B3723" i="37"/>
  <c r="C3722" i="37"/>
  <c r="B3722" i="37"/>
  <c r="C3721" i="37"/>
  <c r="D3721" i="37" s="1"/>
  <c r="B3721" i="37"/>
  <c r="C3720" i="37"/>
  <c r="B3720" i="37"/>
  <c r="C3719" i="37"/>
  <c r="B3719" i="37"/>
  <c r="C3718" i="37"/>
  <c r="B3718" i="37"/>
  <c r="C3717" i="37"/>
  <c r="B3717" i="37"/>
  <c r="C3716" i="37"/>
  <c r="D3716" i="37" s="1"/>
  <c r="B3716" i="37"/>
  <c r="C3715" i="37"/>
  <c r="B3715" i="37"/>
  <c r="C3714" i="37"/>
  <c r="D3713" i="37" s="1"/>
  <c r="B3714" i="37"/>
  <c r="C3713" i="37"/>
  <c r="B3713" i="37"/>
  <c r="C3712" i="37"/>
  <c r="B3712" i="37"/>
  <c r="C3711" i="37"/>
  <c r="B3711" i="37"/>
  <c r="C3710" i="37"/>
  <c r="D3710" i="37" s="1"/>
  <c r="B3710" i="37"/>
  <c r="C3709" i="37"/>
  <c r="D3709" i="37" s="1"/>
  <c r="B3709" i="37"/>
  <c r="C3708" i="37"/>
  <c r="B3708" i="37"/>
  <c r="C3707" i="37"/>
  <c r="B3707" i="37"/>
  <c r="C3706" i="37"/>
  <c r="B3706" i="37"/>
  <c r="C3705" i="37"/>
  <c r="B3705" i="37"/>
  <c r="C3704" i="37"/>
  <c r="D3704" i="37" s="1"/>
  <c r="B3704" i="37"/>
  <c r="C3703" i="37"/>
  <c r="D3703" i="37" s="1"/>
  <c r="B3703" i="37"/>
  <c r="C3702" i="37"/>
  <c r="B3702" i="37"/>
  <c r="C3701" i="37"/>
  <c r="B3701" i="37"/>
  <c r="C3700" i="37"/>
  <c r="B3700" i="37"/>
  <c r="C3699" i="37"/>
  <c r="B3699" i="37"/>
  <c r="C3698" i="37"/>
  <c r="D3698" i="37" s="1"/>
  <c r="B3698" i="37"/>
  <c r="C3697" i="37"/>
  <c r="D3697" i="37" s="1"/>
  <c r="B3697" i="37"/>
  <c r="C3696" i="37"/>
  <c r="B3696" i="37"/>
  <c r="C3695" i="37"/>
  <c r="B3695" i="37"/>
  <c r="C3694" i="37"/>
  <c r="B3694" i="37"/>
  <c r="C3693" i="37"/>
  <c r="B3693" i="37"/>
  <c r="C3692" i="37"/>
  <c r="D3692" i="37" s="1"/>
  <c r="B3692" i="37"/>
  <c r="C3691" i="37"/>
  <c r="D3691" i="37" s="1"/>
  <c r="B3691" i="37"/>
  <c r="C3690" i="37"/>
  <c r="B3690" i="37"/>
  <c r="C3689" i="37"/>
  <c r="B3689" i="37"/>
  <c r="C3688" i="37"/>
  <c r="B3688" i="37"/>
  <c r="C3687" i="37"/>
  <c r="B3687" i="37"/>
  <c r="C3686" i="37"/>
  <c r="D3686" i="37" s="1"/>
  <c r="B3686" i="37"/>
  <c r="C3685" i="37"/>
  <c r="D3685" i="37" s="1"/>
  <c r="B3685" i="37"/>
  <c r="C3684" i="37"/>
  <c r="B3684" i="37"/>
  <c r="C3683" i="37"/>
  <c r="B3683" i="37"/>
  <c r="C3682" i="37"/>
  <c r="B3682" i="37"/>
  <c r="C3681" i="37"/>
  <c r="B3681" i="37"/>
  <c r="C3680" i="37"/>
  <c r="D3680" i="37" s="1"/>
  <c r="B3680" i="37"/>
  <c r="C3679" i="37"/>
  <c r="D3679" i="37" s="1"/>
  <c r="B3679" i="37"/>
  <c r="C3678" i="37"/>
  <c r="B3678" i="37"/>
  <c r="C3677" i="37"/>
  <c r="B3677" i="37"/>
  <c r="C3676" i="37"/>
  <c r="B3676" i="37"/>
  <c r="C3675" i="37"/>
  <c r="B3675" i="37"/>
  <c r="C3674" i="37"/>
  <c r="D3674" i="37" s="1"/>
  <c r="B3674" i="37"/>
  <c r="C3673" i="37"/>
  <c r="D3673" i="37" s="1"/>
  <c r="B3673" i="37"/>
  <c r="C3672" i="37"/>
  <c r="B3672" i="37"/>
  <c r="C3671" i="37"/>
  <c r="B3671" i="37"/>
  <c r="C3670" i="37"/>
  <c r="B3670" i="37"/>
  <c r="C3669" i="37"/>
  <c r="B3669" i="37"/>
  <c r="C3668" i="37"/>
  <c r="D3668" i="37" s="1"/>
  <c r="B3668" i="37"/>
  <c r="C3667" i="37"/>
  <c r="D3667" i="37" s="1"/>
  <c r="B3667" i="37"/>
  <c r="C3666" i="37"/>
  <c r="D3665" i="37" s="1"/>
  <c r="B3666" i="37"/>
  <c r="C3665" i="37"/>
  <c r="B3665" i="37"/>
  <c r="C3664" i="37"/>
  <c r="B3664" i="37"/>
  <c r="C3663" i="37"/>
  <c r="B3663" i="37"/>
  <c r="C3662" i="37"/>
  <c r="B3662" i="37"/>
  <c r="C3661" i="37"/>
  <c r="D3661" i="37" s="1"/>
  <c r="B3661" i="37"/>
  <c r="C3660" i="37"/>
  <c r="D3659" i="37" s="1"/>
  <c r="B3660" i="37"/>
  <c r="C3659" i="37"/>
  <c r="B3659" i="37"/>
  <c r="C3658" i="37"/>
  <c r="B3658" i="37"/>
  <c r="C3657" i="37"/>
  <c r="B3657" i="37"/>
  <c r="C3656" i="37"/>
  <c r="D3656" i="37" s="1"/>
  <c r="B3656" i="37"/>
  <c r="C3655" i="37"/>
  <c r="D3655" i="37" s="1"/>
  <c r="B3655" i="37"/>
  <c r="C3654" i="37"/>
  <c r="B3654" i="37"/>
  <c r="C3653" i="37"/>
  <c r="B3653" i="37"/>
  <c r="C3652" i="37"/>
  <c r="B3652" i="37"/>
  <c r="C3651" i="37"/>
  <c r="B3651" i="37"/>
  <c r="C3650" i="37"/>
  <c r="D3650" i="37" s="1"/>
  <c r="B3650" i="37"/>
  <c r="C3649" i="37"/>
  <c r="D3649" i="37" s="1"/>
  <c r="B3649" i="37"/>
  <c r="C3648" i="37"/>
  <c r="B3648" i="37"/>
  <c r="C3647" i="37"/>
  <c r="B3647" i="37"/>
  <c r="C3646" i="37"/>
  <c r="B3646" i="37"/>
  <c r="C3645" i="37"/>
  <c r="B3645" i="37"/>
  <c r="C3644" i="37"/>
  <c r="D3644" i="37" s="1"/>
  <c r="B3644" i="37"/>
  <c r="C3643" i="37"/>
  <c r="D3643" i="37" s="1"/>
  <c r="B3643" i="37"/>
  <c r="C3642" i="37"/>
  <c r="B3642" i="37"/>
  <c r="C3641" i="37"/>
  <c r="B3641" i="37"/>
  <c r="C3640" i="37"/>
  <c r="B3640" i="37"/>
  <c r="C3639" i="37"/>
  <c r="B3639" i="37"/>
  <c r="C3638" i="37"/>
  <c r="D3638" i="37" s="1"/>
  <c r="B3638" i="37"/>
  <c r="C3637" i="37"/>
  <c r="D3637" i="37" s="1"/>
  <c r="B3637" i="37"/>
  <c r="C3636" i="37"/>
  <c r="B3636" i="37"/>
  <c r="C3635" i="37"/>
  <c r="B3635" i="37"/>
  <c r="C3634" i="37"/>
  <c r="B3634" i="37"/>
  <c r="C3633" i="37"/>
  <c r="B3633" i="37"/>
  <c r="C3632" i="37"/>
  <c r="D3632" i="37" s="1"/>
  <c r="B3632" i="37"/>
  <c r="C3631" i="37"/>
  <c r="D3631" i="37" s="1"/>
  <c r="B3631" i="37"/>
  <c r="C3630" i="37"/>
  <c r="B3630" i="37"/>
  <c r="C3629" i="37"/>
  <c r="B3629" i="37"/>
  <c r="C3628" i="37"/>
  <c r="B3628" i="37"/>
  <c r="C3627" i="37"/>
  <c r="B3627" i="37"/>
  <c r="C3626" i="37"/>
  <c r="D3626" i="37" s="1"/>
  <c r="B3626" i="37"/>
  <c r="C3625" i="37"/>
  <c r="D3625" i="37" s="1"/>
  <c r="B3625" i="37"/>
  <c r="C3624" i="37"/>
  <c r="B3624" i="37"/>
  <c r="C3623" i="37"/>
  <c r="B3623" i="37"/>
  <c r="C3622" i="37"/>
  <c r="B3622" i="37"/>
  <c r="C3621" i="37"/>
  <c r="B3621" i="37"/>
  <c r="C3620" i="37"/>
  <c r="D3620" i="37" s="1"/>
  <c r="B3620" i="37"/>
  <c r="C3619" i="37"/>
  <c r="D3619" i="37" s="1"/>
  <c r="B3619" i="37"/>
  <c r="C3618" i="37"/>
  <c r="B3618" i="37"/>
  <c r="C3617" i="37"/>
  <c r="B3617" i="37"/>
  <c r="C3616" i="37"/>
  <c r="B3616" i="37"/>
  <c r="C3615" i="37"/>
  <c r="B3615" i="37"/>
  <c r="C3614" i="37"/>
  <c r="D3614" i="37" s="1"/>
  <c r="B3614" i="37"/>
  <c r="C3613" i="37"/>
  <c r="D3613" i="37" s="1"/>
  <c r="B3613" i="37"/>
  <c r="C3612" i="37"/>
  <c r="B3612" i="37"/>
  <c r="C3611" i="37"/>
  <c r="B3611" i="37"/>
  <c r="C3610" i="37"/>
  <c r="B3610" i="37"/>
  <c r="C3609" i="37"/>
  <c r="B3609" i="37"/>
  <c r="C3608" i="37"/>
  <c r="D3608" i="37" s="1"/>
  <c r="B3608" i="37"/>
  <c r="C3607" i="37"/>
  <c r="D3607" i="37" s="1"/>
  <c r="B3607" i="37"/>
  <c r="C3606" i="37"/>
  <c r="B3606" i="37"/>
  <c r="C3605" i="37"/>
  <c r="B3605" i="37"/>
  <c r="C3604" i="37"/>
  <c r="B3604" i="37"/>
  <c r="C3603" i="37"/>
  <c r="B3603" i="37"/>
  <c r="C3602" i="37"/>
  <c r="D3602" i="37" s="1"/>
  <c r="B3602" i="37"/>
  <c r="C3601" i="37"/>
  <c r="D3601" i="37" s="1"/>
  <c r="B3601" i="37"/>
  <c r="C3600" i="37"/>
  <c r="B3600" i="37"/>
  <c r="C3599" i="37"/>
  <c r="B3599" i="37"/>
  <c r="C3598" i="37"/>
  <c r="B3598" i="37"/>
  <c r="C3597" i="37"/>
  <c r="B3597" i="37"/>
  <c r="C3596" i="37"/>
  <c r="D3596" i="37" s="1"/>
  <c r="B3596" i="37"/>
  <c r="C3595" i="37"/>
  <c r="D3595" i="37" s="1"/>
  <c r="B3595" i="37"/>
  <c r="C3594" i="37"/>
  <c r="B3594" i="37"/>
  <c r="C3593" i="37"/>
  <c r="B3593" i="37"/>
  <c r="C3592" i="37"/>
  <c r="B3592" i="37"/>
  <c r="C3591" i="37"/>
  <c r="B3591" i="37"/>
  <c r="C3590" i="37"/>
  <c r="D3590" i="37" s="1"/>
  <c r="B3590" i="37"/>
  <c r="C3589" i="37"/>
  <c r="D3589" i="37" s="1"/>
  <c r="B3589" i="37"/>
  <c r="C3588" i="37"/>
  <c r="B3588" i="37"/>
  <c r="C3587" i="37"/>
  <c r="B3587" i="37"/>
  <c r="C3586" i="37"/>
  <c r="B3586" i="37"/>
  <c r="C3585" i="37"/>
  <c r="B3585" i="37"/>
  <c r="C3584" i="37"/>
  <c r="D3584" i="37" s="1"/>
  <c r="B3584" i="37"/>
  <c r="C3583" i="37"/>
  <c r="D3583" i="37" s="1"/>
  <c r="B3583" i="37"/>
  <c r="C3582" i="37"/>
  <c r="B3582" i="37"/>
  <c r="C3581" i="37"/>
  <c r="B3581" i="37"/>
  <c r="C3580" i="37"/>
  <c r="B3580" i="37"/>
  <c r="C3579" i="37"/>
  <c r="B3579" i="37"/>
  <c r="C3578" i="37"/>
  <c r="D3578" i="37" s="1"/>
  <c r="B3578" i="37"/>
  <c r="C3577" i="37"/>
  <c r="D3577" i="37" s="1"/>
  <c r="B3577" i="37"/>
  <c r="C3576" i="37"/>
  <c r="B3576" i="37"/>
  <c r="C3575" i="37"/>
  <c r="B3575" i="37"/>
  <c r="C3574" i="37"/>
  <c r="B3574" i="37"/>
  <c r="C3573" i="37"/>
  <c r="B3573" i="37"/>
  <c r="C3572" i="37"/>
  <c r="D3572" i="37" s="1"/>
  <c r="B3572" i="37"/>
  <c r="C3571" i="37"/>
  <c r="D3571" i="37" s="1"/>
  <c r="B3571" i="37"/>
  <c r="C3570" i="37"/>
  <c r="B3570" i="37"/>
  <c r="C3569" i="37"/>
  <c r="B3569" i="37"/>
  <c r="C3568" i="37"/>
  <c r="B3568" i="37"/>
  <c r="C3567" i="37"/>
  <c r="B3567" i="37"/>
  <c r="C3566" i="37"/>
  <c r="D3566" i="37" s="1"/>
  <c r="B3566" i="37"/>
  <c r="C3565" i="37"/>
  <c r="D3565" i="37" s="1"/>
  <c r="B3565" i="37"/>
  <c r="C3564" i="37"/>
  <c r="B3564" i="37"/>
  <c r="C3563" i="37"/>
  <c r="B3563" i="37"/>
  <c r="C3562" i="37"/>
  <c r="B3562" i="37"/>
  <c r="C3561" i="37"/>
  <c r="B3561" i="37"/>
  <c r="C3560" i="37"/>
  <c r="D3560" i="37" s="1"/>
  <c r="B3560" i="37"/>
  <c r="C3559" i="37"/>
  <c r="D3559" i="37" s="1"/>
  <c r="B3559" i="37"/>
  <c r="C3558" i="37"/>
  <c r="D3557" i="37" s="1"/>
  <c r="B3558" i="37"/>
  <c r="C3557" i="37"/>
  <c r="B3557" i="37"/>
  <c r="C3556" i="37"/>
  <c r="B3556" i="37"/>
  <c r="C3555" i="37"/>
  <c r="B3555" i="37"/>
  <c r="C3554" i="37"/>
  <c r="D3554" i="37" s="1"/>
  <c r="B3554" i="37"/>
  <c r="C3553" i="37"/>
  <c r="D3553" i="37" s="1"/>
  <c r="B3553" i="37"/>
  <c r="C3552" i="37"/>
  <c r="B3552" i="37"/>
  <c r="C3551" i="37"/>
  <c r="B3551" i="37"/>
  <c r="C3550" i="37"/>
  <c r="B3550" i="37"/>
  <c r="C3549" i="37"/>
  <c r="B3549" i="37"/>
  <c r="C3548" i="37"/>
  <c r="D3548" i="37" s="1"/>
  <c r="B3548" i="37"/>
  <c r="C3547" i="37"/>
  <c r="D3547" i="37" s="1"/>
  <c r="B3547" i="37"/>
  <c r="C3546" i="37"/>
  <c r="B3546" i="37"/>
  <c r="C3545" i="37"/>
  <c r="B3545" i="37"/>
  <c r="C3544" i="37"/>
  <c r="B3544" i="37"/>
  <c r="C3543" i="37"/>
  <c r="B3543" i="37"/>
  <c r="C3542" i="37"/>
  <c r="D3542" i="37" s="1"/>
  <c r="B3542" i="37"/>
  <c r="C3541" i="37"/>
  <c r="D3541" i="37" s="1"/>
  <c r="B3541" i="37"/>
  <c r="C3540" i="37"/>
  <c r="B3540" i="37"/>
  <c r="C3539" i="37"/>
  <c r="B3539" i="37"/>
  <c r="C3538" i="37"/>
  <c r="B3538" i="37"/>
  <c r="C3537" i="37"/>
  <c r="B3537" i="37"/>
  <c r="C3536" i="37"/>
  <c r="D3536" i="37" s="1"/>
  <c r="B3536" i="37"/>
  <c r="C3535" i="37"/>
  <c r="D3535" i="37" s="1"/>
  <c r="B3535" i="37"/>
  <c r="C3534" i="37"/>
  <c r="D3533" i="37" s="1"/>
  <c r="B3534" i="37"/>
  <c r="C3533" i="37"/>
  <c r="B3533" i="37"/>
  <c r="C3532" i="37"/>
  <c r="B3532" i="37"/>
  <c r="C3531" i="37"/>
  <c r="B3531" i="37"/>
  <c r="C3530" i="37"/>
  <c r="D3530" i="37" s="1"/>
  <c r="B3530" i="37"/>
  <c r="C3529" i="37"/>
  <c r="D3529" i="37" s="1"/>
  <c r="B3529" i="37"/>
  <c r="C3528" i="37"/>
  <c r="B3528" i="37"/>
  <c r="C3527" i="37"/>
  <c r="B3527" i="37"/>
  <c r="C3526" i="37"/>
  <c r="B3526" i="37"/>
  <c r="C3525" i="37"/>
  <c r="B3525" i="37"/>
  <c r="C3524" i="37"/>
  <c r="D3524" i="37" s="1"/>
  <c r="B3524" i="37"/>
  <c r="C3523" i="37"/>
  <c r="D3523" i="37" s="1"/>
  <c r="B3523" i="37"/>
  <c r="C3522" i="37"/>
  <c r="B3522" i="37"/>
  <c r="C3521" i="37"/>
  <c r="B3521" i="37"/>
  <c r="C3520" i="37"/>
  <c r="B3520" i="37"/>
  <c r="C3519" i="37"/>
  <c r="B3519" i="37"/>
  <c r="C3518" i="37"/>
  <c r="D3518" i="37" s="1"/>
  <c r="B3518" i="37"/>
  <c r="C3517" i="37"/>
  <c r="D3517" i="37" s="1"/>
  <c r="B3517" i="37"/>
  <c r="C3516" i="37"/>
  <c r="B3516" i="37"/>
  <c r="C3515" i="37"/>
  <c r="B3515" i="37"/>
  <c r="C3514" i="37"/>
  <c r="B3514" i="37"/>
  <c r="C3513" i="37"/>
  <c r="B3513" i="37"/>
  <c r="C3512" i="37"/>
  <c r="D3512" i="37" s="1"/>
  <c r="B3512" i="37"/>
  <c r="C3511" i="37"/>
  <c r="B3511" i="37"/>
  <c r="C3510" i="37"/>
  <c r="D3509" i="37" s="1"/>
  <c r="B3510" i="37"/>
  <c r="C3509" i="37"/>
  <c r="B3509" i="37"/>
  <c r="C3508" i="37"/>
  <c r="B3508" i="37"/>
  <c r="C3507" i="37"/>
  <c r="B3507" i="37"/>
  <c r="C3506" i="37"/>
  <c r="D3506" i="37" s="1"/>
  <c r="B3506" i="37"/>
  <c r="C3505" i="37"/>
  <c r="D3505" i="37" s="1"/>
  <c r="B3505" i="37"/>
  <c r="C3504" i="37"/>
  <c r="B3504" i="37"/>
  <c r="C3503" i="37"/>
  <c r="B3503" i="37"/>
  <c r="C3502" i="37"/>
  <c r="B3502" i="37"/>
  <c r="C3501" i="37"/>
  <c r="B3501" i="37"/>
  <c r="C3500" i="37"/>
  <c r="D3500" i="37" s="1"/>
  <c r="B3500" i="37"/>
  <c r="C3499" i="37"/>
  <c r="D3499" i="37" s="1"/>
  <c r="B3499" i="37"/>
  <c r="C3498" i="37"/>
  <c r="B3498" i="37"/>
  <c r="C3497" i="37"/>
  <c r="B3497" i="37"/>
  <c r="C3496" i="37"/>
  <c r="B3496" i="37"/>
  <c r="C3495" i="37"/>
  <c r="B3495" i="37"/>
  <c r="C3494" i="37"/>
  <c r="D3494" i="37" s="1"/>
  <c r="B3494" i="37"/>
  <c r="C3493" i="37"/>
  <c r="D3493" i="37" s="1"/>
  <c r="B3493" i="37"/>
  <c r="C3492" i="37"/>
  <c r="B3492" i="37"/>
  <c r="C3491" i="37"/>
  <c r="B3491" i="37"/>
  <c r="C3490" i="37"/>
  <c r="B3490" i="37"/>
  <c r="C3489" i="37"/>
  <c r="B3489" i="37"/>
  <c r="C3488" i="37"/>
  <c r="D3488" i="37" s="1"/>
  <c r="B3488" i="37"/>
  <c r="C3487" i="37"/>
  <c r="D3487" i="37" s="1"/>
  <c r="B3487" i="37"/>
  <c r="C3486" i="37"/>
  <c r="D3485" i="37" s="1"/>
  <c r="B3486" i="37"/>
  <c r="C3485" i="37"/>
  <c r="B3485" i="37"/>
  <c r="C3484" i="37"/>
  <c r="B3484" i="37"/>
  <c r="C3483" i="37"/>
  <c r="B3483" i="37"/>
  <c r="C3482" i="37"/>
  <c r="D3482" i="37" s="1"/>
  <c r="B3482" i="37"/>
  <c r="C3481" i="37"/>
  <c r="D3481" i="37" s="1"/>
  <c r="B3481" i="37"/>
  <c r="C3480" i="37"/>
  <c r="B3480" i="37"/>
  <c r="C3479" i="37"/>
  <c r="B3479" i="37"/>
  <c r="C3478" i="37"/>
  <c r="B3478" i="37"/>
  <c r="C3477" i="37"/>
  <c r="B3477" i="37"/>
  <c r="C3476" i="37"/>
  <c r="D3476" i="37" s="1"/>
  <c r="B3476" i="37"/>
  <c r="C3475" i="37"/>
  <c r="D3475" i="37" s="1"/>
  <c r="B3475" i="37"/>
  <c r="C3474" i="37"/>
  <c r="B3474" i="37"/>
  <c r="C3473" i="37"/>
  <c r="B3473" i="37"/>
  <c r="C3472" i="37"/>
  <c r="B3472" i="37"/>
  <c r="C3471" i="37"/>
  <c r="B3471" i="37"/>
  <c r="C3470" i="37"/>
  <c r="D3470" i="37" s="1"/>
  <c r="B3470" i="37"/>
  <c r="C3469" i="37"/>
  <c r="D3469" i="37" s="1"/>
  <c r="B3469" i="37"/>
  <c r="C3468" i="37"/>
  <c r="B3468" i="37"/>
  <c r="C3467" i="37"/>
  <c r="B3467" i="37"/>
  <c r="C3466" i="37"/>
  <c r="B3466" i="37"/>
  <c r="C3465" i="37"/>
  <c r="B3465" i="37"/>
  <c r="C3464" i="37"/>
  <c r="D3464" i="37" s="1"/>
  <c r="B3464" i="37"/>
  <c r="C3463" i="37"/>
  <c r="D3463" i="37" s="1"/>
  <c r="B3463" i="37"/>
  <c r="C3462" i="37"/>
  <c r="D3461" i="37" s="1"/>
  <c r="B3462" i="37"/>
  <c r="C3461" i="37"/>
  <c r="B3461" i="37"/>
  <c r="C3460" i="37"/>
  <c r="B3460" i="37"/>
  <c r="C3459" i="37"/>
  <c r="B3459" i="37"/>
  <c r="C3458" i="37"/>
  <c r="D3458" i="37" s="1"/>
  <c r="B3458" i="37"/>
  <c r="C3457" i="37"/>
  <c r="D3457" i="37" s="1"/>
  <c r="B3457" i="37"/>
  <c r="C3456" i="37"/>
  <c r="B3456" i="37"/>
  <c r="C3455" i="37"/>
  <c r="B3455" i="37"/>
  <c r="C3454" i="37"/>
  <c r="B3454" i="37"/>
  <c r="C3453" i="37"/>
  <c r="B3453" i="37"/>
  <c r="C3452" i="37"/>
  <c r="D3452" i="37" s="1"/>
  <c r="B3452" i="37"/>
  <c r="C3451" i="37"/>
  <c r="D3451" i="37" s="1"/>
  <c r="B3451" i="37"/>
  <c r="C3450" i="37"/>
  <c r="B3450" i="37"/>
  <c r="C3449" i="37"/>
  <c r="B3449" i="37"/>
  <c r="C3448" i="37"/>
  <c r="B3448" i="37"/>
  <c r="C3447" i="37"/>
  <c r="B3447" i="37"/>
  <c r="C3446" i="37"/>
  <c r="D3446" i="37" s="1"/>
  <c r="B3446" i="37"/>
  <c r="C3445" i="37"/>
  <c r="D3445" i="37" s="1"/>
  <c r="B3445" i="37"/>
  <c r="C3444" i="37"/>
  <c r="B3444" i="37"/>
  <c r="C3443" i="37"/>
  <c r="B3443" i="37"/>
  <c r="C3442" i="37"/>
  <c r="B3442" i="37"/>
  <c r="C3441" i="37"/>
  <c r="B3441" i="37"/>
  <c r="C3440" i="37"/>
  <c r="D3440" i="37" s="1"/>
  <c r="B3440" i="37"/>
  <c r="C3439" i="37"/>
  <c r="D3439" i="37" s="1"/>
  <c r="B3439" i="37"/>
  <c r="C3438" i="37"/>
  <c r="D3437" i="37" s="1"/>
  <c r="B3438" i="37"/>
  <c r="C3437" i="37"/>
  <c r="B3437" i="37"/>
  <c r="C3436" i="37"/>
  <c r="B3436" i="37"/>
  <c r="C3435" i="37"/>
  <c r="B3435" i="37"/>
  <c r="C3434" i="37"/>
  <c r="D3434" i="37" s="1"/>
  <c r="B3434" i="37"/>
  <c r="C3433" i="37"/>
  <c r="D3433" i="37" s="1"/>
  <c r="B3433" i="37"/>
  <c r="C3432" i="37"/>
  <c r="B3432" i="37"/>
  <c r="C3431" i="37"/>
  <c r="B3431" i="37"/>
  <c r="C3430" i="37"/>
  <c r="B3430" i="37"/>
  <c r="C3429" i="37"/>
  <c r="B3429" i="37"/>
  <c r="C3428" i="37"/>
  <c r="D3428" i="37" s="1"/>
  <c r="B3428" i="37"/>
  <c r="C3427" i="37"/>
  <c r="D3427" i="37" s="1"/>
  <c r="B3427" i="37"/>
  <c r="C3426" i="37"/>
  <c r="B3426" i="37"/>
  <c r="C3425" i="37"/>
  <c r="B3425" i="37"/>
  <c r="C3424" i="37"/>
  <c r="B3424" i="37"/>
  <c r="C3423" i="37"/>
  <c r="B3423" i="37"/>
  <c r="C3422" i="37"/>
  <c r="D3422" i="37" s="1"/>
  <c r="B3422" i="37"/>
  <c r="C3421" i="37"/>
  <c r="D3421" i="37" s="1"/>
  <c r="B3421" i="37"/>
  <c r="C3420" i="37"/>
  <c r="D3419" i="37" s="1"/>
  <c r="B3420" i="37"/>
  <c r="C3419" i="37"/>
  <c r="B3419" i="37"/>
  <c r="C3418" i="37"/>
  <c r="B3418" i="37"/>
  <c r="C3417" i="37"/>
  <c r="B3417" i="37"/>
  <c r="C3416" i="37"/>
  <c r="D3416" i="37" s="1"/>
  <c r="B3416" i="37"/>
  <c r="C3415" i="37"/>
  <c r="D3415" i="37" s="1"/>
  <c r="B3415" i="37"/>
  <c r="C3414" i="37"/>
  <c r="B3414" i="37"/>
  <c r="C3413" i="37"/>
  <c r="B3413" i="37"/>
  <c r="C3412" i="37"/>
  <c r="B3412" i="37"/>
  <c r="C3411" i="37"/>
  <c r="B3411" i="37"/>
  <c r="C3410" i="37"/>
  <c r="D3410" i="37" s="1"/>
  <c r="B3410" i="37"/>
  <c r="C3409" i="37"/>
  <c r="D3409" i="37" s="1"/>
  <c r="B3409" i="37"/>
  <c r="C3408" i="37"/>
  <c r="B3408" i="37"/>
  <c r="C3407" i="37"/>
  <c r="B3407" i="37"/>
  <c r="C3406" i="37"/>
  <c r="B3406" i="37"/>
  <c r="C3405" i="37"/>
  <c r="B3405" i="37"/>
  <c r="C3404" i="37"/>
  <c r="D3404" i="37" s="1"/>
  <c r="B3404" i="37"/>
  <c r="C3403" i="37"/>
  <c r="D3403" i="37" s="1"/>
  <c r="B3403" i="37"/>
  <c r="C3402" i="37"/>
  <c r="B3402" i="37"/>
  <c r="C3401" i="37"/>
  <c r="B3401" i="37"/>
  <c r="C3400" i="37"/>
  <c r="B3400" i="37"/>
  <c r="C3399" i="37"/>
  <c r="B3399" i="37"/>
  <c r="C3398" i="37"/>
  <c r="D3398" i="37" s="1"/>
  <c r="B3398" i="37"/>
  <c r="C3397" i="37"/>
  <c r="D3397" i="37" s="1"/>
  <c r="B3397" i="37"/>
  <c r="C3396" i="37"/>
  <c r="B3396" i="37"/>
  <c r="C3395" i="37"/>
  <c r="B3395" i="37"/>
  <c r="C3394" i="37"/>
  <c r="B3394" i="37"/>
  <c r="C3393" i="37"/>
  <c r="B3393" i="37"/>
  <c r="C3392" i="37"/>
  <c r="D3392" i="37" s="1"/>
  <c r="B3392" i="37"/>
  <c r="C3391" i="37"/>
  <c r="D3391" i="37" s="1"/>
  <c r="B3391" i="37"/>
  <c r="C3390" i="37"/>
  <c r="B3390" i="37"/>
  <c r="C3389" i="37"/>
  <c r="B3389" i="37"/>
  <c r="C3388" i="37"/>
  <c r="B3388" i="37"/>
  <c r="C3387" i="37"/>
  <c r="B3387" i="37"/>
  <c r="C3386" i="37"/>
  <c r="D3386" i="37" s="1"/>
  <c r="B3386" i="37"/>
  <c r="C3385" i="37"/>
  <c r="D3385" i="37" s="1"/>
  <c r="B3385" i="37"/>
  <c r="C3384" i="37"/>
  <c r="B3384" i="37"/>
  <c r="C3383" i="37"/>
  <c r="B3383" i="37"/>
  <c r="C3382" i="37"/>
  <c r="B3382" i="37"/>
  <c r="C3381" i="37"/>
  <c r="B3381" i="37"/>
  <c r="C3380" i="37"/>
  <c r="D3380" i="37" s="1"/>
  <c r="B3380" i="37"/>
  <c r="C3379" i="37"/>
  <c r="D3379" i="37" s="1"/>
  <c r="B3379" i="37"/>
  <c r="C3378" i="37"/>
  <c r="B3378" i="37"/>
  <c r="C3377" i="37"/>
  <c r="B3377" i="37"/>
  <c r="C3376" i="37"/>
  <c r="B3376" i="37"/>
  <c r="C3375" i="37"/>
  <c r="B3375" i="37"/>
  <c r="C3374" i="37"/>
  <c r="D3374" i="37" s="1"/>
  <c r="B3374" i="37"/>
  <c r="C3373" i="37"/>
  <c r="D3373" i="37" s="1"/>
  <c r="B3373" i="37"/>
  <c r="C3372" i="37"/>
  <c r="B3372" i="37"/>
  <c r="C3371" i="37"/>
  <c r="B3371" i="37"/>
  <c r="C3370" i="37"/>
  <c r="B3370" i="37"/>
  <c r="C3369" i="37"/>
  <c r="B3369" i="37"/>
  <c r="C3368" i="37"/>
  <c r="B3368" i="37"/>
  <c r="C3367" i="37"/>
  <c r="D3367" i="37" s="1"/>
  <c r="B3367" i="37"/>
  <c r="C3366" i="37"/>
  <c r="B3366" i="37"/>
  <c r="C3365" i="37"/>
  <c r="B3365" i="37"/>
  <c r="C3364" i="37"/>
  <c r="B3364" i="37"/>
  <c r="C3363" i="37"/>
  <c r="B3363" i="37"/>
  <c r="C3362" i="37"/>
  <c r="D3362" i="37" s="1"/>
  <c r="B3362" i="37"/>
  <c r="C3361" i="37"/>
  <c r="D3361" i="37" s="1"/>
  <c r="B3361" i="37"/>
  <c r="C3360" i="37"/>
  <c r="B3360" i="37"/>
  <c r="C3359" i="37"/>
  <c r="B3359" i="37"/>
  <c r="C3358" i="37"/>
  <c r="B3358" i="37"/>
  <c r="C3357" i="37"/>
  <c r="B3357" i="37"/>
  <c r="C3356" i="37"/>
  <c r="B3356" i="37"/>
  <c r="C3355" i="37"/>
  <c r="D3355" i="37" s="1"/>
  <c r="B3355" i="37"/>
  <c r="C3354" i="37"/>
  <c r="B3354" i="37"/>
  <c r="C3353" i="37"/>
  <c r="B3353" i="37"/>
  <c r="C3352" i="37"/>
  <c r="B3352" i="37"/>
  <c r="C3351" i="37"/>
  <c r="B3351" i="37"/>
  <c r="C3350" i="37"/>
  <c r="D3350" i="37" s="1"/>
  <c r="B3350" i="37"/>
  <c r="C3349" i="37"/>
  <c r="D3349" i="37" s="1"/>
  <c r="B3349" i="37"/>
  <c r="C3348" i="37"/>
  <c r="B3348" i="37"/>
  <c r="C3347" i="37"/>
  <c r="B3347" i="37"/>
  <c r="C3346" i="37"/>
  <c r="B3346" i="37"/>
  <c r="C3345" i="37"/>
  <c r="B3345" i="37"/>
  <c r="C3344" i="37"/>
  <c r="D3344" i="37" s="1"/>
  <c r="B3344" i="37"/>
  <c r="C3343" i="37"/>
  <c r="D3343" i="37" s="1"/>
  <c r="B3343" i="37"/>
  <c r="C3342" i="37"/>
  <c r="B3342" i="37"/>
  <c r="C3341" i="37"/>
  <c r="B3341" i="37"/>
  <c r="C3340" i="37"/>
  <c r="B3340" i="37"/>
  <c r="C3339" i="37"/>
  <c r="B3339" i="37"/>
  <c r="C3338" i="37"/>
  <c r="B3338" i="37"/>
  <c r="C3337" i="37"/>
  <c r="D3337" i="37" s="1"/>
  <c r="B3337" i="37"/>
  <c r="C3336" i="37"/>
  <c r="B3336" i="37"/>
  <c r="C3335" i="37"/>
  <c r="B3335" i="37"/>
  <c r="C3334" i="37"/>
  <c r="B3334" i="37"/>
  <c r="C3333" i="37"/>
  <c r="B3333" i="37"/>
  <c r="C3332" i="37"/>
  <c r="D3332" i="37" s="1"/>
  <c r="B3332" i="37"/>
  <c r="C3331" i="37"/>
  <c r="D3331" i="37" s="1"/>
  <c r="B3331" i="37"/>
  <c r="C3330" i="37"/>
  <c r="D3329" i="37" s="1"/>
  <c r="B3330" i="37"/>
  <c r="C3329" i="37"/>
  <c r="B3329" i="37"/>
  <c r="C3328" i="37"/>
  <c r="B3328" i="37"/>
  <c r="C3327" i="37"/>
  <c r="B3327" i="37"/>
  <c r="C3326" i="37"/>
  <c r="B3326" i="37"/>
  <c r="C3325" i="37"/>
  <c r="D3325" i="37" s="1"/>
  <c r="B3325" i="37"/>
  <c r="C3324" i="37"/>
  <c r="B3324" i="37"/>
  <c r="C3323" i="37"/>
  <c r="B3323" i="37"/>
  <c r="C3322" i="37"/>
  <c r="B3322" i="37"/>
  <c r="C3321" i="37"/>
  <c r="B3321" i="37"/>
  <c r="C3320" i="37"/>
  <c r="B3320" i="37"/>
  <c r="C3319" i="37"/>
  <c r="D3319" i="37" s="1"/>
  <c r="B3319" i="37"/>
  <c r="C3318" i="37"/>
  <c r="B3318" i="37"/>
  <c r="C3317" i="37"/>
  <c r="B3317" i="37"/>
  <c r="C3316" i="37"/>
  <c r="B3316" i="37"/>
  <c r="C3315" i="37"/>
  <c r="B3315" i="37"/>
  <c r="C3314" i="37"/>
  <c r="D3314" i="37" s="1"/>
  <c r="B3314" i="37"/>
  <c r="C3313" i="37"/>
  <c r="D3313" i="37" s="1"/>
  <c r="B3313" i="37"/>
  <c r="C3312" i="37"/>
  <c r="B3312" i="37"/>
  <c r="C3311" i="37"/>
  <c r="B3311" i="37"/>
  <c r="C3310" i="37"/>
  <c r="B3310" i="37"/>
  <c r="C3309" i="37"/>
  <c r="B3309" i="37"/>
  <c r="C3308" i="37"/>
  <c r="D3308" i="37" s="1"/>
  <c r="B3308" i="37"/>
  <c r="C3307" i="37"/>
  <c r="D3307" i="37" s="1"/>
  <c r="B3307" i="37"/>
  <c r="C3306" i="37"/>
  <c r="B3306" i="37"/>
  <c r="C3305" i="37"/>
  <c r="B3305" i="37"/>
  <c r="C3304" i="37"/>
  <c r="B3304" i="37"/>
  <c r="C3303" i="37"/>
  <c r="B3303" i="37"/>
  <c r="C3302" i="37"/>
  <c r="D3302" i="37" s="1"/>
  <c r="B3302" i="37"/>
  <c r="C3301" i="37"/>
  <c r="D3301" i="37" s="1"/>
  <c r="B3301" i="37"/>
  <c r="C3300" i="37"/>
  <c r="B3300" i="37"/>
  <c r="C3299" i="37"/>
  <c r="B3299" i="37"/>
  <c r="C3298" i="37"/>
  <c r="B3298" i="37"/>
  <c r="C3297" i="37"/>
  <c r="B3297" i="37"/>
  <c r="C3296" i="37"/>
  <c r="D3296" i="37" s="1"/>
  <c r="B3296" i="37"/>
  <c r="C3295" i="37"/>
  <c r="D3295" i="37" s="1"/>
  <c r="B3295" i="37"/>
  <c r="C3294" i="37"/>
  <c r="B3294" i="37"/>
  <c r="C3293" i="37"/>
  <c r="B3293" i="37"/>
  <c r="C3292" i="37"/>
  <c r="B3292" i="37"/>
  <c r="C3291" i="37"/>
  <c r="B3291" i="37"/>
  <c r="C3290" i="37"/>
  <c r="D3290" i="37" s="1"/>
  <c r="B3290" i="37"/>
  <c r="C3289" i="37"/>
  <c r="D3289" i="37" s="1"/>
  <c r="B3289" i="37"/>
  <c r="C3288" i="37"/>
  <c r="B3288" i="37"/>
  <c r="C3287" i="37"/>
  <c r="B3287" i="37"/>
  <c r="C3286" i="37"/>
  <c r="B3286" i="37"/>
  <c r="C3285" i="37"/>
  <c r="B3285" i="37"/>
  <c r="C3284" i="37"/>
  <c r="B3284" i="37"/>
  <c r="C3283" i="37"/>
  <c r="D3283" i="37" s="1"/>
  <c r="B3283" i="37"/>
  <c r="C3282" i="37"/>
  <c r="D3281" i="37" s="1"/>
  <c r="B3282" i="37"/>
  <c r="C3281" i="37"/>
  <c r="B3281" i="37"/>
  <c r="C3280" i="37"/>
  <c r="B3280" i="37"/>
  <c r="C3279" i="37"/>
  <c r="B3279" i="37"/>
  <c r="C3278" i="37"/>
  <c r="D3278" i="37" s="1"/>
  <c r="B3278" i="37"/>
  <c r="C3277" i="37"/>
  <c r="D3277" i="37" s="1"/>
  <c r="B3277" i="37"/>
  <c r="C3276" i="37"/>
  <c r="D3275" i="37" s="1"/>
  <c r="B3276" i="37"/>
  <c r="C3275" i="37"/>
  <c r="B3275" i="37"/>
  <c r="C3274" i="37"/>
  <c r="B3274" i="37"/>
  <c r="C3273" i="37"/>
  <c r="B3273" i="37"/>
  <c r="C3272" i="37"/>
  <c r="D3272" i="37" s="1"/>
  <c r="B3272" i="37"/>
  <c r="C3271" i="37"/>
  <c r="D3271" i="37" s="1"/>
  <c r="B3271" i="37"/>
  <c r="C3270" i="37"/>
  <c r="B3270" i="37"/>
  <c r="C3269" i="37"/>
  <c r="B3269" i="37"/>
  <c r="C3268" i="37"/>
  <c r="B3268" i="37"/>
  <c r="C3267" i="37"/>
  <c r="B3267" i="37"/>
  <c r="C3266" i="37"/>
  <c r="D3266" i="37" s="1"/>
  <c r="B3266" i="37"/>
  <c r="C3265" i="37"/>
  <c r="D3265" i="37" s="1"/>
  <c r="B3265" i="37"/>
  <c r="C3264" i="37"/>
  <c r="B3264" i="37"/>
  <c r="C3263" i="37"/>
  <c r="B3263" i="37"/>
  <c r="C3262" i="37"/>
  <c r="B3262" i="37"/>
  <c r="C3261" i="37"/>
  <c r="B3261" i="37"/>
  <c r="C3260" i="37"/>
  <c r="D3260" i="37" s="1"/>
  <c r="B3260" i="37"/>
  <c r="C3259" i="37"/>
  <c r="D3259" i="37" s="1"/>
  <c r="B3259" i="37"/>
  <c r="C3258" i="37"/>
  <c r="D3257" i="37" s="1"/>
  <c r="B3258" i="37"/>
  <c r="C3257" i="37"/>
  <c r="B3257" i="37"/>
  <c r="C3256" i="37"/>
  <c r="B3256" i="37"/>
  <c r="C3255" i="37"/>
  <c r="B3255" i="37"/>
  <c r="C3254" i="37"/>
  <c r="D3254" i="37" s="1"/>
  <c r="B3254" i="37"/>
  <c r="C3253" i="37"/>
  <c r="D3253" i="37" s="1"/>
  <c r="B3253" i="37"/>
  <c r="C3252" i="37"/>
  <c r="B3252" i="37"/>
  <c r="C3251" i="37"/>
  <c r="B3251" i="37"/>
  <c r="C3250" i="37"/>
  <c r="B3250" i="37"/>
  <c r="C3249" i="37"/>
  <c r="B3249" i="37"/>
  <c r="C3248" i="37"/>
  <c r="D3248" i="37" s="1"/>
  <c r="B3248" i="37"/>
  <c r="C3247" i="37"/>
  <c r="D3247" i="37" s="1"/>
  <c r="B3247" i="37"/>
  <c r="C3246" i="37"/>
  <c r="B3246" i="37"/>
  <c r="C3245" i="37"/>
  <c r="B3245" i="37"/>
  <c r="C3244" i="37"/>
  <c r="B3244" i="37"/>
  <c r="C3243" i="37"/>
  <c r="B3243" i="37"/>
  <c r="C3242" i="37"/>
  <c r="D3242" i="37" s="1"/>
  <c r="B3242" i="37"/>
  <c r="C3241" i="37"/>
  <c r="D3241" i="37" s="1"/>
  <c r="B3241" i="37"/>
  <c r="C3240" i="37"/>
  <c r="B3240" i="37"/>
  <c r="C3239" i="37"/>
  <c r="B3239" i="37"/>
  <c r="C3238" i="37"/>
  <c r="B3238" i="37"/>
  <c r="C3237" i="37"/>
  <c r="B3237" i="37"/>
  <c r="C3236" i="37"/>
  <c r="D3236" i="37" s="1"/>
  <c r="B3236" i="37"/>
  <c r="C3235" i="37"/>
  <c r="D3235" i="37" s="1"/>
  <c r="B3235" i="37"/>
  <c r="C3234" i="37"/>
  <c r="B3234" i="37"/>
  <c r="C3233" i="37"/>
  <c r="B3233" i="37"/>
  <c r="C3232" i="37"/>
  <c r="B3232" i="37"/>
  <c r="C3231" i="37"/>
  <c r="B3231" i="37"/>
  <c r="C3230" i="37"/>
  <c r="D3230" i="37" s="1"/>
  <c r="B3230" i="37"/>
  <c r="C3229" i="37"/>
  <c r="D3229" i="37" s="1"/>
  <c r="B3229" i="37"/>
  <c r="C3228" i="37"/>
  <c r="B3228" i="37"/>
  <c r="C3227" i="37"/>
  <c r="B3227" i="37"/>
  <c r="C3226" i="37"/>
  <c r="B3226" i="37"/>
  <c r="C3225" i="37"/>
  <c r="B3225" i="37"/>
  <c r="C3224" i="37"/>
  <c r="D3224" i="37" s="1"/>
  <c r="B3224" i="37"/>
  <c r="C3223" i="37"/>
  <c r="D3223" i="37" s="1"/>
  <c r="B3223" i="37"/>
  <c r="C3222" i="37"/>
  <c r="B3222" i="37"/>
  <c r="C3221" i="37"/>
  <c r="B3221" i="37"/>
  <c r="C3220" i="37"/>
  <c r="B3220" i="37"/>
  <c r="C3219" i="37"/>
  <c r="B3219" i="37"/>
  <c r="C3218" i="37"/>
  <c r="B3218" i="37"/>
  <c r="C3217" i="37"/>
  <c r="D3217" i="37" s="1"/>
  <c r="B3217" i="37"/>
  <c r="C3216" i="37"/>
  <c r="B3216" i="37"/>
  <c r="C3215" i="37"/>
  <c r="B3215" i="37"/>
  <c r="C3214" i="37"/>
  <c r="B3214" i="37"/>
  <c r="C3213" i="37"/>
  <c r="B3213" i="37"/>
  <c r="C3212" i="37"/>
  <c r="D3212" i="37" s="1"/>
  <c r="B3212" i="37"/>
  <c r="C3211" i="37"/>
  <c r="D3211" i="37" s="1"/>
  <c r="B3211" i="37"/>
  <c r="C3210" i="37"/>
  <c r="B3210" i="37"/>
  <c r="C3209" i="37"/>
  <c r="B3209" i="37"/>
  <c r="C3208" i="37"/>
  <c r="B3208" i="37"/>
  <c r="C3207" i="37"/>
  <c r="B3207" i="37"/>
  <c r="C3206" i="37"/>
  <c r="D3206" i="37" s="1"/>
  <c r="B3206" i="37"/>
  <c r="C3205" i="37"/>
  <c r="D3205" i="37" s="1"/>
  <c r="B3205" i="37"/>
  <c r="C3204" i="37"/>
  <c r="B3204" i="37"/>
  <c r="C3203" i="37"/>
  <c r="B3203" i="37"/>
  <c r="C3202" i="37"/>
  <c r="B3202" i="37"/>
  <c r="C3201" i="37"/>
  <c r="B3201" i="37"/>
  <c r="C3200" i="37"/>
  <c r="D3200" i="37" s="1"/>
  <c r="B3200" i="37"/>
  <c r="C3199" i="37"/>
  <c r="D3199" i="37" s="1"/>
  <c r="B3199" i="37"/>
  <c r="C3198" i="37"/>
  <c r="B3198" i="37"/>
  <c r="C3197" i="37"/>
  <c r="B3197" i="37"/>
  <c r="C3196" i="37"/>
  <c r="B3196" i="37"/>
  <c r="C3195" i="37"/>
  <c r="B3195" i="37"/>
  <c r="C3194" i="37"/>
  <c r="D3194" i="37" s="1"/>
  <c r="B3194" i="37"/>
  <c r="C3193" i="37"/>
  <c r="D3193" i="37" s="1"/>
  <c r="B3193" i="37"/>
  <c r="C3192" i="37"/>
  <c r="B3192" i="37"/>
  <c r="C3191" i="37"/>
  <c r="B3191" i="37"/>
  <c r="C3190" i="37"/>
  <c r="B3190" i="37"/>
  <c r="C3189" i="37"/>
  <c r="B3189" i="37"/>
  <c r="C3188" i="37"/>
  <c r="D3188" i="37" s="1"/>
  <c r="B3188" i="37"/>
  <c r="C3187" i="37"/>
  <c r="D3187" i="37" s="1"/>
  <c r="B3187" i="37"/>
  <c r="C3186" i="37"/>
  <c r="D3185" i="37" s="1"/>
  <c r="B3186" i="37"/>
  <c r="C3185" i="37"/>
  <c r="B3185" i="37"/>
  <c r="C3184" i="37"/>
  <c r="B3184" i="37"/>
  <c r="C3183" i="37"/>
  <c r="B3183" i="37"/>
  <c r="C3182" i="37"/>
  <c r="D3182" i="37" s="1"/>
  <c r="B3182" i="37"/>
  <c r="C3181" i="37"/>
  <c r="D3181" i="37" s="1"/>
  <c r="B3181" i="37"/>
  <c r="C3180" i="37"/>
  <c r="B3180" i="37"/>
  <c r="C3179" i="37"/>
  <c r="B3179" i="37"/>
  <c r="C3178" i="37"/>
  <c r="B3178" i="37"/>
  <c r="C3177" i="37"/>
  <c r="B3177" i="37"/>
  <c r="C3176" i="37"/>
  <c r="D3176" i="37" s="1"/>
  <c r="B3176" i="37"/>
  <c r="C3175" i="37"/>
  <c r="D3175" i="37" s="1"/>
  <c r="B3175" i="37"/>
  <c r="C3174" i="37"/>
  <c r="B3174" i="37"/>
  <c r="C3173" i="37"/>
  <c r="B3173" i="37"/>
  <c r="C3172" i="37"/>
  <c r="B3172" i="37"/>
  <c r="C3171" i="37"/>
  <c r="B3171" i="37"/>
  <c r="C3170" i="37"/>
  <c r="D3170" i="37" s="1"/>
  <c r="B3170" i="37"/>
  <c r="C3169" i="37"/>
  <c r="D3169" i="37" s="1"/>
  <c r="B3169" i="37"/>
  <c r="C3168" i="37"/>
  <c r="B3168" i="37"/>
  <c r="C3167" i="37"/>
  <c r="B3167" i="37"/>
  <c r="C3166" i="37"/>
  <c r="B3166" i="37"/>
  <c r="C3165" i="37"/>
  <c r="B3165" i="37"/>
  <c r="C3164" i="37"/>
  <c r="D3164" i="37" s="1"/>
  <c r="B3164" i="37"/>
  <c r="C3163" i="37"/>
  <c r="D3163" i="37" s="1"/>
  <c r="B3163" i="37"/>
  <c r="C3162" i="37"/>
  <c r="B3162" i="37"/>
  <c r="C3161" i="37"/>
  <c r="B3161" i="37"/>
  <c r="C3160" i="37"/>
  <c r="B3160" i="37"/>
  <c r="C3159" i="37"/>
  <c r="B3159" i="37"/>
  <c r="C3158" i="37"/>
  <c r="D3158" i="37" s="1"/>
  <c r="B3158" i="37"/>
  <c r="C3157" i="37"/>
  <c r="D3157" i="37" s="1"/>
  <c r="B3157" i="37"/>
  <c r="C3156" i="37"/>
  <c r="B3156" i="37"/>
  <c r="C3155" i="37"/>
  <c r="B3155" i="37"/>
  <c r="C3154" i="37"/>
  <c r="B3154" i="37"/>
  <c r="C3153" i="37"/>
  <c r="B3153" i="37"/>
  <c r="C3152" i="37"/>
  <c r="D3152" i="37" s="1"/>
  <c r="B3152" i="37"/>
  <c r="C3151" i="37"/>
  <c r="D3151" i="37" s="1"/>
  <c r="B3151" i="37"/>
  <c r="C3150" i="37"/>
  <c r="B3150" i="37"/>
  <c r="C3149" i="37"/>
  <c r="B3149" i="37"/>
  <c r="C3148" i="37"/>
  <c r="B3148" i="37"/>
  <c r="C3147" i="37"/>
  <c r="B3147" i="37"/>
  <c r="C3146" i="37"/>
  <c r="D3146" i="37" s="1"/>
  <c r="B3146" i="37"/>
  <c r="C3145" i="37"/>
  <c r="D3145" i="37" s="1"/>
  <c r="B3145" i="37"/>
  <c r="C3144" i="37"/>
  <c r="B3144" i="37"/>
  <c r="C3143" i="37"/>
  <c r="B3143" i="37"/>
  <c r="C3142" i="37"/>
  <c r="B3142" i="37"/>
  <c r="C3141" i="37"/>
  <c r="B3141" i="37"/>
  <c r="C3140" i="37"/>
  <c r="D3140" i="37" s="1"/>
  <c r="B3140" i="37"/>
  <c r="C3139" i="37"/>
  <c r="D3139" i="37" s="1"/>
  <c r="B3139" i="37"/>
  <c r="C3138" i="37"/>
  <c r="B3138" i="37"/>
  <c r="C3137" i="37"/>
  <c r="B3137" i="37"/>
  <c r="C3136" i="37"/>
  <c r="B3136" i="37"/>
  <c r="C3135" i="37"/>
  <c r="B3135" i="37"/>
  <c r="C3134" i="37"/>
  <c r="D3134" i="37" s="1"/>
  <c r="B3134" i="37"/>
  <c r="C3133" i="37"/>
  <c r="D3133" i="37" s="1"/>
  <c r="B3133" i="37"/>
  <c r="C3132" i="37"/>
  <c r="B3132" i="37"/>
  <c r="C3131" i="37"/>
  <c r="B3131" i="37"/>
  <c r="C3130" i="37"/>
  <c r="B3130" i="37"/>
  <c r="C3129" i="37"/>
  <c r="B3129" i="37"/>
  <c r="C3128" i="37"/>
  <c r="D3128" i="37" s="1"/>
  <c r="B3128" i="37"/>
  <c r="C3127" i="37"/>
  <c r="D3127" i="37" s="1"/>
  <c r="B3127" i="37"/>
  <c r="C3126" i="37"/>
  <c r="D3125" i="37" s="1"/>
  <c r="B3126" i="37"/>
  <c r="C3125" i="37"/>
  <c r="B3125" i="37"/>
  <c r="C3124" i="37"/>
  <c r="B3124" i="37"/>
  <c r="C3123" i="37"/>
  <c r="B3123" i="37"/>
  <c r="C3122" i="37"/>
  <c r="D3122" i="37" s="1"/>
  <c r="B3122" i="37"/>
  <c r="C3121" i="37"/>
  <c r="D3121" i="37" s="1"/>
  <c r="B3121" i="37"/>
  <c r="C3120" i="37"/>
  <c r="B3120" i="37"/>
  <c r="C3119" i="37"/>
  <c r="B3119" i="37"/>
  <c r="C3118" i="37"/>
  <c r="B3118" i="37"/>
  <c r="C3117" i="37"/>
  <c r="B3117" i="37"/>
  <c r="C3116" i="37"/>
  <c r="D3116" i="37" s="1"/>
  <c r="B3116" i="37"/>
  <c r="C3115" i="37"/>
  <c r="D3115" i="37" s="1"/>
  <c r="B3115" i="37"/>
  <c r="C3114" i="37"/>
  <c r="B3114" i="37"/>
  <c r="C3113" i="37"/>
  <c r="B3113" i="37"/>
  <c r="C3112" i="37"/>
  <c r="B3112" i="37"/>
  <c r="C3111" i="37"/>
  <c r="B3111" i="37"/>
  <c r="C3110" i="37"/>
  <c r="D3110" i="37" s="1"/>
  <c r="B3110" i="37"/>
  <c r="C3109" i="37"/>
  <c r="D3109" i="37" s="1"/>
  <c r="B3109" i="37"/>
  <c r="C3108" i="37"/>
  <c r="B3108" i="37"/>
  <c r="C3107" i="37"/>
  <c r="B3107" i="37"/>
  <c r="C3106" i="37"/>
  <c r="B3106" i="37"/>
  <c r="C3105" i="37"/>
  <c r="B3105" i="37"/>
  <c r="C3104" i="37"/>
  <c r="D3104" i="37" s="1"/>
  <c r="B3104" i="37"/>
  <c r="C3103" i="37"/>
  <c r="D3103" i="37" s="1"/>
  <c r="B3103" i="37"/>
  <c r="C3102" i="37"/>
  <c r="B3102" i="37"/>
  <c r="C3101" i="37"/>
  <c r="B3101" i="37"/>
  <c r="C3100" i="37"/>
  <c r="B3100" i="37"/>
  <c r="C3099" i="37"/>
  <c r="B3099" i="37"/>
  <c r="C3098" i="37"/>
  <c r="D3098" i="37" s="1"/>
  <c r="B3098" i="37"/>
  <c r="C3097" i="37"/>
  <c r="D3097" i="37" s="1"/>
  <c r="B3097" i="37"/>
  <c r="C3096" i="37"/>
  <c r="D3095" i="37" s="1"/>
  <c r="B3096" i="37"/>
  <c r="C3095" i="37"/>
  <c r="B3095" i="37"/>
  <c r="C3094" i="37"/>
  <c r="B3094" i="37"/>
  <c r="C3093" i="37"/>
  <c r="B3093" i="37"/>
  <c r="C3092" i="37"/>
  <c r="D3092" i="37" s="1"/>
  <c r="B3092" i="37"/>
  <c r="C3091" i="37"/>
  <c r="D3091" i="37" s="1"/>
  <c r="B3091" i="37"/>
  <c r="C3090" i="37"/>
  <c r="B3090" i="37"/>
  <c r="C3089" i="37"/>
  <c r="B3089" i="37"/>
  <c r="C3088" i="37"/>
  <c r="B3088" i="37"/>
  <c r="C3087" i="37"/>
  <c r="B3087" i="37"/>
  <c r="C3086" i="37"/>
  <c r="D3086" i="37" s="1"/>
  <c r="B3086" i="37"/>
  <c r="C3085" i="37"/>
  <c r="D3085" i="37" s="1"/>
  <c r="B3085" i="37"/>
  <c r="C3084" i="37"/>
  <c r="B3084" i="37"/>
  <c r="C3083" i="37"/>
  <c r="B3083" i="37"/>
  <c r="C3082" i="37"/>
  <c r="B3082" i="37"/>
  <c r="C3081" i="37"/>
  <c r="B3081" i="37"/>
  <c r="C3080" i="37"/>
  <c r="D3080" i="37" s="1"/>
  <c r="B3080" i="37"/>
  <c r="C3079" i="37"/>
  <c r="D3079" i="37" s="1"/>
  <c r="B3079" i="37"/>
  <c r="C3078" i="37"/>
  <c r="D3077" i="37" s="1"/>
  <c r="B3078" i="37"/>
  <c r="C3077" i="37"/>
  <c r="B3077" i="37"/>
  <c r="C3076" i="37"/>
  <c r="B3076" i="37"/>
  <c r="C3075" i="37"/>
  <c r="B3075" i="37"/>
  <c r="C3074" i="37"/>
  <c r="D3074" i="37" s="1"/>
  <c r="B3074" i="37"/>
  <c r="C3073" i="37"/>
  <c r="D3073" i="37" s="1"/>
  <c r="B3073" i="37"/>
  <c r="C3072" i="37"/>
  <c r="D3071" i="37" s="1"/>
  <c r="B3072" i="37"/>
  <c r="C3071" i="37"/>
  <c r="B3071" i="37"/>
  <c r="C3070" i="37"/>
  <c r="B3070" i="37"/>
  <c r="C3069" i="37"/>
  <c r="B3069" i="37"/>
  <c r="C3068" i="37"/>
  <c r="D3068" i="37" s="1"/>
  <c r="B3068" i="37"/>
  <c r="C3067" i="37"/>
  <c r="D3067" i="37" s="1"/>
  <c r="B3067" i="37"/>
  <c r="C3066" i="37"/>
  <c r="B3066" i="37"/>
  <c r="C3065" i="37"/>
  <c r="B3065" i="37"/>
  <c r="C3064" i="37"/>
  <c r="B3064" i="37"/>
  <c r="C3063" i="37"/>
  <c r="B3063" i="37"/>
  <c r="C3062" i="37"/>
  <c r="D3062" i="37" s="1"/>
  <c r="B3062" i="37"/>
  <c r="C3061" i="37"/>
  <c r="D3061" i="37" s="1"/>
  <c r="B3061" i="37"/>
  <c r="C3060" i="37"/>
  <c r="B3060" i="37"/>
  <c r="C3059" i="37"/>
  <c r="B3059" i="37"/>
  <c r="C3058" i="37"/>
  <c r="B3058" i="37"/>
  <c r="C3057" i="37"/>
  <c r="B3057" i="37"/>
  <c r="C3056" i="37"/>
  <c r="D3056" i="37" s="1"/>
  <c r="B3056" i="37"/>
  <c r="C3055" i="37"/>
  <c r="D3055" i="37" s="1"/>
  <c r="B3055" i="37"/>
  <c r="C3054" i="37"/>
  <c r="B3054" i="37"/>
  <c r="C3053" i="37"/>
  <c r="B3053" i="37"/>
  <c r="C3052" i="37"/>
  <c r="B3052" i="37"/>
  <c r="C3051" i="37"/>
  <c r="B3051" i="37"/>
  <c r="C3050" i="37"/>
  <c r="D3050" i="37" s="1"/>
  <c r="B3050" i="37"/>
  <c r="C3049" i="37"/>
  <c r="D3049" i="37" s="1"/>
  <c r="B3049" i="37"/>
  <c r="C3048" i="37"/>
  <c r="B3048" i="37"/>
  <c r="C3047" i="37"/>
  <c r="B3047" i="37"/>
  <c r="C3046" i="37"/>
  <c r="B3046" i="37"/>
  <c r="C3045" i="37"/>
  <c r="B3045" i="37"/>
  <c r="C3044" i="37"/>
  <c r="D3044" i="37" s="1"/>
  <c r="B3044" i="37"/>
  <c r="C3043" i="37"/>
  <c r="D3043" i="37" s="1"/>
  <c r="B3043" i="37"/>
  <c r="C3042" i="37"/>
  <c r="B3042" i="37"/>
  <c r="C3041" i="37"/>
  <c r="B3041" i="37"/>
  <c r="C3040" i="37"/>
  <c r="B3040" i="37"/>
  <c r="C3039" i="37"/>
  <c r="B3039" i="37"/>
  <c r="C3038" i="37"/>
  <c r="D3038" i="37" s="1"/>
  <c r="B3038" i="37"/>
  <c r="C3037" i="37"/>
  <c r="D3037" i="37" s="1"/>
  <c r="B3037" i="37"/>
  <c r="C3036" i="37"/>
  <c r="B3036" i="37"/>
  <c r="C3035" i="37"/>
  <c r="B3035" i="37"/>
  <c r="C3034" i="37"/>
  <c r="B3034" i="37"/>
  <c r="C3033" i="37"/>
  <c r="B3033" i="37"/>
  <c r="C3032" i="37"/>
  <c r="D3032" i="37" s="1"/>
  <c r="B3032" i="37"/>
  <c r="C3031" i="37"/>
  <c r="D3031" i="37" s="1"/>
  <c r="B3031" i="37"/>
  <c r="C3030" i="37"/>
  <c r="B3030" i="37"/>
  <c r="C3029" i="37"/>
  <c r="B3029" i="37"/>
  <c r="C3028" i="37"/>
  <c r="B3028" i="37"/>
  <c r="C3027" i="37"/>
  <c r="B3027" i="37"/>
  <c r="C3026" i="37"/>
  <c r="D3026" i="37" s="1"/>
  <c r="B3026" i="37"/>
  <c r="C3025" i="37"/>
  <c r="D3025" i="37" s="1"/>
  <c r="B3025" i="37"/>
  <c r="C3024" i="37"/>
  <c r="B3024" i="37"/>
  <c r="C3023" i="37"/>
  <c r="B3023" i="37"/>
  <c r="C3022" i="37"/>
  <c r="B3022" i="37"/>
  <c r="C3021" i="37"/>
  <c r="B3021" i="37"/>
  <c r="C3020" i="37"/>
  <c r="D3020" i="37" s="1"/>
  <c r="B3020" i="37"/>
  <c r="C3019" i="37"/>
  <c r="D3019" i="37" s="1"/>
  <c r="B3019" i="37"/>
  <c r="C3018" i="37"/>
  <c r="B3018" i="37"/>
  <c r="C3017" i="37"/>
  <c r="B3017" i="37"/>
  <c r="C3016" i="37"/>
  <c r="B3016" i="37"/>
  <c r="C3015" i="37"/>
  <c r="B3015" i="37"/>
  <c r="C3014" i="37"/>
  <c r="D3014" i="37" s="1"/>
  <c r="B3014" i="37"/>
  <c r="C3013" i="37"/>
  <c r="D3013" i="37" s="1"/>
  <c r="B3013" i="37"/>
  <c r="C3012" i="37"/>
  <c r="B3012" i="37"/>
  <c r="C3011" i="37"/>
  <c r="B3011" i="37"/>
  <c r="C3010" i="37"/>
  <c r="B3010" i="37"/>
  <c r="C3009" i="37"/>
  <c r="B3009" i="37"/>
  <c r="C3008" i="37"/>
  <c r="D3008" i="37" s="1"/>
  <c r="B3008" i="37"/>
  <c r="C3007" i="37"/>
  <c r="D3007" i="37" s="1"/>
  <c r="B3007" i="37"/>
  <c r="C3006" i="37"/>
  <c r="B3006" i="37"/>
  <c r="C3005" i="37"/>
  <c r="B3005" i="37"/>
  <c r="C3004" i="37"/>
  <c r="B3004" i="37"/>
  <c r="C3003" i="37"/>
  <c r="B3003" i="37"/>
  <c r="C3002" i="37"/>
  <c r="D3002" i="37" s="1"/>
  <c r="B3002" i="37"/>
  <c r="C3001" i="37"/>
  <c r="D3001" i="37" s="1"/>
  <c r="B3001" i="37"/>
  <c r="C3000" i="37"/>
  <c r="D2999" i="37" s="1"/>
  <c r="B3000" i="37"/>
  <c r="C2999" i="37"/>
  <c r="B2999" i="37"/>
  <c r="C2998" i="37"/>
  <c r="B2998" i="37"/>
  <c r="C2997" i="37"/>
  <c r="B2997" i="37"/>
  <c r="C2996" i="37"/>
  <c r="D2996" i="37" s="1"/>
  <c r="B2996" i="37"/>
  <c r="C2995" i="37"/>
  <c r="D2995" i="37" s="1"/>
  <c r="B2995" i="37"/>
  <c r="C2994" i="37"/>
  <c r="B2994" i="37"/>
  <c r="C2993" i="37"/>
  <c r="B2993" i="37"/>
  <c r="C2992" i="37"/>
  <c r="B2992" i="37"/>
  <c r="C2991" i="37"/>
  <c r="B2991" i="37"/>
  <c r="C2990" i="37"/>
  <c r="D2990" i="37" s="1"/>
  <c r="B2990" i="37"/>
  <c r="C2989" i="37"/>
  <c r="D2989" i="37" s="1"/>
  <c r="B2989" i="37"/>
  <c r="C2988" i="37"/>
  <c r="B2988" i="37"/>
  <c r="C2987" i="37"/>
  <c r="B2987" i="37"/>
  <c r="C2986" i="37"/>
  <c r="B2986" i="37"/>
  <c r="C2985" i="37"/>
  <c r="B2985" i="37"/>
  <c r="C2984" i="37"/>
  <c r="D2984" i="37" s="1"/>
  <c r="B2984" i="37"/>
  <c r="C2983" i="37"/>
  <c r="D2983" i="37" s="1"/>
  <c r="B2983" i="37"/>
  <c r="C2982" i="37"/>
  <c r="B2982" i="37"/>
  <c r="C2981" i="37"/>
  <c r="B2981" i="37"/>
  <c r="C2980" i="37"/>
  <c r="B2980" i="37"/>
  <c r="C2979" i="37"/>
  <c r="B2979" i="37"/>
  <c r="C2978" i="37"/>
  <c r="D2978" i="37" s="1"/>
  <c r="B2978" i="37"/>
  <c r="C2977" i="37"/>
  <c r="D2977" i="37" s="1"/>
  <c r="B2977" i="37"/>
  <c r="C2976" i="37"/>
  <c r="B2976" i="37"/>
  <c r="C2975" i="37"/>
  <c r="B2975" i="37"/>
  <c r="C2974" i="37"/>
  <c r="B2974" i="37"/>
  <c r="C2973" i="37"/>
  <c r="B2973" i="37"/>
  <c r="C2972" i="37"/>
  <c r="D2972" i="37" s="1"/>
  <c r="B2972" i="37"/>
  <c r="C2971" i="37"/>
  <c r="D2971" i="37" s="1"/>
  <c r="B2971" i="37"/>
  <c r="C2970" i="37"/>
  <c r="B2970" i="37"/>
  <c r="C2969" i="37"/>
  <c r="B2969" i="37"/>
  <c r="C2968" i="37"/>
  <c r="B2968" i="37"/>
  <c r="C2967" i="37"/>
  <c r="B2967" i="37"/>
  <c r="C2966" i="37"/>
  <c r="D2966" i="37" s="1"/>
  <c r="B2966" i="37"/>
  <c r="C2965" i="37"/>
  <c r="D2965" i="37" s="1"/>
  <c r="B2965" i="37"/>
  <c r="C2964" i="37"/>
  <c r="D2963" i="37" s="1"/>
  <c r="B2964" i="37"/>
  <c r="C2963" i="37"/>
  <c r="B2963" i="37"/>
  <c r="C2962" i="37"/>
  <c r="B2962" i="37"/>
  <c r="C2961" i="37"/>
  <c r="B2961" i="37"/>
  <c r="C2960" i="37"/>
  <c r="D2960" i="37" s="1"/>
  <c r="B2960" i="37"/>
  <c r="C2959" i="37"/>
  <c r="D2959" i="37" s="1"/>
  <c r="B2959" i="37"/>
  <c r="C2958" i="37"/>
  <c r="B2958" i="37"/>
  <c r="C2957" i="37"/>
  <c r="B2957" i="37"/>
  <c r="C2956" i="37"/>
  <c r="B2956" i="37"/>
  <c r="C2955" i="37"/>
  <c r="B2955" i="37"/>
  <c r="C2954" i="37"/>
  <c r="D2954" i="37" s="1"/>
  <c r="B2954" i="37"/>
  <c r="C2953" i="37"/>
  <c r="D2953" i="37" s="1"/>
  <c r="B2953" i="37"/>
  <c r="C2952" i="37"/>
  <c r="B2952" i="37"/>
  <c r="C2951" i="37"/>
  <c r="B2951" i="37"/>
  <c r="C2950" i="37"/>
  <c r="B2950" i="37"/>
  <c r="C2949" i="37"/>
  <c r="B2949" i="37"/>
  <c r="C2948" i="37"/>
  <c r="D2948" i="37" s="1"/>
  <c r="B2948" i="37"/>
  <c r="C2947" i="37"/>
  <c r="D2947" i="37" s="1"/>
  <c r="B2947" i="37"/>
  <c r="C2946" i="37"/>
  <c r="B2946" i="37"/>
  <c r="C2945" i="37"/>
  <c r="B2945" i="37"/>
  <c r="C2944" i="37"/>
  <c r="B2944" i="37"/>
  <c r="C2943" i="37"/>
  <c r="B2943" i="37"/>
  <c r="C2942" i="37"/>
  <c r="D2942" i="37" s="1"/>
  <c r="B2942" i="37"/>
  <c r="C2941" i="37"/>
  <c r="D2941" i="37" s="1"/>
  <c r="B2941" i="37"/>
  <c r="C2940" i="37"/>
  <c r="B2940" i="37"/>
  <c r="C2939" i="37"/>
  <c r="B2939" i="37"/>
  <c r="C2938" i="37"/>
  <c r="B2938" i="37"/>
  <c r="C2937" i="37"/>
  <c r="B2937" i="37"/>
  <c r="C2936" i="37"/>
  <c r="D2936" i="37" s="1"/>
  <c r="B2936" i="37"/>
  <c r="C2935" i="37"/>
  <c r="D2935" i="37" s="1"/>
  <c r="B2935" i="37"/>
  <c r="C2934" i="37"/>
  <c r="B2934" i="37"/>
  <c r="C2933" i="37"/>
  <c r="B2933" i="37"/>
  <c r="C2932" i="37"/>
  <c r="B2932" i="37"/>
  <c r="C2931" i="37"/>
  <c r="B2931" i="37"/>
  <c r="C2930" i="37"/>
  <c r="D2930" i="37" s="1"/>
  <c r="B2930" i="37"/>
  <c r="C2929" i="37"/>
  <c r="D2929" i="37" s="1"/>
  <c r="B2929" i="37"/>
  <c r="C2928" i="37"/>
  <c r="B2928" i="37"/>
  <c r="C2927" i="37"/>
  <c r="B2927" i="37"/>
  <c r="C2926" i="37"/>
  <c r="B2926" i="37"/>
  <c r="C2925" i="37"/>
  <c r="B2925" i="37"/>
  <c r="C2924" i="37"/>
  <c r="D2924" i="37" s="1"/>
  <c r="B2924" i="37"/>
  <c r="C2923" i="37"/>
  <c r="D2923" i="37" s="1"/>
  <c r="B2923" i="37"/>
  <c r="C2922" i="37"/>
  <c r="B2922" i="37"/>
  <c r="C2921" i="37"/>
  <c r="B2921" i="37"/>
  <c r="C2920" i="37"/>
  <c r="B2920" i="37"/>
  <c r="C2919" i="37"/>
  <c r="B2919" i="37"/>
  <c r="C2918" i="37"/>
  <c r="D2918" i="37" s="1"/>
  <c r="B2918" i="37"/>
  <c r="C2917" i="37"/>
  <c r="D2917" i="37" s="1"/>
  <c r="B2917" i="37"/>
  <c r="C2916" i="37"/>
  <c r="B2916" i="37"/>
  <c r="C2915" i="37"/>
  <c r="B2915" i="37"/>
  <c r="C2914" i="37"/>
  <c r="B2914" i="37"/>
  <c r="C2913" i="37"/>
  <c r="B2913" i="37"/>
  <c r="C2912" i="37"/>
  <c r="D2912" i="37" s="1"/>
  <c r="B2912" i="37"/>
  <c r="C2911" i="37"/>
  <c r="D2911" i="37" s="1"/>
  <c r="B2911" i="37"/>
  <c r="C2910" i="37"/>
  <c r="B2910" i="37"/>
  <c r="C2909" i="37"/>
  <c r="B2909" i="37"/>
  <c r="C2908" i="37"/>
  <c r="B2908" i="37"/>
  <c r="C2907" i="37"/>
  <c r="B2907" i="37"/>
  <c r="C2906" i="37"/>
  <c r="D2906" i="37" s="1"/>
  <c r="B2906" i="37"/>
  <c r="C2905" i="37"/>
  <c r="D2905" i="37" s="1"/>
  <c r="B2905" i="37"/>
  <c r="C2904" i="37"/>
  <c r="B2904" i="37"/>
  <c r="C2903" i="37"/>
  <c r="B2903" i="37"/>
  <c r="C2902" i="37"/>
  <c r="B2902" i="37"/>
  <c r="C2901" i="37"/>
  <c r="B2901" i="37"/>
  <c r="C2900" i="37"/>
  <c r="D2900" i="37" s="1"/>
  <c r="B2900" i="37"/>
  <c r="C2899" i="37"/>
  <c r="D2899" i="37" s="1"/>
  <c r="B2899" i="37"/>
  <c r="C2898" i="37"/>
  <c r="B2898" i="37"/>
  <c r="C2897" i="37"/>
  <c r="B2897" i="37"/>
  <c r="C2896" i="37"/>
  <c r="B2896" i="37"/>
  <c r="C2895" i="37"/>
  <c r="B2895" i="37"/>
  <c r="C2894" i="37"/>
  <c r="D2894" i="37" s="1"/>
  <c r="B2894" i="37"/>
  <c r="C2893" i="37"/>
  <c r="D2893" i="37" s="1"/>
  <c r="B2893" i="37"/>
  <c r="C2892" i="37"/>
  <c r="B2892" i="37"/>
  <c r="C2891" i="37"/>
  <c r="B2891" i="37"/>
  <c r="C2890" i="37"/>
  <c r="B2890" i="37"/>
  <c r="C2889" i="37"/>
  <c r="B2889" i="37"/>
  <c r="C2888" i="37"/>
  <c r="B2888" i="37"/>
  <c r="C2887" i="37"/>
  <c r="D2887" i="37" s="1"/>
  <c r="B2887" i="37"/>
  <c r="C2886" i="37"/>
  <c r="B2886" i="37"/>
  <c r="C2885" i="37"/>
  <c r="B2885" i="37"/>
  <c r="C2884" i="37"/>
  <c r="B2884" i="37"/>
  <c r="C2883" i="37"/>
  <c r="B2883" i="37"/>
  <c r="C2882" i="37"/>
  <c r="D2882" i="37" s="1"/>
  <c r="B2882" i="37"/>
  <c r="C2881" i="37"/>
  <c r="D2881" i="37" s="1"/>
  <c r="B2881" i="37"/>
  <c r="C2880" i="37"/>
  <c r="D2879" i="37" s="1"/>
  <c r="B2880" i="37"/>
  <c r="C2879" i="37"/>
  <c r="B2879" i="37"/>
  <c r="C2878" i="37"/>
  <c r="B2878" i="37"/>
  <c r="C2877" i="37"/>
  <c r="B2877" i="37"/>
  <c r="C2876" i="37"/>
  <c r="D2876" i="37" s="1"/>
  <c r="B2876" i="37"/>
  <c r="C2875" i="37"/>
  <c r="D2875" i="37" s="1"/>
  <c r="B2875" i="37"/>
  <c r="C2874" i="37"/>
  <c r="B2874" i="37"/>
  <c r="C2873" i="37"/>
  <c r="B2873" i="37"/>
  <c r="C2872" i="37"/>
  <c r="B2872" i="37"/>
  <c r="C2871" i="37"/>
  <c r="B2871" i="37"/>
  <c r="C2870" i="37"/>
  <c r="D2870" i="37" s="1"/>
  <c r="B2870" i="37"/>
  <c r="C2869" i="37"/>
  <c r="D2869" i="37" s="1"/>
  <c r="B2869" i="37"/>
  <c r="C2868" i="37"/>
  <c r="B2868" i="37"/>
  <c r="C2867" i="37"/>
  <c r="B2867" i="37"/>
  <c r="C2866" i="37"/>
  <c r="B2866" i="37"/>
  <c r="C2865" i="37"/>
  <c r="B2865" i="37"/>
  <c r="C2864" i="37"/>
  <c r="D2864" i="37" s="1"/>
  <c r="B2864" i="37"/>
  <c r="C2863" i="37"/>
  <c r="D2863" i="37" s="1"/>
  <c r="B2863" i="37"/>
  <c r="C2862" i="37"/>
  <c r="B2862" i="37"/>
  <c r="C2861" i="37"/>
  <c r="B2861" i="37"/>
  <c r="C2860" i="37"/>
  <c r="B2860" i="37"/>
  <c r="C2859" i="37"/>
  <c r="B2859" i="37"/>
  <c r="C2858" i="37"/>
  <c r="D2858" i="37" s="1"/>
  <c r="B2858" i="37"/>
  <c r="C2857" i="37"/>
  <c r="D2857" i="37" s="1"/>
  <c r="B2857" i="37"/>
  <c r="C2856" i="37"/>
  <c r="D2855" i="37" s="1"/>
  <c r="B2856" i="37"/>
  <c r="C2855" i="37"/>
  <c r="B2855" i="37"/>
  <c r="C2854" i="37"/>
  <c r="B2854" i="37"/>
  <c r="C2853" i="37"/>
  <c r="B2853" i="37"/>
  <c r="C2852" i="37"/>
  <c r="B2852" i="37"/>
  <c r="C2851" i="37"/>
  <c r="D2851" i="37" s="1"/>
  <c r="B2851" i="37"/>
  <c r="C2850" i="37"/>
  <c r="B2850" i="37"/>
  <c r="C2849" i="37"/>
  <c r="B2849" i="37"/>
  <c r="C2848" i="37"/>
  <c r="B2848" i="37"/>
  <c r="C2847" i="37"/>
  <c r="B2847" i="37"/>
  <c r="C2846" i="37"/>
  <c r="D2846" i="37" s="1"/>
  <c r="B2846" i="37"/>
  <c r="C2845" i="37"/>
  <c r="D2845" i="37" s="1"/>
  <c r="B2845" i="37"/>
  <c r="C2844" i="37"/>
  <c r="B2844" i="37"/>
  <c r="C2843" i="37"/>
  <c r="B2843" i="37"/>
  <c r="C2842" i="37"/>
  <c r="B2842" i="37"/>
  <c r="C2841" i="37"/>
  <c r="B2841" i="37"/>
  <c r="C2840" i="37"/>
  <c r="D2840" i="37" s="1"/>
  <c r="B2840" i="37"/>
  <c r="C2839" i="37"/>
  <c r="D2839" i="37" s="1"/>
  <c r="B2839" i="37"/>
  <c r="C2838" i="37"/>
  <c r="B2838" i="37"/>
  <c r="C2837" i="37"/>
  <c r="B2837" i="37"/>
  <c r="C2836" i="37"/>
  <c r="B2836" i="37"/>
  <c r="C2835" i="37"/>
  <c r="B2835" i="37"/>
  <c r="C2834" i="37"/>
  <c r="D2834" i="37" s="1"/>
  <c r="B2834" i="37"/>
  <c r="C2833" i="37"/>
  <c r="D2833" i="37" s="1"/>
  <c r="B2833" i="37"/>
  <c r="C2832" i="37"/>
  <c r="B2832" i="37"/>
  <c r="C2831" i="37"/>
  <c r="B2831" i="37"/>
  <c r="C2830" i="37"/>
  <c r="B2830" i="37"/>
  <c r="C2829" i="37"/>
  <c r="B2829" i="37"/>
  <c r="C2828" i="37"/>
  <c r="D2828" i="37" s="1"/>
  <c r="B2828" i="37"/>
  <c r="C2827" i="37"/>
  <c r="D2827" i="37" s="1"/>
  <c r="B2827" i="37"/>
  <c r="C2826" i="37"/>
  <c r="B2826" i="37"/>
  <c r="C2825" i="37"/>
  <c r="B2825" i="37"/>
  <c r="C2824" i="37"/>
  <c r="B2824" i="37"/>
  <c r="C2823" i="37"/>
  <c r="B2823" i="37"/>
  <c r="C2822" i="37"/>
  <c r="D2822" i="37" s="1"/>
  <c r="B2822" i="37"/>
  <c r="C2821" i="37"/>
  <c r="D2821" i="37" s="1"/>
  <c r="B2821" i="37"/>
  <c r="C2820" i="37"/>
  <c r="B2820" i="37"/>
  <c r="C2819" i="37"/>
  <c r="B2819" i="37"/>
  <c r="C2818" i="37"/>
  <c r="B2818" i="37"/>
  <c r="C2817" i="37"/>
  <c r="B2817" i="37"/>
  <c r="C2816" i="37"/>
  <c r="B2816" i="37"/>
  <c r="C2815" i="37"/>
  <c r="D2815" i="37" s="1"/>
  <c r="B2815" i="37"/>
  <c r="C2814" i="37"/>
  <c r="B2814" i="37"/>
  <c r="C2813" i="37"/>
  <c r="B2813" i="37"/>
  <c r="C2812" i="37"/>
  <c r="B2812" i="37"/>
  <c r="C2811" i="37"/>
  <c r="B2811" i="37"/>
  <c r="C2810" i="37"/>
  <c r="D2810" i="37" s="1"/>
  <c r="B2810" i="37"/>
  <c r="C2809" i="37"/>
  <c r="D2809" i="37" s="1"/>
  <c r="B2809" i="37"/>
  <c r="C2808" i="37"/>
  <c r="B2808" i="37"/>
  <c r="C2807" i="37"/>
  <c r="B2807" i="37"/>
  <c r="C2806" i="37"/>
  <c r="B2806" i="37"/>
  <c r="C2805" i="37"/>
  <c r="B2805" i="37"/>
  <c r="C2804" i="37"/>
  <c r="D2804" i="37" s="1"/>
  <c r="B2804" i="37"/>
  <c r="C2803" i="37"/>
  <c r="D2803" i="37" s="1"/>
  <c r="B2803" i="37"/>
  <c r="C2802" i="37"/>
  <c r="B2802" i="37"/>
  <c r="C2801" i="37"/>
  <c r="B2801" i="37"/>
  <c r="C2800" i="37"/>
  <c r="B2800" i="37"/>
  <c r="C2799" i="37"/>
  <c r="B2799" i="37"/>
  <c r="C2798" i="37"/>
  <c r="D2798" i="37" s="1"/>
  <c r="B2798" i="37"/>
  <c r="C2797" i="37"/>
  <c r="D2797" i="37" s="1"/>
  <c r="B2797" i="37"/>
  <c r="C2796" i="37"/>
  <c r="B2796" i="37"/>
  <c r="C2795" i="37"/>
  <c r="B2795" i="37"/>
  <c r="C2794" i="37"/>
  <c r="B2794" i="37"/>
  <c r="C2793" i="37"/>
  <c r="B2793" i="37"/>
  <c r="C2792" i="37"/>
  <c r="D2792" i="37" s="1"/>
  <c r="B2792" i="37"/>
  <c r="C2791" i="37"/>
  <c r="D2791" i="37" s="1"/>
  <c r="B2791" i="37"/>
  <c r="C2790" i="37"/>
  <c r="B2790" i="37"/>
  <c r="C2789" i="37"/>
  <c r="B2789" i="37"/>
  <c r="C2788" i="37"/>
  <c r="B2788" i="37"/>
  <c r="C2787" i="37"/>
  <c r="B2787" i="37"/>
  <c r="C2786" i="37"/>
  <c r="D2786" i="37" s="1"/>
  <c r="B2786" i="37"/>
  <c r="C2785" i="37"/>
  <c r="D2785" i="37" s="1"/>
  <c r="B2785" i="37"/>
  <c r="C2784" i="37"/>
  <c r="B2784" i="37"/>
  <c r="C2783" i="37"/>
  <c r="B2783" i="37"/>
  <c r="C2782" i="37"/>
  <c r="B2782" i="37"/>
  <c r="C2781" i="37"/>
  <c r="B2781" i="37"/>
  <c r="C2780" i="37"/>
  <c r="D2780" i="37" s="1"/>
  <c r="B2780" i="37"/>
  <c r="C2779" i="37"/>
  <c r="D2779" i="37" s="1"/>
  <c r="B2779" i="37"/>
  <c r="C2778" i="37"/>
  <c r="D2777" i="37" s="1"/>
  <c r="B2778" i="37"/>
  <c r="C2777" i="37"/>
  <c r="B2777" i="37"/>
  <c r="C2776" i="37"/>
  <c r="B2776" i="37"/>
  <c r="C2775" i="37"/>
  <c r="B2775" i="37"/>
  <c r="C2774" i="37"/>
  <c r="D2774" i="37" s="1"/>
  <c r="B2774" i="37"/>
  <c r="C2773" i="37"/>
  <c r="D2773" i="37" s="1"/>
  <c r="B2773" i="37"/>
  <c r="C2772" i="37"/>
  <c r="D2771" i="37" s="1"/>
  <c r="B2772" i="37"/>
  <c r="C2771" i="37"/>
  <c r="B2771" i="37"/>
  <c r="C2770" i="37"/>
  <c r="B2770" i="37"/>
  <c r="C2769" i="37"/>
  <c r="B2769" i="37"/>
  <c r="C2768" i="37"/>
  <c r="D2768" i="37" s="1"/>
  <c r="B2768" i="37"/>
  <c r="C2767" i="37"/>
  <c r="D2767" i="37" s="1"/>
  <c r="B2767" i="37"/>
  <c r="C2766" i="37"/>
  <c r="B2766" i="37"/>
  <c r="C2765" i="37"/>
  <c r="B2765" i="37"/>
  <c r="C2764" i="37"/>
  <c r="B2764" i="37"/>
  <c r="C2763" i="37"/>
  <c r="B2763" i="37"/>
  <c r="C2762" i="37"/>
  <c r="D2762" i="37" s="1"/>
  <c r="B2762" i="37"/>
  <c r="C2761" i="37"/>
  <c r="D2761" i="37" s="1"/>
  <c r="B2761" i="37"/>
  <c r="C2760" i="37"/>
  <c r="B2760" i="37"/>
  <c r="C2759" i="37"/>
  <c r="B2759" i="37"/>
  <c r="C2758" i="37"/>
  <c r="B2758" i="37"/>
  <c r="C2757" i="37"/>
  <c r="B2757" i="37"/>
  <c r="C2756" i="37"/>
  <c r="D2756" i="37" s="1"/>
  <c r="B2756" i="37"/>
  <c r="C2755" i="37"/>
  <c r="D2755" i="37" s="1"/>
  <c r="B2755" i="37"/>
  <c r="C2754" i="37"/>
  <c r="B2754" i="37"/>
  <c r="C2753" i="37"/>
  <c r="B2753" i="37"/>
  <c r="C2752" i="37"/>
  <c r="B2752" i="37"/>
  <c r="C2751" i="37"/>
  <c r="B2751" i="37"/>
  <c r="C2750" i="37"/>
  <c r="D2750" i="37" s="1"/>
  <c r="B2750" i="37"/>
  <c r="C2749" i="37"/>
  <c r="D2749" i="37" s="1"/>
  <c r="B2749" i="37"/>
  <c r="C2748" i="37"/>
  <c r="B2748" i="37"/>
  <c r="C2747" i="37"/>
  <c r="B2747" i="37"/>
  <c r="C2746" i="37"/>
  <c r="B2746" i="37"/>
  <c r="C2745" i="37"/>
  <c r="B2745" i="37"/>
  <c r="C2744" i="37"/>
  <c r="D2744" i="37" s="1"/>
  <c r="B2744" i="37"/>
  <c r="C2743" i="37"/>
  <c r="D2743" i="37" s="1"/>
  <c r="B2743" i="37"/>
  <c r="C2742" i="37"/>
  <c r="B2742" i="37"/>
  <c r="C2741" i="37"/>
  <c r="B2741" i="37"/>
  <c r="C2740" i="37"/>
  <c r="B2740" i="37"/>
  <c r="C2739" i="37"/>
  <c r="B2739" i="37"/>
  <c r="C2738" i="37"/>
  <c r="D2738" i="37" s="1"/>
  <c r="B2738" i="37"/>
  <c r="C2737" i="37"/>
  <c r="D2737" i="37" s="1"/>
  <c r="B2737" i="37"/>
  <c r="C2736" i="37"/>
  <c r="B2736" i="37"/>
  <c r="C2735" i="37"/>
  <c r="B2735" i="37"/>
  <c r="C2734" i="37"/>
  <c r="B2734" i="37"/>
  <c r="C2733" i="37"/>
  <c r="B2733" i="37"/>
  <c r="C2732" i="37"/>
  <c r="D2732" i="37" s="1"/>
  <c r="B2732" i="37"/>
  <c r="C2731" i="37"/>
  <c r="D2731" i="37" s="1"/>
  <c r="B2731" i="37"/>
  <c r="C2730" i="37"/>
  <c r="D2729" i="37" s="1"/>
  <c r="B2730" i="37"/>
  <c r="C2729" i="37"/>
  <c r="B2729" i="37"/>
  <c r="C2728" i="37"/>
  <c r="B2728" i="37"/>
  <c r="C2727" i="37"/>
  <c r="B2727" i="37"/>
  <c r="C2726" i="37"/>
  <c r="D2726" i="37" s="1"/>
  <c r="B2726" i="37"/>
  <c r="C2725" i="37"/>
  <c r="D2725" i="37" s="1"/>
  <c r="B2725" i="37"/>
  <c r="C2724" i="37"/>
  <c r="B2724" i="37"/>
  <c r="C2723" i="37"/>
  <c r="B2723" i="37"/>
  <c r="C2722" i="37"/>
  <c r="B2722" i="37"/>
  <c r="C2721" i="37"/>
  <c r="B2721" i="37"/>
  <c r="C2720" i="37"/>
  <c r="D2720" i="37" s="1"/>
  <c r="B2720" i="37"/>
  <c r="C2719" i="37"/>
  <c r="D2719" i="37" s="1"/>
  <c r="B2719" i="37"/>
  <c r="C2718" i="37"/>
  <c r="B2718" i="37"/>
  <c r="C2717" i="37"/>
  <c r="B2717" i="37"/>
  <c r="C2716" i="37"/>
  <c r="B2716" i="37"/>
  <c r="C2715" i="37"/>
  <c r="B2715" i="37"/>
  <c r="C2714" i="37"/>
  <c r="D2714" i="37" s="1"/>
  <c r="B2714" i="37"/>
  <c r="C2713" i="37"/>
  <c r="D2713" i="37" s="1"/>
  <c r="B2713" i="37"/>
  <c r="C2712" i="37"/>
  <c r="B2712" i="37"/>
  <c r="C2711" i="37"/>
  <c r="B2711" i="37"/>
  <c r="C2710" i="37"/>
  <c r="B2710" i="37"/>
  <c r="C2709" i="37"/>
  <c r="B2709" i="37"/>
  <c r="C2708" i="37"/>
  <c r="D2708" i="37" s="1"/>
  <c r="B2708" i="37"/>
  <c r="C2707" i="37"/>
  <c r="D2707" i="37" s="1"/>
  <c r="B2707" i="37"/>
  <c r="C2706" i="37"/>
  <c r="B2706" i="37"/>
  <c r="C2705" i="37"/>
  <c r="B2705" i="37"/>
  <c r="C2704" i="37"/>
  <c r="B2704" i="37"/>
  <c r="C2703" i="37"/>
  <c r="B2703" i="37"/>
  <c r="C2702" i="37"/>
  <c r="D2702" i="37" s="1"/>
  <c r="B2702" i="37"/>
  <c r="C2701" i="37"/>
  <c r="D2701" i="37" s="1"/>
  <c r="B2701" i="37"/>
  <c r="C2700" i="37"/>
  <c r="B2700" i="37"/>
  <c r="C2699" i="37"/>
  <c r="B2699" i="37"/>
  <c r="C2698" i="37"/>
  <c r="B2698" i="37"/>
  <c r="C2697" i="37"/>
  <c r="B2697" i="37"/>
  <c r="C2696" i="37"/>
  <c r="D2696" i="37" s="1"/>
  <c r="B2696" i="37"/>
  <c r="C2695" i="37"/>
  <c r="D2695" i="37" s="1"/>
  <c r="B2695" i="37"/>
  <c r="C2694" i="37"/>
  <c r="B2694" i="37"/>
  <c r="C2693" i="37"/>
  <c r="B2693" i="37"/>
  <c r="C2692" i="37"/>
  <c r="B2692" i="37"/>
  <c r="C2691" i="37"/>
  <c r="B2691" i="37"/>
  <c r="C2690" i="37"/>
  <c r="D2690" i="37" s="1"/>
  <c r="B2690" i="37"/>
  <c r="C2689" i="37"/>
  <c r="D2689" i="37" s="1"/>
  <c r="B2689" i="37"/>
  <c r="C2688" i="37"/>
  <c r="D2687" i="37" s="1"/>
  <c r="B2688" i="37"/>
  <c r="C2687" i="37"/>
  <c r="B2687" i="37"/>
  <c r="C2686" i="37"/>
  <c r="B2686" i="37"/>
  <c r="C2685" i="37"/>
  <c r="B2685" i="37"/>
  <c r="C2684" i="37"/>
  <c r="D2684" i="37" s="1"/>
  <c r="B2684" i="37"/>
  <c r="C2683" i="37"/>
  <c r="D2683" i="37" s="1"/>
  <c r="B2683" i="37"/>
  <c r="C2682" i="37"/>
  <c r="B2682" i="37"/>
  <c r="C2681" i="37"/>
  <c r="B2681" i="37"/>
  <c r="C2680" i="37"/>
  <c r="B2680" i="37"/>
  <c r="C2679" i="37"/>
  <c r="B2679" i="37"/>
  <c r="C2678" i="37"/>
  <c r="D2678" i="37" s="1"/>
  <c r="B2678" i="37"/>
  <c r="C2677" i="37"/>
  <c r="D2677" i="37" s="1"/>
  <c r="B2677" i="37"/>
  <c r="C2676" i="37"/>
  <c r="D2675" i="37" s="1"/>
  <c r="B2676" i="37"/>
  <c r="C2675" i="37"/>
  <c r="B2675" i="37"/>
  <c r="C2674" i="37"/>
  <c r="B2674" i="37"/>
  <c r="C2673" i="37"/>
  <c r="B2673" i="37"/>
  <c r="C2672" i="37"/>
  <c r="D2672" i="37" s="1"/>
  <c r="B2672" i="37"/>
  <c r="C2671" i="37"/>
  <c r="D2671" i="37" s="1"/>
  <c r="B2671" i="37"/>
  <c r="C2670" i="37"/>
  <c r="B2670" i="37"/>
  <c r="C2669" i="37"/>
  <c r="B2669" i="37"/>
  <c r="C2668" i="37"/>
  <c r="B2668" i="37"/>
  <c r="C2667" i="37"/>
  <c r="B2667" i="37"/>
  <c r="C2666" i="37"/>
  <c r="D2666" i="37" s="1"/>
  <c r="B2666" i="37"/>
  <c r="C2665" i="37"/>
  <c r="D2665" i="37" s="1"/>
  <c r="B2665" i="37"/>
  <c r="C2664" i="37"/>
  <c r="B2664" i="37"/>
  <c r="C2663" i="37"/>
  <c r="B2663" i="37"/>
  <c r="C2662" i="37"/>
  <c r="B2662" i="37"/>
  <c r="C2661" i="37"/>
  <c r="B2661" i="37"/>
  <c r="C2660" i="37"/>
  <c r="D2660" i="37" s="1"/>
  <c r="B2660" i="37"/>
  <c r="C2659" i="37"/>
  <c r="D2659" i="37" s="1"/>
  <c r="B2659" i="37"/>
  <c r="C2658" i="37"/>
  <c r="B2658" i="37"/>
  <c r="C2657" i="37"/>
  <c r="B2657" i="37"/>
  <c r="C2656" i="37"/>
  <c r="B2656" i="37"/>
  <c r="C2655" i="37"/>
  <c r="B2655" i="37"/>
  <c r="C2654" i="37"/>
  <c r="D2654" i="37" s="1"/>
  <c r="B2654" i="37"/>
  <c r="C2653" i="37"/>
  <c r="D2653" i="37" s="1"/>
  <c r="B2653" i="37"/>
  <c r="C2652" i="37"/>
  <c r="B2652" i="37"/>
  <c r="C2651" i="37"/>
  <c r="B2651" i="37"/>
  <c r="C2650" i="37"/>
  <c r="B2650" i="37"/>
  <c r="C2649" i="37"/>
  <c r="B2649" i="37"/>
  <c r="C2648" i="37"/>
  <c r="D2648" i="37" s="1"/>
  <c r="B2648" i="37"/>
  <c r="C2647" i="37"/>
  <c r="D2647" i="37" s="1"/>
  <c r="B2647" i="37"/>
  <c r="C2646" i="37"/>
  <c r="B2646" i="37"/>
  <c r="C2645" i="37"/>
  <c r="B2645" i="37"/>
  <c r="C2644" i="37"/>
  <c r="B2644" i="37"/>
  <c r="C2643" i="37"/>
  <c r="B2643" i="37"/>
  <c r="C2642" i="37"/>
  <c r="D2642" i="37" s="1"/>
  <c r="B2642" i="37"/>
  <c r="C2641" i="37"/>
  <c r="D2641" i="37" s="1"/>
  <c r="B2641" i="37"/>
  <c r="C2640" i="37"/>
  <c r="B2640" i="37"/>
  <c r="C2639" i="37"/>
  <c r="B2639" i="37"/>
  <c r="C2638" i="37"/>
  <c r="B2638" i="37"/>
  <c r="C2637" i="37"/>
  <c r="B2637" i="37"/>
  <c r="C2636" i="37"/>
  <c r="D2636" i="37" s="1"/>
  <c r="B2636" i="37"/>
  <c r="C2635" i="37"/>
  <c r="D2635" i="37" s="1"/>
  <c r="B2635" i="37"/>
  <c r="C2634" i="37"/>
  <c r="B2634" i="37"/>
  <c r="C2633" i="37"/>
  <c r="B2633" i="37"/>
  <c r="C2632" i="37"/>
  <c r="B2632" i="37"/>
  <c r="C2631" i="37"/>
  <c r="B2631" i="37"/>
  <c r="C2630" i="37"/>
  <c r="D2630" i="37" s="1"/>
  <c r="B2630" i="37"/>
  <c r="C2629" i="37"/>
  <c r="D2629" i="37" s="1"/>
  <c r="B2629" i="37"/>
  <c r="C2628" i="37"/>
  <c r="D2627" i="37" s="1"/>
  <c r="B2628" i="37"/>
  <c r="C2627" i="37"/>
  <c r="B2627" i="37"/>
  <c r="C2626" i="37"/>
  <c r="B2626" i="37"/>
  <c r="C2625" i="37"/>
  <c r="B2625" i="37"/>
  <c r="C2624" i="37"/>
  <c r="D2624" i="37" s="1"/>
  <c r="B2624" i="37"/>
  <c r="C2623" i="37"/>
  <c r="D2623" i="37" s="1"/>
  <c r="B2623" i="37"/>
  <c r="C2622" i="37"/>
  <c r="B2622" i="37"/>
  <c r="C2621" i="37"/>
  <c r="B2621" i="37"/>
  <c r="C2620" i="37"/>
  <c r="B2620" i="37"/>
  <c r="C2619" i="37"/>
  <c r="B2619" i="37"/>
  <c r="C2618" i="37"/>
  <c r="D2618" i="37" s="1"/>
  <c r="B2618" i="37"/>
  <c r="C2617" i="37"/>
  <c r="D2617" i="37" s="1"/>
  <c r="B2617" i="37"/>
  <c r="C2616" i="37"/>
  <c r="D2615" i="37" s="1"/>
  <c r="B2616" i="37"/>
  <c r="C2615" i="37"/>
  <c r="B2615" i="37"/>
  <c r="C2614" i="37"/>
  <c r="B2614" i="37"/>
  <c r="C2613" i="37"/>
  <c r="B2613" i="37"/>
  <c r="C2612" i="37"/>
  <c r="D2612" i="37" s="1"/>
  <c r="B2612" i="37"/>
  <c r="C2611" i="37"/>
  <c r="D2611" i="37" s="1"/>
  <c r="B2611" i="37"/>
  <c r="C2610" i="37"/>
  <c r="B2610" i="37"/>
  <c r="C2609" i="37"/>
  <c r="B2609" i="37"/>
  <c r="C2608" i="37"/>
  <c r="B2608" i="37"/>
  <c r="C2607" i="37"/>
  <c r="B2607" i="37"/>
  <c r="C2606" i="37"/>
  <c r="D2606" i="37" s="1"/>
  <c r="B2606" i="37"/>
  <c r="C2605" i="37"/>
  <c r="D2605" i="37" s="1"/>
  <c r="B2605" i="37"/>
  <c r="C2604" i="37"/>
  <c r="B2604" i="37"/>
  <c r="C2603" i="37"/>
  <c r="B2603" i="37"/>
  <c r="C2602" i="37"/>
  <c r="B2602" i="37"/>
  <c r="C2601" i="37"/>
  <c r="B2601" i="37"/>
  <c r="C2600" i="37"/>
  <c r="D2600" i="37" s="1"/>
  <c r="B2600" i="37"/>
  <c r="C2599" i="37"/>
  <c r="D2599" i="37" s="1"/>
  <c r="B2599" i="37"/>
  <c r="C2598" i="37"/>
  <c r="B2598" i="37"/>
  <c r="C2597" i="37"/>
  <c r="B2597" i="37"/>
  <c r="C2596" i="37"/>
  <c r="B2596" i="37"/>
  <c r="C2595" i="37"/>
  <c r="B2595" i="37"/>
  <c r="C2594" i="37"/>
  <c r="D2594" i="37" s="1"/>
  <c r="B2594" i="37"/>
  <c r="C2593" i="37"/>
  <c r="D2593" i="37" s="1"/>
  <c r="B2593" i="37"/>
  <c r="C2592" i="37"/>
  <c r="B2592" i="37"/>
  <c r="C2591" i="37"/>
  <c r="B2591" i="37"/>
  <c r="C2590" i="37"/>
  <c r="B2590" i="37"/>
  <c r="C2589" i="37"/>
  <c r="B2589" i="37"/>
  <c r="C2588" i="37"/>
  <c r="D2588" i="37" s="1"/>
  <c r="B2588" i="37"/>
  <c r="C2587" i="37"/>
  <c r="D2587" i="37" s="1"/>
  <c r="B2587" i="37"/>
  <c r="C2586" i="37"/>
  <c r="B2586" i="37"/>
  <c r="C2585" i="37"/>
  <c r="B2585" i="37"/>
  <c r="C2584" i="37"/>
  <c r="B2584" i="37"/>
  <c r="C2583" i="37"/>
  <c r="B2583" i="37"/>
  <c r="C2582" i="37"/>
  <c r="D2582" i="37" s="1"/>
  <c r="B2582" i="37"/>
  <c r="C2581" i="37"/>
  <c r="D2581" i="37" s="1"/>
  <c r="B2581" i="37"/>
  <c r="C2580" i="37"/>
  <c r="B2580" i="37"/>
  <c r="C2579" i="37"/>
  <c r="B2579" i="37"/>
  <c r="C2578" i="37"/>
  <c r="B2578" i="37"/>
  <c r="C2577" i="37"/>
  <c r="B2577" i="37"/>
  <c r="C2576" i="37"/>
  <c r="D2576" i="37" s="1"/>
  <c r="B2576" i="37"/>
  <c r="C2575" i="37"/>
  <c r="D2575" i="37" s="1"/>
  <c r="B2575" i="37"/>
  <c r="C2574" i="37"/>
  <c r="B2574" i="37"/>
  <c r="C2573" i="37"/>
  <c r="B2573" i="37"/>
  <c r="C2572" i="37"/>
  <c r="B2572" i="37"/>
  <c r="C2571" i="37"/>
  <c r="B2571" i="37"/>
  <c r="C2570" i="37"/>
  <c r="D2570" i="37" s="1"/>
  <c r="B2570" i="37"/>
  <c r="C2569" i="37"/>
  <c r="D2569" i="37" s="1"/>
  <c r="B2569" i="37"/>
  <c r="C2568" i="37"/>
  <c r="B2568" i="37"/>
  <c r="C2567" i="37"/>
  <c r="B2567" i="37"/>
  <c r="C2566" i="37"/>
  <c r="B2566" i="37"/>
  <c r="C2565" i="37"/>
  <c r="B2565" i="37"/>
  <c r="C2564" i="37"/>
  <c r="D2564" i="37" s="1"/>
  <c r="B2564" i="37"/>
  <c r="C2563" i="37"/>
  <c r="D2563" i="37" s="1"/>
  <c r="B2563" i="37"/>
  <c r="C2562" i="37"/>
  <c r="B2562" i="37"/>
  <c r="C2561" i="37"/>
  <c r="B2561" i="37"/>
  <c r="C2560" i="37"/>
  <c r="B2560" i="37"/>
  <c r="C2559" i="37"/>
  <c r="B2559" i="37"/>
  <c r="C2558" i="37"/>
  <c r="D2558" i="37" s="1"/>
  <c r="B2558" i="37"/>
  <c r="C2557" i="37"/>
  <c r="D2557" i="37" s="1"/>
  <c r="B2557" i="37"/>
  <c r="C2556" i="37"/>
  <c r="B2556" i="37"/>
  <c r="C2555" i="37"/>
  <c r="B2555" i="37"/>
  <c r="C2554" i="37"/>
  <c r="B2554" i="37"/>
  <c r="C2553" i="37"/>
  <c r="B2553" i="37"/>
  <c r="C2552" i="37"/>
  <c r="B2552" i="37"/>
  <c r="C2551" i="37"/>
  <c r="D2551" i="37" s="1"/>
  <c r="B2551" i="37"/>
  <c r="C2550" i="37"/>
  <c r="B2550" i="37"/>
  <c r="C2549" i="37"/>
  <c r="B2549" i="37"/>
  <c r="C2548" i="37"/>
  <c r="B2548" i="37"/>
  <c r="C2547" i="37"/>
  <c r="B2547" i="37"/>
  <c r="C2546" i="37"/>
  <c r="D2546" i="37" s="1"/>
  <c r="B2546" i="37"/>
  <c r="C2545" i="37"/>
  <c r="D2545" i="37" s="1"/>
  <c r="B2545" i="37"/>
  <c r="C2544" i="37"/>
  <c r="B2544" i="37"/>
  <c r="C2543" i="37"/>
  <c r="B2543" i="37"/>
  <c r="C2542" i="37"/>
  <c r="B2542" i="37"/>
  <c r="C2541" i="37"/>
  <c r="B2541" i="37"/>
  <c r="C2540" i="37"/>
  <c r="D2540" i="37" s="1"/>
  <c r="B2540" i="37"/>
  <c r="C2539" i="37"/>
  <c r="D2539" i="37" s="1"/>
  <c r="B2539" i="37"/>
  <c r="C2538" i="37"/>
  <c r="B2538" i="37"/>
  <c r="C2537" i="37"/>
  <c r="B2537" i="37"/>
  <c r="C2536" i="37"/>
  <c r="B2536" i="37"/>
  <c r="C2535" i="37"/>
  <c r="B2535" i="37"/>
  <c r="C2534" i="37"/>
  <c r="D2534" i="37" s="1"/>
  <c r="B2534" i="37"/>
  <c r="C2533" i="37"/>
  <c r="D2533" i="37" s="1"/>
  <c r="B2533" i="37"/>
  <c r="C2532" i="37"/>
  <c r="D2531" i="37" s="1"/>
  <c r="B2532" i="37"/>
  <c r="C2531" i="37"/>
  <c r="B2531" i="37"/>
  <c r="C2530" i="37"/>
  <c r="B2530" i="37"/>
  <c r="C2529" i="37"/>
  <c r="B2529" i="37"/>
  <c r="C2528" i="37"/>
  <c r="D2528" i="37" s="1"/>
  <c r="B2528" i="37"/>
  <c r="C2527" i="37"/>
  <c r="D2527" i="37" s="1"/>
  <c r="B2527" i="37"/>
  <c r="C2526" i="37"/>
  <c r="B2526" i="37"/>
  <c r="C2525" i="37"/>
  <c r="B2525" i="37"/>
  <c r="C2524" i="37"/>
  <c r="B2524" i="37"/>
  <c r="C2523" i="37"/>
  <c r="B2523" i="37"/>
  <c r="C2522" i="37"/>
  <c r="D2522" i="37" s="1"/>
  <c r="B2522" i="37"/>
  <c r="C2521" i="37"/>
  <c r="D2521" i="37" s="1"/>
  <c r="B2521" i="37"/>
  <c r="C2520" i="37"/>
  <c r="B2520" i="37"/>
  <c r="C2519" i="37"/>
  <c r="B2519" i="37"/>
  <c r="C2518" i="37"/>
  <c r="B2518" i="37"/>
  <c r="C2517" i="37"/>
  <c r="B2517" i="37"/>
  <c r="C2516" i="37"/>
  <c r="D2516" i="37" s="1"/>
  <c r="B2516" i="37"/>
  <c r="C2515" i="37"/>
  <c r="D2515" i="37" s="1"/>
  <c r="B2515" i="37"/>
  <c r="C2514" i="37"/>
  <c r="B2514" i="37"/>
  <c r="C2513" i="37"/>
  <c r="B2513" i="37"/>
  <c r="C2512" i="37"/>
  <c r="B2512" i="37"/>
  <c r="C2511" i="37"/>
  <c r="B2511" i="37"/>
  <c r="C2510" i="37"/>
  <c r="D2510" i="37" s="1"/>
  <c r="B2510" i="37"/>
  <c r="C2509" i="37"/>
  <c r="D2509" i="37" s="1"/>
  <c r="B2509" i="37"/>
  <c r="C2508" i="37"/>
  <c r="B2508" i="37"/>
  <c r="C2507" i="37"/>
  <c r="B2507" i="37"/>
  <c r="C2506" i="37"/>
  <c r="B2506" i="37"/>
  <c r="C2505" i="37"/>
  <c r="B2505" i="37"/>
  <c r="C2504" i="37"/>
  <c r="B2504" i="37"/>
  <c r="C2503" i="37"/>
  <c r="D2503" i="37" s="1"/>
  <c r="B2503" i="37"/>
  <c r="C2502" i="37"/>
  <c r="B2502" i="37"/>
  <c r="C2501" i="37"/>
  <c r="B2501" i="37"/>
  <c r="C2500" i="37"/>
  <c r="B2500" i="37"/>
  <c r="C2499" i="37"/>
  <c r="B2499" i="37"/>
  <c r="C2498" i="37"/>
  <c r="D2498" i="37" s="1"/>
  <c r="B2498" i="37"/>
  <c r="C2497" i="37"/>
  <c r="D2497" i="37" s="1"/>
  <c r="B2497" i="37"/>
  <c r="C2496" i="37"/>
  <c r="D2495" i="37" s="1"/>
  <c r="B2496" i="37"/>
  <c r="C2495" i="37"/>
  <c r="B2495" i="37"/>
  <c r="C2494" i="37"/>
  <c r="B2494" i="37"/>
  <c r="C2493" i="37"/>
  <c r="B2493" i="37"/>
  <c r="C2492" i="37"/>
  <c r="D2492" i="37" s="1"/>
  <c r="B2492" i="37"/>
  <c r="C2491" i="37"/>
  <c r="D2491" i="37" s="1"/>
  <c r="B2491" i="37"/>
  <c r="C2490" i="37"/>
  <c r="B2490" i="37"/>
  <c r="C2489" i="37"/>
  <c r="B2489" i="37"/>
  <c r="C2488" i="37"/>
  <c r="B2488" i="37"/>
  <c r="C2487" i="37"/>
  <c r="B2487" i="37"/>
  <c r="C2486" i="37"/>
  <c r="D2486" i="37" s="1"/>
  <c r="B2486" i="37"/>
  <c r="C2485" i="37"/>
  <c r="B2485" i="37"/>
  <c r="C2484" i="37"/>
  <c r="D2483" i="37" s="1"/>
  <c r="B2484" i="37"/>
  <c r="C2483" i="37"/>
  <c r="B2483" i="37"/>
  <c r="C2482" i="37"/>
  <c r="B2482" i="37"/>
  <c r="C2481" i="37"/>
  <c r="B2481" i="37"/>
  <c r="C2480" i="37"/>
  <c r="D2480" i="37" s="1"/>
  <c r="B2480" i="37"/>
  <c r="C2479" i="37"/>
  <c r="D2479" i="37" s="1"/>
  <c r="B2479" i="37"/>
  <c r="C2478" i="37"/>
  <c r="B2478" i="37"/>
  <c r="C2477" i="37"/>
  <c r="B2477" i="37"/>
  <c r="C2476" i="37"/>
  <c r="B2476" i="37"/>
  <c r="C2475" i="37"/>
  <c r="B2475" i="37"/>
  <c r="C2474" i="37"/>
  <c r="D2474" i="37" s="1"/>
  <c r="B2474" i="37"/>
  <c r="C2473" i="37"/>
  <c r="D2473" i="37" s="1"/>
  <c r="B2473" i="37"/>
  <c r="C2472" i="37"/>
  <c r="B2472" i="37"/>
  <c r="C2471" i="37"/>
  <c r="B2471" i="37"/>
  <c r="C2470" i="37"/>
  <c r="B2470" i="37"/>
  <c r="C2469" i="37"/>
  <c r="B2469" i="37"/>
  <c r="C2468" i="37"/>
  <c r="B2468" i="37"/>
  <c r="C2467" i="37"/>
  <c r="D2467" i="37" s="1"/>
  <c r="B2467" i="37"/>
  <c r="C2466" i="37"/>
  <c r="B2466" i="37"/>
  <c r="C2465" i="37"/>
  <c r="B2465" i="37"/>
  <c r="C2464" i="37"/>
  <c r="B2464" i="37"/>
  <c r="C2463" i="37"/>
  <c r="B2463" i="37"/>
  <c r="C2462" i="37"/>
  <c r="D2462" i="37" s="1"/>
  <c r="B2462" i="37"/>
  <c r="C2461" i="37"/>
  <c r="D2461" i="37" s="1"/>
  <c r="B2461" i="37"/>
  <c r="C2460" i="37"/>
  <c r="B2460" i="37"/>
  <c r="C2459" i="37"/>
  <c r="B2459" i="37"/>
  <c r="C2458" i="37"/>
  <c r="B2458" i="37"/>
  <c r="C2457" i="37"/>
  <c r="B2457" i="37"/>
  <c r="C2456" i="37"/>
  <c r="D2456" i="37" s="1"/>
  <c r="B2456" i="37"/>
  <c r="C2455" i="37"/>
  <c r="D2455" i="37" s="1"/>
  <c r="B2455" i="37"/>
  <c r="C2454" i="37"/>
  <c r="B2454" i="37"/>
  <c r="C2453" i="37"/>
  <c r="B2453" i="37"/>
  <c r="C2452" i="37"/>
  <c r="B2452" i="37"/>
  <c r="C2451" i="37"/>
  <c r="B2451" i="37"/>
  <c r="C2450" i="37"/>
  <c r="D2450" i="37" s="1"/>
  <c r="B2450" i="37"/>
  <c r="C2449" i="37"/>
  <c r="D2449" i="37" s="1"/>
  <c r="B2449" i="37"/>
  <c r="C2448" i="37"/>
  <c r="B2448" i="37"/>
  <c r="C2447" i="37"/>
  <c r="B2447" i="37"/>
  <c r="C2446" i="37"/>
  <c r="B2446" i="37"/>
  <c r="C2445" i="37"/>
  <c r="B2445" i="37"/>
  <c r="C2444" i="37"/>
  <c r="D2444" i="37" s="1"/>
  <c r="B2444" i="37"/>
  <c r="C2443" i="37"/>
  <c r="D2443" i="37" s="1"/>
  <c r="B2443" i="37"/>
  <c r="C2442" i="37"/>
  <c r="B2442" i="37"/>
  <c r="C2441" i="37"/>
  <c r="B2441" i="37"/>
  <c r="C2440" i="37"/>
  <c r="B2440" i="37"/>
  <c r="C2439" i="37"/>
  <c r="B2439" i="37"/>
  <c r="C2438" i="37"/>
  <c r="D2438" i="37" s="1"/>
  <c r="B2438" i="37"/>
  <c r="C2437" i="37"/>
  <c r="D2437" i="37" s="1"/>
  <c r="B2437" i="37"/>
  <c r="C2436" i="37"/>
  <c r="B2436" i="37"/>
  <c r="C2435" i="37"/>
  <c r="B2435" i="37"/>
  <c r="C2434" i="37"/>
  <c r="B2434" i="37"/>
  <c r="C2433" i="37"/>
  <c r="B2433" i="37"/>
  <c r="C2432" i="37"/>
  <c r="D2432" i="37" s="1"/>
  <c r="B2432" i="37"/>
  <c r="C2431" i="37"/>
  <c r="D2431" i="37" s="1"/>
  <c r="B2431" i="37"/>
  <c r="C2430" i="37"/>
  <c r="B2430" i="37"/>
  <c r="C2429" i="37"/>
  <c r="B2429" i="37"/>
  <c r="C2428" i="37"/>
  <c r="B2428" i="37"/>
  <c r="C2427" i="37"/>
  <c r="B2427" i="37"/>
  <c r="C2426" i="37"/>
  <c r="D2426" i="37" s="1"/>
  <c r="B2426" i="37"/>
  <c r="C2425" i="37"/>
  <c r="D2425" i="37" s="1"/>
  <c r="B2425" i="37"/>
  <c r="C2424" i="37"/>
  <c r="B2424" i="37"/>
  <c r="C2423" i="37"/>
  <c r="B2423" i="37"/>
  <c r="C2422" i="37"/>
  <c r="B2422" i="37"/>
  <c r="C2421" i="37"/>
  <c r="B2421" i="37"/>
  <c r="C2420" i="37"/>
  <c r="B2420" i="37"/>
  <c r="C2419" i="37"/>
  <c r="D2419" i="37" s="1"/>
  <c r="B2419" i="37"/>
  <c r="C2418" i="37"/>
  <c r="B2418" i="37"/>
  <c r="C2417" i="37"/>
  <c r="B2417" i="37"/>
  <c r="C2416" i="37"/>
  <c r="B2416" i="37"/>
  <c r="C2415" i="37"/>
  <c r="B2415" i="37"/>
  <c r="C2414" i="37"/>
  <c r="D2414" i="37" s="1"/>
  <c r="B2414" i="37"/>
  <c r="C2413" i="37"/>
  <c r="D2413" i="37" s="1"/>
  <c r="B2413" i="37"/>
  <c r="C2412" i="37"/>
  <c r="D2411" i="37" s="1"/>
  <c r="B2412" i="37"/>
  <c r="C2411" i="37"/>
  <c r="B2411" i="37"/>
  <c r="C2410" i="37"/>
  <c r="B2410" i="37"/>
  <c r="C2409" i="37"/>
  <c r="B2409" i="37"/>
  <c r="C2408" i="37"/>
  <c r="D2408" i="37" s="1"/>
  <c r="B2408" i="37"/>
  <c r="C2407" i="37"/>
  <c r="D2407" i="37" s="1"/>
  <c r="B2407" i="37"/>
  <c r="C2406" i="37"/>
  <c r="B2406" i="37"/>
  <c r="C2405" i="37"/>
  <c r="B2405" i="37"/>
  <c r="C2404" i="37"/>
  <c r="B2404" i="37"/>
  <c r="C2403" i="37"/>
  <c r="B2403" i="37"/>
  <c r="C2402" i="37"/>
  <c r="D2402" i="37" s="1"/>
  <c r="B2402" i="37"/>
  <c r="C2401" i="37"/>
  <c r="D2401" i="37" s="1"/>
  <c r="B2401" i="37"/>
  <c r="C2400" i="37"/>
  <c r="B2400" i="37"/>
  <c r="C2399" i="37"/>
  <c r="B2399" i="37"/>
  <c r="C2398" i="37"/>
  <c r="B2398" i="37"/>
  <c r="C2397" i="37"/>
  <c r="B2397" i="37"/>
  <c r="C2396" i="37"/>
  <c r="D2396" i="37" s="1"/>
  <c r="B2396" i="37"/>
  <c r="C2395" i="37"/>
  <c r="D2395" i="37" s="1"/>
  <c r="B2395" i="37"/>
  <c r="C2394" i="37"/>
  <c r="B2394" i="37"/>
  <c r="C2393" i="37"/>
  <c r="B2393" i="37"/>
  <c r="C2392" i="37"/>
  <c r="B2392" i="37"/>
  <c r="C2391" i="37"/>
  <c r="B2391" i="37"/>
  <c r="C2390" i="37"/>
  <c r="D2390" i="37" s="1"/>
  <c r="B2390" i="37"/>
  <c r="C2389" i="37"/>
  <c r="D2389" i="37" s="1"/>
  <c r="B2389" i="37"/>
  <c r="C2388" i="37"/>
  <c r="B2388" i="37"/>
  <c r="C2387" i="37"/>
  <c r="B2387" i="37"/>
  <c r="C2386" i="37"/>
  <c r="B2386" i="37"/>
  <c r="C2385" i="37"/>
  <c r="B2385" i="37"/>
  <c r="C2384" i="37"/>
  <c r="D2384" i="37" s="1"/>
  <c r="B2384" i="37"/>
  <c r="C2383" i="37"/>
  <c r="D2383" i="37" s="1"/>
  <c r="B2383" i="37"/>
  <c r="C2382" i="37"/>
  <c r="B2382" i="37"/>
  <c r="C2381" i="37"/>
  <c r="B2381" i="37"/>
  <c r="C2380" i="37"/>
  <c r="B2380" i="37"/>
  <c r="C2379" i="37"/>
  <c r="B2379" i="37"/>
  <c r="C2378" i="37"/>
  <c r="D2378" i="37" s="1"/>
  <c r="B2378" i="37"/>
  <c r="C2377" i="37"/>
  <c r="D2377" i="37" s="1"/>
  <c r="B2377" i="37"/>
  <c r="C2376" i="37"/>
  <c r="D2375" i="37" s="1"/>
  <c r="B2376" i="37"/>
  <c r="C2375" i="37"/>
  <c r="B2375" i="37"/>
  <c r="C2374" i="37"/>
  <c r="B2374" i="37"/>
  <c r="C2373" i="37"/>
  <c r="B2373" i="37"/>
  <c r="C2372" i="37"/>
  <c r="D2372" i="37" s="1"/>
  <c r="B2372" i="37"/>
  <c r="C2371" i="37"/>
  <c r="D2371" i="37" s="1"/>
  <c r="B2371" i="37"/>
  <c r="C2370" i="37"/>
  <c r="D2369" i="37" s="1"/>
  <c r="B2370" i="37"/>
  <c r="C2369" i="37"/>
  <c r="B2369" i="37"/>
  <c r="C2368" i="37"/>
  <c r="B2368" i="37"/>
  <c r="C2367" i="37"/>
  <c r="B2367" i="37"/>
  <c r="C2366" i="37"/>
  <c r="D2366" i="37" s="1"/>
  <c r="B2366" i="37"/>
  <c r="C2365" i="37"/>
  <c r="D2365" i="37" s="1"/>
  <c r="B2365" i="37"/>
  <c r="C2364" i="37"/>
  <c r="B2364" i="37"/>
  <c r="C2363" i="37"/>
  <c r="B2363" i="37"/>
  <c r="C2362" i="37"/>
  <c r="B2362" i="37"/>
  <c r="C2361" i="37"/>
  <c r="B2361" i="37"/>
  <c r="C2360" i="37"/>
  <c r="D2360" i="37" s="1"/>
  <c r="B2360" i="37"/>
  <c r="C2359" i="37"/>
  <c r="D2359" i="37" s="1"/>
  <c r="B2359" i="37"/>
  <c r="C2358" i="37"/>
  <c r="B2358" i="37"/>
  <c r="C2357" i="37"/>
  <c r="B2357" i="37"/>
  <c r="C2356" i="37"/>
  <c r="B2356" i="37"/>
  <c r="C2355" i="37"/>
  <c r="B2355" i="37"/>
  <c r="C2354" i="37"/>
  <c r="D2354" i="37" s="1"/>
  <c r="B2354" i="37"/>
  <c r="C2353" i="37"/>
  <c r="D2353" i="37" s="1"/>
  <c r="B2353" i="37"/>
  <c r="C2352" i="37"/>
  <c r="B2352" i="37"/>
  <c r="C2351" i="37"/>
  <c r="B2351" i="37"/>
  <c r="C2350" i="37"/>
  <c r="B2350" i="37"/>
  <c r="C2349" i="37"/>
  <c r="B2349" i="37"/>
  <c r="C2348" i="37"/>
  <c r="D2348" i="37" s="1"/>
  <c r="B2348" i="37"/>
  <c r="C2347" i="37"/>
  <c r="D2347" i="37" s="1"/>
  <c r="B2347" i="37"/>
  <c r="C2346" i="37"/>
  <c r="B2346" i="37"/>
  <c r="C2345" i="37"/>
  <c r="B2345" i="37"/>
  <c r="C2344" i="37"/>
  <c r="B2344" i="37"/>
  <c r="C2343" i="37"/>
  <c r="B2343" i="37"/>
  <c r="C2342" i="37"/>
  <c r="D2342" i="37" s="1"/>
  <c r="B2342" i="37"/>
  <c r="C2341" i="37"/>
  <c r="D2341" i="37" s="1"/>
  <c r="B2341" i="37"/>
  <c r="C2340" i="37"/>
  <c r="B2340" i="37"/>
  <c r="C2339" i="37"/>
  <c r="B2339" i="37"/>
  <c r="C2338" i="37"/>
  <c r="B2338" i="37"/>
  <c r="C2337" i="37"/>
  <c r="B2337" i="37"/>
  <c r="C2336" i="37"/>
  <c r="D2336" i="37" s="1"/>
  <c r="B2336" i="37"/>
  <c r="C2335" i="37"/>
  <c r="D2335" i="37" s="1"/>
  <c r="B2335" i="37"/>
  <c r="C2334" i="37"/>
  <c r="B2334" i="37"/>
  <c r="C2333" i="37"/>
  <c r="B2333" i="37"/>
  <c r="C2332" i="37"/>
  <c r="B2332" i="37"/>
  <c r="C2331" i="37"/>
  <c r="B2331" i="37"/>
  <c r="C2330" i="37"/>
  <c r="D2330" i="37" s="1"/>
  <c r="B2330" i="37"/>
  <c r="C2329" i="37"/>
  <c r="D2329" i="37" s="1"/>
  <c r="B2329" i="37"/>
  <c r="C2328" i="37"/>
  <c r="B2328" i="37"/>
  <c r="C2327" i="37"/>
  <c r="B2327" i="37"/>
  <c r="C2326" i="37"/>
  <c r="B2326" i="37"/>
  <c r="C2325" i="37"/>
  <c r="B2325" i="37"/>
  <c r="C2324" i="37"/>
  <c r="D2324" i="37" s="1"/>
  <c r="B2324" i="37"/>
  <c r="C2323" i="37"/>
  <c r="D2323" i="37" s="1"/>
  <c r="B2323" i="37"/>
  <c r="C2322" i="37"/>
  <c r="B2322" i="37"/>
  <c r="C2321" i="37"/>
  <c r="B2321" i="37"/>
  <c r="C2320" i="37"/>
  <c r="B2320" i="37"/>
  <c r="C2319" i="37"/>
  <c r="B2319" i="37"/>
  <c r="C2318" i="37"/>
  <c r="D2318" i="37" s="1"/>
  <c r="B2318" i="37"/>
  <c r="C2317" i="37"/>
  <c r="D2317" i="37" s="1"/>
  <c r="B2317" i="37"/>
  <c r="C2316" i="37"/>
  <c r="B2316" i="37"/>
  <c r="C2315" i="37"/>
  <c r="B2315" i="37"/>
  <c r="C2314" i="37"/>
  <c r="B2314" i="37"/>
  <c r="C2313" i="37"/>
  <c r="B2313" i="37"/>
  <c r="C2312" i="37"/>
  <c r="D2312" i="37" s="1"/>
  <c r="B2312" i="37"/>
  <c r="C2311" i="37"/>
  <c r="D2311" i="37" s="1"/>
  <c r="B2311" i="37"/>
  <c r="C2310" i="37"/>
  <c r="B2310" i="37"/>
  <c r="C2309" i="37"/>
  <c r="B2309" i="37"/>
  <c r="C2308" i="37"/>
  <c r="B2308" i="37"/>
  <c r="C2307" i="37"/>
  <c r="B2307" i="37"/>
  <c r="C2306" i="37"/>
  <c r="D2306" i="37" s="1"/>
  <c r="B2306" i="37"/>
  <c r="C2305" i="37"/>
  <c r="D2305" i="37" s="1"/>
  <c r="B2305" i="37"/>
  <c r="C2304" i="37"/>
  <c r="B2304" i="37"/>
  <c r="C2303" i="37"/>
  <c r="B2303" i="37"/>
  <c r="C2302" i="37"/>
  <c r="B2302" i="37"/>
  <c r="C2301" i="37"/>
  <c r="B2301" i="37"/>
  <c r="C2300" i="37"/>
  <c r="D2300" i="37" s="1"/>
  <c r="B2300" i="37"/>
  <c r="C2299" i="37"/>
  <c r="D2299" i="37" s="1"/>
  <c r="B2299" i="37"/>
  <c r="C2298" i="37"/>
  <c r="B2298" i="37"/>
  <c r="C2297" i="37"/>
  <c r="B2297" i="37"/>
  <c r="C2296" i="37"/>
  <c r="B2296" i="37"/>
  <c r="C2295" i="37"/>
  <c r="B2295" i="37"/>
  <c r="C2294" i="37"/>
  <c r="D2294" i="37" s="1"/>
  <c r="B2294" i="37"/>
  <c r="C2293" i="37"/>
  <c r="D2293" i="37" s="1"/>
  <c r="B2293" i="37"/>
  <c r="C2292" i="37"/>
  <c r="B2292" i="37"/>
  <c r="C2291" i="37"/>
  <c r="B2291" i="37"/>
  <c r="C2290" i="37"/>
  <c r="B2290" i="37"/>
  <c r="C2289" i="37"/>
  <c r="B2289" i="37"/>
  <c r="C2288" i="37"/>
  <c r="D2288" i="37" s="1"/>
  <c r="B2288" i="37"/>
  <c r="C2287" i="37"/>
  <c r="D2287" i="37" s="1"/>
  <c r="B2287" i="37"/>
  <c r="C2286" i="37"/>
  <c r="B2286" i="37"/>
  <c r="C2285" i="37"/>
  <c r="B2285" i="37"/>
  <c r="C2284" i="37"/>
  <c r="B2284" i="37"/>
  <c r="C2283" i="37"/>
  <c r="B2283" i="37"/>
  <c r="C2282" i="37"/>
  <c r="D2282" i="37" s="1"/>
  <c r="B2282" i="37"/>
  <c r="C2281" i="37"/>
  <c r="D2281" i="37" s="1"/>
  <c r="B2281" i="37"/>
  <c r="C2280" i="37"/>
  <c r="B2280" i="37"/>
  <c r="C2279" i="37"/>
  <c r="B2279" i="37"/>
  <c r="C2278" i="37"/>
  <c r="B2278" i="37"/>
  <c r="C2277" i="37"/>
  <c r="B2277" i="37"/>
  <c r="C2276" i="37"/>
  <c r="D2276" i="37" s="1"/>
  <c r="B2276" i="37"/>
  <c r="C2275" i="37"/>
  <c r="D2275" i="37" s="1"/>
  <c r="B2275" i="37"/>
  <c r="C2274" i="37"/>
  <c r="D2273" i="37" s="1"/>
  <c r="B2274" i="37"/>
  <c r="C2273" i="37"/>
  <c r="B2273" i="37"/>
  <c r="C2272" i="37"/>
  <c r="B2272" i="37"/>
  <c r="C2271" i="37"/>
  <c r="B2271" i="37"/>
  <c r="C2270" i="37"/>
  <c r="D2270" i="37" s="1"/>
  <c r="B2270" i="37"/>
  <c r="C2269" i="37"/>
  <c r="D2269" i="37" s="1"/>
  <c r="B2269" i="37"/>
  <c r="C2268" i="37"/>
  <c r="D2267" i="37" s="1"/>
  <c r="B2268" i="37"/>
  <c r="C2267" i="37"/>
  <c r="B2267" i="37"/>
  <c r="C2266" i="37"/>
  <c r="B2266" i="37"/>
  <c r="C2265" i="37"/>
  <c r="B2265" i="37"/>
  <c r="C2264" i="37"/>
  <c r="D2264" i="37" s="1"/>
  <c r="B2264" i="37"/>
  <c r="C2263" i="37"/>
  <c r="D2263" i="37" s="1"/>
  <c r="B2263" i="37"/>
  <c r="C2262" i="37"/>
  <c r="D2261" i="37" s="1"/>
  <c r="B2262" i="37"/>
  <c r="C2261" i="37"/>
  <c r="B2261" i="37"/>
  <c r="C2260" i="37"/>
  <c r="B2260" i="37"/>
  <c r="C2259" i="37"/>
  <c r="B2259" i="37"/>
  <c r="C2258" i="37"/>
  <c r="D2258" i="37" s="1"/>
  <c r="B2258" i="37"/>
  <c r="C2257" i="37"/>
  <c r="D2257" i="37" s="1"/>
  <c r="B2257" i="37"/>
  <c r="C2256" i="37"/>
  <c r="B2256" i="37"/>
  <c r="C2255" i="37"/>
  <c r="B2255" i="37"/>
  <c r="C2254" i="37"/>
  <c r="B2254" i="37"/>
  <c r="C2253" i="37"/>
  <c r="B2253" i="37"/>
  <c r="C2252" i="37"/>
  <c r="D2252" i="37" s="1"/>
  <c r="B2252" i="37"/>
  <c r="C2251" i="37"/>
  <c r="D2251" i="37" s="1"/>
  <c r="B2251" i="37"/>
  <c r="C2250" i="37"/>
  <c r="B2250" i="37"/>
  <c r="C2249" i="37"/>
  <c r="B2249" i="37"/>
  <c r="C2248" i="37"/>
  <c r="B2248" i="37"/>
  <c r="C2247" i="37"/>
  <c r="B2247" i="37"/>
  <c r="C2246" i="37"/>
  <c r="D2246" i="37" s="1"/>
  <c r="B2246" i="37"/>
  <c r="C2245" i="37"/>
  <c r="D2245" i="37" s="1"/>
  <c r="B2245" i="37"/>
  <c r="C2244" i="37"/>
  <c r="D2243" i="37" s="1"/>
  <c r="B2244" i="37"/>
  <c r="C2243" i="37"/>
  <c r="B2243" i="37"/>
  <c r="C2242" i="37"/>
  <c r="B2242" i="37"/>
  <c r="C2241" i="37"/>
  <c r="B2241" i="37"/>
  <c r="C2240" i="37"/>
  <c r="D2240" i="37" s="1"/>
  <c r="B2240" i="37"/>
  <c r="C2239" i="37"/>
  <c r="D2239" i="37" s="1"/>
  <c r="B2239" i="37"/>
  <c r="C2238" i="37"/>
  <c r="B2238" i="37"/>
  <c r="C2237" i="37"/>
  <c r="B2237" i="37"/>
  <c r="C2236" i="37"/>
  <c r="B2236" i="37"/>
  <c r="C2235" i="37"/>
  <c r="B2235" i="37"/>
  <c r="C2234" i="37"/>
  <c r="D2234" i="37" s="1"/>
  <c r="B2234" i="37"/>
  <c r="C2233" i="37"/>
  <c r="D2233" i="37" s="1"/>
  <c r="B2233" i="37"/>
  <c r="C2232" i="37"/>
  <c r="B2232" i="37"/>
  <c r="C2231" i="37"/>
  <c r="B2231" i="37"/>
  <c r="C2230" i="37"/>
  <c r="B2230" i="37"/>
  <c r="C2229" i="37"/>
  <c r="B2229" i="37"/>
  <c r="C2228" i="37"/>
  <c r="D2228" i="37" s="1"/>
  <c r="B2228" i="37"/>
  <c r="C2227" i="37"/>
  <c r="D2227" i="37" s="1"/>
  <c r="B2227" i="37"/>
  <c r="C2226" i="37"/>
  <c r="B2226" i="37"/>
  <c r="C2225" i="37"/>
  <c r="B2225" i="37"/>
  <c r="C2224" i="37"/>
  <c r="B2224" i="37"/>
  <c r="C2223" i="37"/>
  <c r="B2223" i="37"/>
  <c r="C2222" i="37"/>
  <c r="D2222" i="37" s="1"/>
  <c r="B2222" i="37"/>
  <c r="C2221" i="37"/>
  <c r="D2221" i="37" s="1"/>
  <c r="B2221" i="37"/>
  <c r="C2220" i="37"/>
  <c r="B2220" i="37"/>
  <c r="C2219" i="37"/>
  <c r="B2219" i="37"/>
  <c r="C2218" i="37"/>
  <c r="B2218" i="37"/>
  <c r="C2217" i="37"/>
  <c r="B2217" i="37"/>
  <c r="C2216" i="37"/>
  <c r="D2216" i="37" s="1"/>
  <c r="B2216" i="37"/>
  <c r="C2215" i="37"/>
  <c r="D2215" i="37" s="1"/>
  <c r="B2215" i="37"/>
  <c r="C2214" i="37"/>
  <c r="B2214" i="37"/>
  <c r="C2213" i="37"/>
  <c r="B2213" i="37"/>
  <c r="C2212" i="37"/>
  <c r="B2212" i="37"/>
  <c r="C2211" i="37"/>
  <c r="B2211" i="37"/>
  <c r="C2210" i="37"/>
  <c r="D2210" i="37" s="1"/>
  <c r="B2210" i="37"/>
  <c r="C2209" i="37"/>
  <c r="D2209" i="37" s="1"/>
  <c r="B2209" i="37"/>
  <c r="C2208" i="37"/>
  <c r="B2208" i="37"/>
  <c r="C2207" i="37"/>
  <c r="B2207" i="37"/>
  <c r="C2206" i="37"/>
  <c r="B2206" i="37"/>
  <c r="C2205" i="37"/>
  <c r="B2205" i="37"/>
  <c r="C2204" i="37"/>
  <c r="B2204" i="37"/>
  <c r="C2203" i="37"/>
  <c r="D2203" i="37" s="1"/>
  <c r="B2203" i="37"/>
  <c r="C2202" i="37"/>
  <c r="B2202" i="37"/>
  <c r="C2201" i="37"/>
  <c r="B2201" i="37"/>
  <c r="C2200" i="37"/>
  <c r="B2200" i="37"/>
  <c r="C2199" i="37"/>
  <c r="B2199" i="37"/>
  <c r="C2198" i="37"/>
  <c r="D2198" i="37" s="1"/>
  <c r="B2198" i="37"/>
  <c r="C2197" i="37"/>
  <c r="D2197" i="37" s="1"/>
  <c r="B2197" i="37"/>
  <c r="C2196" i="37"/>
  <c r="B2196" i="37"/>
  <c r="C2195" i="37"/>
  <c r="B2195" i="37"/>
  <c r="C2194" i="37"/>
  <c r="B2194" i="37"/>
  <c r="C2193" i="37"/>
  <c r="B2193" i="37"/>
  <c r="C2192" i="37"/>
  <c r="D2192" i="37" s="1"/>
  <c r="B2192" i="37"/>
  <c r="C2191" i="37"/>
  <c r="D2191" i="37" s="1"/>
  <c r="B2191" i="37"/>
  <c r="C2190" i="37"/>
  <c r="B2190" i="37"/>
  <c r="C2189" i="37"/>
  <c r="B2189" i="37"/>
  <c r="C2188" i="37"/>
  <c r="B2188" i="37"/>
  <c r="C2187" i="37"/>
  <c r="B2187" i="37"/>
  <c r="C2186" i="37"/>
  <c r="D2186" i="37" s="1"/>
  <c r="B2186" i="37"/>
  <c r="C2185" i="37"/>
  <c r="D2185" i="37" s="1"/>
  <c r="B2185" i="37"/>
  <c r="C2184" i="37"/>
  <c r="B2184" i="37"/>
  <c r="C2183" i="37"/>
  <c r="B2183" i="37"/>
  <c r="C2182" i="37"/>
  <c r="B2182" i="37"/>
  <c r="C2181" i="37"/>
  <c r="B2181" i="37"/>
  <c r="C2180" i="37"/>
  <c r="D2180" i="37" s="1"/>
  <c r="B2180" i="37"/>
  <c r="C2179" i="37"/>
  <c r="D2179" i="37" s="1"/>
  <c r="B2179" i="37"/>
  <c r="C2178" i="37"/>
  <c r="B2178" i="37"/>
  <c r="C2177" i="37"/>
  <c r="B2177" i="37"/>
  <c r="C2176" i="37"/>
  <c r="B2176" i="37"/>
  <c r="C2175" i="37"/>
  <c r="B2175" i="37"/>
  <c r="C2174" i="37"/>
  <c r="D2174" i="37" s="1"/>
  <c r="B2174" i="37"/>
  <c r="C2173" i="37"/>
  <c r="D2173" i="37" s="1"/>
  <c r="B2173" i="37"/>
  <c r="C2172" i="37"/>
  <c r="B2172" i="37"/>
  <c r="C2171" i="37"/>
  <c r="B2171" i="37"/>
  <c r="C2170" i="37"/>
  <c r="B2170" i="37"/>
  <c r="C2169" i="37"/>
  <c r="B2169" i="37"/>
  <c r="C2168" i="37"/>
  <c r="D2168" i="37" s="1"/>
  <c r="B2168" i="37"/>
  <c r="C2167" i="37"/>
  <c r="D2167" i="37" s="1"/>
  <c r="B2167" i="37"/>
  <c r="C2166" i="37"/>
  <c r="B2166" i="37"/>
  <c r="C2165" i="37"/>
  <c r="B2165" i="37"/>
  <c r="C2164" i="37"/>
  <c r="B2164" i="37"/>
  <c r="C2163" i="37"/>
  <c r="B2163" i="37"/>
  <c r="C2162" i="37"/>
  <c r="D2162" i="37" s="1"/>
  <c r="B2162" i="37"/>
  <c r="C2161" i="37"/>
  <c r="D2161" i="37" s="1"/>
  <c r="B2161" i="37"/>
  <c r="C2160" i="37"/>
  <c r="B2160" i="37"/>
  <c r="C2159" i="37"/>
  <c r="B2159" i="37"/>
  <c r="C2158" i="37"/>
  <c r="B2158" i="37"/>
  <c r="C2157" i="37"/>
  <c r="B2157" i="37"/>
  <c r="C2156" i="37"/>
  <c r="D2156" i="37" s="1"/>
  <c r="B2156" i="37"/>
  <c r="C2155" i="37"/>
  <c r="D2155" i="37" s="1"/>
  <c r="B2155" i="37"/>
  <c r="C2154" i="37"/>
  <c r="B2154" i="37"/>
  <c r="C2153" i="37"/>
  <c r="B2153" i="37"/>
  <c r="C2152" i="37"/>
  <c r="B2152" i="37"/>
  <c r="C2151" i="37"/>
  <c r="B2151" i="37"/>
  <c r="C2150" i="37"/>
  <c r="D2150" i="37" s="1"/>
  <c r="B2150" i="37"/>
  <c r="C2149" i="37"/>
  <c r="D2149" i="37" s="1"/>
  <c r="B2149" i="37"/>
  <c r="C2148" i="37"/>
  <c r="B2148" i="37"/>
  <c r="C2147" i="37"/>
  <c r="B2147" i="37"/>
  <c r="C2146" i="37"/>
  <c r="B2146" i="37"/>
  <c r="C2145" i="37"/>
  <c r="B2145" i="37"/>
  <c r="C2144" i="37"/>
  <c r="D2144" i="37" s="1"/>
  <c r="B2144" i="37"/>
  <c r="C2143" i="37"/>
  <c r="D2143" i="37" s="1"/>
  <c r="B2143" i="37"/>
  <c r="C2142" i="37"/>
  <c r="B2142" i="37"/>
  <c r="C2141" i="37"/>
  <c r="B2141" i="37"/>
  <c r="C2140" i="37"/>
  <c r="B2140" i="37"/>
  <c r="C2139" i="37"/>
  <c r="B2139" i="37"/>
  <c r="C2138" i="37"/>
  <c r="D2138" i="37" s="1"/>
  <c r="B2138" i="37"/>
  <c r="C2137" i="37"/>
  <c r="D2137" i="37" s="1"/>
  <c r="B2137" i="37"/>
  <c r="C2136" i="37"/>
  <c r="B2136" i="37"/>
  <c r="C2135" i="37"/>
  <c r="B2135" i="37"/>
  <c r="C2134" i="37"/>
  <c r="B2134" i="37"/>
  <c r="C2133" i="37"/>
  <c r="B2133" i="37"/>
  <c r="C2132" i="37"/>
  <c r="D2132" i="37" s="1"/>
  <c r="B2132" i="37"/>
  <c r="C2131" i="37"/>
  <c r="D2131" i="37" s="1"/>
  <c r="B2131" i="37"/>
  <c r="C2130" i="37"/>
  <c r="B2130" i="37"/>
  <c r="C2129" i="37"/>
  <c r="B2129" i="37"/>
  <c r="C2128" i="37"/>
  <c r="B2128" i="37"/>
  <c r="C2127" i="37"/>
  <c r="B2127" i="37"/>
  <c r="C2126" i="37"/>
  <c r="D2126" i="37" s="1"/>
  <c r="B2126" i="37"/>
  <c r="C2125" i="37"/>
  <c r="D2125" i="37" s="1"/>
  <c r="B2125" i="37"/>
  <c r="C2124" i="37"/>
  <c r="B2124" i="37"/>
  <c r="C2123" i="37"/>
  <c r="B2123" i="37"/>
  <c r="C2122" i="37"/>
  <c r="B2122" i="37"/>
  <c r="C2121" i="37"/>
  <c r="B2121" i="37"/>
  <c r="C2120" i="37"/>
  <c r="D2120" i="37" s="1"/>
  <c r="B2120" i="37"/>
  <c r="C2119" i="37"/>
  <c r="D2119" i="37" s="1"/>
  <c r="B2119" i="37"/>
  <c r="C2118" i="37"/>
  <c r="B2118" i="37"/>
  <c r="C2117" i="37"/>
  <c r="B2117" i="37"/>
  <c r="C2116" i="37"/>
  <c r="B2116" i="37"/>
  <c r="C2115" i="37"/>
  <c r="B2115" i="37"/>
  <c r="C2114" i="37"/>
  <c r="D2114" i="37" s="1"/>
  <c r="B2114" i="37"/>
  <c r="C2113" i="37"/>
  <c r="D2113" i="37" s="1"/>
  <c r="B2113" i="37"/>
  <c r="C2112" i="37"/>
  <c r="B2112" i="37"/>
  <c r="C2111" i="37"/>
  <c r="B2111" i="37"/>
  <c r="C2110" i="37"/>
  <c r="B2110" i="37"/>
  <c r="C2109" i="37"/>
  <c r="B2109" i="37"/>
  <c r="C2108" i="37"/>
  <c r="D2108" i="37" s="1"/>
  <c r="B2108" i="37"/>
  <c r="C2107" i="37"/>
  <c r="D2107" i="37" s="1"/>
  <c r="B2107" i="37"/>
  <c r="C2106" i="37"/>
  <c r="B2106" i="37"/>
  <c r="C2105" i="37"/>
  <c r="B2105" i="37"/>
  <c r="C2104" i="37"/>
  <c r="B2104" i="37"/>
  <c r="C2103" i="37"/>
  <c r="B2103" i="37"/>
  <c r="C2102" i="37"/>
  <c r="D2102" i="37" s="1"/>
  <c r="B2102" i="37"/>
  <c r="C2101" i="37"/>
  <c r="D2101" i="37" s="1"/>
  <c r="B2101" i="37"/>
  <c r="C2100" i="37"/>
  <c r="B2100" i="37"/>
  <c r="C2099" i="37"/>
  <c r="B2099" i="37"/>
  <c r="C2098" i="37"/>
  <c r="B2098" i="37"/>
  <c r="C2097" i="37"/>
  <c r="B2097" i="37"/>
  <c r="C2096" i="37"/>
  <c r="D2096" i="37" s="1"/>
  <c r="B2096" i="37"/>
  <c r="C2095" i="37"/>
  <c r="D2095" i="37" s="1"/>
  <c r="B2095" i="37"/>
  <c r="C2094" i="37"/>
  <c r="D2093" i="37" s="1"/>
  <c r="B2094" i="37"/>
  <c r="C2093" i="37"/>
  <c r="B2093" i="37"/>
  <c r="C2092" i="37"/>
  <c r="B2092" i="37"/>
  <c r="C2091" i="37"/>
  <c r="B2091" i="37"/>
  <c r="C2090" i="37"/>
  <c r="D2090" i="37" s="1"/>
  <c r="B2090" i="37"/>
  <c r="C2089" i="37"/>
  <c r="D2089" i="37" s="1"/>
  <c r="B2089" i="37"/>
  <c r="C2088" i="37"/>
  <c r="D2087" i="37" s="1"/>
  <c r="B2088" i="37"/>
  <c r="C2087" i="37"/>
  <c r="B2087" i="37"/>
  <c r="C2086" i="37"/>
  <c r="B2086" i="37"/>
  <c r="C2085" i="37"/>
  <c r="B2085" i="37"/>
  <c r="C2084" i="37"/>
  <c r="B2084" i="37"/>
  <c r="C2083" i="37"/>
  <c r="D2083" i="37" s="1"/>
  <c r="B2083" i="37"/>
  <c r="C2082" i="37"/>
  <c r="D2081" i="37" s="1"/>
  <c r="B2082" i="37"/>
  <c r="C2081" i="37"/>
  <c r="B2081" i="37"/>
  <c r="C2080" i="37"/>
  <c r="B2080" i="37"/>
  <c r="C2079" i="37"/>
  <c r="B2079" i="37"/>
  <c r="C2078" i="37"/>
  <c r="D2078" i="37" s="1"/>
  <c r="B2078" i="37"/>
  <c r="C2077" i="37"/>
  <c r="D2077" i="37" s="1"/>
  <c r="B2077" i="37"/>
  <c r="C2076" i="37"/>
  <c r="B2076" i="37"/>
  <c r="C2075" i="37"/>
  <c r="B2075" i="37"/>
  <c r="C2074" i="37"/>
  <c r="B2074" i="37"/>
  <c r="C2073" i="37"/>
  <c r="B2073" i="37"/>
  <c r="C2072" i="37"/>
  <c r="D2072" i="37" s="1"/>
  <c r="B2072" i="37"/>
  <c r="C2071" i="37"/>
  <c r="D2071" i="37" s="1"/>
  <c r="B2071" i="37"/>
  <c r="C2070" i="37"/>
  <c r="B2070" i="37"/>
  <c r="C2069" i="37"/>
  <c r="B2069" i="37"/>
  <c r="C2068" i="37"/>
  <c r="B2068" i="37"/>
  <c r="C2067" i="37"/>
  <c r="B2067" i="37"/>
  <c r="C2066" i="37"/>
  <c r="D2066" i="37" s="1"/>
  <c r="B2066" i="37"/>
  <c r="C2065" i="37"/>
  <c r="D2065" i="37" s="1"/>
  <c r="B2065" i="37"/>
  <c r="C2064" i="37"/>
  <c r="B2064" i="37"/>
  <c r="C2063" i="37"/>
  <c r="B2063" i="37"/>
  <c r="C2062" i="37"/>
  <c r="B2062" i="37"/>
  <c r="C2061" i="37"/>
  <c r="B2061" i="37"/>
  <c r="C2060" i="37"/>
  <c r="D2060" i="37" s="1"/>
  <c r="B2060" i="37"/>
  <c r="C2059" i="37"/>
  <c r="D2059" i="37" s="1"/>
  <c r="B2059" i="37"/>
  <c r="C2058" i="37"/>
  <c r="B2058" i="37"/>
  <c r="C2057" i="37"/>
  <c r="B2057" i="37"/>
  <c r="C2056" i="37"/>
  <c r="B2056" i="37"/>
  <c r="C2055" i="37"/>
  <c r="B2055" i="37"/>
  <c r="C2054" i="37"/>
  <c r="D2054" i="37" s="1"/>
  <c r="B2054" i="37"/>
  <c r="C2053" i="37"/>
  <c r="D2053" i="37" s="1"/>
  <c r="B2053" i="37"/>
  <c r="C2052" i="37"/>
  <c r="D2051" i="37" s="1"/>
  <c r="B2052" i="37"/>
  <c r="C2051" i="37"/>
  <c r="B2051" i="37"/>
  <c r="C2050" i="37"/>
  <c r="B2050" i="37"/>
  <c r="C2049" i="37"/>
  <c r="B2049" i="37"/>
  <c r="C2048" i="37"/>
  <c r="D2048" i="37" s="1"/>
  <c r="B2048" i="37"/>
  <c r="C2047" i="37"/>
  <c r="D2047" i="37" s="1"/>
  <c r="B2047" i="37"/>
  <c r="C2046" i="37"/>
  <c r="B2046" i="37"/>
  <c r="C2045" i="37"/>
  <c r="B2045" i="37"/>
  <c r="C2044" i="37"/>
  <c r="B2044" i="37"/>
  <c r="C2043" i="37"/>
  <c r="B2043" i="37"/>
  <c r="C2042" i="37"/>
  <c r="D2042" i="37" s="1"/>
  <c r="B2042" i="37"/>
  <c r="C2041" i="37"/>
  <c r="D2041" i="37" s="1"/>
  <c r="B2041" i="37"/>
  <c r="C2040" i="37"/>
  <c r="B2040" i="37"/>
  <c r="C2039" i="37"/>
  <c r="B2039" i="37"/>
  <c r="C2038" i="37"/>
  <c r="B2038" i="37"/>
  <c r="C2037" i="37"/>
  <c r="B2037" i="37"/>
  <c r="C2036" i="37"/>
  <c r="D2036" i="37" s="1"/>
  <c r="B2036" i="37"/>
  <c r="C2035" i="37"/>
  <c r="D2035" i="37" s="1"/>
  <c r="B2035" i="37"/>
  <c r="C2034" i="37"/>
  <c r="B2034" i="37"/>
  <c r="C2033" i="37"/>
  <c r="B2033" i="37"/>
  <c r="C2032" i="37"/>
  <c r="B2032" i="37"/>
  <c r="C2031" i="37"/>
  <c r="B2031" i="37"/>
  <c r="C2030" i="37"/>
  <c r="D2030" i="37" s="1"/>
  <c r="B2030" i="37"/>
  <c r="C2029" i="37"/>
  <c r="D2029" i="37" s="1"/>
  <c r="B2029" i="37"/>
  <c r="C2028" i="37"/>
  <c r="B2028" i="37"/>
  <c r="C2027" i="37"/>
  <c r="B2027" i="37"/>
  <c r="C2026" i="37"/>
  <c r="B2026" i="37"/>
  <c r="C2025" i="37"/>
  <c r="B2025" i="37"/>
  <c r="C2024" i="37"/>
  <c r="D2024" i="37" s="1"/>
  <c r="B2024" i="37"/>
  <c r="C2023" i="37"/>
  <c r="D2023" i="37" s="1"/>
  <c r="B2023" i="37"/>
  <c r="C2022" i="37"/>
  <c r="B2022" i="37"/>
  <c r="C2021" i="37"/>
  <c r="B2021" i="37"/>
  <c r="C2020" i="37"/>
  <c r="B2020" i="37"/>
  <c r="C2019" i="37"/>
  <c r="B2019" i="37"/>
  <c r="C2018" i="37"/>
  <c r="D2018" i="37" s="1"/>
  <c r="B2018" i="37"/>
  <c r="C2017" i="37"/>
  <c r="D2017" i="37" s="1"/>
  <c r="B2017" i="37"/>
  <c r="C2016" i="37"/>
  <c r="B2016" i="37"/>
  <c r="C2015" i="37"/>
  <c r="B2015" i="37"/>
  <c r="C2014" i="37"/>
  <c r="B2014" i="37"/>
  <c r="C2013" i="37"/>
  <c r="B2013" i="37"/>
  <c r="C2012" i="37"/>
  <c r="D2012" i="37" s="1"/>
  <c r="B2012" i="37"/>
  <c r="C2011" i="37"/>
  <c r="D2011" i="37" s="1"/>
  <c r="B2011" i="37"/>
  <c r="C2010" i="37"/>
  <c r="B2010" i="37"/>
  <c r="C2009" i="37"/>
  <c r="B2009" i="37"/>
  <c r="C2008" i="37"/>
  <c r="B2008" i="37"/>
  <c r="C2007" i="37"/>
  <c r="B2007" i="37"/>
  <c r="C2006" i="37"/>
  <c r="D2006" i="37" s="1"/>
  <c r="B2006" i="37"/>
  <c r="C2005" i="37"/>
  <c r="D2005" i="37" s="1"/>
  <c r="B2005" i="37"/>
  <c r="C2004" i="37"/>
  <c r="B2004" i="37"/>
  <c r="C2003" i="37"/>
  <c r="B2003" i="37"/>
  <c r="C2002" i="37"/>
  <c r="B2002" i="37"/>
  <c r="C2001" i="37"/>
  <c r="B2001" i="37"/>
  <c r="C2000" i="37"/>
  <c r="D2000" i="37" s="1"/>
  <c r="B2000" i="37"/>
  <c r="C1999" i="37"/>
  <c r="D1999" i="37" s="1"/>
  <c r="B1999" i="37"/>
  <c r="C1998" i="37"/>
  <c r="B1998" i="37"/>
  <c r="C1997" i="37"/>
  <c r="B1997" i="37"/>
  <c r="C1996" i="37"/>
  <c r="B1996" i="37"/>
  <c r="C1995" i="37"/>
  <c r="B1995" i="37"/>
  <c r="C1994" i="37"/>
  <c r="D1994" i="37" s="1"/>
  <c r="B1994" i="37"/>
  <c r="C1993" i="37"/>
  <c r="D1993" i="37" s="1"/>
  <c r="B1993" i="37"/>
  <c r="C1992" i="37"/>
  <c r="B1992" i="37"/>
  <c r="C1991" i="37"/>
  <c r="B1991" i="37"/>
  <c r="C1990" i="37"/>
  <c r="B1990" i="37"/>
  <c r="C1989" i="37"/>
  <c r="B1989" i="37"/>
  <c r="C1988" i="37"/>
  <c r="D1988" i="37" s="1"/>
  <c r="B1988" i="37"/>
  <c r="C1987" i="37"/>
  <c r="D1987" i="37" s="1"/>
  <c r="B1987" i="37"/>
  <c r="C1986" i="37"/>
  <c r="D1985" i="37" s="1"/>
  <c r="B1986" i="37"/>
  <c r="C1985" i="37"/>
  <c r="B1985" i="37"/>
  <c r="C1984" i="37"/>
  <c r="B1984" i="37"/>
  <c r="C1983" i="37"/>
  <c r="B1983" i="37"/>
  <c r="C1982" i="37"/>
  <c r="D1982" i="37" s="1"/>
  <c r="B1982" i="37"/>
  <c r="C1981" i="37"/>
  <c r="D1981" i="37" s="1"/>
  <c r="B1981" i="37"/>
  <c r="C1980" i="37"/>
  <c r="B1980" i="37"/>
  <c r="C1979" i="37"/>
  <c r="B1979" i="37"/>
  <c r="C1978" i="37"/>
  <c r="B1978" i="37"/>
  <c r="C1977" i="37"/>
  <c r="B1977" i="37"/>
  <c r="C1976" i="37"/>
  <c r="D1976" i="37" s="1"/>
  <c r="B1976" i="37"/>
  <c r="C1975" i="37"/>
  <c r="D1975" i="37" s="1"/>
  <c r="B1975" i="37"/>
  <c r="C1974" i="37"/>
  <c r="B1974" i="37"/>
  <c r="C1973" i="37"/>
  <c r="B1973" i="37"/>
  <c r="C1972" i="37"/>
  <c r="B1972" i="37"/>
  <c r="C1971" i="37"/>
  <c r="B1971" i="37"/>
  <c r="C1970" i="37"/>
  <c r="D1970" i="37" s="1"/>
  <c r="B1970" i="37"/>
  <c r="C1969" i="37"/>
  <c r="D1969" i="37" s="1"/>
  <c r="B1969" i="37"/>
  <c r="C1968" i="37"/>
  <c r="D1967" i="37" s="1"/>
  <c r="B1968" i="37"/>
  <c r="C1967" i="37"/>
  <c r="B1967" i="37"/>
  <c r="C1966" i="37"/>
  <c r="B1966" i="37"/>
  <c r="C1965" i="37"/>
  <c r="B1965" i="37"/>
  <c r="C1964" i="37"/>
  <c r="D1964" i="37" s="1"/>
  <c r="B1964" i="37"/>
  <c r="C1963" i="37"/>
  <c r="D1963" i="37" s="1"/>
  <c r="B1963" i="37"/>
  <c r="C1962" i="37"/>
  <c r="D1961" i="37" s="1"/>
  <c r="B1962" i="37"/>
  <c r="C1961" i="37"/>
  <c r="B1961" i="37"/>
  <c r="C1960" i="37"/>
  <c r="B1960" i="37"/>
  <c r="C1959" i="37"/>
  <c r="B1959" i="37"/>
  <c r="C1958" i="37"/>
  <c r="B1958" i="37"/>
  <c r="C1957" i="37"/>
  <c r="D1957" i="37" s="1"/>
  <c r="B1957" i="37"/>
  <c r="C1956" i="37"/>
  <c r="D1955" i="37" s="1"/>
  <c r="B1956" i="37"/>
  <c r="C1955" i="37"/>
  <c r="B1955" i="37"/>
  <c r="C1954" i="37"/>
  <c r="B1954" i="37"/>
  <c r="C1953" i="37"/>
  <c r="B1953" i="37"/>
  <c r="C1952" i="37"/>
  <c r="D1952" i="37" s="1"/>
  <c r="B1952" i="37"/>
  <c r="C1951" i="37"/>
  <c r="D1951" i="37" s="1"/>
  <c r="B1951" i="37"/>
  <c r="C1950" i="37"/>
  <c r="B1950" i="37"/>
  <c r="C1949" i="37"/>
  <c r="B1949" i="37"/>
  <c r="C1948" i="37"/>
  <c r="B1948" i="37"/>
  <c r="C1947" i="37"/>
  <c r="B1947" i="37"/>
  <c r="C1946" i="37"/>
  <c r="D1946" i="37" s="1"/>
  <c r="B1946" i="37"/>
  <c r="C1945" i="37"/>
  <c r="D1945" i="37" s="1"/>
  <c r="B1945" i="37"/>
  <c r="C1944" i="37"/>
  <c r="B1944" i="37"/>
  <c r="C1943" i="37"/>
  <c r="B1943" i="37"/>
  <c r="C1942" i="37"/>
  <c r="B1942" i="37"/>
  <c r="C1941" i="37"/>
  <c r="B1941" i="37"/>
  <c r="C1940" i="37"/>
  <c r="D1940" i="37" s="1"/>
  <c r="B1940" i="37"/>
  <c r="C1939" i="37"/>
  <c r="D1939" i="37" s="1"/>
  <c r="B1939" i="37"/>
  <c r="C1938" i="37"/>
  <c r="D1937" i="37" s="1"/>
  <c r="B1938" i="37"/>
  <c r="C1937" i="37"/>
  <c r="B1937" i="37"/>
  <c r="C1936" i="37"/>
  <c r="B1936" i="37"/>
  <c r="C1935" i="37"/>
  <c r="B1935" i="37"/>
  <c r="C1934" i="37"/>
  <c r="D1934" i="37" s="1"/>
  <c r="B1934" i="37"/>
  <c r="C1933" i="37"/>
  <c r="D1933" i="37" s="1"/>
  <c r="B1933" i="37"/>
  <c r="C1932" i="37"/>
  <c r="B1932" i="37"/>
  <c r="C1931" i="37"/>
  <c r="B1931" i="37"/>
  <c r="C1930" i="37"/>
  <c r="B1930" i="37"/>
  <c r="C1929" i="37"/>
  <c r="B1929" i="37"/>
  <c r="C1928" i="37"/>
  <c r="D1928" i="37" s="1"/>
  <c r="B1928" i="37"/>
  <c r="C1927" i="37"/>
  <c r="D1927" i="37" s="1"/>
  <c r="B1927" i="37"/>
  <c r="C1926" i="37"/>
  <c r="B1926" i="37"/>
  <c r="C1925" i="37"/>
  <c r="B1925" i="37"/>
  <c r="C1924" i="37"/>
  <c r="B1924" i="37"/>
  <c r="C1923" i="37"/>
  <c r="B1923" i="37"/>
  <c r="C1922" i="37"/>
  <c r="D1922" i="37" s="1"/>
  <c r="B1922" i="37"/>
  <c r="C1921" i="37"/>
  <c r="D1921" i="37" s="1"/>
  <c r="B1921" i="37"/>
  <c r="C1920" i="37"/>
  <c r="B1920" i="37"/>
  <c r="C1919" i="37"/>
  <c r="B1919" i="37"/>
  <c r="C1918" i="37"/>
  <c r="B1918" i="37"/>
  <c r="C1917" i="37"/>
  <c r="B1917" i="37"/>
  <c r="C1916" i="37"/>
  <c r="D1916" i="37" s="1"/>
  <c r="B1916" i="37"/>
  <c r="C1915" i="37"/>
  <c r="D1915" i="37" s="1"/>
  <c r="B1915" i="37"/>
  <c r="C1914" i="37"/>
  <c r="B1914" i="37"/>
  <c r="C1913" i="37"/>
  <c r="B1913" i="37"/>
  <c r="C1912" i="37"/>
  <c r="B1912" i="37"/>
  <c r="C1911" i="37"/>
  <c r="B1911" i="37"/>
  <c r="C1910" i="37"/>
  <c r="D1910" i="37" s="1"/>
  <c r="B1910" i="37"/>
  <c r="C1909" i="37"/>
  <c r="D1909" i="37" s="1"/>
  <c r="B1909" i="37"/>
  <c r="C1908" i="37"/>
  <c r="D1907" i="37" s="1"/>
  <c r="B1908" i="37"/>
  <c r="C1907" i="37"/>
  <c r="B1907" i="37"/>
  <c r="C1906" i="37"/>
  <c r="B1906" i="37"/>
  <c r="C1905" i="37"/>
  <c r="B1905" i="37"/>
  <c r="C1904" i="37"/>
  <c r="D1904" i="37" s="1"/>
  <c r="B1904" i="37"/>
  <c r="C1903" i="37"/>
  <c r="D1903" i="37" s="1"/>
  <c r="B1903" i="37"/>
  <c r="C1902" i="37"/>
  <c r="D1901" i="37" s="1"/>
  <c r="B1902" i="37"/>
  <c r="C1901" i="37"/>
  <c r="B1901" i="37"/>
  <c r="C1900" i="37"/>
  <c r="B1900" i="37"/>
  <c r="C1899" i="37"/>
  <c r="B1899" i="37"/>
  <c r="C1898" i="37"/>
  <c r="D1898" i="37" s="1"/>
  <c r="B1898" i="37"/>
  <c r="C1897" i="37"/>
  <c r="D1897" i="37" s="1"/>
  <c r="B1897" i="37"/>
  <c r="C1896" i="37"/>
  <c r="B1896" i="37"/>
  <c r="C1895" i="37"/>
  <c r="B1895" i="37"/>
  <c r="C1894" i="37"/>
  <c r="B1894" i="37"/>
  <c r="C1893" i="37"/>
  <c r="B1893" i="37"/>
  <c r="C1892" i="37"/>
  <c r="D1892" i="37" s="1"/>
  <c r="B1892" i="37"/>
  <c r="C1891" i="37"/>
  <c r="D1891" i="37" s="1"/>
  <c r="B1891" i="37"/>
  <c r="C1890" i="37"/>
  <c r="D1889" i="37" s="1"/>
  <c r="B1890" i="37"/>
  <c r="C1889" i="37"/>
  <c r="B1889" i="37"/>
  <c r="C1888" i="37"/>
  <c r="B1888" i="37"/>
  <c r="C1887" i="37"/>
  <c r="B1887" i="37"/>
  <c r="C1886" i="37"/>
  <c r="D1886" i="37" s="1"/>
  <c r="B1886" i="37"/>
  <c r="C1885" i="37"/>
  <c r="D1885" i="37" s="1"/>
  <c r="B1885" i="37"/>
  <c r="C1884" i="37"/>
  <c r="B1884" i="37"/>
  <c r="C1883" i="37"/>
  <c r="B1883" i="37"/>
  <c r="C1882" i="37"/>
  <c r="B1882" i="37"/>
  <c r="C1881" i="37"/>
  <c r="B1881" i="37"/>
  <c r="C1880" i="37"/>
  <c r="D1880" i="37" s="1"/>
  <c r="B1880" i="37"/>
  <c r="C1879" i="37"/>
  <c r="D1879" i="37" s="1"/>
  <c r="B1879" i="37"/>
  <c r="C1878" i="37"/>
  <c r="B1878" i="37"/>
  <c r="C1877" i="37"/>
  <c r="B1877" i="37"/>
  <c r="C1876" i="37"/>
  <c r="B1876" i="37"/>
  <c r="C1875" i="37"/>
  <c r="B1875" i="37"/>
  <c r="C1874" i="37"/>
  <c r="D1874" i="37" s="1"/>
  <c r="B1874" i="37"/>
  <c r="C1873" i="37"/>
  <c r="D1873" i="37" s="1"/>
  <c r="B1873" i="37"/>
  <c r="C1872" i="37"/>
  <c r="B1872" i="37"/>
  <c r="C1871" i="37"/>
  <c r="B1871" i="37"/>
  <c r="C1870" i="37"/>
  <c r="B1870" i="37"/>
  <c r="C1869" i="37"/>
  <c r="B1869" i="37"/>
  <c r="C1868" i="37"/>
  <c r="D1868" i="37" s="1"/>
  <c r="B1868" i="37"/>
  <c r="C1867" i="37"/>
  <c r="D1867" i="37" s="1"/>
  <c r="B1867" i="37"/>
  <c r="C1866" i="37"/>
  <c r="D1865" i="37" s="1"/>
  <c r="B1866" i="37"/>
  <c r="C1865" i="37"/>
  <c r="B1865" i="37"/>
  <c r="C1864" i="37"/>
  <c r="B1864" i="37"/>
  <c r="C1863" i="37"/>
  <c r="B1863" i="37"/>
  <c r="C1862" i="37"/>
  <c r="B1862" i="37"/>
  <c r="C1861" i="37"/>
  <c r="D1861" i="37" s="1"/>
  <c r="B1861" i="37"/>
  <c r="C1860" i="37"/>
  <c r="B1860" i="37"/>
  <c r="C1859" i="37"/>
  <c r="B1859" i="37"/>
  <c r="C1858" i="37"/>
  <c r="B1858" i="37"/>
  <c r="C1857" i="37"/>
  <c r="B1857" i="37"/>
  <c r="C1856" i="37"/>
  <c r="D1856" i="37" s="1"/>
  <c r="B1856" i="37"/>
  <c r="C1855" i="37"/>
  <c r="D1855" i="37" s="1"/>
  <c r="B1855" i="37"/>
  <c r="C1854" i="37"/>
  <c r="D1853" i="37" s="1"/>
  <c r="B1854" i="37"/>
  <c r="C1853" i="37"/>
  <c r="B1853" i="37"/>
  <c r="C1852" i="37"/>
  <c r="B1852" i="37"/>
  <c r="C1851" i="37"/>
  <c r="B1851" i="37"/>
  <c r="C1850" i="37"/>
  <c r="D1850" i="37" s="1"/>
  <c r="B1850" i="37"/>
  <c r="C1849" i="37"/>
  <c r="D1849" i="37" s="1"/>
  <c r="B1849" i="37"/>
  <c r="C1848" i="37"/>
  <c r="D1847" i="37" s="1"/>
  <c r="B1848" i="37"/>
  <c r="C1847" i="37"/>
  <c r="B1847" i="37"/>
  <c r="C1846" i="37"/>
  <c r="B1846" i="37"/>
  <c r="C1845" i="37"/>
  <c r="B1845" i="37"/>
  <c r="C1844" i="37"/>
  <c r="D1844" i="37" s="1"/>
  <c r="B1844" i="37"/>
  <c r="C1843" i="37"/>
  <c r="D1843" i="37" s="1"/>
  <c r="B1843" i="37"/>
  <c r="C1842" i="37"/>
  <c r="D1841" i="37" s="1"/>
  <c r="B1842" i="37"/>
  <c r="C1841" i="37"/>
  <c r="B1841" i="37"/>
  <c r="C1840" i="37"/>
  <c r="B1840" i="37"/>
  <c r="C1839" i="37"/>
  <c r="B1839" i="37"/>
  <c r="C1838" i="37"/>
  <c r="D1838" i="37" s="1"/>
  <c r="B1838" i="37"/>
  <c r="C1837" i="37"/>
  <c r="D1837" i="37" s="1"/>
  <c r="B1837" i="37"/>
  <c r="C1836" i="37"/>
  <c r="D1835" i="37" s="1"/>
  <c r="B1836" i="37"/>
  <c r="C1835" i="37"/>
  <c r="B1835" i="37"/>
  <c r="C1834" i="37"/>
  <c r="B1834" i="37"/>
  <c r="C1833" i="37"/>
  <c r="B1833" i="37"/>
  <c r="C1832" i="37"/>
  <c r="D1832" i="37" s="1"/>
  <c r="B1832" i="37"/>
  <c r="C1831" i="37"/>
  <c r="D1831" i="37" s="1"/>
  <c r="B1831" i="37"/>
  <c r="C1830" i="37"/>
  <c r="B1830" i="37"/>
  <c r="C1829" i="37"/>
  <c r="B1829" i="37"/>
  <c r="C1828" i="37"/>
  <c r="B1828" i="37"/>
  <c r="C1827" i="37"/>
  <c r="B1827" i="37"/>
  <c r="C1826" i="37"/>
  <c r="D1826" i="37" s="1"/>
  <c r="B1826" i="37"/>
  <c r="C1825" i="37"/>
  <c r="D1825" i="37" s="1"/>
  <c r="B1825" i="37"/>
  <c r="C1824" i="37"/>
  <c r="B1824" i="37"/>
  <c r="C1823" i="37"/>
  <c r="B1823" i="37"/>
  <c r="C1822" i="37"/>
  <c r="B1822" i="37"/>
  <c r="C1821" i="37"/>
  <c r="B1821" i="37"/>
  <c r="C1820" i="37"/>
  <c r="D1820" i="37" s="1"/>
  <c r="B1820" i="37"/>
  <c r="C1819" i="37"/>
  <c r="D1819" i="37" s="1"/>
  <c r="B1819" i="37"/>
  <c r="C1818" i="37"/>
  <c r="B1818" i="37"/>
  <c r="C1817" i="37"/>
  <c r="B1817" i="37"/>
  <c r="C1816" i="37"/>
  <c r="B1816" i="37"/>
  <c r="C1815" i="37"/>
  <c r="B1815" i="37"/>
  <c r="C1814" i="37"/>
  <c r="D1814" i="37" s="1"/>
  <c r="B1814" i="37"/>
  <c r="C1813" i="37"/>
  <c r="D1813" i="37" s="1"/>
  <c r="B1813" i="37"/>
  <c r="C1812" i="37"/>
  <c r="B1812" i="37"/>
  <c r="C1811" i="37"/>
  <c r="B1811" i="37"/>
  <c r="C1810" i="37"/>
  <c r="B1810" i="37"/>
  <c r="C1809" i="37"/>
  <c r="B1809" i="37"/>
  <c r="C1808" i="37"/>
  <c r="D1808" i="37" s="1"/>
  <c r="B1808" i="37"/>
  <c r="C1807" i="37"/>
  <c r="D1807" i="37" s="1"/>
  <c r="B1807" i="37"/>
  <c r="C1806" i="37"/>
  <c r="B1806" i="37"/>
  <c r="C1805" i="37"/>
  <c r="B1805" i="37"/>
  <c r="C1804" i="37"/>
  <c r="B1804" i="37"/>
  <c r="C1803" i="37"/>
  <c r="B1803" i="37"/>
  <c r="C1802" i="37"/>
  <c r="D1802" i="37" s="1"/>
  <c r="B1802" i="37"/>
  <c r="C1801" i="37"/>
  <c r="D1801" i="37" s="1"/>
  <c r="B1801" i="37"/>
  <c r="C1800" i="37"/>
  <c r="B1800" i="37"/>
  <c r="C1799" i="37"/>
  <c r="B1799" i="37"/>
  <c r="C1798" i="37"/>
  <c r="B1798" i="37"/>
  <c r="C1797" i="37"/>
  <c r="B1797" i="37"/>
  <c r="C1796" i="37"/>
  <c r="D1796" i="37" s="1"/>
  <c r="B1796" i="37"/>
  <c r="C1795" i="37"/>
  <c r="D1795" i="37" s="1"/>
  <c r="B1795" i="37"/>
  <c r="C1794" i="37"/>
  <c r="D1793" i="37" s="1"/>
  <c r="B1794" i="37"/>
  <c r="C1793" i="37"/>
  <c r="B1793" i="37"/>
  <c r="C1792" i="37"/>
  <c r="B1792" i="37"/>
  <c r="C1791" i="37"/>
  <c r="B1791" i="37"/>
  <c r="C1790" i="37"/>
  <c r="D1790" i="37" s="1"/>
  <c r="B1790" i="37"/>
  <c r="C1789" i="37"/>
  <c r="D1789" i="37" s="1"/>
  <c r="B1789" i="37"/>
  <c r="C1788" i="37"/>
  <c r="B1788" i="37"/>
  <c r="C1787" i="37"/>
  <c r="B1787" i="37"/>
  <c r="C1786" i="37"/>
  <c r="B1786" i="37"/>
  <c r="C1785" i="37"/>
  <c r="B1785" i="37"/>
  <c r="C1784" i="37"/>
  <c r="D1784" i="37" s="1"/>
  <c r="B1784" i="37"/>
  <c r="C1783" i="37"/>
  <c r="D1783" i="37" s="1"/>
  <c r="B1783" i="37"/>
  <c r="C1782" i="37"/>
  <c r="B1782" i="37"/>
  <c r="C1781" i="37"/>
  <c r="B1781" i="37"/>
  <c r="C1780" i="37"/>
  <c r="B1780" i="37"/>
  <c r="C1779" i="37"/>
  <c r="B1779" i="37"/>
  <c r="C1778" i="37"/>
  <c r="D1778" i="37" s="1"/>
  <c r="B1778" i="37"/>
  <c r="C1777" i="37"/>
  <c r="D1777" i="37" s="1"/>
  <c r="B1777" i="37"/>
  <c r="C1776" i="37"/>
  <c r="B1776" i="37"/>
  <c r="C1775" i="37"/>
  <c r="B1775" i="37"/>
  <c r="C1774" i="37"/>
  <c r="B1774" i="37"/>
  <c r="C1773" i="37"/>
  <c r="B1773" i="37"/>
  <c r="C1772" i="37"/>
  <c r="D1772" i="37" s="1"/>
  <c r="B1772" i="37"/>
  <c r="C1771" i="37"/>
  <c r="D1771" i="37" s="1"/>
  <c r="B1771" i="37"/>
  <c r="C1770" i="37"/>
  <c r="B1770" i="37"/>
  <c r="C1769" i="37"/>
  <c r="B1769" i="37"/>
  <c r="C1768" i="37"/>
  <c r="B1768" i="37"/>
  <c r="C1767" i="37"/>
  <c r="B1767" i="37"/>
  <c r="C1766" i="37"/>
  <c r="D1766" i="37" s="1"/>
  <c r="B1766" i="37"/>
  <c r="C1765" i="37"/>
  <c r="D1765" i="37" s="1"/>
  <c r="B1765" i="37"/>
  <c r="C1764" i="37"/>
  <c r="D1763" i="37" s="1"/>
  <c r="B1764" i="37"/>
  <c r="C1763" i="37"/>
  <c r="B1763" i="37"/>
  <c r="C1762" i="37"/>
  <c r="B1762" i="37"/>
  <c r="C1761" i="37"/>
  <c r="B1761" i="37"/>
  <c r="C1760" i="37"/>
  <c r="D1760" i="37" s="1"/>
  <c r="B1760" i="37"/>
  <c r="C1759" i="37"/>
  <c r="D1759" i="37" s="1"/>
  <c r="B1759" i="37"/>
  <c r="C1758" i="37"/>
  <c r="D1757" i="37" s="1"/>
  <c r="B1758" i="37"/>
  <c r="C1757" i="37"/>
  <c r="B1757" i="37"/>
  <c r="C1756" i="37"/>
  <c r="B1756" i="37"/>
  <c r="C1755" i="37"/>
  <c r="B1755" i="37"/>
  <c r="C1754" i="37"/>
  <c r="D1754" i="37" s="1"/>
  <c r="B1754" i="37"/>
  <c r="C1753" i="37"/>
  <c r="D1753" i="37" s="1"/>
  <c r="B1753" i="37"/>
  <c r="C1752" i="37"/>
  <c r="B1752" i="37"/>
  <c r="C1751" i="37"/>
  <c r="B1751" i="37"/>
  <c r="C1750" i="37"/>
  <c r="B1750" i="37"/>
  <c r="C1749" i="37"/>
  <c r="B1749" i="37"/>
  <c r="C1748" i="37"/>
  <c r="D1748" i="37" s="1"/>
  <c r="B1748" i="37"/>
  <c r="C1747" i="37"/>
  <c r="D1747" i="37" s="1"/>
  <c r="B1747" i="37"/>
  <c r="C1746" i="37"/>
  <c r="D1745" i="37" s="1"/>
  <c r="B1746" i="37"/>
  <c r="C1745" i="37"/>
  <c r="B1745" i="37"/>
  <c r="C1744" i="37"/>
  <c r="B1744" i="37"/>
  <c r="C1743" i="37"/>
  <c r="B1743" i="37"/>
  <c r="C1742" i="37"/>
  <c r="D1742" i="37" s="1"/>
  <c r="B1742" i="37"/>
  <c r="C1741" i="37"/>
  <c r="D1741" i="37" s="1"/>
  <c r="B1741" i="37"/>
  <c r="C1740" i="37"/>
  <c r="B1740" i="37"/>
  <c r="C1739" i="37"/>
  <c r="B1739" i="37"/>
  <c r="C1738" i="37"/>
  <c r="B1738" i="37"/>
  <c r="C1737" i="37"/>
  <c r="B1737" i="37"/>
  <c r="C1736" i="37"/>
  <c r="D1736" i="37" s="1"/>
  <c r="B1736" i="37"/>
  <c r="C1735" i="37"/>
  <c r="D1735" i="37" s="1"/>
  <c r="B1735" i="37"/>
  <c r="C1734" i="37"/>
  <c r="D1733" i="37" s="1"/>
  <c r="B1734" i="37"/>
  <c r="C1733" i="37"/>
  <c r="B1733" i="37"/>
  <c r="C1732" i="37"/>
  <c r="B1732" i="37"/>
  <c r="C1731" i="37"/>
  <c r="B1731" i="37"/>
  <c r="C1730" i="37"/>
  <c r="D1730" i="37" s="1"/>
  <c r="B1730" i="37"/>
  <c r="C1729" i="37"/>
  <c r="D1729" i="37" s="1"/>
  <c r="B1729" i="37"/>
  <c r="C1728" i="37"/>
  <c r="B1728" i="37"/>
  <c r="C1727" i="37"/>
  <c r="B1727" i="37"/>
  <c r="C1726" i="37"/>
  <c r="B1726" i="37"/>
  <c r="C1725" i="37"/>
  <c r="B1725" i="37"/>
  <c r="C1724" i="37"/>
  <c r="D1724" i="37" s="1"/>
  <c r="B1724" i="37"/>
  <c r="C1723" i="37"/>
  <c r="D1723" i="37" s="1"/>
  <c r="B1723" i="37"/>
  <c r="C1722" i="37"/>
  <c r="B1722" i="37"/>
  <c r="C1721" i="37"/>
  <c r="B1721" i="37"/>
  <c r="C1720" i="37"/>
  <c r="B1720" i="37"/>
  <c r="C1719" i="37"/>
  <c r="B1719" i="37"/>
  <c r="C1718" i="37"/>
  <c r="D1718" i="37" s="1"/>
  <c r="B1718" i="37"/>
  <c r="C1717" i="37"/>
  <c r="D1717" i="37" s="1"/>
  <c r="B1717" i="37"/>
  <c r="C1716" i="37"/>
  <c r="D1715" i="37" s="1"/>
  <c r="B1716" i="37"/>
  <c r="C1715" i="37"/>
  <c r="B1715" i="37"/>
  <c r="C1714" i="37"/>
  <c r="B1714" i="37"/>
  <c r="C1713" i="37"/>
  <c r="B1713" i="37"/>
  <c r="C1712" i="37"/>
  <c r="D1712" i="37" s="1"/>
  <c r="B1712" i="37"/>
  <c r="C1711" i="37"/>
  <c r="D1711" i="37" s="1"/>
  <c r="B1711" i="37"/>
  <c r="C1710" i="37"/>
  <c r="D1709" i="37" s="1"/>
  <c r="B1710" i="37"/>
  <c r="C1709" i="37"/>
  <c r="B1709" i="37"/>
  <c r="C1708" i="37"/>
  <c r="B1708" i="37"/>
  <c r="C1707" i="37"/>
  <c r="B1707" i="37"/>
  <c r="C1706" i="37"/>
  <c r="D1706" i="37" s="1"/>
  <c r="B1706" i="37"/>
  <c r="C1705" i="37"/>
  <c r="D1705" i="37" s="1"/>
  <c r="B1705" i="37"/>
  <c r="C1704" i="37"/>
  <c r="D1703" i="37" s="1"/>
  <c r="B1704" i="37"/>
  <c r="C1703" i="37"/>
  <c r="B1703" i="37"/>
  <c r="C1702" i="37"/>
  <c r="B1702" i="37"/>
  <c r="C1701" i="37"/>
  <c r="B1701" i="37"/>
  <c r="C1700" i="37"/>
  <c r="D1700" i="37" s="1"/>
  <c r="B1700" i="37"/>
  <c r="C1699" i="37"/>
  <c r="D1699" i="37" s="1"/>
  <c r="B1699" i="37"/>
  <c r="C1698" i="37"/>
  <c r="B1698" i="37"/>
  <c r="C1697" i="37"/>
  <c r="B1697" i="37"/>
  <c r="C1696" i="37"/>
  <c r="B1696" i="37"/>
  <c r="C1695" i="37"/>
  <c r="B1695" i="37"/>
  <c r="C1694" i="37"/>
  <c r="D1694" i="37" s="1"/>
  <c r="B1694" i="37"/>
  <c r="C1693" i="37"/>
  <c r="D1693" i="37" s="1"/>
  <c r="B1693" i="37"/>
  <c r="C1692" i="37"/>
  <c r="D1691" i="37" s="1"/>
  <c r="B1692" i="37"/>
  <c r="C1691" i="37"/>
  <c r="B1691" i="37"/>
  <c r="C1690" i="37"/>
  <c r="B1690" i="37"/>
  <c r="C1689" i="37"/>
  <c r="B1689" i="37"/>
  <c r="C1688" i="37"/>
  <c r="D1688" i="37" s="1"/>
  <c r="B1688" i="37"/>
  <c r="C1687" i="37"/>
  <c r="D1687" i="37" s="1"/>
  <c r="B1687" i="37"/>
  <c r="C1686" i="37"/>
  <c r="B1686" i="37"/>
  <c r="C1685" i="37"/>
  <c r="B1685" i="37"/>
  <c r="C1684" i="37"/>
  <c r="B1684" i="37"/>
  <c r="C1683" i="37"/>
  <c r="B1683" i="37"/>
  <c r="C1682" i="37"/>
  <c r="D1682" i="37" s="1"/>
  <c r="B1682" i="37"/>
  <c r="C1681" i="37"/>
  <c r="D1681" i="37" s="1"/>
  <c r="B1681" i="37"/>
  <c r="C1680" i="37"/>
  <c r="B1680" i="37"/>
  <c r="C1679" i="37"/>
  <c r="B1679" i="37"/>
  <c r="C1678" i="37"/>
  <c r="B1678" i="37"/>
  <c r="C1677" i="37"/>
  <c r="B1677" i="37"/>
  <c r="C1676" i="37"/>
  <c r="D1676" i="37" s="1"/>
  <c r="B1676" i="37"/>
  <c r="C1675" i="37"/>
  <c r="D1675" i="37" s="1"/>
  <c r="B1675" i="37"/>
  <c r="C1674" i="37"/>
  <c r="B1674" i="37"/>
  <c r="C1673" i="37"/>
  <c r="B1673" i="37"/>
  <c r="C1672" i="37"/>
  <c r="B1672" i="37"/>
  <c r="C1671" i="37"/>
  <c r="B1671" i="37"/>
  <c r="C1670" i="37"/>
  <c r="D1670" i="37" s="1"/>
  <c r="B1670" i="37"/>
  <c r="C1669" i="37"/>
  <c r="D1669" i="37" s="1"/>
  <c r="B1669" i="37"/>
  <c r="C1668" i="37"/>
  <c r="B1668" i="37"/>
  <c r="C1667" i="37"/>
  <c r="B1667" i="37"/>
  <c r="C1666" i="37"/>
  <c r="B1666" i="37"/>
  <c r="C1665" i="37"/>
  <c r="B1665" i="37"/>
  <c r="C1664" i="37"/>
  <c r="D1664" i="37" s="1"/>
  <c r="B1664" i="37"/>
  <c r="C1663" i="37"/>
  <c r="D1663" i="37" s="1"/>
  <c r="B1663" i="37"/>
  <c r="C1662" i="37"/>
  <c r="B1662" i="37"/>
  <c r="C1661" i="37"/>
  <c r="B1661" i="37"/>
  <c r="C1660" i="37"/>
  <c r="B1660" i="37"/>
  <c r="C1659" i="37"/>
  <c r="B1659" i="37"/>
  <c r="C1658" i="37"/>
  <c r="D1658" i="37" s="1"/>
  <c r="B1658" i="37"/>
  <c r="C1657" i="37"/>
  <c r="D1657" i="37" s="1"/>
  <c r="B1657" i="37"/>
  <c r="C1656" i="37"/>
  <c r="B1656" i="37"/>
  <c r="C1655" i="37"/>
  <c r="B1655" i="37"/>
  <c r="C1654" i="37"/>
  <c r="B1654" i="37"/>
  <c r="C1653" i="37"/>
  <c r="B1653" i="37"/>
  <c r="C1652" i="37"/>
  <c r="D1652" i="37" s="1"/>
  <c r="B1652" i="37"/>
  <c r="C1651" i="37"/>
  <c r="D1651" i="37" s="1"/>
  <c r="B1651" i="37"/>
  <c r="C1650" i="37"/>
  <c r="D1649" i="37" s="1"/>
  <c r="B1650" i="37"/>
  <c r="C1649" i="37"/>
  <c r="B1649" i="37"/>
  <c r="C1648" i="37"/>
  <c r="B1648" i="37"/>
  <c r="C1647" i="37"/>
  <c r="B1647" i="37"/>
  <c r="C1646" i="37"/>
  <c r="D1646" i="37" s="1"/>
  <c r="B1646" i="37"/>
  <c r="C1645" i="37"/>
  <c r="D1645" i="37" s="1"/>
  <c r="B1645" i="37"/>
  <c r="C1644" i="37"/>
  <c r="B1644" i="37"/>
  <c r="C1643" i="37"/>
  <c r="B1643" i="37"/>
  <c r="C1642" i="37"/>
  <c r="B1642" i="37"/>
  <c r="C1641" i="37"/>
  <c r="B1641" i="37"/>
  <c r="C1640" i="37"/>
  <c r="D1640" i="37" s="1"/>
  <c r="B1640" i="37"/>
  <c r="C1639" i="37"/>
  <c r="D1639" i="37" s="1"/>
  <c r="B1639" i="37"/>
  <c r="C1638" i="37"/>
  <c r="B1638" i="37"/>
  <c r="C1637" i="37"/>
  <c r="B1637" i="37"/>
  <c r="C1636" i="37"/>
  <c r="B1636" i="37"/>
  <c r="C1635" i="37"/>
  <c r="B1635" i="37"/>
  <c r="C1634" i="37"/>
  <c r="D1634" i="37" s="1"/>
  <c r="B1634" i="37"/>
  <c r="C1633" i="37"/>
  <c r="D1633" i="37" s="1"/>
  <c r="B1633" i="37"/>
  <c r="C1632" i="37"/>
  <c r="B1632" i="37"/>
  <c r="C1631" i="37"/>
  <c r="B1631" i="37"/>
  <c r="C1630" i="37"/>
  <c r="B1630" i="37"/>
  <c r="C1629" i="37"/>
  <c r="B1629" i="37"/>
  <c r="C1628" i="37"/>
  <c r="D1628" i="37" s="1"/>
  <c r="B1628" i="37"/>
  <c r="C1627" i="37"/>
  <c r="D1627" i="37" s="1"/>
  <c r="B1627" i="37"/>
  <c r="C1626" i="37"/>
  <c r="B1626" i="37"/>
  <c r="C1625" i="37"/>
  <c r="B1625" i="37"/>
  <c r="C1624" i="37"/>
  <c r="B1624" i="37"/>
  <c r="C1623" i="37"/>
  <c r="B1623" i="37"/>
  <c r="C1622" i="37"/>
  <c r="D1622" i="37" s="1"/>
  <c r="B1622" i="37"/>
  <c r="C1621" i="37"/>
  <c r="D1621" i="37" s="1"/>
  <c r="B1621" i="37"/>
  <c r="C1620" i="37"/>
  <c r="D1619" i="37" s="1"/>
  <c r="B1620" i="37"/>
  <c r="C1619" i="37"/>
  <c r="B1619" i="37"/>
  <c r="C1618" i="37"/>
  <c r="B1618" i="37"/>
  <c r="C1617" i="37"/>
  <c r="B1617" i="37"/>
  <c r="C1616" i="37"/>
  <c r="D1616" i="37" s="1"/>
  <c r="B1616" i="37"/>
  <c r="C1615" i="37"/>
  <c r="D1615" i="37" s="1"/>
  <c r="B1615" i="37"/>
  <c r="C1614" i="37"/>
  <c r="B1614" i="37"/>
  <c r="C1613" i="37"/>
  <c r="B1613" i="37"/>
  <c r="C1612" i="37"/>
  <c r="B1612" i="37"/>
  <c r="C1611" i="37"/>
  <c r="B1611" i="37"/>
  <c r="C1610" i="37"/>
  <c r="D1610" i="37" s="1"/>
  <c r="B1610" i="37"/>
  <c r="C1609" i="37"/>
  <c r="D1609" i="37" s="1"/>
  <c r="B1609" i="37"/>
  <c r="C1608" i="37"/>
  <c r="B1608" i="37"/>
  <c r="C1607" i="37"/>
  <c r="B1607" i="37"/>
  <c r="C1606" i="37"/>
  <c r="B1606" i="37"/>
  <c r="C1605" i="37"/>
  <c r="B1605" i="37"/>
  <c r="C1604" i="37"/>
  <c r="D1604" i="37" s="1"/>
  <c r="B1604" i="37"/>
  <c r="C1603" i="37"/>
  <c r="D1603" i="37" s="1"/>
  <c r="B1603" i="37"/>
  <c r="C1602" i="37"/>
  <c r="D1601" i="37" s="1"/>
  <c r="B1602" i="37"/>
  <c r="C1601" i="37"/>
  <c r="B1601" i="37"/>
  <c r="C1600" i="37"/>
  <c r="B1600" i="37"/>
  <c r="C1599" i="37"/>
  <c r="B1599" i="37"/>
  <c r="C1598" i="37"/>
  <c r="D1598" i="37" s="1"/>
  <c r="B1598" i="37"/>
  <c r="C1597" i="37"/>
  <c r="D1597" i="37" s="1"/>
  <c r="B1597" i="37"/>
  <c r="C1596" i="37"/>
  <c r="D1595" i="37" s="1"/>
  <c r="B1596" i="37"/>
  <c r="C1595" i="37"/>
  <c r="B1595" i="37"/>
  <c r="C1594" i="37"/>
  <c r="B1594" i="37"/>
  <c r="C1593" i="37"/>
  <c r="B1593" i="37"/>
  <c r="C1592" i="37"/>
  <c r="D1592" i="37" s="1"/>
  <c r="B1592" i="37"/>
  <c r="C1591" i="37"/>
  <c r="D1591" i="37" s="1"/>
  <c r="B1591" i="37"/>
  <c r="C1590" i="37"/>
  <c r="B1590" i="37"/>
  <c r="C1589" i="37"/>
  <c r="B1589" i="37"/>
  <c r="C1588" i="37"/>
  <c r="B1588" i="37"/>
  <c r="C1587" i="37"/>
  <c r="B1587" i="37"/>
  <c r="C1586" i="37"/>
  <c r="D1586" i="37" s="1"/>
  <c r="B1586" i="37"/>
  <c r="C1585" i="37"/>
  <c r="D1585" i="37" s="1"/>
  <c r="B1585" i="37"/>
  <c r="C1584" i="37"/>
  <c r="B1584" i="37"/>
  <c r="C1583" i="37"/>
  <c r="B1583" i="37"/>
  <c r="C1582" i="37"/>
  <c r="B1582" i="37"/>
  <c r="C1581" i="37"/>
  <c r="B1581" i="37"/>
  <c r="C1580" i="37"/>
  <c r="D1580" i="37" s="1"/>
  <c r="B1580" i="37"/>
  <c r="C1579" i="37"/>
  <c r="D1579" i="37" s="1"/>
  <c r="B1579" i="37"/>
  <c r="C1578" i="37"/>
  <c r="B1578" i="37"/>
  <c r="C1577" i="37"/>
  <c r="B1577" i="37"/>
  <c r="C1576" i="37"/>
  <c r="B1576" i="37"/>
  <c r="C1575" i="37"/>
  <c r="B1575" i="37"/>
  <c r="C1574" i="37"/>
  <c r="D1574" i="37" s="1"/>
  <c r="B1574" i="37"/>
  <c r="C1573" i="37"/>
  <c r="D1573" i="37" s="1"/>
  <c r="B1573" i="37"/>
  <c r="C1572" i="37"/>
  <c r="D1571" i="37" s="1"/>
  <c r="B1572" i="37"/>
  <c r="C1571" i="37"/>
  <c r="B1571" i="37"/>
  <c r="C1570" i="37"/>
  <c r="B1570" i="37"/>
  <c r="C1569" i="37"/>
  <c r="B1569" i="37"/>
  <c r="C1568" i="37"/>
  <c r="D1568" i="37" s="1"/>
  <c r="B1568" i="37"/>
  <c r="C1567" i="37"/>
  <c r="D1567" i="37" s="1"/>
  <c r="B1567" i="37"/>
  <c r="C1566" i="37"/>
  <c r="B1566" i="37"/>
  <c r="C1565" i="37"/>
  <c r="B1565" i="37"/>
  <c r="C1564" i="37"/>
  <c r="B1564" i="37"/>
  <c r="C1563" i="37"/>
  <c r="B1563" i="37"/>
  <c r="C1562" i="37"/>
  <c r="D1562" i="37" s="1"/>
  <c r="B1562" i="37"/>
  <c r="C1561" i="37"/>
  <c r="D1561" i="37" s="1"/>
  <c r="B1561" i="37"/>
  <c r="C1560" i="37"/>
  <c r="B1560" i="37"/>
  <c r="C1559" i="37"/>
  <c r="B1559" i="37"/>
  <c r="C1558" i="37"/>
  <c r="B1558" i="37"/>
  <c r="C1557" i="37"/>
  <c r="B1557" i="37"/>
  <c r="C1556" i="37"/>
  <c r="D1556" i="37" s="1"/>
  <c r="B1556" i="37"/>
  <c r="C1555" i="37"/>
  <c r="D1555" i="37" s="1"/>
  <c r="B1555" i="37"/>
  <c r="C1554" i="37"/>
  <c r="B1554" i="37"/>
  <c r="C1553" i="37"/>
  <c r="B1553" i="37"/>
  <c r="C1552" i="37"/>
  <c r="B1552" i="37"/>
  <c r="C1551" i="37"/>
  <c r="B1551" i="37"/>
  <c r="C1550" i="37"/>
  <c r="D1550" i="37" s="1"/>
  <c r="B1550" i="37"/>
  <c r="C1549" i="37"/>
  <c r="B1549" i="37"/>
  <c r="C1548" i="37"/>
  <c r="D1547" i="37" s="1"/>
  <c r="B1548" i="37"/>
  <c r="C1547" i="37"/>
  <c r="B1547" i="37"/>
  <c r="C1546" i="37"/>
  <c r="B1546" i="37"/>
  <c r="C1545" i="37"/>
  <c r="B1545" i="37"/>
  <c r="C1544" i="37"/>
  <c r="D1544" i="37" s="1"/>
  <c r="B1544" i="37"/>
  <c r="C1543" i="37"/>
  <c r="B1543" i="37"/>
  <c r="C1542" i="37"/>
  <c r="B1542" i="37"/>
  <c r="C1541" i="37"/>
  <c r="B1541" i="37"/>
  <c r="C1540" i="37"/>
  <c r="B1540" i="37"/>
  <c r="C1539" i="37"/>
  <c r="B1539" i="37"/>
  <c r="C1538" i="37"/>
  <c r="D1538" i="37" s="1"/>
  <c r="B1538" i="37"/>
  <c r="C1537" i="37"/>
  <c r="B1537" i="37"/>
  <c r="C1536" i="37"/>
  <c r="B1536" i="37"/>
  <c r="C1535" i="37"/>
  <c r="B1535" i="37"/>
  <c r="C1534" i="37"/>
  <c r="B1534" i="37"/>
  <c r="C1533" i="37"/>
  <c r="B1533" i="37"/>
  <c r="C1532" i="37"/>
  <c r="D1532" i="37" s="1"/>
  <c r="B1532" i="37"/>
  <c r="C1531" i="37"/>
  <c r="B1531" i="37"/>
  <c r="C1530" i="37"/>
  <c r="D1529" i="37" s="1"/>
  <c r="B1530" i="37"/>
  <c r="C1529" i="37"/>
  <c r="B1529" i="37"/>
  <c r="C1528" i="37"/>
  <c r="B1528" i="37"/>
  <c r="C1527" i="37"/>
  <c r="B1527" i="37"/>
  <c r="C1526" i="37"/>
  <c r="D1526" i="37" s="1"/>
  <c r="B1526" i="37"/>
  <c r="C1525" i="37"/>
  <c r="B1525" i="37"/>
  <c r="C1524" i="37"/>
  <c r="D1523" i="37" s="1"/>
  <c r="B1524" i="37"/>
  <c r="C1523" i="37"/>
  <c r="B1523" i="37"/>
  <c r="C1522" i="37"/>
  <c r="B1522" i="37"/>
  <c r="C1521" i="37"/>
  <c r="B1521" i="37"/>
  <c r="C1520" i="37"/>
  <c r="D1520" i="37" s="1"/>
  <c r="B1520" i="37"/>
  <c r="C1519" i="37"/>
  <c r="B1519" i="37"/>
  <c r="C1518" i="37"/>
  <c r="D1517" i="37" s="1"/>
  <c r="B1518" i="37"/>
  <c r="C1517" i="37"/>
  <c r="B1517" i="37"/>
  <c r="C1516" i="37"/>
  <c r="B1516" i="37"/>
  <c r="C1515" i="37"/>
  <c r="B1515" i="37"/>
  <c r="C1514" i="37"/>
  <c r="D1514" i="37" s="1"/>
  <c r="B1514" i="37"/>
  <c r="C1513" i="37"/>
  <c r="B1513" i="37"/>
  <c r="C1512" i="37"/>
  <c r="B1512" i="37"/>
  <c r="C1511" i="37"/>
  <c r="B1511" i="37"/>
  <c r="C1510" i="37"/>
  <c r="B1510" i="37"/>
  <c r="C1509" i="37"/>
  <c r="B1509" i="37"/>
  <c r="C1508" i="37"/>
  <c r="D1508" i="37" s="1"/>
  <c r="B1508" i="37"/>
  <c r="C1507" i="37"/>
  <c r="B1507" i="37"/>
  <c r="C1506" i="37"/>
  <c r="B1506" i="37"/>
  <c r="C1505" i="37"/>
  <c r="B1505" i="37"/>
  <c r="C1504" i="37"/>
  <c r="B1504" i="37"/>
  <c r="C1503" i="37"/>
  <c r="B1503" i="37"/>
  <c r="C1502" i="37"/>
  <c r="D1502" i="37" s="1"/>
  <c r="B1502" i="37"/>
  <c r="C1501" i="37"/>
  <c r="B1501" i="37"/>
  <c r="C1500" i="37"/>
  <c r="B1500" i="37"/>
  <c r="C1499" i="37"/>
  <c r="B1499" i="37"/>
  <c r="C1498" i="37"/>
  <c r="B1498" i="37"/>
  <c r="C1497" i="37"/>
  <c r="B1497" i="37"/>
  <c r="C1496" i="37"/>
  <c r="D1496" i="37" s="1"/>
  <c r="B1496" i="37"/>
  <c r="C1495" i="37"/>
  <c r="B1495" i="37"/>
  <c r="C1494" i="37"/>
  <c r="B1494" i="37"/>
  <c r="C1493" i="37"/>
  <c r="B1493" i="37"/>
  <c r="C1492" i="37"/>
  <c r="B1492" i="37"/>
  <c r="C1491" i="37"/>
  <c r="B1491" i="37"/>
  <c r="C1490" i="37"/>
  <c r="D1490" i="37" s="1"/>
  <c r="B1490" i="37"/>
  <c r="C1489" i="37"/>
  <c r="B1489" i="37"/>
  <c r="C1488" i="37"/>
  <c r="B1488" i="37"/>
  <c r="C1487" i="37"/>
  <c r="B1487" i="37"/>
  <c r="C1486" i="37"/>
  <c r="B1486" i="37"/>
  <c r="C1485" i="37"/>
  <c r="B1485" i="37"/>
  <c r="C1484" i="37"/>
  <c r="D1484" i="37" s="1"/>
  <c r="B1484" i="37"/>
  <c r="C1483" i="37"/>
  <c r="B1483" i="37"/>
  <c r="C1482" i="37"/>
  <c r="B1482" i="37"/>
  <c r="C1481" i="37"/>
  <c r="B1481" i="37"/>
  <c r="C1480" i="37"/>
  <c r="B1480" i="37"/>
  <c r="C1479" i="37"/>
  <c r="B1479" i="37"/>
  <c r="C1478" i="37"/>
  <c r="D1478" i="37" s="1"/>
  <c r="B1478" i="37"/>
  <c r="C1477" i="37"/>
  <c r="B1477" i="37"/>
  <c r="C1476" i="37"/>
  <c r="D1475" i="37" s="1"/>
  <c r="B1476" i="37"/>
  <c r="C1475" i="37"/>
  <c r="B1475" i="37"/>
  <c r="C1474" i="37"/>
  <c r="B1474" i="37"/>
  <c r="C1473" i="37"/>
  <c r="B1473" i="37"/>
  <c r="C1472" i="37"/>
  <c r="D1472" i="37" s="1"/>
  <c r="B1472" i="37"/>
  <c r="C1471" i="37"/>
  <c r="B1471" i="37"/>
  <c r="C1470" i="37"/>
  <c r="B1470" i="37"/>
  <c r="C1469" i="37"/>
  <c r="B1469" i="37"/>
  <c r="C1468" i="37"/>
  <c r="B1468" i="37"/>
  <c r="C1467" i="37"/>
  <c r="B1467" i="37"/>
  <c r="C1466" i="37"/>
  <c r="D1466" i="37" s="1"/>
  <c r="B1466" i="37"/>
  <c r="C1465" i="37"/>
  <c r="B1465" i="37"/>
  <c r="C1464" i="37"/>
  <c r="B1464" i="37"/>
  <c r="C1463" i="37"/>
  <c r="B1463" i="37"/>
  <c r="C1462" i="37"/>
  <c r="B1462" i="37"/>
  <c r="C1461" i="37"/>
  <c r="B1461" i="37"/>
  <c r="C1460" i="37"/>
  <c r="D1460" i="37" s="1"/>
  <c r="B1460" i="37"/>
  <c r="C1459" i="37"/>
  <c r="B1459" i="37"/>
  <c r="C1458" i="37"/>
  <c r="B1458" i="37"/>
  <c r="C1457" i="37"/>
  <c r="B1457" i="37"/>
  <c r="C1456" i="37"/>
  <c r="B1456" i="37"/>
  <c r="C1455" i="37"/>
  <c r="B1455" i="37"/>
  <c r="C1454" i="37"/>
  <c r="D1454" i="37" s="1"/>
  <c r="B1454" i="37"/>
  <c r="C1453" i="37"/>
  <c r="B1453" i="37"/>
  <c r="C1452" i="37"/>
  <c r="B1452" i="37"/>
  <c r="C1451" i="37"/>
  <c r="B1451" i="37"/>
  <c r="C1450" i="37"/>
  <c r="B1450" i="37"/>
  <c r="C1449" i="37"/>
  <c r="B1449" i="37"/>
  <c r="C1448" i="37"/>
  <c r="D1448" i="37" s="1"/>
  <c r="B1448" i="37"/>
  <c r="C1447" i="37"/>
  <c r="B1447" i="37"/>
  <c r="C1446" i="37"/>
  <c r="B1446" i="37"/>
  <c r="C1445" i="37"/>
  <c r="B1445" i="37"/>
  <c r="C1444" i="37"/>
  <c r="B1444" i="37"/>
  <c r="C1443" i="37"/>
  <c r="B1443" i="37"/>
  <c r="C1442" i="37"/>
  <c r="D1442" i="37" s="1"/>
  <c r="B1442" i="37"/>
  <c r="C1441" i="37"/>
  <c r="B1441" i="37"/>
  <c r="C1440" i="37"/>
  <c r="B1440" i="37"/>
  <c r="C1439" i="37"/>
  <c r="B1439" i="37"/>
  <c r="C1438" i="37"/>
  <c r="B1438" i="37"/>
  <c r="C1437" i="37"/>
  <c r="B1437" i="37"/>
  <c r="C1436" i="37"/>
  <c r="D1436" i="37" s="1"/>
  <c r="B1436" i="37"/>
  <c r="C1435" i="37"/>
  <c r="B1435" i="37"/>
  <c r="C1434" i="37"/>
  <c r="B1434" i="37"/>
  <c r="C1433" i="37"/>
  <c r="B1433" i="37"/>
  <c r="C1432" i="37"/>
  <c r="B1432" i="37"/>
  <c r="C1431" i="37"/>
  <c r="B1431" i="37"/>
  <c r="C1430" i="37"/>
  <c r="D1430" i="37" s="1"/>
  <c r="B1430" i="37"/>
  <c r="C1429" i="37"/>
  <c r="B1429" i="37"/>
  <c r="C1428" i="37"/>
  <c r="D1427" i="37" s="1"/>
  <c r="B1428" i="37"/>
  <c r="C1427" i="37"/>
  <c r="B1427" i="37"/>
  <c r="C1426" i="37"/>
  <c r="B1426" i="37"/>
  <c r="C1425" i="37"/>
  <c r="B1425" i="37"/>
  <c r="C1424" i="37"/>
  <c r="D1424" i="37" s="1"/>
  <c r="B1424" i="37"/>
  <c r="C1423" i="37"/>
  <c r="B1423" i="37"/>
  <c r="C1422" i="37"/>
  <c r="B1422" i="37"/>
  <c r="C1421" i="37"/>
  <c r="B1421" i="37"/>
  <c r="C1420" i="37"/>
  <c r="B1420" i="37"/>
  <c r="C1419" i="37"/>
  <c r="B1419" i="37"/>
  <c r="C1418" i="37"/>
  <c r="D1418" i="37" s="1"/>
  <c r="B1418" i="37"/>
  <c r="C1417" i="37"/>
  <c r="B1417" i="37"/>
  <c r="C1416" i="37"/>
  <c r="D1415" i="37" s="1"/>
  <c r="B1416" i="37"/>
  <c r="C1415" i="37"/>
  <c r="B1415" i="37"/>
  <c r="C1414" i="37"/>
  <c r="B1414" i="37"/>
  <c r="C1413" i="37"/>
  <c r="B1413" i="37"/>
  <c r="C1412" i="37"/>
  <c r="D1412" i="37" s="1"/>
  <c r="B1412" i="37"/>
  <c r="C1411" i="37"/>
  <c r="B1411" i="37"/>
  <c r="C1410" i="37"/>
  <c r="B1410" i="37"/>
  <c r="C1409" i="37"/>
  <c r="B1409" i="37"/>
  <c r="C1408" i="37"/>
  <c r="B1408" i="37"/>
  <c r="C1407" i="37"/>
  <c r="B1407" i="37"/>
  <c r="C1406" i="37"/>
  <c r="D1406" i="37" s="1"/>
  <c r="B1406" i="37"/>
  <c r="C1405" i="37"/>
  <c r="B1405" i="37"/>
  <c r="C1404" i="37"/>
  <c r="D1403" i="37" s="1"/>
  <c r="B1404" i="37"/>
  <c r="C1403" i="37"/>
  <c r="B1403" i="37"/>
  <c r="C1402" i="37"/>
  <c r="B1402" i="37"/>
  <c r="C1401" i="37"/>
  <c r="B1401" i="37"/>
  <c r="C1400" i="37"/>
  <c r="D1400" i="37" s="1"/>
  <c r="B1400" i="37"/>
  <c r="C1399" i="37"/>
  <c r="B1399" i="37"/>
  <c r="C1398" i="37"/>
  <c r="D1397" i="37" s="1"/>
  <c r="B1398" i="37"/>
  <c r="C1397" i="37"/>
  <c r="B1397" i="37"/>
  <c r="C1396" i="37"/>
  <c r="B1396" i="37"/>
  <c r="C1395" i="37"/>
  <c r="B1395" i="37"/>
  <c r="C1394" i="37"/>
  <c r="D1394" i="37" s="1"/>
  <c r="B1394" i="37"/>
  <c r="C1393" i="37"/>
  <c r="B1393" i="37"/>
  <c r="C1392" i="37"/>
  <c r="B1392" i="37"/>
  <c r="C1391" i="37"/>
  <c r="B1391" i="37"/>
  <c r="C1390" i="37"/>
  <c r="B1390" i="37"/>
  <c r="C1389" i="37"/>
  <c r="B1389" i="37"/>
  <c r="C1388" i="37"/>
  <c r="D1388" i="37" s="1"/>
  <c r="B1388" i="37"/>
  <c r="C1387" i="37"/>
  <c r="B1387" i="37"/>
  <c r="C1386" i="37"/>
  <c r="B1386" i="37"/>
  <c r="C1385" i="37"/>
  <c r="B1385" i="37"/>
  <c r="C1384" i="37"/>
  <c r="B1384" i="37"/>
  <c r="C1383" i="37"/>
  <c r="B1383" i="37"/>
  <c r="C1382" i="37"/>
  <c r="D1382" i="37" s="1"/>
  <c r="B1382" i="37"/>
  <c r="C1381" i="37"/>
  <c r="B1381" i="37"/>
  <c r="C1380" i="37"/>
  <c r="D1379" i="37" s="1"/>
  <c r="B1380" i="37"/>
  <c r="C1379" i="37"/>
  <c r="B1379" i="37"/>
  <c r="C1378" i="37"/>
  <c r="B1378" i="37"/>
  <c r="C1377" i="37"/>
  <c r="B1377" i="37"/>
  <c r="C1376" i="37"/>
  <c r="D1376" i="37" s="1"/>
  <c r="B1376" i="37"/>
  <c r="C1375" i="37"/>
  <c r="B1375" i="37"/>
  <c r="C1374" i="37"/>
  <c r="B1374" i="37"/>
  <c r="C1373" i="37"/>
  <c r="B1373" i="37"/>
  <c r="C1372" i="37"/>
  <c r="B1372" i="37"/>
  <c r="C1371" i="37"/>
  <c r="B1371" i="37"/>
  <c r="C1370" i="37"/>
  <c r="D1370" i="37" s="1"/>
  <c r="B1370" i="37"/>
  <c r="C1369" i="37"/>
  <c r="B1369" i="37"/>
  <c r="C1368" i="37"/>
  <c r="D1367" i="37" s="1"/>
  <c r="B1368" i="37"/>
  <c r="C1367" i="37"/>
  <c r="B1367" i="37"/>
  <c r="C1366" i="37"/>
  <c r="B1366" i="37"/>
  <c r="C1365" i="37"/>
  <c r="B1365" i="37"/>
  <c r="C1364" i="37"/>
  <c r="D1364" i="37" s="1"/>
  <c r="B1364" i="37"/>
  <c r="C1363" i="37"/>
  <c r="B1363" i="37"/>
  <c r="C1362" i="37"/>
  <c r="B1362" i="37"/>
  <c r="C1361" i="37"/>
  <c r="B1361" i="37"/>
  <c r="C1360" i="37"/>
  <c r="B1360" i="37"/>
  <c r="C1359" i="37"/>
  <c r="B1359" i="37"/>
  <c r="C1358" i="37"/>
  <c r="D1358" i="37" s="1"/>
  <c r="B1358" i="37"/>
  <c r="C1357" i="37"/>
  <c r="B1357" i="37"/>
  <c r="C1356" i="37"/>
  <c r="B1356" i="37"/>
  <c r="C1355" i="37"/>
  <c r="B1355" i="37"/>
  <c r="C1354" i="37"/>
  <c r="B1354" i="37"/>
  <c r="C1353" i="37"/>
  <c r="B1353" i="37"/>
  <c r="C1352" i="37"/>
  <c r="D1352" i="37" s="1"/>
  <c r="B1352" i="37"/>
  <c r="C1351" i="37"/>
  <c r="B1351" i="37"/>
  <c r="C1350" i="37"/>
  <c r="B1350" i="37"/>
  <c r="C1349" i="37"/>
  <c r="B1349" i="37"/>
  <c r="C1348" i="37"/>
  <c r="B1348" i="37"/>
  <c r="C1347" i="37"/>
  <c r="B1347" i="37"/>
  <c r="C1346" i="37"/>
  <c r="D1346" i="37" s="1"/>
  <c r="B1346" i="37"/>
  <c r="C1345" i="37"/>
  <c r="B1345" i="37"/>
  <c r="C1344" i="37"/>
  <c r="B1344" i="37"/>
  <c r="C1343" i="37"/>
  <c r="B1343" i="37"/>
  <c r="C1342" i="37"/>
  <c r="B1342" i="37"/>
  <c r="C1341" i="37"/>
  <c r="B1341" i="37"/>
  <c r="C1340" i="37"/>
  <c r="D1340" i="37" s="1"/>
  <c r="B1340" i="37"/>
  <c r="C1339" i="37"/>
  <c r="B1339" i="37"/>
  <c r="C1338" i="37"/>
  <c r="B1338" i="37"/>
  <c r="C1337" i="37"/>
  <c r="B1337" i="37"/>
  <c r="C1336" i="37"/>
  <c r="B1336" i="37"/>
  <c r="C1335" i="37"/>
  <c r="B1335" i="37"/>
  <c r="C1334" i="37"/>
  <c r="D1334" i="37" s="1"/>
  <c r="B1334" i="37"/>
  <c r="C1333" i="37"/>
  <c r="B1333" i="37"/>
  <c r="C1332" i="37"/>
  <c r="D1331" i="37" s="1"/>
  <c r="B1332" i="37"/>
  <c r="C1331" i="37"/>
  <c r="B1331" i="37"/>
  <c r="C1330" i="37"/>
  <c r="B1330" i="37"/>
  <c r="C1329" i="37"/>
  <c r="B1329" i="37"/>
  <c r="C1328" i="37"/>
  <c r="D1328" i="37" s="1"/>
  <c r="B1328" i="37"/>
  <c r="C1327" i="37"/>
  <c r="B1327" i="37"/>
  <c r="C1326" i="37"/>
  <c r="B1326" i="37"/>
  <c r="C1325" i="37"/>
  <c r="B1325" i="37"/>
  <c r="C1324" i="37"/>
  <c r="B1324" i="37"/>
  <c r="C1323" i="37"/>
  <c r="B1323" i="37"/>
  <c r="C1322" i="37"/>
  <c r="D1322" i="37" s="1"/>
  <c r="B1322" i="37"/>
  <c r="C1321" i="37"/>
  <c r="B1321" i="37"/>
  <c r="C1320" i="37"/>
  <c r="B1320" i="37"/>
  <c r="C1319" i="37"/>
  <c r="B1319" i="37"/>
  <c r="C1318" i="37"/>
  <c r="B1318" i="37"/>
  <c r="C1317" i="37"/>
  <c r="B1317" i="37"/>
  <c r="C1316" i="37"/>
  <c r="D1316" i="37" s="1"/>
  <c r="B1316" i="37"/>
  <c r="C1315" i="37"/>
  <c r="B1315" i="37"/>
  <c r="C1314" i="37"/>
  <c r="B1314" i="37"/>
  <c r="C1313" i="37"/>
  <c r="B1313" i="37"/>
  <c r="C1312" i="37"/>
  <c r="B1312" i="37"/>
  <c r="C1311" i="37"/>
  <c r="B1311" i="37"/>
  <c r="C1310" i="37"/>
  <c r="D1310" i="37" s="1"/>
  <c r="B1310" i="37"/>
  <c r="C1309" i="37"/>
  <c r="B1309" i="37"/>
  <c r="C1308" i="37"/>
  <c r="B1308" i="37"/>
  <c r="C1307" i="37"/>
  <c r="B1307" i="37"/>
  <c r="C1306" i="37"/>
  <c r="B1306" i="37"/>
  <c r="C1305" i="37"/>
  <c r="B1305" i="37"/>
  <c r="C1304" i="37"/>
  <c r="D1304" i="37" s="1"/>
  <c r="B1304" i="37"/>
  <c r="C1303" i="37"/>
  <c r="B1303" i="37"/>
  <c r="C1302" i="37"/>
  <c r="D1301" i="37" s="1"/>
  <c r="B1302" i="37"/>
  <c r="C1301" i="37"/>
  <c r="B1301" i="37"/>
  <c r="C1300" i="37"/>
  <c r="B1300" i="37"/>
  <c r="C1299" i="37"/>
  <c r="B1299" i="37"/>
  <c r="C1298" i="37"/>
  <c r="D1298" i="37" s="1"/>
  <c r="B1298" i="37"/>
  <c r="C1297" i="37"/>
  <c r="B1297" i="37"/>
  <c r="C1296" i="37"/>
  <c r="D1295" i="37" s="1"/>
  <c r="B1296" i="37"/>
  <c r="C1295" i="37"/>
  <c r="B1295" i="37"/>
  <c r="C1294" i="37"/>
  <c r="B1294" i="37"/>
  <c r="C1293" i="37"/>
  <c r="B1293" i="37"/>
  <c r="C1292" i="37"/>
  <c r="D1292" i="37" s="1"/>
  <c r="B1292" i="37"/>
  <c r="C1291" i="37"/>
  <c r="B1291" i="37"/>
  <c r="C1290" i="37"/>
  <c r="B1290" i="37"/>
  <c r="C1289" i="37"/>
  <c r="B1289" i="37"/>
  <c r="C1288" i="37"/>
  <c r="B1288" i="37"/>
  <c r="C1287" i="37"/>
  <c r="B1287" i="37"/>
  <c r="C1286" i="37"/>
  <c r="D1286" i="37" s="1"/>
  <c r="B1286" i="37"/>
  <c r="C1285" i="37"/>
  <c r="B1285" i="37"/>
  <c r="C1284" i="37"/>
  <c r="D1283" i="37" s="1"/>
  <c r="B1284" i="37"/>
  <c r="C1283" i="37"/>
  <c r="B1283" i="37"/>
  <c r="C1282" i="37"/>
  <c r="B1282" i="37"/>
  <c r="C1281" i="37"/>
  <c r="B1281" i="37"/>
  <c r="C1280" i="37"/>
  <c r="D1280" i="37" s="1"/>
  <c r="B1280" i="37"/>
  <c r="C1279" i="37"/>
  <c r="B1279" i="37"/>
  <c r="C1278" i="37"/>
  <c r="B1278" i="37"/>
  <c r="C1277" i="37"/>
  <c r="B1277" i="37"/>
  <c r="C1276" i="37"/>
  <c r="B1276" i="37"/>
  <c r="C1275" i="37"/>
  <c r="B1275" i="37"/>
  <c r="C1274" i="37"/>
  <c r="D1274" i="37" s="1"/>
  <c r="B1274" i="37"/>
  <c r="C1273" i="37"/>
  <c r="B1273" i="37"/>
  <c r="C1272" i="37"/>
  <c r="D1271" i="37" s="1"/>
  <c r="B1272" i="37"/>
  <c r="C1271" i="37"/>
  <c r="B1271" i="37"/>
  <c r="C1270" i="37"/>
  <c r="B1270" i="37"/>
  <c r="C1269" i="37"/>
  <c r="B1269" i="37"/>
  <c r="C1268" i="37"/>
  <c r="D1268" i="37" s="1"/>
  <c r="B1268" i="37"/>
  <c r="C1267" i="37"/>
  <c r="B1267" i="37"/>
  <c r="C1266" i="37"/>
  <c r="B1266" i="37"/>
  <c r="C1265" i="37"/>
  <c r="B1265" i="37"/>
  <c r="C1264" i="37"/>
  <c r="B1264" i="37"/>
  <c r="C1263" i="37"/>
  <c r="B1263" i="37"/>
  <c r="C1262" i="37"/>
  <c r="D1262" i="37" s="1"/>
  <c r="B1262" i="37"/>
  <c r="C1261" i="37"/>
  <c r="B1261" i="37"/>
  <c r="C1260" i="37"/>
  <c r="B1260" i="37"/>
  <c r="C1259" i="37"/>
  <c r="B1259" i="37"/>
  <c r="C1258" i="37"/>
  <c r="B1258" i="37"/>
  <c r="C1257" i="37"/>
  <c r="B1257" i="37"/>
  <c r="C1256" i="37"/>
  <c r="D1256" i="37" s="1"/>
  <c r="B1256" i="37"/>
  <c r="C1255" i="37"/>
  <c r="B1255" i="37"/>
  <c r="C1254" i="37"/>
  <c r="B1254" i="37"/>
  <c r="C1253" i="37"/>
  <c r="B1253" i="37"/>
  <c r="C1252" i="37"/>
  <c r="B1252" i="37"/>
  <c r="C1251" i="37"/>
  <c r="B1251" i="37"/>
  <c r="C1250" i="37"/>
  <c r="D1250" i="37" s="1"/>
  <c r="B1250" i="37"/>
  <c r="C1249" i="37"/>
  <c r="B1249" i="37"/>
  <c r="C1248" i="37"/>
  <c r="B1248" i="37"/>
  <c r="C1247" i="37"/>
  <c r="B1247" i="37"/>
  <c r="C1246" i="37"/>
  <c r="B1246" i="37"/>
  <c r="C1245" i="37"/>
  <c r="B1245" i="37"/>
  <c r="C1244" i="37"/>
  <c r="D1244" i="37" s="1"/>
  <c r="B1244" i="37"/>
  <c r="C1243" i="37"/>
  <c r="B1243" i="37"/>
  <c r="C1242" i="37"/>
  <c r="B1242" i="37"/>
  <c r="C1241" i="37"/>
  <c r="B1241" i="37"/>
  <c r="C1240" i="37"/>
  <c r="B1240" i="37"/>
  <c r="C1239" i="37"/>
  <c r="B1239" i="37"/>
  <c r="C1238" i="37"/>
  <c r="D1238" i="37" s="1"/>
  <c r="B1238" i="37"/>
  <c r="C1237" i="37"/>
  <c r="B1237" i="37"/>
  <c r="C1236" i="37"/>
  <c r="B1236" i="37"/>
  <c r="C1235" i="37"/>
  <c r="B1235" i="37"/>
  <c r="C1234" i="37"/>
  <c r="B1234" i="37"/>
  <c r="C1233" i="37"/>
  <c r="B1233" i="37"/>
  <c r="C1232" i="37"/>
  <c r="D1232" i="37" s="1"/>
  <c r="B1232" i="37"/>
  <c r="C1231" i="37"/>
  <c r="B1231" i="37"/>
  <c r="C1230" i="37"/>
  <c r="B1230" i="37"/>
  <c r="C1229" i="37"/>
  <c r="B1229" i="37"/>
  <c r="C1228" i="37"/>
  <c r="B1228" i="37"/>
  <c r="C1227" i="37"/>
  <c r="B1227" i="37"/>
  <c r="C1226" i="37"/>
  <c r="D1226" i="37" s="1"/>
  <c r="B1226" i="37"/>
  <c r="C1225" i="37"/>
  <c r="B1225" i="37"/>
  <c r="C1224" i="37"/>
  <c r="D1223" i="37" s="1"/>
  <c r="B1224" i="37"/>
  <c r="C1223" i="37"/>
  <c r="B1223" i="37"/>
  <c r="C1222" i="37"/>
  <c r="B1222" i="37"/>
  <c r="C1221" i="37"/>
  <c r="B1221" i="37"/>
  <c r="C1220" i="37"/>
  <c r="D1220" i="37" s="1"/>
  <c r="B1220" i="37"/>
  <c r="C1219" i="37"/>
  <c r="B1219" i="37"/>
  <c r="C1218" i="37"/>
  <c r="B1218" i="37"/>
  <c r="C1217" i="37"/>
  <c r="B1217" i="37"/>
  <c r="C1216" i="37"/>
  <c r="B1216" i="37"/>
  <c r="C1215" i="37"/>
  <c r="B1215" i="37"/>
  <c r="C1214" i="37"/>
  <c r="D1214" i="37" s="1"/>
  <c r="B1214" i="37"/>
  <c r="C1213" i="37"/>
  <c r="B1213" i="37"/>
  <c r="C1212" i="37"/>
  <c r="B1212" i="37"/>
  <c r="C1211" i="37"/>
  <c r="B1211" i="37"/>
  <c r="C1210" i="37"/>
  <c r="B1210" i="37"/>
  <c r="C1209" i="37"/>
  <c r="B1209" i="37"/>
  <c r="C1208" i="37"/>
  <c r="D1208" i="37" s="1"/>
  <c r="B1208" i="37"/>
  <c r="C1207" i="37"/>
  <c r="B1207" i="37"/>
  <c r="C1206" i="37"/>
  <c r="D1205" i="37" s="1"/>
  <c r="B1206" i="37"/>
  <c r="C1205" i="37"/>
  <c r="B1205" i="37"/>
  <c r="C1204" i="37"/>
  <c r="B1204" i="37"/>
  <c r="C1203" i="37"/>
  <c r="B1203" i="37"/>
  <c r="C1202" i="37"/>
  <c r="D1202" i="37" s="1"/>
  <c r="B1202" i="37"/>
  <c r="C1201" i="37"/>
  <c r="B1201" i="37"/>
  <c r="C1200" i="37"/>
  <c r="B1200" i="37"/>
  <c r="C1199" i="37"/>
  <c r="B1199" i="37"/>
  <c r="C1198" i="37"/>
  <c r="B1198" i="37"/>
  <c r="C1197" i="37"/>
  <c r="B1197" i="37"/>
  <c r="C1196" i="37"/>
  <c r="D1196" i="37" s="1"/>
  <c r="B1196" i="37"/>
  <c r="C1195" i="37"/>
  <c r="B1195" i="37"/>
  <c r="C1194" i="37"/>
  <c r="B1194" i="37"/>
  <c r="C1193" i="37"/>
  <c r="B1193" i="37"/>
  <c r="C1192" i="37"/>
  <c r="B1192" i="37"/>
  <c r="C1191" i="37"/>
  <c r="B1191" i="37"/>
  <c r="C1190" i="37"/>
  <c r="D1190" i="37" s="1"/>
  <c r="B1190" i="37"/>
  <c r="C1189" i="37"/>
  <c r="B1189" i="37"/>
  <c r="C1188" i="37"/>
  <c r="D1187" i="37" s="1"/>
  <c r="B1188" i="37"/>
  <c r="C1187" i="37"/>
  <c r="B1187" i="37"/>
  <c r="C1186" i="37"/>
  <c r="B1186" i="37"/>
  <c r="C1185" i="37"/>
  <c r="B1185" i="37"/>
  <c r="C1184" i="37"/>
  <c r="D1184" i="37" s="1"/>
  <c r="B1184" i="37"/>
  <c r="C1183" i="37"/>
  <c r="B1183" i="37"/>
  <c r="C1182" i="37"/>
  <c r="B1182" i="37"/>
  <c r="C1181" i="37"/>
  <c r="B1181" i="37"/>
  <c r="C1180" i="37"/>
  <c r="B1180" i="37"/>
  <c r="C1179" i="37"/>
  <c r="B1179" i="37"/>
  <c r="C1178" i="37"/>
  <c r="D1178" i="37" s="1"/>
  <c r="B1178" i="37"/>
  <c r="C1177" i="37"/>
  <c r="B1177" i="37"/>
  <c r="C1176" i="37"/>
  <c r="D1175" i="37" s="1"/>
  <c r="B1176" i="37"/>
  <c r="C1175" i="37"/>
  <c r="B1175" i="37"/>
  <c r="C1174" i="37"/>
  <c r="B1174" i="37"/>
  <c r="C1173" i="37"/>
  <c r="B1173" i="37"/>
  <c r="C1172" i="37"/>
  <c r="D1172" i="37" s="1"/>
  <c r="B1172" i="37"/>
  <c r="C1171" i="37"/>
  <c r="B1171" i="37"/>
  <c r="C1170" i="37"/>
  <c r="B1170" i="37"/>
  <c r="C1169" i="37"/>
  <c r="B1169" i="37"/>
  <c r="C1168" i="37"/>
  <c r="B1168" i="37"/>
  <c r="C1167" i="37"/>
  <c r="B1167" i="37"/>
  <c r="C1166" i="37"/>
  <c r="D1166" i="37" s="1"/>
  <c r="B1166" i="37"/>
  <c r="C1165" i="37"/>
  <c r="B1165" i="37"/>
  <c r="C1164" i="37"/>
  <c r="B1164" i="37"/>
  <c r="C1163" i="37"/>
  <c r="B1163" i="37"/>
  <c r="C1162" i="37"/>
  <c r="B1162" i="37"/>
  <c r="C1161" i="37"/>
  <c r="B1161" i="37"/>
  <c r="C1160" i="37"/>
  <c r="D1160" i="37" s="1"/>
  <c r="B1160" i="37"/>
  <c r="C1159" i="37"/>
  <c r="B1159" i="37"/>
  <c r="C1158" i="37"/>
  <c r="D1157" i="37" s="1"/>
  <c r="B1158" i="37"/>
  <c r="C1157" i="37"/>
  <c r="B1157" i="37"/>
  <c r="C1156" i="37"/>
  <c r="B1156" i="37"/>
  <c r="C1155" i="37"/>
  <c r="B1155" i="37"/>
  <c r="C1154" i="37"/>
  <c r="D1154" i="37" s="1"/>
  <c r="B1154" i="37"/>
  <c r="C1153" i="37"/>
  <c r="B1153" i="37"/>
  <c r="C1152" i="37"/>
  <c r="B1152" i="37"/>
  <c r="C1151" i="37"/>
  <c r="B1151" i="37"/>
  <c r="C1150" i="37"/>
  <c r="B1150" i="37"/>
  <c r="C1149" i="37"/>
  <c r="B1149" i="37"/>
  <c r="C1148" i="37"/>
  <c r="D1148" i="37" s="1"/>
  <c r="B1148" i="37"/>
  <c r="C1147" i="37"/>
  <c r="B1147" i="37"/>
  <c r="C1146" i="37"/>
  <c r="B1146" i="37"/>
  <c r="C1145" i="37"/>
  <c r="B1145" i="37"/>
  <c r="C1144" i="37"/>
  <c r="B1144" i="37"/>
  <c r="C1143" i="37"/>
  <c r="B1143" i="37"/>
  <c r="C1142" i="37"/>
  <c r="D1142" i="37" s="1"/>
  <c r="B1142" i="37"/>
  <c r="C1141" i="37"/>
  <c r="B1141" i="37"/>
  <c r="C1140" i="37"/>
  <c r="D1139" i="37" s="1"/>
  <c r="B1140" i="37"/>
  <c r="C1139" i="37"/>
  <c r="B1139" i="37"/>
  <c r="C1138" i="37"/>
  <c r="B1138" i="37"/>
  <c r="C1137" i="37"/>
  <c r="B1137" i="37"/>
  <c r="C1136" i="37"/>
  <c r="D1136" i="37" s="1"/>
  <c r="B1136" i="37"/>
  <c r="C1135" i="37"/>
  <c r="B1135" i="37"/>
  <c r="C1134" i="37"/>
  <c r="D1133" i="37" s="1"/>
  <c r="B1134" i="37"/>
  <c r="C1133" i="37"/>
  <c r="B1133" i="37"/>
  <c r="C1132" i="37"/>
  <c r="B1132" i="37"/>
  <c r="C1131" i="37"/>
  <c r="B1131" i="37"/>
  <c r="C1130" i="37"/>
  <c r="D1130" i="37" s="1"/>
  <c r="B1130" i="37"/>
  <c r="C1129" i="37"/>
  <c r="B1129" i="37"/>
  <c r="C1128" i="37"/>
  <c r="B1128" i="37"/>
  <c r="C1127" i="37"/>
  <c r="B1127" i="37"/>
  <c r="C1126" i="37"/>
  <c r="B1126" i="37"/>
  <c r="C1125" i="37"/>
  <c r="B1125" i="37"/>
  <c r="C1124" i="37"/>
  <c r="D1124" i="37" s="1"/>
  <c r="B1124" i="37"/>
  <c r="C1123" i="37"/>
  <c r="B1123" i="37"/>
  <c r="C1122" i="37"/>
  <c r="B1122" i="37"/>
  <c r="C1121" i="37"/>
  <c r="B1121" i="37"/>
  <c r="C1120" i="37"/>
  <c r="B1120" i="37"/>
  <c r="C1119" i="37"/>
  <c r="B1119" i="37"/>
  <c r="C1118" i="37"/>
  <c r="D1118" i="37" s="1"/>
  <c r="B1118" i="37"/>
  <c r="C1117" i="37"/>
  <c r="B1117" i="37"/>
  <c r="C1116" i="37"/>
  <c r="B1116" i="37"/>
  <c r="C1115" i="37"/>
  <c r="B1115" i="37"/>
  <c r="C1114" i="37"/>
  <c r="B1114" i="37"/>
  <c r="C1113" i="37"/>
  <c r="B1113" i="37"/>
  <c r="C1112" i="37"/>
  <c r="D1112" i="37" s="1"/>
  <c r="B1112" i="37"/>
  <c r="C1111" i="37"/>
  <c r="B1111" i="37"/>
  <c r="C1110" i="37"/>
  <c r="B1110" i="37"/>
  <c r="C1109" i="37"/>
  <c r="B1109" i="37"/>
  <c r="C1108" i="37"/>
  <c r="B1108" i="37"/>
  <c r="C1107" i="37"/>
  <c r="B1107" i="37"/>
  <c r="C1106" i="37"/>
  <c r="D1106" i="37" s="1"/>
  <c r="B1106" i="37"/>
  <c r="C1105" i="37"/>
  <c r="B1105" i="37"/>
  <c r="C1104" i="37"/>
  <c r="B1104" i="37"/>
  <c r="C1103" i="37"/>
  <c r="B1103" i="37"/>
  <c r="C1102" i="37"/>
  <c r="B1102" i="37"/>
  <c r="C1101" i="37"/>
  <c r="B1101" i="37"/>
  <c r="C1100" i="37"/>
  <c r="D1100" i="37" s="1"/>
  <c r="B1100" i="37"/>
  <c r="C1099" i="37"/>
  <c r="B1099" i="37"/>
  <c r="C1098" i="37"/>
  <c r="B1098" i="37"/>
  <c r="C1097" i="37"/>
  <c r="B1097" i="37"/>
  <c r="C1096" i="37"/>
  <c r="B1096" i="37"/>
  <c r="C1095" i="37"/>
  <c r="B1095" i="37"/>
  <c r="C1094" i="37"/>
  <c r="D1094" i="37" s="1"/>
  <c r="B1094" i="37"/>
  <c r="C1093" i="37"/>
  <c r="B1093" i="37"/>
  <c r="C1092" i="37"/>
  <c r="D1091" i="37" s="1"/>
  <c r="B1092" i="37"/>
  <c r="C1091" i="37"/>
  <c r="B1091" i="37"/>
  <c r="C1090" i="37"/>
  <c r="B1090" i="37"/>
  <c r="C1089" i="37"/>
  <c r="B1089" i="37"/>
  <c r="C1088" i="37"/>
  <c r="D1088" i="37" s="1"/>
  <c r="B1088" i="37"/>
  <c r="C1087" i="37"/>
  <c r="B1087" i="37"/>
  <c r="C1086" i="37"/>
  <c r="B1086" i="37"/>
  <c r="C1085" i="37"/>
  <c r="B1085" i="37"/>
  <c r="C1084" i="37"/>
  <c r="B1084" i="37"/>
  <c r="C1083" i="37"/>
  <c r="B1083" i="37"/>
  <c r="C1082" i="37"/>
  <c r="D1082" i="37" s="1"/>
  <c r="B1082" i="37"/>
  <c r="C1081" i="37"/>
  <c r="B1081" i="37"/>
  <c r="C1080" i="37"/>
  <c r="D1079" i="37" s="1"/>
  <c r="B1080" i="37"/>
  <c r="C1079" i="37"/>
  <c r="B1079" i="37"/>
  <c r="C1078" i="37"/>
  <c r="B1078" i="37"/>
  <c r="C1077" i="37"/>
  <c r="B1077" i="37"/>
  <c r="C1076" i="37"/>
  <c r="D1076" i="37" s="1"/>
  <c r="B1076" i="37"/>
  <c r="C1075" i="37"/>
  <c r="B1075" i="37"/>
  <c r="C1074" i="37"/>
  <c r="B1074" i="37"/>
  <c r="C1073" i="37"/>
  <c r="B1073" i="37"/>
  <c r="C1072" i="37"/>
  <c r="B1072" i="37"/>
  <c r="C1071" i="37"/>
  <c r="B1071" i="37"/>
  <c r="C1070" i="37"/>
  <c r="D1070" i="37" s="1"/>
  <c r="B1070" i="37"/>
  <c r="C1069" i="37"/>
  <c r="B1069" i="37"/>
  <c r="C1068" i="37"/>
  <c r="B1068" i="37"/>
  <c r="C1067" i="37"/>
  <c r="B1067" i="37"/>
  <c r="C1066" i="37"/>
  <c r="B1066" i="37"/>
  <c r="C1065" i="37"/>
  <c r="B1065" i="37"/>
  <c r="C1064" i="37"/>
  <c r="D1064" i="37" s="1"/>
  <c r="B1064" i="37"/>
  <c r="C1063" i="37"/>
  <c r="B1063" i="37"/>
  <c r="C1062" i="37"/>
  <c r="B1062" i="37"/>
  <c r="C1061" i="37"/>
  <c r="B1061" i="37"/>
  <c r="C1060" i="37"/>
  <c r="B1060" i="37"/>
  <c r="C1059" i="37"/>
  <c r="B1059" i="37"/>
  <c r="C1058" i="37"/>
  <c r="D1058" i="37" s="1"/>
  <c r="B1058" i="37"/>
  <c r="C1057" i="37"/>
  <c r="B1057" i="37"/>
  <c r="C1056" i="37"/>
  <c r="B1056" i="37"/>
  <c r="C1055" i="37"/>
  <c r="B1055" i="37"/>
  <c r="C1054" i="37"/>
  <c r="B1054" i="37"/>
  <c r="C1053" i="37"/>
  <c r="B1053" i="37"/>
  <c r="C1052" i="37"/>
  <c r="D1052" i="37" s="1"/>
  <c r="B1052" i="37"/>
  <c r="C1051" i="37"/>
  <c r="B1051" i="37"/>
  <c r="C1050" i="37"/>
  <c r="B1050" i="37"/>
  <c r="C1049" i="37"/>
  <c r="B1049" i="37"/>
  <c r="C1048" i="37"/>
  <c r="B1048" i="37"/>
  <c r="C1047" i="37"/>
  <c r="B1047" i="37"/>
  <c r="C1046" i="37"/>
  <c r="D1046" i="37" s="1"/>
  <c r="B1046" i="37"/>
  <c r="C1045" i="37"/>
  <c r="B1045" i="37"/>
  <c r="C1044" i="37"/>
  <c r="D1043" i="37" s="1"/>
  <c r="B1044" i="37"/>
  <c r="C1043" i="37"/>
  <c r="B1043" i="37"/>
  <c r="C1042" i="37"/>
  <c r="B1042" i="37"/>
  <c r="C1041" i="37"/>
  <c r="B1041" i="37"/>
  <c r="C1040" i="37"/>
  <c r="D1040" i="37" s="1"/>
  <c r="B1040" i="37"/>
  <c r="C1039" i="37"/>
  <c r="B1039" i="37"/>
  <c r="C1038" i="37"/>
  <c r="B1038" i="37"/>
  <c r="C1037" i="37"/>
  <c r="B1037" i="37"/>
  <c r="C1036" i="37"/>
  <c r="B1036" i="37"/>
  <c r="C1035" i="37"/>
  <c r="B1035" i="37"/>
  <c r="C1034" i="37"/>
  <c r="D1034" i="37" s="1"/>
  <c r="B1034" i="37"/>
  <c r="C1033" i="37"/>
  <c r="B1033" i="37"/>
  <c r="C1032" i="37"/>
  <c r="B1032" i="37"/>
  <c r="C1031" i="37"/>
  <c r="B1031" i="37"/>
  <c r="C1030" i="37"/>
  <c r="B1030" i="37"/>
  <c r="C1029" i="37"/>
  <c r="B1029" i="37"/>
  <c r="C1028" i="37"/>
  <c r="D1028" i="37" s="1"/>
  <c r="B1028" i="37"/>
  <c r="C1027" i="37"/>
  <c r="B1027" i="37"/>
  <c r="C1026" i="37"/>
  <c r="B1026" i="37"/>
  <c r="C1025" i="37"/>
  <c r="B1025" i="37"/>
  <c r="C1024" i="37"/>
  <c r="B1024" i="37"/>
  <c r="C1023" i="37"/>
  <c r="B1023" i="37"/>
  <c r="C1022" i="37"/>
  <c r="D1022" i="37" s="1"/>
  <c r="B1022" i="37"/>
  <c r="C1021" i="37"/>
  <c r="B1021" i="37"/>
  <c r="C1020" i="37"/>
  <c r="B1020" i="37"/>
  <c r="C1019" i="37"/>
  <c r="B1019" i="37"/>
  <c r="C1018" i="37"/>
  <c r="B1018" i="37"/>
  <c r="C1017" i="37"/>
  <c r="B1017" i="37"/>
  <c r="C1016" i="37"/>
  <c r="D1016" i="37" s="1"/>
  <c r="B1016" i="37"/>
  <c r="C1015" i="37"/>
  <c r="B1015" i="37"/>
  <c r="C1014" i="37"/>
  <c r="B1014" i="37"/>
  <c r="C1013" i="37"/>
  <c r="B1013" i="37"/>
  <c r="C1012" i="37"/>
  <c r="B1012" i="37"/>
  <c r="C1011" i="37"/>
  <c r="B1011" i="37"/>
  <c r="C1010" i="37"/>
  <c r="D1010" i="37" s="1"/>
  <c r="B1010" i="37"/>
  <c r="C1009" i="37"/>
  <c r="B1009" i="37"/>
  <c r="C1008" i="37"/>
  <c r="B1008" i="37"/>
  <c r="C1007" i="37"/>
  <c r="B1007" i="37"/>
  <c r="C1006" i="37"/>
  <c r="B1006" i="37"/>
  <c r="C1005" i="37"/>
  <c r="B1005" i="37"/>
  <c r="C1004" i="37"/>
  <c r="D1004" i="37" s="1"/>
  <c r="B1004" i="37"/>
  <c r="C1003" i="37"/>
  <c r="B1003" i="37"/>
  <c r="C1002" i="37"/>
  <c r="B1002" i="37"/>
  <c r="C1001" i="37"/>
  <c r="B1001" i="37"/>
  <c r="C1000" i="37"/>
  <c r="B1000" i="37"/>
  <c r="C999" i="37"/>
  <c r="B999" i="37"/>
  <c r="C998" i="37"/>
  <c r="D998" i="37" s="1"/>
  <c r="B998" i="37"/>
  <c r="C997" i="37"/>
  <c r="B997" i="37"/>
  <c r="C996" i="37"/>
  <c r="B996" i="37"/>
  <c r="C995" i="37"/>
  <c r="B995" i="37"/>
  <c r="C994" i="37"/>
  <c r="B994" i="37"/>
  <c r="C993" i="37"/>
  <c r="B993" i="37"/>
  <c r="C992" i="37"/>
  <c r="D992" i="37" s="1"/>
  <c r="B992" i="37"/>
  <c r="C991" i="37"/>
  <c r="B991" i="37"/>
  <c r="C990" i="37"/>
  <c r="B990" i="37"/>
  <c r="C989" i="37"/>
  <c r="B989" i="37"/>
  <c r="C988" i="37"/>
  <c r="B988" i="37"/>
  <c r="C987" i="37"/>
  <c r="B987" i="37"/>
  <c r="C986" i="37"/>
  <c r="D986" i="37" s="1"/>
  <c r="B986" i="37"/>
  <c r="C985" i="37"/>
  <c r="B985" i="37"/>
  <c r="C984" i="37"/>
  <c r="B984" i="37"/>
  <c r="C983" i="37"/>
  <c r="B983" i="37"/>
  <c r="C982" i="37"/>
  <c r="B982" i="37"/>
  <c r="C981" i="37"/>
  <c r="B981" i="37"/>
  <c r="C980" i="37"/>
  <c r="D980" i="37" s="1"/>
  <c r="B980" i="37"/>
  <c r="C979" i="37"/>
  <c r="B979" i="37"/>
  <c r="C978" i="37"/>
  <c r="B978" i="37"/>
  <c r="C977" i="37"/>
  <c r="B977" i="37"/>
  <c r="C976" i="37"/>
  <c r="B976" i="37"/>
  <c r="C975" i="37"/>
  <c r="B975" i="37"/>
  <c r="C974" i="37"/>
  <c r="D974" i="37" s="1"/>
  <c r="B974" i="37"/>
  <c r="C973" i="37"/>
  <c r="B973" i="37"/>
  <c r="C972" i="37"/>
  <c r="B972" i="37"/>
  <c r="C971" i="37"/>
  <c r="B971" i="37"/>
  <c r="C970" i="37"/>
  <c r="B970" i="37"/>
  <c r="C969" i="37"/>
  <c r="B969" i="37"/>
  <c r="C968" i="37"/>
  <c r="D968" i="37" s="1"/>
  <c r="B968" i="37"/>
  <c r="C967" i="37"/>
  <c r="B967" i="37"/>
  <c r="C966" i="37"/>
  <c r="B966" i="37"/>
  <c r="C965" i="37"/>
  <c r="B965" i="37"/>
  <c r="C964" i="37"/>
  <c r="B964" i="37"/>
  <c r="C963" i="37"/>
  <c r="B963" i="37"/>
  <c r="C962" i="37"/>
  <c r="D962" i="37" s="1"/>
  <c r="B962" i="37"/>
  <c r="C961" i="37"/>
  <c r="B961" i="37"/>
  <c r="C960" i="37"/>
  <c r="B960" i="37"/>
  <c r="C959" i="37"/>
  <c r="B959" i="37"/>
  <c r="C958" i="37"/>
  <c r="B958" i="37"/>
  <c r="C957" i="37"/>
  <c r="B957" i="37"/>
  <c r="C956" i="37"/>
  <c r="D956" i="37" s="1"/>
  <c r="B956" i="37"/>
  <c r="C955" i="37"/>
  <c r="B955" i="37"/>
  <c r="C954" i="37"/>
  <c r="B954" i="37"/>
  <c r="C953" i="37"/>
  <c r="B953" i="37"/>
  <c r="C952" i="37"/>
  <c r="B952" i="37"/>
  <c r="C951" i="37"/>
  <c r="B951" i="37"/>
  <c r="C950" i="37"/>
  <c r="D950" i="37" s="1"/>
  <c r="B950" i="37"/>
  <c r="C949" i="37"/>
  <c r="B949" i="37"/>
  <c r="C948" i="37"/>
  <c r="D947" i="37" s="1"/>
  <c r="B948" i="37"/>
  <c r="C947" i="37"/>
  <c r="B947" i="37"/>
  <c r="C946" i="37"/>
  <c r="B946" i="37"/>
  <c r="C945" i="37"/>
  <c r="B945" i="37"/>
  <c r="C944" i="37"/>
  <c r="D944" i="37" s="1"/>
  <c r="B944" i="37"/>
  <c r="C943" i="37"/>
  <c r="B943" i="37"/>
  <c r="C942" i="37"/>
  <c r="B942" i="37"/>
  <c r="C941" i="37"/>
  <c r="B941" i="37"/>
  <c r="C940" i="37"/>
  <c r="B940" i="37"/>
  <c r="C939" i="37"/>
  <c r="B939" i="37"/>
  <c r="C938" i="37"/>
  <c r="D938" i="37" s="1"/>
  <c r="B938" i="37"/>
  <c r="C937" i="37"/>
  <c r="B937" i="37"/>
  <c r="C936" i="37"/>
  <c r="D935" i="37" s="1"/>
  <c r="B936" i="37"/>
  <c r="C935" i="37"/>
  <c r="B935" i="37"/>
  <c r="C934" i="37"/>
  <c r="B934" i="37"/>
  <c r="C933" i="37"/>
  <c r="B933" i="37"/>
  <c r="C932" i="37"/>
  <c r="D932" i="37" s="1"/>
  <c r="B932" i="37"/>
  <c r="C931" i="37"/>
  <c r="B931" i="37"/>
  <c r="C930" i="37"/>
  <c r="B930" i="37"/>
  <c r="C929" i="37"/>
  <c r="B929" i="37"/>
  <c r="C928" i="37"/>
  <c r="B928" i="37"/>
  <c r="C927" i="37"/>
  <c r="B927" i="37"/>
  <c r="C926" i="37"/>
  <c r="D926" i="37" s="1"/>
  <c r="B926" i="37"/>
  <c r="C925" i="37"/>
  <c r="B925" i="37"/>
  <c r="C924" i="37"/>
  <c r="D923" i="37" s="1"/>
  <c r="B924" i="37"/>
  <c r="C923" i="37"/>
  <c r="B923" i="37"/>
  <c r="C922" i="37"/>
  <c r="B922" i="37"/>
  <c r="C921" i="37"/>
  <c r="B921" i="37"/>
  <c r="C920" i="37"/>
  <c r="D920" i="37" s="1"/>
  <c r="B920" i="37"/>
  <c r="C919" i="37"/>
  <c r="B919" i="37"/>
  <c r="C918" i="37"/>
  <c r="D917" i="37" s="1"/>
  <c r="B918" i="37"/>
  <c r="C917" i="37"/>
  <c r="B917" i="37"/>
  <c r="C916" i="37"/>
  <c r="B916" i="37"/>
  <c r="C915" i="37"/>
  <c r="B915" i="37"/>
  <c r="C914" i="37"/>
  <c r="D914" i="37" s="1"/>
  <c r="B914" i="37"/>
  <c r="C913" i="37"/>
  <c r="B913" i="37"/>
  <c r="C912" i="37"/>
  <c r="B912" i="37"/>
  <c r="C911" i="37"/>
  <c r="B911" i="37"/>
  <c r="C910" i="37"/>
  <c r="B910" i="37"/>
  <c r="C909" i="37"/>
  <c r="B909" i="37"/>
  <c r="C908" i="37"/>
  <c r="D908" i="37" s="1"/>
  <c r="B908" i="37"/>
  <c r="C907" i="37"/>
  <c r="B907" i="37"/>
  <c r="C906" i="37"/>
  <c r="B906" i="37"/>
  <c r="C905" i="37"/>
  <c r="B905" i="37"/>
  <c r="C904" i="37"/>
  <c r="B904" i="37"/>
  <c r="C903" i="37"/>
  <c r="B903" i="37"/>
  <c r="C902" i="37"/>
  <c r="D902" i="37" s="1"/>
  <c r="B902" i="37"/>
  <c r="C901" i="37"/>
  <c r="B901" i="37"/>
  <c r="C900" i="37"/>
  <c r="D899" i="37" s="1"/>
  <c r="B900" i="37"/>
  <c r="C899" i="37"/>
  <c r="B899" i="37"/>
  <c r="C898" i="37"/>
  <c r="B898" i="37"/>
  <c r="C897" i="37"/>
  <c r="B897" i="37"/>
  <c r="C896" i="37"/>
  <c r="D896" i="37" s="1"/>
  <c r="B896" i="37"/>
  <c r="C895" i="37"/>
  <c r="B895" i="37"/>
  <c r="C894" i="37"/>
  <c r="B894" i="37"/>
  <c r="C893" i="37"/>
  <c r="B893" i="37"/>
  <c r="C892" i="37"/>
  <c r="B892" i="37"/>
  <c r="C891" i="37"/>
  <c r="B891" i="37"/>
  <c r="C890" i="37"/>
  <c r="D890" i="37" s="1"/>
  <c r="B890" i="37"/>
  <c r="C889" i="37"/>
  <c r="B889" i="37"/>
  <c r="C888" i="37"/>
  <c r="D887" i="37" s="1"/>
  <c r="B888" i="37"/>
  <c r="C887" i="37"/>
  <c r="B887" i="37"/>
  <c r="C886" i="37"/>
  <c r="B886" i="37"/>
  <c r="C885" i="37"/>
  <c r="B885" i="37"/>
  <c r="C884" i="37"/>
  <c r="D884" i="37" s="1"/>
  <c r="B884" i="37"/>
  <c r="C883" i="37"/>
  <c r="B883" i="37"/>
  <c r="C882" i="37"/>
  <c r="B882" i="37"/>
  <c r="C881" i="37"/>
  <c r="B881" i="37"/>
  <c r="C880" i="37"/>
  <c r="B880" i="37"/>
  <c r="C879" i="37"/>
  <c r="B879" i="37"/>
  <c r="C878" i="37"/>
  <c r="D878" i="37" s="1"/>
  <c r="B878" i="37"/>
  <c r="C877" i="37"/>
  <c r="B877" i="37"/>
  <c r="C876" i="37"/>
  <c r="D875" i="37" s="1"/>
  <c r="B876" i="37"/>
  <c r="C875" i="37"/>
  <c r="B875" i="37"/>
  <c r="C874" i="37"/>
  <c r="B874" i="37"/>
  <c r="C873" i="37"/>
  <c r="B873" i="37"/>
  <c r="C872" i="37"/>
  <c r="D872" i="37" s="1"/>
  <c r="B872" i="37"/>
  <c r="C871" i="37"/>
  <c r="B871" i="37"/>
  <c r="C870" i="37"/>
  <c r="B870" i="37"/>
  <c r="C869" i="37"/>
  <c r="B869" i="37"/>
  <c r="C868" i="37"/>
  <c r="B868" i="37"/>
  <c r="C867" i="37"/>
  <c r="B867" i="37"/>
  <c r="C866" i="37"/>
  <c r="D866" i="37" s="1"/>
  <c r="B866" i="37"/>
  <c r="C865" i="37"/>
  <c r="B865" i="37"/>
  <c r="C864" i="37"/>
  <c r="B864" i="37"/>
  <c r="C863" i="37"/>
  <c r="B863" i="37"/>
  <c r="C862" i="37"/>
  <c r="B862" i="37"/>
  <c r="C861" i="37"/>
  <c r="B861" i="37"/>
  <c r="C860" i="37"/>
  <c r="D860" i="37" s="1"/>
  <c r="B860" i="37"/>
  <c r="C859" i="37"/>
  <c r="B859" i="37"/>
  <c r="C858" i="37"/>
  <c r="B858" i="37"/>
  <c r="C857" i="37"/>
  <c r="B857" i="37"/>
  <c r="C856" i="37"/>
  <c r="B856" i="37"/>
  <c r="C855" i="37"/>
  <c r="B855" i="37"/>
  <c r="C854" i="37"/>
  <c r="D854" i="37" s="1"/>
  <c r="B854" i="37"/>
  <c r="C853" i="37"/>
  <c r="B853" i="37"/>
  <c r="C852" i="37"/>
  <c r="B852" i="37"/>
  <c r="C851" i="37"/>
  <c r="B851" i="37"/>
  <c r="C850" i="37"/>
  <c r="B850" i="37"/>
  <c r="C849" i="37"/>
  <c r="B849" i="37"/>
  <c r="C848" i="37"/>
  <c r="D848" i="37" s="1"/>
  <c r="B848" i="37"/>
  <c r="C847" i="37"/>
  <c r="B847" i="37"/>
  <c r="C846" i="37"/>
  <c r="B846" i="37"/>
  <c r="C845" i="37"/>
  <c r="B845" i="37"/>
  <c r="C844" i="37"/>
  <c r="B844" i="37"/>
  <c r="C843" i="37"/>
  <c r="B843" i="37"/>
  <c r="C842" i="37"/>
  <c r="D842" i="37" s="1"/>
  <c r="B842" i="37"/>
  <c r="C841" i="37"/>
  <c r="B841" i="37"/>
  <c r="C840" i="37"/>
  <c r="D839" i="37" s="1"/>
  <c r="B840" i="37"/>
  <c r="C839" i="37"/>
  <c r="B839" i="37"/>
  <c r="C838" i="37"/>
  <c r="B838" i="37"/>
  <c r="C837" i="37"/>
  <c r="B837" i="37"/>
  <c r="C836" i="37"/>
  <c r="D836" i="37" s="1"/>
  <c r="B836" i="37"/>
  <c r="C835" i="37"/>
  <c r="B835" i="37"/>
  <c r="C834" i="37"/>
  <c r="B834" i="37"/>
  <c r="C833" i="37"/>
  <c r="B833" i="37"/>
  <c r="C832" i="37"/>
  <c r="B832" i="37"/>
  <c r="C831" i="37"/>
  <c r="B831" i="37"/>
  <c r="C830" i="37"/>
  <c r="D830" i="37" s="1"/>
  <c r="B830" i="37"/>
  <c r="C829" i="37"/>
  <c r="B829" i="37"/>
  <c r="C828" i="37"/>
  <c r="B828" i="37"/>
  <c r="C827" i="37"/>
  <c r="B827" i="37"/>
  <c r="C826" i="37"/>
  <c r="B826" i="37"/>
  <c r="C825" i="37"/>
  <c r="B825" i="37"/>
  <c r="C824" i="37"/>
  <c r="D824" i="37" s="1"/>
  <c r="B824" i="37"/>
  <c r="C823" i="37"/>
  <c r="B823" i="37"/>
  <c r="C822" i="37"/>
  <c r="B822" i="37"/>
  <c r="C821" i="37"/>
  <c r="B821" i="37"/>
  <c r="C820" i="37"/>
  <c r="B820" i="37"/>
  <c r="C819" i="37"/>
  <c r="B819" i="37"/>
  <c r="C818" i="37"/>
  <c r="D818" i="37" s="1"/>
  <c r="B818" i="37"/>
  <c r="C817" i="37"/>
  <c r="B817" i="37"/>
  <c r="C816" i="37"/>
  <c r="B816" i="37"/>
  <c r="C815" i="37"/>
  <c r="B815" i="37"/>
  <c r="C814" i="37"/>
  <c r="B814" i="37"/>
  <c r="C813" i="37"/>
  <c r="B813" i="37"/>
  <c r="C812" i="37"/>
  <c r="D812" i="37" s="1"/>
  <c r="B812" i="37"/>
  <c r="C811" i="37"/>
  <c r="B811" i="37"/>
  <c r="C810" i="37"/>
  <c r="B810" i="37"/>
  <c r="C809" i="37"/>
  <c r="B809" i="37"/>
  <c r="C808" i="37"/>
  <c r="B808" i="37"/>
  <c r="C807" i="37"/>
  <c r="B807" i="37"/>
  <c r="C806" i="37"/>
  <c r="D806" i="37" s="1"/>
  <c r="B806" i="37"/>
  <c r="C805" i="37"/>
  <c r="B805" i="37"/>
  <c r="C804" i="37"/>
  <c r="D803" i="37" s="1"/>
  <c r="B804" i="37"/>
  <c r="C803" i="37"/>
  <c r="B803" i="37"/>
  <c r="C802" i="37"/>
  <c r="B802" i="37"/>
  <c r="C801" i="37"/>
  <c r="B801" i="37"/>
  <c r="C800" i="37"/>
  <c r="D800" i="37" s="1"/>
  <c r="B800" i="37"/>
  <c r="C799" i="37"/>
  <c r="B799" i="37"/>
  <c r="C798" i="37"/>
  <c r="D797" i="37" s="1"/>
  <c r="B798" i="37"/>
  <c r="C797" i="37"/>
  <c r="B797" i="37"/>
  <c r="C796" i="37"/>
  <c r="B796" i="37"/>
  <c r="C795" i="37"/>
  <c r="B795" i="37"/>
  <c r="C794" i="37"/>
  <c r="D794" i="37" s="1"/>
  <c r="B794" i="37"/>
  <c r="C793" i="37"/>
  <c r="B793" i="37"/>
  <c r="C792" i="37"/>
  <c r="D791" i="37" s="1"/>
  <c r="B792" i="37"/>
  <c r="C791" i="37"/>
  <c r="B791" i="37"/>
  <c r="C790" i="37"/>
  <c r="B790" i="37"/>
  <c r="C789" i="37"/>
  <c r="B789" i="37"/>
  <c r="C788" i="37"/>
  <c r="D788" i="37" s="1"/>
  <c r="B788" i="37"/>
  <c r="C787" i="37"/>
  <c r="B787" i="37"/>
  <c r="C786" i="37"/>
  <c r="B786" i="37"/>
  <c r="C785" i="37"/>
  <c r="B785" i="37"/>
  <c r="C784" i="37"/>
  <c r="B784" i="37"/>
  <c r="C783" i="37"/>
  <c r="B783" i="37"/>
  <c r="C782" i="37"/>
  <c r="D782" i="37" s="1"/>
  <c r="B782" i="37"/>
  <c r="C781" i="37"/>
  <c r="B781" i="37"/>
  <c r="C780" i="37"/>
  <c r="D779" i="37" s="1"/>
  <c r="B780" i="37"/>
  <c r="C779" i="37"/>
  <c r="B779" i="37"/>
  <c r="C778" i="37"/>
  <c r="B778" i="37"/>
  <c r="C777" i="37"/>
  <c r="B777" i="37"/>
  <c r="C776" i="37"/>
  <c r="D776" i="37" s="1"/>
  <c r="B776" i="37"/>
  <c r="C775" i="37"/>
  <c r="B775" i="37"/>
  <c r="C774" i="37"/>
  <c r="D773" i="37" s="1"/>
  <c r="B774" i="37"/>
  <c r="C773" i="37"/>
  <c r="B773" i="37"/>
  <c r="C772" i="37"/>
  <c r="B772" i="37"/>
  <c r="C771" i="37"/>
  <c r="B771" i="37"/>
  <c r="C770" i="37"/>
  <c r="D770" i="37" s="1"/>
  <c r="B770" i="37"/>
  <c r="C769" i="37"/>
  <c r="B769" i="37"/>
  <c r="C768" i="37"/>
  <c r="B768" i="37"/>
  <c r="C767" i="37"/>
  <c r="B767" i="37"/>
  <c r="C766" i="37"/>
  <c r="B766" i="37"/>
  <c r="C765" i="37"/>
  <c r="B765" i="37"/>
  <c r="C764" i="37"/>
  <c r="D764" i="37" s="1"/>
  <c r="B764" i="37"/>
  <c r="C763" i="37"/>
  <c r="B763" i="37"/>
  <c r="C762" i="37"/>
  <c r="D761" i="37" s="1"/>
  <c r="B762" i="37"/>
  <c r="C761" i="37"/>
  <c r="B761" i="37"/>
  <c r="C760" i="37"/>
  <c r="B760" i="37"/>
  <c r="C759" i="37"/>
  <c r="B759" i="37"/>
  <c r="C758" i="37"/>
  <c r="D758" i="37" s="1"/>
  <c r="B758" i="37"/>
  <c r="C757" i="37"/>
  <c r="B757" i="37"/>
  <c r="C756" i="37"/>
  <c r="B756" i="37"/>
  <c r="C755" i="37"/>
  <c r="B755" i="37"/>
  <c r="C754" i="37"/>
  <c r="B754" i="37"/>
  <c r="C753" i="37"/>
  <c r="B753" i="37"/>
  <c r="C752" i="37"/>
  <c r="D752" i="37" s="1"/>
  <c r="B752" i="37"/>
  <c r="C751" i="37"/>
  <c r="B751" i="37"/>
  <c r="C750" i="37"/>
  <c r="D749" i="37" s="1"/>
  <c r="B750" i="37"/>
  <c r="C749" i="37"/>
  <c r="B749" i="37"/>
  <c r="C748" i="37"/>
  <c r="B748" i="37"/>
  <c r="C747" i="37"/>
  <c r="B747" i="37"/>
  <c r="C746" i="37"/>
  <c r="D746" i="37" s="1"/>
  <c r="B746" i="37"/>
  <c r="C745" i="37"/>
  <c r="B745" i="37"/>
  <c r="C744" i="37"/>
  <c r="D743" i="37" s="1"/>
  <c r="B744" i="37"/>
  <c r="C743" i="37"/>
  <c r="B743" i="37"/>
  <c r="C742" i="37"/>
  <c r="B742" i="37"/>
  <c r="C741" i="37"/>
  <c r="B741" i="37"/>
  <c r="C740" i="37"/>
  <c r="D740" i="37" s="1"/>
  <c r="B740" i="37"/>
  <c r="C739" i="37"/>
  <c r="B739" i="37"/>
  <c r="C738" i="37"/>
  <c r="B738" i="37"/>
  <c r="C737" i="37"/>
  <c r="B737" i="37"/>
  <c r="C736" i="37"/>
  <c r="B736" i="37"/>
  <c r="C735" i="37"/>
  <c r="B735" i="37"/>
  <c r="C734" i="37"/>
  <c r="D734" i="37" s="1"/>
  <c r="B734" i="37"/>
  <c r="C733" i="37"/>
  <c r="B733" i="37"/>
  <c r="C732" i="37"/>
  <c r="D731" i="37" s="1"/>
  <c r="B732" i="37"/>
  <c r="C731" i="37"/>
  <c r="B731" i="37"/>
  <c r="C730" i="37"/>
  <c r="B730" i="37"/>
  <c r="C729" i="37"/>
  <c r="B729" i="37"/>
  <c r="C728" i="37"/>
  <c r="D728" i="37" s="1"/>
  <c r="B728" i="37"/>
  <c r="C727" i="37"/>
  <c r="B727" i="37"/>
  <c r="C726" i="37"/>
  <c r="D725" i="37" s="1"/>
  <c r="B726" i="37"/>
  <c r="C725" i="37"/>
  <c r="B725" i="37"/>
  <c r="C724" i="37"/>
  <c r="B724" i="37"/>
  <c r="C723" i="37"/>
  <c r="B723" i="37"/>
  <c r="C722" i="37"/>
  <c r="D722" i="37" s="1"/>
  <c r="B722" i="37"/>
  <c r="C721" i="37"/>
  <c r="B721" i="37"/>
  <c r="C720" i="37"/>
  <c r="B720" i="37"/>
  <c r="C719" i="37"/>
  <c r="B719" i="37"/>
  <c r="C718" i="37"/>
  <c r="B718" i="37"/>
  <c r="C717" i="37"/>
  <c r="B717" i="37"/>
  <c r="C716" i="37"/>
  <c r="D716" i="37" s="1"/>
  <c r="B716" i="37"/>
  <c r="C715" i="37"/>
  <c r="B715" i="37"/>
  <c r="C714" i="37"/>
  <c r="D713" i="37" s="1"/>
  <c r="B714" i="37"/>
  <c r="C713" i="37"/>
  <c r="B713" i="37"/>
  <c r="C712" i="37"/>
  <c r="B712" i="37"/>
  <c r="C711" i="37"/>
  <c r="B711" i="37"/>
  <c r="C710" i="37"/>
  <c r="D710" i="37" s="1"/>
  <c r="B710" i="37"/>
  <c r="C709" i="37"/>
  <c r="B709" i="37"/>
  <c r="C708" i="37"/>
  <c r="D707" i="37" s="1"/>
  <c r="B708" i="37"/>
  <c r="C707" i="37"/>
  <c r="B707" i="37"/>
  <c r="C706" i="37"/>
  <c r="B706" i="37"/>
  <c r="C705" i="37"/>
  <c r="B705" i="37"/>
  <c r="C704" i="37"/>
  <c r="D704" i="37" s="1"/>
  <c r="B704" i="37"/>
  <c r="C703" i="37"/>
  <c r="B703" i="37"/>
  <c r="C702" i="37"/>
  <c r="B702" i="37"/>
  <c r="C701" i="37"/>
  <c r="B701" i="37"/>
  <c r="C700" i="37"/>
  <c r="B700" i="37"/>
  <c r="C699" i="37"/>
  <c r="B699" i="37"/>
  <c r="C698" i="37"/>
  <c r="D698" i="37" s="1"/>
  <c r="B698" i="37"/>
  <c r="C697" i="37"/>
  <c r="B697" i="37"/>
  <c r="C696" i="37"/>
  <c r="D695" i="37" s="1"/>
  <c r="B696" i="37"/>
  <c r="C695" i="37"/>
  <c r="B695" i="37"/>
  <c r="C694" i="37"/>
  <c r="B694" i="37"/>
  <c r="C693" i="37"/>
  <c r="B693" i="37"/>
  <c r="C692" i="37"/>
  <c r="D692" i="37" s="1"/>
  <c r="B692" i="37"/>
  <c r="C691" i="37"/>
  <c r="B691" i="37"/>
  <c r="C690" i="37"/>
  <c r="B690" i="37"/>
  <c r="C689" i="37"/>
  <c r="B689" i="37"/>
  <c r="C688" i="37"/>
  <c r="B688" i="37"/>
  <c r="C687" i="37"/>
  <c r="B687" i="37"/>
  <c r="C686" i="37"/>
  <c r="D686" i="37" s="1"/>
  <c r="B686" i="37"/>
  <c r="C685" i="37"/>
  <c r="B685" i="37"/>
  <c r="C684" i="37"/>
  <c r="B684" i="37"/>
  <c r="C683" i="37"/>
  <c r="B683" i="37"/>
  <c r="C682" i="37"/>
  <c r="B682" i="37"/>
  <c r="C681" i="37"/>
  <c r="B681" i="37"/>
  <c r="C680" i="37"/>
  <c r="D680" i="37" s="1"/>
  <c r="B680" i="37"/>
  <c r="C679" i="37"/>
  <c r="B679" i="37"/>
  <c r="C678" i="37"/>
  <c r="D677" i="37" s="1"/>
  <c r="B678" i="37"/>
  <c r="C677" i="37"/>
  <c r="B677" i="37"/>
  <c r="C676" i="37"/>
  <c r="B676" i="37"/>
  <c r="C675" i="37"/>
  <c r="B675" i="37"/>
  <c r="C674" i="37"/>
  <c r="D674" i="37" s="1"/>
  <c r="B674" i="37"/>
  <c r="C673" i="37"/>
  <c r="B673" i="37"/>
  <c r="C672" i="37"/>
  <c r="B672" i="37"/>
  <c r="C671" i="37"/>
  <c r="B671" i="37"/>
  <c r="C670" i="37"/>
  <c r="B670" i="37"/>
  <c r="C669" i="37"/>
  <c r="B669" i="37"/>
  <c r="C668" i="37"/>
  <c r="D668" i="37" s="1"/>
  <c r="B668" i="37"/>
  <c r="C667" i="37"/>
  <c r="B667" i="37"/>
  <c r="C666" i="37"/>
  <c r="B666" i="37"/>
  <c r="C665" i="37"/>
  <c r="B665" i="37"/>
  <c r="C664" i="37"/>
  <c r="B664" i="37"/>
  <c r="C663" i="37"/>
  <c r="B663" i="37"/>
  <c r="C662" i="37"/>
  <c r="D662" i="37" s="1"/>
  <c r="B662" i="37"/>
  <c r="C661" i="37"/>
  <c r="B661" i="37"/>
  <c r="C660" i="37"/>
  <c r="D659" i="37" s="1"/>
  <c r="B660" i="37"/>
  <c r="C659" i="37"/>
  <c r="B659" i="37"/>
  <c r="C658" i="37"/>
  <c r="B658" i="37"/>
  <c r="C657" i="37"/>
  <c r="B657" i="37"/>
  <c r="C656" i="37"/>
  <c r="D656" i="37" s="1"/>
  <c r="B656" i="37"/>
  <c r="C655" i="37"/>
  <c r="B655" i="37"/>
  <c r="C654" i="37"/>
  <c r="B654" i="37"/>
  <c r="C653" i="37"/>
  <c r="B653" i="37"/>
  <c r="C652" i="37"/>
  <c r="B652" i="37"/>
  <c r="C651" i="37"/>
  <c r="B651" i="37"/>
  <c r="C650" i="37"/>
  <c r="D650" i="37" s="1"/>
  <c r="B650" i="37"/>
  <c r="C649" i="37"/>
  <c r="B649" i="37"/>
  <c r="C648" i="37"/>
  <c r="B648" i="37"/>
  <c r="C647" i="37"/>
  <c r="B647" i="37"/>
  <c r="C646" i="37"/>
  <c r="B646" i="37"/>
  <c r="C645" i="37"/>
  <c r="B645" i="37"/>
  <c r="C644" i="37"/>
  <c r="B644" i="37"/>
  <c r="C643" i="37"/>
  <c r="B643" i="37"/>
  <c r="C642" i="37"/>
  <c r="B642" i="37"/>
  <c r="C641" i="37"/>
  <c r="B641" i="37"/>
  <c r="C640" i="37"/>
  <c r="B640" i="37"/>
  <c r="C639" i="37"/>
  <c r="B639" i="37"/>
  <c r="C638" i="37"/>
  <c r="B638" i="37"/>
  <c r="C637" i="37"/>
  <c r="B637" i="37"/>
  <c r="C636" i="37"/>
  <c r="B636" i="37"/>
  <c r="C635" i="37"/>
  <c r="B635" i="37"/>
  <c r="C634" i="37"/>
  <c r="B634" i="37"/>
  <c r="C633" i="37"/>
  <c r="B633" i="37"/>
  <c r="C632" i="37"/>
  <c r="D632" i="37" s="1"/>
  <c r="B632" i="37"/>
  <c r="C631" i="37"/>
  <c r="B631" i="37"/>
  <c r="C630" i="37"/>
  <c r="B630" i="37"/>
  <c r="C629" i="37"/>
  <c r="B629" i="37"/>
  <c r="C628" i="37"/>
  <c r="B628" i="37"/>
  <c r="C627" i="37"/>
  <c r="B627" i="37"/>
  <c r="C626" i="37"/>
  <c r="D626" i="37" s="1"/>
  <c r="B626" i="37"/>
  <c r="C625" i="37"/>
  <c r="B625" i="37"/>
  <c r="C624" i="37"/>
  <c r="B624" i="37"/>
  <c r="C623" i="37"/>
  <c r="B623" i="37"/>
  <c r="C622" i="37"/>
  <c r="B622" i="37"/>
  <c r="C621" i="37"/>
  <c r="B621" i="37"/>
  <c r="C620" i="37"/>
  <c r="D620" i="37" s="1"/>
  <c r="B620" i="37"/>
  <c r="C619" i="37"/>
  <c r="B619" i="37"/>
  <c r="C618" i="37"/>
  <c r="B618" i="37"/>
  <c r="C617" i="37"/>
  <c r="B617" i="37"/>
  <c r="C616" i="37"/>
  <c r="B616" i="37"/>
  <c r="C615" i="37"/>
  <c r="B615" i="37"/>
  <c r="C614" i="37"/>
  <c r="B614" i="37"/>
  <c r="C613" i="37"/>
  <c r="B613" i="37"/>
  <c r="C612" i="37"/>
  <c r="D611" i="37" s="1"/>
  <c r="B612" i="37"/>
  <c r="C611" i="37"/>
  <c r="B611" i="37"/>
  <c r="C610" i="37"/>
  <c r="B610" i="37"/>
  <c r="C609" i="37"/>
  <c r="B609" i="37"/>
  <c r="C608" i="37"/>
  <c r="B608" i="37"/>
  <c r="C607" i="37"/>
  <c r="B607" i="37"/>
  <c r="C606" i="37"/>
  <c r="D605" i="37" s="1"/>
  <c r="B606" i="37"/>
  <c r="C605" i="37"/>
  <c r="B605" i="37"/>
  <c r="C604" i="37"/>
  <c r="B604" i="37"/>
  <c r="C603" i="37"/>
  <c r="B603" i="37"/>
  <c r="C602" i="37"/>
  <c r="D602" i="37" s="1"/>
  <c r="B602" i="37"/>
  <c r="C601" i="37"/>
  <c r="B601" i="37"/>
  <c r="C600" i="37"/>
  <c r="B600" i="37"/>
  <c r="C599" i="37"/>
  <c r="B599" i="37"/>
  <c r="C598" i="37"/>
  <c r="B598" i="37"/>
  <c r="C597" i="37"/>
  <c r="B597" i="37"/>
  <c r="C596" i="37"/>
  <c r="D596" i="37" s="1"/>
  <c r="B596" i="37"/>
  <c r="C595" i="37"/>
  <c r="B595" i="37"/>
  <c r="C594" i="37"/>
  <c r="B594" i="37"/>
  <c r="C593" i="37"/>
  <c r="B593" i="37"/>
  <c r="C592" i="37"/>
  <c r="B592" i="37"/>
  <c r="C591" i="37"/>
  <c r="B591" i="37"/>
  <c r="C590" i="37"/>
  <c r="B590" i="37"/>
  <c r="C589" i="37"/>
  <c r="B589" i="37"/>
  <c r="C588" i="37"/>
  <c r="B588" i="37"/>
  <c r="C587" i="37"/>
  <c r="B587" i="37"/>
  <c r="C586" i="37"/>
  <c r="B586" i="37"/>
  <c r="C585" i="37"/>
  <c r="B585" i="37"/>
  <c r="C584" i="37"/>
  <c r="D584" i="37" s="1"/>
  <c r="B584" i="37"/>
  <c r="C583" i="37"/>
  <c r="B583" i="37"/>
  <c r="C582" i="37"/>
  <c r="D581" i="37" s="1"/>
  <c r="B582" i="37"/>
  <c r="C581" i="37"/>
  <c r="B581" i="37"/>
  <c r="C580" i="37"/>
  <c r="B580" i="37"/>
  <c r="C579" i="37"/>
  <c r="B579" i="37"/>
  <c r="C578" i="37"/>
  <c r="B578" i="37"/>
  <c r="C577" i="37"/>
  <c r="B577" i="37"/>
  <c r="C576" i="37"/>
  <c r="B576" i="37"/>
  <c r="C575" i="37"/>
  <c r="B575" i="37"/>
  <c r="C574" i="37"/>
  <c r="B574" i="37"/>
  <c r="C573" i="37"/>
  <c r="B573" i="37"/>
  <c r="C572" i="37"/>
  <c r="D572" i="37" s="1"/>
  <c r="B572" i="37"/>
  <c r="C571" i="37"/>
  <c r="B571" i="37"/>
  <c r="C570" i="37"/>
  <c r="D569" i="37" s="1"/>
  <c r="B570" i="37"/>
  <c r="C569" i="37"/>
  <c r="B569" i="37"/>
  <c r="C568" i="37"/>
  <c r="B568" i="37"/>
  <c r="C567" i="37"/>
  <c r="B567" i="37"/>
  <c r="C566" i="37"/>
  <c r="B566" i="37"/>
  <c r="C565" i="37"/>
  <c r="B565" i="37"/>
  <c r="C564" i="37"/>
  <c r="B564" i="37"/>
  <c r="C563" i="37"/>
  <c r="B563" i="37"/>
  <c r="C562" i="37"/>
  <c r="B562" i="37"/>
  <c r="C561" i="37"/>
  <c r="B561" i="37"/>
  <c r="C560" i="37"/>
  <c r="B560" i="37"/>
  <c r="C559" i="37"/>
  <c r="B559" i="37"/>
  <c r="C558" i="37"/>
  <c r="D557" i="37" s="1"/>
  <c r="B558" i="37"/>
  <c r="C557" i="37"/>
  <c r="B557" i="37"/>
  <c r="C556" i="37"/>
  <c r="B556" i="37"/>
  <c r="C555" i="37"/>
  <c r="B555" i="37"/>
  <c r="C554" i="37"/>
  <c r="B554" i="37"/>
  <c r="C553" i="37"/>
  <c r="B553" i="37"/>
  <c r="C552" i="37"/>
  <c r="B552" i="37"/>
  <c r="C551" i="37"/>
  <c r="B551" i="37"/>
  <c r="C550" i="37"/>
  <c r="B550" i="37"/>
  <c r="C549" i="37"/>
  <c r="B549" i="37"/>
  <c r="C548" i="37"/>
  <c r="B548" i="37"/>
  <c r="C547" i="37"/>
  <c r="B547" i="37"/>
  <c r="C546" i="37"/>
  <c r="B546" i="37"/>
  <c r="C545" i="37"/>
  <c r="B545" i="37"/>
  <c r="C544" i="37"/>
  <c r="B544" i="37"/>
  <c r="C543" i="37"/>
  <c r="B543" i="37"/>
  <c r="C542" i="37"/>
  <c r="D542" i="37" s="1"/>
  <c r="B542" i="37"/>
  <c r="C541" i="37"/>
  <c r="B541" i="37"/>
  <c r="C540" i="37"/>
  <c r="D539" i="37" s="1"/>
  <c r="B540" i="37"/>
  <c r="C539" i="37"/>
  <c r="B539" i="37"/>
  <c r="C538" i="37"/>
  <c r="B538" i="37"/>
  <c r="C537" i="37"/>
  <c r="B537" i="37"/>
  <c r="C536" i="37"/>
  <c r="D536" i="37" s="1"/>
  <c r="B536" i="37"/>
  <c r="C535" i="37"/>
  <c r="B535" i="37"/>
  <c r="C534" i="37"/>
  <c r="B534" i="37"/>
  <c r="C533" i="37"/>
  <c r="B533" i="37"/>
  <c r="C532" i="37"/>
  <c r="B532" i="37"/>
  <c r="C531" i="37"/>
  <c r="B531" i="37"/>
  <c r="C530" i="37"/>
  <c r="B530" i="37"/>
  <c r="C529" i="37"/>
  <c r="B529" i="37"/>
  <c r="C528" i="37"/>
  <c r="B528" i="37"/>
  <c r="C527" i="37"/>
  <c r="B527" i="37"/>
  <c r="C526" i="37"/>
  <c r="B526" i="37"/>
  <c r="C525" i="37"/>
  <c r="B525" i="37"/>
  <c r="C524" i="37"/>
  <c r="B524" i="37"/>
  <c r="C523" i="37"/>
  <c r="B523" i="37"/>
  <c r="C522" i="37"/>
  <c r="D521" i="37" s="1"/>
  <c r="B522" i="37"/>
  <c r="C521" i="37"/>
  <c r="B521" i="37"/>
  <c r="C520" i="37"/>
  <c r="B520" i="37"/>
  <c r="C519" i="37"/>
  <c r="B519" i="37"/>
  <c r="C518" i="37"/>
  <c r="D518" i="37" s="1"/>
  <c r="B518" i="37"/>
  <c r="C517" i="37"/>
  <c r="B517" i="37"/>
  <c r="C516" i="37"/>
  <c r="B516" i="37"/>
  <c r="C515" i="37"/>
  <c r="B515" i="37"/>
  <c r="C514" i="37"/>
  <c r="B514" i="37"/>
  <c r="C513" i="37"/>
  <c r="B513" i="37"/>
  <c r="C512" i="37"/>
  <c r="D512" i="37" s="1"/>
  <c r="B512" i="37"/>
  <c r="C511" i="37"/>
  <c r="B511" i="37"/>
  <c r="C510" i="37"/>
  <c r="D509" i="37" s="1"/>
  <c r="B510" i="37"/>
  <c r="C509" i="37"/>
  <c r="B509" i="37"/>
  <c r="C508" i="37"/>
  <c r="B508" i="37"/>
  <c r="C507" i="37"/>
  <c r="B507" i="37"/>
  <c r="C506" i="37"/>
  <c r="B506" i="37"/>
  <c r="C505" i="37"/>
  <c r="B505" i="37"/>
  <c r="C504" i="37"/>
  <c r="D503" i="37" s="1"/>
  <c r="B504" i="37"/>
  <c r="C503" i="37"/>
  <c r="B503" i="37"/>
  <c r="C502" i="37"/>
  <c r="B502" i="37"/>
  <c r="C501" i="37"/>
  <c r="B501" i="37"/>
  <c r="C500" i="37"/>
  <c r="B500" i="37"/>
  <c r="C499" i="37"/>
  <c r="B499" i="37"/>
  <c r="C498" i="37"/>
  <c r="B498" i="37"/>
  <c r="C497" i="37"/>
  <c r="B497" i="37"/>
  <c r="C496" i="37"/>
  <c r="B496" i="37"/>
  <c r="C495" i="37"/>
  <c r="B495" i="37"/>
  <c r="C494" i="37"/>
  <c r="B494" i="37"/>
  <c r="C493" i="37"/>
  <c r="B493" i="37"/>
  <c r="C492" i="37"/>
  <c r="B492" i="37"/>
  <c r="C491" i="37"/>
  <c r="B491" i="37"/>
  <c r="C490" i="37"/>
  <c r="B490" i="37"/>
  <c r="C489" i="37"/>
  <c r="B489" i="37"/>
  <c r="C488" i="37"/>
  <c r="B488" i="37"/>
  <c r="C487" i="37"/>
  <c r="B487" i="37"/>
  <c r="C486" i="37"/>
  <c r="D485" i="37" s="1"/>
  <c r="B486" i="37"/>
  <c r="C485" i="37"/>
  <c r="B485" i="37"/>
  <c r="C484" i="37"/>
  <c r="B484" i="37"/>
  <c r="C483" i="37"/>
  <c r="B483" i="37"/>
  <c r="C482" i="37"/>
  <c r="B482" i="37"/>
  <c r="C481" i="37"/>
  <c r="B481" i="37"/>
  <c r="C480" i="37"/>
  <c r="B480" i="37"/>
  <c r="C479" i="37"/>
  <c r="B479" i="37"/>
  <c r="C478" i="37"/>
  <c r="B478" i="37"/>
  <c r="C477" i="37"/>
  <c r="B477" i="37"/>
  <c r="C476" i="37"/>
  <c r="D476" i="37" s="1"/>
  <c r="B476" i="37"/>
  <c r="C475" i="37"/>
  <c r="B475" i="37"/>
  <c r="C474" i="37"/>
  <c r="D473" i="37" s="1"/>
  <c r="B474" i="37"/>
  <c r="C473" i="37"/>
  <c r="B473" i="37"/>
  <c r="C472" i="37"/>
  <c r="B472" i="37"/>
  <c r="C471" i="37"/>
  <c r="B471" i="37"/>
  <c r="C470" i="37"/>
  <c r="B470" i="37"/>
  <c r="C469" i="37"/>
  <c r="B469" i="37"/>
  <c r="C468" i="37"/>
  <c r="B468" i="37"/>
  <c r="C467" i="37"/>
  <c r="B467" i="37"/>
  <c r="C466" i="37"/>
  <c r="B466" i="37"/>
  <c r="C465" i="37"/>
  <c r="B465" i="37"/>
  <c r="C464" i="37"/>
  <c r="D464" i="37" s="1"/>
  <c r="B464" i="37"/>
  <c r="C463" i="37"/>
  <c r="B463" i="37"/>
  <c r="C462" i="37"/>
  <c r="D461" i="37" s="1"/>
  <c r="B462" i="37"/>
  <c r="C461" i="37"/>
  <c r="B461" i="37"/>
  <c r="C460" i="37"/>
  <c r="B460" i="37"/>
  <c r="C459" i="37"/>
  <c r="B459" i="37"/>
  <c r="C458" i="37"/>
  <c r="B458" i="37"/>
  <c r="C457" i="37"/>
  <c r="B457" i="37"/>
  <c r="C456" i="37"/>
  <c r="B456" i="37"/>
  <c r="C455" i="37"/>
  <c r="B455" i="37"/>
  <c r="C454" i="37"/>
  <c r="B454" i="37"/>
  <c r="C453" i="37"/>
  <c r="B453" i="37"/>
  <c r="C452" i="37"/>
  <c r="B452" i="37"/>
  <c r="C451" i="37"/>
  <c r="B451" i="37"/>
  <c r="C450" i="37"/>
  <c r="B450" i="37"/>
  <c r="C449" i="37"/>
  <c r="B449" i="37"/>
  <c r="C448" i="37"/>
  <c r="B448" i="37"/>
  <c r="C447" i="37"/>
  <c r="B447" i="37"/>
  <c r="C446" i="37"/>
  <c r="B446" i="37"/>
  <c r="C445" i="37"/>
  <c r="B445" i="37"/>
  <c r="C444" i="37"/>
  <c r="B444" i="37"/>
  <c r="C443" i="37"/>
  <c r="B443" i="37"/>
  <c r="C442" i="37"/>
  <c r="B442" i="37"/>
  <c r="C441" i="37"/>
  <c r="B441" i="37"/>
  <c r="C440" i="37"/>
  <c r="D440" i="37" s="1"/>
  <c r="B440" i="37"/>
  <c r="C439" i="37"/>
  <c r="B439" i="37"/>
  <c r="C438" i="37"/>
  <c r="B438" i="37"/>
  <c r="C437" i="37"/>
  <c r="B437" i="37"/>
  <c r="C436" i="37"/>
  <c r="B436" i="37"/>
  <c r="C435" i="37"/>
  <c r="B435" i="37"/>
  <c r="C434" i="37"/>
  <c r="B434" i="37"/>
  <c r="C433" i="37"/>
  <c r="B433" i="37"/>
  <c r="C432" i="37"/>
  <c r="D431" i="37" s="1"/>
  <c r="B432" i="37"/>
  <c r="C431" i="37"/>
  <c r="B431" i="37"/>
  <c r="C430" i="37"/>
  <c r="B430" i="37"/>
  <c r="C429" i="37"/>
  <c r="B429" i="37"/>
  <c r="C428" i="37"/>
  <c r="B428" i="37"/>
  <c r="C427" i="37"/>
  <c r="B427" i="37"/>
  <c r="C426" i="37"/>
  <c r="D425" i="37" s="1"/>
  <c r="B426" i="37"/>
  <c r="C425" i="37"/>
  <c r="B425" i="37"/>
  <c r="C424" i="37"/>
  <c r="B424" i="37"/>
  <c r="C423" i="37"/>
  <c r="B423" i="37"/>
  <c r="C422" i="37"/>
  <c r="D422" i="37" s="1"/>
  <c r="B422" i="37"/>
  <c r="C421" i="37"/>
  <c r="B421" i="37"/>
  <c r="C420" i="37"/>
  <c r="B420" i="37"/>
  <c r="C419" i="37"/>
  <c r="B419" i="37"/>
  <c r="C418" i="37"/>
  <c r="B418" i="37"/>
  <c r="C417" i="37"/>
  <c r="B417" i="37"/>
  <c r="C416" i="37"/>
  <c r="B416" i="37"/>
  <c r="C415" i="37"/>
  <c r="B415" i="37"/>
  <c r="C414" i="37"/>
  <c r="B414" i="37"/>
  <c r="C413" i="37"/>
  <c r="B413" i="37"/>
  <c r="C412" i="37"/>
  <c r="B412" i="37"/>
  <c r="C411" i="37"/>
  <c r="B411" i="37"/>
  <c r="C410" i="37"/>
  <c r="B410" i="37"/>
  <c r="C409" i="37"/>
  <c r="B409" i="37"/>
  <c r="C408" i="37"/>
  <c r="B408" i="37"/>
  <c r="C407" i="37"/>
  <c r="B407" i="37"/>
  <c r="C406" i="37"/>
  <c r="B406" i="37"/>
  <c r="C405" i="37"/>
  <c r="B405" i="37"/>
  <c r="C404" i="37"/>
  <c r="B404" i="37"/>
  <c r="C403" i="37"/>
  <c r="B403" i="37"/>
  <c r="C402" i="37"/>
  <c r="D401" i="37" s="1"/>
  <c r="B402" i="37"/>
  <c r="C401" i="37"/>
  <c r="B401" i="37"/>
  <c r="C400" i="37"/>
  <c r="B400" i="37"/>
  <c r="C399" i="37"/>
  <c r="B399" i="37"/>
  <c r="C398" i="37"/>
  <c r="D398" i="37" s="1"/>
  <c r="B398" i="37"/>
  <c r="C397" i="37"/>
  <c r="B397" i="37"/>
  <c r="C396" i="37"/>
  <c r="B396" i="37"/>
  <c r="C395" i="37"/>
  <c r="B395" i="37"/>
  <c r="C394" i="37"/>
  <c r="B394" i="37"/>
  <c r="C393" i="37"/>
  <c r="B393" i="37"/>
  <c r="C392" i="37"/>
  <c r="D392" i="37" s="1"/>
  <c r="B392" i="37"/>
  <c r="C391" i="37"/>
  <c r="B391" i="37"/>
  <c r="C390" i="37"/>
  <c r="B390" i="37"/>
  <c r="C389" i="37"/>
  <c r="B389" i="37"/>
  <c r="C388" i="37"/>
  <c r="B388" i="37"/>
  <c r="C387" i="37"/>
  <c r="B387" i="37"/>
  <c r="C386" i="37"/>
  <c r="B386" i="37"/>
  <c r="C385" i="37"/>
  <c r="B385" i="37"/>
  <c r="C384" i="37"/>
  <c r="B384" i="37"/>
  <c r="C383" i="37"/>
  <c r="B383" i="37"/>
  <c r="C382" i="37"/>
  <c r="B382" i="37"/>
  <c r="C381" i="37"/>
  <c r="B381" i="37"/>
  <c r="C380" i="37"/>
  <c r="B380" i="37"/>
  <c r="C379" i="37"/>
  <c r="B379" i="37"/>
  <c r="C378" i="37"/>
  <c r="D377" i="37" s="1"/>
  <c r="B378" i="37"/>
  <c r="C377" i="37"/>
  <c r="B377" i="37"/>
  <c r="C376" i="37"/>
  <c r="B376" i="37"/>
  <c r="C375" i="37"/>
  <c r="B375" i="37"/>
  <c r="C374" i="37"/>
  <c r="D374" i="37" s="1"/>
  <c r="B374" i="37"/>
  <c r="C373" i="37"/>
  <c r="B373" i="37"/>
  <c r="C372" i="37"/>
  <c r="B372" i="37"/>
  <c r="C371" i="37"/>
  <c r="B371" i="37"/>
  <c r="C370" i="37"/>
  <c r="B370" i="37"/>
  <c r="C369" i="37"/>
  <c r="B369" i="37"/>
  <c r="C368" i="37"/>
  <c r="B368" i="37"/>
  <c r="C367" i="37"/>
  <c r="B367" i="37"/>
  <c r="C366" i="37"/>
  <c r="B366" i="37"/>
  <c r="C365" i="37"/>
  <c r="B365" i="37"/>
  <c r="C364" i="37"/>
  <c r="B364" i="37"/>
  <c r="C363" i="37"/>
  <c r="B363" i="37"/>
  <c r="C362" i="37"/>
  <c r="B362" i="37"/>
  <c r="C361" i="37"/>
  <c r="B361" i="37"/>
  <c r="C360" i="37"/>
  <c r="B360" i="37"/>
  <c r="C359" i="37"/>
  <c r="B359" i="37"/>
  <c r="C358" i="37"/>
  <c r="B358" i="37"/>
  <c r="C357" i="37"/>
  <c r="B357" i="37"/>
  <c r="C356" i="37"/>
  <c r="D356" i="37" s="1"/>
  <c r="B356" i="37"/>
  <c r="C355" i="37"/>
  <c r="B355" i="37"/>
  <c r="C354" i="37"/>
  <c r="D353" i="37" s="1"/>
  <c r="B354" i="37"/>
  <c r="C353" i="37"/>
  <c r="B353" i="37"/>
  <c r="C352" i="37"/>
  <c r="B352" i="37"/>
  <c r="C351" i="37"/>
  <c r="B351" i="37"/>
  <c r="C350" i="37"/>
  <c r="B350" i="37"/>
  <c r="C349" i="37"/>
  <c r="B349" i="37"/>
  <c r="C348" i="37"/>
  <c r="B348" i="37"/>
  <c r="C347" i="37"/>
  <c r="B347" i="37"/>
  <c r="C346" i="37"/>
  <c r="B346" i="37"/>
  <c r="C345" i="37"/>
  <c r="B345" i="37"/>
  <c r="C344" i="37"/>
  <c r="D344" i="37" s="1"/>
  <c r="B344" i="37"/>
  <c r="C343" i="37"/>
  <c r="B343" i="37"/>
  <c r="C342" i="37"/>
  <c r="B342" i="37"/>
  <c r="C341" i="37"/>
  <c r="B341" i="37"/>
  <c r="C340" i="37"/>
  <c r="B340" i="37"/>
  <c r="C339" i="37"/>
  <c r="B339" i="37"/>
  <c r="C338" i="37"/>
  <c r="B338" i="37"/>
  <c r="C337" i="37"/>
  <c r="B337" i="37"/>
  <c r="C336" i="37"/>
  <c r="D335" i="37" s="1"/>
  <c r="B336" i="37"/>
  <c r="C335" i="37"/>
  <c r="B335" i="37"/>
  <c r="C334" i="37"/>
  <c r="B334" i="37"/>
  <c r="C333" i="37"/>
  <c r="B333" i="37"/>
  <c r="C332" i="37"/>
  <c r="D332" i="37" s="1"/>
  <c r="B332" i="37"/>
  <c r="C331" i="37"/>
  <c r="B331" i="37"/>
  <c r="C330" i="37"/>
  <c r="D329" i="37" s="1"/>
  <c r="B330" i="37"/>
  <c r="C329" i="37"/>
  <c r="B329" i="37"/>
  <c r="C328" i="37"/>
  <c r="B328" i="37"/>
  <c r="C327" i="37"/>
  <c r="B327" i="37"/>
  <c r="C326" i="37"/>
  <c r="D326" i="37" s="1"/>
  <c r="B326" i="37"/>
  <c r="C325" i="37"/>
  <c r="B325" i="37"/>
  <c r="C324" i="37"/>
  <c r="D323" i="37" s="1"/>
  <c r="B324" i="37"/>
  <c r="C323" i="37"/>
  <c r="B323" i="37"/>
  <c r="C322" i="37"/>
  <c r="B322" i="37"/>
  <c r="C321" i="37"/>
  <c r="B321" i="37"/>
  <c r="C320" i="37"/>
  <c r="D320" i="37" s="1"/>
  <c r="B320" i="37"/>
  <c r="C319" i="37"/>
  <c r="B319" i="37"/>
  <c r="C318" i="37"/>
  <c r="D317" i="37" s="1"/>
  <c r="B318" i="37"/>
  <c r="C317" i="37"/>
  <c r="B317" i="37"/>
  <c r="C316" i="37"/>
  <c r="B316" i="37"/>
  <c r="C315" i="37"/>
  <c r="B315" i="37"/>
  <c r="C314" i="37"/>
  <c r="D314" i="37" s="1"/>
  <c r="B314" i="37"/>
  <c r="C313" i="37"/>
  <c r="B313" i="37"/>
  <c r="C312" i="37"/>
  <c r="B312" i="37"/>
  <c r="C311" i="37"/>
  <c r="B311" i="37"/>
  <c r="C310" i="37"/>
  <c r="B310" i="37"/>
  <c r="C309" i="37"/>
  <c r="B309" i="37"/>
  <c r="C308" i="37"/>
  <c r="B308" i="37"/>
  <c r="C307" i="37"/>
  <c r="B307" i="37"/>
  <c r="C306" i="37"/>
  <c r="B306" i="37"/>
  <c r="C305" i="37"/>
  <c r="B305" i="37"/>
  <c r="C304" i="37"/>
  <c r="B304" i="37"/>
  <c r="C303" i="37"/>
  <c r="B303" i="37"/>
  <c r="C302" i="37"/>
  <c r="D302" i="37" s="1"/>
  <c r="B302" i="37"/>
  <c r="C301" i="37"/>
  <c r="B301" i="37"/>
  <c r="C300" i="37"/>
  <c r="B300" i="37"/>
  <c r="C299" i="37"/>
  <c r="B299" i="37"/>
  <c r="C298" i="37"/>
  <c r="B298" i="37"/>
  <c r="C297" i="37"/>
  <c r="B297" i="37"/>
  <c r="C296" i="37"/>
  <c r="B296" i="37"/>
  <c r="C295" i="37"/>
  <c r="B295" i="37"/>
  <c r="C294" i="37"/>
  <c r="B294" i="37"/>
  <c r="C293" i="37"/>
  <c r="B293" i="37"/>
  <c r="C292" i="37"/>
  <c r="B292" i="37"/>
  <c r="C291" i="37"/>
  <c r="B291" i="37"/>
  <c r="C290" i="37"/>
  <c r="D290" i="37" s="1"/>
  <c r="B290" i="37"/>
  <c r="C289" i="37"/>
  <c r="B289" i="37"/>
  <c r="C288" i="37"/>
  <c r="B288" i="37"/>
  <c r="C287" i="37"/>
  <c r="B287" i="37"/>
  <c r="C286" i="37"/>
  <c r="B286" i="37"/>
  <c r="C285" i="37"/>
  <c r="B285" i="37"/>
  <c r="C284" i="37"/>
  <c r="B284" i="37"/>
  <c r="C283" i="37"/>
  <c r="B283" i="37"/>
  <c r="C282" i="37"/>
  <c r="B282" i="37"/>
  <c r="C281" i="37"/>
  <c r="B281" i="37"/>
  <c r="C280" i="37"/>
  <c r="B280" i="37"/>
  <c r="C279" i="37"/>
  <c r="B279" i="37"/>
  <c r="C278" i="37"/>
  <c r="D278" i="37" s="1"/>
  <c r="B278" i="37"/>
  <c r="C277" i="37"/>
  <c r="B277" i="37"/>
  <c r="C276" i="37"/>
  <c r="B276" i="37"/>
  <c r="C275" i="37"/>
  <c r="B275" i="37"/>
  <c r="C274" i="37"/>
  <c r="B274" i="37"/>
  <c r="C273" i="37"/>
  <c r="B273" i="37"/>
  <c r="C272" i="37"/>
  <c r="B272" i="37"/>
  <c r="C271" i="37"/>
  <c r="B271" i="37"/>
  <c r="C270" i="37"/>
  <c r="B270" i="37"/>
  <c r="C269" i="37"/>
  <c r="B269" i="37"/>
  <c r="C268" i="37"/>
  <c r="B268" i="37"/>
  <c r="C267" i="37"/>
  <c r="B267" i="37"/>
  <c r="C266" i="37"/>
  <c r="D266" i="37" s="1"/>
  <c r="B266" i="37"/>
  <c r="C265" i="37"/>
  <c r="B265" i="37"/>
  <c r="C264" i="37"/>
  <c r="B264" i="37"/>
  <c r="C263" i="37"/>
  <c r="B263" i="37"/>
  <c r="C262" i="37"/>
  <c r="B262" i="37"/>
  <c r="C261" i="37"/>
  <c r="B261" i="37"/>
  <c r="C260" i="37"/>
  <c r="D260" i="37" s="1"/>
  <c r="B260" i="37"/>
  <c r="C259" i="37"/>
  <c r="B259" i="37"/>
  <c r="C258" i="37"/>
  <c r="B258" i="37"/>
  <c r="C257" i="37"/>
  <c r="B257" i="37"/>
  <c r="C256" i="37"/>
  <c r="B256" i="37"/>
  <c r="C255" i="37"/>
  <c r="B255" i="37"/>
  <c r="C254" i="37"/>
  <c r="D254" i="37" s="1"/>
  <c r="B254" i="37"/>
  <c r="C253" i="37"/>
  <c r="B253" i="37"/>
  <c r="C252" i="37"/>
  <c r="B252" i="37"/>
  <c r="C251" i="37"/>
  <c r="B251" i="37"/>
  <c r="C250" i="37"/>
  <c r="B250" i="37"/>
  <c r="C249" i="37"/>
  <c r="B249" i="37"/>
  <c r="C248" i="37"/>
  <c r="B248" i="37"/>
  <c r="C247" i="37"/>
  <c r="B247" i="37"/>
  <c r="C246" i="37"/>
  <c r="B246" i="37"/>
  <c r="C245" i="37"/>
  <c r="B245" i="37"/>
  <c r="C244" i="37"/>
  <c r="B244" i="37"/>
  <c r="C243" i="37"/>
  <c r="B243" i="37"/>
  <c r="C242" i="37"/>
  <c r="B242" i="37"/>
  <c r="C241" i="37"/>
  <c r="B241" i="37"/>
  <c r="C240" i="37"/>
  <c r="B240" i="37"/>
  <c r="C239" i="37"/>
  <c r="B239" i="37"/>
  <c r="C238" i="37"/>
  <c r="B238" i="37"/>
  <c r="C237" i="37"/>
  <c r="B237" i="37"/>
  <c r="C236" i="37"/>
  <c r="B236" i="37"/>
  <c r="C235" i="37"/>
  <c r="B235" i="37"/>
  <c r="C234" i="37"/>
  <c r="D233" i="37" s="1"/>
  <c r="B234" i="37"/>
  <c r="C233" i="37"/>
  <c r="B233" i="37"/>
  <c r="C232" i="37"/>
  <c r="B232" i="37"/>
  <c r="C231" i="37"/>
  <c r="B231" i="37"/>
  <c r="C230" i="37"/>
  <c r="D230" i="37" s="1"/>
  <c r="B230" i="37"/>
  <c r="C229" i="37"/>
  <c r="B229" i="37"/>
  <c r="C228" i="37"/>
  <c r="D227" i="37" s="1"/>
  <c r="B228" i="37"/>
  <c r="C227" i="37"/>
  <c r="B227" i="37"/>
  <c r="C226" i="37"/>
  <c r="B226" i="37"/>
  <c r="C225" i="37"/>
  <c r="B225" i="37"/>
  <c r="C224" i="37"/>
  <c r="B224" i="37"/>
  <c r="C223" i="37"/>
  <c r="B223" i="37"/>
  <c r="C222" i="37"/>
  <c r="B222" i="37"/>
  <c r="C221" i="37"/>
  <c r="B221" i="37"/>
  <c r="C220" i="37"/>
  <c r="B220" i="37"/>
  <c r="C219" i="37"/>
  <c r="B219" i="37"/>
  <c r="C218" i="37"/>
  <c r="B218" i="37"/>
  <c r="C217" i="37"/>
  <c r="B217" i="37"/>
  <c r="C216" i="37"/>
  <c r="B216" i="37"/>
  <c r="C215" i="37"/>
  <c r="B215" i="37"/>
  <c r="C214" i="37"/>
  <c r="B214" i="37"/>
  <c r="C213" i="37"/>
  <c r="B213" i="37"/>
  <c r="C212" i="37"/>
  <c r="B212" i="37"/>
  <c r="C211" i="37"/>
  <c r="B211" i="37"/>
  <c r="C210" i="37"/>
  <c r="B210" i="37"/>
  <c r="C209" i="37"/>
  <c r="B209" i="37"/>
  <c r="C208" i="37"/>
  <c r="B208" i="37"/>
  <c r="C207" i="37"/>
  <c r="B207" i="37"/>
  <c r="C206" i="37"/>
  <c r="D206" i="37" s="1"/>
  <c r="B206" i="37"/>
  <c r="C205" i="37"/>
  <c r="B205" i="37"/>
  <c r="C204" i="37"/>
  <c r="B204" i="37"/>
  <c r="C203" i="37"/>
  <c r="B203" i="37"/>
  <c r="C202" i="37"/>
  <c r="B202" i="37"/>
  <c r="C201" i="37"/>
  <c r="B201" i="37"/>
  <c r="C200" i="37"/>
  <c r="B200" i="37"/>
  <c r="C199" i="37"/>
  <c r="B199" i="37"/>
  <c r="C198" i="37"/>
  <c r="B198" i="37"/>
  <c r="C197" i="37"/>
  <c r="B197" i="37"/>
  <c r="C196" i="37"/>
  <c r="B196" i="37"/>
  <c r="C195" i="37"/>
  <c r="B195" i="37"/>
  <c r="C194" i="37"/>
  <c r="B194" i="37"/>
  <c r="C193" i="37"/>
  <c r="B193" i="37"/>
  <c r="C192" i="37"/>
  <c r="B192" i="37"/>
  <c r="C191" i="37"/>
  <c r="B191" i="37"/>
  <c r="C190" i="37"/>
  <c r="B190" i="37"/>
  <c r="C189" i="37"/>
  <c r="B189" i="37"/>
  <c r="C188" i="37"/>
  <c r="D188" i="37" s="1"/>
  <c r="B188" i="37"/>
  <c r="C187" i="37"/>
  <c r="B187" i="37"/>
  <c r="C186" i="37"/>
  <c r="D185" i="37" s="1"/>
  <c r="B186" i="37"/>
  <c r="C185" i="37"/>
  <c r="B185" i="37"/>
  <c r="C184" i="37"/>
  <c r="B184" i="37"/>
  <c r="C183" i="37"/>
  <c r="B183" i="37"/>
  <c r="C182" i="37"/>
  <c r="B182" i="37"/>
  <c r="C181" i="37"/>
  <c r="B181" i="37"/>
  <c r="C180" i="37"/>
  <c r="D179" i="37" s="1"/>
  <c r="B180" i="37"/>
  <c r="C179" i="37"/>
  <c r="B179" i="37"/>
  <c r="C178" i="37"/>
  <c r="B178" i="37"/>
  <c r="C177" i="37"/>
  <c r="B177" i="37"/>
  <c r="C176" i="37"/>
  <c r="D176" i="37" s="1"/>
  <c r="B176" i="37"/>
  <c r="C175" i="37"/>
  <c r="B175" i="37"/>
  <c r="C174" i="37"/>
  <c r="B174" i="37"/>
  <c r="C173" i="37"/>
  <c r="B173" i="37"/>
  <c r="C172" i="37"/>
  <c r="B172" i="37"/>
  <c r="C171" i="37"/>
  <c r="B171" i="37"/>
  <c r="C170" i="37"/>
  <c r="B170" i="37"/>
  <c r="C169" i="37"/>
  <c r="B169" i="37"/>
  <c r="C168" i="37"/>
  <c r="B168" i="37"/>
  <c r="C167" i="37"/>
  <c r="B167" i="37"/>
  <c r="C166" i="37"/>
  <c r="B166" i="37"/>
  <c r="C165" i="37"/>
  <c r="B165" i="37"/>
  <c r="C164" i="37"/>
  <c r="D164" i="37" s="1"/>
  <c r="B164" i="37"/>
  <c r="C163" i="37"/>
  <c r="B163" i="37"/>
  <c r="C162" i="37"/>
  <c r="D161" i="37" s="1"/>
  <c r="B162" i="37"/>
  <c r="C161" i="37"/>
  <c r="B161" i="37"/>
  <c r="C160" i="37"/>
  <c r="B160" i="37"/>
  <c r="C159" i="37"/>
  <c r="B159" i="37"/>
  <c r="C158" i="37"/>
  <c r="B158" i="37"/>
  <c r="C157" i="37"/>
  <c r="B157" i="37"/>
  <c r="C156" i="37"/>
  <c r="B156" i="37"/>
  <c r="C155" i="37"/>
  <c r="B155" i="37"/>
  <c r="C154" i="37"/>
  <c r="B154" i="37"/>
  <c r="C153" i="37"/>
  <c r="B153" i="37"/>
  <c r="C152" i="37"/>
  <c r="B152" i="37"/>
  <c r="C151" i="37"/>
  <c r="B151" i="37"/>
  <c r="C150" i="37"/>
  <c r="B150" i="37"/>
  <c r="C149" i="37"/>
  <c r="B149" i="37"/>
  <c r="C148" i="37"/>
  <c r="B148" i="37"/>
  <c r="C147" i="37"/>
  <c r="B147" i="37"/>
  <c r="C146" i="37"/>
  <c r="B146" i="37"/>
  <c r="C145" i="37"/>
  <c r="B145" i="37"/>
  <c r="C144" i="37"/>
  <c r="B144" i="37"/>
  <c r="C143" i="37"/>
  <c r="B143" i="37"/>
  <c r="C142" i="37"/>
  <c r="B142" i="37"/>
  <c r="C141" i="37"/>
  <c r="B141" i="37"/>
  <c r="C140" i="37"/>
  <c r="D140" i="37" s="1"/>
  <c r="B140" i="37"/>
  <c r="C139" i="37"/>
  <c r="B139" i="37"/>
  <c r="C138" i="37"/>
  <c r="B138" i="37"/>
  <c r="C137" i="37"/>
  <c r="B137" i="37"/>
  <c r="C136" i="37"/>
  <c r="B136" i="37"/>
  <c r="C135" i="37"/>
  <c r="B135" i="37"/>
  <c r="C134" i="37"/>
  <c r="D134" i="37" s="1"/>
  <c r="B134" i="37"/>
  <c r="C133" i="37"/>
  <c r="B133" i="37"/>
  <c r="C132" i="37"/>
  <c r="D131" i="37" s="1"/>
  <c r="B132" i="37"/>
  <c r="C131" i="37"/>
  <c r="B131" i="37"/>
  <c r="C130" i="37"/>
  <c r="B130" i="37"/>
  <c r="C129" i="37"/>
  <c r="B129" i="37"/>
  <c r="C128" i="37"/>
  <c r="B128" i="37"/>
  <c r="C127" i="37"/>
  <c r="B127" i="37"/>
  <c r="C126" i="37"/>
  <c r="B126" i="37"/>
  <c r="C125" i="37"/>
  <c r="B125" i="37"/>
  <c r="C124" i="37"/>
  <c r="B124" i="37"/>
  <c r="C123" i="37"/>
  <c r="B123" i="37"/>
  <c r="C122" i="37"/>
  <c r="D122" i="37" s="1"/>
  <c r="B122" i="37"/>
  <c r="C121" i="37"/>
  <c r="B121" i="37"/>
  <c r="C120" i="37"/>
  <c r="B120" i="37"/>
  <c r="C119" i="37"/>
  <c r="B119" i="37"/>
  <c r="C118" i="37"/>
  <c r="B118" i="37"/>
  <c r="C117" i="37"/>
  <c r="B117" i="37"/>
  <c r="C116" i="37"/>
  <c r="D116" i="37" s="1"/>
  <c r="B116" i="37"/>
  <c r="C115" i="37"/>
  <c r="B115" i="37"/>
  <c r="C114" i="37"/>
  <c r="B114" i="37"/>
  <c r="C113" i="37"/>
  <c r="B113" i="37"/>
  <c r="C112" i="37"/>
  <c r="B112" i="37"/>
  <c r="C111" i="37"/>
  <c r="B111" i="37"/>
  <c r="C110" i="37"/>
  <c r="D110" i="37" s="1"/>
  <c r="B110" i="37"/>
  <c r="C109" i="37"/>
  <c r="B109" i="37"/>
  <c r="C108" i="37"/>
  <c r="B108" i="37"/>
  <c r="C107" i="37"/>
  <c r="B107" i="37"/>
  <c r="C106" i="37"/>
  <c r="B106" i="37"/>
  <c r="C105" i="37"/>
  <c r="B105" i="37"/>
  <c r="C104" i="37"/>
  <c r="B104" i="37"/>
  <c r="C103" i="37"/>
  <c r="B103" i="37"/>
  <c r="C102" i="37"/>
  <c r="B102" i="37"/>
  <c r="C101" i="37"/>
  <c r="B101" i="37"/>
  <c r="C100" i="37"/>
  <c r="B100" i="37"/>
  <c r="C99" i="37"/>
  <c r="B99" i="37"/>
  <c r="C98" i="37"/>
  <c r="D98" i="37" s="1"/>
  <c r="B98" i="37"/>
  <c r="C97" i="37"/>
  <c r="B97" i="37"/>
  <c r="C96" i="37"/>
  <c r="B96" i="37"/>
  <c r="C95" i="37"/>
  <c r="B95" i="37"/>
  <c r="C94" i="37"/>
  <c r="B94" i="37"/>
  <c r="C93" i="37"/>
  <c r="B93" i="37"/>
  <c r="C92" i="37"/>
  <c r="B92" i="37"/>
  <c r="C91" i="37"/>
  <c r="B91" i="37"/>
  <c r="C90" i="37"/>
  <c r="B90" i="37"/>
  <c r="C89" i="37"/>
  <c r="B89" i="37"/>
  <c r="C88" i="37"/>
  <c r="B88" i="37"/>
  <c r="C87" i="37"/>
  <c r="B87" i="37"/>
  <c r="C86" i="37"/>
  <c r="D86" i="37" s="1"/>
  <c r="B86" i="37"/>
  <c r="C85" i="37"/>
  <c r="B85" i="37"/>
  <c r="C84" i="37"/>
  <c r="B84" i="37"/>
  <c r="C83" i="37"/>
  <c r="B83" i="37"/>
  <c r="C82" i="37"/>
  <c r="B82" i="37"/>
  <c r="C81" i="37"/>
  <c r="B81" i="37"/>
  <c r="C80" i="37"/>
  <c r="B80" i="37"/>
  <c r="C79" i="37"/>
  <c r="B79" i="37"/>
  <c r="C78" i="37"/>
  <c r="B78" i="37"/>
  <c r="C77" i="37"/>
  <c r="B77" i="37"/>
  <c r="C76" i="37"/>
  <c r="B76" i="37"/>
  <c r="C75" i="37"/>
  <c r="B75" i="37"/>
  <c r="C74" i="37"/>
  <c r="D74" i="37" s="1"/>
  <c r="B74" i="37"/>
  <c r="C73" i="37"/>
  <c r="B73" i="37"/>
  <c r="C72" i="37"/>
  <c r="B72" i="37"/>
  <c r="C71" i="37"/>
  <c r="B71" i="37"/>
  <c r="C70" i="37"/>
  <c r="B70" i="37"/>
  <c r="C69" i="37"/>
  <c r="B69" i="37"/>
  <c r="C68" i="37"/>
  <c r="D68" i="37" s="1"/>
  <c r="B68" i="37"/>
  <c r="C67" i="37"/>
  <c r="B67" i="37"/>
  <c r="C66" i="37"/>
  <c r="B66" i="37"/>
  <c r="C65" i="37"/>
  <c r="B65" i="37"/>
  <c r="C64" i="37"/>
  <c r="B64" i="37"/>
  <c r="C63" i="37"/>
  <c r="B63" i="37"/>
  <c r="C62" i="37"/>
  <c r="D62" i="37" s="1"/>
  <c r="B62" i="37"/>
  <c r="C61" i="37"/>
  <c r="B61" i="37"/>
  <c r="C60" i="37"/>
  <c r="B60" i="37"/>
  <c r="C59" i="37"/>
  <c r="B59" i="37"/>
  <c r="C58" i="37"/>
  <c r="B58" i="37"/>
  <c r="C57" i="37"/>
  <c r="B57" i="37"/>
  <c r="C56" i="37"/>
  <c r="B56" i="37"/>
  <c r="C55" i="37"/>
  <c r="B55" i="37"/>
  <c r="C54" i="37"/>
  <c r="B54" i="37"/>
  <c r="C53" i="37"/>
  <c r="B53" i="37"/>
  <c r="C52" i="37"/>
  <c r="B52" i="37"/>
  <c r="C51" i="37"/>
  <c r="B51" i="37"/>
  <c r="C50" i="37"/>
  <c r="D50" i="37" s="1"/>
  <c r="B50" i="37"/>
  <c r="C49" i="37"/>
  <c r="B49" i="37"/>
  <c r="C48" i="37"/>
  <c r="B48" i="37"/>
  <c r="C47" i="37"/>
  <c r="B47" i="37"/>
  <c r="C46" i="37"/>
  <c r="B46" i="37"/>
  <c r="C45" i="37"/>
  <c r="B45" i="37"/>
  <c r="C44" i="37"/>
  <c r="B44" i="37"/>
  <c r="C41" i="37"/>
  <c r="B41" i="37"/>
  <c r="C40" i="37"/>
  <c r="B40" i="37"/>
  <c r="C39" i="37"/>
  <c r="B39" i="37"/>
  <c r="C38" i="37"/>
  <c r="B38" i="37"/>
  <c r="C37" i="37"/>
  <c r="B37" i="37"/>
  <c r="C36" i="37"/>
  <c r="D36" i="37" s="1"/>
  <c r="B36" i="37"/>
  <c r="C35" i="37"/>
  <c r="B35" i="37"/>
  <c r="C34" i="37"/>
  <c r="B34" i="37"/>
  <c r="C33" i="37"/>
  <c r="B33" i="37"/>
  <c r="C32" i="37"/>
  <c r="B32" i="37"/>
  <c r="C31" i="37"/>
  <c r="B31" i="37"/>
  <c r="C30" i="37"/>
  <c r="B30" i="37"/>
  <c r="C29" i="37"/>
  <c r="B29" i="37"/>
  <c r="C28" i="37"/>
  <c r="B28" i="37"/>
  <c r="C27" i="37"/>
  <c r="B27" i="37"/>
  <c r="C26" i="37"/>
  <c r="B26" i="37"/>
  <c r="C25" i="37"/>
  <c r="B25" i="37"/>
  <c r="C24" i="37"/>
  <c r="D24" i="37" s="1"/>
  <c r="B24" i="37"/>
  <c r="C23" i="37"/>
  <c r="B23" i="37"/>
  <c r="C22" i="37"/>
  <c r="B22" i="37"/>
  <c r="K29" i="37"/>
  <c r="C21" i="37"/>
  <c r="B21" i="37"/>
  <c r="K28" i="37"/>
  <c r="C20" i="37"/>
  <c r="B20" i="37"/>
  <c r="K27" i="37"/>
  <c r="C19" i="37"/>
  <c r="B19" i="37"/>
  <c r="K26" i="37"/>
  <c r="C18" i="37"/>
  <c r="B18" i="37"/>
  <c r="C17" i="37"/>
  <c r="B17" i="37"/>
  <c r="C16" i="37"/>
  <c r="B16" i="37"/>
  <c r="C15" i="37"/>
  <c r="B15" i="37"/>
  <c r="N15" i="37"/>
  <c r="C14" i="37"/>
  <c r="B14" i="37"/>
  <c r="N14" i="37"/>
  <c r="C13" i="37"/>
  <c r="B13" i="37"/>
  <c r="N13" i="37"/>
  <c r="C12" i="37"/>
  <c r="B12" i="37"/>
  <c r="N12" i="37"/>
  <c r="C11" i="37"/>
  <c r="B11" i="37"/>
  <c r="C10" i="37"/>
  <c r="D10" i="37" s="1"/>
  <c r="B10" i="37"/>
  <c r="C9" i="37"/>
  <c r="B9" i="37"/>
  <c r="J22" i="34"/>
  <c r="K22" i="34" s="1"/>
  <c r="L22" i="34" s="1"/>
  <c r="I22" i="34"/>
  <c r="I21" i="34"/>
  <c r="I20" i="34"/>
  <c r="I19" i="34"/>
  <c r="J21" i="34"/>
  <c r="K21" i="34" s="1"/>
  <c r="L21" i="34" s="1"/>
  <c r="J20" i="34"/>
  <c r="K20" i="34" s="1"/>
  <c r="L20" i="34" s="1"/>
  <c r="J19" i="34"/>
  <c r="K19" i="34" s="1"/>
  <c r="L19" i="34" s="1"/>
  <c r="L15" i="34"/>
  <c r="L14" i="34"/>
  <c r="L13" i="34"/>
  <c r="L12" i="34"/>
  <c r="H9" i="34"/>
  <c r="C5022" i="34"/>
  <c r="B5022" i="34"/>
  <c r="C5021" i="34"/>
  <c r="B5021" i="34"/>
  <c r="C5020" i="34"/>
  <c r="D5020" i="34" s="1"/>
  <c r="B5020" i="34"/>
  <c r="C5019" i="34"/>
  <c r="B5019" i="34"/>
  <c r="C5018" i="34"/>
  <c r="B5018" i="34"/>
  <c r="C5017" i="34"/>
  <c r="D5016" i="34" s="1"/>
  <c r="B5017" i="34"/>
  <c r="C5016" i="34"/>
  <c r="B5016" i="34"/>
  <c r="C5015" i="34"/>
  <c r="B5015" i="34"/>
  <c r="C5014" i="34"/>
  <c r="D5014" i="34" s="1"/>
  <c r="B5014" i="34"/>
  <c r="C5013" i="34"/>
  <c r="B5013" i="34"/>
  <c r="C5012" i="34"/>
  <c r="B5012" i="34"/>
  <c r="C5011" i="34"/>
  <c r="D5010" i="34" s="1"/>
  <c r="B5011" i="34"/>
  <c r="C5010" i="34"/>
  <c r="B5010" i="34"/>
  <c r="C5009" i="34"/>
  <c r="B5009" i="34"/>
  <c r="C5008" i="34"/>
  <c r="D5008" i="34" s="1"/>
  <c r="B5008" i="34"/>
  <c r="C5007" i="34"/>
  <c r="B5007" i="34"/>
  <c r="C5006" i="34"/>
  <c r="B5006" i="34"/>
  <c r="C5005" i="34"/>
  <c r="B5005" i="34"/>
  <c r="C5004" i="34"/>
  <c r="B5004" i="34"/>
  <c r="C5003" i="34"/>
  <c r="B5003" i="34"/>
  <c r="C5002" i="34"/>
  <c r="B5002" i="34"/>
  <c r="C5001" i="34"/>
  <c r="B5001" i="34"/>
  <c r="C5000" i="34"/>
  <c r="B5000" i="34"/>
  <c r="C4999" i="34"/>
  <c r="D4998" i="34" s="1"/>
  <c r="B4999" i="34"/>
  <c r="C4998" i="34"/>
  <c r="B4998" i="34"/>
  <c r="C4997" i="34"/>
  <c r="B4997" i="34"/>
  <c r="C4996" i="34"/>
  <c r="B4996" i="34"/>
  <c r="C4995" i="34"/>
  <c r="B4995" i="34"/>
  <c r="C4994" i="34"/>
  <c r="B4994" i="34"/>
  <c r="C4993" i="34"/>
  <c r="D4992" i="34" s="1"/>
  <c r="B4993" i="34"/>
  <c r="C4992" i="34"/>
  <c r="B4992" i="34"/>
  <c r="C4991" i="34"/>
  <c r="B4991" i="34"/>
  <c r="C4990" i="34"/>
  <c r="B4990" i="34"/>
  <c r="C4989" i="34"/>
  <c r="B4989" i="34"/>
  <c r="C4988" i="34"/>
  <c r="B4988" i="34"/>
  <c r="C4987" i="34"/>
  <c r="B4987" i="34"/>
  <c r="C4986" i="34"/>
  <c r="B4986" i="34"/>
  <c r="C4985" i="34"/>
  <c r="B4985" i="34"/>
  <c r="C4984" i="34"/>
  <c r="B4984" i="34"/>
  <c r="C4983" i="34"/>
  <c r="B4983" i="34"/>
  <c r="C4982" i="34"/>
  <c r="B4982" i="34"/>
  <c r="C4981" i="34"/>
  <c r="B4981" i="34"/>
  <c r="C4980" i="34"/>
  <c r="B4980" i="34"/>
  <c r="C4979" i="34"/>
  <c r="B4979" i="34"/>
  <c r="C4978" i="34"/>
  <c r="B4978" i="34"/>
  <c r="C4977" i="34"/>
  <c r="B4977" i="34"/>
  <c r="C4976" i="34"/>
  <c r="B4976" i="34"/>
  <c r="C4975" i="34"/>
  <c r="B4975" i="34"/>
  <c r="C4974" i="34"/>
  <c r="B4974" i="34"/>
  <c r="C4973" i="34"/>
  <c r="B4973" i="34"/>
  <c r="C4972" i="34"/>
  <c r="B4972" i="34"/>
  <c r="C4971" i="34"/>
  <c r="B4971" i="34"/>
  <c r="C4970" i="34"/>
  <c r="B4970" i="34"/>
  <c r="C4969" i="34"/>
  <c r="D4968" i="34" s="1"/>
  <c r="B4969" i="34"/>
  <c r="C4968" i="34"/>
  <c r="B4968" i="34"/>
  <c r="C4967" i="34"/>
  <c r="B4967" i="34"/>
  <c r="C4966" i="34"/>
  <c r="B4966" i="34"/>
  <c r="C4965" i="34"/>
  <c r="B4965" i="34"/>
  <c r="C4964" i="34"/>
  <c r="B4964" i="34"/>
  <c r="C4963" i="34"/>
  <c r="B4963" i="34"/>
  <c r="C4962" i="34"/>
  <c r="B4962" i="34"/>
  <c r="C4961" i="34"/>
  <c r="B4961" i="34"/>
  <c r="C4960" i="34"/>
  <c r="B4960" i="34"/>
  <c r="C4959" i="34"/>
  <c r="B4959" i="34"/>
  <c r="C4958" i="34"/>
  <c r="B4958" i="34"/>
  <c r="C4957" i="34"/>
  <c r="D4956" i="34" s="1"/>
  <c r="B4957" i="34"/>
  <c r="C4956" i="34"/>
  <c r="B4956" i="34"/>
  <c r="C4955" i="34"/>
  <c r="B4955" i="34"/>
  <c r="C4954" i="34"/>
  <c r="D4954" i="34" s="1"/>
  <c r="B4954" i="34"/>
  <c r="C4953" i="34"/>
  <c r="B4953" i="34"/>
  <c r="C4952" i="34"/>
  <c r="B4952" i="34"/>
  <c r="C4951" i="34"/>
  <c r="D4950" i="34" s="1"/>
  <c r="B4951" i="34"/>
  <c r="C4950" i="34"/>
  <c r="B4950" i="34"/>
  <c r="C4949" i="34"/>
  <c r="B4949" i="34"/>
  <c r="C4948" i="34"/>
  <c r="B4948" i="34"/>
  <c r="C4947" i="34"/>
  <c r="B4947" i="34"/>
  <c r="C4946" i="34"/>
  <c r="B4946" i="34"/>
  <c r="C4945" i="34"/>
  <c r="D4944" i="34" s="1"/>
  <c r="B4945" i="34"/>
  <c r="C4944" i="34"/>
  <c r="B4944" i="34"/>
  <c r="C4943" i="34"/>
  <c r="B4943" i="34"/>
  <c r="C4942" i="34"/>
  <c r="B4942" i="34"/>
  <c r="C4941" i="34"/>
  <c r="B4941" i="34"/>
  <c r="C4940" i="34"/>
  <c r="B4940" i="34"/>
  <c r="C4939" i="34"/>
  <c r="D4938" i="34" s="1"/>
  <c r="B4939" i="34"/>
  <c r="C4938" i="34"/>
  <c r="B4938" i="34"/>
  <c r="C4937" i="34"/>
  <c r="B4937" i="34"/>
  <c r="C4936" i="34"/>
  <c r="B4936" i="34"/>
  <c r="C4935" i="34"/>
  <c r="B4935" i="34"/>
  <c r="C4934" i="34"/>
  <c r="B4934" i="34"/>
  <c r="C4933" i="34"/>
  <c r="D4932" i="34" s="1"/>
  <c r="B4933" i="34"/>
  <c r="C4932" i="34"/>
  <c r="B4932" i="34"/>
  <c r="C4931" i="34"/>
  <c r="B4931" i="34"/>
  <c r="C4930" i="34"/>
  <c r="B4930" i="34"/>
  <c r="C4929" i="34"/>
  <c r="B4929" i="34"/>
  <c r="C4928" i="34"/>
  <c r="B4928" i="34"/>
  <c r="C4927" i="34"/>
  <c r="D4926" i="34" s="1"/>
  <c r="B4927" i="34"/>
  <c r="C4926" i="34"/>
  <c r="B4926" i="34"/>
  <c r="C4925" i="34"/>
  <c r="B4925" i="34"/>
  <c r="C4924" i="34"/>
  <c r="B4924" i="34"/>
  <c r="C4923" i="34"/>
  <c r="B4923" i="34"/>
  <c r="C4922" i="34"/>
  <c r="B4922" i="34"/>
  <c r="C4921" i="34"/>
  <c r="D4920" i="34" s="1"/>
  <c r="B4921" i="34"/>
  <c r="C4920" i="34"/>
  <c r="B4920" i="34"/>
  <c r="C4919" i="34"/>
  <c r="B4919" i="34"/>
  <c r="C4918" i="34"/>
  <c r="B4918" i="34"/>
  <c r="C4917" i="34"/>
  <c r="B4917" i="34"/>
  <c r="C4916" i="34"/>
  <c r="B4916" i="34"/>
  <c r="C4915" i="34"/>
  <c r="B4915" i="34"/>
  <c r="C4914" i="34"/>
  <c r="B4914" i="34"/>
  <c r="C4913" i="34"/>
  <c r="B4913" i="34"/>
  <c r="C4912" i="34"/>
  <c r="B4912" i="34"/>
  <c r="C4911" i="34"/>
  <c r="B4911" i="34"/>
  <c r="C4910" i="34"/>
  <c r="B4910" i="34"/>
  <c r="C4909" i="34"/>
  <c r="B4909" i="34"/>
  <c r="C4908" i="34"/>
  <c r="B4908" i="34"/>
  <c r="C4907" i="34"/>
  <c r="B4907" i="34"/>
  <c r="C4906" i="34"/>
  <c r="B4906" i="34"/>
  <c r="C4905" i="34"/>
  <c r="B4905" i="34"/>
  <c r="C4904" i="34"/>
  <c r="B4904" i="34"/>
  <c r="C4903" i="34"/>
  <c r="B4903" i="34"/>
  <c r="C4902" i="34"/>
  <c r="B4902" i="34"/>
  <c r="C4901" i="34"/>
  <c r="B4901" i="34"/>
  <c r="C4900" i="34"/>
  <c r="B4900" i="34"/>
  <c r="C4899" i="34"/>
  <c r="D4899" i="34" s="1"/>
  <c r="B4899" i="34"/>
  <c r="C4898" i="34"/>
  <c r="B4898" i="34"/>
  <c r="C4897" i="34"/>
  <c r="D4896" i="34" s="1"/>
  <c r="B4897" i="34"/>
  <c r="C4896" i="34"/>
  <c r="B4896" i="34"/>
  <c r="C4895" i="34"/>
  <c r="B4895" i="34"/>
  <c r="C4894" i="34"/>
  <c r="B4894" i="34"/>
  <c r="C4893" i="34"/>
  <c r="B4893" i="34"/>
  <c r="C4892" i="34"/>
  <c r="B4892" i="34"/>
  <c r="C4891" i="34"/>
  <c r="B4891" i="34"/>
  <c r="C4890" i="34"/>
  <c r="B4890" i="34"/>
  <c r="C4889" i="34"/>
  <c r="B4889" i="34"/>
  <c r="C4888" i="34"/>
  <c r="B4888" i="34"/>
  <c r="C4887" i="34"/>
  <c r="B4887" i="34"/>
  <c r="C4886" i="34"/>
  <c r="B4886" i="34"/>
  <c r="C4885" i="34"/>
  <c r="B4885" i="34"/>
  <c r="C4884" i="34"/>
  <c r="B4884" i="34"/>
  <c r="C4883" i="34"/>
  <c r="B4883" i="34"/>
  <c r="C4882" i="34"/>
  <c r="B4882" i="34"/>
  <c r="C4881" i="34"/>
  <c r="B4881" i="34"/>
  <c r="C4880" i="34"/>
  <c r="B4880" i="34"/>
  <c r="C4879" i="34"/>
  <c r="D4878" i="34" s="1"/>
  <c r="B4879" i="34"/>
  <c r="C4878" i="34"/>
  <c r="B4878" i="34"/>
  <c r="C4877" i="34"/>
  <c r="B4877" i="34"/>
  <c r="C4876" i="34"/>
  <c r="B4876" i="34"/>
  <c r="C4875" i="34"/>
  <c r="B4875" i="34"/>
  <c r="C4874" i="34"/>
  <c r="B4874" i="34"/>
  <c r="C4873" i="34"/>
  <c r="D4872" i="34" s="1"/>
  <c r="B4873" i="34"/>
  <c r="C4872" i="34"/>
  <c r="B4872" i="34"/>
  <c r="C4871" i="34"/>
  <c r="B4871" i="34"/>
  <c r="C4870" i="34"/>
  <c r="B4870" i="34"/>
  <c r="C4869" i="34"/>
  <c r="B4869" i="34"/>
  <c r="C4868" i="34"/>
  <c r="B4868" i="34"/>
  <c r="C4867" i="34"/>
  <c r="B4867" i="34"/>
  <c r="C4866" i="34"/>
  <c r="B4866" i="34"/>
  <c r="C4865" i="34"/>
  <c r="B4865" i="34"/>
  <c r="C4864" i="34"/>
  <c r="B4864" i="34"/>
  <c r="C4863" i="34"/>
  <c r="B4863" i="34"/>
  <c r="C4862" i="34"/>
  <c r="B4862" i="34"/>
  <c r="C4861" i="34"/>
  <c r="D4860" i="34" s="1"/>
  <c r="B4861" i="34"/>
  <c r="C4860" i="34"/>
  <c r="B4860" i="34"/>
  <c r="C4859" i="34"/>
  <c r="B4859" i="34"/>
  <c r="C4858" i="34"/>
  <c r="B4858" i="34"/>
  <c r="C4857" i="34"/>
  <c r="B4857" i="34"/>
  <c r="C4856" i="34"/>
  <c r="B4856" i="34"/>
  <c r="C4855" i="34"/>
  <c r="D4854" i="34" s="1"/>
  <c r="B4855" i="34"/>
  <c r="C4854" i="34"/>
  <c r="B4854" i="34"/>
  <c r="C4853" i="34"/>
  <c r="B4853" i="34"/>
  <c r="C4852" i="34"/>
  <c r="B4852" i="34"/>
  <c r="C4851" i="34"/>
  <c r="D4850" i="34" s="1"/>
  <c r="B4851" i="34"/>
  <c r="C4850" i="34"/>
  <c r="B4850" i="34"/>
  <c r="C4849" i="34"/>
  <c r="D4848" i="34" s="1"/>
  <c r="B4849" i="34"/>
  <c r="C4848" i="34"/>
  <c r="B4848" i="34"/>
  <c r="C4847" i="34"/>
  <c r="B4847" i="34"/>
  <c r="C4846" i="34"/>
  <c r="B4846" i="34"/>
  <c r="C4845" i="34"/>
  <c r="B4845" i="34"/>
  <c r="C4844" i="34"/>
  <c r="B4844" i="34"/>
  <c r="C4843" i="34"/>
  <c r="B4843" i="34"/>
  <c r="C4842" i="34"/>
  <c r="B4842" i="34"/>
  <c r="C4841" i="34"/>
  <c r="B4841" i="34"/>
  <c r="C4840" i="34"/>
  <c r="B4840" i="34"/>
  <c r="C4839" i="34"/>
  <c r="B4839" i="34"/>
  <c r="C4838" i="34"/>
  <c r="B4838" i="34"/>
  <c r="C4837" i="34"/>
  <c r="B4837" i="34"/>
  <c r="C4836" i="34"/>
  <c r="B4836" i="34"/>
  <c r="C4835" i="34"/>
  <c r="B4835" i="34"/>
  <c r="C4834" i="34"/>
  <c r="B4834" i="34"/>
  <c r="C4833" i="34"/>
  <c r="D4833" i="34" s="1"/>
  <c r="B4833" i="34"/>
  <c r="C4832" i="34"/>
  <c r="B4832" i="34"/>
  <c r="C4831" i="34"/>
  <c r="B4831" i="34"/>
  <c r="C4830" i="34"/>
  <c r="B4830" i="34"/>
  <c r="C4829" i="34"/>
  <c r="B4829" i="34"/>
  <c r="C4828" i="34"/>
  <c r="B4828" i="34"/>
  <c r="C4827" i="34"/>
  <c r="B4827" i="34"/>
  <c r="C4826" i="34"/>
  <c r="B4826" i="34"/>
  <c r="C4825" i="34"/>
  <c r="D4824" i="34" s="1"/>
  <c r="B4825" i="34"/>
  <c r="C4824" i="34"/>
  <c r="B4824" i="34"/>
  <c r="C4823" i="34"/>
  <c r="B4823" i="34"/>
  <c r="C4822" i="34"/>
  <c r="B4822" i="34"/>
  <c r="C4821" i="34"/>
  <c r="D4821" i="34" s="1"/>
  <c r="B4821" i="34"/>
  <c r="C4820" i="34"/>
  <c r="B4820" i="34"/>
  <c r="C4819" i="34"/>
  <c r="D4818" i="34" s="1"/>
  <c r="B4819" i="34"/>
  <c r="C4818" i="34"/>
  <c r="B4818" i="34"/>
  <c r="C4817" i="34"/>
  <c r="B4817" i="34"/>
  <c r="C4816" i="34"/>
  <c r="B4816" i="34"/>
  <c r="C4815" i="34"/>
  <c r="B4815" i="34"/>
  <c r="C4814" i="34"/>
  <c r="B4814" i="34"/>
  <c r="C4813" i="34"/>
  <c r="D4812" i="34" s="1"/>
  <c r="B4813" i="34"/>
  <c r="C4812" i="34"/>
  <c r="B4812" i="34"/>
  <c r="C4811" i="34"/>
  <c r="B4811" i="34"/>
  <c r="C4810" i="34"/>
  <c r="B4810" i="34"/>
  <c r="C4809" i="34"/>
  <c r="B4809" i="34"/>
  <c r="C4808" i="34"/>
  <c r="B4808" i="34"/>
  <c r="C4807" i="34"/>
  <c r="D4806" i="34" s="1"/>
  <c r="B4807" i="34"/>
  <c r="C4806" i="34"/>
  <c r="B4806" i="34"/>
  <c r="C4805" i="34"/>
  <c r="B4805" i="34"/>
  <c r="C4804" i="34"/>
  <c r="B4804" i="34"/>
  <c r="C4803" i="34"/>
  <c r="B4803" i="34"/>
  <c r="C4802" i="34"/>
  <c r="B4802" i="34"/>
  <c r="C4801" i="34"/>
  <c r="B4801" i="34"/>
  <c r="C4800" i="34"/>
  <c r="B4800" i="34"/>
  <c r="C4799" i="34"/>
  <c r="B4799" i="34"/>
  <c r="C4798" i="34"/>
  <c r="B4798" i="34"/>
  <c r="C4797" i="34"/>
  <c r="B4797" i="34"/>
  <c r="C4796" i="34"/>
  <c r="B4796" i="34"/>
  <c r="C4795" i="34"/>
  <c r="D4794" i="34" s="1"/>
  <c r="B4795" i="34"/>
  <c r="C4794" i="34"/>
  <c r="B4794" i="34"/>
  <c r="C4793" i="34"/>
  <c r="B4793" i="34"/>
  <c r="C4792" i="34"/>
  <c r="B4792" i="34"/>
  <c r="C4791" i="34"/>
  <c r="B4791" i="34"/>
  <c r="C4790" i="34"/>
  <c r="B4790" i="34"/>
  <c r="C4789" i="34"/>
  <c r="D4788" i="34" s="1"/>
  <c r="B4789" i="34"/>
  <c r="C4788" i="34"/>
  <c r="B4788" i="34"/>
  <c r="C4787" i="34"/>
  <c r="B4787" i="34"/>
  <c r="C4786" i="34"/>
  <c r="B4786" i="34"/>
  <c r="C4785" i="34"/>
  <c r="B4785" i="34"/>
  <c r="C4784" i="34"/>
  <c r="B4784" i="34"/>
  <c r="C4783" i="34"/>
  <c r="D4782" i="34" s="1"/>
  <c r="B4783" i="34"/>
  <c r="C4782" i="34"/>
  <c r="B4782" i="34"/>
  <c r="C4781" i="34"/>
  <c r="B4781" i="34"/>
  <c r="C4780" i="34"/>
  <c r="B4780" i="34"/>
  <c r="C4779" i="34"/>
  <c r="B4779" i="34"/>
  <c r="C4778" i="34"/>
  <c r="B4778" i="34"/>
  <c r="C4777" i="34"/>
  <c r="D4776" i="34" s="1"/>
  <c r="B4777" i="34"/>
  <c r="C4776" i="34"/>
  <c r="B4776" i="34"/>
  <c r="C4775" i="34"/>
  <c r="B4775" i="34"/>
  <c r="C4774" i="34"/>
  <c r="B4774" i="34"/>
  <c r="C4773" i="34"/>
  <c r="D4772" i="34" s="1"/>
  <c r="B4773" i="34"/>
  <c r="C4772" i="34"/>
  <c r="B4772" i="34"/>
  <c r="C4771" i="34"/>
  <c r="B4771" i="34"/>
  <c r="C4770" i="34"/>
  <c r="B4770" i="34"/>
  <c r="C4769" i="34"/>
  <c r="B4769" i="34"/>
  <c r="C4768" i="34"/>
  <c r="B4768" i="34"/>
  <c r="C4767" i="34"/>
  <c r="B4767" i="34"/>
  <c r="C4766" i="34"/>
  <c r="B4766" i="34"/>
  <c r="C4765" i="34"/>
  <c r="B4765" i="34"/>
  <c r="C4764" i="34"/>
  <c r="B4764" i="34"/>
  <c r="C4763" i="34"/>
  <c r="B4763" i="34"/>
  <c r="C4762" i="34"/>
  <c r="D4762" i="34" s="1"/>
  <c r="B4762" i="34"/>
  <c r="C4761" i="34"/>
  <c r="B4761" i="34"/>
  <c r="C4760" i="34"/>
  <c r="B4760" i="34"/>
  <c r="C4759" i="34"/>
  <c r="D4758" i="34" s="1"/>
  <c r="B4759" i="34"/>
  <c r="C4758" i="34"/>
  <c r="B4758" i="34"/>
  <c r="C4757" i="34"/>
  <c r="B4757" i="34"/>
  <c r="C4756" i="34"/>
  <c r="B4756" i="34"/>
  <c r="C4755" i="34"/>
  <c r="B4755" i="34"/>
  <c r="C4754" i="34"/>
  <c r="B4754" i="34"/>
  <c r="C4753" i="34"/>
  <c r="D4752" i="34" s="1"/>
  <c r="B4753" i="34"/>
  <c r="C4752" i="34"/>
  <c r="B4752" i="34"/>
  <c r="C4751" i="34"/>
  <c r="B4751" i="34"/>
  <c r="C4750" i="34"/>
  <c r="B4750" i="34"/>
  <c r="C4749" i="34"/>
  <c r="B4749" i="34"/>
  <c r="C4748" i="34"/>
  <c r="B4748" i="34"/>
  <c r="C4747" i="34"/>
  <c r="B4747" i="34"/>
  <c r="C4746" i="34"/>
  <c r="B4746" i="34"/>
  <c r="C4745" i="34"/>
  <c r="B4745" i="34"/>
  <c r="C4744" i="34"/>
  <c r="B4744" i="34"/>
  <c r="C4743" i="34"/>
  <c r="B4743" i="34"/>
  <c r="C4742" i="34"/>
  <c r="B4742" i="34"/>
  <c r="C4741" i="34"/>
  <c r="B4741" i="34"/>
  <c r="C4740" i="34"/>
  <c r="B4740" i="34"/>
  <c r="C4739" i="34"/>
  <c r="B4739" i="34"/>
  <c r="C4738" i="34"/>
  <c r="B4738" i="34"/>
  <c r="C4737" i="34"/>
  <c r="B4737" i="34"/>
  <c r="C4736" i="34"/>
  <c r="B4736" i="34"/>
  <c r="C4735" i="34"/>
  <c r="B4735" i="34"/>
  <c r="C4734" i="34"/>
  <c r="B4734" i="34"/>
  <c r="C4733" i="34"/>
  <c r="B4733" i="34"/>
  <c r="C4732" i="34"/>
  <c r="B4732" i="34"/>
  <c r="C4731" i="34"/>
  <c r="B4731" i="34"/>
  <c r="C4730" i="34"/>
  <c r="B4730" i="34"/>
  <c r="C4729" i="34"/>
  <c r="D4728" i="34" s="1"/>
  <c r="B4729" i="34"/>
  <c r="C4728" i="34"/>
  <c r="B4728" i="34"/>
  <c r="C4727" i="34"/>
  <c r="B4727" i="34"/>
  <c r="C4726" i="34"/>
  <c r="B4726" i="34"/>
  <c r="C4725" i="34"/>
  <c r="B4725" i="34"/>
  <c r="C4724" i="34"/>
  <c r="B4724" i="34"/>
  <c r="C4723" i="34"/>
  <c r="B4723" i="34"/>
  <c r="C4722" i="34"/>
  <c r="B4722" i="34"/>
  <c r="C4721" i="34"/>
  <c r="B4721" i="34"/>
  <c r="C4720" i="34"/>
  <c r="B4720" i="34"/>
  <c r="C4719" i="34"/>
  <c r="B4719" i="34"/>
  <c r="C4718" i="34"/>
  <c r="B4718" i="34"/>
  <c r="C4717" i="34"/>
  <c r="D4716" i="34" s="1"/>
  <c r="B4717" i="34"/>
  <c r="C4716" i="34"/>
  <c r="B4716" i="34"/>
  <c r="C4715" i="34"/>
  <c r="B4715" i="34"/>
  <c r="C4714" i="34"/>
  <c r="B4714" i="34"/>
  <c r="C4713" i="34"/>
  <c r="B4713" i="34"/>
  <c r="C4712" i="34"/>
  <c r="B4712" i="34"/>
  <c r="C4711" i="34"/>
  <c r="D4710" i="34" s="1"/>
  <c r="B4711" i="34"/>
  <c r="C4710" i="34"/>
  <c r="B4710" i="34"/>
  <c r="C4709" i="34"/>
  <c r="B4709" i="34"/>
  <c r="C4708" i="34"/>
  <c r="B4708" i="34"/>
  <c r="C4707" i="34"/>
  <c r="B4707" i="34"/>
  <c r="C4706" i="34"/>
  <c r="B4706" i="34"/>
  <c r="C4705" i="34"/>
  <c r="D4704" i="34" s="1"/>
  <c r="B4705" i="34"/>
  <c r="C4704" i="34"/>
  <c r="B4704" i="34"/>
  <c r="C4703" i="34"/>
  <c r="B4703" i="34"/>
  <c r="C4702" i="34"/>
  <c r="B4702" i="34"/>
  <c r="C4701" i="34"/>
  <c r="B4701" i="34"/>
  <c r="C4700" i="34"/>
  <c r="B4700" i="34"/>
  <c r="C4699" i="34"/>
  <c r="D4698" i="34" s="1"/>
  <c r="B4699" i="34"/>
  <c r="C4698" i="34"/>
  <c r="B4698" i="34"/>
  <c r="C4697" i="34"/>
  <c r="B4697" i="34"/>
  <c r="C4696" i="34"/>
  <c r="B4696" i="34"/>
  <c r="C4695" i="34"/>
  <c r="B4695" i="34"/>
  <c r="C4694" i="34"/>
  <c r="B4694" i="34"/>
  <c r="C4693" i="34"/>
  <c r="D4692" i="34" s="1"/>
  <c r="B4693" i="34"/>
  <c r="C4692" i="34"/>
  <c r="B4692" i="34"/>
  <c r="C4691" i="34"/>
  <c r="B4691" i="34"/>
  <c r="C4690" i="34"/>
  <c r="B4690" i="34"/>
  <c r="C4689" i="34"/>
  <c r="B4689" i="34"/>
  <c r="C4688" i="34"/>
  <c r="B4688" i="34"/>
  <c r="C4687" i="34"/>
  <c r="D4686" i="34" s="1"/>
  <c r="B4687" i="34"/>
  <c r="C4686" i="34"/>
  <c r="B4686" i="34"/>
  <c r="C4685" i="34"/>
  <c r="B4685" i="34"/>
  <c r="C4684" i="34"/>
  <c r="B4684" i="34"/>
  <c r="C4683" i="34"/>
  <c r="D4683" i="34" s="1"/>
  <c r="B4683" i="34"/>
  <c r="C4682" i="34"/>
  <c r="B4682" i="34"/>
  <c r="C4681" i="34"/>
  <c r="D4680" i="34" s="1"/>
  <c r="B4681" i="34"/>
  <c r="C4680" i="34"/>
  <c r="B4680" i="34"/>
  <c r="C4679" i="34"/>
  <c r="B4679" i="34"/>
  <c r="C4678" i="34"/>
  <c r="B4678" i="34"/>
  <c r="C4677" i="34"/>
  <c r="B4677" i="34"/>
  <c r="C4676" i="34"/>
  <c r="B4676" i="34"/>
  <c r="C4675" i="34"/>
  <c r="B4675" i="34"/>
  <c r="C4674" i="34"/>
  <c r="B4674" i="34"/>
  <c r="C4673" i="34"/>
  <c r="B4673" i="34"/>
  <c r="C4672" i="34"/>
  <c r="B4672" i="34"/>
  <c r="C4671" i="34"/>
  <c r="D4670" i="34" s="1"/>
  <c r="B4671" i="34"/>
  <c r="C4670" i="34"/>
  <c r="B4670" i="34"/>
  <c r="C4669" i="34"/>
  <c r="B4669" i="34"/>
  <c r="C4668" i="34"/>
  <c r="B4668" i="34"/>
  <c r="C4667" i="34"/>
  <c r="B4667" i="34"/>
  <c r="C4666" i="34"/>
  <c r="B4666" i="34"/>
  <c r="C4665" i="34"/>
  <c r="B4665" i="34"/>
  <c r="C4664" i="34"/>
  <c r="B4664" i="34"/>
  <c r="C4663" i="34"/>
  <c r="B4663" i="34"/>
  <c r="C4662" i="34"/>
  <c r="B4662" i="34"/>
  <c r="C4661" i="34"/>
  <c r="B4661" i="34"/>
  <c r="C4660" i="34"/>
  <c r="B4660" i="34"/>
  <c r="C4659" i="34"/>
  <c r="B4659" i="34"/>
  <c r="C4658" i="34"/>
  <c r="B4658" i="34"/>
  <c r="C4657" i="34"/>
  <c r="D4656" i="34" s="1"/>
  <c r="B4657" i="34"/>
  <c r="C4656" i="34"/>
  <c r="B4656" i="34"/>
  <c r="C4655" i="34"/>
  <c r="B4655" i="34"/>
  <c r="C4654" i="34"/>
  <c r="B4654" i="34"/>
  <c r="C4653" i="34"/>
  <c r="B4653" i="34"/>
  <c r="C4652" i="34"/>
  <c r="B4652" i="34"/>
  <c r="C4651" i="34"/>
  <c r="D4650" i="34" s="1"/>
  <c r="B4651" i="34"/>
  <c r="C4650" i="34"/>
  <c r="B4650" i="34"/>
  <c r="C4649" i="34"/>
  <c r="B4649" i="34"/>
  <c r="C4648" i="34"/>
  <c r="B4648" i="34"/>
  <c r="C4647" i="34"/>
  <c r="B4647" i="34"/>
  <c r="C4646" i="34"/>
  <c r="B4646" i="34"/>
  <c r="C4645" i="34"/>
  <c r="B4645" i="34"/>
  <c r="C4644" i="34"/>
  <c r="B4644" i="34"/>
  <c r="C4643" i="34"/>
  <c r="B4643" i="34"/>
  <c r="C4642" i="34"/>
  <c r="B4642" i="34"/>
  <c r="C4641" i="34"/>
  <c r="B4641" i="34"/>
  <c r="C4640" i="34"/>
  <c r="B4640" i="34"/>
  <c r="C4639" i="34"/>
  <c r="D4638" i="34" s="1"/>
  <c r="B4639" i="34"/>
  <c r="C4638" i="34"/>
  <c r="B4638" i="34"/>
  <c r="C4637" i="34"/>
  <c r="B4637" i="34"/>
  <c r="C4636" i="34"/>
  <c r="B4636" i="34"/>
  <c r="C4635" i="34"/>
  <c r="B4635" i="34"/>
  <c r="C4634" i="34"/>
  <c r="B4634" i="34"/>
  <c r="C4633" i="34"/>
  <c r="D4632" i="34" s="1"/>
  <c r="B4633" i="34"/>
  <c r="C4632" i="34"/>
  <c r="B4632" i="34"/>
  <c r="C4631" i="34"/>
  <c r="B4631" i="34"/>
  <c r="C4630" i="34"/>
  <c r="B4630" i="34"/>
  <c r="C4629" i="34"/>
  <c r="B4629" i="34"/>
  <c r="C4628" i="34"/>
  <c r="B4628" i="34"/>
  <c r="C4627" i="34"/>
  <c r="D4626" i="34" s="1"/>
  <c r="B4627" i="34"/>
  <c r="C4626" i="34"/>
  <c r="B4626" i="34"/>
  <c r="C4625" i="34"/>
  <c r="B4625" i="34"/>
  <c r="C4624" i="34"/>
  <c r="B4624" i="34"/>
  <c r="C4623" i="34"/>
  <c r="B4623" i="34"/>
  <c r="C4622" i="34"/>
  <c r="B4622" i="34"/>
  <c r="C4621" i="34"/>
  <c r="D4620" i="34" s="1"/>
  <c r="B4621" i="34"/>
  <c r="C4620" i="34"/>
  <c r="B4620" i="34"/>
  <c r="C4619" i="34"/>
  <c r="B4619" i="34"/>
  <c r="C4618" i="34"/>
  <c r="B4618" i="34"/>
  <c r="C4617" i="34"/>
  <c r="B4617" i="34"/>
  <c r="C4616" i="34"/>
  <c r="B4616" i="34"/>
  <c r="C4615" i="34"/>
  <c r="B4615" i="34"/>
  <c r="C4614" i="34"/>
  <c r="B4614" i="34"/>
  <c r="C4613" i="34"/>
  <c r="B4613" i="34"/>
  <c r="C4612" i="34"/>
  <c r="B4612" i="34"/>
  <c r="C4611" i="34"/>
  <c r="B4611" i="34"/>
  <c r="C4610" i="34"/>
  <c r="B4610" i="34"/>
  <c r="C4609" i="34"/>
  <c r="D4608" i="34" s="1"/>
  <c r="B4609" i="34"/>
  <c r="C4608" i="34"/>
  <c r="B4608" i="34"/>
  <c r="C4607" i="34"/>
  <c r="B4607" i="34"/>
  <c r="C4606" i="34"/>
  <c r="B4606" i="34"/>
  <c r="C4605" i="34"/>
  <c r="B4605" i="34"/>
  <c r="C4604" i="34"/>
  <c r="B4604" i="34"/>
  <c r="C4603" i="34"/>
  <c r="B4603" i="34"/>
  <c r="C4602" i="34"/>
  <c r="B4602" i="34"/>
  <c r="C4601" i="34"/>
  <c r="B4601" i="34"/>
  <c r="C4600" i="34"/>
  <c r="B4600" i="34"/>
  <c r="C4599" i="34"/>
  <c r="B4599" i="34"/>
  <c r="C4598" i="34"/>
  <c r="B4598" i="34"/>
  <c r="C4597" i="34"/>
  <c r="B4597" i="34"/>
  <c r="C4596" i="34"/>
  <c r="B4596" i="34"/>
  <c r="C4595" i="34"/>
  <c r="B4595" i="34"/>
  <c r="C4594" i="34"/>
  <c r="B4594" i="34"/>
  <c r="C4593" i="34"/>
  <c r="B4593" i="34"/>
  <c r="C4592" i="34"/>
  <c r="B4592" i="34"/>
  <c r="C4591" i="34"/>
  <c r="B4591" i="34"/>
  <c r="C4590" i="34"/>
  <c r="B4590" i="34"/>
  <c r="C4589" i="34"/>
  <c r="B4589" i="34"/>
  <c r="C4588" i="34"/>
  <c r="B4588" i="34"/>
  <c r="C4587" i="34"/>
  <c r="B4587" i="34"/>
  <c r="C4586" i="34"/>
  <c r="B4586" i="34"/>
  <c r="C4585" i="34"/>
  <c r="D4584" i="34" s="1"/>
  <c r="B4585" i="34"/>
  <c r="C4584" i="34"/>
  <c r="B4584" i="34"/>
  <c r="C4583" i="34"/>
  <c r="B4583" i="34"/>
  <c r="C4582" i="34"/>
  <c r="B4582" i="34"/>
  <c r="C4581" i="34"/>
  <c r="B4581" i="34"/>
  <c r="C4580" i="34"/>
  <c r="B4580" i="34"/>
  <c r="C4579" i="34"/>
  <c r="D4578" i="34" s="1"/>
  <c r="B4579" i="34"/>
  <c r="C4578" i="34"/>
  <c r="B4578" i="34"/>
  <c r="C4577" i="34"/>
  <c r="B4577" i="34"/>
  <c r="C4576" i="34"/>
  <c r="B4576" i="34"/>
  <c r="C4575" i="34"/>
  <c r="B4575" i="34"/>
  <c r="C4574" i="34"/>
  <c r="B4574" i="34"/>
  <c r="C4573" i="34"/>
  <c r="D4572" i="34" s="1"/>
  <c r="B4573" i="34"/>
  <c r="C4572" i="34"/>
  <c r="B4572" i="34"/>
  <c r="C4571" i="34"/>
  <c r="B4571" i="34"/>
  <c r="C4570" i="34"/>
  <c r="B4570" i="34"/>
  <c r="C4569" i="34"/>
  <c r="B4569" i="34"/>
  <c r="C4568" i="34"/>
  <c r="B4568" i="34"/>
  <c r="C4567" i="34"/>
  <c r="B4567" i="34"/>
  <c r="C4566" i="34"/>
  <c r="B4566" i="34"/>
  <c r="C4565" i="34"/>
  <c r="B4565" i="34"/>
  <c r="C4564" i="34"/>
  <c r="B4564" i="34"/>
  <c r="C4563" i="34"/>
  <c r="B4563" i="34"/>
  <c r="C4562" i="34"/>
  <c r="B4562" i="34"/>
  <c r="C4561" i="34"/>
  <c r="D4560" i="34" s="1"/>
  <c r="B4561" i="34"/>
  <c r="C4560" i="34"/>
  <c r="B4560" i="34"/>
  <c r="C4559" i="34"/>
  <c r="B4559" i="34"/>
  <c r="C4558" i="34"/>
  <c r="B4558" i="34"/>
  <c r="C4557" i="34"/>
  <c r="B4557" i="34"/>
  <c r="C4556" i="34"/>
  <c r="B4556" i="34"/>
  <c r="C4555" i="34"/>
  <c r="D4554" i="34" s="1"/>
  <c r="B4555" i="34"/>
  <c r="C4554" i="34"/>
  <c r="B4554" i="34"/>
  <c r="C4553" i="34"/>
  <c r="B4553" i="34"/>
  <c r="C4552" i="34"/>
  <c r="B4552" i="34"/>
  <c r="C4551" i="34"/>
  <c r="B4551" i="34"/>
  <c r="C4550" i="34"/>
  <c r="B4550" i="34"/>
  <c r="C4549" i="34"/>
  <c r="D4548" i="34" s="1"/>
  <c r="B4549" i="34"/>
  <c r="C4548" i="34"/>
  <c r="B4548" i="34"/>
  <c r="C4547" i="34"/>
  <c r="B4547" i="34"/>
  <c r="C4546" i="34"/>
  <c r="B4546" i="34"/>
  <c r="C4545" i="34"/>
  <c r="B4545" i="34"/>
  <c r="C4544" i="34"/>
  <c r="B4544" i="34"/>
  <c r="C4543" i="34"/>
  <c r="D4542" i="34" s="1"/>
  <c r="B4543" i="34"/>
  <c r="C4542" i="34"/>
  <c r="B4542" i="34"/>
  <c r="C4541" i="34"/>
  <c r="B4541" i="34"/>
  <c r="C4540" i="34"/>
  <c r="B4540" i="34"/>
  <c r="C4539" i="34"/>
  <c r="B4539" i="34"/>
  <c r="C4538" i="34"/>
  <c r="B4538" i="34"/>
  <c r="C4537" i="34"/>
  <c r="D4536" i="34" s="1"/>
  <c r="B4537" i="34"/>
  <c r="C4536" i="34"/>
  <c r="B4536" i="34"/>
  <c r="C4535" i="34"/>
  <c r="B4535" i="34"/>
  <c r="C4534" i="34"/>
  <c r="B4534" i="34"/>
  <c r="C4533" i="34"/>
  <c r="B4533" i="34"/>
  <c r="C4532" i="34"/>
  <c r="B4532" i="34"/>
  <c r="C4531" i="34"/>
  <c r="D4530" i="34" s="1"/>
  <c r="B4531" i="34"/>
  <c r="C4530" i="34"/>
  <c r="D4529" i="34" s="1"/>
  <c r="B4530" i="34"/>
  <c r="C4529" i="34"/>
  <c r="B4529" i="34"/>
  <c r="C4528" i="34"/>
  <c r="B4528" i="34"/>
  <c r="C4527" i="34"/>
  <c r="B4527" i="34"/>
  <c r="C4526" i="34"/>
  <c r="B4526" i="34"/>
  <c r="C4525" i="34"/>
  <c r="B4525" i="34"/>
  <c r="C4524" i="34"/>
  <c r="B4524" i="34"/>
  <c r="C4523" i="34"/>
  <c r="B4523" i="34"/>
  <c r="C4522" i="34"/>
  <c r="B4522" i="34"/>
  <c r="C4521" i="34"/>
  <c r="B4521" i="34"/>
  <c r="C4520" i="34"/>
  <c r="B4520" i="34"/>
  <c r="C4519" i="34"/>
  <c r="B4519" i="34"/>
  <c r="C4518" i="34"/>
  <c r="B4518" i="34"/>
  <c r="C4517" i="34"/>
  <c r="B4517" i="34"/>
  <c r="C4516" i="34"/>
  <c r="B4516" i="34"/>
  <c r="C4515" i="34"/>
  <c r="B4515" i="34"/>
  <c r="C4514" i="34"/>
  <c r="B4514" i="34"/>
  <c r="C4513" i="34"/>
  <c r="B4513" i="34"/>
  <c r="C4512" i="34"/>
  <c r="B4512" i="34"/>
  <c r="C4511" i="34"/>
  <c r="B4511" i="34"/>
  <c r="C4510" i="34"/>
  <c r="B4510" i="34"/>
  <c r="C4509" i="34"/>
  <c r="B4509" i="34"/>
  <c r="C4508" i="34"/>
  <c r="B4508" i="34"/>
  <c r="C4507" i="34"/>
  <c r="D4506" i="34" s="1"/>
  <c r="B4507" i="34"/>
  <c r="C4506" i="34"/>
  <c r="B4506" i="34"/>
  <c r="C4505" i="34"/>
  <c r="B4505" i="34"/>
  <c r="C4504" i="34"/>
  <c r="B4504" i="34"/>
  <c r="C4503" i="34"/>
  <c r="B4503" i="34"/>
  <c r="C4502" i="34"/>
  <c r="B4502" i="34"/>
  <c r="C4501" i="34"/>
  <c r="D4500" i="34" s="1"/>
  <c r="B4501" i="34"/>
  <c r="C4500" i="34"/>
  <c r="B4500" i="34"/>
  <c r="C4499" i="34"/>
  <c r="B4499" i="34"/>
  <c r="C4498" i="34"/>
  <c r="B4498" i="34"/>
  <c r="C4497" i="34"/>
  <c r="B4497" i="34"/>
  <c r="C4496" i="34"/>
  <c r="B4496" i="34"/>
  <c r="C4495" i="34"/>
  <c r="D4494" i="34" s="1"/>
  <c r="B4495" i="34"/>
  <c r="C4494" i="34"/>
  <c r="B4494" i="34"/>
  <c r="C4493" i="34"/>
  <c r="B4493" i="34"/>
  <c r="C4492" i="34"/>
  <c r="B4492" i="34"/>
  <c r="C4491" i="34"/>
  <c r="B4491" i="34"/>
  <c r="C4490" i="34"/>
  <c r="B4490" i="34"/>
  <c r="C4489" i="34"/>
  <c r="B4489" i="34"/>
  <c r="C4488" i="34"/>
  <c r="B4488" i="34"/>
  <c r="C4487" i="34"/>
  <c r="B4487" i="34"/>
  <c r="C4486" i="34"/>
  <c r="B4486" i="34"/>
  <c r="C4485" i="34"/>
  <c r="B4485" i="34"/>
  <c r="C4484" i="34"/>
  <c r="B4484" i="34"/>
  <c r="C4483" i="34"/>
  <c r="B4483" i="34"/>
  <c r="C4482" i="34"/>
  <c r="B4482" i="34"/>
  <c r="C4481" i="34"/>
  <c r="B4481" i="34"/>
  <c r="C4480" i="34"/>
  <c r="B4480" i="34"/>
  <c r="C4479" i="34"/>
  <c r="B4479" i="34"/>
  <c r="C4478" i="34"/>
  <c r="B4478" i="34"/>
  <c r="C4477" i="34"/>
  <c r="D4476" i="34" s="1"/>
  <c r="B4477" i="34"/>
  <c r="C4476" i="34"/>
  <c r="B4476" i="34"/>
  <c r="C4475" i="34"/>
  <c r="B4475" i="34"/>
  <c r="C4474" i="34"/>
  <c r="B4474" i="34"/>
  <c r="C4473" i="34"/>
  <c r="B4473" i="34"/>
  <c r="C4472" i="34"/>
  <c r="B4472" i="34"/>
  <c r="C4471" i="34"/>
  <c r="D4470" i="34" s="1"/>
  <c r="B4471" i="34"/>
  <c r="C4470" i="34"/>
  <c r="B4470" i="34"/>
  <c r="C4469" i="34"/>
  <c r="B4469" i="34"/>
  <c r="C4468" i="34"/>
  <c r="B4468" i="34"/>
  <c r="C4467" i="34"/>
  <c r="B4467" i="34"/>
  <c r="C4466" i="34"/>
  <c r="B4466" i="34"/>
  <c r="C4465" i="34"/>
  <c r="D4464" i="34" s="1"/>
  <c r="B4465" i="34"/>
  <c r="C4464" i="34"/>
  <c r="B4464" i="34"/>
  <c r="C4463" i="34"/>
  <c r="B4463" i="34"/>
  <c r="C4462" i="34"/>
  <c r="B4462" i="34"/>
  <c r="C4461" i="34"/>
  <c r="B4461" i="34"/>
  <c r="C4460" i="34"/>
  <c r="B4460" i="34"/>
  <c r="C4459" i="34"/>
  <c r="D4458" i="34" s="1"/>
  <c r="B4459" i="34"/>
  <c r="C4458" i="34"/>
  <c r="B4458" i="34"/>
  <c r="C4457" i="34"/>
  <c r="B4457" i="34"/>
  <c r="C4456" i="34"/>
  <c r="B4456" i="34"/>
  <c r="C4455" i="34"/>
  <c r="B4455" i="34"/>
  <c r="C4454" i="34"/>
  <c r="B4454" i="34"/>
  <c r="C4453" i="34"/>
  <c r="D4452" i="34" s="1"/>
  <c r="B4453" i="34"/>
  <c r="C4452" i="34"/>
  <c r="B4452" i="34"/>
  <c r="C4451" i="34"/>
  <c r="B4451" i="34"/>
  <c r="C4450" i="34"/>
  <c r="D4450" i="34" s="1"/>
  <c r="B4450" i="34"/>
  <c r="C4449" i="34"/>
  <c r="B4449" i="34"/>
  <c r="C4448" i="34"/>
  <c r="B4448" i="34"/>
  <c r="C4447" i="34"/>
  <c r="B4447" i="34"/>
  <c r="C4446" i="34"/>
  <c r="B4446" i="34"/>
  <c r="C4445" i="34"/>
  <c r="B4445" i="34"/>
  <c r="C4444" i="34"/>
  <c r="B4444" i="34"/>
  <c r="C4443" i="34"/>
  <c r="B4443" i="34"/>
  <c r="C4442" i="34"/>
  <c r="B4442" i="34"/>
  <c r="C4441" i="34"/>
  <c r="B4441" i="34"/>
  <c r="C4440" i="34"/>
  <c r="B4440" i="34"/>
  <c r="C4439" i="34"/>
  <c r="B4439" i="34"/>
  <c r="C4438" i="34"/>
  <c r="D4438" i="34" s="1"/>
  <c r="B4438" i="34"/>
  <c r="C4437" i="34"/>
  <c r="B4437" i="34"/>
  <c r="C4436" i="34"/>
  <c r="B4436" i="34"/>
  <c r="C4435" i="34"/>
  <c r="B4435" i="34"/>
  <c r="C4434" i="34"/>
  <c r="B4434" i="34"/>
  <c r="C4433" i="34"/>
  <c r="B4433" i="34"/>
  <c r="C4432" i="34"/>
  <c r="B4432" i="34"/>
  <c r="C4431" i="34"/>
  <c r="B4431" i="34"/>
  <c r="C4430" i="34"/>
  <c r="B4430" i="34"/>
  <c r="C4429" i="34"/>
  <c r="D4428" i="34" s="1"/>
  <c r="B4429" i="34"/>
  <c r="C4428" i="34"/>
  <c r="B4428" i="34"/>
  <c r="C4427" i="34"/>
  <c r="B4427" i="34"/>
  <c r="C4426" i="34"/>
  <c r="B4426" i="34"/>
  <c r="C4425" i="34"/>
  <c r="B4425" i="34"/>
  <c r="C4424" i="34"/>
  <c r="B4424" i="34"/>
  <c r="C4423" i="34"/>
  <c r="D4422" i="34" s="1"/>
  <c r="B4423" i="34"/>
  <c r="C4422" i="34"/>
  <c r="B4422" i="34"/>
  <c r="C4421" i="34"/>
  <c r="B4421" i="34"/>
  <c r="C4420" i="34"/>
  <c r="B4420" i="34"/>
  <c r="C4419" i="34"/>
  <c r="B4419" i="34"/>
  <c r="C4418" i="34"/>
  <c r="B4418" i="34"/>
  <c r="C4417" i="34"/>
  <c r="D4416" i="34" s="1"/>
  <c r="B4417" i="34"/>
  <c r="C4416" i="34"/>
  <c r="B4416" i="34"/>
  <c r="C4415" i="34"/>
  <c r="B4415" i="34"/>
  <c r="C4414" i="34"/>
  <c r="B4414" i="34"/>
  <c r="C4413" i="34"/>
  <c r="B4413" i="34"/>
  <c r="C4412" i="34"/>
  <c r="B4412" i="34"/>
  <c r="C4411" i="34"/>
  <c r="D4410" i="34" s="1"/>
  <c r="B4411" i="34"/>
  <c r="C4410" i="34"/>
  <c r="B4410" i="34"/>
  <c r="C4409" i="34"/>
  <c r="B4409" i="34"/>
  <c r="C4408" i="34"/>
  <c r="B4408" i="34"/>
  <c r="C4407" i="34"/>
  <c r="B4407" i="34"/>
  <c r="C4406" i="34"/>
  <c r="B4406" i="34"/>
  <c r="C4405" i="34"/>
  <c r="B4405" i="34"/>
  <c r="C4404" i="34"/>
  <c r="B4404" i="34"/>
  <c r="C4403" i="34"/>
  <c r="B4403" i="34"/>
  <c r="C4402" i="34"/>
  <c r="B4402" i="34"/>
  <c r="C4401" i="34"/>
  <c r="D4400" i="34" s="1"/>
  <c r="B4401" i="34"/>
  <c r="C4400" i="34"/>
  <c r="B4400" i="34"/>
  <c r="C4399" i="34"/>
  <c r="D4398" i="34" s="1"/>
  <c r="B4399" i="34"/>
  <c r="C4398" i="34"/>
  <c r="B4398" i="34"/>
  <c r="C4397" i="34"/>
  <c r="B4397" i="34"/>
  <c r="C4396" i="34"/>
  <c r="B4396" i="34"/>
  <c r="C4395" i="34"/>
  <c r="B4395" i="34"/>
  <c r="C4394" i="34"/>
  <c r="B4394" i="34"/>
  <c r="C4393" i="34"/>
  <c r="D4392" i="34" s="1"/>
  <c r="B4393" i="34"/>
  <c r="C4392" i="34"/>
  <c r="B4392" i="34"/>
  <c r="C4391" i="34"/>
  <c r="B4391" i="34"/>
  <c r="C4390" i="34"/>
  <c r="D4390" i="34" s="1"/>
  <c r="B4390" i="34"/>
  <c r="C4389" i="34"/>
  <c r="B4389" i="34"/>
  <c r="C4388" i="34"/>
  <c r="B4388" i="34"/>
  <c r="C4387" i="34"/>
  <c r="D4386" i="34" s="1"/>
  <c r="B4387" i="34"/>
  <c r="C4386" i="34"/>
  <c r="B4386" i="34"/>
  <c r="C4385" i="34"/>
  <c r="B4385" i="34"/>
  <c r="C4384" i="34"/>
  <c r="B4384" i="34"/>
  <c r="C4383" i="34"/>
  <c r="B4383" i="34"/>
  <c r="C4382" i="34"/>
  <c r="B4382" i="34"/>
  <c r="C4381" i="34"/>
  <c r="D4380" i="34" s="1"/>
  <c r="B4381" i="34"/>
  <c r="C4380" i="34"/>
  <c r="B4380" i="34"/>
  <c r="C4379" i="34"/>
  <c r="B4379" i="34"/>
  <c r="C4378" i="34"/>
  <c r="B4378" i="34"/>
  <c r="C4377" i="34"/>
  <c r="B4377" i="34"/>
  <c r="C4376" i="34"/>
  <c r="B4376" i="34"/>
  <c r="C4375" i="34"/>
  <c r="D4374" i="34" s="1"/>
  <c r="B4375" i="34"/>
  <c r="C4374" i="34"/>
  <c r="B4374" i="34"/>
  <c r="C4373" i="34"/>
  <c r="B4373" i="34"/>
  <c r="C4372" i="34"/>
  <c r="B4372" i="34"/>
  <c r="C4371" i="34"/>
  <c r="D4370" i="34" s="1"/>
  <c r="B4371" i="34"/>
  <c r="C4370" i="34"/>
  <c r="B4370" i="34"/>
  <c r="C4369" i="34"/>
  <c r="B4369" i="34"/>
  <c r="C4368" i="34"/>
  <c r="B4368" i="34"/>
  <c r="C4367" i="34"/>
  <c r="B4367" i="34"/>
  <c r="C4366" i="34"/>
  <c r="B4366" i="34"/>
  <c r="C4365" i="34"/>
  <c r="B4365" i="34"/>
  <c r="C4364" i="34"/>
  <c r="B4364" i="34"/>
  <c r="C4363" i="34"/>
  <c r="B4363" i="34"/>
  <c r="C4362" i="34"/>
  <c r="B4362" i="34"/>
  <c r="C4361" i="34"/>
  <c r="B4361" i="34"/>
  <c r="C4360" i="34"/>
  <c r="B4360" i="34"/>
  <c r="C4359" i="34"/>
  <c r="B4359" i="34"/>
  <c r="C4358" i="34"/>
  <c r="B4358" i="34"/>
  <c r="C4357" i="34"/>
  <c r="B4357" i="34"/>
  <c r="C4356" i="34"/>
  <c r="B4356" i="34"/>
  <c r="C4355" i="34"/>
  <c r="B4355" i="34"/>
  <c r="C4354" i="34"/>
  <c r="B4354" i="34"/>
  <c r="C4353" i="34"/>
  <c r="B4353" i="34"/>
  <c r="C4352" i="34"/>
  <c r="B4352" i="34"/>
  <c r="C4351" i="34"/>
  <c r="D4350" i="34" s="1"/>
  <c r="B4351" i="34"/>
  <c r="C4350" i="34"/>
  <c r="B4350" i="34"/>
  <c r="C4349" i="34"/>
  <c r="B4349" i="34"/>
  <c r="C4348" i="34"/>
  <c r="B4348" i="34"/>
  <c r="C4347" i="34"/>
  <c r="B4347" i="34"/>
  <c r="C4346" i="34"/>
  <c r="B4346" i="34"/>
  <c r="C4345" i="34"/>
  <c r="B4345" i="34"/>
  <c r="C4344" i="34"/>
  <c r="B4344" i="34"/>
  <c r="C4343" i="34"/>
  <c r="B4343" i="34"/>
  <c r="C4342" i="34"/>
  <c r="B4342" i="34"/>
  <c r="C4341" i="34"/>
  <c r="B4341" i="34"/>
  <c r="C4340" i="34"/>
  <c r="B4340" i="34"/>
  <c r="C4339" i="34"/>
  <c r="D4338" i="34" s="1"/>
  <c r="B4339" i="34"/>
  <c r="C4338" i="34"/>
  <c r="B4338" i="34"/>
  <c r="C4337" i="34"/>
  <c r="B4337" i="34"/>
  <c r="C4336" i="34"/>
  <c r="B4336" i="34"/>
  <c r="C4335" i="34"/>
  <c r="B4335" i="34"/>
  <c r="C4334" i="34"/>
  <c r="B4334" i="34"/>
  <c r="C4333" i="34"/>
  <c r="B4333" i="34"/>
  <c r="C4332" i="34"/>
  <c r="B4332" i="34"/>
  <c r="C4331" i="34"/>
  <c r="B4331" i="34"/>
  <c r="C4330" i="34"/>
  <c r="B4330" i="34"/>
  <c r="C4329" i="34"/>
  <c r="B4329" i="34"/>
  <c r="C4328" i="34"/>
  <c r="B4328" i="34"/>
  <c r="C4327" i="34"/>
  <c r="B4327" i="34"/>
  <c r="C4326" i="34"/>
  <c r="B4326" i="34"/>
  <c r="C4325" i="34"/>
  <c r="B4325" i="34"/>
  <c r="C4324" i="34"/>
  <c r="B4324" i="34"/>
  <c r="C4323" i="34"/>
  <c r="B4323" i="34"/>
  <c r="C4322" i="34"/>
  <c r="B4322" i="34"/>
  <c r="C4321" i="34"/>
  <c r="D4320" i="34" s="1"/>
  <c r="B4321" i="34"/>
  <c r="C4320" i="34"/>
  <c r="B4320" i="34"/>
  <c r="C4319" i="34"/>
  <c r="B4319" i="34"/>
  <c r="C4318" i="34"/>
  <c r="B4318" i="34"/>
  <c r="C4317" i="34"/>
  <c r="B4317" i="34"/>
  <c r="C4316" i="34"/>
  <c r="B4316" i="34"/>
  <c r="C4315" i="34"/>
  <c r="D4314" i="34" s="1"/>
  <c r="B4315" i="34"/>
  <c r="C4314" i="34"/>
  <c r="B4314" i="34"/>
  <c r="C4313" i="34"/>
  <c r="B4313" i="34"/>
  <c r="C4312" i="34"/>
  <c r="B4312" i="34"/>
  <c r="C4311" i="34"/>
  <c r="B4311" i="34"/>
  <c r="C4310" i="34"/>
  <c r="B4310" i="34"/>
  <c r="C4309" i="34"/>
  <c r="D4308" i="34" s="1"/>
  <c r="B4309" i="34"/>
  <c r="C4308" i="34"/>
  <c r="B4308" i="34"/>
  <c r="C4307" i="34"/>
  <c r="B4307" i="34"/>
  <c r="C4306" i="34"/>
  <c r="B4306" i="34"/>
  <c r="C4305" i="34"/>
  <c r="B4305" i="34"/>
  <c r="C4304" i="34"/>
  <c r="B4304" i="34"/>
  <c r="C4303" i="34"/>
  <c r="D4302" i="34" s="1"/>
  <c r="B4303" i="34"/>
  <c r="C4302" i="34"/>
  <c r="B4302" i="34"/>
  <c r="C4301" i="34"/>
  <c r="B4301" i="34"/>
  <c r="C4300" i="34"/>
  <c r="B4300" i="34"/>
  <c r="C4299" i="34"/>
  <c r="D4298" i="34" s="1"/>
  <c r="B4299" i="34"/>
  <c r="C4298" i="34"/>
  <c r="B4298" i="34"/>
  <c r="C4297" i="34"/>
  <c r="D4296" i="34" s="1"/>
  <c r="B4297" i="34"/>
  <c r="C4296" i="34"/>
  <c r="B4296" i="34"/>
  <c r="C4295" i="34"/>
  <c r="B4295" i="34"/>
  <c r="C4294" i="34"/>
  <c r="B4294" i="34"/>
  <c r="C4293" i="34"/>
  <c r="B4293" i="34"/>
  <c r="C4292" i="34"/>
  <c r="B4292" i="34"/>
  <c r="C4291" i="34"/>
  <c r="D4290" i="34" s="1"/>
  <c r="B4291" i="34"/>
  <c r="C4290" i="34"/>
  <c r="B4290" i="34"/>
  <c r="C4289" i="34"/>
  <c r="B4289" i="34"/>
  <c r="C4288" i="34"/>
  <c r="B4288" i="34"/>
  <c r="C4287" i="34"/>
  <c r="B4287" i="34"/>
  <c r="C4286" i="34"/>
  <c r="B4286" i="34"/>
  <c r="C4285" i="34"/>
  <c r="B4285" i="34"/>
  <c r="C4284" i="34"/>
  <c r="B4284" i="34"/>
  <c r="C4283" i="34"/>
  <c r="B4283" i="34"/>
  <c r="C4282" i="34"/>
  <c r="B4282" i="34"/>
  <c r="C4281" i="34"/>
  <c r="B4281" i="34"/>
  <c r="C4280" i="34"/>
  <c r="B4280" i="34"/>
  <c r="C4279" i="34"/>
  <c r="B4279" i="34"/>
  <c r="C4278" i="34"/>
  <c r="B4278" i="34"/>
  <c r="C4277" i="34"/>
  <c r="B4277" i="34"/>
  <c r="C4276" i="34"/>
  <c r="B4276" i="34"/>
  <c r="C4275" i="34"/>
  <c r="B4275" i="34"/>
  <c r="C4274" i="34"/>
  <c r="B4274" i="34"/>
  <c r="C4273" i="34"/>
  <c r="B4273" i="34"/>
  <c r="C4272" i="34"/>
  <c r="B4272" i="34"/>
  <c r="C4271" i="34"/>
  <c r="B4271" i="34"/>
  <c r="C4270" i="34"/>
  <c r="B4270" i="34"/>
  <c r="C4269" i="34"/>
  <c r="B4269" i="34"/>
  <c r="C4268" i="34"/>
  <c r="B4268" i="34"/>
  <c r="C4267" i="34"/>
  <c r="D4266" i="34" s="1"/>
  <c r="B4267" i="34"/>
  <c r="C4266" i="34"/>
  <c r="B4266" i="34"/>
  <c r="C4265" i="34"/>
  <c r="B4265" i="34"/>
  <c r="C4264" i="34"/>
  <c r="B4264" i="34"/>
  <c r="C4263" i="34"/>
  <c r="B4263" i="34"/>
  <c r="C4262" i="34"/>
  <c r="B4262" i="34"/>
  <c r="C4261" i="34"/>
  <c r="B4261" i="34"/>
  <c r="C4260" i="34"/>
  <c r="B4260" i="34"/>
  <c r="C4259" i="34"/>
  <c r="B4259" i="34"/>
  <c r="C4258" i="34"/>
  <c r="D4258" i="34" s="1"/>
  <c r="B4258" i="34"/>
  <c r="C4257" i="34"/>
  <c r="D4256" i="34" s="1"/>
  <c r="B4257" i="34"/>
  <c r="C4256" i="34"/>
  <c r="B4256" i="34"/>
  <c r="C4255" i="34"/>
  <c r="D4254" i="34" s="1"/>
  <c r="B4255" i="34"/>
  <c r="C4254" i="34"/>
  <c r="B4254" i="34"/>
  <c r="C4253" i="34"/>
  <c r="B4253" i="34"/>
  <c r="C4252" i="34"/>
  <c r="B4252" i="34"/>
  <c r="C4251" i="34"/>
  <c r="D4251" i="34" s="1"/>
  <c r="B4251" i="34"/>
  <c r="C4250" i="34"/>
  <c r="B4250" i="34"/>
  <c r="C4249" i="34"/>
  <c r="D4248" i="34" s="1"/>
  <c r="B4249" i="34"/>
  <c r="C4248" i="34"/>
  <c r="B4248" i="34"/>
  <c r="C4247" i="34"/>
  <c r="B4247" i="34"/>
  <c r="C4246" i="34"/>
  <c r="B4246" i="34"/>
  <c r="C4245" i="34"/>
  <c r="B4245" i="34"/>
  <c r="C4244" i="34"/>
  <c r="B4244" i="34"/>
  <c r="C4243" i="34"/>
  <c r="D4242" i="34" s="1"/>
  <c r="B4243" i="34"/>
  <c r="C4242" i="34"/>
  <c r="B4242" i="34"/>
  <c r="C4241" i="34"/>
  <c r="B4241" i="34"/>
  <c r="C4240" i="34"/>
  <c r="B4240" i="34"/>
  <c r="C4239" i="34"/>
  <c r="B4239" i="34"/>
  <c r="C4238" i="34"/>
  <c r="B4238" i="34"/>
  <c r="C4237" i="34"/>
  <c r="D4236" i="34" s="1"/>
  <c r="B4237" i="34"/>
  <c r="C4236" i="34"/>
  <c r="B4236" i="34"/>
  <c r="C4235" i="34"/>
  <c r="B4235" i="34"/>
  <c r="C4234" i="34"/>
  <c r="B4234" i="34"/>
  <c r="C4233" i="34"/>
  <c r="B4233" i="34"/>
  <c r="C4232" i="34"/>
  <c r="B4232" i="34"/>
  <c r="C4231" i="34"/>
  <c r="D4230" i="34" s="1"/>
  <c r="B4231" i="34"/>
  <c r="C4230" i="34"/>
  <c r="B4230" i="34"/>
  <c r="C4229" i="34"/>
  <c r="B4229" i="34"/>
  <c r="C4228" i="34"/>
  <c r="B4228" i="34"/>
  <c r="C4227" i="34"/>
  <c r="B4227" i="34"/>
  <c r="C4226" i="34"/>
  <c r="B4226" i="34"/>
  <c r="C4225" i="34"/>
  <c r="D4224" i="34" s="1"/>
  <c r="B4225" i="34"/>
  <c r="C4224" i="34"/>
  <c r="B4224" i="34"/>
  <c r="C4223" i="34"/>
  <c r="B4223" i="34"/>
  <c r="C4222" i="34"/>
  <c r="B4222" i="34"/>
  <c r="C4221" i="34"/>
  <c r="B4221" i="34"/>
  <c r="C4220" i="34"/>
  <c r="B4220" i="34"/>
  <c r="C4219" i="34"/>
  <c r="B4219" i="34"/>
  <c r="C4218" i="34"/>
  <c r="B4218" i="34"/>
  <c r="C4217" i="34"/>
  <c r="B4217" i="34"/>
  <c r="C4216" i="34"/>
  <c r="B4216" i="34"/>
  <c r="C4215" i="34"/>
  <c r="D4214" i="34" s="1"/>
  <c r="B4215" i="34"/>
  <c r="C4214" i="34"/>
  <c r="B4214" i="34"/>
  <c r="C4213" i="34"/>
  <c r="D4212" i="34" s="1"/>
  <c r="B4213" i="34"/>
  <c r="C4212" i="34"/>
  <c r="B4212" i="34"/>
  <c r="C4211" i="34"/>
  <c r="B4211" i="34"/>
  <c r="C4210" i="34"/>
  <c r="B4210" i="34"/>
  <c r="C4209" i="34"/>
  <c r="B4209" i="34"/>
  <c r="C4208" i="34"/>
  <c r="B4208" i="34"/>
  <c r="C4207" i="34"/>
  <c r="B4207" i="34"/>
  <c r="C4206" i="34"/>
  <c r="B4206" i="34"/>
  <c r="C4205" i="34"/>
  <c r="B4205" i="34"/>
  <c r="C4204" i="34"/>
  <c r="B4204" i="34"/>
  <c r="C4203" i="34"/>
  <c r="D4202" i="34" s="1"/>
  <c r="B4203" i="34"/>
  <c r="C4202" i="34"/>
  <c r="B4202" i="34"/>
  <c r="C4201" i="34"/>
  <c r="B4201" i="34"/>
  <c r="C4200" i="34"/>
  <c r="B4200" i="34"/>
  <c r="C4199" i="34"/>
  <c r="B4199" i="34"/>
  <c r="C4198" i="34"/>
  <c r="B4198" i="34"/>
  <c r="C4197" i="34"/>
  <c r="B4197" i="34"/>
  <c r="C4196" i="34"/>
  <c r="B4196" i="34"/>
  <c r="C4195" i="34"/>
  <c r="B4195" i="34"/>
  <c r="C4194" i="34"/>
  <c r="B4194" i="34"/>
  <c r="C4193" i="34"/>
  <c r="B4193" i="34"/>
  <c r="C4192" i="34"/>
  <c r="B4192" i="34"/>
  <c r="C4191" i="34"/>
  <c r="B4191" i="34"/>
  <c r="C4190" i="34"/>
  <c r="B4190" i="34"/>
  <c r="C4189" i="34"/>
  <c r="D4188" i="34" s="1"/>
  <c r="B4189" i="34"/>
  <c r="C4188" i="34"/>
  <c r="B4188" i="34"/>
  <c r="C4187" i="34"/>
  <c r="B4187" i="34"/>
  <c r="C4186" i="34"/>
  <c r="B4186" i="34"/>
  <c r="C4185" i="34"/>
  <c r="B4185" i="34"/>
  <c r="C4184" i="34"/>
  <c r="B4184" i="34"/>
  <c r="C4183" i="34"/>
  <c r="D4182" i="34" s="1"/>
  <c r="B4183" i="34"/>
  <c r="C4182" i="34"/>
  <c r="B4182" i="34"/>
  <c r="C4181" i="34"/>
  <c r="B4181" i="34"/>
  <c r="C4180" i="34"/>
  <c r="B4180" i="34"/>
  <c r="C4179" i="34"/>
  <c r="B4179" i="34"/>
  <c r="C4178" i="34"/>
  <c r="B4178" i="34"/>
  <c r="C4177" i="34"/>
  <c r="D4176" i="34" s="1"/>
  <c r="B4177" i="34"/>
  <c r="C4176" i="34"/>
  <c r="B4176" i="34"/>
  <c r="C4175" i="34"/>
  <c r="B4175" i="34"/>
  <c r="C4174" i="34"/>
  <c r="B4174" i="34"/>
  <c r="C4173" i="34"/>
  <c r="B4173" i="34"/>
  <c r="C4172" i="34"/>
  <c r="B4172" i="34"/>
  <c r="C4171" i="34"/>
  <c r="D4170" i="34" s="1"/>
  <c r="B4171" i="34"/>
  <c r="C4170" i="34"/>
  <c r="B4170" i="34"/>
  <c r="C4169" i="34"/>
  <c r="B4169" i="34"/>
  <c r="C4168" i="34"/>
  <c r="B4168" i="34"/>
  <c r="C4167" i="34"/>
  <c r="B4167" i="34"/>
  <c r="C4166" i="34"/>
  <c r="B4166" i="34"/>
  <c r="C4165" i="34"/>
  <c r="D4164" i="34" s="1"/>
  <c r="B4165" i="34"/>
  <c r="C4164" i="34"/>
  <c r="B4164" i="34"/>
  <c r="C4163" i="34"/>
  <c r="B4163" i="34"/>
  <c r="C4162" i="34"/>
  <c r="B4162" i="34"/>
  <c r="C4161" i="34"/>
  <c r="D4161" i="34" s="1"/>
  <c r="B4161" i="34"/>
  <c r="C4160" i="34"/>
  <c r="B4160" i="34"/>
  <c r="C4159" i="34"/>
  <c r="D4158" i="34" s="1"/>
  <c r="B4159" i="34"/>
  <c r="C4158" i="34"/>
  <c r="B4158" i="34"/>
  <c r="C4157" i="34"/>
  <c r="B4157" i="34"/>
  <c r="C4156" i="34"/>
  <c r="B4156" i="34"/>
  <c r="C4155" i="34"/>
  <c r="B4155" i="34"/>
  <c r="C4154" i="34"/>
  <c r="B4154" i="34"/>
  <c r="C4153" i="34"/>
  <c r="B4153" i="34"/>
  <c r="C4152" i="34"/>
  <c r="B4152" i="34"/>
  <c r="C4151" i="34"/>
  <c r="B4151" i="34"/>
  <c r="C4150" i="34"/>
  <c r="B4150" i="34"/>
  <c r="C4149" i="34"/>
  <c r="B4149" i="34"/>
  <c r="C4148" i="34"/>
  <c r="B4148" i="34"/>
  <c r="C4147" i="34"/>
  <c r="B4147" i="34"/>
  <c r="C4146" i="34"/>
  <c r="B4146" i="34"/>
  <c r="C4145" i="34"/>
  <c r="B4145" i="34"/>
  <c r="C4144" i="34"/>
  <c r="B4144" i="34"/>
  <c r="C4143" i="34"/>
  <c r="B4143" i="34"/>
  <c r="C4142" i="34"/>
  <c r="B4142" i="34"/>
  <c r="C4141" i="34"/>
  <c r="D4140" i="34" s="1"/>
  <c r="B4141" i="34"/>
  <c r="C4140" i="34"/>
  <c r="B4140" i="34"/>
  <c r="C4139" i="34"/>
  <c r="B4139" i="34"/>
  <c r="C4138" i="34"/>
  <c r="B4138" i="34"/>
  <c r="C4137" i="34"/>
  <c r="B4137" i="34"/>
  <c r="C4136" i="34"/>
  <c r="B4136" i="34"/>
  <c r="C4135" i="34"/>
  <c r="B4135" i="34"/>
  <c r="C4134" i="34"/>
  <c r="B4134" i="34"/>
  <c r="C4133" i="34"/>
  <c r="B4133" i="34"/>
  <c r="C4132" i="34"/>
  <c r="B4132" i="34"/>
  <c r="C4131" i="34"/>
  <c r="D4131" i="34" s="1"/>
  <c r="B4131" i="34"/>
  <c r="C4130" i="34"/>
  <c r="B4130" i="34"/>
  <c r="C4129" i="34"/>
  <c r="B4129" i="34"/>
  <c r="C4128" i="34"/>
  <c r="B4128" i="34"/>
  <c r="C4127" i="34"/>
  <c r="B4127" i="34"/>
  <c r="C4126" i="34"/>
  <c r="B4126" i="34"/>
  <c r="C4125" i="34"/>
  <c r="B4125" i="34"/>
  <c r="C4124" i="34"/>
  <c r="B4124" i="34"/>
  <c r="C4123" i="34"/>
  <c r="B4123" i="34"/>
  <c r="C4122" i="34"/>
  <c r="B4122" i="34"/>
  <c r="C4121" i="34"/>
  <c r="B4121" i="34"/>
  <c r="C4120" i="34"/>
  <c r="B4120" i="34"/>
  <c r="C4119" i="34"/>
  <c r="B4119" i="34"/>
  <c r="C4118" i="34"/>
  <c r="B4118" i="34"/>
  <c r="C4117" i="34"/>
  <c r="B4117" i="34"/>
  <c r="C4116" i="34"/>
  <c r="B4116" i="34"/>
  <c r="C4115" i="34"/>
  <c r="B4115" i="34"/>
  <c r="C4114" i="34"/>
  <c r="B4114" i="34"/>
  <c r="C4113" i="34"/>
  <c r="B4113" i="34"/>
  <c r="C4112" i="34"/>
  <c r="B4112" i="34"/>
  <c r="C4111" i="34"/>
  <c r="B4111" i="34"/>
  <c r="C4110" i="34"/>
  <c r="B4110" i="34"/>
  <c r="C4109" i="34"/>
  <c r="B4109" i="34"/>
  <c r="C4108" i="34"/>
  <c r="B4108" i="34"/>
  <c r="C4107" i="34"/>
  <c r="B4107" i="34"/>
  <c r="C4106" i="34"/>
  <c r="B4106" i="34"/>
  <c r="C4105" i="34"/>
  <c r="D4104" i="34" s="1"/>
  <c r="B4105" i="34"/>
  <c r="C4104" i="34"/>
  <c r="B4104" i="34"/>
  <c r="C4103" i="34"/>
  <c r="B4103" i="34"/>
  <c r="C4102" i="34"/>
  <c r="B4102" i="34"/>
  <c r="C4101" i="34"/>
  <c r="D4100" i="34" s="1"/>
  <c r="B4101" i="34"/>
  <c r="C4100" i="34"/>
  <c r="B4100" i="34"/>
  <c r="C4099" i="34"/>
  <c r="D4098" i="34" s="1"/>
  <c r="B4099" i="34"/>
  <c r="C4098" i="34"/>
  <c r="B4098" i="34"/>
  <c r="C4097" i="34"/>
  <c r="B4097" i="34"/>
  <c r="C4096" i="34"/>
  <c r="B4096" i="34"/>
  <c r="C4095" i="34"/>
  <c r="B4095" i="34"/>
  <c r="C4094" i="34"/>
  <c r="B4094" i="34"/>
  <c r="C4093" i="34"/>
  <c r="D4092" i="34" s="1"/>
  <c r="B4093" i="34"/>
  <c r="C4092" i="34"/>
  <c r="B4092" i="34"/>
  <c r="C4091" i="34"/>
  <c r="B4091" i="34"/>
  <c r="C4090" i="34"/>
  <c r="B4090" i="34"/>
  <c r="C4089" i="34"/>
  <c r="D4089" i="34" s="1"/>
  <c r="B4089" i="34"/>
  <c r="C4088" i="34"/>
  <c r="B4088" i="34"/>
  <c r="C4087" i="34"/>
  <c r="D4086" i="34" s="1"/>
  <c r="B4087" i="34"/>
  <c r="C4086" i="34"/>
  <c r="B4086" i="34"/>
  <c r="C4085" i="34"/>
  <c r="B4085" i="34"/>
  <c r="C4084" i="34"/>
  <c r="B4084" i="34"/>
  <c r="C4083" i="34"/>
  <c r="D4083" i="34" s="1"/>
  <c r="B4083" i="34"/>
  <c r="C4082" i="34"/>
  <c r="B4082" i="34"/>
  <c r="C4081" i="34"/>
  <c r="D4080" i="34" s="1"/>
  <c r="B4081" i="34"/>
  <c r="C4080" i="34"/>
  <c r="B4080" i="34"/>
  <c r="C4079" i="34"/>
  <c r="B4079" i="34"/>
  <c r="C4078" i="34"/>
  <c r="B4078" i="34"/>
  <c r="C4077" i="34"/>
  <c r="B4077" i="34"/>
  <c r="C4076" i="34"/>
  <c r="B4076" i="34"/>
  <c r="C4075" i="34"/>
  <c r="D4074" i="34" s="1"/>
  <c r="B4075" i="34"/>
  <c r="C4074" i="34"/>
  <c r="B4074" i="34"/>
  <c r="C4073" i="34"/>
  <c r="B4073" i="34"/>
  <c r="C4072" i="34"/>
  <c r="B4072" i="34"/>
  <c r="C4071" i="34"/>
  <c r="B4071" i="34"/>
  <c r="C4070" i="34"/>
  <c r="B4070" i="34"/>
  <c r="C4069" i="34"/>
  <c r="D4068" i="34" s="1"/>
  <c r="B4069" i="34"/>
  <c r="C4068" i="34"/>
  <c r="B4068" i="34"/>
  <c r="C4067" i="34"/>
  <c r="B4067" i="34"/>
  <c r="C4066" i="34"/>
  <c r="B4066" i="34"/>
  <c r="C4065" i="34"/>
  <c r="B4065" i="34"/>
  <c r="C4064" i="34"/>
  <c r="B4064" i="34"/>
  <c r="C4063" i="34"/>
  <c r="D4062" i="34" s="1"/>
  <c r="B4063" i="34"/>
  <c r="C4062" i="34"/>
  <c r="B4062" i="34"/>
  <c r="C4061" i="34"/>
  <c r="B4061" i="34"/>
  <c r="C4060" i="34"/>
  <c r="B4060" i="34"/>
  <c r="C4059" i="34"/>
  <c r="B4059" i="34"/>
  <c r="C4058" i="34"/>
  <c r="B4058" i="34"/>
  <c r="C4057" i="34"/>
  <c r="D4056" i="34" s="1"/>
  <c r="B4057" i="34"/>
  <c r="C4056" i="34"/>
  <c r="B4056" i="34"/>
  <c r="C4055" i="34"/>
  <c r="B4055" i="34"/>
  <c r="C4054" i="34"/>
  <c r="B4054" i="34"/>
  <c r="C4053" i="34"/>
  <c r="B4053" i="34"/>
  <c r="C4052" i="34"/>
  <c r="B4052" i="34"/>
  <c r="C4051" i="34"/>
  <c r="D4050" i="34" s="1"/>
  <c r="B4051" i="34"/>
  <c r="C4050" i="34"/>
  <c r="B4050" i="34"/>
  <c r="C4049" i="34"/>
  <c r="B4049" i="34"/>
  <c r="C4048" i="34"/>
  <c r="B4048" i="34"/>
  <c r="C4047" i="34"/>
  <c r="D4047" i="34" s="1"/>
  <c r="B4047" i="34"/>
  <c r="C4046" i="34"/>
  <c r="B4046" i="34"/>
  <c r="C4045" i="34"/>
  <c r="D4044" i="34" s="1"/>
  <c r="B4045" i="34"/>
  <c r="C4044" i="34"/>
  <c r="B4044" i="34"/>
  <c r="C4043" i="34"/>
  <c r="B4043" i="34"/>
  <c r="C4042" i="34"/>
  <c r="B4042" i="34"/>
  <c r="C4041" i="34"/>
  <c r="B4041" i="34"/>
  <c r="C4040" i="34"/>
  <c r="B4040" i="34"/>
  <c r="C4039" i="34"/>
  <c r="D4038" i="34" s="1"/>
  <c r="B4039" i="34"/>
  <c r="C4038" i="34"/>
  <c r="B4038" i="34"/>
  <c r="C4037" i="34"/>
  <c r="B4037" i="34"/>
  <c r="C4036" i="34"/>
  <c r="B4036" i="34"/>
  <c r="C4035" i="34"/>
  <c r="B4035" i="34"/>
  <c r="C4034" i="34"/>
  <c r="B4034" i="34"/>
  <c r="C4033" i="34"/>
  <c r="B4033" i="34"/>
  <c r="C4032" i="34"/>
  <c r="D4031" i="34" s="1"/>
  <c r="B4032" i="34"/>
  <c r="C4031" i="34"/>
  <c r="B4031" i="34"/>
  <c r="C4030" i="34"/>
  <c r="D4030" i="34" s="1"/>
  <c r="B4030" i="34"/>
  <c r="C4029" i="34"/>
  <c r="B4029" i="34"/>
  <c r="C4028" i="34"/>
  <c r="B4028" i="34"/>
  <c r="C4027" i="34"/>
  <c r="B4027" i="34"/>
  <c r="C4026" i="34"/>
  <c r="B4026" i="34"/>
  <c r="C4025" i="34"/>
  <c r="B4025" i="34"/>
  <c r="C4024" i="34"/>
  <c r="B4024" i="34"/>
  <c r="C4023" i="34"/>
  <c r="B4023" i="34"/>
  <c r="C4022" i="34"/>
  <c r="B4022" i="34"/>
  <c r="C4021" i="34"/>
  <c r="B4021" i="34"/>
  <c r="C4020" i="34"/>
  <c r="B4020" i="34"/>
  <c r="C4019" i="34"/>
  <c r="B4019" i="34"/>
  <c r="C4018" i="34"/>
  <c r="D4018" i="34" s="1"/>
  <c r="B4018" i="34"/>
  <c r="C4017" i="34"/>
  <c r="B4017" i="34"/>
  <c r="C4016" i="34"/>
  <c r="B4016" i="34"/>
  <c r="C4015" i="34"/>
  <c r="B4015" i="34"/>
  <c r="C4014" i="34"/>
  <c r="B4014" i="34"/>
  <c r="C4013" i="34"/>
  <c r="B4013" i="34"/>
  <c r="C4012" i="34"/>
  <c r="B4012" i="34"/>
  <c r="C4011" i="34"/>
  <c r="B4011" i="34"/>
  <c r="C4010" i="34"/>
  <c r="B4010" i="34"/>
  <c r="C4009" i="34"/>
  <c r="B4009" i="34"/>
  <c r="C4008" i="34"/>
  <c r="B4008" i="34"/>
  <c r="C4007" i="34"/>
  <c r="B4007" i="34"/>
  <c r="C4006" i="34"/>
  <c r="B4006" i="34"/>
  <c r="C4005" i="34"/>
  <c r="B4005" i="34"/>
  <c r="C4004" i="34"/>
  <c r="B4004" i="34"/>
  <c r="C4003" i="34"/>
  <c r="B4003" i="34"/>
  <c r="C4002" i="34"/>
  <c r="B4002" i="34"/>
  <c r="C4001" i="34"/>
  <c r="B4001" i="34"/>
  <c r="C4000" i="34"/>
  <c r="B4000" i="34"/>
  <c r="C3999" i="34"/>
  <c r="B3999" i="34"/>
  <c r="C3998" i="34"/>
  <c r="B3998" i="34"/>
  <c r="C3997" i="34"/>
  <c r="D3996" i="34" s="1"/>
  <c r="B3997" i="34"/>
  <c r="C3996" i="34"/>
  <c r="B3996" i="34"/>
  <c r="C3995" i="34"/>
  <c r="B3995" i="34"/>
  <c r="C3994" i="34"/>
  <c r="B3994" i="34"/>
  <c r="C3993" i="34"/>
  <c r="B3993" i="34"/>
  <c r="C3992" i="34"/>
  <c r="B3992" i="34"/>
  <c r="C3991" i="34"/>
  <c r="D3990" i="34" s="1"/>
  <c r="B3991" i="34"/>
  <c r="C3990" i="34"/>
  <c r="B3990" i="34"/>
  <c r="C3989" i="34"/>
  <c r="B3989" i="34"/>
  <c r="C3988" i="34"/>
  <c r="B3988" i="34"/>
  <c r="C3987" i="34"/>
  <c r="B3987" i="34"/>
  <c r="C3986" i="34"/>
  <c r="B3986" i="34"/>
  <c r="C3985" i="34"/>
  <c r="D3984" i="34" s="1"/>
  <c r="B3985" i="34"/>
  <c r="C3984" i="34"/>
  <c r="B3984" i="34"/>
  <c r="C3983" i="34"/>
  <c r="B3983" i="34"/>
  <c r="C3982" i="34"/>
  <c r="B3982" i="34"/>
  <c r="C3981" i="34"/>
  <c r="B3981" i="34"/>
  <c r="C3980" i="34"/>
  <c r="B3980" i="34"/>
  <c r="C3979" i="34"/>
  <c r="B3979" i="34"/>
  <c r="C3978" i="34"/>
  <c r="B3978" i="34"/>
  <c r="C3977" i="34"/>
  <c r="B3977" i="34"/>
  <c r="C3976" i="34"/>
  <c r="B3976" i="34"/>
  <c r="C3975" i="34"/>
  <c r="B3975" i="34"/>
  <c r="C3974" i="34"/>
  <c r="B3974" i="34"/>
  <c r="C3973" i="34"/>
  <c r="D3972" i="34" s="1"/>
  <c r="B3973" i="34"/>
  <c r="C3972" i="34"/>
  <c r="B3972" i="34"/>
  <c r="C3971" i="34"/>
  <c r="B3971" i="34"/>
  <c r="C3970" i="34"/>
  <c r="B3970" i="34"/>
  <c r="C3969" i="34"/>
  <c r="D3969" i="34" s="1"/>
  <c r="B3969" i="34"/>
  <c r="C3968" i="34"/>
  <c r="B3968" i="34"/>
  <c r="C3967" i="34"/>
  <c r="D3966" i="34" s="1"/>
  <c r="B3967" i="34"/>
  <c r="C3966" i="34"/>
  <c r="B3966" i="34"/>
  <c r="C3965" i="34"/>
  <c r="B3965" i="34"/>
  <c r="C3964" i="34"/>
  <c r="B3964" i="34"/>
  <c r="C3963" i="34"/>
  <c r="B3963" i="34"/>
  <c r="C3962" i="34"/>
  <c r="B3962" i="34"/>
  <c r="C3961" i="34"/>
  <c r="D3960" i="34" s="1"/>
  <c r="B3961" i="34"/>
  <c r="C3960" i="34"/>
  <c r="B3960" i="34"/>
  <c r="C3959" i="34"/>
  <c r="B3959" i="34"/>
  <c r="C3958" i="34"/>
  <c r="B3958" i="34"/>
  <c r="C3957" i="34"/>
  <c r="D3957" i="34" s="1"/>
  <c r="B3957" i="34"/>
  <c r="C3956" i="34"/>
  <c r="B3956" i="34"/>
  <c r="C3955" i="34"/>
  <c r="D3954" i="34" s="1"/>
  <c r="B3955" i="34"/>
  <c r="C3954" i="34"/>
  <c r="B3954" i="34"/>
  <c r="C3953" i="34"/>
  <c r="B3953" i="34"/>
  <c r="C3952" i="34"/>
  <c r="B3952" i="34"/>
  <c r="C3951" i="34"/>
  <c r="D3951" i="34" s="1"/>
  <c r="B3951" i="34"/>
  <c r="C3950" i="34"/>
  <c r="B3950" i="34"/>
  <c r="C3949" i="34"/>
  <c r="D3948" i="34" s="1"/>
  <c r="B3949" i="34"/>
  <c r="C3948" i="34"/>
  <c r="B3948" i="34"/>
  <c r="C3947" i="34"/>
  <c r="B3947" i="34"/>
  <c r="C3946" i="34"/>
  <c r="B3946" i="34"/>
  <c r="C3945" i="34"/>
  <c r="D3944" i="34" s="1"/>
  <c r="B3945" i="34"/>
  <c r="C3944" i="34"/>
  <c r="B3944" i="34"/>
  <c r="C3943" i="34"/>
  <c r="D3942" i="34" s="1"/>
  <c r="B3943" i="34"/>
  <c r="C3942" i="34"/>
  <c r="B3942" i="34"/>
  <c r="C3941" i="34"/>
  <c r="B3941" i="34"/>
  <c r="C3940" i="34"/>
  <c r="B3940" i="34"/>
  <c r="C3939" i="34"/>
  <c r="D3939" i="34" s="1"/>
  <c r="B3939" i="34"/>
  <c r="C3938" i="34"/>
  <c r="B3938" i="34"/>
  <c r="C3937" i="34"/>
  <c r="B3937" i="34"/>
  <c r="C3936" i="34"/>
  <c r="B3936" i="34"/>
  <c r="C3935" i="34"/>
  <c r="B3935" i="34"/>
  <c r="C3934" i="34"/>
  <c r="B3934" i="34"/>
  <c r="C3933" i="34"/>
  <c r="D3932" i="34" s="1"/>
  <c r="B3933" i="34"/>
  <c r="C3932" i="34"/>
  <c r="B3932" i="34"/>
  <c r="C3931" i="34"/>
  <c r="B3931" i="34"/>
  <c r="C3930" i="34"/>
  <c r="B3930" i="34"/>
  <c r="C3929" i="34"/>
  <c r="B3929" i="34"/>
  <c r="C3928" i="34"/>
  <c r="B3928" i="34"/>
  <c r="C3927" i="34"/>
  <c r="D3926" i="34" s="1"/>
  <c r="B3927" i="34"/>
  <c r="C3926" i="34"/>
  <c r="B3926" i="34"/>
  <c r="C3925" i="34"/>
  <c r="B3925" i="34"/>
  <c r="C3924" i="34"/>
  <c r="B3924" i="34"/>
  <c r="C3923" i="34"/>
  <c r="B3923" i="34"/>
  <c r="C3922" i="34"/>
  <c r="B3922" i="34"/>
  <c r="C3921" i="34"/>
  <c r="D3920" i="34" s="1"/>
  <c r="B3921" i="34"/>
  <c r="C3920" i="34"/>
  <c r="B3920" i="34"/>
  <c r="C3919" i="34"/>
  <c r="D3918" i="34" s="1"/>
  <c r="B3919" i="34"/>
  <c r="C3918" i="34"/>
  <c r="B3918" i="34"/>
  <c r="C3917" i="34"/>
  <c r="B3917" i="34"/>
  <c r="C3916" i="34"/>
  <c r="B3916" i="34"/>
  <c r="C3915" i="34"/>
  <c r="B3915" i="34"/>
  <c r="C3914" i="34"/>
  <c r="B3914" i="34"/>
  <c r="C3913" i="34"/>
  <c r="B3913" i="34"/>
  <c r="C3912" i="34"/>
  <c r="B3912" i="34"/>
  <c r="C3911" i="34"/>
  <c r="B3911" i="34"/>
  <c r="C3910" i="34"/>
  <c r="B3910" i="34"/>
  <c r="C3909" i="34"/>
  <c r="D3908" i="34" s="1"/>
  <c r="B3909" i="34"/>
  <c r="C3908" i="34"/>
  <c r="B3908" i="34"/>
  <c r="C3907" i="34"/>
  <c r="B3907" i="34"/>
  <c r="C3906" i="34"/>
  <c r="B3906" i="34"/>
  <c r="C3905" i="34"/>
  <c r="B3905" i="34"/>
  <c r="C3904" i="34"/>
  <c r="B3904" i="34"/>
  <c r="C3903" i="34"/>
  <c r="D3902" i="34" s="1"/>
  <c r="B3903" i="34"/>
  <c r="C3902" i="34"/>
  <c r="B3902" i="34"/>
  <c r="C3901" i="34"/>
  <c r="D3900" i="34" s="1"/>
  <c r="B3901" i="34"/>
  <c r="C3900" i="34"/>
  <c r="B3900" i="34"/>
  <c r="C3899" i="34"/>
  <c r="B3899" i="34"/>
  <c r="C3898" i="34"/>
  <c r="B3898" i="34"/>
  <c r="C3897" i="34"/>
  <c r="D3897" i="34" s="1"/>
  <c r="B3897" i="34"/>
  <c r="C3896" i="34"/>
  <c r="B3896" i="34"/>
  <c r="C3895" i="34"/>
  <c r="B3895" i="34"/>
  <c r="C3894" i="34"/>
  <c r="B3894" i="34"/>
  <c r="C3893" i="34"/>
  <c r="B3893" i="34"/>
  <c r="C3892" i="34"/>
  <c r="B3892" i="34"/>
  <c r="C3891" i="34"/>
  <c r="D3891" i="34" s="1"/>
  <c r="B3891" i="34"/>
  <c r="C3890" i="34"/>
  <c r="B3890" i="34"/>
  <c r="C3889" i="34"/>
  <c r="D3888" i="34" s="1"/>
  <c r="B3889" i="34"/>
  <c r="C3888" i="34"/>
  <c r="B3888" i="34"/>
  <c r="C3887" i="34"/>
  <c r="B3887" i="34"/>
  <c r="C3886" i="34"/>
  <c r="B3886" i="34"/>
  <c r="C3885" i="34"/>
  <c r="D3884" i="34" s="1"/>
  <c r="B3885" i="34"/>
  <c r="C3884" i="34"/>
  <c r="B3884" i="34"/>
  <c r="C3883" i="34"/>
  <c r="D3882" i="34" s="1"/>
  <c r="B3883" i="34"/>
  <c r="C3882" i="34"/>
  <c r="B3882" i="34"/>
  <c r="C3881" i="34"/>
  <c r="B3881" i="34"/>
  <c r="C3880" i="34"/>
  <c r="B3880" i="34"/>
  <c r="C3879" i="34"/>
  <c r="D3878" i="34" s="1"/>
  <c r="B3879" i="34"/>
  <c r="C3878" i="34"/>
  <c r="B3878" i="34"/>
  <c r="C3877" i="34"/>
  <c r="B3877" i="34"/>
  <c r="C3876" i="34"/>
  <c r="B3876" i="34"/>
  <c r="C3875" i="34"/>
  <c r="B3875" i="34"/>
  <c r="C3874" i="34"/>
  <c r="B3874" i="34"/>
  <c r="C3873" i="34"/>
  <c r="B3873" i="34"/>
  <c r="C3872" i="34"/>
  <c r="B3872" i="34"/>
  <c r="C3871" i="34"/>
  <c r="D3870" i="34" s="1"/>
  <c r="B3871" i="34"/>
  <c r="C3870" i="34"/>
  <c r="B3870" i="34"/>
  <c r="C3869" i="34"/>
  <c r="B3869" i="34"/>
  <c r="C3868" i="34"/>
  <c r="B3868" i="34"/>
  <c r="C3867" i="34"/>
  <c r="D3867" i="34" s="1"/>
  <c r="B3867" i="34"/>
  <c r="C3866" i="34"/>
  <c r="B3866" i="34"/>
  <c r="C3865" i="34"/>
  <c r="B3865" i="34"/>
  <c r="C3864" i="34"/>
  <c r="B3864" i="34"/>
  <c r="C3863" i="34"/>
  <c r="B3863" i="34"/>
  <c r="C3862" i="34"/>
  <c r="B3862" i="34"/>
  <c r="C3861" i="34"/>
  <c r="D3860" i="34" s="1"/>
  <c r="B3861" i="34"/>
  <c r="C3860" i="34"/>
  <c r="B3860" i="34"/>
  <c r="C3859" i="34"/>
  <c r="D3858" i="34" s="1"/>
  <c r="B3859" i="34"/>
  <c r="C3858" i="34"/>
  <c r="B3858" i="34"/>
  <c r="C3857" i="34"/>
  <c r="B3857" i="34"/>
  <c r="C3856" i="34"/>
  <c r="B3856" i="34"/>
  <c r="C3855" i="34"/>
  <c r="D3855" i="34" s="1"/>
  <c r="B3855" i="34"/>
  <c r="C3854" i="34"/>
  <c r="B3854" i="34"/>
  <c r="C3853" i="34"/>
  <c r="B3853" i="34"/>
  <c r="C3852" i="34"/>
  <c r="B3852" i="34"/>
  <c r="C3851" i="34"/>
  <c r="B3851" i="34"/>
  <c r="C3850" i="34"/>
  <c r="B3850" i="34"/>
  <c r="C3849" i="34"/>
  <c r="B3849" i="34"/>
  <c r="C3848" i="34"/>
  <c r="B3848" i="34"/>
  <c r="C3847" i="34"/>
  <c r="D3846" i="34" s="1"/>
  <c r="B3847" i="34"/>
  <c r="C3846" i="34"/>
  <c r="B3846" i="34"/>
  <c r="C3845" i="34"/>
  <c r="B3845" i="34"/>
  <c r="C3844" i="34"/>
  <c r="B3844" i="34"/>
  <c r="C3843" i="34"/>
  <c r="D3842" i="34" s="1"/>
  <c r="B3843" i="34"/>
  <c r="C3842" i="34"/>
  <c r="B3842" i="34"/>
  <c r="C3841" i="34"/>
  <c r="B3841" i="34"/>
  <c r="C3840" i="34"/>
  <c r="B3840" i="34"/>
  <c r="C3839" i="34"/>
  <c r="B3839" i="34"/>
  <c r="C3838" i="34"/>
  <c r="B3838" i="34"/>
  <c r="C3837" i="34"/>
  <c r="D3836" i="34" s="1"/>
  <c r="B3837" i="34"/>
  <c r="C3836" i="34"/>
  <c r="B3836" i="34"/>
  <c r="C3835" i="34"/>
  <c r="B3835" i="34"/>
  <c r="C3834" i="34"/>
  <c r="B3834" i="34"/>
  <c r="C3833" i="34"/>
  <c r="B3833" i="34"/>
  <c r="C3832" i="34"/>
  <c r="B3832" i="34"/>
  <c r="C3831" i="34"/>
  <c r="D3830" i="34" s="1"/>
  <c r="B3831" i="34"/>
  <c r="C3830" i="34"/>
  <c r="B3830" i="34"/>
  <c r="C3829" i="34"/>
  <c r="B3829" i="34"/>
  <c r="C3828" i="34"/>
  <c r="B3828" i="34"/>
  <c r="C3827" i="34"/>
  <c r="B3827" i="34"/>
  <c r="C3826" i="34"/>
  <c r="B3826" i="34"/>
  <c r="C3825" i="34"/>
  <c r="D3824" i="34" s="1"/>
  <c r="B3825" i="34"/>
  <c r="C3824" i="34"/>
  <c r="B3824" i="34"/>
  <c r="C3823" i="34"/>
  <c r="D3822" i="34" s="1"/>
  <c r="B3823" i="34"/>
  <c r="C3822" i="34"/>
  <c r="B3822" i="34"/>
  <c r="C3821" i="34"/>
  <c r="B3821" i="34"/>
  <c r="C3820" i="34"/>
  <c r="B3820" i="34"/>
  <c r="C3819" i="34"/>
  <c r="D3818" i="34" s="1"/>
  <c r="B3819" i="34"/>
  <c r="C3818" i="34"/>
  <c r="B3818" i="34"/>
  <c r="C3817" i="34"/>
  <c r="B3817" i="34"/>
  <c r="C3816" i="34"/>
  <c r="B3816" i="34"/>
  <c r="C3815" i="34"/>
  <c r="B3815" i="34"/>
  <c r="C3814" i="34"/>
  <c r="B3814" i="34"/>
  <c r="C3813" i="34"/>
  <c r="D3812" i="34" s="1"/>
  <c r="B3813" i="34"/>
  <c r="C3812" i="34"/>
  <c r="B3812" i="34"/>
  <c r="C3811" i="34"/>
  <c r="D3810" i="34" s="1"/>
  <c r="B3811" i="34"/>
  <c r="C3810" i="34"/>
  <c r="B3810" i="34"/>
  <c r="C3809" i="34"/>
  <c r="B3809" i="34"/>
  <c r="C3808" i="34"/>
  <c r="B3808" i="34"/>
  <c r="C3807" i="34"/>
  <c r="D3807" i="34" s="1"/>
  <c r="B3807" i="34"/>
  <c r="C3806" i="34"/>
  <c r="B3806" i="34"/>
  <c r="C3805" i="34"/>
  <c r="B3805" i="34"/>
  <c r="C3804" i="34"/>
  <c r="B3804" i="34"/>
  <c r="C3803" i="34"/>
  <c r="B3803" i="34"/>
  <c r="C3802" i="34"/>
  <c r="B3802" i="34"/>
  <c r="C3801" i="34"/>
  <c r="D3800" i="34" s="1"/>
  <c r="B3801" i="34"/>
  <c r="C3800" i="34"/>
  <c r="B3800" i="34"/>
  <c r="C3799" i="34"/>
  <c r="B3799" i="34"/>
  <c r="C3798" i="34"/>
  <c r="B3798" i="34"/>
  <c r="C3797" i="34"/>
  <c r="B3797" i="34"/>
  <c r="C3796" i="34"/>
  <c r="B3796" i="34"/>
  <c r="C3795" i="34"/>
  <c r="B3795" i="34"/>
  <c r="C3794" i="34"/>
  <c r="B3794" i="34"/>
  <c r="C3793" i="34"/>
  <c r="D3792" i="34" s="1"/>
  <c r="B3793" i="34"/>
  <c r="C3792" i="34"/>
  <c r="B3792" i="34"/>
  <c r="C3791" i="34"/>
  <c r="B3791" i="34"/>
  <c r="C3790" i="34"/>
  <c r="B3790" i="34"/>
  <c r="C3789" i="34"/>
  <c r="D3789" i="34" s="1"/>
  <c r="B3789" i="34"/>
  <c r="C3788" i="34"/>
  <c r="B3788" i="34"/>
  <c r="C3787" i="34"/>
  <c r="B3787" i="34"/>
  <c r="C3786" i="34"/>
  <c r="B3786" i="34"/>
  <c r="C3785" i="34"/>
  <c r="B3785" i="34"/>
  <c r="C3784" i="34"/>
  <c r="B3784" i="34"/>
  <c r="C3783" i="34"/>
  <c r="B3783" i="34"/>
  <c r="C3782" i="34"/>
  <c r="B3782" i="34"/>
  <c r="C3781" i="34"/>
  <c r="B3781" i="34"/>
  <c r="C3780" i="34"/>
  <c r="B3780" i="34"/>
  <c r="C3779" i="34"/>
  <c r="B3779" i="34"/>
  <c r="C3778" i="34"/>
  <c r="D3778" i="34" s="1"/>
  <c r="B3778" i="34"/>
  <c r="C3777" i="34"/>
  <c r="D3777" i="34" s="1"/>
  <c r="B3777" i="34"/>
  <c r="C3776" i="34"/>
  <c r="B3776" i="34"/>
  <c r="C3775" i="34"/>
  <c r="B3775" i="34"/>
  <c r="C3774" i="34"/>
  <c r="B3774" i="34"/>
  <c r="C3773" i="34"/>
  <c r="B3773" i="34"/>
  <c r="C3772" i="34"/>
  <c r="B3772" i="34"/>
  <c r="C3771" i="34"/>
  <c r="B3771" i="34"/>
  <c r="C3770" i="34"/>
  <c r="B3770" i="34"/>
  <c r="C3769" i="34"/>
  <c r="D3768" i="34" s="1"/>
  <c r="B3769" i="34"/>
  <c r="C3768" i="34"/>
  <c r="B3768" i="34"/>
  <c r="C3767" i="34"/>
  <c r="B3767" i="34"/>
  <c r="C3766" i="34"/>
  <c r="B3766" i="34"/>
  <c r="C3765" i="34"/>
  <c r="B3765" i="34"/>
  <c r="C3764" i="34"/>
  <c r="B3764" i="34"/>
  <c r="C3763" i="34"/>
  <c r="D3762" i="34" s="1"/>
  <c r="B3763" i="34"/>
  <c r="C3762" i="34"/>
  <c r="B3762" i="34"/>
  <c r="C3761" i="34"/>
  <c r="B3761" i="34"/>
  <c r="C3760" i="34"/>
  <c r="B3760" i="34"/>
  <c r="C3759" i="34"/>
  <c r="D3759" i="34" s="1"/>
  <c r="B3759" i="34"/>
  <c r="C3758" i="34"/>
  <c r="B3758" i="34"/>
  <c r="C3757" i="34"/>
  <c r="D3756" i="34" s="1"/>
  <c r="B3757" i="34"/>
  <c r="C3756" i="34"/>
  <c r="B3756" i="34"/>
  <c r="C3755" i="34"/>
  <c r="B3755" i="34"/>
  <c r="C3754" i="34"/>
  <c r="B3754" i="34"/>
  <c r="C3753" i="34"/>
  <c r="D3753" i="34" s="1"/>
  <c r="B3753" i="34"/>
  <c r="C3752" i="34"/>
  <c r="B3752" i="34"/>
  <c r="C3751" i="34"/>
  <c r="D3750" i="34" s="1"/>
  <c r="B3751" i="34"/>
  <c r="C3750" i="34"/>
  <c r="B3750" i="34"/>
  <c r="C3749" i="34"/>
  <c r="B3749" i="34"/>
  <c r="C3748" i="34"/>
  <c r="B3748" i="34"/>
  <c r="C3747" i="34"/>
  <c r="B3747" i="34"/>
  <c r="C3746" i="34"/>
  <c r="B3746" i="34"/>
  <c r="C3745" i="34"/>
  <c r="D3744" i="34" s="1"/>
  <c r="B3745" i="34"/>
  <c r="C3744" i="34"/>
  <c r="B3744" i="34"/>
  <c r="C3743" i="34"/>
  <c r="B3743" i="34"/>
  <c r="C3742" i="34"/>
  <c r="B3742" i="34"/>
  <c r="C3741" i="34"/>
  <c r="B3741" i="34"/>
  <c r="C3740" i="34"/>
  <c r="B3740" i="34"/>
  <c r="C3739" i="34"/>
  <c r="D3738" i="34" s="1"/>
  <c r="B3739" i="34"/>
  <c r="C3738" i="34"/>
  <c r="B3738" i="34"/>
  <c r="C3737" i="34"/>
  <c r="B3737" i="34"/>
  <c r="C3736" i="34"/>
  <c r="B3736" i="34"/>
  <c r="C3735" i="34"/>
  <c r="B3735" i="34"/>
  <c r="C3734" i="34"/>
  <c r="B3734" i="34"/>
  <c r="C3733" i="34"/>
  <c r="D3732" i="34" s="1"/>
  <c r="B3733" i="34"/>
  <c r="C3732" i="34"/>
  <c r="B3732" i="34"/>
  <c r="C3731" i="34"/>
  <c r="B3731" i="34"/>
  <c r="C3730" i="34"/>
  <c r="B3730" i="34"/>
  <c r="C3729" i="34"/>
  <c r="D3729" i="34" s="1"/>
  <c r="B3729" i="34"/>
  <c r="C3728" i="34"/>
  <c r="B3728" i="34"/>
  <c r="C3727" i="34"/>
  <c r="D3726" i="34" s="1"/>
  <c r="B3727" i="34"/>
  <c r="C3726" i="34"/>
  <c r="B3726" i="34"/>
  <c r="C3725" i="34"/>
  <c r="B3725" i="34"/>
  <c r="C3724" i="34"/>
  <c r="B3724" i="34"/>
  <c r="C3723" i="34"/>
  <c r="D3723" i="34" s="1"/>
  <c r="B3723" i="34"/>
  <c r="C3722" i="34"/>
  <c r="B3722" i="34"/>
  <c r="C3721" i="34"/>
  <c r="D3720" i="34" s="1"/>
  <c r="B3721" i="34"/>
  <c r="C3720" i="34"/>
  <c r="B3720" i="34"/>
  <c r="C3719" i="34"/>
  <c r="B3719" i="34"/>
  <c r="C3718" i="34"/>
  <c r="B3718" i="34"/>
  <c r="C3717" i="34"/>
  <c r="D3717" i="34" s="1"/>
  <c r="B3717" i="34"/>
  <c r="C3716" i="34"/>
  <c r="B3716" i="34"/>
  <c r="C3715" i="34"/>
  <c r="D3714" i="34" s="1"/>
  <c r="B3715" i="34"/>
  <c r="C3714" i="34"/>
  <c r="B3714" i="34"/>
  <c r="C3713" i="34"/>
  <c r="B3713" i="34"/>
  <c r="C3712" i="34"/>
  <c r="B3712" i="34"/>
  <c r="C3711" i="34"/>
  <c r="D3711" i="34" s="1"/>
  <c r="B3711" i="34"/>
  <c r="C3710" i="34"/>
  <c r="B3710" i="34"/>
  <c r="C3709" i="34"/>
  <c r="D3708" i="34" s="1"/>
  <c r="B3709" i="34"/>
  <c r="C3708" i="34"/>
  <c r="B3708" i="34"/>
  <c r="C3707" i="34"/>
  <c r="B3707" i="34"/>
  <c r="C3706" i="34"/>
  <c r="B3706" i="34"/>
  <c r="C3705" i="34"/>
  <c r="D3705" i="34" s="1"/>
  <c r="B3705" i="34"/>
  <c r="C3704" i="34"/>
  <c r="B3704" i="34"/>
  <c r="C3703" i="34"/>
  <c r="D3702" i="34" s="1"/>
  <c r="B3703" i="34"/>
  <c r="C3702" i="34"/>
  <c r="B3702" i="34"/>
  <c r="C3701" i="34"/>
  <c r="B3701" i="34"/>
  <c r="C3700" i="34"/>
  <c r="B3700" i="34"/>
  <c r="C3699" i="34"/>
  <c r="B3699" i="34"/>
  <c r="C3698" i="34"/>
  <c r="B3698" i="34"/>
  <c r="C3697" i="34"/>
  <c r="D3696" i="34" s="1"/>
  <c r="B3697" i="34"/>
  <c r="C3696" i="34"/>
  <c r="B3696" i="34"/>
  <c r="C3695" i="34"/>
  <c r="B3695" i="34"/>
  <c r="C3694" i="34"/>
  <c r="B3694" i="34"/>
  <c r="C3693" i="34"/>
  <c r="D3692" i="34" s="1"/>
  <c r="B3693" i="34"/>
  <c r="C3692" i="34"/>
  <c r="B3692" i="34"/>
  <c r="C3691" i="34"/>
  <c r="D3690" i="34" s="1"/>
  <c r="B3691" i="34"/>
  <c r="C3690" i="34"/>
  <c r="B3690" i="34"/>
  <c r="C3689" i="34"/>
  <c r="B3689" i="34"/>
  <c r="C3688" i="34"/>
  <c r="B3688" i="34"/>
  <c r="C3687" i="34"/>
  <c r="D3687" i="34" s="1"/>
  <c r="B3687" i="34"/>
  <c r="C3686" i="34"/>
  <c r="B3686" i="34"/>
  <c r="C3685" i="34"/>
  <c r="D3684" i="34" s="1"/>
  <c r="B3685" i="34"/>
  <c r="C3684" i="34"/>
  <c r="B3684" i="34"/>
  <c r="C3683" i="34"/>
  <c r="B3683" i="34"/>
  <c r="C3682" i="34"/>
  <c r="B3682" i="34"/>
  <c r="C3681" i="34"/>
  <c r="B3681" i="34"/>
  <c r="C3680" i="34"/>
  <c r="B3680" i="34"/>
  <c r="C3679" i="34"/>
  <c r="D3678" i="34" s="1"/>
  <c r="B3679" i="34"/>
  <c r="C3678" i="34"/>
  <c r="B3678" i="34"/>
  <c r="C3677" i="34"/>
  <c r="B3677" i="34"/>
  <c r="C3676" i="34"/>
  <c r="B3676" i="34"/>
  <c r="C3675" i="34"/>
  <c r="D3675" i="34" s="1"/>
  <c r="B3675" i="34"/>
  <c r="C3674" i="34"/>
  <c r="B3674" i="34"/>
  <c r="C3673" i="34"/>
  <c r="B3673" i="34"/>
  <c r="C3672" i="34"/>
  <c r="B3672" i="34"/>
  <c r="C3671" i="34"/>
  <c r="B3671" i="34"/>
  <c r="C3670" i="34"/>
  <c r="B3670" i="34"/>
  <c r="C3669" i="34"/>
  <c r="B3669" i="34"/>
  <c r="C3668" i="34"/>
  <c r="B3668" i="34"/>
  <c r="C3667" i="34"/>
  <c r="B3667" i="34"/>
  <c r="C3666" i="34"/>
  <c r="B3666" i="34"/>
  <c r="C3665" i="34"/>
  <c r="B3665" i="34"/>
  <c r="C3664" i="34"/>
  <c r="B3664" i="34"/>
  <c r="C3663" i="34"/>
  <c r="B3663" i="34"/>
  <c r="C3662" i="34"/>
  <c r="B3662" i="34"/>
  <c r="C3661" i="34"/>
  <c r="D3660" i="34" s="1"/>
  <c r="B3661" i="34"/>
  <c r="C3660" i="34"/>
  <c r="B3660" i="34"/>
  <c r="C3659" i="34"/>
  <c r="B3659" i="34"/>
  <c r="C3658" i="34"/>
  <c r="B3658" i="34"/>
  <c r="C3657" i="34"/>
  <c r="B3657" i="34"/>
  <c r="C3656" i="34"/>
  <c r="B3656" i="34"/>
  <c r="C3655" i="34"/>
  <c r="B3655" i="34"/>
  <c r="C3654" i="34"/>
  <c r="B3654" i="34"/>
  <c r="C3653" i="34"/>
  <c r="B3653" i="34"/>
  <c r="C3652" i="34"/>
  <c r="B3652" i="34"/>
  <c r="C3651" i="34"/>
  <c r="B3651" i="34"/>
  <c r="C3650" i="34"/>
  <c r="B3650" i="34"/>
  <c r="C3649" i="34"/>
  <c r="D3648" i="34" s="1"/>
  <c r="B3649" i="34"/>
  <c r="C3648" i="34"/>
  <c r="B3648" i="34"/>
  <c r="C3647" i="34"/>
  <c r="B3647" i="34"/>
  <c r="C3646" i="34"/>
  <c r="B3646" i="34"/>
  <c r="C3645" i="34"/>
  <c r="D3645" i="34" s="1"/>
  <c r="B3645" i="34"/>
  <c r="C3644" i="34"/>
  <c r="B3644" i="34"/>
  <c r="C3643" i="34"/>
  <c r="D3642" i="34" s="1"/>
  <c r="B3643" i="34"/>
  <c r="C3642" i="34"/>
  <c r="B3642" i="34"/>
  <c r="C3641" i="34"/>
  <c r="B3641" i="34"/>
  <c r="C3640" i="34"/>
  <c r="B3640" i="34"/>
  <c r="C3639" i="34"/>
  <c r="B3639" i="34"/>
  <c r="C3638" i="34"/>
  <c r="B3638" i="34"/>
  <c r="C3637" i="34"/>
  <c r="D3636" i="34" s="1"/>
  <c r="B3637" i="34"/>
  <c r="C3636" i="34"/>
  <c r="B3636" i="34"/>
  <c r="C3635" i="34"/>
  <c r="B3635" i="34"/>
  <c r="C3634" i="34"/>
  <c r="B3634" i="34"/>
  <c r="C3633" i="34"/>
  <c r="D3632" i="34" s="1"/>
  <c r="B3633" i="34"/>
  <c r="C3632" i="34"/>
  <c r="B3632" i="34"/>
  <c r="C3631" i="34"/>
  <c r="D3630" i="34" s="1"/>
  <c r="B3631" i="34"/>
  <c r="C3630" i="34"/>
  <c r="B3630" i="34"/>
  <c r="C3629" i="34"/>
  <c r="B3629" i="34"/>
  <c r="C3628" i="34"/>
  <c r="B3628" i="34"/>
  <c r="C3627" i="34"/>
  <c r="D3627" i="34" s="1"/>
  <c r="B3627" i="34"/>
  <c r="C3626" i="34"/>
  <c r="B3626" i="34"/>
  <c r="C3625" i="34"/>
  <c r="D3624" i="34" s="1"/>
  <c r="B3625" i="34"/>
  <c r="C3624" i="34"/>
  <c r="B3624" i="34"/>
  <c r="C3623" i="34"/>
  <c r="B3623" i="34"/>
  <c r="C3622" i="34"/>
  <c r="B3622" i="34"/>
  <c r="C3621" i="34"/>
  <c r="D3621" i="34" s="1"/>
  <c r="B3621" i="34"/>
  <c r="C3620" i="34"/>
  <c r="B3620" i="34"/>
  <c r="C3619" i="34"/>
  <c r="D3618" i="34" s="1"/>
  <c r="B3619" i="34"/>
  <c r="C3618" i="34"/>
  <c r="B3618" i="34"/>
  <c r="C3617" i="34"/>
  <c r="B3617" i="34"/>
  <c r="C3616" i="34"/>
  <c r="B3616" i="34"/>
  <c r="C3615" i="34"/>
  <c r="D3615" i="34" s="1"/>
  <c r="B3615" i="34"/>
  <c r="C3614" i="34"/>
  <c r="B3614" i="34"/>
  <c r="C3613" i="34"/>
  <c r="D3612" i="34" s="1"/>
  <c r="B3613" i="34"/>
  <c r="C3612" i="34"/>
  <c r="B3612" i="34"/>
  <c r="C3611" i="34"/>
  <c r="B3611" i="34"/>
  <c r="C3610" i="34"/>
  <c r="B3610" i="34"/>
  <c r="C3609" i="34"/>
  <c r="D3609" i="34" s="1"/>
  <c r="B3609" i="34"/>
  <c r="C3608" i="34"/>
  <c r="B3608" i="34"/>
  <c r="C3607" i="34"/>
  <c r="D3606" i="34" s="1"/>
  <c r="B3607" i="34"/>
  <c r="C3606" i="34"/>
  <c r="B3606" i="34"/>
  <c r="C3605" i="34"/>
  <c r="B3605" i="34"/>
  <c r="C3604" i="34"/>
  <c r="B3604" i="34"/>
  <c r="C3603" i="34"/>
  <c r="D3603" i="34" s="1"/>
  <c r="B3603" i="34"/>
  <c r="C3602" i="34"/>
  <c r="B3602" i="34"/>
  <c r="C3601" i="34"/>
  <c r="D3600" i="34" s="1"/>
  <c r="B3601" i="34"/>
  <c r="C3600" i="34"/>
  <c r="B3600" i="34"/>
  <c r="C3599" i="34"/>
  <c r="B3599" i="34"/>
  <c r="C3598" i="34"/>
  <c r="D3598" i="34" s="1"/>
  <c r="B3598" i="34"/>
  <c r="C3597" i="34"/>
  <c r="B3597" i="34"/>
  <c r="C3596" i="34"/>
  <c r="B3596" i="34"/>
  <c r="C3595" i="34"/>
  <c r="D3594" i="34" s="1"/>
  <c r="B3595" i="34"/>
  <c r="C3594" i="34"/>
  <c r="B3594" i="34"/>
  <c r="C3593" i="34"/>
  <c r="B3593" i="34"/>
  <c r="C3592" i="34"/>
  <c r="B3592" i="34"/>
  <c r="C3591" i="34"/>
  <c r="B3591" i="34"/>
  <c r="C3590" i="34"/>
  <c r="B3590" i="34"/>
  <c r="C3589" i="34"/>
  <c r="D3588" i="34" s="1"/>
  <c r="B3589" i="34"/>
  <c r="C3588" i="34"/>
  <c r="B3588" i="34"/>
  <c r="C3587" i="34"/>
  <c r="B3587" i="34"/>
  <c r="C3586" i="34"/>
  <c r="B3586" i="34"/>
  <c r="C3585" i="34"/>
  <c r="D3585" i="34" s="1"/>
  <c r="B3585" i="34"/>
  <c r="C3584" i="34"/>
  <c r="B3584" i="34"/>
  <c r="C3583" i="34"/>
  <c r="D3582" i="34" s="1"/>
  <c r="B3583" i="34"/>
  <c r="C3582" i="34"/>
  <c r="B3582" i="34"/>
  <c r="C3581" i="34"/>
  <c r="B3581" i="34"/>
  <c r="C3580" i="34"/>
  <c r="B3580" i="34"/>
  <c r="C3579" i="34"/>
  <c r="B3579" i="34"/>
  <c r="C3578" i="34"/>
  <c r="B3578" i="34"/>
  <c r="C3577" i="34"/>
  <c r="B3577" i="34"/>
  <c r="C3576" i="34"/>
  <c r="B3576" i="34"/>
  <c r="C3575" i="34"/>
  <c r="B3575" i="34"/>
  <c r="C3574" i="34"/>
  <c r="B3574" i="34"/>
  <c r="C3573" i="34"/>
  <c r="B3573" i="34"/>
  <c r="C3572" i="34"/>
  <c r="B3572" i="34"/>
  <c r="C3571" i="34"/>
  <c r="D3570" i="34" s="1"/>
  <c r="B3571" i="34"/>
  <c r="C3570" i="34"/>
  <c r="B3570" i="34"/>
  <c r="C3569" i="34"/>
  <c r="B3569" i="34"/>
  <c r="C3568" i="34"/>
  <c r="B3568" i="34"/>
  <c r="C3567" i="34"/>
  <c r="B3567" i="34"/>
  <c r="C3566" i="34"/>
  <c r="B3566" i="34"/>
  <c r="C3565" i="34"/>
  <c r="D3564" i="34" s="1"/>
  <c r="B3565" i="34"/>
  <c r="C3564" i="34"/>
  <c r="B3564" i="34"/>
  <c r="C3563" i="34"/>
  <c r="B3563" i="34"/>
  <c r="C3562" i="34"/>
  <c r="B3562" i="34"/>
  <c r="C3561" i="34"/>
  <c r="B3561" i="34"/>
  <c r="C3560" i="34"/>
  <c r="B3560" i="34"/>
  <c r="C3559" i="34"/>
  <c r="B3559" i="34"/>
  <c r="C3558" i="34"/>
  <c r="B3558" i="34"/>
  <c r="C3557" i="34"/>
  <c r="B3557" i="34"/>
  <c r="C3556" i="34"/>
  <c r="B3556" i="34"/>
  <c r="C3555" i="34"/>
  <c r="D3555" i="34" s="1"/>
  <c r="B3555" i="34"/>
  <c r="C3554" i="34"/>
  <c r="B3554" i="34"/>
  <c r="C3553" i="34"/>
  <c r="D3552" i="34" s="1"/>
  <c r="B3553" i="34"/>
  <c r="C3552" i="34"/>
  <c r="B3552" i="34"/>
  <c r="C3551" i="34"/>
  <c r="B3551" i="34"/>
  <c r="C3550" i="34"/>
  <c r="B3550" i="34"/>
  <c r="C3549" i="34"/>
  <c r="D3549" i="34" s="1"/>
  <c r="B3549" i="34"/>
  <c r="C3548" i="34"/>
  <c r="B3548" i="34"/>
  <c r="C3547" i="34"/>
  <c r="D3546" i="34" s="1"/>
  <c r="B3547" i="34"/>
  <c r="C3546" i="34"/>
  <c r="B3546" i="34"/>
  <c r="C3545" i="34"/>
  <c r="B3545" i="34"/>
  <c r="C3544" i="34"/>
  <c r="B3544" i="34"/>
  <c r="C3543" i="34"/>
  <c r="B3543" i="34"/>
  <c r="C3542" i="34"/>
  <c r="B3542" i="34"/>
  <c r="C3541" i="34"/>
  <c r="B3541" i="34"/>
  <c r="C3540" i="34"/>
  <c r="B3540" i="34"/>
  <c r="C3539" i="34"/>
  <c r="B3539" i="34"/>
  <c r="C3538" i="34"/>
  <c r="B3538" i="34"/>
  <c r="C3537" i="34"/>
  <c r="D3537" i="34" s="1"/>
  <c r="B3537" i="34"/>
  <c r="C3536" i="34"/>
  <c r="B3536" i="34"/>
  <c r="C3535" i="34"/>
  <c r="B3535" i="34"/>
  <c r="C3534" i="34"/>
  <c r="B3534" i="34"/>
  <c r="C3533" i="34"/>
  <c r="B3533" i="34"/>
  <c r="C3532" i="34"/>
  <c r="B3532" i="34"/>
  <c r="C3531" i="34"/>
  <c r="D3530" i="34" s="1"/>
  <c r="B3531" i="34"/>
  <c r="C3530" i="34"/>
  <c r="B3530" i="34"/>
  <c r="C3529" i="34"/>
  <c r="D3528" i="34" s="1"/>
  <c r="B3529" i="34"/>
  <c r="C3528" i="34"/>
  <c r="B3528" i="34"/>
  <c r="C3527" i="34"/>
  <c r="B3527" i="34"/>
  <c r="C3526" i="34"/>
  <c r="B3526" i="34"/>
  <c r="C3525" i="34"/>
  <c r="D3524" i="34" s="1"/>
  <c r="B3525" i="34"/>
  <c r="C3524" i="34"/>
  <c r="B3524" i="34"/>
  <c r="C3523" i="34"/>
  <c r="B3523" i="34"/>
  <c r="C3522" i="34"/>
  <c r="B3522" i="34"/>
  <c r="C3521" i="34"/>
  <c r="B3521" i="34"/>
  <c r="C3520" i="34"/>
  <c r="B3520" i="34"/>
  <c r="C3519" i="34"/>
  <c r="D3518" i="34" s="1"/>
  <c r="B3519" i="34"/>
  <c r="C3518" i="34"/>
  <c r="B3518" i="34"/>
  <c r="C3517" i="34"/>
  <c r="B3517" i="34"/>
  <c r="C3516" i="34"/>
  <c r="B3516" i="34"/>
  <c r="C3515" i="34"/>
  <c r="B3515" i="34"/>
  <c r="C3514" i="34"/>
  <c r="B3514" i="34"/>
  <c r="C3513" i="34"/>
  <c r="B3513" i="34"/>
  <c r="C3512" i="34"/>
  <c r="B3512" i="34"/>
  <c r="C3511" i="34"/>
  <c r="D3510" i="34" s="1"/>
  <c r="B3511" i="34"/>
  <c r="C3510" i="34"/>
  <c r="B3510" i="34"/>
  <c r="C3509" i="34"/>
  <c r="B3509" i="34"/>
  <c r="C3508" i="34"/>
  <c r="B3508" i="34"/>
  <c r="C3507" i="34"/>
  <c r="D3507" i="34" s="1"/>
  <c r="B3507" i="34"/>
  <c r="C3506" i="34"/>
  <c r="B3506" i="34"/>
  <c r="C3505" i="34"/>
  <c r="B3505" i="34"/>
  <c r="C3504" i="34"/>
  <c r="B3504" i="34"/>
  <c r="C3503" i="34"/>
  <c r="B3503" i="34"/>
  <c r="C3502" i="34"/>
  <c r="B3502" i="34"/>
  <c r="C3501" i="34"/>
  <c r="D3501" i="34" s="1"/>
  <c r="B3501" i="34"/>
  <c r="C3500" i="34"/>
  <c r="B3500" i="34"/>
  <c r="C3499" i="34"/>
  <c r="B3499" i="34"/>
  <c r="C3498" i="34"/>
  <c r="B3498" i="34"/>
  <c r="C3497" i="34"/>
  <c r="B3497" i="34"/>
  <c r="C3496" i="34"/>
  <c r="B3496" i="34"/>
  <c r="C3495" i="34"/>
  <c r="D3495" i="34" s="1"/>
  <c r="B3495" i="34"/>
  <c r="C3494" i="34"/>
  <c r="B3494" i="34"/>
  <c r="C3493" i="34"/>
  <c r="B3493" i="34"/>
  <c r="C3492" i="34"/>
  <c r="B3492" i="34"/>
  <c r="C3491" i="34"/>
  <c r="B3491" i="34"/>
  <c r="C3490" i="34"/>
  <c r="B3490" i="34"/>
  <c r="C3489" i="34"/>
  <c r="D3489" i="34" s="1"/>
  <c r="B3489" i="34"/>
  <c r="C3488" i="34"/>
  <c r="B3488" i="34"/>
  <c r="C3487" i="34"/>
  <c r="B3487" i="34"/>
  <c r="C3486" i="34"/>
  <c r="B3486" i="34"/>
  <c r="C3485" i="34"/>
  <c r="B3485" i="34"/>
  <c r="C3484" i="34"/>
  <c r="B3484" i="34"/>
  <c r="C3483" i="34"/>
  <c r="D3482" i="34" s="1"/>
  <c r="B3483" i="34"/>
  <c r="C3482" i="34"/>
  <c r="B3482" i="34"/>
  <c r="C3481" i="34"/>
  <c r="B3481" i="34"/>
  <c r="C3480" i="34"/>
  <c r="B3480" i="34"/>
  <c r="C3479" i="34"/>
  <c r="B3479" i="34"/>
  <c r="C3478" i="34"/>
  <c r="B3478" i="34"/>
  <c r="C3477" i="34"/>
  <c r="D3476" i="34" s="1"/>
  <c r="B3477" i="34"/>
  <c r="C3476" i="34"/>
  <c r="B3476" i="34"/>
  <c r="C3475" i="34"/>
  <c r="B3475" i="34"/>
  <c r="C3474" i="34"/>
  <c r="B3474" i="34"/>
  <c r="C3473" i="34"/>
  <c r="B3473" i="34"/>
  <c r="C3472" i="34"/>
  <c r="B3472" i="34"/>
  <c r="C3471" i="34"/>
  <c r="D3470" i="34" s="1"/>
  <c r="B3471" i="34"/>
  <c r="C3470" i="34"/>
  <c r="B3470" i="34"/>
  <c r="C3469" i="34"/>
  <c r="D3468" i="34" s="1"/>
  <c r="B3469" i="34"/>
  <c r="C3468" i="34"/>
  <c r="B3468" i="34"/>
  <c r="C3467" i="34"/>
  <c r="B3467" i="34"/>
  <c r="C3466" i="34"/>
  <c r="B3466" i="34"/>
  <c r="C3465" i="34"/>
  <c r="D3464" i="34" s="1"/>
  <c r="B3465" i="34"/>
  <c r="C3464" i="34"/>
  <c r="B3464" i="34"/>
  <c r="C3463" i="34"/>
  <c r="D3462" i="34" s="1"/>
  <c r="B3463" i="34"/>
  <c r="C3462" i="34"/>
  <c r="B3462" i="34"/>
  <c r="C3461" i="34"/>
  <c r="B3461" i="34"/>
  <c r="C3460" i="34"/>
  <c r="B3460" i="34"/>
  <c r="C3459" i="34"/>
  <c r="B3459" i="34"/>
  <c r="C3458" i="34"/>
  <c r="B3458" i="34"/>
  <c r="C3457" i="34"/>
  <c r="B3457" i="34"/>
  <c r="C3456" i="34"/>
  <c r="B3456" i="34"/>
  <c r="C3455" i="34"/>
  <c r="B3455" i="34"/>
  <c r="C3454" i="34"/>
  <c r="B3454" i="34"/>
  <c r="C3453" i="34"/>
  <c r="D3453" i="34" s="1"/>
  <c r="B3453" i="34"/>
  <c r="C3452" i="34"/>
  <c r="B3452" i="34"/>
  <c r="C3451" i="34"/>
  <c r="D3450" i="34" s="1"/>
  <c r="B3451" i="34"/>
  <c r="C3450" i="34"/>
  <c r="B3450" i="34"/>
  <c r="C3449" i="34"/>
  <c r="B3449" i="34"/>
  <c r="C3448" i="34"/>
  <c r="B3448" i="34"/>
  <c r="C3447" i="34"/>
  <c r="D3447" i="34" s="1"/>
  <c r="B3447" i="34"/>
  <c r="C3446" i="34"/>
  <c r="B3446" i="34"/>
  <c r="C3445" i="34"/>
  <c r="B3445" i="34"/>
  <c r="C3444" i="34"/>
  <c r="B3444" i="34"/>
  <c r="C3443" i="34"/>
  <c r="B3443" i="34"/>
  <c r="C3442" i="34"/>
  <c r="B3442" i="34"/>
  <c r="C3441" i="34"/>
  <c r="D3441" i="34" s="1"/>
  <c r="B3441" i="34"/>
  <c r="C3440" i="34"/>
  <c r="B3440" i="34"/>
  <c r="C3439" i="34"/>
  <c r="B3439" i="34"/>
  <c r="C3438" i="34"/>
  <c r="B3438" i="34"/>
  <c r="C3437" i="34"/>
  <c r="B3437" i="34"/>
  <c r="C3436" i="34"/>
  <c r="B3436" i="34"/>
  <c r="C3435" i="34"/>
  <c r="D3435" i="34" s="1"/>
  <c r="B3435" i="34"/>
  <c r="C3434" i="34"/>
  <c r="B3434" i="34"/>
  <c r="C3433" i="34"/>
  <c r="B3433" i="34"/>
  <c r="C3432" i="34"/>
  <c r="B3432" i="34"/>
  <c r="C3431" i="34"/>
  <c r="B3431" i="34"/>
  <c r="C3430" i="34"/>
  <c r="B3430" i="34"/>
  <c r="C3429" i="34"/>
  <c r="D3428" i="34" s="1"/>
  <c r="B3429" i="34"/>
  <c r="C3428" i="34"/>
  <c r="B3428" i="34"/>
  <c r="C3427" i="34"/>
  <c r="D3426" i="34" s="1"/>
  <c r="B3427" i="34"/>
  <c r="C3426" i="34"/>
  <c r="B3426" i="34"/>
  <c r="C3425" i="34"/>
  <c r="B3425" i="34"/>
  <c r="C3424" i="34"/>
  <c r="B3424" i="34"/>
  <c r="C3423" i="34"/>
  <c r="D3423" i="34" s="1"/>
  <c r="B3423" i="34"/>
  <c r="C3422" i="34"/>
  <c r="B3422" i="34"/>
  <c r="C3421" i="34"/>
  <c r="B3421" i="34"/>
  <c r="C3420" i="34"/>
  <c r="B3420" i="34"/>
  <c r="C3419" i="34"/>
  <c r="B3419" i="34"/>
  <c r="C3418" i="34"/>
  <c r="B3418" i="34"/>
  <c r="C3417" i="34"/>
  <c r="D3416" i="34" s="1"/>
  <c r="B3417" i="34"/>
  <c r="C3416" i="34"/>
  <c r="B3416" i="34"/>
  <c r="C3415" i="34"/>
  <c r="B3415" i="34"/>
  <c r="C3414" i="34"/>
  <c r="B3414" i="34"/>
  <c r="C3413" i="34"/>
  <c r="B3413" i="34"/>
  <c r="C3412" i="34"/>
  <c r="B3412" i="34"/>
  <c r="C3411" i="34"/>
  <c r="B3411" i="34"/>
  <c r="C3410" i="34"/>
  <c r="B3410" i="34"/>
  <c r="C3409" i="34"/>
  <c r="D3408" i="34" s="1"/>
  <c r="B3409" i="34"/>
  <c r="C3408" i="34"/>
  <c r="B3408" i="34"/>
  <c r="C3407" i="34"/>
  <c r="B3407" i="34"/>
  <c r="C3406" i="34"/>
  <c r="B3406" i="34"/>
  <c r="C3405" i="34"/>
  <c r="D3404" i="34" s="1"/>
  <c r="B3405" i="34"/>
  <c r="C3404" i="34"/>
  <c r="B3404" i="34"/>
  <c r="C3403" i="34"/>
  <c r="D3402" i="34" s="1"/>
  <c r="B3403" i="34"/>
  <c r="C3402" i="34"/>
  <c r="B3402" i="34"/>
  <c r="C3401" i="34"/>
  <c r="B3401" i="34"/>
  <c r="C3400" i="34"/>
  <c r="B3400" i="34"/>
  <c r="C3399" i="34"/>
  <c r="D3399" i="34" s="1"/>
  <c r="B3399" i="34"/>
  <c r="C3398" i="34"/>
  <c r="B3398" i="34"/>
  <c r="C3397" i="34"/>
  <c r="B3397" i="34"/>
  <c r="C3396" i="34"/>
  <c r="B3396" i="34"/>
  <c r="C3395" i="34"/>
  <c r="B3395" i="34"/>
  <c r="C3394" i="34"/>
  <c r="B3394" i="34"/>
  <c r="C3393" i="34"/>
  <c r="D3392" i="34" s="1"/>
  <c r="B3393" i="34"/>
  <c r="C3392" i="34"/>
  <c r="B3392" i="34"/>
  <c r="C3391" i="34"/>
  <c r="B3391" i="34"/>
  <c r="C3390" i="34"/>
  <c r="B3390" i="34"/>
  <c r="C3389" i="34"/>
  <c r="B3389" i="34"/>
  <c r="C3388" i="34"/>
  <c r="B3388" i="34"/>
  <c r="C3387" i="34"/>
  <c r="D3386" i="34" s="1"/>
  <c r="B3387" i="34"/>
  <c r="C3386" i="34"/>
  <c r="B3386" i="34"/>
  <c r="C3385" i="34"/>
  <c r="B3385" i="34"/>
  <c r="C3384" i="34"/>
  <c r="B3384" i="34"/>
  <c r="C3383" i="34"/>
  <c r="B3383" i="34"/>
  <c r="C3382" i="34"/>
  <c r="B3382" i="34"/>
  <c r="C3381" i="34"/>
  <c r="D3380" i="34" s="1"/>
  <c r="B3381" i="34"/>
  <c r="C3380" i="34"/>
  <c r="B3380" i="34"/>
  <c r="C3379" i="34"/>
  <c r="D3378" i="34" s="1"/>
  <c r="B3379" i="34"/>
  <c r="C3378" i="34"/>
  <c r="B3378" i="34"/>
  <c r="C3377" i="34"/>
  <c r="B3377" i="34"/>
  <c r="C3376" i="34"/>
  <c r="B3376" i="34"/>
  <c r="C3375" i="34"/>
  <c r="D3374" i="34" s="1"/>
  <c r="B3375" i="34"/>
  <c r="C3374" i="34"/>
  <c r="B3374" i="34"/>
  <c r="C3373" i="34"/>
  <c r="B3373" i="34"/>
  <c r="C3372" i="34"/>
  <c r="B3372" i="34"/>
  <c r="C3371" i="34"/>
  <c r="B3371" i="34"/>
  <c r="C3370" i="34"/>
  <c r="B3370" i="34"/>
  <c r="C3369" i="34"/>
  <c r="D3368" i="34" s="1"/>
  <c r="B3369" i="34"/>
  <c r="C3368" i="34"/>
  <c r="B3368" i="34"/>
  <c r="C3367" i="34"/>
  <c r="B3367" i="34"/>
  <c r="C3366" i="34"/>
  <c r="B3366" i="34"/>
  <c r="C3365" i="34"/>
  <c r="B3365" i="34"/>
  <c r="C3364" i="34"/>
  <c r="B3364" i="34"/>
  <c r="C3363" i="34"/>
  <c r="D3362" i="34" s="1"/>
  <c r="B3363" i="34"/>
  <c r="C3362" i="34"/>
  <c r="B3362" i="34"/>
  <c r="C3361" i="34"/>
  <c r="B3361" i="34"/>
  <c r="C3360" i="34"/>
  <c r="B3360" i="34"/>
  <c r="C3359" i="34"/>
  <c r="B3359" i="34"/>
  <c r="C3358" i="34"/>
  <c r="B3358" i="34"/>
  <c r="C3357" i="34"/>
  <c r="D3357" i="34" s="1"/>
  <c r="B3357" i="34"/>
  <c r="C3356" i="34"/>
  <c r="B3356" i="34"/>
  <c r="C3355" i="34"/>
  <c r="D3354" i="34" s="1"/>
  <c r="B3355" i="34"/>
  <c r="C3354" i="34"/>
  <c r="B3354" i="34"/>
  <c r="C3353" i="34"/>
  <c r="B3353" i="34"/>
  <c r="C3352" i="34"/>
  <c r="B3352" i="34"/>
  <c r="C3351" i="34"/>
  <c r="B3351" i="34"/>
  <c r="C3350" i="34"/>
  <c r="B3350" i="34"/>
  <c r="C3349" i="34"/>
  <c r="D3348" i="34" s="1"/>
  <c r="B3349" i="34"/>
  <c r="C3348" i="34"/>
  <c r="B3348" i="34"/>
  <c r="C3347" i="34"/>
  <c r="B3347" i="34"/>
  <c r="C3346" i="34"/>
  <c r="B3346" i="34"/>
  <c r="C3345" i="34"/>
  <c r="D3345" i="34" s="1"/>
  <c r="B3345" i="34"/>
  <c r="C3344" i="34"/>
  <c r="B3344" i="34"/>
  <c r="C3343" i="34"/>
  <c r="B3343" i="34"/>
  <c r="C3342" i="34"/>
  <c r="B3342" i="34"/>
  <c r="C3341" i="34"/>
  <c r="B3341" i="34"/>
  <c r="C3340" i="34"/>
  <c r="B3340" i="34"/>
  <c r="C3339" i="34"/>
  <c r="D3339" i="34" s="1"/>
  <c r="B3339" i="34"/>
  <c r="C3338" i="34"/>
  <c r="B3338" i="34"/>
  <c r="C3337" i="34"/>
  <c r="B3337" i="34"/>
  <c r="C3336" i="34"/>
  <c r="B3336" i="34"/>
  <c r="C3335" i="34"/>
  <c r="B3335" i="34"/>
  <c r="C3334" i="34"/>
  <c r="B3334" i="34"/>
  <c r="C3333" i="34"/>
  <c r="D3333" i="34" s="1"/>
  <c r="B3333" i="34"/>
  <c r="C3332" i="34"/>
  <c r="B3332" i="34"/>
  <c r="C3331" i="34"/>
  <c r="B3331" i="34"/>
  <c r="C3330" i="34"/>
  <c r="B3330" i="34"/>
  <c r="C3329" i="34"/>
  <c r="B3329" i="34"/>
  <c r="C3328" i="34"/>
  <c r="B3328" i="34"/>
  <c r="C3327" i="34"/>
  <c r="D3327" i="34" s="1"/>
  <c r="B3327" i="34"/>
  <c r="C3326" i="34"/>
  <c r="B3326" i="34"/>
  <c r="C3325" i="34"/>
  <c r="B3325" i="34"/>
  <c r="C3324" i="34"/>
  <c r="B3324" i="34"/>
  <c r="C3323" i="34"/>
  <c r="B3323" i="34"/>
  <c r="C3322" i="34"/>
  <c r="B3322" i="34"/>
  <c r="C3321" i="34"/>
  <c r="D3321" i="34" s="1"/>
  <c r="B3321" i="34"/>
  <c r="C3320" i="34"/>
  <c r="B3320" i="34"/>
  <c r="C3319" i="34"/>
  <c r="D3318" i="34" s="1"/>
  <c r="B3319" i="34"/>
  <c r="C3318" i="34"/>
  <c r="B3318" i="34"/>
  <c r="C3317" i="34"/>
  <c r="B3317" i="34"/>
  <c r="C3316" i="34"/>
  <c r="B3316" i="34"/>
  <c r="C3315" i="34"/>
  <c r="D3315" i="34" s="1"/>
  <c r="B3315" i="34"/>
  <c r="C3314" i="34"/>
  <c r="B3314" i="34"/>
  <c r="C3313" i="34"/>
  <c r="D3312" i="34" s="1"/>
  <c r="B3313" i="34"/>
  <c r="C3312" i="34"/>
  <c r="B3312" i="34"/>
  <c r="C3311" i="34"/>
  <c r="B3311" i="34"/>
  <c r="C3310" i="34"/>
  <c r="B3310" i="34"/>
  <c r="C3309" i="34"/>
  <c r="D3308" i="34" s="1"/>
  <c r="B3309" i="34"/>
  <c r="C3308" i="34"/>
  <c r="B3308" i="34"/>
  <c r="C3307" i="34"/>
  <c r="D3306" i="34" s="1"/>
  <c r="B3307" i="34"/>
  <c r="C3306" i="34"/>
  <c r="B3306" i="34"/>
  <c r="C3305" i="34"/>
  <c r="B3305" i="34"/>
  <c r="C3304" i="34"/>
  <c r="B3304" i="34"/>
  <c r="C3303" i="34"/>
  <c r="D3303" i="34" s="1"/>
  <c r="B3303" i="34"/>
  <c r="C3302" i="34"/>
  <c r="B3302" i="34"/>
  <c r="C3301" i="34"/>
  <c r="D3300" i="34" s="1"/>
  <c r="B3301" i="34"/>
  <c r="C3300" i="34"/>
  <c r="B3300" i="34"/>
  <c r="C3299" i="34"/>
  <c r="B3299" i="34"/>
  <c r="C3298" i="34"/>
  <c r="B3298" i="34"/>
  <c r="C3297" i="34"/>
  <c r="B3297" i="34"/>
  <c r="C3296" i="34"/>
  <c r="B3296" i="34"/>
  <c r="C3295" i="34"/>
  <c r="D3294" i="34" s="1"/>
  <c r="B3295" i="34"/>
  <c r="C3294" i="34"/>
  <c r="B3294" i="34"/>
  <c r="C3293" i="34"/>
  <c r="B3293" i="34"/>
  <c r="C3292" i="34"/>
  <c r="B3292" i="34"/>
  <c r="C3291" i="34"/>
  <c r="D3290" i="34" s="1"/>
  <c r="B3291" i="34"/>
  <c r="C3290" i="34"/>
  <c r="B3290" i="34"/>
  <c r="C3289" i="34"/>
  <c r="B3289" i="34"/>
  <c r="C3288" i="34"/>
  <c r="B3288" i="34"/>
  <c r="C3287" i="34"/>
  <c r="B3287" i="34"/>
  <c r="C3286" i="34"/>
  <c r="B3286" i="34"/>
  <c r="C3285" i="34"/>
  <c r="D3284" i="34" s="1"/>
  <c r="B3285" i="34"/>
  <c r="C3284" i="34"/>
  <c r="B3284" i="34"/>
  <c r="C3283" i="34"/>
  <c r="B3283" i="34"/>
  <c r="C3282" i="34"/>
  <c r="B3282" i="34"/>
  <c r="C3281" i="34"/>
  <c r="B3281" i="34"/>
  <c r="C3280" i="34"/>
  <c r="B3280" i="34"/>
  <c r="C3279" i="34"/>
  <c r="D3278" i="34" s="1"/>
  <c r="B3279" i="34"/>
  <c r="C3278" i="34"/>
  <c r="B3278" i="34"/>
  <c r="C3277" i="34"/>
  <c r="B3277" i="34"/>
  <c r="C3276" i="34"/>
  <c r="B3276" i="34"/>
  <c r="C3275" i="34"/>
  <c r="B3275" i="34"/>
  <c r="C3274" i="34"/>
  <c r="B3274" i="34"/>
  <c r="C3273" i="34"/>
  <c r="D3272" i="34" s="1"/>
  <c r="B3273" i="34"/>
  <c r="C3272" i="34"/>
  <c r="B3272" i="34"/>
  <c r="C3271" i="34"/>
  <c r="B3271" i="34"/>
  <c r="C3270" i="34"/>
  <c r="B3270" i="34"/>
  <c r="C3269" i="34"/>
  <c r="B3269" i="34"/>
  <c r="C3268" i="34"/>
  <c r="B3268" i="34"/>
  <c r="C3267" i="34"/>
  <c r="D3267" i="34" s="1"/>
  <c r="B3267" i="34"/>
  <c r="C3266" i="34"/>
  <c r="B3266" i="34"/>
  <c r="C3265" i="34"/>
  <c r="B3265" i="34"/>
  <c r="C3264" i="34"/>
  <c r="B3264" i="34"/>
  <c r="C3263" i="34"/>
  <c r="B3263" i="34"/>
  <c r="C3262" i="34"/>
  <c r="B3262" i="34"/>
  <c r="C3261" i="34"/>
  <c r="B3261" i="34"/>
  <c r="C3260" i="34"/>
  <c r="B3260" i="34"/>
  <c r="C3259" i="34"/>
  <c r="D3258" i="34" s="1"/>
  <c r="B3259" i="34"/>
  <c r="C3258" i="34"/>
  <c r="B3258" i="34"/>
  <c r="C3257" i="34"/>
  <c r="B3257" i="34"/>
  <c r="C3256" i="34"/>
  <c r="D3256" i="34" s="1"/>
  <c r="B3256" i="34"/>
  <c r="C3255" i="34"/>
  <c r="B3255" i="34"/>
  <c r="C3254" i="34"/>
  <c r="B3254" i="34"/>
  <c r="C3253" i="34"/>
  <c r="D3252" i="34" s="1"/>
  <c r="B3253" i="34"/>
  <c r="C3252" i="34"/>
  <c r="B3252" i="34"/>
  <c r="C3251" i="34"/>
  <c r="B3251" i="34"/>
  <c r="C3250" i="34"/>
  <c r="B3250" i="34"/>
  <c r="C3249" i="34"/>
  <c r="D3248" i="34" s="1"/>
  <c r="B3249" i="34"/>
  <c r="C3248" i="34"/>
  <c r="B3248" i="34"/>
  <c r="C3247" i="34"/>
  <c r="D3246" i="34" s="1"/>
  <c r="B3247" i="34"/>
  <c r="C3246" i="34"/>
  <c r="B3246" i="34"/>
  <c r="C3245" i="34"/>
  <c r="B3245" i="34"/>
  <c r="C3244" i="34"/>
  <c r="B3244" i="34"/>
  <c r="C3243" i="34"/>
  <c r="B3243" i="34"/>
  <c r="C3242" i="34"/>
  <c r="B3242" i="34"/>
  <c r="C3241" i="34"/>
  <c r="D3240" i="34" s="1"/>
  <c r="B3241" i="34"/>
  <c r="C3240" i="34"/>
  <c r="B3240" i="34"/>
  <c r="C3239" i="34"/>
  <c r="B3239" i="34"/>
  <c r="C3238" i="34"/>
  <c r="B3238" i="34"/>
  <c r="C3237" i="34"/>
  <c r="D3236" i="34" s="1"/>
  <c r="B3237" i="34"/>
  <c r="C3236" i="34"/>
  <c r="B3236" i="34"/>
  <c r="C3235" i="34"/>
  <c r="B3235" i="34"/>
  <c r="C3234" i="34"/>
  <c r="B3234" i="34"/>
  <c r="C3233" i="34"/>
  <c r="B3233" i="34"/>
  <c r="C3232" i="34"/>
  <c r="B3232" i="34"/>
  <c r="C3231" i="34"/>
  <c r="D3231" i="34" s="1"/>
  <c r="B3231" i="34"/>
  <c r="C3230" i="34"/>
  <c r="B3230" i="34"/>
  <c r="C3229" i="34"/>
  <c r="B3229" i="34"/>
  <c r="C3228" i="34"/>
  <c r="B3228" i="34"/>
  <c r="C3227" i="34"/>
  <c r="B3227" i="34"/>
  <c r="C3226" i="34"/>
  <c r="B3226" i="34"/>
  <c r="C3225" i="34"/>
  <c r="D3225" i="34" s="1"/>
  <c r="B3225" i="34"/>
  <c r="C3224" i="34"/>
  <c r="B3224" i="34"/>
  <c r="C3223" i="34"/>
  <c r="D3222" i="34" s="1"/>
  <c r="B3223" i="34"/>
  <c r="C3222" i="34"/>
  <c r="B3222" i="34"/>
  <c r="C3221" i="34"/>
  <c r="B3221" i="34"/>
  <c r="C3220" i="34"/>
  <c r="B3220" i="34"/>
  <c r="C3219" i="34"/>
  <c r="D3218" i="34" s="1"/>
  <c r="B3219" i="34"/>
  <c r="C3218" i="34"/>
  <c r="B3218" i="34"/>
  <c r="C3217" i="34"/>
  <c r="D3216" i="34" s="1"/>
  <c r="B3217" i="34"/>
  <c r="C3216" i="34"/>
  <c r="B3216" i="34"/>
  <c r="C3215" i="34"/>
  <c r="B3215" i="34"/>
  <c r="C3214" i="34"/>
  <c r="B3214" i="34"/>
  <c r="C3213" i="34"/>
  <c r="D3212" i="34" s="1"/>
  <c r="B3213" i="34"/>
  <c r="C3212" i="34"/>
  <c r="B3212" i="34"/>
  <c r="C3211" i="34"/>
  <c r="B3211" i="34"/>
  <c r="C3210" i="34"/>
  <c r="D3209" i="34" s="1"/>
  <c r="B3210" i="34"/>
  <c r="C3209" i="34"/>
  <c r="B3209" i="34"/>
  <c r="C3208" i="34"/>
  <c r="B3208" i="34"/>
  <c r="C3207" i="34"/>
  <c r="D3206" i="34" s="1"/>
  <c r="B3207" i="34"/>
  <c r="C3206" i="34"/>
  <c r="B3206" i="34"/>
  <c r="C3205" i="34"/>
  <c r="D3204" i="34" s="1"/>
  <c r="B3205" i="34"/>
  <c r="C3204" i="34"/>
  <c r="B3204" i="34"/>
  <c r="C3203" i="34"/>
  <c r="B3203" i="34"/>
  <c r="C3202" i="34"/>
  <c r="B3202" i="34"/>
  <c r="C3201" i="34"/>
  <c r="D3201" i="34" s="1"/>
  <c r="B3201" i="34"/>
  <c r="C3200" i="34"/>
  <c r="B3200" i="34"/>
  <c r="C3199" i="34"/>
  <c r="D3198" i="34" s="1"/>
  <c r="B3199" i="34"/>
  <c r="C3198" i="34"/>
  <c r="D3197" i="34" s="1"/>
  <c r="B3198" i="34"/>
  <c r="C3197" i="34"/>
  <c r="B3197" i="34"/>
  <c r="C3196" i="34"/>
  <c r="B3196" i="34"/>
  <c r="C3195" i="34"/>
  <c r="D3194" i="34" s="1"/>
  <c r="B3195" i="34"/>
  <c r="C3194" i="34"/>
  <c r="B3194" i="34"/>
  <c r="C3193" i="34"/>
  <c r="B3193" i="34"/>
  <c r="C3192" i="34"/>
  <c r="B3192" i="34"/>
  <c r="C3191" i="34"/>
  <c r="B3191" i="34"/>
  <c r="C3190" i="34"/>
  <c r="B3190" i="34"/>
  <c r="C3189" i="34"/>
  <c r="B3189" i="34"/>
  <c r="C3188" i="34"/>
  <c r="B3188" i="34"/>
  <c r="C3187" i="34"/>
  <c r="B3187" i="34"/>
  <c r="C3186" i="34"/>
  <c r="B3186" i="34"/>
  <c r="C3185" i="34"/>
  <c r="B3185" i="34"/>
  <c r="C3184" i="34"/>
  <c r="B3184" i="34"/>
  <c r="C3183" i="34"/>
  <c r="D3183" i="34" s="1"/>
  <c r="B3183" i="34"/>
  <c r="C3182" i="34"/>
  <c r="B3182" i="34"/>
  <c r="C3181" i="34"/>
  <c r="B3181" i="34"/>
  <c r="C3180" i="34"/>
  <c r="B3180" i="34"/>
  <c r="C3179" i="34"/>
  <c r="B3179" i="34"/>
  <c r="C3178" i="34"/>
  <c r="B3178" i="34"/>
  <c r="C3177" i="34"/>
  <c r="D3177" i="34" s="1"/>
  <c r="B3177" i="34"/>
  <c r="C3176" i="34"/>
  <c r="B3176" i="34"/>
  <c r="C3175" i="34"/>
  <c r="B3175" i="34"/>
  <c r="C3174" i="34"/>
  <c r="B3174" i="34"/>
  <c r="C3173" i="34"/>
  <c r="B3173" i="34"/>
  <c r="C3172" i="34"/>
  <c r="B3172" i="34"/>
  <c r="C3171" i="34"/>
  <c r="D3171" i="34" s="1"/>
  <c r="B3171" i="34"/>
  <c r="C3170" i="34"/>
  <c r="B3170" i="34"/>
  <c r="C3169" i="34"/>
  <c r="D3168" i="34" s="1"/>
  <c r="B3169" i="34"/>
  <c r="C3168" i="34"/>
  <c r="B3168" i="34"/>
  <c r="C3167" i="34"/>
  <c r="B3167" i="34"/>
  <c r="C3166" i="34"/>
  <c r="B3166" i="34"/>
  <c r="C3165" i="34"/>
  <c r="D3165" i="34" s="1"/>
  <c r="B3165" i="34"/>
  <c r="C3164" i="34"/>
  <c r="B3164" i="34"/>
  <c r="C3163" i="34"/>
  <c r="B3163" i="34"/>
  <c r="C3162" i="34"/>
  <c r="B3162" i="34"/>
  <c r="C3161" i="34"/>
  <c r="B3161" i="34"/>
  <c r="C3160" i="34"/>
  <c r="B3160" i="34"/>
  <c r="C3159" i="34"/>
  <c r="B3159" i="34"/>
  <c r="C3158" i="34"/>
  <c r="B3158" i="34"/>
  <c r="C3157" i="34"/>
  <c r="B3157" i="34"/>
  <c r="C3156" i="34"/>
  <c r="B3156" i="34"/>
  <c r="C3155" i="34"/>
  <c r="B3155" i="34"/>
  <c r="C3154" i="34"/>
  <c r="B3154" i="34"/>
  <c r="C3153" i="34"/>
  <c r="D3153" i="34" s="1"/>
  <c r="B3153" i="34"/>
  <c r="C3152" i="34"/>
  <c r="B3152" i="34"/>
  <c r="C3151" i="34"/>
  <c r="B3151" i="34"/>
  <c r="C3150" i="34"/>
  <c r="B3150" i="34"/>
  <c r="C3149" i="34"/>
  <c r="B3149" i="34"/>
  <c r="C3148" i="34"/>
  <c r="B3148" i="34"/>
  <c r="C3147" i="34"/>
  <c r="D3147" i="34" s="1"/>
  <c r="B3147" i="34"/>
  <c r="C3146" i="34"/>
  <c r="B3146" i="34"/>
  <c r="C3145" i="34"/>
  <c r="B3145" i="34"/>
  <c r="C3144" i="34"/>
  <c r="B3144" i="34"/>
  <c r="C3143" i="34"/>
  <c r="B3143" i="34"/>
  <c r="C3142" i="34"/>
  <c r="B3142" i="34"/>
  <c r="C3141" i="34"/>
  <c r="D3141" i="34" s="1"/>
  <c r="B3141" i="34"/>
  <c r="C3140" i="34"/>
  <c r="B3140" i="34"/>
  <c r="C3139" i="34"/>
  <c r="B3139" i="34"/>
  <c r="C3138" i="34"/>
  <c r="B3138" i="34"/>
  <c r="C3137" i="34"/>
  <c r="B3137" i="34"/>
  <c r="C3136" i="34"/>
  <c r="B3136" i="34"/>
  <c r="C3135" i="34"/>
  <c r="B3135" i="34"/>
  <c r="C3134" i="34"/>
  <c r="B3134" i="34"/>
  <c r="C3133" i="34"/>
  <c r="B3133" i="34"/>
  <c r="C3132" i="34"/>
  <c r="B3132" i="34"/>
  <c r="C3131" i="34"/>
  <c r="B3131" i="34"/>
  <c r="C3130" i="34"/>
  <c r="B3130" i="34"/>
  <c r="C3129" i="34"/>
  <c r="D3129" i="34" s="1"/>
  <c r="B3129" i="34"/>
  <c r="C3128" i="34"/>
  <c r="B3128" i="34"/>
  <c r="C3127" i="34"/>
  <c r="D3126" i="34" s="1"/>
  <c r="B3127" i="34"/>
  <c r="C3126" i="34"/>
  <c r="D3125" i="34" s="1"/>
  <c r="B3126" i="34"/>
  <c r="C3125" i="34"/>
  <c r="B3125" i="34"/>
  <c r="C3124" i="34"/>
  <c r="B3124" i="34"/>
  <c r="C3123" i="34"/>
  <c r="D3122" i="34" s="1"/>
  <c r="B3123" i="34"/>
  <c r="C3122" i="34"/>
  <c r="B3122" i="34"/>
  <c r="C3121" i="34"/>
  <c r="D3120" i="34" s="1"/>
  <c r="B3121" i="34"/>
  <c r="C3120" i="34"/>
  <c r="D3119" i="34" s="1"/>
  <c r="B3120" i="34"/>
  <c r="C3119" i="34"/>
  <c r="B3119" i="34"/>
  <c r="C3118" i="34"/>
  <c r="B3118" i="34"/>
  <c r="C3117" i="34"/>
  <c r="D3117" i="34" s="1"/>
  <c r="B3117" i="34"/>
  <c r="C3116" i="34"/>
  <c r="B3116" i="34"/>
  <c r="C3115" i="34"/>
  <c r="D3114" i="34" s="1"/>
  <c r="B3115" i="34"/>
  <c r="C3114" i="34"/>
  <c r="B3114" i="34"/>
  <c r="C3113" i="34"/>
  <c r="B3113" i="34"/>
  <c r="C3112" i="34"/>
  <c r="B3112" i="34"/>
  <c r="C3111" i="34"/>
  <c r="D3110" i="34" s="1"/>
  <c r="B3111" i="34"/>
  <c r="C3110" i="34"/>
  <c r="B3110" i="34"/>
  <c r="C3109" i="34"/>
  <c r="D3108" i="34" s="1"/>
  <c r="B3109" i="34"/>
  <c r="C3108" i="34"/>
  <c r="B3108" i="34"/>
  <c r="C3107" i="34"/>
  <c r="B3107" i="34"/>
  <c r="C3106" i="34"/>
  <c r="B3106" i="34"/>
  <c r="C3105" i="34"/>
  <c r="D3105" i="34" s="1"/>
  <c r="B3105" i="34"/>
  <c r="C3104" i="34"/>
  <c r="B3104" i="34"/>
  <c r="C3103" i="34"/>
  <c r="B3103" i="34"/>
  <c r="C3102" i="34"/>
  <c r="B3102" i="34"/>
  <c r="C3101" i="34"/>
  <c r="B3101" i="34"/>
  <c r="C3100" i="34"/>
  <c r="B3100" i="34"/>
  <c r="C3099" i="34"/>
  <c r="D3098" i="34" s="1"/>
  <c r="B3099" i="34"/>
  <c r="C3098" i="34"/>
  <c r="B3098" i="34"/>
  <c r="C3097" i="34"/>
  <c r="B3097" i="34"/>
  <c r="C3096" i="34"/>
  <c r="B3096" i="34"/>
  <c r="C3095" i="34"/>
  <c r="B3095" i="34"/>
  <c r="C3094" i="34"/>
  <c r="B3094" i="34"/>
  <c r="C3093" i="34"/>
  <c r="D3092" i="34" s="1"/>
  <c r="B3093" i="34"/>
  <c r="C3092" i="34"/>
  <c r="B3092" i="34"/>
  <c r="C3091" i="34"/>
  <c r="D3090" i="34" s="1"/>
  <c r="B3091" i="34"/>
  <c r="C3090" i="34"/>
  <c r="B3090" i="34"/>
  <c r="C3089" i="34"/>
  <c r="B3089" i="34"/>
  <c r="C3088" i="34"/>
  <c r="B3088" i="34"/>
  <c r="C3087" i="34"/>
  <c r="D3086" i="34" s="1"/>
  <c r="B3087" i="34"/>
  <c r="C3086" i="34"/>
  <c r="B3086" i="34"/>
  <c r="C3085" i="34"/>
  <c r="B3085" i="34"/>
  <c r="C3084" i="34"/>
  <c r="D3083" i="34" s="1"/>
  <c r="B3084" i="34"/>
  <c r="C3083" i="34"/>
  <c r="B3083" i="34"/>
  <c r="C3082" i="34"/>
  <c r="B3082" i="34"/>
  <c r="C3081" i="34"/>
  <c r="D3080" i="34" s="1"/>
  <c r="B3081" i="34"/>
  <c r="C3080" i="34"/>
  <c r="B3080" i="34"/>
  <c r="C3079" i="34"/>
  <c r="B3079" i="34"/>
  <c r="C3078" i="34"/>
  <c r="B3078" i="34"/>
  <c r="C3077" i="34"/>
  <c r="B3077" i="34"/>
  <c r="C3076" i="34"/>
  <c r="B3076" i="34"/>
  <c r="C3075" i="34"/>
  <c r="D3074" i="34" s="1"/>
  <c r="B3075" i="34"/>
  <c r="C3074" i="34"/>
  <c r="B3074" i="34"/>
  <c r="C3073" i="34"/>
  <c r="D3072" i="34" s="1"/>
  <c r="B3073" i="34"/>
  <c r="C3072" i="34"/>
  <c r="B3072" i="34"/>
  <c r="C3071" i="34"/>
  <c r="B3071" i="34"/>
  <c r="C3070" i="34"/>
  <c r="B3070" i="34"/>
  <c r="C3069" i="34"/>
  <c r="D3068" i="34" s="1"/>
  <c r="B3069" i="34"/>
  <c r="C3068" i="34"/>
  <c r="B3068" i="34"/>
  <c r="C3067" i="34"/>
  <c r="B3067" i="34"/>
  <c r="C3066" i="34"/>
  <c r="D3065" i="34" s="1"/>
  <c r="B3066" i="34"/>
  <c r="C3065" i="34"/>
  <c r="B3065" i="34"/>
  <c r="C3064" i="34"/>
  <c r="B3064" i="34"/>
  <c r="C3063" i="34"/>
  <c r="D3062" i="34" s="1"/>
  <c r="B3063" i="34"/>
  <c r="C3062" i="34"/>
  <c r="B3062" i="34"/>
  <c r="C3061" i="34"/>
  <c r="D3060" i="34" s="1"/>
  <c r="B3061" i="34"/>
  <c r="C3060" i="34"/>
  <c r="B3060" i="34"/>
  <c r="C3059" i="34"/>
  <c r="B3059" i="34"/>
  <c r="C3058" i="34"/>
  <c r="B3058" i="34"/>
  <c r="C3057" i="34"/>
  <c r="D3056" i="34" s="1"/>
  <c r="B3057" i="34"/>
  <c r="C3056" i="34"/>
  <c r="B3056" i="34"/>
  <c r="C3055" i="34"/>
  <c r="D3054" i="34" s="1"/>
  <c r="B3055" i="34"/>
  <c r="C3054" i="34"/>
  <c r="D3053" i="34" s="1"/>
  <c r="B3054" i="34"/>
  <c r="C3053" i="34"/>
  <c r="B3053" i="34"/>
  <c r="C3052" i="34"/>
  <c r="D3052" i="34" s="1"/>
  <c r="B3052" i="34"/>
  <c r="C3051" i="34"/>
  <c r="D3051" i="34" s="1"/>
  <c r="B3051" i="34"/>
  <c r="C3050" i="34"/>
  <c r="B3050" i="34"/>
  <c r="C3049" i="34"/>
  <c r="B3049" i="34"/>
  <c r="C3048" i="34"/>
  <c r="B3048" i="34"/>
  <c r="C3047" i="34"/>
  <c r="B3047" i="34"/>
  <c r="C3046" i="34"/>
  <c r="B3046" i="34"/>
  <c r="C3045" i="34"/>
  <c r="D3044" i="34" s="1"/>
  <c r="B3045" i="34"/>
  <c r="C3044" i="34"/>
  <c r="B3044" i="34"/>
  <c r="C3043" i="34"/>
  <c r="B3043" i="34"/>
  <c r="C3042" i="34"/>
  <c r="D3041" i="34" s="1"/>
  <c r="B3042" i="34"/>
  <c r="C3041" i="34"/>
  <c r="B3041" i="34"/>
  <c r="C3040" i="34"/>
  <c r="B3040" i="34"/>
  <c r="C3039" i="34"/>
  <c r="D3038" i="34" s="1"/>
  <c r="B3039" i="34"/>
  <c r="C3038" i="34"/>
  <c r="B3038" i="34"/>
  <c r="C3037" i="34"/>
  <c r="B3037" i="34"/>
  <c r="C3036" i="34"/>
  <c r="D3035" i="34" s="1"/>
  <c r="B3036" i="34"/>
  <c r="C3035" i="34"/>
  <c r="B3035" i="34"/>
  <c r="C3034" i="34"/>
  <c r="B3034" i="34"/>
  <c r="C3033" i="34"/>
  <c r="D3032" i="34" s="1"/>
  <c r="B3033" i="34"/>
  <c r="C3032" i="34"/>
  <c r="B3032" i="34"/>
  <c r="C3031" i="34"/>
  <c r="B3031" i="34"/>
  <c r="C3030" i="34"/>
  <c r="B3030" i="34"/>
  <c r="C3029" i="34"/>
  <c r="B3029" i="34"/>
  <c r="C3028" i="34"/>
  <c r="B3028" i="34"/>
  <c r="C3027" i="34"/>
  <c r="D3026" i="34" s="1"/>
  <c r="B3027" i="34"/>
  <c r="C3026" i="34"/>
  <c r="B3026" i="34"/>
  <c r="C3025" i="34"/>
  <c r="B3025" i="34"/>
  <c r="C3024" i="34"/>
  <c r="B3024" i="34"/>
  <c r="C3023" i="34"/>
  <c r="B3023" i="34"/>
  <c r="C3022" i="34"/>
  <c r="B3022" i="34"/>
  <c r="C3021" i="34"/>
  <c r="D3020" i="34" s="1"/>
  <c r="B3021" i="34"/>
  <c r="C3020" i="34"/>
  <c r="B3020" i="34"/>
  <c r="C3019" i="34"/>
  <c r="B3019" i="34"/>
  <c r="C3018" i="34"/>
  <c r="B3018" i="34"/>
  <c r="C3017" i="34"/>
  <c r="B3017" i="34"/>
  <c r="C3016" i="34"/>
  <c r="D3016" i="34" s="1"/>
  <c r="B3016" i="34"/>
  <c r="C3015" i="34"/>
  <c r="D3014" i="34" s="1"/>
  <c r="B3015" i="34"/>
  <c r="C3014" i="34"/>
  <c r="B3014" i="34"/>
  <c r="C3013" i="34"/>
  <c r="B3013" i="34"/>
  <c r="C3012" i="34"/>
  <c r="B3012" i="34"/>
  <c r="C3011" i="34"/>
  <c r="B3011" i="34"/>
  <c r="C3010" i="34"/>
  <c r="B3010" i="34"/>
  <c r="C3009" i="34"/>
  <c r="D3008" i="34" s="1"/>
  <c r="B3009" i="34"/>
  <c r="C3008" i="34"/>
  <c r="B3008" i="34"/>
  <c r="C3007" i="34"/>
  <c r="B3007" i="34"/>
  <c r="C3006" i="34"/>
  <c r="D3005" i="34" s="1"/>
  <c r="B3006" i="34"/>
  <c r="C3005" i="34"/>
  <c r="B3005" i="34"/>
  <c r="C3004" i="34"/>
  <c r="B3004" i="34"/>
  <c r="C3003" i="34"/>
  <c r="D3002" i="34" s="1"/>
  <c r="B3003" i="34"/>
  <c r="C3002" i="34"/>
  <c r="B3002" i="34"/>
  <c r="C3001" i="34"/>
  <c r="D3000" i="34" s="1"/>
  <c r="B3001" i="34"/>
  <c r="C3000" i="34"/>
  <c r="B3000" i="34"/>
  <c r="C2999" i="34"/>
  <c r="B2999" i="34"/>
  <c r="C2998" i="34"/>
  <c r="B2998" i="34"/>
  <c r="C2997" i="34"/>
  <c r="D2996" i="34" s="1"/>
  <c r="B2997" i="34"/>
  <c r="C2996" i="34"/>
  <c r="B2996" i="34"/>
  <c r="C2995" i="34"/>
  <c r="B2995" i="34"/>
  <c r="C2994" i="34"/>
  <c r="B2994" i="34"/>
  <c r="C2993" i="34"/>
  <c r="B2993" i="34"/>
  <c r="C2992" i="34"/>
  <c r="B2992" i="34"/>
  <c r="C2991" i="34"/>
  <c r="D2990" i="34" s="1"/>
  <c r="B2991" i="34"/>
  <c r="C2990" i="34"/>
  <c r="B2990" i="34"/>
  <c r="C2989" i="34"/>
  <c r="B2989" i="34"/>
  <c r="C2988" i="34"/>
  <c r="B2988" i="34"/>
  <c r="C2987" i="34"/>
  <c r="B2987" i="34"/>
  <c r="C2986" i="34"/>
  <c r="B2986" i="34"/>
  <c r="C2985" i="34"/>
  <c r="D2985" i="34" s="1"/>
  <c r="B2985" i="34"/>
  <c r="C2984" i="34"/>
  <c r="B2984" i="34"/>
  <c r="C2983" i="34"/>
  <c r="B2983" i="34"/>
  <c r="C2982" i="34"/>
  <c r="B2982" i="34"/>
  <c r="C2981" i="34"/>
  <c r="B2981" i="34"/>
  <c r="C2980" i="34"/>
  <c r="B2980" i="34"/>
  <c r="C2979" i="34"/>
  <c r="D2979" i="34" s="1"/>
  <c r="B2979" i="34"/>
  <c r="C2978" i="34"/>
  <c r="B2978" i="34"/>
  <c r="C2977" i="34"/>
  <c r="B2977" i="34"/>
  <c r="C2976" i="34"/>
  <c r="B2976" i="34"/>
  <c r="C2975" i="34"/>
  <c r="B2975" i="34"/>
  <c r="C2974" i="34"/>
  <c r="D2974" i="34" s="1"/>
  <c r="B2974" i="34"/>
  <c r="C2973" i="34"/>
  <c r="D2972" i="34" s="1"/>
  <c r="B2973" i="34"/>
  <c r="C2972" i="34"/>
  <c r="B2972" i="34"/>
  <c r="C2971" i="34"/>
  <c r="B2971" i="34"/>
  <c r="C2970" i="34"/>
  <c r="B2970" i="34"/>
  <c r="C2969" i="34"/>
  <c r="B2969" i="34"/>
  <c r="C2968" i="34"/>
  <c r="B2968" i="34"/>
  <c r="C2967" i="34"/>
  <c r="D2967" i="34" s="1"/>
  <c r="B2967" i="34"/>
  <c r="C2966" i="34"/>
  <c r="B2966" i="34"/>
  <c r="C2965" i="34"/>
  <c r="B2965" i="34"/>
  <c r="C2964" i="34"/>
  <c r="B2964" i="34"/>
  <c r="C2963" i="34"/>
  <c r="B2963" i="34"/>
  <c r="C2962" i="34"/>
  <c r="B2962" i="34"/>
  <c r="C2961" i="34"/>
  <c r="D2960" i="34" s="1"/>
  <c r="B2961" i="34"/>
  <c r="C2960" i="34"/>
  <c r="B2960" i="34"/>
  <c r="C2959" i="34"/>
  <c r="B2959" i="34"/>
  <c r="C2958" i="34"/>
  <c r="D2957" i="34" s="1"/>
  <c r="B2958" i="34"/>
  <c r="C2957" i="34"/>
  <c r="B2957" i="34"/>
  <c r="C2956" i="34"/>
  <c r="D2956" i="34" s="1"/>
  <c r="B2956" i="34"/>
  <c r="C2955" i="34"/>
  <c r="D2954" i="34" s="1"/>
  <c r="B2955" i="34"/>
  <c r="C2954" i="34"/>
  <c r="B2954" i="34"/>
  <c r="C2953" i="34"/>
  <c r="B2953" i="34"/>
  <c r="C2952" i="34"/>
  <c r="D2951" i="34" s="1"/>
  <c r="B2952" i="34"/>
  <c r="C2951" i="34"/>
  <c r="B2951" i="34"/>
  <c r="C2950" i="34"/>
  <c r="B2950" i="34"/>
  <c r="C2949" i="34"/>
  <c r="D2948" i="34" s="1"/>
  <c r="B2949" i="34"/>
  <c r="C2948" i="34"/>
  <c r="B2948" i="34"/>
  <c r="C2947" i="34"/>
  <c r="B2947" i="34"/>
  <c r="C2946" i="34"/>
  <c r="B2946" i="34"/>
  <c r="C2945" i="34"/>
  <c r="B2945" i="34"/>
  <c r="C2944" i="34"/>
  <c r="B2944" i="34"/>
  <c r="C2943" i="34"/>
  <c r="B2943" i="34"/>
  <c r="C2942" i="34"/>
  <c r="B2942" i="34"/>
  <c r="C2941" i="34"/>
  <c r="B2941" i="34"/>
  <c r="C2940" i="34"/>
  <c r="B2940" i="34"/>
  <c r="C2939" i="34"/>
  <c r="B2939" i="34"/>
  <c r="C2938" i="34"/>
  <c r="B2938" i="34"/>
  <c r="C2937" i="34"/>
  <c r="D2936" i="34" s="1"/>
  <c r="B2937" i="34"/>
  <c r="C2936" i="34"/>
  <c r="B2936" i="34"/>
  <c r="C2935" i="34"/>
  <c r="D2934" i="34" s="1"/>
  <c r="B2935" i="34"/>
  <c r="C2934" i="34"/>
  <c r="B2934" i="34"/>
  <c r="C2933" i="34"/>
  <c r="B2933" i="34"/>
  <c r="C2932" i="34"/>
  <c r="B2932" i="34"/>
  <c r="C2931" i="34"/>
  <c r="D2930" i="34" s="1"/>
  <c r="B2931" i="34"/>
  <c r="C2930" i="34"/>
  <c r="B2930" i="34"/>
  <c r="C2929" i="34"/>
  <c r="B2929" i="34"/>
  <c r="C2928" i="34"/>
  <c r="B2928" i="34"/>
  <c r="C2927" i="34"/>
  <c r="B2927" i="34"/>
  <c r="C2926" i="34"/>
  <c r="B2926" i="34"/>
  <c r="C2925" i="34"/>
  <c r="D2924" i="34" s="1"/>
  <c r="B2925" i="34"/>
  <c r="C2924" i="34"/>
  <c r="B2924" i="34"/>
  <c r="C2923" i="34"/>
  <c r="D2922" i="34" s="1"/>
  <c r="B2923" i="34"/>
  <c r="C2922" i="34"/>
  <c r="B2922" i="34"/>
  <c r="C2921" i="34"/>
  <c r="B2921" i="34"/>
  <c r="C2920" i="34"/>
  <c r="B2920" i="34"/>
  <c r="C2919" i="34"/>
  <c r="D2918" i="34" s="1"/>
  <c r="B2919" i="34"/>
  <c r="C2918" i="34"/>
  <c r="B2918" i="34"/>
  <c r="C2917" i="34"/>
  <c r="D2916" i="34" s="1"/>
  <c r="B2917" i="34"/>
  <c r="C2916" i="34"/>
  <c r="B2916" i="34"/>
  <c r="C2915" i="34"/>
  <c r="B2915" i="34"/>
  <c r="C2914" i="34"/>
  <c r="B2914" i="34"/>
  <c r="C2913" i="34"/>
  <c r="D2912" i="34" s="1"/>
  <c r="B2913" i="34"/>
  <c r="C2912" i="34"/>
  <c r="B2912" i="34"/>
  <c r="C2911" i="34"/>
  <c r="B2911" i="34"/>
  <c r="C2910" i="34"/>
  <c r="B2910" i="34"/>
  <c r="C2909" i="34"/>
  <c r="B2909" i="34"/>
  <c r="C2908" i="34"/>
  <c r="B2908" i="34"/>
  <c r="C2907" i="34"/>
  <c r="D2906" i="34" s="1"/>
  <c r="B2907" i="34"/>
  <c r="C2906" i="34"/>
  <c r="B2906" i="34"/>
  <c r="C2905" i="34"/>
  <c r="B2905" i="34"/>
  <c r="C2904" i="34"/>
  <c r="B2904" i="34"/>
  <c r="C2903" i="34"/>
  <c r="B2903" i="34"/>
  <c r="C2902" i="34"/>
  <c r="B2902" i="34"/>
  <c r="C2901" i="34"/>
  <c r="D2900" i="34" s="1"/>
  <c r="B2901" i="34"/>
  <c r="C2900" i="34"/>
  <c r="B2900" i="34"/>
  <c r="C2899" i="34"/>
  <c r="D2898" i="34" s="1"/>
  <c r="B2899" i="34"/>
  <c r="C2898" i="34"/>
  <c r="B2898" i="34"/>
  <c r="C2897" i="34"/>
  <c r="B2897" i="34"/>
  <c r="C2896" i="34"/>
  <c r="B2896" i="34"/>
  <c r="C2895" i="34"/>
  <c r="D2894" i="34" s="1"/>
  <c r="B2895" i="34"/>
  <c r="C2894" i="34"/>
  <c r="B2894" i="34"/>
  <c r="C2893" i="34"/>
  <c r="B2893" i="34"/>
  <c r="C2892" i="34"/>
  <c r="B2892" i="34"/>
  <c r="C2891" i="34"/>
  <c r="B2891" i="34"/>
  <c r="C2890" i="34"/>
  <c r="B2890" i="34"/>
  <c r="C2889" i="34"/>
  <c r="D2888" i="34" s="1"/>
  <c r="B2889" i="34"/>
  <c r="C2888" i="34"/>
  <c r="B2888" i="34"/>
  <c r="C2887" i="34"/>
  <c r="B2887" i="34"/>
  <c r="C2886" i="34"/>
  <c r="B2886" i="34"/>
  <c r="C2885" i="34"/>
  <c r="B2885" i="34"/>
  <c r="C2884" i="34"/>
  <c r="B2884" i="34"/>
  <c r="C2883" i="34"/>
  <c r="D2882" i="34" s="1"/>
  <c r="B2883" i="34"/>
  <c r="C2882" i="34"/>
  <c r="B2882" i="34"/>
  <c r="C2881" i="34"/>
  <c r="B2881" i="34"/>
  <c r="C2880" i="34"/>
  <c r="B2880" i="34"/>
  <c r="C2879" i="34"/>
  <c r="B2879" i="34"/>
  <c r="C2878" i="34"/>
  <c r="B2878" i="34"/>
  <c r="C2877" i="34"/>
  <c r="B2877" i="34"/>
  <c r="C2876" i="34"/>
  <c r="B2876" i="34"/>
  <c r="C2875" i="34"/>
  <c r="B2875" i="34"/>
  <c r="C2874" i="34"/>
  <c r="B2874" i="34"/>
  <c r="C2873" i="34"/>
  <c r="B2873" i="34"/>
  <c r="C2872" i="34"/>
  <c r="B2872" i="34"/>
  <c r="C2871" i="34"/>
  <c r="D2870" i="34" s="1"/>
  <c r="B2871" i="34"/>
  <c r="C2870" i="34"/>
  <c r="B2870" i="34"/>
  <c r="C2869" i="34"/>
  <c r="B2869" i="34"/>
  <c r="C2868" i="34"/>
  <c r="B2868" i="34"/>
  <c r="C2867" i="34"/>
  <c r="B2867" i="34"/>
  <c r="C2866" i="34"/>
  <c r="B2866" i="34"/>
  <c r="C2865" i="34"/>
  <c r="B2865" i="34"/>
  <c r="C2864" i="34"/>
  <c r="B2864" i="34"/>
  <c r="C2863" i="34"/>
  <c r="B2863" i="34"/>
  <c r="C2862" i="34"/>
  <c r="B2862" i="34"/>
  <c r="C2861" i="34"/>
  <c r="B2861" i="34"/>
  <c r="C2860" i="34"/>
  <c r="B2860" i="34"/>
  <c r="C2859" i="34"/>
  <c r="D2858" i="34" s="1"/>
  <c r="B2859" i="34"/>
  <c r="C2858" i="34"/>
  <c r="B2858" i="34"/>
  <c r="C2857" i="34"/>
  <c r="B2857" i="34"/>
  <c r="C2856" i="34"/>
  <c r="B2856" i="34"/>
  <c r="C2855" i="34"/>
  <c r="B2855" i="34"/>
  <c r="C2854" i="34"/>
  <c r="B2854" i="34"/>
  <c r="C2853" i="34"/>
  <c r="D2852" i="34" s="1"/>
  <c r="B2853" i="34"/>
  <c r="C2852" i="34"/>
  <c r="B2852" i="34"/>
  <c r="C2851" i="34"/>
  <c r="B2851" i="34"/>
  <c r="C2850" i="34"/>
  <c r="B2850" i="34"/>
  <c r="C2849" i="34"/>
  <c r="B2849" i="34"/>
  <c r="C2848" i="34"/>
  <c r="B2848" i="34"/>
  <c r="C2847" i="34"/>
  <c r="D2846" i="34" s="1"/>
  <c r="B2847" i="34"/>
  <c r="C2846" i="34"/>
  <c r="B2846" i="34"/>
  <c r="C2845" i="34"/>
  <c r="B2845" i="34"/>
  <c r="C2844" i="34"/>
  <c r="B2844" i="34"/>
  <c r="C2843" i="34"/>
  <c r="B2843" i="34"/>
  <c r="C2842" i="34"/>
  <c r="B2842" i="34"/>
  <c r="C2841" i="34"/>
  <c r="D2840" i="34" s="1"/>
  <c r="B2841" i="34"/>
  <c r="C2840" i="34"/>
  <c r="B2840" i="34"/>
  <c r="C2839" i="34"/>
  <c r="B2839" i="34"/>
  <c r="C2838" i="34"/>
  <c r="B2838" i="34"/>
  <c r="C2837" i="34"/>
  <c r="B2837" i="34"/>
  <c r="C2836" i="34"/>
  <c r="B2836" i="34"/>
  <c r="C2835" i="34"/>
  <c r="D2834" i="34" s="1"/>
  <c r="B2835" i="34"/>
  <c r="C2834" i="34"/>
  <c r="B2834" i="34"/>
  <c r="C2833" i="34"/>
  <c r="B2833" i="34"/>
  <c r="C2832" i="34"/>
  <c r="B2832" i="34"/>
  <c r="C2831" i="34"/>
  <c r="B2831" i="34"/>
  <c r="C2830" i="34"/>
  <c r="B2830" i="34"/>
  <c r="C2829" i="34"/>
  <c r="D2828" i="34" s="1"/>
  <c r="B2829" i="34"/>
  <c r="C2828" i="34"/>
  <c r="B2828" i="34"/>
  <c r="C2827" i="34"/>
  <c r="B2827" i="34"/>
  <c r="C2826" i="34"/>
  <c r="B2826" i="34"/>
  <c r="C2825" i="34"/>
  <c r="B2825" i="34"/>
  <c r="C2824" i="34"/>
  <c r="B2824" i="34"/>
  <c r="C2823" i="34"/>
  <c r="D2822" i="34" s="1"/>
  <c r="B2823" i="34"/>
  <c r="C2822" i="34"/>
  <c r="B2822" i="34"/>
  <c r="C2821" i="34"/>
  <c r="B2821" i="34"/>
  <c r="C2820" i="34"/>
  <c r="B2820" i="34"/>
  <c r="C2819" i="34"/>
  <c r="B2819" i="34"/>
  <c r="C2818" i="34"/>
  <c r="B2818" i="34"/>
  <c r="C2817" i="34"/>
  <c r="B2817" i="34"/>
  <c r="C2816" i="34"/>
  <c r="B2816" i="34"/>
  <c r="C2815" i="34"/>
  <c r="B2815" i="34"/>
  <c r="C2814" i="34"/>
  <c r="B2814" i="34"/>
  <c r="C2813" i="34"/>
  <c r="B2813" i="34"/>
  <c r="C2812" i="34"/>
  <c r="B2812" i="34"/>
  <c r="C2811" i="34"/>
  <c r="D2810" i="34" s="1"/>
  <c r="B2811" i="34"/>
  <c r="C2810" i="34"/>
  <c r="B2810" i="34"/>
  <c r="C2809" i="34"/>
  <c r="B2809" i="34"/>
  <c r="C2808" i="34"/>
  <c r="B2808" i="34"/>
  <c r="C2807" i="34"/>
  <c r="B2807" i="34"/>
  <c r="C2806" i="34"/>
  <c r="B2806" i="34"/>
  <c r="C2805" i="34"/>
  <c r="D2804" i="34" s="1"/>
  <c r="B2805" i="34"/>
  <c r="C2804" i="34"/>
  <c r="B2804" i="34"/>
  <c r="C2803" i="34"/>
  <c r="B2803" i="34"/>
  <c r="C2802" i="34"/>
  <c r="B2802" i="34"/>
  <c r="C2801" i="34"/>
  <c r="B2801" i="34"/>
  <c r="C2800" i="34"/>
  <c r="B2800" i="34"/>
  <c r="C2799" i="34"/>
  <c r="D2798" i="34" s="1"/>
  <c r="B2799" i="34"/>
  <c r="C2798" i="34"/>
  <c r="B2798" i="34"/>
  <c r="C2797" i="34"/>
  <c r="B2797" i="34"/>
  <c r="C2796" i="34"/>
  <c r="B2796" i="34"/>
  <c r="C2795" i="34"/>
  <c r="B2795" i="34"/>
  <c r="C2794" i="34"/>
  <c r="B2794" i="34"/>
  <c r="C2793" i="34"/>
  <c r="D2792" i="34" s="1"/>
  <c r="B2793" i="34"/>
  <c r="C2792" i="34"/>
  <c r="B2792" i="34"/>
  <c r="C2791" i="34"/>
  <c r="B2791" i="34"/>
  <c r="C2790" i="34"/>
  <c r="B2790" i="34"/>
  <c r="C2789" i="34"/>
  <c r="B2789" i="34"/>
  <c r="C2788" i="34"/>
  <c r="B2788" i="34"/>
  <c r="C2787" i="34"/>
  <c r="D2786" i="34" s="1"/>
  <c r="B2787" i="34"/>
  <c r="C2786" i="34"/>
  <c r="B2786" i="34"/>
  <c r="C2785" i="34"/>
  <c r="B2785" i="34"/>
  <c r="C2784" i="34"/>
  <c r="B2784" i="34"/>
  <c r="C2783" i="34"/>
  <c r="B2783" i="34"/>
  <c r="C2782" i="34"/>
  <c r="B2782" i="34"/>
  <c r="C2781" i="34"/>
  <c r="D2781" i="34" s="1"/>
  <c r="B2781" i="34"/>
  <c r="C2780" i="34"/>
  <c r="B2780" i="34"/>
  <c r="C2779" i="34"/>
  <c r="B2779" i="34"/>
  <c r="C2778" i="34"/>
  <c r="B2778" i="34"/>
  <c r="C2777" i="34"/>
  <c r="B2777" i="34"/>
  <c r="C2776" i="34"/>
  <c r="B2776" i="34"/>
  <c r="C2775" i="34"/>
  <c r="D2774" i="34" s="1"/>
  <c r="B2775" i="34"/>
  <c r="C2774" i="34"/>
  <c r="B2774" i="34"/>
  <c r="C2773" i="34"/>
  <c r="B2773" i="34"/>
  <c r="C2772" i="34"/>
  <c r="B2772" i="34"/>
  <c r="C2771" i="34"/>
  <c r="B2771" i="34"/>
  <c r="C2770" i="34"/>
  <c r="B2770" i="34"/>
  <c r="C2769" i="34"/>
  <c r="D2768" i="34" s="1"/>
  <c r="B2769" i="34"/>
  <c r="C2768" i="34"/>
  <c r="B2768" i="34"/>
  <c r="C2767" i="34"/>
  <c r="B2767" i="34"/>
  <c r="C2766" i="34"/>
  <c r="D2765" i="34" s="1"/>
  <c r="B2766" i="34"/>
  <c r="C2765" i="34"/>
  <c r="B2765" i="34"/>
  <c r="C2764" i="34"/>
  <c r="B2764" i="34"/>
  <c r="C2763" i="34"/>
  <c r="D2763" i="34" s="1"/>
  <c r="B2763" i="34"/>
  <c r="C2762" i="34"/>
  <c r="B2762" i="34"/>
  <c r="C2761" i="34"/>
  <c r="B2761" i="34"/>
  <c r="C2760" i="34"/>
  <c r="D2759" i="34" s="1"/>
  <c r="B2760" i="34"/>
  <c r="C2759" i="34"/>
  <c r="B2759" i="34"/>
  <c r="C2758" i="34"/>
  <c r="B2758" i="34"/>
  <c r="C2757" i="34"/>
  <c r="D2757" i="34" s="1"/>
  <c r="B2757" i="34"/>
  <c r="C2756" i="34"/>
  <c r="B2756" i="34"/>
  <c r="C2755" i="34"/>
  <c r="B2755" i="34"/>
  <c r="C2754" i="34"/>
  <c r="D2753" i="34" s="1"/>
  <c r="B2754" i="34"/>
  <c r="C2753" i="34"/>
  <c r="B2753" i="34"/>
  <c r="C2752" i="34"/>
  <c r="B2752" i="34"/>
  <c r="C2751" i="34"/>
  <c r="D2751" i="34" s="1"/>
  <c r="B2751" i="34"/>
  <c r="C2750" i="34"/>
  <c r="B2750" i="34"/>
  <c r="C2749" i="34"/>
  <c r="B2749" i="34"/>
  <c r="C2748" i="34"/>
  <c r="D2747" i="34" s="1"/>
  <c r="B2748" i="34"/>
  <c r="C2747" i="34"/>
  <c r="B2747" i="34"/>
  <c r="C2746" i="34"/>
  <c r="B2746" i="34"/>
  <c r="C2745" i="34"/>
  <c r="B2745" i="34"/>
  <c r="C2744" i="34"/>
  <c r="B2744" i="34"/>
  <c r="C2743" i="34"/>
  <c r="B2743" i="34"/>
  <c r="C2742" i="34"/>
  <c r="B2742" i="34"/>
  <c r="C2741" i="34"/>
  <c r="B2741" i="34"/>
  <c r="C2740" i="34"/>
  <c r="B2740" i="34"/>
  <c r="C2739" i="34"/>
  <c r="D2738" i="34" s="1"/>
  <c r="B2739" i="34"/>
  <c r="C2738" i="34"/>
  <c r="B2738" i="34"/>
  <c r="C2737" i="34"/>
  <c r="B2737" i="34"/>
  <c r="C2736" i="34"/>
  <c r="B2736" i="34"/>
  <c r="C2735" i="34"/>
  <c r="B2735" i="34"/>
  <c r="C2734" i="34"/>
  <c r="B2734" i="34"/>
  <c r="C2733" i="34"/>
  <c r="D2732" i="34" s="1"/>
  <c r="B2733" i="34"/>
  <c r="C2732" i="34"/>
  <c r="B2732" i="34"/>
  <c r="C2731" i="34"/>
  <c r="B2731" i="34"/>
  <c r="C2730" i="34"/>
  <c r="B2730" i="34"/>
  <c r="C2729" i="34"/>
  <c r="B2729" i="34"/>
  <c r="C2728" i="34"/>
  <c r="B2728" i="34"/>
  <c r="C2727" i="34"/>
  <c r="D2726" i="34" s="1"/>
  <c r="B2727" i="34"/>
  <c r="C2726" i="34"/>
  <c r="B2726" i="34"/>
  <c r="C2725" i="34"/>
  <c r="B2725" i="34"/>
  <c r="C2724" i="34"/>
  <c r="B2724" i="34"/>
  <c r="C2723" i="34"/>
  <c r="B2723" i="34"/>
  <c r="C2722" i="34"/>
  <c r="B2722" i="34"/>
  <c r="C2721" i="34"/>
  <c r="D2721" i="34" s="1"/>
  <c r="B2721" i="34"/>
  <c r="C2720" i="34"/>
  <c r="B2720" i="34"/>
  <c r="C2719" i="34"/>
  <c r="B2719" i="34"/>
  <c r="C2718" i="34"/>
  <c r="D2717" i="34" s="1"/>
  <c r="B2718" i="34"/>
  <c r="C2717" i="34"/>
  <c r="B2717" i="34"/>
  <c r="C2716" i="34"/>
  <c r="D2716" i="34" s="1"/>
  <c r="B2716" i="34"/>
  <c r="C2715" i="34"/>
  <c r="D2715" i="34" s="1"/>
  <c r="B2715" i="34"/>
  <c r="C2714" i="34"/>
  <c r="B2714" i="34"/>
  <c r="C2713" i="34"/>
  <c r="B2713" i="34"/>
  <c r="C2712" i="34"/>
  <c r="D2711" i="34" s="1"/>
  <c r="B2712" i="34"/>
  <c r="C2711" i="34"/>
  <c r="B2711" i="34"/>
  <c r="C2710" i="34"/>
  <c r="D2710" i="34" s="1"/>
  <c r="B2710" i="34"/>
  <c r="C2709" i="34"/>
  <c r="D2709" i="34" s="1"/>
  <c r="B2709" i="34"/>
  <c r="C2708" i="34"/>
  <c r="B2708" i="34"/>
  <c r="C2707" i="34"/>
  <c r="B2707" i="34"/>
  <c r="C2706" i="34"/>
  <c r="B2706" i="34"/>
  <c r="C2705" i="34"/>
  <c r="B2705" i="34"/>
  <c r="C2704" i="34"/>
  <c r="B2704" i="34"/>
  <c r="C2703" i="34"/>
  <c r="D2703" i="34" s="1"/>
  <c r="B2703" i="34"/>
  <c r="C2702" i="34"/>
  <c r="B2702" i="34"/>
  <c r="C2701" i="34"/>
  <c r="B2701" i="34"/>
  <c r="C2700" i="34"/>
  <c r="B2700" i="34"/>
  <c r="C2699" i="34"/>
  <c r="B2699" i="34"/>
  <c r="C2698" i="34"/>
  <c r="B2698" i="34"/>
  <c r="C2697" i="34"/>
  <c r="D2697" i="34" s="1"/>
  <c r="B2697" i="34"/>
  <c r="C2696" i="34"/>
  <c r="B2696" i="34"/>
  <c r="C2695" i="34"/>
  <c r="B2695" i="34"/>
  <c r="C2694" i="34"/>
  <c r="B2694" i="34"/>
  <c r="C2693" i="34"/>
  <c r="B2693" i="34"/>
  <c r="C2692" i="34"/>
  <c r="B2692" i="34"/>
  <c r="C2691" i="34"/>
  <c r="D2690" i="34" s="1"/>
  <c r="B2691" i="34"/>
  <c r="C2690" i="34"/>
  <c r="B2690" i="34"/>
  <c r="C2689" i="34"/>
  <c r="D2688" i="34" s="1"/>
  <c r="B2689" i="34"/>
  <c r="C2688" i="34"/>
  <c r="B2688" i="34"/>
  <c r="C2687" i="34"/>
  <c r="B2687" i="34"/>
  <c r="C2686" i="34"/>
  <c r="B2686" i="34"/>
  <c r="C2685" i="34"/>
  <c r="D2684" i="34" s="1"/>
  <c r="B2685" i="34"/>
  <c r="C2684" i="34"/>
  <c r="B2684" i="34"/>
  <c r="C2683" i="34"/>
  <c r="D2682" i="34" s="1"/>
  <c r="B2683" i="34"/>
  <c r="C2682" i="34"/>
  <c r="B2682" i="34"/>
  <c r="C2681" i="34"/>
  <c r="B2681" i="34"/>
  <c r="C2680" i="34"/>
  <c r="D2680" i="34" s="1"/>
  <c r="B2680" i="34"/>
  <c r="C2679" i="34"/>
  <c r="D2678" i="34" s="1"/>
  <c r="B2679" i="34"/>
  <c r="C2678" i="34"/>
  <c r="B2678" i="34"/>
  <c r="C2677" i="34"/>
  <c r="D2676" i="34" s="1"/>
  <c r="B2677" i="34"/>
  <c r="C2676" i="34"/>
  <c r="B2676" i="34"/>
  <c r="C2675" i="34"/>
  <c r="B2675" i="34"/>
  <c r="C2674" i="34"/>
  <c r="B2674" i="34"/>
  <c r="C2673" i="34"/>
  <c r="D2673" i="34" s="1"/>
  <c r="B2673" i="34"/>
  <c r="C2672" i="34"/>
  <c r="B2672" i="34"/>
  <c r="C2671" i="34"/>
  <c r="B2671" i="34"/>
  <c r="C2670" i="34"/>
  <c r="B2670" i="34"/>
  <c r="C2669" i="34"/>
  <c r="B2669" i="34"/>
  <c r="C2668" i="34"/>
  <c r="B2668" i="34"/>
  <c r="C2667" i="34"/>
  <c r="D2667" i="34" s="1"/>
  <c r="B2667" i="34"/>
  <c r="C2666" i="34"/>
  <c r="B2666" i="34"/>
  <c r="C2665" i="34"/>
  <c r="D2664" i="34" s="1"/>
  <c r="B2665" i="34"/>
  <c r="C2664" i="34"/>
  <c r="B2664" i="34"/>
  <c r="C2663" i="34"/>
  <c r="B2663" i="34"/>
  <c r="C2662" i="34"/>
  <c r="D2662" i="34" s="1"/>
  <c r="B2662" i="34"/>
  <c r="C2661" i="34"/>
  <c r="B2661" i="34"/>
  <c r="C2660" i="34"/>
  <c r="B2660" i="34"/>
  <c r="C2659" i="34"/>
  <c r="B2659" i="34"/>
  <c r="C2658" i="34"/>
  <c r="D2657" i="34" s="1"/>
  <c r="B2658" i="34"/>
  <c r="C2657" i="34"/>
  <c r="B2657" i="34"/>
  <c r="C2656" i="34"/>
  <c r="B2656" i="34"/>
  <c r="C2655" i="34"/>
  <c r="D2655" i="34" s="1"/>
  <c r="B2655" i="34"/>
  <c r="C2654" i="34"/>
  <c r="B2654" i="34"/>
  <c r="C2653" i="34"/>
  <c r="B2653" i="34"/>
  <c r="C2652" i="34"/>
  <c r="B2652" i="34"/>
  <c r="C2651" i="34"/>
  <c r="B2651" i="34"/>
  <c r="C2650" i="34"/>
  <c r="B2650" i="34"/>
  <c r="C2649" i="34"/>
  <c r="D2649" i="34" s="1"/>
  <c r="B2649" i="34"/>
  <c r="C2648" i="34"/>
  <c r="B2648" i="34"/>
  <c r="C2647" i="34"/>
  <c r="D2646" i="34" s="1"/>
  <c r="B2647" i="34"/>
  <c r="C2646" i="34"/>
  <c r="B2646" i="34"/>
  <c r="C2645" i="34"/>
  <c r="B2645" i="34"/>
  <c r="C2644" i="34"/>
  <c r="D2644" i="34" s="1"/>
  <c r="B2644" i="34"/>
  <c r="C2643" i="34"/>
  <c r="D2643" i="34" s="1"/>
  <c r="B2643" i="34"/>
  <c r="C2642" i="34"/>
  <c r="B2642" i="34"/>
  <c r="C2641" i="34"/>
  <c r="B2641" i="34"/>
  <c r="C2640" i="34"/>
  <c r="D2639" i="34" s="1"/>
  <c r="B2640" i="34"/>
  <c r="C2639" i="34"/>
  <c r="B2639" i="34"/>
  <c r="C2638" i="34"/>
  <c r="B2638" i="34"/>
  <c r="C2637" i="34"/>
  <c r="B2637" i="34"/>
  <c r="C2636" i="34"/>
  <c r="B2636" i="34"/>
  <c r="C2635" i="34"/>
  <c r="B2635" i="34"/>
  <c r="C2634" i="34"/>
  <c r="D2633" i="34" s="1"/>
  <c r="B2634" i="34"/>
  <c r="C2633" i="34"/>
  <c r="B2633" i="34"/>
  <c r="C2632" i="34"/>
  <c r="B2632" i="34"/>
  <c r="C2631" i="34"/>
  <c r="D2630" i="34" s="1"/>
  <c r="B2631" i="34"/>
  <c r="C2630" i="34"/>
  <c r="B2630" i="34"/>
  <c r="C2629" i="34"/>
  <c r="B2629" i="34"/>
  <c r="C2628" i="34"/>
  <c r="B2628" i="34"/>
  <c r="C2627" i="34"/>
  <c r="B2627" i="34"/>
  <c r="C2626" i="34"/>
  <c r="B2626" i="34"/>
  <c r="C2625" i="34"/>
  <c r="D2625" i="34" s="1"/>
  <c r="B2625" i="34"/>
  <c r="C2624" i="34"/>
  <c r="B2624" i="34"/>
  <c r="C2623" i="34"/>
  <c r="B2623" i="34"/>
  <c r="C2622" i="34"/>
  <c r="D2621" i="34" s="1"/>
  <c r="B2622" i="34"/>
  <c r="C2621" i="34"/>
  <c r="B2621" i="34"/>
  <c r="C2620" i="34"/>
  <c r="B2620" i="34"/>
  <c r="C2619" i="34"/>
  <c r="D2619" i="34" s="1"/>
  <c r="B2619" i="34"/>
  <c r="C2618" i="34"/>
  <c r="B2618" i="34"/>
  <c r="C2617" i="34"/>
  <c r="D2616" i="34" s="1"/>
  <c r="B2617" i="34"/>
  <c r="C2616" i="34"/>
  <c r="B2616" i="34"/>
  <c r="C2615" i="34"/>
  <c r="B2615" i="34"/>
  <c r="C2614" i="34"/>
  <c r="B2614" i="34"/>
  <c r="C2613" i="34"/>
  <c r="D2613" i="34" s="1"/>
  <c r="B2613" i="34"/>
  <c r="C2612" i="34"/>
  <c r="B2612" i="34"/>
  <c r="C2611" i="34"/>
  <c r="B2611" i="34"/>
  <c r="C2610" i="34"/>
  <c r="B2610" i="34"/>
  <c r="C2609" i="34"/>
  <c r="B2609" i="34"/>
  <c r="C2608" i="34"/>
  <c r="D2608" i="34" s="1"/>
  <c r="B2608" i="34"/>
  <c r="C2607" i="34"/>
  <c r="B2607" i="34"/>
  <c r="C2606" i="34"/>
  <c r="B2606" i="34"/>
  <c r="C2605" i="34"/>
  <c r="B2605" i="34"/>
  <c r="C2604" i="34"/>
  <c r="B2604" i="34"/>
  <c r="C2603" i="34"/>
  <c r="B2603" i="34"/>
  <c r="C2602" i="34"/>
  <c r="D2602" i="34" s="1"/>
  <c r="B2602" i="34"/>
  <c r="C2601" i="34"/>
  <c r="B2601" i="34"/>
  <c r="C2600" i="34"/>
  <c r="B2600" i="34"/>
  <c r="C2599" i="34"/>
  <c r="B2599" i="34"/>
  <c r="C2598" i="34"/>
  <c r="D2597" i="34" s="1"/>
  <c r="B2598" i="34"/>
  <c r="C2597" i="34"/>
  <c r="B2597" i="34"/>
  <c r="C2596" i="34"/>
  <c r="B2596" i="34"/>
  <c r="C2595" i="34"/>
  <c r="B2595" i="34"/>
  <c r="C2594" i="34"/>
  <c r="B2594" i="34"/>
  <c r="C2593" i="34"/>
  <c r="B2593" i="34"/>
  <c r="C2592" i="34"/>
  <c r="B2592" i="34"/>
  <c r="C2591" i="34"/>
  <c r="B2591" i="34"/>
  <c r="C2590" i="34"/>
  <c r="D2590" i="34" s="1"/>
  <c r="B2590" i="34"/>
  <c r="C2589" i="34"/>
  <c r="D2589" i="34" s="1"/>
  <c r="B2589" i="34"/>
  <c r="C2588" i="34"/>
  <c r="B2588" i="34"/>
  <c r="C2587" i="34"/>
  <c r="B2587" i="34"/>
  <c r="C2586" i="34"/>
  <c r="B2586" i="34"/>
  <c r="C2585" i="34"/>
  <c r="B2585" i="34"/>
  <c r="C2584" i="34"/>
  <c r="D2584" i="34" s="1"/>
  <c r="B2584" i="34"/>
  <c r="C2583" i="34"/>
  <c r="D2583" i="34" s="1"/>
  <c r="B2583" i="34"/>
  <c r="C2582" i="34"/>
  <c r="B2582" i="34"/>
  <c r="C2581" i="34"/>
  <c r="B2581" i="34"/>
  <c r="C2580" i="34"/>
  <c r="B2580" i="34"/>
  <c r="C2579" i="34"/>
  <c r="B2579" i="34"/>
  <c r="C2578" i="34"/>
  <c r="B2578" i="34"/>
  <c r="C2577" i="34"/>
  <c r="D2577" i="34" s="1"/>
  <c r="B2577" i="34"/>
  <c r="C2576" i="34"/>
  <c r="B2576" i="34"/>
  <c r="C2575" i="34"/>
  <c r="B2575" i="34"/>
  <c r="C2574" i="34"/>
  <c r="B2574" i="34"/>
  <c r="C2573" i="34"/>
  <c r="B2573" i="34"/>
  <c r="C2572" i="34"/>
  <c r="B2572" i="34"/>
  <c r="C2571" i="34"/>
  <c r="D2571" i="34" s="1"/>
  <c r="B2571" i="34"/>
  <c r="C2570" i="34"/>
  <c r="B2570" i="34"/>
  <c r="C2569" i="34"/>
  <c r="B2569" i="34"/>
  <c r="C2568" i="34"/>
  <c r="B2568" i="34"/>
  <c r="C2567" i="34"/>
  <c r="B2567" i="34"/>
  <c r="C2566" i="34"/>
  <c r="B2566" i="34"/>
  <c r="C2565" i="34"/>
  <c r="D2565" i="34" s="1"/>
  <c r="B2565" i="34"/>
  <c r="C2564" i="34"/>
  <c r="B2564" i="34"/>
  <c r="C2563" i="34"/>
  <c r="B2563" i="34"/>
  <c r="C2562" i="34"/>
  <c r="B2562" i="34"/>
  <c r="C2561" i="34"/>
  <c r="B2561" i="34"/>
  <c r="C2560" i="34"/>
  <c r="B2560" i="34"/>
  <c r="C2559" i="34"/>
  <c r="B2559" i="34"/>
  <c r="C2558" i="34"/>
  <c r="B2558" i="34"/>
  <c r="C2557" i="34"/>
  <c r="D2556" i="34" s="1"/>
  <c r="B2557" i="34"/>
  <c r="C2556" i="34"/>
  <c r="B2556" i="34"/>
  <c r="C2555" i="34"/>
  <c r="B2555" i="34"/>
  <c r="C2554" i="34"/>
  <c r="B2554" i="34"/>
  <c r="C2553" i="34"/>
  <c r="B2553" i="34"/>
  <c r="C2552" i="34"/>
  <c r="B2552" i="34"/>
  <c r="C2551" i="34"/>
  <c r="D2550" i="34" s="1"/>
  <c r="B2551" i="34"/>
  <c r="C2550" i="34"/>
  <c r="B2550" i="34"/>
  <c r="C2549" i="34"/>
  <c r="B2549" i="34"/>
  <c r="C2548" i="34"/>
  <c r="B2548" i="34"/>
  <c r="C2547" i="34"/>
  <c r="D2547" i="34" s="1"/>
  <c r="B2547" i="34"/>
  <c r="C2546" i="34"/>
  <c r="B2546" i="34"/>
  <c r="C2545" i="34"/>
  <c r="D2544" i="34" s="1"/>
  <c r="B2545" i="34"/>
  <c r="C2544" i="34"/>
  <c r="B2544" i="34"/>
  <c r="C2543" i="34"/>
  <c r="B2543" i="34"/>
  <c r="C2542" i="34"/>
  <c r="B2542" i="34"/>
  <c r="C2541" i="34"/>
  <c r="D2540" i="34" s="1"/>
  <c r="B2541" i="34"/>
  <c r="C2540" i="34"/>
  <c r="B2540" i="34"/>
  <c r="C2539" i="34"/>
  <c r="D2538" i="34" s="1"/>
  <c r="B2539" i="34"/>
  <c r="C2538" i="34"/>
  <c r="B2538" i="34"/>
  <c r="C2537" i="34"/>
  <c r="B2537" i="34"/>
  <c r="C2536" i="34"/>
  <c r="B2536" i="34"/>
  <c r="C2535" i="34"/>
  <c r="B2535" i="34"/>
  <c r="C2534" i="34"/>
  <c r="B2534" i="34"/>
  <c r="C2533" i="34"/>
  <c r="B2533" i="34"/>
  <c r="C2532" i="34"/>
  <c r="B2532" i="34"/>
  <c r="C2531" i="34"/>
  <c r="B2531" i="34"/>
  <c r="C2530" i="34"/>
  <c r="B2530" i="34"/>
  <c r="C2529" i="34"/>
  <c r="D2529" i="34" s="1"/>
  <c r="B2529" i="34"/>
  <c r="C2528" i="34"/>
  <c r="B2528" i="34"/>
  <c r="C2527" i="34"/>
  <c r="D2526" i="34" s="1"/>
  <c r="B2527" i="34"/>
  <c r="C2526" i="34"/>
  <c r="B2526" i="34"/>
  <c r="C2525" i="34"/>
  <c r="B2525" i="34"/>
  <c r="C2524" i="34"/>
  <c r="B2524" i="34"/>
  <c r="C2523" i="34"/>
  <c r="B2523" i="34"/>
  <c r="C2522" i="34"/>
  <c r="B2522" i="34"/>
  <c r="C2521" i="34"/>
  <c r="B2521" i="34"/>
  <c r="C2520" i="34"/>
  <c r="B2520" i="34"/>
  <c r="C2519" i="34"/>
  <c r="B2519" i="34"/>
  <c r="C2518" i="34"/>
  <c r="B2518" i="34"/>
  <c r="C2517" i="34"/>
  <c r="D2517" i="34" s="1"/>
  <c r="B2517" i="34"/>
  <c r="C2516" i="34"/>
  <c r="B2516" i="34"/>
  <c r="C2515" i="34"/>
  <c r="B2515" i="34"/>
  <c r="C2514" i="34"/>
  <c r="B2514" i="34"/>
  <c r="C2513" i="34"/>
  <c r="B2513" i="34"/>
  <c r="C2512" i="34"/>
  <c r="B2512" i="34"/>
  <c r="C2511" i="34"/>
  <c r="D2511" i="34" s="1"/>
  <c r="B2511" i="34"/>
  <c r="C2510" i="34"/>
  <c r="B2510" i="34"/>
  <c r="C2509" i="34"/>
  <c r="B2509" i="34"/>
  <c r="C2508" i="34"/>
  <c r="B2508" i="34"/>
  <c r="C2507" i="34"/>
  <c r="B2507" i="34"/>
  <c r="C2506" i="34"/>
  <c r="D2506" i="34" s="1"/>
  <c r="B2506" i="34"/>
  <c r="C2505" i="34"/>
  <c r="B2505" i="34"/>
  <c r="C2504" i="34"/>
  <c r="B2504" i="34"/>
  <c r="C2503" i="34"/>
  <c r="D2502" i="34" s="1"/>
  <c r="B2503" i="34"/>
  <c r="C2502" i="34"/>
  <c r="B2502" i="34"/>
  <c r="C2501" i="34"/>
  <c r="B2501" i="34"/>
  <c r="C2500" i="34"/>
  <c r="B2500" i="34"/>
  <c r="C2499" i="34"/>
  <c r="D2499" i="34" s="1"/>
  <c r="B2499" i="34"/>
  <c r="C2498" i="34"/>
  <c r="B2498" i="34"/>
  <c r="C2497" i="34"/>
  <c r="D2496" i="34" s="1"/>
  <c r="B2497" i="34"/>
  <c r="C2496" i="34"/>
  <c r="B2496" i="34"/>
  <c r="C2495" i="34"/>
  <c r="B2495" i="34"/>
  <c r="C2494" i="34"/>
  <c r="B2494" i="34"/>
  <c r="C2493" i="34"/>
  <c r="D2493" i="34" s="1"/>
  <c r="B2493" i="34"/>
  <c r="C2492" i="34"/>
  <c r="B2492" i="34"/>
  <c r="C2491" i="34"/>
  <c r="D2490" i="34" s="1"/>
  <c r="B2491" i="34"/>
  <c r="C2490" i="34"/>
  <c r="B2490" i="34"/>
  <c r="C2489" i="34"/>
  <c r="B2489" i="34"/>
  <c r="C2488" i="34"/>
  <c r="B2488" i="34"/>
  <c r="C2487" i="34"/>
  <c r="B2487" i="34"/>
  <c r="C2486" i="34"/>
  <c r="B2486" i="34"/>
  <c r="C2485" i="34"/>
  <c r="D2484" i="34" s="1"/>
  <c r="B2485" i="34"/>
  <c r="C2484" i="34"/>
  <c r="B2484" i="34"/>
  <c r="C2483" i="34"/>
  <c r="B2483" i="34"/>
  <c r="C2482" i="34"/>
  <c r="B2482" i="34"/>
  <c r="C2481" i="34"/>
  <c r="D2481" i="34" s="1"/>
  <c r="B2481" i="34"/>
  <c r="C2480" i="34"/>
  <c r="B2480" i="34"/>
  <c r="C2479" i="34"/>
  <c r="B2479" i="34"/>
  <c r="C2478" i="34"/>
  <c r="B2478" i="34"/>
  <c r="C2477" i="34"/>
  <c r="B2477" i="34"/>
  <c r="C2476" i="34"/>
  <c r="B2476" i="34"/>
  <c r="C2475" i="34"/>
  <c r="B2475" i="34"/>
  <c r="C2474" i="34"/>
  <c r="B2474" i="34"/>
  <c r="C2473" i="34"/>
  <c r="D2472" i="34" s="1"/>
  <c r="B2473" i="34"/>
  <c r="C2472" i="34"/>
  <c r="B2472" i="34"/>
  <c r="C2471" i="34"/>
  <c r="B2471" i="34"/>
  <c r="C2470" i="34"/>
  <c r="B2470" i="34"/>
  <c r="C2469" i="34"/>
  <c r="D2469" i="34" s="1"/>
  <c r="B2469" i="34"/>
  <c r="C2468" i="34"/>
  <c r="B2468" i="34"/>
  <c r="C2467" i="34"/>
  <c r="D2466" i="34" s="1"/>
  <c r="B2467" i="34"/>
  <c r="C2466" i="34"/>
  <c r="B2466" i="34"/>
  <c r="C2465" i="34"/>
  <c r="B2465" i="34"/>
  <c r="C2464" i="34"/>
  <c r="B2464" i="34"/>
  <c r="C2463" i="34"/>
  <c r="D2463" i="34" s="1"/>
  <c r="B2463" i="34"/>
  <c r="C2462" i="34"/>
  <c r="B2462" i="34"/>
  <c r="C2461" i="34"/>
  <c r="D2460" i="34" s="1"/>
  <c r="B2461" i="34"/>
  <c r="C2460" i="34"/>
  <c r="B2460" i="34"/>
  <c r="C2459" i="34"/>
  <c r="B2459" i="34"/>
  <c r="C2458" i="34"/>
  <c r="B2458" i="34"/>
  <c r="C2457" i="34"/>
  <c r="D2457" i="34" s="1"/>
  <c r="B2457" i="34"/>
  <c r="C2456" i="34"/>
  <c r="B2456" i="34"/>
  <c r="C2455" i="34"/>
  <c r="D2454" i="34" s="1"/>
  <c r="B2455" i="34"/>
  <c r="C2454" i="34"/>
  <c r="B2454" i="34"/>
  <c r="C2453" i="34"/>
  <c r="B2453" i="34"/>
  <c r="C2452" i="34"/>
  <c r="B2452" i="34"/>
  <c r="C2451" i="34"/>
  <c r="D2451" i="34" s="1"/>
  <c r="B2451" i="34"/>
  <c r="C2450" i="34"/>
  <c r="B2450" i="34"/>
  <c r="C2449" i="34"/>
  <c r="D2448" i="34" s="1"/>
  <c r="B2449" i="34"/>
  <c r="C2448" i="34"/>
  <c r="B2448" i="34"/>
  <c r="C2447" i="34"/>
  <c r="B2447" i="34"/>
  <c r="C2446" i="34"/>
  <c r="B2446" i="34"/>
  <c r="C2445" i="34"/>
  <c r="B2445" i="34"/>
  <c r="C2444" i="34"/>
  <c r="B2444" i="34"/>
  <c r="C2443" i="34"/>
  <c r="B2443" i="34"/>
  <c r="C2442" i="34"/>
  <c r="B2442" i="34"/>
  <c r="C2441" i="34"/>
  <c r="B2441" i="34"/>
  <c r="C2440" i="34"/>
  <c r="B2440" i="34"/>
  <c r="C2439" i="34"/>
  <c r="D2439" i="34" s="1"/>
  <c r="B2439" i="34"/>
  <c r="C2438" i="34"/>
  <c r="B2438" i="34"/>
  <c r="C2437" i="34"/>
  <c r="D2436" i="34" s="1"/>
  <c r="B2437" i="34"/>
  <c r="C2436" i="34"/>
  <c r="B2436" i="34"/>
  <c r="C2435" i="34"/>
  <c r="B2435" i="34"/>
  <c r="C2434" i="34"/>
  <c r="D2434" i="34" s="1"/>
  <c r="B2434" i="34"/>
  <c r="C2433" i="34"/>
  <c r="B2433" i="34"/>
  <c r="C2432" i="34"/>
  <c r="B2432" i="34"/>
  <c r="C2431" i="34"/>
  <c r="D2430" i="34" s="1"/>
  <c r="B2431" i="34"/>
  <c r="C2430" i="34"/>
  <c r="B2430" i="34"/>
  <c r="C2429" i="34"/>
  <c r="B2429" i="34"/>
  <c r="C2428" i="34"/>
  <c r="B2428" i="34"/>
  <c r="C2427" i="34"/>
  <c r="B2427" i="34"/>
  <c r="C2426" i="34"/>
  <c r="B2426" i="34"/>
  <c r="C2425" i="34"/>
  <c r="D2424" i="34" s="1"/>
  <c r="B2425" i="34"/>
  <c r="C2424" i="34"/>
  <c r="B2424" i="34"/>
  <c r="C2423" i="34"/>
  <c r="B2423" i="34"/>
  <c r="C2422" i="34"/>
  <c r="B2422" i="34"/>
  <c r="C2421" i="34"/>
  <c r="D2421" i="34" s="1"/>
  <c r="B2421" i="34"/>
  <c r="C2420" i="34"/>
  <c r="B2420" i="34"/>
  <c r="C2419" i="34"/>
  <c r="B2419" i="34"/>
  <c r="C2418" i="34"/>
  <c r="B2418" i="34"/>
  <c r="C2417" i="34"/>
  <c r="B2417" i="34"/>
  <c r="C2416" i="34"/>
  <c r="B2416" i="34"/>
  <c r="C2415" i="34"/>
  <c r="D2415" i="34" s="1"/>
  <c r="B2415" i="34"/>
  <c r="C2414" i="34"/>
  <c r="B2414" i="34"/>
  <c r="C2413" i="34"/>
  <c r="D2412" i="34" s="1"/>
  <c r="B2413" i="34"/>
  <c r="C2412" i="34"/>
  <c r="B2412" i="34"/>
  <c r="C2411" i="34"/>
  <c r="B2411" i="34"/>
  <c r="C2410" i="34"/>
  <c r="B2410" i="34"/>
  <c r="C2409" i="34"/>
  <c r="B2409" i="34"/>
  <c r="C2408" i="34"/>
  <c r="B2408" i="34"/>
  <c r="C2407" i="34"/>
  <c r="D2406" i="34" s="1"/>
  <c r="B2407" i="34"/>
  <c r="C2406" i="34"/>
  <c r="B2406" i="34"/>
  <c r="C2405" i="34"/>
  <c r="B2405" i="34"/>
  <c r="C2404" i="34"/>
  <c r="B2404" i="34"/>
  <c r="C2403" i="34"/>
  <c r="D2403" i="34" s="1"/>
  <c r="B2403" i="34"/>
  <c r="C2402" i="34"/>
  <c r="B2402" i="34"/>
  <c r="C2401" i="34"/>
  <c r="D2400" i="34" s="1"/>
  <c r="B2401" i="34"/>
  <c r="C2400" i="34"/>
  <c r="B2400" i="34"/>
  <c r="C2399" i="34"/>
  <c r="B2399" i="34"/>
  <c r="C2398" i="34"/>
  <c r="B2398" i="34"/>
  <c r="C2397" i="34"/>
  <c r="D2397" i="34" s="1"/>
  <c r="B2397" i="34"/>
  <c r="C2396" i="34"/>
  <c r="B2396" i="34"/>
  <c r="C2395" i="34"/>
  <c r="D2394" i="34" s="1"/>
  <c r="B2395" i="34"/>
  <c r="C2394" i="34"/>
  <c r="B2394" i="34"/>
  <c r="C2393" i="34"/>
  <c r="B2393" i="34"/>
  <c r="C2392" i="34"/>
  <c r="B2392" i="34"/>
  <c r="C2391" i="34"/>
  <c r="D2391" i="34" s="1"/>
  <c r="B2391" i="34"/>
  <c r="C2390" i="34"/>
  <c r="B2390" i="34"/>
  <c r="C2389" i="34"/>
  <c r="B2389" i="34"/>
  <c r="C2388" i="34"/>
  <c r="B2388" i="34"/>
  <c r="C2387" i="34"/>
  <c r="B2387" i="34"/>
  <c r="C2386" i="34"/>
  <c r="B2386" i="34"/>
  <c r="C2385" i="34"/>
  <c r="D2385" i="34" s="1"/>
  <c r="B2385" i="34"/>
  <c r="C2384" i="34"/>
  <c r="B2384" i="34"/>
  <c r="C2383" i="34"/>
  <c r="D2382" i="34" s="1"/>
  <c r="B2383" i="34"/>
  <c r="C2382" i="34"/>
  <c r="B2382" i="34"/>
  <c r="C2381" i="34"/>
  <c r="B2381" i="34"/>
  <c r="C2380" i="34"/>
  <c r="B2380" i="34"/>
  <c r="C2379" i="34"/>
  <c r="B2379" i="34"/>
  <c r="C2378" i="34"/>
  <c r="B2378" i="34"/>
  <c r="C2377" i="34"/>
  <c r="D2376" i="34" s="1"/>
  <c r="B2377" i="34"/>
  <c r="C2376" i="34"/>
  <c r="B2376" i="34"/>
  <c r="C2375" i="34"/>
  <c r="B2375" i="34"/>
  <c r="C2374" i="34"/>
  <c r="B2374" i="34"/>
  <c r="C2373" i="34"/>
  <c r="D2373" i="34" s="1"/>
  <c r="B2373" i="34"/>
  <c r="C2372" i="34"/>
  <c r="B2372" i="34"/>
  <c r="C2371" i="34"/>
  <c r="D2370" i="34" s="1"/>
  <c r="B2371" i="34"/>
  <c r="C2370" i="34"/>
  <c r="B2370" i="34"/>
  <c r="C2369" i="34"/>
  <c r="B2369" i="34"/>
  <c r="C2368" i="34"/>
  <c r="B2368" i="34"/>
  <c r="C2367" i="34"/>
  <c r="D2367" i="34" s="1"/>
  <c r="B2367" i="34"/>
  <c r="C2366" i="34"/>
  <c r="B2366" i="34"/>
  <c r="C2365" i="34"/>
  <c r="D2364" i="34" s="1"/>
  <c r="B2365" i="34"/>
  <c r="C2364" i="34"/>
  <c r="B2364" i="34"/>
  <c r="C2363" i="34"/>
  <c r="B2363" i="34"/>
  <c r="C2362" i="34"/>
  <c r="B2362" i="34"/>
  <c r="C2361" i="34"/>
  <c r="D2361" i="34" s="1"/>
  <c r="B2361" i="34"/>
  <c r="C2360" i="34"/>
  <c r="B2360" i="34"/>
  <c r="C2359" i="34"/>
  <c r="D2358" i="34" s="1"/>
  <c r="B2359" i="34"/>
  <c r="C2358" i="34"/>
  <c r="B2358" i="34"/>
  <c r="C2357" i="34"/>
  <c r="B2357" i="34"/>
  <c r="C2356" i="34"/>
  <c r="B2356" i="34"/>
  <c r="C2355" i="34"/>
  <c r="B2355" i="34"/>
  <c r="C2354" i="34"/>
  <c r="B2354" i="34"/>
  <c r="C2353" i="34"/>
  <c r="D2352" i="34" s="1"/>
  <c r="B2353" i="34"/>
  <c r="C2352" i="34"/>
  <c r="B2352" i="34"/>
  <c r="C2351" i="34"/>
  <c r="B2351" i="34"/>
  <c r="C2350" i="34"/>
  <c r="B2350" i="34"/>
  <c r="C2349" i="34"/>
  <c r="D2349" i="34" s="1"/>
  <c r="B2349" i="34"/>
  <c r="C2348" i="34"/>
  <c r="B2348" i="34"/>
  <c r="C2347" i="34"/>
  <c r="D2346" i="34" s="1"/>
  <c r="B2347" i="34"/>
  <c r="C2346" i="34"/>
  <c r="B2346" i="34"/>
  <c r="C2345" i="34"/>
  <c r="B2345" i="34"/>
  <c r="C2344" i="34"/>
  <c r="B2344" i="34"/>
  <c r="C2343" i="34"/>
  <c r="B2343" i="34"/>
  <c r="C2342" i="34"/>
  <c r="B2342" i="34"/>
  <c r="C2341" i="34"/>
  <c r="B2341" i="34"/>
  <c r="C2340" i="34"/>
  <c r="B2340" i="34"/>
  <c r="C2339" i="34"/>
  <c r="B2339" i="34"/>
  <c r="C2338" i="34"/>
  <c r="B2338" i="34"/>
  <c r="C2337" i="34"/>
  <c r="D2337" i="34" s="1"/>
  <c r="B2337" i="34"/>
  <c r="C2336" i="34"/>
  <c r="B2336" i="34"/>
  <c r="C2335" i="34"/>
  <c r="D2334" i="34" s="1"/>
  <c r="B2335" i="34"/>
  <c r="C2334" i="34"/>
  <c r="B2334" i="34"/>
  <c r="C2333" i="34"/>
  <c r="B2333" i="34"/>
  <c r="C2332" i="34"/>
  <c r="B2332" i="34"/>
  <c r="C2331" i="34"/>
  <c r="D2331" i="34" s="1"/>
  <c r="B2331" i="34"/>
  <c r="C2330" i="34"/>
  <c r="B2330" i="34"/>
  <c r="C2329" i="34"/>
  <c r="D2328" i="34" s="1"/>
  <c r="B2329" i="34"/>
  <c r="C2328" i="34"/>
  <c r="B2328" i="34"/>
  <c r="C2327" i="34"/>
  <c r="B2327" i="34"/>
  <c r="C2326" i="34"/>
  <c r="B2326" i="34"/>
  <c r="C2325" i="34"/>
  <c r="D2325" i="34" s="1"/>
  <c r="B2325" i="34"/>
  <c r="C2324" i="34"/>
  <c r="B2324" i="34"/>
  <c r="C2323" i="34"/>
  <c r="B2323" i="34"/>
  <c r="C2322" i="34"/>
  <c r="B2322" i="34"/>
  <c r="C2321" i="34"/>
  <c r="B2321" i="34"/>
  <c r="C2320" i="34"/>
  <c r="B2320" i="34"/>
  <c r="C2319" i="34"/>
  <c r="D2319" i="34" s="1"/>
  <c r="B2319" i="34"/>
  <c r="C2318" i="34"/>
  <c r="B2318" i="34"/>
  <c r="C2317" i="34"/>
  <c r="D2316" i="34" s="1"/>
  <c r="B2317" i="34"/>
  <c r="C2316" i="34"/>
  <c r="B2316" i="34"/>
  <c r="C2315" i="34"/>
  <c r="B2315" i="34"/>
  <c r="C2314" i="34"/>
  <c r="B2314" i="34"/>
  <c r="C2313" i="34"/>
  <c r="B2313" i="34"/>
  <c r="C2312" i="34"/>
  <c r="B2312" i="34"/>
  <c r="C2311" i="34"/>
  <c r="B2311" i="34"/>
  <c r="C2310" i="34"/>
  <c r="B2310" i="34"/>
  <c r="C2309" i="34"/>
  <c r="B2309" i="34"/>
  <c r="C2308" i="34"/>
  <c r="B2308" i="34"/>
  <c r="C2307" i="34"/>
  <c r="D2307" i="34" s="1"/>
  <c r="B2307" i="34"/>
  <c r="C2306" i="34"/>
  <c r="B2306" i="34"/>
  <c r="C2305" i="34"/>
  <c r="D2304" i="34" s="1"/>
  <c r="B2305" i="34"/>
  <c r="C2304" i="34"/>
  <c r="B2304" i="34"/>
  <c r="C2303" i="34"/>
  <c r="B2303" i="34"/>
  <c r="C2302" i="34"/>
  <c r="B2302" i="34"/>
  <c r="C2301" i="34"/>
  <c r="B2301" i="34"/>
  <c r="C2300" i="34"/>
  <c r="B2300" i="34"/>
  <c r="C2299" i="34"/>
  <c r="D2298" i="34" s="1"/>
  <c r="B2299" i="34"/>
  <c r="C2298" i="34"/>
  <c r="B2298" i="34"/>
  <c r="C2297" i="34"/>
  <c r="B2297" i="34"/>
  <c r="C2296" i="34"/>
  <c r="B2296" i="34"/>
  <c r="C2295" i="34"/>
  <c r="B2295" i="34"/>
  <c r="C2294" i="34"/>
  <c r="B2294" i="34"/>
  <c r="C2293" i="34"/>
  <c r="D2292" i="34" s="1"/>
  <c r="B2293" i="34"/>
  <c r="C2292" i="34"/>
  <c r="B2292" i="34"/>
  <c r="C2291" i="34"/>
  <c r="B2291" i="34"/>
  <c r="C2290" i="34"/>
  <c r="B2290" i="34"/>
  <c r="C2289" i="34"/>
  <c r="B2289" i="34"/>
  <c r="C2288" i="34"/>
  <c r="B2288" i="34"/>
  <c r="C2287" i="34"/>
  <c r="D2286" i="34" s="1"/>
  <c r="B2287" i="34"/>
  <c r="C2286" i="34"/>
  <c r="B2286" i="34"/>
  <c r="C2285" i="34"/>
  <c r="B2285" i="34"/>
  <c r="C2284" i="34"/>
  <c r="B2284" i="34"/>
  <c r="C2283" i="34"/>
  <c r="D2283" i="34" s="1"/>
  <c r="B2283" i="34"/>
  <c r="C2282" i="34"/>
  <c r="B2282" i="34"/>
  <c r="C2281" i="34"/>
  <c r="D2280" i="34" s="1"/>
  <c r="B2281" i="34"/>
  <c r="C2280" i="34"/>
  <c r="B2280" i="34"/>
  <c r="C2279" i="34"/>
  <c r="B2279" i="34"/>
  <c r="C2278" i="34"/>
  <c r="B2278" i="34"/>
  <c r="C2277" i="34"/>
  <c r="B2277" i="34"/>
  <c r="C2276" i="34"/>
  <c r="B2276" i="34"/>
  <c r="C2275" i="34"/>
  <c r="D2274" i="34" s="1"/>
  <c r="B2275" i="34"/>
  <c r="C2274" i="34"/>
  <c r="B2274" i="34"/>
  <c r="C2273" i="34"/>
  <c r="B2273" i="34"/>
  <c r="C2272" i="34"/>
  <c r="D2272" i="34" s="1"/>
  <c r="B2272" i="34"/>
  <c r="C2271" i="34"/>
  <c r="D2271" i="34" s="1"/>
  <c r="B2271" i="34"/>
  <c r="C2270" i="34"/>
  <c r="B2270" i="34"/>
  <c r="C2269" i="34"/>
  <c r="D2268" i="34" s="1"/>
  <c r="B2269" i="34"/>
  <c r="C2268" i="34"/>
  <c r="B2268" i="34"/>
  <c r="C2267" i="34"/>
  <c r="B2267" i="34"/>
  <c r="C2266" i="34"/>
  <c r="B2266" i="34"/>
  <c r="C2265" i="34"/>
  <c r="B2265" i="34"/>
  <c r="C2264" i="34"/>
  <c r="B2264" i="34"/>
  <c r="C2263" i="34"/>
  <c r="B2263" i="34"/>
  <c r="C2262" i="34"/>
  <c r="B2262" i="34"/>
  <c r="C2261" i="34"/>
  <c r="B2261" i="34"/>
  <c r="C2260" i="34"/>
  <c r="D2260" i="34" s="1"/>
  <c r="B2260" i="34"/>
  <c r="C2259" i="34"/>
  <c r="B2259" i="34"/>
  <c r="C2258" i="34"/>
  <c r="B2258" i="34"/>
  <c r="C2257" i="34"/>
  <c r="D2256" i="34" s="1"/>
  <c r="B2257" i="34"/>
  <c r="C2256" i="34"/>
  <c r="B2256" i="34"/>
  <c r="C2255" i="34"/>
  <c r="B2255" i="34"/>
  <c r="C2254" i="34"/>
  <c r="B2254" i="34"/>
  <c r="C2253" i="34"/>
  <c r="B2253" i="34"/>
  <c r="C2252" i="34"/>
  <c r="B2252" i="34"/>
  <c r="C2251" i="34"/>
  <c r="D2250" i="34" s="1"/>
  <c r="B2251" i="34"/>
  <c r="C2250" i="34"/>
  <c r="B2250" i="34"/>
  <c r="C2249" i="34"/>
  <c r="B2249" i="34"/>
  <c r="C2248" i="34"/>
  <c r="B2248" i="34"/>
  <c r="C2247" i="34"/>
  <c r="B2247" i="34"/>
  <c r="C2246" i="34"/>
  <c r="B2246" i="34"/>
  <c r="C2245" i="34"/>
  <c r="D2244" i="34" s="1"/>
  <c r="B2245" i="34"/>
  <c r="C2244" i="34"/>
  <c r="B2244" i="34"/>
  <c r="C2243" i="34"/>
  <c r="B2243" i="34"/>
  <c r="C2242" i="34"/>
  <c r="B2242" i="34"/>
  <c r="C2241" i="34"/>
  <c r="D2241" i="34" s="1"/>
  <c r="B2241" i="34"/>
  <c r="C2240" i="34"/>
  <c r="B2240" i="34"/>
  <c r="C2239" i="34"/>
  <c r="D2238" i="34" s="1"/>
  <c r="B2239" i="34"/>
  <c r="C2238" i="34"/>
  <c r="B2238" i="34"/>
  <c r="C2237" i="34"/>
  <c r="B2237" i="34"/>
  <c r="C2236" i="34"/>
  <c r="B2236" i="34"/>
  <c r="C2235" i="34"/>
  <c r="B2235" i="34"/>
  <c r="C2234" i="34"/>
  <c r="B2234" i="34"/>
  <c r="C2233" i="34"/>
  <c r="D2232" i="34" s="1"/>
  <c r="B2233" i="34"/>
  <c r="C2232" i="34"/>
  <c r="B2232" i="34"/>
  <c r="C2231" i="34"/>
  <c r="B2231" i="34"/>
  <c r="C2230" i="34"/>
  <c r="B2230" i="34"/>
  <c r="C2229" i="34"/>
  <c r="D2229" i="34" s="1"/>
  <c r="B2229" i="34"/>
  <c r="C2228" i="34"/>
  <c r="B2228" i="34"/>
  <c r="C2227" i="34"/>
  <c r="D2226" i="34" s="1"/>
  <c r="B2227" i="34"/>
  <c r="C2226" i="34"/>
  <c r="B2226" i="34"/>
  <c r="C2225" i="34"/>
  <c r="B2225" i="34"/>
  <c r="C2224" i="34"/>
  <c r="B2224" i="34"/>
  <c r="C2223" i="34"/>
  <c r="B2223" i="34"/>
  <c r="C2222" i="34"/>
  <c r="B2222" i="34"/>
  <c r="C2221" i="34"/>
  <c r="D2220" i="34" s="1"/>
  <c r="B2221" i="34"/>
  <c r="C2220" i="34"/>
  <c r="B2220" i="34"/>
  <c r="C2219" i="34"/>
  <c r="B2219" i="34"/>
  <c r="C2218" i="34"/>
  <c r="B2218" i="34"/>
  <c r="C2217" i="34"/>
  <c r="D2217" i="34" s="1"/>
  <c r="B2217" i="34"/>
  <c r="C2216" i="34"/>
  <c r="B2216" i="34"/>
  <c r="C2215" i="34"/>
  <c r="D2214" i="34" s="1"/>
  <c r="B2215" i="34"/>
  <c r="C2214" i="34"/>
  <c r="B2214" i="34"/>
  <c r="C2213" i="34"/>
  <c r="B2213" i="34"/>
  <c r="C2212" i="34"/>
  <c r="D2212" i="34" s="1"/>
  <c r="B2212" i="34"/>
  <c r="C2211" i="34"/>
  <c r="D2211" i="34" s="1"/>
  <c r="B2211" i="34"/>
  <c r="C2210" i="34"/>
  <c r="B2210" i="34"/>
  <c r="C2209" i="34"/>
  <c r="D2208" i="34" s="1"/>
  <c r="B2209" i="34"/>
  <c r="C2208" i="34"/>
  <c r="B2208" i="34"/>
  <c r="C2207" i="34"/>
  <c r="B2207" i="34"/>
  <c r="C2206" i="34"/>
  <c r="D2206" i="34" s="1"/>
  <c r="B2206" i="34"/>
  <c r="C2205" i="34"/>
  <c r="D2205" i="34" s="1"/>
  <c r="B2205" i="34"/>
  <c r="C2204" i="34"/>
  <c r="B2204" i="34"/>
  <c r="C2203" i="34"/>
  <c r="D2202" i="34" s="1"/>
  <c r="B2203" i="34"/>
  <c r="C2202" i="34"/>
  <c r="B2202" i="34"/>
  <c r="C2201" i="34"/>
  <c r="B2201" i="34"/>
  <c r="C2200" i="34"/>
  <c r="B2200" i="34"/>
  <c r="C2199" i="34"/>
  <c r="D2199" i="34" s="1"/>
  <c r="B2199" i="34"/>
  <c r="C2198" i="34"/>
  <c r="B2198" i="34"/>
  <c r="C2197" i="34"/>
  <c r="D2196" i="34" s="1"/>
  <c r="B2197" i="34"/>
  <c r="C2196" i="34"/>
  <c r="B2196" i="34"/>
  <c r="C2195" i="34"/>
  <c r="B2195" i="34"/>
  <c r="C2194" i="34"/>
  <c r="B2194" i="34"/>
  <c r="C2193" i="34"/>
  <c r="D2193" i="34" s="1"/>
  <c r="B2193" i="34"/>
  <c r="C2192" i="34"/>
  <c r="B2192" i="34"/>
  <c r="C2191" i="34"/>
  <c r="D2190" i="34" s="1"/>
  <c r="B2191" i="34"/>
  <c r="C2190" i="34"/>
  <c r="B2190" i="34"/>
  <c r="C2189" i="34"/>
  <c r="B2189" i="34"/>
  <c r="C2188" i="34"/>
  <c r="B2188" i="34"/>
  <c r="C2187" i="34"/>
  <c r="D2187" i="34" s="1"/>
  <c r="B2187" i="34"/>
  <c r="C2186" i="34"/>
  <c r="B2186" i="34"/>
  <c r="C2185" i="34"/>
  <c r="D2184" i="34" s="1"/>
  <c r="B2185" i="34"/>
  <c r="C2184" i="34"/>
  <c r="B2184" i="34"/>
  <c r="C2183" i="34"/>
  <c r="B2183" i="34"/>
  <c r="C2182" i="34"/>
  <c r="B2182" i="34"/>
  <c r="C2181" i="34"/>
  <c r="B2181" i="34"/>
  <c r="C2180" i="34"/>
  <c r="B2180" i="34"/>
  <c r="C2179" i="34"/>
  <c r="D2178" i="34" s="1"/>
  <c r="B2179" i="34"/>
  <c r="C2178" i="34"/>
  <c r="B2178" i="34"/>
  <c r="C2177" i="34"/>
  <c r="B2177" i="34"/>
  <c r="C2176" i="34"/>
  <c r="B2176" i="34"/>
  <c r="C2175" i="34"/>
  <c r="D2175" i="34" s="1"/>
  <c r="B2175" i="34"/>
  <c r="C2174" i="34"/>
  <c r="B2174" i="34"/>
  <c r="C2173" i="34"/>
  <c r="D2172" i="34" s="1"/>
  <c r="B2173" i="34"/>
  <c r="C2172" i="34"/>
  <c r="B2172" i="34"/>
  <c r="C2171" i="34"/>
  <c r="B2171" i="34"/>
  <c r="C2170" i="34"/>
  <c r="B2170" i="34"/>
  <c r="C2169" i="34"/>
  <c r="D2169" i="34" s="1"/>
  <c r="B2169" i="34"/>
  <c r="C2168" i="34"/>
  <c r="B2168" i="34"/>
  <c r="C2167" i="34"/>
  <c r="D2166" i="34" s="1"/>
  <c r="B2167" i="34"/>
  <c r="C2166" i="34"/>
  <c r="B2166" i="34"/>
  <c r="C2165" i="34"/>
  <c r="B2165" i="34"/>
  <c r="C2164" i="34"/>
  <c r="B2164" i="34"/>
  <c r="C2163" i="34"/>
  <c r="B2163" i="34"/>
  <c r="C2162" i="34"/>
  <c r="B2162" i="34"/>
  <c r="C2161" i="34"/>
  <c r="D2160" i="34" s="1"/>
  <c r="B2161" i="34"/>
  <c r="C2160" i="34"/>
  <c r="B2160" i="34"/>
  <c r="C2159" i="34"/>
  <c r="B2159" i="34"/>
  <c r="C2158" i="34"/>
  <c r="B2158" i="34"/>
  <c r="C2157" i="34"/>
  <c r="D2157" i="34" s="1"/>
  <c r="B2157" i="34"/>
  <c r="C2156" i="34"/>
  <c r="B2156" i="34"/>
  <c r="C2155" i="34"/>
  <c r="D2154" i="34" s="1"/>
  <c r="B2155" i="34"/>
  <c r="C2154" i="34"/>
  <c r="B2154" i="34"/>
  <c r="C2153" i="34"/>
  <c r="B2153" i="34"/>
  <c r="C2152" i="34"/>
  <c r="B2152" i="34"/>
  <c r="C2151" i="34"/>
  <c r="D2151" i="34" s="1"/>
  <c r="B2151" i="34"/>
  <c r="C2150" i="34"/>
  <c r="B2150" i="34"/>
  <c r="C2149" i="34"/>
  <c r="D2148" i="34" s="1"/>
  <c r="B2149" i="34"/>
  <c r="C2148" i="34"/>
  <c r="B2148" i="34"/>
  <c r="C2147" i="34"/>
  <c r="B2147" i="34"/>
  <c r="C2146" i="34"/>
  <c r="B2146" i="34"/>
  <c r="C2145" i="34"/>
  <c r="D2145" i="34" s="1"/>
  <c r="B2145" i="34"/>
  <c r="C2144" i="34"/>
  <c r="B2144" i="34"/>
  <c r="C2143" i="34"/>
  <c r="D2142" i="34" s="1"/>
  <c r="B2143" i="34"/>
  <c r="C2142" i="34"/>
  <c r="D2141" i="34" s="1"/>
  <c r="B2142" i="34"/>
  <c r="C2141" i="34"/>
  <c r="B2141" i="34"/>
  <c r="C2140" i="34"/>
  <c r="B2140" i="34"/>
  <c r="C2139" i="34"/>
  <c r="D2139" i="34" s="1"/>
  <c r="B2139" i="34"/>
  <c r="C2138" i="34"/>
  <c r="B2138" i="34"/>
  <c r="C2137" i="34"/>
  <c r="D2136" i="34" s="1"/>
  <c r="B2137" i="34"/>
  <c r="C2136" i="34"/>
  <c r="B2136" i="34"/>
  <c r="C2135" i="34"/>
  <c r="B2135" i="34"/>
  <c r="C2134" i="34"/>
  <c r="B2134" i="34"/>
  <c r="C2133" i="34"/>
  <c r="D2133" i="34" s="1"/>
  <c r="B2133" i="34"/>
  <c r="C2132" i="34"/>
  <c r="B2132" i="34"/>
  <c r="C2131" i="34"/>
  <c r="D2130" i="34" s="1"/>
  <c r="B2131" i="34"/>
  <c r="C2130" i="34"/>
  <c r="B2130" i="34"/>
  <c r="C2129" i="34"/>
  <c r="B2129" i="34"/>
  <c r="C2128" i="34"/>
  <c r="B2128" i="34"/>
  <c r="C2127" i="34"/>
  <c r="B2127" i="34"/>
  <c r="C2126" i="34"/>
  <c r="B2126" i="34"/>
  <c r="C2125" i="34"/>
  <c r="D2124" i="34" s="1"/>
  <c r="B2125" i="34"/>
  <c r="C2124" i="34"/>
  <c r="B2124" i="34"/>
  <c r="C2123" i="34"/>
  <c r="B2123" i="34"/>
  <c r="C2122" i="34"/>
  <c r="D2122" i="34" s="1"/>
  <c r="B2122" i="34"/>
  <c r="C2121" i="34"/>
  <c r="B2121" i="34"/>
  <c r="C2120" i="34"/>
  <c r="B2120" i="34"/>
  <c r="C2119" i="34"/>
  <c r="D2118" i="34" s="1"/>
  <c r="B2119" i="34"/>
  <c r="C2118" i="34"/>
  <c r="B2118" i="34"/>
  <c r="C2117" i="34"/>
  <c r="B2117" i="34"/>
  <c r="C2116" i="34"/>
  <c r="D2116" i="34" s="1"/>
  <c r="B2116" i="34"/>
  <c r="C2115" i="34"/>
  <c r="B2115" i="34"/>
  <c r="C2114" i="34"/>
  <c r="B2114" i="34"/>
  <c r="C2113" i="34"/>
  <c r="B2113" i="34"/>
  <c r="C2112" i="34"/>
  <c r="D2111" i="34" s="1"/>
  <c r="B2112" i="34"/>
  <c r="C2111" i="34"/>
  <c r="B2111" i="34"/>
  <c r="C2110" i="34"/>
  <c r="B2110" i="34"/>
  <c r="C2109" i="34"/>
  <c r="B2109" i="34"/>
  <c r="C2108" i="34"/>
  <c r="B2108" i="34"/>
  <c r="C2107" i="34"/>
  <c r="B2107" i="34"/>
  <c r="C2106" i="34"/>
  <c r="D2105" i="34" s="1"/>
  <c r="B2106" i="34"/>
  <c r="C2105" i="34"/>
  <c r="B2105" i="34"/>
  <c r="C2104" i="34"/>
  <c r="B2104" i="34"/>
  <c r="C2103" i="34"/>
  <c r="D2103" i="34" s="1"/>
  <c r="B2103" i="34"/>
  <c r="C2102" i="34"/>
  <c r="B2102" i="34"/>
  <c r="C2101" i="34"/>
  <c r="D2100" i="34" s="1"/>
  <c r="B2101" i="34"/>
  <c r="C2100" i="34"/>
  <c r="D2099" i="34" s="1"/>
  <c r="B2100" i="34"/>
  <c r="C2099" i="34"/>
  <c r="B2099" i="34"/>
  <c r="C2098" i="34"/>
  <c r="D2098" i="34" s="1"/>
  <c r="B2098" i="34"/>
  <c r="C2097" i="34"/>
  <c r="B2097" i="34"/>
  <c r="C2096" i="34"/>
  <c r="B2096" i="34"/>
  <c r="C2095" i="34"/>
  <c r="B2095" i="34"/>
  <c r="C2094" i="34"/>
  <c r="B2094" i="34"/>
  <c r="C2093" i="34"/>
  <c r="B2093" i="34"/>
  <c r="C2092" i="34"/>
  <c r="B2092" i="34"/>
  <c r="C2091" i="34"/>
  <c r="B2091" i="34"/>
  <c r="C2090" i="34"/>
  <c r="B2090" i="34"/>
  <c r="C2089" i="34"/>
  <c r="B2089" i="34"/>
  <c r="C2088" i="34"/>
  <c r="B2088" i="34"/>
  <c r="C2087" i="34"/>
  <c r="B2087" i="34"/>
  <c r="C2086" i="34"/>
  <c r="B2086" i="34"/>
  <c r="C2085" i="34"/>
  <c r="D2085" i="34" s="1"/>
  <c r="B2085" i="34"/>
  <c r="C2084" i="34"/>
  <c r="B2084" i="34"/>
  <c r="C2083" i="34"/>
  <c r="B2083" i="34"/>
  <c r="C2082" i="34"/>
  <c r="B2082" i="34"/>
  <c r="C2081" i="34"/>
  <c r="B2081" i="34"/>
  <c r="C2080" i="34"/>
  <c r="D2080" i="34" s="1"/>
  <c r="B2080" i="34"/>
  <c r="C2079" i="34"/>
  <c r="D2078" i="34" s="1"/>
  <c r="B2079" i="34"/>
  <c r="C2078" i="34"/>
  <c r="B2078" i="34"/>
  <c r="C2077" i="34"/>
  <c r="B2077" i="34"/>
  <c r="C2076" i="34"/>
  <c r="D2075" i="34" s="1"/>
  <c r="B2076" i="34"/>
  <c r="C2075" i="34"/>
  <c r="B2075" i="34"/>
  <c r="C2074" i="34"/>
  <c r="D2074" i="34" s="1"/>
  <c r="B2074" i="34"/>
  <c r="C2073" i="34"/>
  <c r="B2073" i="34"/>
  <c r="C2072" i="34"/>
  <c r="B2072" i="34"/>
  <c r="C2071" i="34"/>
  <c r="B2071" i="34"/>
  <c r="C2070" i="34"/>
  <c r="D2069" i="34" s="1"/>
  <c r="B2070" i="34"/>
  <c r="C2069" i="34"/>
  <c r="B2069" i="34"/>
  <c r="C2068" i="34"/>
  <c r="D2068" i="34" s="1"/>
  <c r="B2068" i="34"/>
  <c r="C2067" i="34"/>
  <c r="D2066" i="34" s="1"/>
  <c r="B2067" i="34"/>
  <c r="C2066" i="34"/>
  <c r="B2066" i="34"/>
  <c r="C2065" i="34"/>
  <c r="B2065" i="34"/>
  <c r="C2064" i="34"/>
  <c r="B2064" i="34"/>
  <c r="C2063" i="34"/>
  <c r="B2063" i="34"/>
  <c r="C2062" i="34"/>
  <c r="D2062" i="34" s="1"/>
  <c r="B2062" i="34"/>
  <c r="C2061" i="34"/>
  <c r="B2061" i="34"/>
  <c r="C2060" i="34"/>
  <c r="B2060" i="34"/>
  <c r="C2059" i="34"/>
  <c r="B2059" i="34"/>
  <c r="C2058" i="34"/>
  <c r="B2058" i="34"/>
  <c r="C2057" i="34"/>
  <c r="B2057" i="34"/>
  <c r="C2056" i="34"/>
  <c r="B2056" i="34"/>
  <c r="C2055" i="34"/>
  <c r="D2055" i="34" s="1"/>
  <c r="B2055" i="34"/>
  <c r="C2054" i="34"/>
  <c r="B2054" i="34"/>
  <c r="C2053" i="34"/>
  <c r="B2053" i="34"/>
  <c r="C2052" i="34"/>
  <c r="D2051" i="34" s="1"/>
  <c r="B2052" i="34"/>
  <c r="C2051" i="34"/>
  <c r="B2051" i="34"/>
  <c r="C2050" i="34"/>
  <c r="D2050" i="34" s="1"/>
  <c r="B2050" i="34"/>
  <c r="C2049" i="34"/>
  <c r="D2049" i="34" s="1"/>
  <c r="B2049" i="34"/>
  <c r="C2048" i="34"/>
  <c r="B2048" i="34"/>
  <c r="C2047" i="34"/>
  <c r="B2047" i="34"/>
  <c r="C2046" i="34"/>
  <c r="B2046" i="34"/>
  <c r="C2045" i="34"/>
  <c r="B2045" i="34"/>
  <c r="C2044" i="34"/>
  <c r="B2044" i="34"/>
  <c r="C2043" i="34"/>
  <c r="D2043" i="34" s="1"/>
  <c r="B2043" i="34"/>
  <c r="C2042" i="34"/>
  <c r="B2042" i="34"/>
  <c r="C2041" i="34"/>
  <c r="B2041" i="34"/>
  <c r="C2040" i="34"/>
  <c r="B2040" i="34"/>
  <c r="C2039" i="34"/>
  <c r="B2039" i="34"/>
  <c r="C2038" i="34"/>
  <c r="B2038" i="34"/>
  <c r="C2037" i="34"/>
  <c r="D2037" i="34" s="1"/>
  <c r="B2037" i="34"/>
  <c r="C2036" i="34"/>
  <c r="B2036" i="34"/>
  <c r="C2035" i="34"/>
  <c r="B2035" i="34"/>
  <c r="C2034" i="34"/>
  <c r="B2034" i="34"/>
  <c r="C2033" i="34"/>
  <c r="B2033" i="34"/>
  <c r="C2032" i="34"/>
  <c r="D2032" i="34" s="1"/>
  <c r="B2032" i="34"/>
  <c r="C2031" i="34"/>
  <c r="D2031" i="34" s="1"/>
  <c r="B2031" i="34"/>
  <c r="C2030" i="34"/>
  <c r="B2030" i="34"/>
  <c r="C2029" i="34"/>
  <c r="B2029" i="34"/>
  <c r="C2028" i="34"/>
  <c r="B2028" i="34"/>
  <c r="C2027" i="34"/>
  <c r="B2027" i="34"/>
  <c r="C2026" i="34"/>
  <c r="D2026" i="34" s="1"/>
  <c r="B2026" i="34"/>
  <c r="C2025" i="34"/>
  <c r="D2025" i="34" s="1"/>
  <c r="B2025" i="34"/>
  <c r="C2024" i="34"/>
  <c r="B2024" i="34"/>
  <c r="C2023" i="34"/>
  <c r="D2022" i="34" s="1"/>
  <c r="B2023" i="34"/>
  <c r="C2022" i="34"/>
  <c r="B2022" i="34"/>
  <c r="C2021" i="34"/>
  <c r="B2021" i="34"/>
  <c r="C2020" i="34"/>
  <c r="B2020" i="34"/>
  <c r="C2019" i="34"/>
  <c r="B2019" i="34"/>
  <c r="C2018" i="34"/>
  <c r="B2018" i="34"/>
  <c r="C2017" i="34"/>
  <c r="B2017" i="34"/>
  <c r="C2016" i="34"/>
  <c r="B2016" i="34"/>
  <c r="C2015" i="34"/>
  <c r="B2015" i="34"/>
  <c r="C2014" i="34"/>
  <c r="D2014" i="34" s="1"/>
  <c r="B2014" i="34"/>
  <c r="C2013" i="34"/>
  <c r="D2013" i="34" s="1"/>
  <c r="B2013" i="34"/>
  <c r="C2012" i="34"/>
  <c r="B2012" i="34"/>
  <c r="C2011" i="34"/>
  <c r="B2011" i="34"/>
  <c r="C2010" i="34"/>
  <c r="B2010" i="34"/>
  <c r="C2009" i="34"/>
  <c r="B2009" i="34"/>
  <c r="C2008" i="34"/>
  <c r="B2008" i="34"/>
  <c r="C2007" i="34"/>
  <c r="D2007" i="34" s="1"/>
  <c r="B2007" i="34"/>
  <c r="C2006" i="34"/>
  <c r="B2006" i="34"/>
  <c r="C2005" i="34"/>
  <c r="B2005" i="34"/>
  <c r="C2004" i="34"/>
  <c r="B2004" i="34"/>
  <c r="C2003" i="34"/>
  <c r="B2003" i="34"/>
  <c r="C2002" i="34"/>
  <c r="D2002" i="34" s="1"/>
  <c r="B2002" i="34"/>
  <c r="C2001" i="34"/>
  <c r="B2001" i="34"/>
  <c r="C2000" i="34"/>
  <c r="B2000" i="34"/>
  <c r="C1999" i="34"/>
  <c r="B1999" i="34"/>
  <c r="C1998" i="34"/>
  <c r="B1998" i="34"/>
  <c r="C1997" i="34"/>
  <c r="B1997" i="34"/>
  <c r="C1996" i="34"/>
  <c r="D1996" i="34" s="1"/>
  <c r="B1996" i="34"/>
  <c r="C1995" i="34"/>
  <c r="B1995" i="34"/>
  <c r="C1994" i="34"/>
  <c r="B1994" i="34"/>
  <c r="C1993" i="34"/>
  <c r="D1992" i="34" s="1"/>
  <c r="B1993" i="34"/>
  <c r="C1992" i="34"/>
  <c r="B1992" i="34"/>
  <c r="C1991" i="34"/>
  <c r="B1991" i="34"/>
  <c r="C1990" i="34"/>
  <c r="B1990" i="34"/>
  <c r="C1989" i="34"/>
  <c r="B1989" i="34"/>
  <c r="C1988" i="34"/>
  <c r="B1988" i="34"/>
  <c r="C1987" i="34"/>
  <c r="B1987" i="34"/>
  <c r="C1986" i="34"/>
  <c r="B1986" i="34"/>
  <c r="C1985" i="34"/>
  <c r="B1985" i="34"/>
  <c r="C1984" i="34"/>
  <c r="B1984" i="34"/>
  <c r="C1983" i="34"/>
  <c r="D1983" i="34" s="1"/>
  <c r="B1983" i="34"/>
  <c r="C1982" i="34"/>
  <c r="B1982" i="34"/>
  <c r="C1981" i="34"/>
  <c r="B1981" i="34"/>
  <c r="C1980" i="34"/>
  <c r="B1980" i="34"/>
  <c r="C1979" i="34"/>
  <c r="B1979" i="34"/>
  <c r="C1978" i="34"/>
  <c r="B1978" i="34"/>
  <c r="C1977" i="34"/>
  <c r="D1977" i="34" s="1"/>
  <c r="B1977" i="34"/>
  <c r="C1976" i="34"/>
  <c r="B1976" i="34"/>
  <c r="C1975" i="34"/>
  <c r="B1975" i="34"/>
  <c r="C1974" i="34"/>
  <c r="B1974" i="34"/>
  <c r="C1973" i="34"/>
  <c r="B1973" i="34"/>
  <c r="C1972" i="34"/>
  <c r="B1972" i="34"/>
  <c r="C1971" i="34"/>
  <c r="D1970" i="34" s="1"/>
  <c r="B1971" i="34"/>
  <c r="C1970" i="34"/>
  <c r="B1970" i="34"/>
  <c r="C1969" i="34"/>
  <c r="B1969" i="34"/>
  <c r="C1968" i="34"/>
  <c r="B1968" i="34"/>
  <c r="C1967" i="34"/>
  <c r="B1967" i="34"/>
  <c r="C1966" i="34"/>
  <c r="B1966" i="34"/>
  <c r="C1965" i="34"/>
  <c r="B1965" i="34"/>
  <c r="C1964" i="34"/>
  <c r="B1964" i="34"/>
  <c r="C1963" i="34"/>
  <c r="B1963" i="34"/>
  <c r="C1962" i="34"/>
  <c r="B1962" i="34"/>
  <c r="C1961" i="34"/>
  <c r="B1961" i="34"/>
  <c r="C1960" i="34"/>
  <c r="B1960" i="34"/>
  <c r="C1959" i="34"/>
  <c r="D1959" i="34" s="1"/>
  <c r="B1959" i="34"/>
  <c r="C1958" i="34"/>
  <c r="B1958" i="34"/>
  <c r="C1957" i="34"/>
  <c r="B1957" i="34"/>
  <c r="C1956" i="34"/>
  <c r="B1956" i="34"/>
  <c r="C1955" i="34"/>
  <c r="B1955" i="34"/>
  <c r="C1954" i="34"/>
  <c r="B1954" i="34"/>
  <c r="C1953" i="34"/>
  <c r="D1953" i="34" s="1"/>
  <c r="B1953" i="34"/>
  <c r="C1952" i="34"/>
  <c r="B1952" i="34"/>
  <c r="C1951" i="34"/>
  <c r="D1950" i="34" s="1"/>
  <c r="B1951" i="34"/>
  <c r="C1950" i="34"/>
  <c r="B1950" i="34"/>
  <c r="C1949" i="34"/>
  <c r="B1949" i="34"/>
  <c r="C1948" i="34"/>
  <c r="B1948" i="34"/>
  <c r="C1947" i="34"/>
  <c r="D1947" i="34" s="1"/>
  <c r="B1947" i="34"/>
  <c r="C1946" i="34"/>
  <c r="B1946" i="34"/>
  <c r="C1945" i="34"/>
  <c r="B1945" i="34"/>
  <c r="C1944" i="34"/>
  <c r="B1944" i="34"/>
  <c r="C1943" i="34"/>
  <c r="B1943" i="34"/>
  <c r="C1942" i="34"/>
  <c r="B1942" i="34"/>
  <c r="C1941" i="34"/>
  <c r="D1941" i="34" s="1"/>
  <c r="B1941" i="34"/>
  <c r="C1940" i="34"/>
  <c r="B1940" i="34"/>
  <c r="C1939" i="34"/>
  <c r="B1939" i="34"/>
  <c r="C1938" i="34"/>
  <c r="B1938" i="34"/>
  <c r="C1937" i="34"/>
  <c r="B1937" i="34"/>
  <c r="C1936" i="34"/>
  <c r="B1936" i="34"/>
  <c r="C1935" i="34"/>
  <c r="D1935" i="34" s="1"/>
  <c r="B1935" i="34"/>
  <c r="C1934" i="34"/>
  <c r="B1934" i="34"/>
  <c r="C1933" i="34"/>
  <c r="B1933" i="34"/>
  <c r="C1932" i="34"/>
  <c r="B1932" i="34"/>
  <c r="C1931" i="34"/>
  <c r="B1931" i="34"/>
  <c r="C1930" i="34"/>
  <c r="B1930" i="34"/>
  <c r="C1929" i="34"/>
  <c r="D1929" i="34" s="1"/>
  <c r="B1929" i="34"/>
  <c r="C1928" i="34"/>
  <c r="B1928" i="34"/>
  <c r="C1927" i="34"/>
  <c r="B1927" i="34"/>
  <c r="C1926" i="34"/>
  <c r="B1926" i="34"/>
  <c r="C1925" i="34"/>
  <c r="B1925" i="34"/>
  <c r="C1924" i="34"/>
  <c r="D1924" i="34" s="1"/>
  <c r="B1924" i="34"/>
  <c r="C1923" i="34"/>
  <c r="D1923" i="34" s="1"/>
  <c r="B1923" i="34"/>
  <c r="C1922" i="34"/>
  <c r="B1922" i="34"/>
  <c r="C1921" i="34"/>
  <c r="B1921" i="34"/>
  <c r="C1920" i="34"/>
  <c r="B1920" i="34"/>
  <c r="C1919" i="34"/>
  <c r="B1919" i="34"/>
  <c r="C1918" i="34"/>
  <c r="B1918" i="34"/>
  <c r="C1917" i="34"/>
  <c r="B1917" i="34"/>
  <c r="C1916" i="34"/>
  <c r="B1916" i="34"/>
  <c r="C1915" i="34"/>
  <c r="B1915" i="34"/>
  <c r="C1914" i="34"/>
  <c r="B1914" i="34"/>
  <c r="C1913" i="34"/>
  <c r="B1913" i="34"/>
  <c r="C1912" i="34"/>
  <c r="B1912" i="34"/>
  <c r="C1911" i="34"/>
  <c r="B1911" i="34"/>
  <c r="C1910" i="34"/>
  <c r="B1910" i="34"/>
  <c r="C1909" i="34"/>
  <c r="B1909" i="34"/>
  <c r="C1908" i="34"/>
  <c r="B1908" i="34"/>
  <c r="C1907" i="34"/>
  <c r="B1907" i="34"/>
  <c r="C1906" i="34"/>
  <c r="B1906" i="34"/>
  <c r="C1905" i="34"/>
  <c r="D1905" i="34" s="1"/>
  <c r="B1905" i="34"/>
  <c r="C1904" i="34"/>
  <c r="B1904" i="34"/>
  <c r="C1903" i="34"/>
  <c r="B1903" i="34"/>
  <c r="C1902" i="34"/>
  <c r="B1902" i="34"/>
  <c r="C1901" i="34"/>
  <c r="B1901" i="34"/>
  <c r="C1900" i="34"/>
  <c r="B1900" i="34"/>
  <c r="C1899" i="34"/>
  <c r="B1899" i="34"/>
  <c r="C1898" i="34"/>
  <c r="B1898" i="34"/>
  <c r="C1897" i="34"/>
  <c r="B1897" i="34"/>
  <c r="C1896" i="34"/>
  <c r="B1896" i="34"/>
  <c r="C1895" i="34"/>
  <c r="B1895" i="34"/>
  <c r="C1894" i="34"/>
  <c r="B1894" i="34"/>
  <c r="C1893" i="34"/>
  <c r="D1893" i="34" s="1"/>
  <c r="B1893" i="34"/>
  <c r="C1892" i="34"/>
  <c r="B1892" i="34"/>
  <c r="C1891" i="34"/>
  <c r="B1891" i="34"/>
  <c r="C1890" i="34"/>
  <c r="B1890" i="34"/>
  <c r="C1889" i="34"/>
  <c r="B1889" i="34"/>
  <c r="C1888" i="34"/>
  <c r="B1888" i="34"/>
  <c r="C1887" i="34"/>
  <c r="B1887" i="34"/>
  <c r="C1886" i="34"/>
  <c r="B1886" i="34"/>
  <c r="C1885" i="34"/>
  <c r="B1885" i="34"/>
  <c r="C1884" i="34"/>
  <c r="B1884" i="34"/>
  <c r="C1883" i="34"/>
  <c r="B1883" i="34"/>
  <c r="C1882" i="34"/>
  <c r="B1882" i="34"/>
  <c r="C1881" i="34"/>
  <c r="B1881" i="34"/>
  <c r="C1880" i="34"/>
  <c r="B1880" i="34"/>
  <c r="C1879" i="34"/>
  <c r="B1879" i="34"/>
  <c r="C1878" i="34"/>
  <c r="B1878" i="34"/>
  <c r="C1877" i="34"/>
  <c r="B1877" i="34"/>
  <c r="C1876" i="34"/>
  <c r="B1876" i="34"/>
  <c r="C1875" i="34"/>
  <c r="B1875" i="34"/>
  <c r="C1874" i="34"/>
  <c r="B1874" i="34"/>
  <c r="C1873" i="34"/>
  <c r="B1873" i="34"/>
  <c r="C1872" i="34"/>
  <c r="B1872" i="34"/>
  <c r="C1871" i="34"/>
  <c r="B1871" i="34"/>
  <c r="C1870" i="34"/>
  <c r="B1870" i="34"/>
  <c r="C1869" i="34"/>
  <c r="D1869" i="34" s="1"/>
  <c r="B1869" i="34"/>
  <c r="C1868" i="34"/>
  <c r="B1868" i="34"/>
  <c r="C1867" i="34"/>
  <c r="B1867" i="34"/>
  <c r="C1866" i="34"/>
  <c r="B1866" i="34"/>
  <c r="C1865" i="34"/>
  <c r="B1865" i="34"/>
  <c r="C1864" i="34"/>
  <c r="B1864" i="34"/>
  <c r="C1863" i="34"/>
  <c r="D1863" i="34" s="1"/>
  <c r="B1863" i="34"/>
  <c r="C1862" i="34"/>
  <c r="B1862" i="34"/>
  <c r="C1861" i="34"/>
  <c r="D1860" i="34" s="1"/>
  <c r="B1861" i="34"/>
  <c r="C1860" i="34"/>
  <c r="B1860" i="34"/>
  <c r="C1859" i="34"/>
  <c r="B1859" i="34"/>
  <c r="C1858" i="34"/>
  <c r="B1858" i="34"/>
  <c r="C1857" i="34"/>
  <c r="B1857" i="34"/>
  <c r="C1856" i="34"/>
  <c r="B1856" i="34"/>
  <c r="C1855" i="34"/>
  <c r="B1855" i="34"/>
  <c r="C1854" i="34"/>
  <c r="B1854" i="34"/>
  <c r="C1853" i="34"/>
  <c r="B1853" i="34"/>
  <c r="C1852" i="34"/>
  <c r="B1852" i="34"/>
  <c r="C1851" i="34"/>
  <c r="B1851" i="34"/>
  <c r="C1850" i="34"/>
  <c r="B1850" i="34"/>
  <c r="C1849" i="34"/>
  <c r="B1849" i="34"/>
  <c r="C1848" i="34"/>
  <c r="B1848" i="34"/>
  <c r="C1847" i="34"/>
  <c r="B1847" i="34"/>
  <c r="C1846" i="34"/>
  <c r="B1846" i="34"/>
  <c r="C1845" i="34"/>
  <c r="B1845" i="34"/>
  <c r="C1844" i="34"/>
  <c r="B1844" i="34"/>
  <c r="C1843" i="34"/>
  <c r="D1842" i="34" s="1"/>
  <c r="B1843" i="34"/>
  <c r="C1842" i="34"/>
  <c r="B1842" i="34"/>
  <c r="C1841" i="34"/>
  <c r="B1841" i="34"/>
  <c r="C1840" i="34"/>
  <c r="B1840" i="34"/>
  <c r="C1839" i="34"/>
  <c r="D1839" i="34" s="1"/>
  <c r="B1839" i="34"/>
  <c r="C1838" i="34"/>
  <c r="B1838" i="34"/>
  <c r="C1837" i="34"/>
  <c r="B1837" i="34"/>
  <c r="C1836" i="34"/>
  <c r="B1836" i="34"/>
  <c r="C1835" i="34"/>
  <c r="B1835" i="34"/>
  <c r="C1834" i="34"/>
  <c r="B1834" i="34"/>
  <c r="C1833" i="34"/>
  <c r="D1833" i="34" s="1"/>
  <c r="B1833" i="34"/>
  <c r="C1832" i="34"/>
  <c r="B1832" i="34"/>
  <c r="C1831" i="34"/>
  <c r="B1831" i="34"/>
  <c r="C1830" i="34"/>
  <c r="B1830" i="34"/>
  <c r="C1829" i="34"/>
  <c r="B1829" i="34"/>
  <c r="C1828" i="34"/>
  <c r="B1828" i="34"/>
  <c r="C1827" i="34"/>
  <c r="B1827" i="34"/>
  <c r="C1826" i="34"/>
  <c r="B1826" i="34"/>
  <c r="C1825" i="34"/>
  <c r="D1824" i="34" s="1"/>
  <c r="B1825" i="34"/>
  <c r="C1824" i="34"/>
  <c r="B1824" i="34"/>
  <c r="C1823" i="34"/>
  <c r="B1823" i="34"/>
  <c r="C1822" i="34"/>
  <c r="B1822" i="34"/>
  <c r="C1821" i="34"/>
  <c r="B1821" i="34"/>
  <c r="C1820" i="34"/>
  <c r="B1820" i="34"/>
  <c r="C1819" i="34"/>
  <c r="B1819" i="34"/>
  <c r="C1818" i="34"/>
  <c r="B1818" i="34"/>
  <c r="C1817" i="34"/>
  <c r="B1817" i="34"/>
  <c r="C1816" i="34"/>
  <c r="B1816" i="34"/>
  <c r="C1815" i="34"/>
  <c r="D1815" i="34" s="1"/>
  <c r="B1815" i="34"/>
  <c r="C1814" i="34"/>
  <c r="B1814" i="34"/>
  <c r="C1813" i="34"/>
  <c r="B1813" i="34"/>
  <c r="C1812" i="34"/>
  <c r="B1812" i="34"/>
  <c r="C1811" i="34"/>
  <c r="B1811" i="34"/>
  <c r="C1810" i="34"/>
  <c r="B1810" i="34"/>
  <c r="C1809" i="34"/>
  <c r="B1809" i="34"/>
  <c r="C1808" i="34"/>
  <c r="B1808" i="34"/>
  <c r="C1807" i="34"/>
  <c r="B1807" i="34"/>
  <c r="C1806" i="34"/>
  <c r="B1806" i="34"/>
  <c r="C1805" i="34"/>
  <c r="B1805" i="34"/>
  <c r="C1804" i="34"/>
  <c r="B1804" i="34"/>
  <c r="C1803" i="34"/>
  <c r="D1802" i="34" s="1"/>
  <c r="B1803" i="34"/>
  <c r="C1802" i="34"/>
  <c r="B1802" i="34"/>
  <c r="C1801" i="34"/>
  <c r="B1801" i="34"/>
  <c r="C1800" i="34"/>
  <c r="B1800" i="34"/>
  <c r="C1799" i="34"/>
  <c r="B1799" i="34"/>
  <c r="C1798" i="34"/>
  <c r="B1798" i="34"/>
  <c r="C1797" i="34"/>
  <c r="D1797" i="34" s="1"/>
  <c r="B1797" i="34"/>
  <c r="C1796" i="34"/>
  <c r="B1796" i="34"/>
  <c r="C1795" i="34"/>
  <c r="B1795" i="34"/>
  <c r="C1794" i="34"/>
  <c r="B1794" i="34"/>
  <c r="C1793" i="34"/>
  <c r="B1793" i="34"/>
  <c r="C1792" i="34"/>
  <c r="B1792" i="34"/>
  <c r="C1791" i="34"/>
  <c r="D1791" i="34" s="1"/>
  <c r="B1791" i="34"/>
  <c r="C1790" i="34"/>
  <c r="B1790" i="34"/>
  <c r="C1789" i="34"/>
  <c r="B1789" i="34"/>
  <c r="C1788" i="34"/>
  <c r="B1788" i="34"/>
  <c r="C1787" i="34"/>
  <c r="B1787" i="34"/>
  <c r="C1786" i="34"/>
  <c r="B1786" i="34"/>
  <c r="C1785" i="34"/>
  <c r="D1785" i="34" s="1"/>
  <c r="B1785" i="34"/>
  <c r="C1784" i="34"/>
  <c r="B1784" i="34"/>
  <c r="C1783" i="34"/>
  <c r="B1783" i="34"/>
  <c r="C1782" i="34"/>
  <c r="B1782" i="34"/>
  <c r="C1781" i="34"/>
  <c r="B1781" i="34"/>
  <c r="C1780" i="34"/>
  <c r="B1780" i="34"/>
  <c r="C1779" i="34"/>
  <c r="D1779" i="34" s="1"/>
  <c r="B1779" i="34"/>
  <c r="C1778" i="34"/>
  <c r="B1778" i="34"/>
  <c r="C1777" i="34"/>
  <c r="B1777" i="34"/>
  <c r="C1776" i="34"/>
  <c r="B1776" i="34"/>
  <c r="C1775" i="34"/>
  <c r="B1775" i="34"/>
  <c r="C1774" i="34"/>
  <c r="B1774" i="34"/>
  <c r="C1773" i="34"/>
  <c r="B1773" i="34"/>
  <c r="C1772" i="34"/>
  <c r="B1772" i="34"/>
  <c r="C1771" i="34"/>
  <c r="B1771" i="34"/>
  <c r="C1770" i="34"/>
  <c r="B1770" i="34"/>
  <c r="C1769" i="34"/>
  <c r="B1769" i="34"/>
  <c r="C1768" i="34"/>
  <c r="B1768" i="34"/>
  <c r="C1767" i="34"/>
  <c r="D1767" i="34" s="1"/>
  <c r="B1767" i="34"/>
  <c r="C1766" i="34"/>
  <c r="B1766" i="34"/>
  <c r="C1765" i="34"/>
  <c r="B1765" i="34"/>
  <c r="C1764" i="34"/>
  <c r="B1764" i="34"/>
  <c r="C1763" i="34"/>
  <c r="B1763" i="34"/>
  <c r="C1762" i="34"/>
  <c r="B1762" i="34"/>
  <c r="C1761" i="34"/>
  <c r="B1761" i="34"/>
  <c r="C1760" i="34"/>
  <c r="B1760" i="34"/>
  <c r="C1759" i="34"/>
  <c r="B1759" i="34"/>
  <c r="C1758" i="34"/>
  <c r="B1758" i="34"/>
  <c r="C1757" i="34"/>
  <c r="B1757" i="34"/>
  <c r="C1756" i="34"/>
  <c r="B1756" i="34"/>
  <c r="C1755" i="34"/>
  <c r="B1755" i="34"/>
  <c r="C1754" i="34"/>
  <c r="B1754" i="34"/>
  <c r="C1753" i="34"/>
  <c r="B1753" i="34"/>
  <c r="C1752" i="34"/>
  <c r="B1752" i="34"/>
  <c r="C1751" i="34"/>
  <c r="B1751" i="34"/>
  <c r="C1750" i="34"/>
  <c r="B1750" i="34"/>
  <c r="C1749" i="34"/>
  <c r="D1749" i="34" s="1"/>
  <c r="B1749" i="34"/>
  <c r="C1748" i="34"/>
  <c r="B1748" i="34"/>
  <c r="C1747" i="34"/>
  <c r="B1747" i="34"/>
  <c r="C1746" i="34"/>
  <c r="B1746" i="34"/>
  <c r="C1745" i="34"/>
  <c r="B1745" i="34"/>
  <c r="C1744" i="34"/>
  <c r="B1744" i="34"/>
  <c r="C1743" i="34"/>
  <c r="D1743" i="34" s="1"/>
  <c r="B1743" i="34"/>
  <c r="C1742" i="34"/>
  <c r="B1742" i="34"/>
  <c r="C1741" i="34"/>
  <c r="B1741" i="34"/>
  <c r="C1740" i="34"/>
  <c r="B1740" i="34"/>
  <c r="C1739" i="34"/>
  <c r="B1739" i="34"/>
  <c r="C1738" i="34"/>
  <c r="B1738" i="34"/>
  <c r="C1737" i="34"/>
  <c r="D1737" i="34" s="1"/>
  <c r="B1737" i="34"/>
  <c r="C1736" i="34"/>
  <c r="B1736" i="34"/>
  <c r="C1735" i="34"/>
  <c r="B1735" i="34"/>
  <c r="C1734" i="34"/>
  <c r="B1734" i="34"/>
  <c r="C1733" i="34"/>
  <c r="B1733" i="34"/>
  <c r="C1732" i="34"/>
  <c r="B1732" i="34"/>
  <c r="C1731" i="34"/>
  <c r="D1731" i="34" s="1"/>
  <c r="B1731" i="34"/>
  <c r="C1730" i="34"/>
  <c r="B1730" i="34"/>
  <c r="C1729" i="34"/>
  <c r="B1729" i="34"/>
  <c r="C1728" i="34"/>
  <c r="B1728" i="34"/>
  <c r="C1727" i="34"/>
  <c r="B1727" i="34"/>
  <c r="C1726" i="34"/>
  <c r="B1726" i="34"/>
  <c r="C1725" i="34"/>
  <c r="D1725" i="34" s="1"/>
  <c r="B1725" i="34"/>
  <c r="C1724" i="34"/>
  <c r="B1724" i="34"/>
  <c r="C1723" i="34"/>
  <c r="B1723" i="34"/>
  <c r="C1722" i="34"/>
  <c r="B1722" i="34"/>
  <c r="C1721" i="34"/>
  <c r="B1721" i="34"/>
  <c r="C1720" i="34"/>
  <c r="B1720" i="34"/>
  <c r="C1719" i="34"/>
  <c r="D1718" i="34" s="1"/>
  <c r="B1719" i="34"/>
  <c r="C1718" i="34"/>
  <c r="B1718" i="34"/>
  <c r="C1717" i="34"/>
  <c r="B1717" i="34"/>
  <c r="C1716" i="34"/>
  <c r="B1716" i="34"/>
  <c r="C1715" i="34"/>
  <c r="B1715" i="34"/>
  <c r="C1714" i="34"/>
  <c r="B1714" i="34"/>
  <c r="C1713" i="34"/>
  <c r="D1713" i="34" s="1"/>
  <c r="B1713" i="34"/>
  <c r="C1712" i="34"/>
  <c r="B1712" i="34"/>
  <c r="C1711" i="34"/>
  <c r="B1711" i="34"/>
  <c r="C1710" i="34"/>
  <c r="B1710" i="34"/>
  <c r="C1709" i="34"/>
  <c r="B1709" i="34"/>
  <c r="C1708" i="34"/>
  <c r="B1708" i="34"/>
  <c r="C1707" i="34"/>
  <c r="D1707" i="34" s="1"/>
  <c r="B1707" i="34"/>
  <c r="C1706" i="34"/>
  <c r="B1706" i="34"/>
  <c r="C1705" i="34"/>
  <c r="B1705" i="34"/>
  <c r="C1704" i="34"/>
  <c r="B1704" i="34"/>
  <c r="C1703" i="34"/>
  <c r="B1703" i="34"/>
  <c r="C1702" i="34"/>
  <c r="B1702" i="34"/>
  <c r="C1701" i="34"/>
  <c r="B1701" i="34"/>
  <c r="C1700" i="34"/>
  <c r="B1700" i="34"/>
  <c r="C1699" i="34"/>
  <c r="B1699" i="34"/>
  <c r="C1698" i="34"/>
  <c r="B1698" i="34"/>
  <c r="C1697" i="34"/>
  <c r="B1697" i="34"/>
  <c r="C1696" i="34"/>
  <c r="B1696" i="34"/>
  <c r="C1695" i="34"/>
  <c r="D1695" i="34" s="1"/>
  <c r="B1695" i="34"/>
  <c r="C1694" i="34"/>
  <c r="B1694" i="34"/>
  <c r="C1693" i="34"/>
  <c r="B1693" i="34"/>
  <c r="C1692" i="34"/>
  <c r="B1692" i="34"/>
  <c r="C1691" i="34"/>
  <c r="B1691" i="34"/>
  <c r="C1690" i="34"/>
  <c r="B1690" i="34"/>
  <c r="C1689" i="34"/>
  <c r="B1689" i="34"/>
  <c r="C1688" i="34"/>
  <c r="B1688" i="34"/>
  <c r="C1687" i="34"/>
  <c r="B1687" i="34"/>
  <c r="C1686" i="34"/>
  <c r="B1686" i="34"/>
  <c r="C1685" i="34"/>
  <c r="B1685" i="34"/>
  <c r="C1684" i="34"/>
  <c r="B1684" i="34"/>
  <c r="C1683" i="34"/>
  <c r="D1683" i="34" s="1"/>
  <c r="B1683" i="34"/>
  <c r="C1682" i="34"/>
  <c r="B1682" i="34"/>
  <c r="C1681" i="34"/>
  <c r="B1681" i="34"/>
  <c r="C1680" i="34"/>
  <c r="B1680" i="34"/>
  <c r="C1679" i="34"/>
  <c r="B1679" i="34"/>
  <c r="C1678" i="34"/>
  <c r="B1678" i="34"/>
  <c r="C1677" i="34"/>
  <c r="B1677" i="34"/>
  <c r="C1676" i="34"/>
  <c r="B1676" i="34"/>
  <c r="C1675" i="34"/>
  <c r="B1675" i="34"/>
  <c r="C1674" i="34"/>
  <c r="B1674" i="34"/>
  <c r="C1673" i="34"/>
  <c r="B1673" i="34"/>
  <c r="C1672" i="34"/>
  <c r="B1672" i="34"/>
  <c r="C1671" i="34"/>
  <c r="B1671" i="34"/>
  <c r="C1670" i="34"/>
  <c r="B1670" i="34"/>
  <c r="C1669" i="34"/>
  <c r="B1669" i="34"/>
  <c r="C1668" i="34"/>
  <c r="B1668" i="34"/>
  <c r="C1667" i="34"/>
  <c r="B1667" i="34"/>
  <c r="C1666" i="34"/>
  <c r="B1666" i="34"/>
  <c r="C1665" i="34"/>
  <c r="D1665" i="34" s="1"/>
  <c r="B1665" i="34"/>
  <c r="C1664" i="34"/>
  <c r="B1664" i="34"/>
  <c r="C1663" i="34"/>
  <c r="B1663" i="34"/>
  <c r="C1662" i="34"/>
  <c r="B1662" i="34"/>
  <c r="C1661" i="34"/>
  <c r="B1661" i="34"/>
  <c r="C1660" i="34"/>
  <c r="B1660" i="34"/>
  <c r="C1659" i="34"/>
  <c r="D1659" i="34" s="1"/>
  <c r="B1659" i="34"/>
  <c r="C1658" i="34"/>
  <c r="B1658" i="34"/>
  <c r="C1657" i="34"/>
  <c r="B1657" i="34"/>
  <c r="C1656" i="34"/>
  <c r="B1656" i="34"/>
  <c r="C1655" i="34"/>
  <c r="B1655" i="34"/>
  <c r="C1654" i="34"/>
  <c r="B1654" i="34"/>
  <c r="C1653" i="34"/>
  <c r="B1653" i="34"/>
  <c r="C1652" i="34"/>
  <c r="B1652" i="34"/>
  <c r="C1651" i="34"/>
  <c r="B1651" i="34"/>
  <c r="C1650" i="34"/>
  <c r="B1650" i="34"/>
  <c r="C1649" i="34"/>
  <c r="B1649" i="34"/>
  <c r="C1648" i="34"/>
  <c r="B1648" i="34"/>
  <c r="C1647" i="34"/>
  <c r="D1647" i="34" s="1"/>
  <c r="B1647" i="34"/>
  <c r="C1646" i="34"/>
  <c r="B1646" i="34"/>
  <c r="C1645" i="34"/>
  <c r="B1645" i="34"/>
  <c r="C1644" i="34"/>
  <c r="B1644" i="34"/>
  <c r="C1643" i="34"/>
  <c r="B1643" i="34"/>
  <c r="C1642" i="34"/>
  <c r="B1642" i="34"/>
  <c r="C1641" i="34"/>
  <c r="D1641" i="34" s="1"/>
  <c r="B1641" i="34"/>
  <c r="C1640" i="34"/>
  <c r="B1640" i="34"/>
  <c r="C1639" i="34"/>
  <c r="B1639" i="34"/>
  <c r="C1638" i="34"/>
  <c r="B1638" i="34"/>
  <c r="C1637" i="34"/>
  <c r="B1637" i="34"/>
  <c r="C1636" i="34"/>
  <c r="B1636" i="34"/>
  <c r="C1635" i="34"/>
  <c r="B1635" i="34"/>
  <c r="C1634" i="34"/>
  <c r="B1634" i="34"/>
  <c r="C1633" i="34"/>
  <c r="B1633" i="34"/>
  <c r="C1632" i="34"/>
  <c r="B1632" i="34"/>
  <c r="C1631" i="34"/>
  <c r="B1631" i="34"/>
  <c r="C1630" i="34"/>
  <c r="B1630" i="34"/>
  <c r="C1629" i="34"/>
  <c r="B1629" i="34"/>
  <c r="C1628" i="34"/>
  <c r="B1628" i="34"/>
  <c r="C1627" i="34"/>
  <c r="B1627" i="34"/>
  <c r="C1626" i="34"/>
  <c r="B1626" i="34"/>
  <c r="C1625" i="34"/>
  <c r="B1625" i="34"/>
  <c r="C1624" i="34"/>
  <c r="B1624" i="34"/>
  <c r="C1623" i="34"/>
  <c r="D1623" i="34" s="1"/>
  <c r="B1623" i="34"/>
  <c r="C1622" i="34"/>
  <c r="B1622" i="34"/>
  <c r="C1621" i="34"/>
  <c r="B1621" i="34"/>
  <c r="C1620" i="34"/>
  <c r="B1620" i="34"/>
  <c r="C1619" i="34"/>
  <c r="B1619" i="34"/>
  <c r="C1618" i="34"/>
  <c r="B1618" i="34"/>
  <c r="C1617" i="34"/>
  <c r="B1617" i="34"/>
  <c r="C1616" i="34"/>
  <c r="B1616" i="34"/>
  <c r="C1615" i="34"/>
  <c r="B1615" i="34"/>
  <c r="C1614" i="34"/>
  <c r="B1614" i="34"/>
  <c r="C1613" i="34"/>
  <c r="B1613" i="34"/>
  <c r="C1612" i="34"/>
  <c r="B1612" i="34"/>
  <c r="C1611" i="34"/>
  <c r="B1611" i="34"/>
  <c r="C1610" i="34"/>
  <c r="B1610" i="34"/>
  <c r="C1609" i="34"/>
  <c r="B1609" i="34"/>
  <c r="C1608" i="34"/>
  <c r="B1608" i="34"/>
  <c r="C1607" i="34"/>
  <c r="B1607" i="34"/>
  <c r="C1606" i="34"/>
  <c r="B1606" i="34"/>
  <c r="C1605" i="34"/>
  <c r="B1605" i="34"/>
  <c r="C1604" i="34"/>
  <c r="B1604" i="34"/>
  <c r="C1603" i="34"/>
  <c r="B1603" i="34"/>
  <c r="C1602" i="34"/>
  <c r="B1602" i="34"/>
  <c r="C1601" i="34"/>
  <c r="B1601" i="34"/>
  <c r="C1600" i="34"/>
  <c r="B1600" i="34"/>
  <c r="C1599" i="34"/>
  <c r="B1599" i="34"/>
  <c r="C1598" i="34"/>
  <c r="B1598" i="34"/>
  <c r="C1597" i="34"/>
  <c r="B1597" i="34"/>
  <c r="C1596" i="34"/>
  <c r="B1596" i="34"/>
  <c r="C1595" i="34"/>
  <c r="B1595" i="34"/>
  <c r="C1594" i="34"/>
  <c r="B1594" i="34"/>
  <c r="C1593" i="34"/>
  <c r="B1593" i="34"/>
  <c r="C1592" i="34"/>
  <c r="B1592" i="34"/>
  <c r="C1591" i="34"/>
  <c r="B1591" i="34"/>
  <c r="C1590" i="34"/>
  <c r="B1590" i="34"/>
  <c r="C1589" i="34"/>
  <c r="B1589" i="34"/>
  <c r="C1588" i="34"/>
  <c r="B1588" i="34"/>
  <c r="C1587" i="34"/>
  <c r="B1587" i="34"/>
  <c r="C1586" i="34"/>
  <c r="B1586" i="34"/>
  <c r="C1585" i="34"/>
  <c r="B1585" i="34"/>
  <c r="C1584" i="34"/>
  <c r="B1584" i="34"/>
  <c r="C1583" i="34"/>
  <c r="B1583" i="34"/>
  <c r="C1582" i="34"/>
  <c r="B1582" i="34"/>
  <c r="C1581" i="34"/>
  <c r="B1581" i="34"/>
  <c r="C1580" i="34"/>
  <c r="B1580" i="34"/>
  <c r="C1579" i="34"/>
  <c r="D1578" i="34" s="1"/>
  <c r="B1579" i="34"/>
  <c r="C1578" i="34"/>
  <c r="B1578" i="34"/>
  <c r="C1577" i="34"/>
  <c r="B1577" i="34"/>
  <c r="C1576" i="34"/>
  <c r="B1576" i="34"/>
  <c r="C1575" i="34"/>
  <c r="B1575" i="34"/>
  <c r="C1574" i="34"/>
  <c r="B1574" i="34"/>
  <c r="C1573" i="34"/>
  <c r="B1573" i="34"/>
  <c r="C1572" i="34"/>
  <c r="B1572" i="34"/>
  <c r="C1571" i="34"/>
  <c r="B1571" i="34"/>
  <c r="C1570" i="34"/>
  <c r="B1570" i="34"/>
  <c r="C1569" i="34"/>
  <c r="B1569" i="34"/>
  <c r="C1568" i="34"/>
  <c r="B1568" i="34"/>
  <c r="C1567" i="34"/>
  <c r="B1567" i="34"/>
  <c r="C1566" i="34"/>
  <c r="B1566" i="34"/>
  <c r="C1565" i="34"/>
  <c r="B1565" i="34"/>
  <c r="C1564" i="34"/>
  <c r="B1564" i="34"/>
  <c r="C1563" i="34"/>
  <c r="B1563" i="34"/>
  <c r="C1562" i="34"/>
  <c r="B1562" i="34"/>
  <c r="C1561" i="34"/>
  <c r="B1561" i="34"/>
  <c r="C1560" i="34"/>
  <c r="B1560" i="34"/>
  <c r="C1559" i="34"/>
  <c r="B1559" i="34"/>
  <c r="C1558" i="34"/>
  <c r="B1558" i="34"/>
  <c r="C1557" i="34"/>
  <c r="D1556" i="34" s="1"/>
  <c r="B1557" i="34"/>
  <c r="C1556" i="34"/>
  <c r="B1556" i="34"/>
  <c r="C1555" i="34"/>
  <c r="B1555" i="34"/>
  <c r="C1554" i="34"/>
  <c r="B1554" i="34"/>
  <c r="C1553" i="34"/>
  <c r="B1553" i="34"/>
  <c r="C1552" i="34"/>
  <c r="B1552" i="34"/>
  <c r="C1551" i="34"/>
  <c r="B1551" i="34"/>
  <c r="C1550" i="34"/>
  <c r="B1550" i="34"/>
  <c r="C1549" i="34"/>
  <c r="B1549" i="34"/>
  <c r="C1548" i="34"/>
  <c r="B1548" i="34"/>
  <c r="C1547" i="34"/>
  <c r="B1547" i="34"/>
  <c r="C1546" i="34"/>
  <c r="B1546" i="34"/>
  <c r="C1545" i="34"/>
  <c r="B1545" i="34"/>
  <c r="C1544" i="34"/>
  <c r="B1544" i="34"/>
  <c r="C1543" i="34"/>
  <c r="B1543" i="34"/>
  <c r="C1542" i="34"/>
  <c r="B1542" i="34"/>
  <c r="C1541" i="34"/>
  <c r="B1541" i="34"/>
  <c r="C1540" i="34"/>
  <c r="B1540" i="34"/>
  <c r="C1539" i="34"/>
  <c r="B1539" i="34"/>
  <c r="C1538" i="34"/>
  <c r="B1538" i="34"/>
  <c r="C1537" i="34"/>
  <c r="B1537" i="34"/>
  <c r="C1536" i="34"/>
  <c r="B1536" i="34"/>
  <c r="C1535" i="34"/>
  <c r="B1535" i="34"/>
  <c r="C1534" i="34"/>
  <c r="B1534" i="34"/>
  <c r="C1533" i="34"/>
  <c r="B1533" i="34"/>
  <c r="C1532" i="34"/>
  <c r="B1532" i="34"/>
  <c r="C1531" i="34"/>
  <c r="B1531" i="34"/>
  <c r="C1530" i="34"/>
  <c r="B1530" i="34"/>
  <c r="C1529" i="34"/>
  <c r="B1529" i="34"/>
  <c r="C1528" i="34"/>
  <c r="B1528" i="34"/>
  <c r="C1527" i="34"/>
  <c r="D1527" i="34" s="1"/>
  <c r="B1527" i="34"/>
  <c r="C1526" i="34"/>
  <c r="B1526" i="34"/>
  <c r="C1525" i="34"/>
  <c r="B1525" i="34"/>
  <c r="C1524" i="34"/>
  <c r="B1524" i="34"/>
  <c r="C1523" i="34"/>
  <c r="B1523" i="34"/>
  <c r="C1522" i="34"/>
  <c r="B1522" i="34"/>
  <c r="C1521" i="34"/>
  <c r="B1521" i="34"/>
  <c r="C1520" i="34"/>
  <c r="B1520" i="34"/>
  <c r="C1519" i="34"/>
  <c r="B1519" i="34"/>
  <c r="C1518" i="34"/>
  <c r="B1518" i="34"/>
  <c r="C1517" i="34"/>
  <c r="B1517" i="34"/>
  <c r="C1516" i="34"/>
  <c r="B1516" i="34"/>
  <c r="C1515" i="34"/>
  <c r="B1515" i="34"/>
  <c r="C1514" i="34"/>
  <c r="B1514" i="34"/>
  <c r="C1513" i="34"/>
  <c r="B1513" i="34"/>
  <c r="C1512" i="34"/>
  <c r="B1512" i="34"/>
  <c r="C1511" i="34"/>
  <c r="B1511" i="34"/>
  <c r="C1510" i="34"/>
  <c r="B1510" i="34"/>
  <c r="C1509" i="34"/>
  <c r="B1509" i="34"/>
  <c r="C1508" i="34"/>
  <c r="B1508" i="34"/>
  <c r="C1507" i="34"/>
  <c r="B1507" i="34"/>
  <c r="C1506" i="34"/>
  <c r="B1506" i="34"/>
  <c r="C1505" i="34"/>
  <c r="B1505" i="34"/>
  <c r="C1504" i="34"/>
  <c r="B1504" i="34"/>
  <c r="C1503" i="34"/>
  <c r="D1503" i="34" s="1"/>
  <c r="B1503" i="34"/>
  <c r="C1502" i="34"/>
  <c r="B1502" i="34"/>
  <c r="C1501" i="34"/>
  <c r="B1501" i="34"/>
  <c r="C1500" i="34"/>
  <c r="B1500" i="34"/>
  <c r="C1499" i="34"/>
  <c r="B1499" i="34"/>
  <c r="C1498" i="34"/>
  <c r="B1498" i="34"/>
  <c r="C1497" i="34"/>
  <c r="D1497" i="34" s="1"/>
  <c r="B1497" i="34"/>
  <c r="C1496" i="34"/>
  <c r="B1496" i="34"/>
  <c r="C1495" i="34"/>
  <c r="B1495" i="34"/>
  <c r="C1494" i="34"/>
  <c r="B1494" i="34"/>
  <c r="C1493" i="34"/>
  <c r="B1493" i="34"/>
  <c r="C1492" i="34"/>
  <c r="B1492" i="34"/>
  <c r="C1491" i="34"/>
  <c r="D1491" i="34" s="1"/>
  <c r="B1491" i="34"/>
  <c r="C1490" i="34"/>
  <c r="B1490" i="34"/>
  <c r="C1489" i="34"/>
  <c r="B1489" i="34"/>
  <c r="C1488" i="34"/>
  <c r="B1488" i="34"/>
  <c r="C1487" i="34"/>
  <c r="B1487" i="34"/>
  <c r="C1486" i="34"/>
  <c r="B1486" i="34"/>
  <c r="C1485" i="34"/>
  <c r="D1485" i="34" s="1"/>
  <c r="B1485" i="34"/>
  <c r="C1484" i="34"/>
  <c r="B1484" i="34"/>
  <c r="C1483" i="34"/>
  <c r="D1482" i="34" s="1"/>
  <c r="B1483" i="34"/>
  <c r="C1482" i="34"/>
  <c r="B1482" i="34"/>
  <c r="C1481" i="34"/>
  <c r="B1481" i="34"/>
  <c r="C1480" i="34"/>
  <c r="B1480" i="34"/>
  <c r="C1479" i="34"/>
  <c r="B1479" i="34"/>
  <c r="C1478" i="34"/>
  <c r="B1478" i="34"/>
  <c r="C1477" i="34"/>
  <c r="B1477" i="34"/>
  <c r="C1476" i="34"/>
  <c r="B1476" i="34"/>
  <c r="C1475" i="34"/>
  <c r="B1475" i="34"/>
  <c r="C1474" i="34"/>
  <c r="B1474" i="34"/>
  <c r="C1473" i="34"/>
  <c r="D1473" i="34" s="1"/>
  <c r="B1473" i="34"/>
  <c r="C1472" i="34"/>
  <c r="B1472" i="34"/>
  <c r="C1471" i="34"/>
  <c r="B1471" i="34"/>
  <c r="C1470" i="34"/>
  <c r="B1470" i="34"/>
  <c r="C1469" i="34"/>
  <c r="B1469" i="34"/>
  <c r="C1468" i="34"/>
  <c r="B1468" i="34"/>
  <c r="C1467" i="34"/>
  <c r="D1467" i="34" s="1"/>
  <c r="B1467" i="34"/>
  <c r="C1466" i="34"/>
  <c r="B1466" i="34"/>
  <c r="C1465" i="34"/>
  <c r="B1465" i="34"/>
  <c r="C1464" i="34"/>
  <c r="B1464" i="34"/>
  <c r="C1463" i="34"/>
  <c r="B1463" i="34"/>
  <c r="C1462" i="34"/>
  <c r="B1462" i="34"/>
  <c r="C1461" i="34"/>
  <c r="D1461" i="34" s="1"/>
  <c r="B1461" i="34"/>
  <c r="C1460" i="34"/>
  <c r="B1460" i="34"/>
  <c r="C1459" i="34"/>
  <c r="B1459" i="34"/>
  <c r="C1458" i="34"/>
  <c r="B1458" i="34"/>
  <c r="C1457" i="34"/>
  <c r="B1457" i="34"/>
  <c r="C1456" i="34"/>
  <c r="B1456" i="34"/>
  <c r="C1455" i="34"/>
  <c r="B1455" i="34"/>
  <c r="C1454" i="34"/>
  <c r="B1454" i="34"/>
  <c r="C1453" i="34"/>
  <c r="B1453" i="34"/>
  <c r="C1452" i="34"/>
  <c r="B1452" i="34"/>
  <c r="C1451" i="34"/>
  <c r="B1451" i="34"/>
  <c r="C1450" i="34"/>
  <c r="B1450" i="34"/>
  <c r="C1449" i="34"/>
  <c r="B1449" i="34"/>
  <c r="C1448" i="34"/>
  <c r="B1448" i="34"/>
  <c r="C1447" i="34"/>
  <c r="B1447" i="34"/>
  <c r="C1446" i="34"/>
  <c r="B1446" i="34"/>
  <c r="C1445" i="34"/>
  <c r="B1445" i="34"/>
  <c r="C1444" i="34"/>
  <c r="B1444" i="34"/>
  <c r="C1443" i="34"/>
  <c r="D1443" i="34" s="1"/>
  <c r="B1443" i="34"/>
  <c r="C1442" i="34"/>
  <c r="B1442" i="34"/>
  <c r="C1441" i="34"/>
  <c r="B1441" i="34"/>
  <c r="C1440" i="34"/>
  <c r="B1440" i="34"/>
  <c r="C1439" i="34"/>
  <c r="B1439" i="34"/>
  <c r="C1438" i="34"/>
  <c r="B1438" i="34"/>
  <c r="C1437" i="34"/>
  <c r="D1437" i="34" s="1"/>
  <c r="B1437" i="34"/>
  <c r="C1436" i="34"/>
  <c r="B1436" i="34"/>
  <c r="C1435" i="34"/>
  <c r="D1434" i="34" s="1"/>
  <c r="B1435" i="34"/>
  <c r="C1434" i="34"/>
  <c r="B1434" i="34"/>
  <c r="C1433" i="34"/>
  <c r="B1433" i="34"/>
  <c r="C1432" i="34"/>
  <c r="B1432" i="34"/>
  <c r="C1431" i="34"/>
  <c r="D1431" i="34" s="1"/>
  <c r="B1431" i="34"/>
  <c r="C1430" i="34"/>
  <c r="B1430" i="34"/>
  <c r="C1429" i="34"/>
  <c r="B1429" i="34"/>
  <c r="C1428" i="34"/>
  <c r="B1428" i="34"/>
  <c r="C1427" i="34"/>
  <c r="B1427" i="34"/>
  <c r="C1426" i="34"/>
  <c r="B1426" i="34"/>
  <c r="C1425" i="34"/>
  <c r="B1425" i="34"/>
  <c r="C1424" i="34"/>
  <c r="B1424" i="34"/>
  <c r="C1423" i="34"/>
  <c r="B1423" i="34"/>
  <c r="C1422" i="34"/>
  <c r="B1422" i="34"/>
  <c r="C1421" i="34"/>
  <c r="B1421" i="34"/>
  <c r="C1420" i="34"/>
  <c r="B1420" i="34"/>
  <c r="C1419" i="34"/>
  <c r="D1419" i="34" s="1"/>
  <c r="B1419" i="34"/>
  <c r="C1418" i="34"/>
  <c r="B1418" i="34"/>
  <c r="C1417" i="34"/>
  <c r="B1417" i="34"/>
  <c r="C1416" i="34"/>
  <c r="B1416" i="34"/>
  <c r="C1415" i="34"/>
  <c r="B1415" i="34"/>
  <c r="C1414" i="34"/>
  <c r="B1414" i="34"/>
  <c r="C1413" i="34"/>
  <c r="D1413" i="34" s="1"/>
  <c r="B1413" i="34"/>
  <c r="C1412" i="34"/>
  <c r="B1412" i="34"/>
  <c r="C1411" i="34"/>
  <c r="B1411" i="34"/>
  <c r="C1410" i="34"/>
  <c r="B1410" i="34"/>
  <c r="C1409" i="34"/>
  <c r="B1409" i="34"/>
  <c r="C1408" i="34"/>
  <c r="B1408" i="34"/>
  <c r="C1407" i="34"/>
  <c r="D1407" i="34" s="1"/>
  <c r="B1407" i="34"/>
  <c r="C1406" i="34"/>
  <c r="B1406" i="34"/>
  <c r="C1405" i="34"/>
  <c r="B1405" i="34"/>
  <c r="C1404" i="34"/>
  <c r="B1404" i="34"/>
  <c r="C1403" i="34"/>
  <c r="B1403" i="34"/>
  <c r="C1402" i="34"/>
  <c r="B1402" i="34"/>
  <c r="C1401" i="34"/>
  <c r="D1400" i="34" s="1"/>
  <c r="B1401" i="34"/>
  <c r="C1400" i="34"/>
  <c r="B1400" i="34"/>
  <c r="C1399" i="34"/>
  <c r="B1399" i="34"/>
  <c r="C1398" i="34"/>
  <c r="B1398" i="34"/>
  <c r="C1397" i="34"/>
  <c r="B1397" i="34"/>
  <c r="C1396" i="34"/>
  <c r="B1396" i="34"/>
  <c r="C1395" i="34"/>
  <c r="D1395" i="34" s="1"/>
  <c r="B1395" i="34"/>
  <c r="C1394" i="34"/>
  <c r="B1394" i="34"/>
  <c r="C1393" i="34"/>
  <c r="B1393" i="34"/>
  <c r="C1392" i="34"/>
  <c r="B1392" i="34"/>
  <c r="C1391" i="34"/>
  <c r="B1391" i="34"/>
  <c r="C1390" i="34"/>
  <c r="B1390" i="34"/>
  <c r="C1389" i="34"/>
  <c r="B1389" i="34"/>
  <c r="C1388" i="34"/>
  <c r="B1388" i="34"/>
  <c r="C1387" i="34"/>
  <c r="B1387" i="34"/>
  <c r="C1386" i="34"/>
  <c r="B1386" i="34"/>
  <c r="C1385" i="34"/>
  <c r="B1385" i="34"/>
  <c r="C1384" i="34"/>
  <c r="B1384" i="34"/>
  <c r="C1383" i="34"/>
  <c r="B1383" i="34"/>
  <c r="C1382" i="34"/>
  <c r="B1382" i="34"/>
  <c r="C1381" i="34"/>
  <c r="B1381" i="34"/>
  <c r="C1380" i="34"/>
  <c r="B1380" i="34"/>
  <c r="C1379" i="34"/>
  <c r="B1379" i="34"/>
  <c r="C1378" i="34"/>
  <c r="B1378" i="34"/>
  <c r="C1377" i="34"/>
  <c r="D1377" i="34" s="1"/>
  <c r="B1377" i="34"/>
  <c r="C1376" i="34"/>
  <c r="B1376" i="34"/>
  <c r="C1375" i="34"/>
  <c r="B1375" i="34"/>
  <c r="C1374" i="34"/>
  <c r="B1374" i="34"/>
  <c r="C1373" i="34"/>
  <c r="B1373" i="34"/>
  <c r="C1372" i="34"/>
  <c r="B1372" i="34"/>
  <c r="C1371" i="34"/>
  <c r="D1371" i="34" s="1"/>
  <c r="B1371" i="34"/>
  <c r="C1370" i="34"/>
  <c r="B1370" i="34"/>
  <c r="C1369" i="34"/>
  <c r="B1369" i="34"/>
  <c r="C1368" i="34"/>
  <c r="B1368" i="34"/>
  <c r="C1367" i="34"/>
  <c r="B1367" i="34"/>
  <c r="C1366" i="34"/>
  <c r="B1366" i="34"/>
  <c r="C1365" i="34"/>
  <c r="D1365" i="34" s="1"/>
  <c r="B1365" i="34"/>
  <c r="C1364" i="34"/>
  <c r="B1364" i="34"/>
  <c r="C1363" i="34"/>
  <c r="B1363" i="34"/>
  <c r="C1362" i="34"/>
  <c r="B1362" i="34"/>
  <c r="C1361" i="34"/>
  <c r="B1361" i="34"/>
  <c r="C1360" i="34"/>
  <c r="B1360" i="34"/>
  <c r="C1359" i="34"/>
  <c r="D1359" i="34" s="1"/>
  <c r="B1359" i="34"/>
  <c r="C1358" i="34"/>
  <c r="B1358" i="34"/>
  <c r="C1357" i="34"/>
  <c r="B1357" i="34"/>
  <c r="C1356" i="34"/>
  <c r="B1356" i="34"/>
  <c r="C1355" i="34"/>
  <c r="B1355" i="34"/>
  <c r="C1354" i="34"/>
  <c r="B1354" i="34"/>
  <c r="C1353" i="34"/>
  <c r="D1353" i="34" s="1"/>
  <c r="B1353" i="34"/>
  <c r="C1352" i="34"/>
  <c r="B1352" i="34"/>
  <c r="C1351" i="34"/>
  <c r="B1351" i="34"/>
  <c r="C1350" i="34"/>
  <c r="B1350" i="34"/>
  <c r="C1349" i="34"/>
  <c r="B1349" i="34"/>
  <c r="C1348" i="34"/>
  <c r="B1348" i="34"/>
  <c r="C1347" i="34"/>
  <c r="B1347" i="34"/>
  <c r="C1346" i="34"/>
  <c r="B1346" i="34"/>
  <c r="C1345" i="34"/>
  <c r="B1345" i="34"/>
  <c r="C1344" i="34"/>
  <c r="B1344" i="34"/>
  <c r="C1343" i="34"/>
  <c r="B1343" i="34"/>
  <c r="C1342" i="34"/>
  <c r="B1342" i="34"/>
  <c r="C1341" i="34"/>
  <c r="B1341" i="34"/>
  <c r="C1340" i="34"/>
  <c r="B1340" i="34"/>
  <c r="C1339" i="34"/>
  <c r="B1339" i="34"/>
  <c r="C1338" i="34"/>
  <c r="B1338" i="34"/>
  <c r="C1337" i="34"/>
  <c r="B1337" i="34"/>
  <c r="C1336" i="34"/>
  <c r="B1336" i="34"/>
  <c r="C1335" i="34"/>
  <c r="D1335" i="34" s="1"/>
  <c r="B1335" i="34"/>
  <c r="C1334" i="34"/>
  <c r="B1334" i="34"/>
  <c r="C1333" i="34"/>
  <c r="B1333" i="34"/>
  <c r="C1332" i="34"/>
  <c r="B1332" i="34"/>
  <c r="C1331" i="34"/>
  <c r="B1331" i="34"/>
  <c r="C1330" i="34"/>
  <c r="D1330" i="34" s="1"/>
  <c r="B1330" i="34"/>
  <c r="C1329" i="34"/>
  <c r="D1329" i="34" s="1"/>
  <c r="B1329" i="34"/>
  <c r="C1328" i="34"/>
  <c r="B1328" i="34"/>
  <c r="C1327" i="34"/>
  <c r="B1327" i="34"/>
  <c r="C1326" i="34"/>
  <c r="B1326" i="34"/>
  <c r="C1325" i="34"/>
  <c r="B1325" i="34"/>
  <c r="C1324" i="34"/>
  <c r="B1324" i="34"/>
  <c r="C1323" i="34"/>
  <c r="D1323" i="34" s="1"/>
  <c r="B1323" i="34"/>
  <c r="C1322" i="34"/>
  <c r="B1322" i="34"/>
  <c r="C1321" i="34"/>
  <c r="B1321" i="34"/>
  <c r="C1320" i="34"/>
  <c r="B1320" i="34"/>
  <c r="C1319" i="34"/>
  <c r="B1319" i="34"/>
  <c r="C1318" i="34"/>
  <c r="B1318" i="34"/>
  <c r="C1317" i="34"/>
  <c r="D1317" i="34" s="1"/>
  <c r="B1317" i="34"/>
  <c r="C1316" i="34"/>
  <c r="B1316" i="34"/>
  <c r="C1315" i="34"/>
  <c r="B1315" i="34"/>
  <c r="C1314" i="34"/>
  <c r="B1314" i="34"/>
  <c r="C1313" i="34"/>
  <c r="B1313" i="34"/>
  <c r="C1312" i="34"/>
  <c r="B1312" i="34"/>
  <c r="C1311" i="34"/>
  <c r="D1311" i="34" s="1"/>
  <c r="B1311" i="34"/>
  <c r="C1310" i="34"/>
  <c r="B1310" i="34"/>
  <c r="C1309" i="34"/>
  <c r="B1309" i="34"/>
  <c r="C1308" i="34"/>
  <c r="B1308" i="34"/>
  <c r="C1307" i="34"/>
  <c r="B1307" i="34"/>
  <c r="C1306" i="34"/>
  <c r="B1306" i="34"/>
  <c r="C1305" i="34"/>
  <c r="D1305" i="34" s="1"/>
  <c r="B1305" i="34"/>
  <c r="C1304" i="34"/>
  <c r="B1304" i="34"/>
  <c r="C1303" i="34"/>
  <c r="B1303" i="34"/>
  <c r="C1302" i="34"/>
  <c r="B1302" i="34"/>
  <c r="C1301" i="34"/>
  <c r="B1301" i="34"/>
  <c r="C1300" i="34"/>
  <c r="B1300" i="34"/>
  <c r="C1299" i="34"/>
  <c r="B1299" i="34"/>
  <c r="C1298" i="34"/>
  <c r="B1298" i="34"/>
  <c r="C1297" i="34"/>
  <c r="B1297" i="34"/>
  <c r="C1296" i="34"/>
  <c r="B1296" i="34"/>
  <c r="C1295" i="34"/>
  <c r="B1295" i="34"/>
  <c r="C1294" i="34"/>
  <c r="B1294" i="34"/>
  <c r="C1293" i="34"/>
  <c r="D1293" i="34" s="1"/>
  <c r="B1293" i="34"/>
  <c r="C1292" i="34"/>
  <c r="B1292" i="34"/>
  <c r="C1291" i="34"/>
  <c r="B1291" i="34"/>
  <c r="C1290" i="34"/>
  <c r="B1290" i="34"/>
  <c r="C1289" i="34"/>
  <c r="B1289" i="34"/>
  <c r="C1288" i="34"/>
  <c r="B1288" i="34"/>
  <c r="C1287" i="34"/>
  <c r="D1287" i="34" s="1"/>
  <c r="B1287" i="34"/>
  <c r="C1286" i="34"/>
  <c r="B1286" i="34"/>
  <c r="C1285" i="34"/>
  <c r="B1285" i="34"/>
  <c r="C1284" i="34"/>
  <c r="B1284" i="34"/>
  <c r="C1283" i="34"/>
  <c r="B1283" i="34"/>
  <c r="C1282" i="34"/>
  <c r="B1282" i="34"/>
  <c r="C1281" i="34"/>
  <c r="B1281" i="34"/>
  <c r="C1280" i="34"/>
  <c r="B1280" i="34"/>
  <c r="C1279" i="34"/>
  <c r="B1279" i="34"/>
  <c r="C1278" i="34"/>
  <c r="B1278" i="34"/>
  <c r="C1277" i="34"/>
  <c r="B1277" i="34"/>
  <c r="C1276" i="34"/>
  <c r="B1276" i="34"/>
  <c r="C1275" i="34"/>
  <c r="B1275" i="34"/>
  <c r="C1274" i="34"/>
  <c r="B1274" i="34"/>
  <c r="C1273" i="34"/>
  <c r="B1273" i="34"/>
  <c r="C1272" i="34"/>
  <c r="B1272" i="34"/>
  <c r="C1271" i="34"/>
  <c r="B1271" i="34"/>
  <c r="C1270" i="34"/>
  <c r="B1270" i="34"/>
  <c r="C1269" i="34"/>
  <c r="D1269" i="34" s="1"/>
  <c r="B1269" i="34"/>
  <c r="C1268" i="34"/>
  <c r="B1268" i="34"/>
  <c r="C1267" i="34"/>
  <c r="B1267" i="34"/>
  <c r="C1266" i="34"/>
  <c r="B1266" i="34"/>
  <c r="C1265" i="34"/>
  <c r="B1265" i="34"/>
  <c r="C1264" i="34"/>
  <c r="B1264" i="34"/>
  <c r="C1263" i="34"/>
  <c r="D1263" i="34" s="1"/>
  <c r="B1263" i="34"/>
  <c r="C1262" i="34"/>
  <c r="B1262" i="34"/>
  <c r="C1261" i="34"/>
  <c r="B1261" i="34"/>
  <c r="C1260" i="34"/>
  <c r="B1260" i="34"/>
  <c r="C1259" i="34"/>
  <c r="B1259" i="34"/>
  <c r="C1258" i="34"/>
  <c r="B1258" i="34"/>
  <c r="C1257" i="34"/>
  <c r="B1257" i="34"/>
  <c r="C1256" i="34"/>
  <c r="B1256" i="34"/>
  <c r="C1255" i="34"/>
  <c r="B1255" i="34"/>
  <c r="C1254" i="34"/>
  <c r="B1254" i="34"/>
  <c r="C1253" i="34"/>
  <c r="B1253" i="34"/>
  <c r="C1252" i="34"/>
  <c r="B1252" i="34"/>
  <c r="C1251" i="34"/>
  <c r="D1251" i="34" s="1"/>
  <c r="B1251" i="34"/>
  <c r="C1250" i="34"/>
  <c r="B1250" i="34"/>
  <c r="C1249" i="34"/>
  <c r="B1249" i="34"/>
  <c r="C1248" i="34"/>
  <c r="B1248" i="34"/>
  <c r="C1247" i="34"/>
  <c r="B1247" i="34"/>
  <c r="C1246" i="34"/>
  <c r="B1246" i="34"/>
  <c r="C1245" i="34"/>
  <c r="B1245" i="34"/>
  <c r="C1244" i="34"/>
  <c r="B1244" i="34"/>
  <c r="C1243" i="34"/>
  <c r="B1243" i="34"/>
  <c r="C1242" i="34"/>
  <c r="B1242" i="34"/>
  <c r="C1241" i="34"/>
  <c r="B1241" i="34"/>
  <c r="C1240" i="34"/>
  <c r="B1240" i="34"/>
  <c r="C1239" i="34"/>
  <c r="D1239" i="34" s="1"/>
  <c r="B1239" i="34"/>
  <c r="C1238" i="34"/>
  <c r="B1238" i="34"/>
  <c r="C1237" i="34"/>
  <c r="B1237" i="34"/>
  <c r="C1236" i="34"/>
  <c r="B1236" i="34"/>
  <c r="C1235" i="34"/>
  <c r="B1235" i="34"/>
  <c r="C1234" i="34"/>
  <c r="B1234" i="34"/>
  <c r="C1233" i="34"/>
  <c r="D1233" i="34" s="1"/>
  <c r="B1233" i="34"/>
  <c r="C1232" i="34"/>
  <c r="B1232" i="34"/>
  <c r="C1231" i="34"/>
  <c r="B1231" i="34"/>
  <c r="C1230" i="34"/>
  <c r="B1230" i="34"/>
  <c r="C1229" i="34"/>
  <c r="B1229" i="34"/>
  <c r="C1228" i="34"/>
  <c r="B1228" i="34"/>
  <c r="C1227" i="34"/>
  <c r="D1227" i="34" s="1"/>
  <c r="B1227" i="34"/>
  <c r="C1226" i="34"/>
  <c r="B1226" i="34"/>
  <c r="C1225" i="34"/>
  <c r="B1225" i="34"/>
  <c r="C1224" i="34"/>
  <c r="B1224" i="34"/>
  <c r="C1223" i="34"/>
  <c r="B1223" i="34"/>
  <c r="C1222" i="34"/>
  <c r="B1222" i="34"/>
  <c r="C1221" i="34"/>
  <c r="B1221" i="34"/>
  <c r="C1220" i="34"/>
  <c r="B1220" i="34"/>
  <c r="C1219" i="34"/>
  <c r="B1219" i="34"/>
  <c r="C1218" i="34"/>
  <c r="B1218" i="34"/>
  <c r="C1217" i="34"/>
  <c r="B1217" i="34"/>
  <c r="C1216" i="34"/>
  <c r="B1216" i="34"/>
  <c r="C1215" i="34"/>
  <c r="D1215" i="34" s="1"/>
  <c r="B1215" i="34"/>
  <c r="C1214" i="34"/>
  <c r="B1214" i="34"/>
  <c r="C1213" i="34"/>
  <c r="B1213" i="34"/>
  <c r="C1212" i="34"/>
  <c r="B1212" i="34"/>
  <c r="C1211" i="34"/>
  <c r="B1211" i="34"/>
  <c r="C1210" i="34"/>
  <c r="B1210" i="34"/>
  <c r="C1209" i="34"/>
  <c r="D1209" i="34" s="1"/>
  <c r="B1209" i="34"/>
  <c r="C1208" i="34"/>
  <c r="B1208" i="34"/>
  <c r="C1207" i="34"/>
  <c r="B1207" i="34"/>
  <c r="C1206" i="34"/>
  <c r="B1206" i="34"/>
  <c r="C1205" i="34"/>
  <c r="B1205" i="34"/>
  <c r="C1204" i="34"/>
  <c r="B1204" i="34"/>
  <c r="C1203" i="34"/>
  <c r="B1203" i="34"/>
  <c r="C1202" i="34"/>
  <c r="B1202" i="34"/>
  <c r="C1201" i="34"/>
  <c r="B1201" i="34"/>
  <c r="C1200" i="34"/>
  <c r="B1200" i="34"/>
  <c r="C1199" i="34"/>
  <c r="B1199" i="34"/>
  <c r="C1198" i="34"/>
  <c r="B1198" i="34"/>
  <c r="C1197" i="34"/>
  <c r="B1197" i="34"/>
  <c r="C1196" i="34"/>
  <c r="B1196" i="34"/>
  <c r="C1195" i="34"/>
  <c r="B1195" i="34"/>
  <c r="C1194" i="34"/>
  <c r="B1194" i="34"/>
  <c r="C1193" i="34"/>
  <c r="B1193" i="34"/>
  <c r="C1192" i="34"/>
  <c r="B1192" i="34"/>
  <c r="C1191" i="34"/>
  <c r="B1191" i="34"/>
  <c r="C1190" i="34"/>
  <c r="B1190" i="34"/>
  <c r="C1189" i="34"/>
  <c r="B1189" i="34"/>
  <c r="C1188" i="34"/>
  <c r="B1188" i="34"/>
  <c r="C1187" i="34"/>
  <c r="B1187" i="34"/>
  <c r="C1186" i="34"/>
  <c r="B1186" i="34"/>
  <c r="C1185" i="34"/>
  <c r="D1185" i="34" s="1"/>
  <c r="B1185" i="34"/>
  <c r="C1184" i="34"/>
  <c r="B1184" i="34"/>
  <c r="C1183" i="34"/>
  <c r="B1183" i="34"/>
  <c r="C1182" i="34"/>
  <c r="B1182" i="34"/>
  <c r="C1181" i="34"/>
  <c r="B1181" i="34"/>
  <c r="C1180" i="34"/>
  <c r="B1180" i="34"/>
  <c r="C1179" i="34"/>
  <c r="B1179" i="34"/>
  <c r="C1178" i="34"/>
  <c r="B1178" i="34"/>
  <c r="C1177" i="34"/>
  <c r="B1177" i="34"/>
  <c r="C1176" i="34"/>
  <c r="B1176" i="34"/>
  <c r="C1175" i="34"/>
  <c r="B1175" i="34"/>
  <c r="C1174" i="34"/>
  <c r="B1174" i="34"/>
  <c r="C1173" i="34"/>
  <c r="D1173" i="34" s="1"/>
  <c r="B1173" i="34"/>
  <c r="C1172" i="34"/>
  <c r="B1172" i="34"/>
  <c r="C1171" i="34"/>
  <c r="B1171" i="34"/>
  <c r="C1170" i="34"/>
  <c r="B1170" i="34"/>
  <c r="C1169" i="34"/>
  <c r="B1169" i="34"/>
  <c r="C1168" i="34"/>
  <c r="B1168" i="34"/>
  <c r="C1167" i="34"/>
  <c r="B1167" i="34"/>
  <c r="C1166" i="34"/>
  <c r="B1166" i="34"/>
  <c r="C1165" i="34"/>
  <c r="B1165" i="34"/>
  <c r="C1164" i="34"/>
  <c r="B1164" i="34"/>
  <c r="C1163" i="34"/>
  <c r="B1163" i="34"/>
  <c r="C1162" i="34"/>
  <c r="B1162" i="34"/>
  <c r="C1161" i="34"/>
  <c r="D1160" i="34" s="1"/>
  <c r="B1161" i="34"/>
  <c r="C1160" i="34"/>
  <c r="B1160" i="34"/>
  <c r="C1159" i="34"/>
  <c r="B1159" i="34"/>
  <c r="C1158" i="34"/>
  <c r="B1158" i="34"/>
  <c r="C1157" i="34"/>
  <c r="B1157" i="34"/>
  <c r="C1156" i="34"/>
  <c r="B1156" i="34"/>
  <c r="C1155" i="34"/>
  <c r="B1155" i="34"/>
  <c r="C1154" i="34"/>
  <c r="B1154" i="34"/>
  <c r="C1153" i="34"/>
  <c r="B1153" i="34"/>
  <c r="C1152" i="34"/>
  <c r="B1152" i="34"/>
  <c r="C1151" i="34"/>
  <c r="B1151" i="34"/>
  <c r="C1150" i="34"/>
  <c r="B1150" i="34"/>
  <c r="C1149" i="34"/>
  <c r="D1148" i="34" s="1"/>
  <c r="B1149" i="34"/>
  <c r="C1148" i="34"/>
  <c r="B1148" i="34"/>
  <c r="C1147" i="34"/>
  <c r="D1146" i="34" s="1"/>
  <c r="B1147" i="34"/>
  <c r="C1146" i="34"/>
  <c r="B1146" i="34"/>
  <c r="C1145" i="34"/>
  <c r="B1145" i="34"/>
  <c r="C1144" i="34"/>
  <c r="B1144" i="34"/>
  <c r="C1143" i="34"/>
  <c r="B1143" i="34"/>
  <c r="C1142" i="34"/>
  <c r="B1142" i="34"/>
  <c r="C1141" i="34"/>
  <c r="B1141" i="34"/>
  <c r="C1140" i="34"/>
  <c r="B1140" i="34"/>
  <c r="C1139" i="34"/>
  <c r="B1139" i="34"/>
  <c r="C1138" i="34"/>
  <c r="B1138" i="34"/>
  <c r="C1137" i="34"/>
  <c r="D1136" i="34" s="1"/>
  <c r="B1137" i="34"/>
  <c r="C1136" i="34"/>
  <c r="B1136" i="34"/>
  <c r="C1135" i="34"/>
  <c r="B1135" i="34"/>
  <c r="C1134" i="34"/>
  <c r="B1134" i="34"/>
  <c r="C1133" i="34"/>
  <c r="B1133" i="34"/>
  <c r="C1132" i="34"/>
  <c r="B1132" i="34"/>
  <c r="C1131" i="34"/>
  <c r="B1131" i="34"/>
  <c r="C1130" i="34"/>
  <c r="B1130" i="34"/>
  <c r="C1129" i="34"/>
  <c r="B1129" i="34"/>
  <c r="C1128" i="34"/>
  <c r="B1128" i="34"/>
  <c r="C1127" i="34"/>
  <c r="B1127" i="34"/>
  <c r="C1126" i="34"/>
  <c r="B1126" i="34"/>
  <c r="C1125" i="34"/>
  <c r="B1125" i="34"/>
  <c r="C1124" i="34"/>
  <c r="B1124" i="34"/>
  <c r="C1123" i="34"/>
  <c r="B1123" i="34"/>
  <c r="C1122" i="34"/>
  <c r="B1122" i="34"/>
  <c r="C1121" i="34"/>
  <c r="B1121" i="34"/>
  <c r="C1120" i="34"/>
  <c r="B1120" i="34"/>
  <c r="C1119" i="34"/>
  <c r="D1119" i="34" s="1"/>
  <c r="B1119" i="34"/>
  <c r="C1118" i="34"/>
  <c r="B1118" i="34"/>
  <c r="C1117" i="34"/>
  <c r="B1117" i="34"/>
  <c r="C1116" i="34"/>
  <c r="B1116" i="34"/>
  <c r="C1115" i="34"/>
  <c r="B1115" i="34"/>
  <c r="C1114" i="34"/>
  <c r="B1114" i="34"/>
  <c r="C1113" i="34"/>
  <c r="D1112" i="34" s="1"/>
  <c r="B1113" i="34"/>
  <c r="C1112" i="34"/>
  <c r="B1112" i="34"/>
  <c r="C1111" i="34"/>
  <c r="B1111" i="34"/>
  <c r="C1110" i="34"/>
  <c r="B1110" i="34"/>
  <c r="C1109" i="34"/>
  <c r="B1109" i="34"/>
  <c r="C1108" i="34"/>
  <c r="B1108" i="34"/>
  <c r="C1107" i="34"/>
  <c r="B1107" i="34"/>
  <c r="C1106" i="34"/>
  <c r="B1106" i="34"/>
  <c r="C1105" i="34"/>
  <c r="B1105" i="34"/>
  <c r="C1104" i="34"/>
  <c r="B1104" i="34"/>
  <c r="C1103" i="34"/>
  <c r="B1103" i="34"/>
  <c r="C1102" i="34"/>
  <c r="B1102" i="34"/>
  <c r="C1101" i="34"/>
  <c r="B1101" i="34"/>
  <c r="C1100" i="34"/>
  <c r="B1100" i="34"/>
  <c r="C1099" i="34"/>
  <c r="B1099" i="34"/>
  <c r="C1098" i="34"/>
  <c r="B1098" i="34"/>
  <c r="C1097" i="34"/>
  <c r="B1097" i="34"/>
  <c r="C1096" i="34"/>
  <c r="B1096" i="34"/>
  <c r="C1095" i="34"/>
  <c r="B1095" i="34"/>
  <c r="C1094" i="34"/>
  <c r="B1094" i="34"/>
  <c r="C1093" i="34"/>
  <c r="B1093" i="34"/>
  <c r="C1092" i="34"/>
  <c r="B1092" i="34"/>
  <c r="C1091" i="34"/>
  <c r="B1091" i="34"/>
  <c r="C1090" i="34"/>
  <c r="B1090" i="34"/>
  <c r="C1089" i="34"/>
  <c r="B1089" i="34"/>
  <c r="C1088" i="34"/>
  <c r="B1088" i="34"/>
  <c r="C1087" i="34"/>
  <c r="B1087" i="34"/>
  <c r="C1086" i="34"/>
  <c r="B1086" i="34"/>
  <c r="C1085" i="34"/>
  <c r="B1085" i="34"/>
  <c r="C1084" i="34"/>
  <c r="B1084" i="34"/>
  <c r="C1083" i="34"/>
  <c r="D1082" i="34" s="1"/>
  <c r="B1083" i="34"/>
  <c r="C1082" i="34"/>
  <c r="B1082" i="34"/>
  <c r="C1081" i="34"/>
  <c r="B1081" i="34"/>
  <c r="C1080" i="34"/>
  <c r="B1080" i="34"/>
  <c r="C1079" i="34"/>
  <c r="B1079" i="34"/>
  <c r="C1078" i="34"/>
  <c r="B1078" i="34"/>
  <c r="C1077" i="34"/>
  <c r="B1077" i="34"/>
  <c r="C1076" i="34"/>
  <c r="B1076" i="34"/>
  <c r="C1075" i="34"/>
  <c r="B1075" i="34"/>
  <c r="C1074" i="34"/>
  <c r="B1074" i="34"/>
  <c r="C1073" i="34"/>
  <c r="B1073" i="34"/>
  <c r="C1072" i="34"/>
  <c r="B1072" i="34"/>
  <c r="C1071" i="34"/>
  <c r="D1070" i="34" s="1"/>
  <c r="B1071" i="34"/>
  <c r="C1070" i="34"/>
  <c r="B1070" i="34"/>
  <c r="C1069" i="34"/>
  <c r="B1069" i="34"/>
  <c r="C1068" i="34"/>
  <c r="B1068" i="34"/>
  <c r="C1067" i="34"/>
  <c r="B1067" i="34"/>
  <c r="C1066" i="34"/>
  <c r="B1066" i="34"/>
  <c r="C1065" i="34"/>
  <c r="B1065" i="34"/>
  <c r="C1064" i="34"/>
  <c r="B1064" i="34"/>
  <c r="C1063" i="34"/>
  <c r="B1063" i="34"/>
  <c r="C1062" i="34"/>
  <c r="B1062" i="34"/>
  <c r="C1061" i="34"/>
  <c r="B1061" i="34"/>
  <c r="C1060" i="34"/>
  <c r="B1060" i="34"/>
  <c r="C1059" i="34"/>
  <c r="D1059" i="34" s="1"/>
  <c r="B1059" i="34"/>
  <c r="C1058" i="34"/>
  <c r="B1058" i="34"/>
  <c r="C1057" i="34"/>
  <c r="B1057" i="34"/>
  <c r="C1056" i="34"/>
  <c r="B1056" i="34"/>
  <c r="C1055" i="34"/>
  <c r="B1055" i="34"/>
  <c r="C1054" i="34"/>
  <c r="B1054" i="34"/>
  <c r="C1053" i="34"/>
  <c r="D1053" i="34" s="1"/>
  <c r="B1053" i="34"/>
  <c r="C1052" i="34"/>
  <c r="B1052" i="34"/>
  <c r="C1051" i="34"/>
  <c r="B1051" i="34"/>
  <c r="C1050" i="34"/>
  <c r="B1050" i="34"/>
  <c r="C1049" i="34"/>
  <c r="B1049" i="34"/>
  <c r="C1048" i="34"/>
  <c r="B1048" i="34"/>
  <c r="C1047" i="34"/>
  <c r="D1047" i="34" s="1"/>
  <c r="B1047" i="34"/>
  <c r="C1046" i="34"/>
  <c r="B1046" i="34"/>
  <c r="C1045" i="34"/>
  <c r="B1045" i="34"/>
  <c r="C1044" i="34"/>
  <c r="B1044" i="34"/>
  <c r="C1043" i="34"/>
  <c r="B1043" i="34"/>
  <c r="C1042" i="34"/>
  <c r="B1042" i="34"/>
  <c r="C1041" i="34"/>
  <c r="D1041" i="34" s="1"/>
  <c r="B1041" i="34"/>
  <c r="C1040" i="34"/>
  <c r="B1040" i="34"/>
  <c r="C1039" i="34"/>
  <c r="B1039" i="34"/>
  <c r="C1038" i="34"/>
  <c r="B1038" i="34"/>
  <c r="C1037" i="34"/>
  <c r="B1037" i="34"/>
  <c r="C1036" i="34"/>
  <c r="B1036" i="34"/>
  <c r="C1035" i="34"/>
  <c r="D1035" i="34" s="1"/>
  <c r="B1035" i="34"/>
  <c r="C1034" i="34"/>
  <c r="B1034" i="34"/>
  <c r="C1033" i="34"/>
  <c r="B1033" i="34"/>
  <c r="C1032" i="34"/>
  <c r="B1032" i="34"/>
  <c r="C1031" i="34"/>
  <c r="B1031" i="34"/>
  <c r="C1030" i="34"/>
  <c r="B1030" i="34"/>
  <c r="C1029" i="34"/>
  <c r="D1029" i="34" s="1"/>
  <c r="B1029" i="34"/>
  <c r="C1028" i="34"/>
  <c r="B1028" i="34"/>
  <c r="C1027" i="34"/>
  <c r="B1027" i="34"/>
  <c r="C1026" i="34"/>
  <c r="B1026" i="34"/>
  <c r="C1025" i="34"/>
  <c r="B1025" i="34"/>
  <c r="C1024" i="34"/>
  <c r="D1024" i="34" s="1"/>
  <c r="B1024" i="34"/>
  <c r="C1023" i="34"/>
  <c r="B1023" i="34"/>
  <c r="C1022" i="34"/>
  <c r="B1022" i="34"/>
  <c r="C1021" i="34"/>
  <c r="B1021" i="34"/>
  <c r="C1020" i="34"/>
  <c r="B1020" i="34"/>
  <c r="C1019" i="34"/>
  <c r="B1019" i="34"/>
  <c r="C1018" i="34"/>
  <c r="B1018" i="34"/>
  <c r="C1017" i="34"/>
  <c r="D1017" i="34" s="1"/>
  <c r="B1017" i="34"/>
  <c r="C1016" i="34"/>
  <c r="B1016" i="34"/>
  <c r="C1015" i="34"/>
  <c r="B1015" i="34"/>
  <c r="C1014" i="34"/>
  <c r="B1014" i="34"/>
  <c r="C1013" i="34"/>
  <c r="B1013" i="34"/>
  <c r="C1012" i="34"/>
  <c r="B1012" i="34"/>
  <c r="C1011" i="34"/>
  <c r="B1011" i="34"/>
  <c r="C1010" i="34"/>
  <c r="B1010" i="34"/>
  <c r="C1009" i="34"/>
  <c r="D1008" i="34" s="1"/>
  <c r="B1009" i="34"/>
  <c r="C1008" i="34"/>
  <c r="B1008" i="34"/>
  <c r="C1007" i="34"/>
  <c r="B1007" i="34"/>
  <c r="C1006" i="34"/>
  <c r="B1006" i="34"/>
  <c r="C1005" i="34"/>
  <c r="B1005" i="34"/>
  <c r="C1004" i="34"/>
  <c r="B1004" i="34"/>
  <c r="C1003" i="34"/>
  <c r="B1003" i="34"/>
  <c r="C1002" i="34"/>
  <c r="B1002" i="34"/>
  <c r="C1001" i="34"/>
  <c r="B1001" i="34"/>
  <c r="C1000" i="34"/>
  <c r="B1000" i="34"/>
  <c r="C999" i="34"/>
  <c r="B999" i="34"/>
  <c r="C998" i="34"/>
  <c r="B998" i="34"/>
  <c r="C997" i="34"/>
  <c r="B997" i="34"/>
  <c r="C996" i="34"/>
  <c r="B996" i="34"/>
  <c r="C995" i="34"/>
  <c r="B995" i="34"/>
  <c r="C994" i="34"/>
  <c r="B994" i="34"/>
  <c r="C993" i="34"/>
  <c r="B993" i="34"/>
  <c r="C992" i="34"/>
  <c r="B992" i="34"/>
  <c r="C991" i="34"/>
  <c r="B991" i="34"/>
  <c r="C990" i="34"/>
  <c r="B990" i="34"/>
  <c r="C989" i="34"/>
  <c r="B989" i="34"/>
  <c r="C988" i="34"/>
  <c r="B988" i="34"/>
  <c r="C987" i="34"/>
  <c r="D987" i="34" s="1"/>
  <c r="B987" i="34"/>
  <c r="C986" i="34"/>
  <c r="B986" i="34"/>
  <c r="C985" i="34"/>
  <c r="B985" i="34"/>
  <c r="C984" i="34"/>
  <c r="B984" i="34"/>
  <c r="C983" i="34"/>
  <c r="B983" i="34"/>
  <c r="C982" i="34"/>
  <c r="B982" i="34"/>
  <c r="C981" i="34"/>
  <c r="B981" i="34"/>
  <c r="C980" i="34"/>
  <c r="B980" i="34"/>
  <c r="C979" i="34"/>
  <c r="B979" i="34"/>
  <c r="C978" i="34"/>
  <c r="B978" i="34"/>
  <c r="C977" i="34"/>
  <c r="B977" i="34"/>
  <c r="C976" i="34"/>
  <c r="B976" i="34"/>
  <c r="C975" i="34"/>
  <c r="D975" i="34" s="1"/>
  <c r="B975" i="34"/>
  <c r="C974" i="34"/>
  <c r="B974" i="34"/>
  <c r="C973" i="34"/>
  <c r="B973" i="34"/>
  <c r="C972" i="34"/>
  <c r="B972" i="34"/>
  <c r="C971" i="34"/>
  <c r="B971" i="34"/>
  <c r="C970" i="34"/>
  <c r="B970" i="34"/>
  <c r="C969" i="34"/>
  <c r="B969" i="34"/>
  <c r="C968" i="34"/>
  <c r="B968" i="34"/>
  <c r="C967" i="34"/>
  <c r="B967" i="34"/>
  <c r="C966" i="34"/>
  <c r="B966" i="34"/>
  <c r="C965" i="34"/>
  <c r="B965" i="34"/>
  <c r="C964" i="34"/>
  <c r="B964" i="34"/>
  <c r="C963" i="34"/>
  <c r="D963" i="34" s="1"/>
  <c r="B963" i="34"/>
  <c r="C962" i="34"/>
  <c r="B962" i="34"/>
  <c r="C961" i="34"/>
  <c r="B961" i="34"/>
  <c r="C960" i="34"/>
  <c r="B960" i="34"/>
  <c r="C959" i="34"/>
  <c r="B959" i="34"/>
  <c r="C958" i="34"/>
  <c r="B958" i="34"/>
  <c r="C957" i="34"/>
  <c r="B957" i="34"/>
  <c r="C956" i="34"/>
  <c r="B956" i="34"/>
  <c r="C955" i="34"/>
  <c r="B955" i="34"/>
  <c r="C954" i="34"/>
  <c r="B954" i="34"/>
  <c r="C953" i="34"/>
  <c r="B953" i="34"/>
  <c r="C952" i="34"/>
  <c r="B952" i="34"/>
  <c r="C951" i="34"/>
  <c r="B951" i="34"/>
  <c r="C950" i="34"/>
  <c r="B950" i="34"/>
  <c r="C949" i="34"/>
  <c r="B949" i="34"/>
  <c r="C948" i="34"/>
  <c r="B948" i="34"/>
  <c r="C947" i="34"/>
  <c r="B947" i="34"/>
  <c r="C946" i="34"/>
  <c r="B946" i="34"/>
  <c r="C945" i="34"/>
  <c r="D945" i="34" s="1"/>
  <c r="B945" i="34"/>
  <c r="C944" i="34"/>
  <c r="B944" i="34"/>
  <c r="C943" i="34"/>
  <c r="B943" i="34"/>
  <c r="C942" i="34"/>
  <c r="B942" i="34"/>
  <c r="C941" i="34"/>
  <c r="B941" i="34"/>
  <c r="C940" i="34"/>
  <c r="B940" i="34"/>
  <c r="C939" i="34"/>
  <c r="B939" i="34"/>
  <c r="C938" i="34"/>
  <c r="B938" i="34"/>
  <c r="C937" i="34"/>
  <c r="B937" i="34"/>
  <c r="C936" i="34"/>
  <c r="B936" i="34"/>
  <c r="C935" i="34"/>
  <c r="B935" i="34"/>
  <c r="C934" i="34"/>
  <c r="B934" i="34"/>
  <c r="C933" i="34"/>
  <c r="D933" i="34" s="1"/>
  <c r="B933" i="34"/>
  <c r="C932" i="34"/>
  <c r="B932" i="34"/>
  <c r="C931" i="34"/>
  <c r="B931" i="34"/>
  <c r="C930" i="34"/>
  <c r="B930" i="34"/>
  <c r="C929" i="34"/>
  <c r="B929" i="34"/>
  <c r="C928" i="34"/>
  <c r="B928" i="34"/>
  <c r="C927" i="34"/>
  <c r="D927" i="34" s="1"/>
  <c r="B927" i="34"/>
  <c r="C926" i="34"/>
  <c r="B926" i="34"/>
  <c r="C925" i="34"/>
  <c r="B925" i="34"/>
  <c r="C924" i="34"/>
  <c r="B924" i="34"/>
  <c r="C923" i="34"/>
  <c r="B923" i="34"/>
  <c r="C922" i="34"/>
  <c r="B922" i="34"/>
  <c r="C921" i="34"/>
  <c r="B921" i="34"/>
  <c r="C920" i="34"/>
  <c r="B920" i="34"/>
  <c r="C919" i="34"/>
  <c r="B919" i="34"/>
  <c r="C918" i="34"/>
  <c r="B918" i="34"/>
  <c r="C917" i="34"/>
  <c r="B917" i="34"/>
  <c r="C916" i="34"/>
  <c r="B916" i="34"/>
  <c r="C915" i="34"/>
  <c r="D915" i="34" s="1"/>
  <c r="B915" i="34"/>
  <c r="C914" i="34"/>
  <c r="B914" i="34"/>
  <c r="C913" i="34"/>
  <c r="B913" i="34"/>
  <c r="C912" i="34"/>
  <c r="B912" i="34"/>
  <c r="C911" i="34"/>
  <c r="B911" i="34"/>
  <c r="C910" i="34"/>
  <c r="B910" i="34"/>
  <c r="C909" i="34"/>
  <c r="B909" i="34"/>
  <c r="C908" i="34"/>
  <c r="B908" i="34"/>
  <c r="C907" i="34"/>
  <c r="B907" i="34"/>
  <c r="C906" i="34"/>
  <c r="B906" i="34"/>
  <c r="C905" i="34"/>
  <c r="B905" i="34"/>
  <c r="C904" i="34"/>
  <c r="B904" i="34"/>
  <c r="C903" i="34"/>
  <c r="D903" i="34" s="1"/>
  <c r="B903" i="34"/>
  <c r="C902" i="34"/>
  <c r="B902" i="34"/>
  <c r="C901" i="34"/>
  <c r="B901" i="34"/>
  <c r="C900" i="34"/>
  <c r="B900" i="34"/>
  <c r="C899" i="34"/>
  <c r="B899" i="34"/>
  <c r="C898" i="34"/>
  <c r="B898" i="34"/>
  <c r="C897" i="34"/>
  <c r="D897" i="34" s="1"/>
  <c r="B897" i="34"/>
  <c r="C896" i="34"/>
  <c r="B896" i="34"/>
  <c r="C895" i="34"/>
  <c r="D894" i="34" s="1"/>
  <c r="B895" i="34"/>
  <c r="C894" i="34"/>
  <c r="B894" i="34"/>
  <c r="C893" i="34"/>
  <c r="B893" i="34"/>
  <c r="C892" i="34"/>
  <c r="B892" i="34"/>
  <c r="C891" i="34"/>
  <c r="D891" i="34" s="1"/>
  <c r="B891" i="34"/>
  <c r="C890" i="34"/>
  <c r="B890" i="34"/>
  <c r="C889" i="34"/>
  <c r="B889" i="34"/>
  <c r="C888" i="34"/>
  <c r="B888" i="34"/>
  <c r="C887" i="34"/>
  <c r="B887" i="34"/>
  <c r="C886" i="34"/>
  <c r="B886" i="34"/>
  <c r="C885" i="34"/>
  <c r="B885" i="34"/>
  <c r="C884" i="34"/>
  <c r="B884" i="34"/>
  <c r="C883" i="34"/>
  <c r="B883" i="34"/>
  <c r="C882" i="34"/>
  <c r="B882" i="34"/>
  <c r="C881" i="34"/>
  <c r="B881" i="34"/>
  <c r="C880" i="34"/>
  <c r="B880" i="34"/>
  <c r="C879" i="34"/>
  <c r="B879" i="34"/>
  <c r="C878" i="34"/>
  <c r="B878" i="34"/>
  <c r="C877" i="34"/>
  <c r="B877" i="34"/>
  <c r="C876" i="34"/>
  <c r="B876" i="34"/>
  <c r="C875" i="34"/>
  <c r="B875" i="34"/>
  <c r="C874" i="34"/>
  <c r="B874" i="34"/>
  <c r="C873" i="34"/>
  <c r="B873" i="34"/>
  <c r="C872" i="34"/>
  <c r="B872" i="34"/>
  <c r="C871" i="34"/>
  <c r="D870" i="34" s="1"/>
  <c r="B871" i="34"/>
  <c r="C870" i="34"/>
  <c r="B870" i="34"/>
  <c r="C869" i="34"/>
  <c r="B869" i="34"/>
  <c r="C868" i="34"/>
  <c r="B868" i="34"/>
  <c r="C867" i="34"/>
  <c r="D867" i="34" s="1"/>
  <c r="B867" i="34"/>
  <c r="C866" i="34"/>
  <c r="B866" i="34"/>
  <c r="C865" i="34"/>
  <c r="B865" i="34"/>
  <c r="C864" i="34"/>
  <c r="B864" i="34"/>
  <c r="C863" i="34"/>
  <c r="B863" i="34"/>
  <c r="C862" i="34"/>
  <c r="B862" i="34"/>
  <c r="C861" i="34"/>
  <c r="D860" i="34" s="1"/>
  <c r="B861" i="34"/>
  <c r="C860" i="34"/>
  <c r="B860" i="34"/>
  <c r="C859" i="34"/>
  <c r="B859" i="34"/>
  <c r="C858" i="34"/>
  <c r="B858" i="34"/>
  <c r="C857" i="34"/>
  <c r="B857" i="34"/>
  <c r="C856" i="34"/>
  <c r="D856" i="34" s="1"/>
  <c r="B856" i="34"/>
  <c r="C855" i="34"/>
  <c r="D855" i="34" s="1"/>
  <c r="B855" i="34"/>
  <c r="C854" i="34"/>
  <c r="B854" i="34"/>
  <c r="C853" i="34"/>
  <c r="B853" i="34"/>
  <c r="C852" i="34"/>
  <c r="B852" i="34"/>
  <c r="C851" i="34"/>
  <c r="B851" i="34"/>
  <c r="C850" i="34"/>
  <c r="B850" i="34"/>
  <c r="C849" i="34"/>
  <c r="B849" i="34"/>
  <c r="C848" i="34"/>
  <c r="B848" i="34"/>
  <c r="C847" i="34"/>
  <c r="B847" i="34"/>
  <c r="C846" i="34"/>
  <c r="B846" i="34"/>
  <c r="C845" i="34"/>
  <c r="B845" i="34"/>
  <c r="C844" i="34"/>
  <c r="B844" i="34"/>
  <c r="C843" i="34"/>
  <c r="D843" i="34" s="1"/>
  <c r="B843" i="34"/>
  <c r="C842" i="34"/>
  <c r="B842" i="34"/>
  <c r="C841" i="34"/>
  <c r="B841" i="34"/>
  <c r="C840" i="34"/>
  <c r="B840" i="34"/>
  <c r="C839" i="34"/>
  <c r="B839" i="34"/>
  <c r="C838" i="34"/>
  <c r="B838" i="34"/>
  <c r="C837" i="34"/>
  <c r="B837" i="34"/>
  <c r="C836" i="34"/>
  <c r="B836" i="34"/>
  <c r="C835" i="34"/>
  <c r="B835" i="34"/>
  <c r="C834" i="34"/>
  <c r="B834" i="34"/>
  <c r="C833" i="34"/>
  <c r="B833" i="34"/>
  <c r="C832" i="34"/>
  <c r="B832" i="34"/>
  <c r="C831" i="34"/>
  <c r="B831" i="34"/>
  <c r="C830" i="34"/>
  <c r="B830" i="34"/>
  <c r="C829" i="34"/>
  <c r="B829" i="34"/>
  <c r="C828" i="34"/>
  <c r="B828" i="34"/>
  <c r="C827" i="34"/>
  <c r="B827" i="34"/>
  <c r="C826" i="34"/>
  <c r="D826" i="34" s="1"/>
  <c r="B826" i="34"/>
  <c r="C825" i="34"/>
  <c r="B825" i="34"/>
  <c r="C824" i="34"/>
  <c r="B824" i="34"/>
  <c r="C823" i="34"/>
  <c r="B823" i="34"/>
  <c r="C822" i="34"/>
  <c r="B822" i="34"/>
  <c r="C821" i="34"/>
  <c r="B821" i="34"/>
  <c r="C820" i="34"/>
  <c r="B820" i="34"/>
  <c r="C819" i="34"/>
  <c r="D819" i="34" s="1"/>
  <c r="B819" i="34"/>
  <c r="C818" i="34"/>
  <c r="B818" i="34"/>
  <c r="C817" i="34"/>
  <c r="B817" i="34"/>
  <c r="C816" i="34"/>
  <c r="B816" i="34"/>
  <c r="C815" i="34"/>
  <c r="B815" i="34"/>
  <c r="C814" i="34"/>
  <c r="B814" i="34"/>
  <c r="C813" i="34"/>
  <c r="B813" i="34"/>
  <c r="C812" i="34"/>
  <c r="B812" i="34"/>
  <c r="C811" i="34"/>
  <c r="B811" i="34"/>
  <c r="C810" i="34"/>
  <c r="B810" i="34"/>
  <c r="C809" i="34"/>
  <c r="B809" i="34"/>
  <c r="C808" i="34"/>
  <c r="B808" i="34"/>
  <c r="C807" i="34"/>
  <c r="B807" i="34"/>
  <c r="C806" i="34"/>
  <c r="B806" i="34"/>
  <c r="C805" i="34"/>
  <c r="B805" i="34"/>
  <c r="C804" i="34"/>
  <c r="B804" i="34"/>
  <c r="C803" i="34"/>
  <c r="B803" i="34"/>
  <c r="C802" i="34"/>
  <c r="B802" i="34"/>
  <c r="C801" i="34"/>
  <c r="D801" i="34" s="1"/>
  <c r="B801" i="34"/>
  <c r="C800" i="34"/>
  <c r="B800" i="34"/>
  <c r="C799" i="34"/>
  <c r="B799" i="34"/>
  <c r="C798" i="34"/>
  <c r="B798" i="34"/>
  <c r="C797" i="34"/>
  <c r="B797" i="34"/>
  <c r="C796" i="34"/>
  <c r="B796" i="34"/>
  <c r="C795" i="34"/>
  <c r="D795" i="34" s="1"/>
  <c r="B795" i="34"/>
  <c r="C794" i="34"/>
  <c r="B794" i="34"/>
  <c r="C793" i="34"/>
  <c r="B793" i="34"/>
  <c r="C792" i="34"/>
  <c r="B792" i="34"/>
  <c r="C791" i="34"/>
  <c r="B791" i="34"/>
  <c r="C790" i="34"/>
  <c r="B790" i="34"/>
  <c r="C789" i="34"/>
  <c r="D789" i="34" s="1"/>
  <c r="B789" i="34"/>
  <c r="C788" i="34"/>
  <c r="B788" i="34"/>
  <c r="C787" i="34"/>
  <c r="B787" i="34"/>
  <c r="C786" i="34"/>
  <c r="B786" i="34"/>
  <c r="C785" i="34"/>
  <c r="B785" i="34"/>
  <c r="C784" i="34"/>
  <c r="B784" i="34"/>
  <c r="C783" i="34"/>
  <c r="B783" i="34"/>
  <c r="C782" i="34"/>
  <c r="B782" i="34"/>
  <c r="C781" i="34"/>
  <c r="B781" i="34"/>
  <c r="C780" i="34"/>
  <c r="B780" i="34"/>
  <c r="C779" i="34"/>
  <c r="B779" i="34"/>
  <c r="C778" i="34"/>
  <c r="B778" i="34"/>
  <c r="C777" i="34"/>
  <c r="D777" i="34" s="1"/>
  <c r="B777" i="34"/>
  <c r="C776" i="34"/>
  <c r="B776" i="34"/>
  <c r="C775" i="34"/>
  <c r="B775" i="34"/>
  <c r="C774" i="34"/>
  <c r="B774" i="34"/>
  <c r="C773" i="34"/>
  <c r="B773" i="34"/>
  <c r="C772" i="34"/>
  <c r="D772" i="34" s="1"/>
  <c r="B772" i="34"/>
  <c r="C771" i="34"/>
  <c r="D771" i="34" s="1"/>
  <c r="B771" i="34"/>
  <c r="C770" i="34"/>
  <c r="B770" i="34"/>
  <c r="C769" i="34"/>
  <c r="B769" i="34"/>
  <c r="C768" i="34"/>
  <c r="B768" i="34"/>
  <c r="C767" i="34"/>
  <c r="B767" i="34"/>
  <c r="C766" i="34"/>
  <c r="B766" i="34"/>
  <c r="C765" i="34"/>
  <c r="B765" i="34"/>
  <c r="C764" i="34"/>
  <c r="B764" i="34"/>
  <c r="C763" i="34"/>
  <c r="B763" i="34"/>
  <c r="C762" i="34"/>
  <c r="B762" i="34"/>
  <c r="C761" i="34"/>
  <c r="B761" i="34"/>
  <c r="C760" i="34"/>
  <c r="B760" i="34"/>
  <c r="C759" i="34"/>
  <c r="D759" i="34" s="1"/>
  <c r="B759" i="34"/>
  <c r="C758" i="34"/>
  <c r="B758" i="34"/>
  <c r="C757" i="34"/>
  <c r="B757" i="34"/>
  <c r="C756" i="34"/>
  <c r="B756" i="34"/>
  <c r="C755" i="34"/>
  <c r="B755" i="34"/>
  <c r="C754" i="34"/>
  <c r="B754" i="34"/>
  <c r="C753" i="34"/>
  <c r="D753" i="34" s="1"/>
  <c r="B753" i="34"/>
  <c r="C752" i="34"/>
  <c r="B752" i="34"/>
  <c r="C751" i="34"/>
  <c r="B751" i="34"/>
  <c r="C750" i="34"/>
  <c r="B750" i="34"/>
  <c r="C749" i="34"/>
  <c r="B749" i="34"/>
  <c r="C748" i="34"/>
  <c r="B748" i="34"/>
  <c r="C747" i="34"/>
  <c r="D747" i="34" s="1"/>
  <c r="B747" i="34"/>
  <c r="C746" i="34"/>
  <c r="B746" i="34"/>
  <c r="C745" i="34"/>
  <c r="B745" i="34"/>
  <c r="C744" i="34"/>
  <c r="B744" i="34"/>
  <c r="C743" i="34"/>
  <c r="B743" i="34"/>
  <c r="C742" i="34"/>
  <c r="B742" i="34"/>
  <c r="C741" i="34"/>
  <c r="D740" i="34" s="1"/>
  <c r="B741" i="34"/>
  <c r="C740" i="34"/>
  <c r="B740" i="34"/>
  <c r="C739" i="34"/>
  <c r="B739" i="34"/>
  <c r="C738" i="34"/>
  <c r="B738" i="34"/>
  <c r="C737" i="34"/>
  <c r="B737" i="34"/>
  <c r="C736" i="34"/>
  <c r="B736" i="34"/>
  <c r="C735" i="34"/>
  <c r="D735" i="34" s="1"/>
  <c r="B735" i="34"/>
  <c r="C734" i="34"/>
  <c r="B734" i="34"/>
  <c r="C733" i="34"/>
  <c r="B733" i="34"/>
  <c r="C732" i="34"/>
  <c r="B732" i="34"/>
  <c r="C731" i="34"/>
  <c r="B731" i="34"/>
  <c r="C730" i="34"/>
  <c r="B730" i="34"/>
  <c r="C729" i="34"/>
  <c r="D729" i="34" s="1"/>
  <c r="B729" i="34"/>
  <c r="C728" i="34"/>
  <c r="B728" i="34"/>
  <c r="C727" i="34"/>
  <c r="B727" i="34"/>
  <c r="C726" i="34"/>
  <c r="B726" i="34"/>
  <c r="C725" i="34"/>
  <c r="B725" i="34"/>
  <c r="C724" i="34"/>
  <c r="B724" i="34"/>
  <c r="C723" i="34"/>
  <c r="D723" i="34" s="1"/>
  <c r="B723" i="34"/>
  <c r="C722" i="34"/>
  <c r="B722" i="34"/>
  <c r="C721" i="34"/>
  <c r="B721" i="34"/>
  <c r="C720" i="34"/>
  <c r="B720" i="34"/>
  <c r="C719" i="34"/>
  <c r="B719" i="34"/>
  <c r="C718" i="34"/>
  <c r="B718" i="34"/>
  <c r="C717" i="34"/>
  <c r="D717" i="34" s="1"/>
  <c r="B717" i="34"/>
  <c r="C716" i="34"/>
  <c r="B716" i="34"/>
  <c r="C715" i="34"/>
  <c r="B715" i="34"/>
  <c r="C714" i="34"/>
  <c r="B714" i="34"/>
  <c r="C713" i="34"/>
  <c r="B713" i="34"/>
  <c r="C712" i="34"/>
  <c r="B712" i="34"/>
  <c r="C711" i="34"/>
  <c r="D711" i="34" s="1"/>
  <c r="B711" i="34"/>
  <c r="C710" i="34"/>
  <c r="B710" i="34"/>
  <c r="C709" i="34"/>
  <c r="B709" i="34"/>
  <c r="C708" i="34"/>
  <c r="B708" i="34"/>
  <c r="C707" i="34"/>
  <c r="B707" i="34"/>
  <c r="C706" i="34"/>
  <c r="B706" i="34"/>
  <c r="C705" i="34"/>
  <c r="B705" i="34"/>
  <c r="C704" i="34"/>
  <c r="B704" i="34"/>
  <c r="C703" i="34"/>
  <c r="B703" i="34"/>
  <c r="C702" i="34"/>
  <c r="B702" i="34"/>
  <c r="C701" i="34"/>
  <c r="B701" i="34"/>
  <c r="C700" i="34"/>
  <c r="D700" i="34" s="1"/>
  <c r="B700" i="34"/>
  <c r="C699" i="34"/>
  <c r="D699" i="34" s="1"/>
  <c r="B699" i="34"/>
  <c r="C698" i="34"/>
  <c r="B698" i="34"/>
  <c r="C697" i="34"/>
  <c r="B697" i="34"/>
  <c r="C696" i="34"/>
  <c r="B696" i="34"/>
  <c r="C695" i="34"/>
  <c r="B695" i="34"/>
  <c r="C694" i="34"/>
  <c r="B694" i="34"/>
  <c r="C693" i="34"/>
  <c r="B693" i="34"/>
  <c r="C692" i="34"/>
  <c r="B692" i="34"/>
  <c r="C691" i="34"/>
  <c r="B691" i="34"/>
  <c r="C690" i="34"/>
  <c r="B690" i="34"/>
  <c r="C689" i="34"/>
  <c r="B689" i="34"/>
  <c r="C688" i="34"/>
  <c r="B688" i="34"/>
  <c r="C687" i="34"/>
  <c r="D686" i="34" s="1"/>
  <c r="B687" i="34"/>
  <c r="C686" i="34"/>
  <c r="B686" i="34"/>
  <c r="C685" i="34"/>
  <c r="B685" i="34"/>
  <c r="C684" i="34"/>
  <c r="B684" i="34"/>
  <c r="C683" i="34"/>
  <c r="B683" i="34"/>
  <c r="C682" i="34"/>
  <c r="B682" i="34"/>
  <c r="C681" i="34"/>
  <c r="B681" i="34"/>
  <c r="C680" i="34"/>
  <c r="B680" i="34"/>
  <c r="C679" i="34"/>
  <c r="B679" i="34"/>
  <c r="C678" i="34"/>
  <c r="B678" i="34"/>
  <c r="C677" i="34"/>
  <c r="B677" i="34"/>
  <c r="C676" i="34"/>
  <c r="B676" i="34"/>
  <c r="C675" i="34"/>
  <c r="B675" i="34"/>
  <c r="C674" i="34"/>
  <c r="B674" i="34"/>
  <c r="C673" i="34"/>
  <c r="D672" i="34" s="1"/>
  <c r="B673" i="34"/>
  <c r="C672" i="34"/>
  <c r="B672" i="34"/>
  <c r="C671" i="34"/>
  <c r="B671" i="34"/>
  <c r="C670" i="34"/>
  <c r="B670" i="34"/>
  <c r="C669" i="34"/>
  <c r="D668" i="34" s="1"/>
  <c r="B669" i="34"/>
  <c r="C668" i="34"/>
  <c r="B668" i="34"/>
  <c r="C667" i="34"/>
  <c r="B667" i="34"/>
  <c r="C666" i="34"/>
  <c r="B666" i="34"/>
  <c r="C665" i="34"/>
  <c r="B665" i="34"/>
  <c r="C664" i="34"/>
  <c r="B664" i="34"/>
  <c r="C663" i="34"/>
  <c r="B663" i="34"/>
  <c r="C662" i="34"/>
  <c r="B662" i="34"/>
  <c r="C661" i="34"/>
  <c r="B661" i="34"/>
  <c r="C660" i="34"/>
  <c r="B660" i="34"/>
  <c r="C659" i="34"/>
  <c r="B659" i="34"/>
  <c r="C658" i="34"/>
  <c r="D658" i="34" s="1"/>
  <c r="B658" i="34"/>
  <c r="C657" i="34"/>
  <c r="D656" i="34" s="1"/>
  <c r="B657" i="34"/>
  <c r="C656" i="34"/>
  <c r="B656" i="34"/>
  <c r="C655" i="34"/>
  <c r="B655" i="34"/>
  <c r="C654" i="34"/>
  <c r="B654" i="34"/>
  <c r="C653" i="34"/>
  <c r="B653" i="34"/>
  <c r="C652" i="34"/>
  <c r="B652" i="34"/>
  <c r="C651" i="34"/>
  <c r="B651" i="34"/>
  <c r="C650" i="34"/>
  <c r="B650" i="34"/>
  <c r="C649" i="34"/>
  <c r="B649" i="34"/>
  <c r="C648" i="34"/>
  <c r="B648" i="34"/>
  <c r="C647" i="34"/>
  <c r="B647" i="34"/>
  <c r="C646" i="34"/>
  <c r="B646" i="34"/>
  <c r="C645" i="34"/>
  <c r="B645" i="34"/>
  <c r="C644" i="34"/>
  <c r="B644" i="34"/>
  <c r="C643" i="34"/>
  <c r="B643" i="34"/>
  <c r="C642" i="34"/>
  <c r="B642" i="34"/>
  <c r="C641" i="34"/>
  <c r="B641" i="34"/>
  <c r="C640" i="34"/>
  <c r="B640" i="34"/>
  <c r="C639" i="34"/>
  <c r="D639" i="34" s="1"/>
  <c r="B639" i="34"/>
  <c r="C638" i="34"/>
  <c r="B638" i="34"/>
  <c r="C637" i="34"/>
  <c r="D636" i="34" s="1"/>
  <c r="B637" i="34"/>
  <c r="C636" i="34"/>
  <c r="D635" i="34" s="1"/>
  <c r="B636" i="34"/>
  <c r="C635" i="34"/>
  <c r="B635" i="34"/>
  <c r="C634" i="34"/>
  <c r="D634" i="34" s="1"/>
  <c r="B634" i="34"/>
  <c r="C633" i="34"/>
  <c r="D632" i="34" s="1"/>
  <c r="B633" i="34"/>
  <c r="C632" i="34"/>
  <c r="B632" i="34"/>
  <c r="C631" i="34"/>
  <c r="B631" i="34"/>
  <c r="C630" i="34"/>
  <c r="B630" i="34"/>
  <c r="C629" i="34"/>
  <c r="D629" i="34" s="1"/>
  <c r="B629" i="34"/>
  <c r="C628" i="34"/>
  <c r="B628" i="34"/>
  <c r="C627" i="34"/>
  <c r="B627" i="34"/>
  <c r="C626" i="34"/>
  <c r="B626" i="34"/>
  <c r="C625" i="34"/>
  <c r="B625" i="34"/>
  <c r="C624" i="34"/>
  <c r="B624" i="34"/>
  <c r="C623" i="34"/>
  <c r="B623" i="34"/>
  <c r="C622" i="34"/>
  <c r="B622" i="34"/>
  <c r="C621" i="34"/>
  <c r="D620" i="34" s="1"/>
  <c r="B621" i="34"/>
  <c r="C620" i="34"/>
  <c r="B620" i="34"/>
  <c r="C619" i="34"/>
  <c r="B619" i="34"/>
  <c r="C618" i="34"/>
  <c r="B618" i="34"/>
  <c r="C617" i="34"/>
  <c r="B617" i="34"/>
  <c r="C616" i="34"/>
  <c r="B616" i="34"/>
  <c r="C615" i="34"/>
  <c r="D614" i="34" s="1"/>
  <c r="B615" i="34"/>
  <c r="C614" i="34"/>
  <c r="B614" i="34"/>
  <c r="C613" i="34"/>
  <c r="B613" i="34"/>
  <c r="C612" i="34"/>
  <c r="B612" i="34"/>
  <c r="C611" i="34"/>
  <c r="B611" i="34"/>
  <c r="C610" i="34"/>
  <c r="B610" i="34"/>
  <c r="C609" i="34"/>
  <c r="B609" i="34"/>
  <c r="C608" i="34"/>
  <c r="B608" i="34"/>
  <c r="C607" i="34"/>
  <c r="B607" i="34"/>
  <c r="C606" i="34"/>
  <c r="B606" i="34"/>
  <c r="C605" i="34"/>
  <c r="B605" i="34"/>
  <c r="C604" i="34"/>
  <c r="B604" i="34"/>
  <c r="C603" i="34"/>
  <c r="B603" i="34"/>
  <c r="C602" i="34"/>
  <c r="B602" i="34"/>
  <c r="C601" i="34"/>
  <c r="B601" i="34"/>
  <c r="C600" i="34"/>
  <c r="B600" i="34"/>
  <c r="C599" i="34"/>
  <c r="B599" i="34"/>
  <c r="C598" i="34"/>
  <c r="B598" i="34"/>
  <c r="C597" i="34"/>
  <c r="B597" i="34"/>
  <c r="C596" i="34"/>
  <c r="B596" i="34"/>
  <c r="C595" i="34"/>
  <c r="B595" i="34"/>
  <c r="C594" i="34"/>
  <c r="B594" i="34"/>
  <c r="C593" i="34"/>
  <c r="B593" i="34"/>
  <c r="C592" i="34"/>
  <c r="D592" i="34" s="1"/>
  <c r="B592" i="34"/>
  <c r="C591" i="34"/>
  <c r="D590" i="34" s="1"/>
  <c r="B591" i="34"/>
  <c r="C590" i="34"/>
  <c r="B590" i="34"/>
  <c r="C589" i="34"/>
  <c r="B589" i="34"/>
  <c r="C588" i="34"/>
  <c r="B588" i="34"/>
  <c r="C587" i="34"/>
  <c r="B587" i="34"/>
  <c r="C586" i="34"/>
  <c r="B586" i="34"/>
  <c r="C585" i="34"/>
  <c r="D584" i="34" s="1"/>
  <c r="B585" i="34"/>
  <c r="C584" i="34"/>
  <c r="B584" i="34"/>
  <c r="C583" i="34"/>
  <c r="B583" i="34"/>
  <c r="C582" i="34"/>
  <c r="B582" i="34"/>
  <c r="C581" i="34"/>
  <c r="B581" i="34"/>
  <c r="C580" i="34"/>
  <c r="D580" i="34" s="1"/>
  <c r="B580" i="34"/>
  <c r="C579" i="34"/>
  <c r="D578" i="34" s="1"/>
  <c r="B579" i="34"/>
  <c r="C578" i="34"/>
  <c r="B578" i="34"/>
  <c r="C577" i="34"/>
  <c r="B577" i="34"/>
  <c r="C576" i="34"/>
  <c r="B576" i="34"/>
  <c r="C575" i="34"/>
  <c r="B575" i="34"/>
  <c r="C574" i="34"/>
  <c r="B574" i="34"/>
  <c r="C573" i="34"/>
  <c r="D572" i="34" s="1"/>
  <c r="B573" i="34"/>
  <c r="C572" i="34"/>
  <c r="B572" i="34"/>
  <c r="C571" i="34"/>
  <c r="B571" i="34"/>
  <c r="C570" i="34"/>
  <c r="B570" i="34"/>
  <c r="C569" i="34"/>
  <c r="B569" i="34"/>
  <c r="C568" i="34"/>
  <c r="B568" i="34"/>
  <c r="C567" i="34"/>
  <c r="D566" i="34" s="1"/>
  <c r="B567" i="34"/>
  <c r="C566" i="34"/>
  <c r="B566" i="34"/>
  <c r="C565" i="34"/>
  <c r="B565" i="34"/>
  <c r="C564" i="34"/>
  <c r="B564" i="34"/>
  <c r="C563" i="34"/>
  <c r="B563" i="34"/>
  <c r="C562" i="34"/>
  <c r="B562" i="34"/>
  <c r="C561" i="34"/>
  <c r="B561" i="34"/>
  <c r="C560" i="34"/>
  <c r="B560" i="34"/>
  <c r="C559" i="34"/>
  <c r="B559" i="34"/>
  <c r="C558" i="34"/>
  <c r="B558" i="34"/>
  <c r="C557" i="34"/>
  <c r="B557" i="34"/>
  <c r="C556" i="34"/>
  <c r="B556" i="34"/>
  <c r="C555" i="34"/>
  <c r="D554" i="34" s="1"/>
  <c r="B555" i="34"/>
  <c r="C554" i="34"/>
  <c r="B554" i="34"/>
  <c r="C553" i="34"/>
  <c r="B553" i="34"/>
  <c r="C552" i="34"/>
  <c r="B552" i="34"/>
  <c r="C551" i="34"/>
  <c r="B551" i="34"/>
  <c r="C550" i="34"/>
  <c r="B550" i="34"/>
  <c r="C549" i="34"/>
  <c r="B549" i="34"/>
  <c r="C548" i="34"/>
  <c r="B548" i="34"/>
  <c r="C547" i="34"/>
  <c r="B547" i="34"/>
  <c r="C546" i="34"/>
  <c r="B546" i="34"/>
  <c r="C545" i="34"/>
  <c r="B545" i="34"/>
  <c r="C544" i="34"/>
  <c r="B544" i="34"/>
  <c r="C543" i="34"/>
  <c r="B543" i="34"/>
  <c r="C542" i="34"/>
  <c r="B542" i="34"/>
  <c r="C541" i="34"/>
  <c r="B541" i="34"/>
  <c r="C540" i="34"/>
  <c r="B540" i="34"/>
  <c r="C539" i="34"/>
  <c r="B539" i="34"/>
  <c r="C538" i="34"/>
  <c r="B538" i="34"/>
  <c r="C537" i="34"/>
  <c r="B537" i="34"/>
  <c r="C536" i="34"/>
  <c r="B536" i="34"/>
  <c r="C535" i="34"/>
  <c r="B535" i="34"/>
  <c r="C534" i="34"/>
  <c r="B534" i="34"/>
  <c r="C533" i="34"/>
  <c r="B533" i="34"/>
  <c r="C532" i="34"/>
  <c r="B532" i="34"/>
  <c r="C531" i="34"/>
  <c r="D530" i="34" s="1"/>
  <c r="B531" i="34"/>
  <c r="C530" i="34"/>
  <c r="B530" i="34"/>
  <c r="C529" i="34"/>
  <c r="B529" i="34"/>
  <c r="C528" i="34"/>
  <c r="B528" i="34"/>
  <c r="C527" i="34"/>
  <c r="B527" i="34"/>
  <c r="C526" i="34"/>
  <c r="B526" i="34"/>
  <c r="C525" i="34"/>
  <c r="D524" i="34" s="1"/>
  <c r="B525" i="34"/>
  <c r="C524" i="34"/>
  <c r="B524" i="34"/>
  <c r="C523" i="34"/>
  <c r="B523" i="34"/>
  <c r="C522" i="34"/>
  <c r="B522" i="34"/>
  <c r="C521" i="34"/>
  <c r="B521" i="34"/>
  <c r="C520" i="34"/>
  <c r="B520" i="34"/>
  <c r="C519" i="34"/>
  <c r="D518" i="34" s="1"/>
  <c r="B519" i="34"/>
  <c r="C518" i="34"/>
  <c r="B518" i="34"/>
  <c r="C517" i="34"/>
  <c r="B517" i="34"/>
  <c r="C516" i="34"/>
  <c r="B516" i="34"/>
  <c r="C515" i="34"/>
  <c r="B515" i="34"/>
  <c r="C514" i="34"/>
  <c r="D514" i="34" s="1"/>
  <c r="B514" i="34"/>
  <c r="C513" i="34"/>
  <c r="B513" i="34"/>
  <c r="C512" i="34"/>
  <c r="B512" i="34"/>
  <c r="C511" i="34"/>
  <c r="B511" i="34"/>
  <c r="C510" i="34"/>
  <c r="B510" i="34"/>
  <c r="C509" i="34"/>
  <c r="B509" i="34"/>
  <c r="C508" i="34"/>
  <c r="B508" i="34"/>
  <c r="C507" i="34"/>
  <c r="D507" i="34" s="1"/>
  <c r="B507" i="34"/>
  <c r="C506" i="34"/>
  <c r="B506" i="34"/>
  <c r="C505" i="34"/>
  <c r="B505" i="34"/>
  <c r="C504" i="34"/>
  <c r="B504" i="34"/>
  <c r="C503" i="34"/>
  <c r="B503" i="34"/>
  <c r="C502" i="34"/>
  <c r="B502" i="34"/>
  <c r="C501" i="34"/>
  <c r="D501" i="34" s="1"/>
  <c r="B501" i="34"/>
  <c r="C500" i="34"/>
  <c r="B500" i="34"/>
  <c r="C499" i="34"/>
  <c r="B499" i="34"/>
  <c r="C498" i="34"/>
  <c r="B498" i="34"/>
  <c r="C497" i="34"/>
  <c r="B497" i="34"/>
  <c r="C496" i="34"/>
  <c r="B496" i="34"/>
  <c r="C495" i="34"/>
  <c r="D495" i="34" s="1"/>
  <c r="B495" i="34"/>
  <c r="C494" i="34"/>
  <c r="B494" i="34"/>
  <c r="C493" i="34"/>
  <c r="B493" i="34"/>
  <c r="C492" i="34"/>
  <c r="B492" i="34"/>
  <c r="C491" i="34"/>
  <c r="B491" i="34"/>
  <c r="C490" i="34"/>
  <c r="B490" i="34"/>
  <c r="C489" i="34"/>
  <c r="B489" i="34"/>
  <c r="C488" i="34"/>
  <c r="B488" i="34"/>
  <c r="C487" i="34"/>
  <c r="B487" i="34"/>
  <c r="C486" i="34"/>
  <c r="B486" i="34"/>
  <c r="C485" i="34"/>
  <c r="B485" i="34"/>
  <c r="C484" i="34"/>
  <c r="B484" i="34"/>
  <c r="C483" i="34"/>
  <c r="D483" i="34" s="1"/>
  <c r="B483" i="34"/>
  <c r="C482" i="34"/>
  <c r="B482" i="34"/>
  <c r="C481" i="34"/>
  <c r="B481" i="34"/>
  <c r="C480" i="34"/>
  <c r="B480" i="34"/>
  <c r="C479" i="34"/>
  <c r="B479" i="34"/>
  <c r="C478" i="34"/>
  <c r="B478" i="34"/>
  <c r="C477" i="34"/>
  <c r="B477" i="34"/>
  <c r="C476" i="34"/>
  <c r="B476" i="34"/>
  <c r="C475" i="34"/>
  <c r="B475" i="34"/>
  <c r="C474" i="34"/>
  <c r="B474" i="34"/>
  <c r="C473" i="34"/>
  <c r="B473" i="34"/>
  <c r="C472" i="34"/>
  <c r="B472" i="34"/>
  <c r="C471" i="34"/>
  <c r="D471" i="34" s="1"/>
  <c r="B471" i="34"/>
  <c r="C470" i="34"/>
  <c r="B470" i="34"/>
  <c r="C469" i="34"/>
  <c r="B469" i="34"/>
  <c r="C468" i="34"/>
  <c r="B468" i="34"/>
  <c r="C467" i="34"/>
  <c r="B467" i="34"/>
  <c r="C466" i="34"/>
  <c r="B466" i="34"/>
  <c r="C465" i="34"/>
  <c r="D465" i="34" s="1"/>
  <c r="B465" i="34"/>
  <c r="C464" i="34"/>
  <c r="B464" i="34"/>
  <c r="C463" i="34"/>
  <c r="B463" i="34"/>
  <c r="C462" i="34"/>
  <c r="B462" i="34"/>
  <c r="C461" i="34"/>
  <c r="B461" i="34"/>
  <c r="C460" i="34"/>
  <c r="B460" i="34"/>
  <c r="C459" i="34"/>
  <c r="D459" i="34" s="1"/>
  <c r="B459" i="34"/>
  <c r="C458" i="34"/>
  <c r="B458" i="34"/>
  <c r="C457" i="34"/>
  <c r="B457" i="34"/>
  <c r="C456" i="34"/>
  <c r="B456" i="34"/>
  <c r="C455" i="34"/>
  <c r="B455" i="34"/>
  <c r="C454" i="34"/>
  <c r="B454" i="34"/>
  <c r="C453" i="34"/>
  <c r="D453" i="34" s="1"/>
  <c r="B453" i="34"/>
  <c r="C452" i="34"/>
  <c r="B452" i="34"/>
  <c r="C451" i="34"/>
  <c r="D450" i="34" s="1"/>
  <c r="B451" i="34"/>
  <c r="C450" i="34"/>
  <c r="B450" i="34"/>
  <c r="C449" i="34"/>
  <c r="B449" i="34"/>
  <c r="C448" i="34"/>
  <c r="D448" i="34" s="1"/>
  <c r="B448" i="34"/>
  <c r="C447" i="34"/>
  <c r="D447" i="34" s="1"/>
  <c r="B447" i="34"/>
  <c r="C446" i="34"/>
  <c r="B446" i="34"/>
  <c r="C445" i="34"/>
  <c r="B445" i="34"/>
  <c r="C444" i="34"/>
  <c r="B444" i="34"/>
  <c r="C443" i="34"/>
  <c r="B443" i="34"/>
  <c r="C442" i="34"/>
  <c r="B442" i="34"/>
  <c r="C441" i="34"/>
  <c r="D441" i="34" s="1"/>
  <c r="B441" i="34"/>
  <c r="C440" i="34"/>
  <c r="B440" i="34"/>
  <c r="C439" i="34"/>
  <c r="B439" i="34"/>
  <c r="C438" i="34"/>
  <c r="B438" i="34"/>
  <c r="C437" i="34"/>
  <c r="B437" i="34"/>
  <c r="C436" i="34"/>
  <c r="B436" i="34"/>
  <c r="C435" i="34"/>
  <c r="B435" i="34"/>
  <c r="C434" i="34"/>
  <c r="B434" i="34"/>
  <c r="C433" i="34"/>
  <c r="B433" i="34"/>
  <c r="C432" i="34"/>
  <c r="B432" i="34"/>
  <c r="C431" i="34"/>
  <c r="B431" i="34"/>
  <c r="C430" i="34"/>
  <c r="B430" i="34"/>
  <c r="C429" i="34"/>
  <c r="B429" i="34"/>
  <c r="C428" i="34"/>
  <c r="B428" i="34"/>
  <c r="C427" i="34"/>
  <c r="B427" i="34"/>
  <c r="C426" i="34"/>
  <c r="B426" i="34"/>
  <c r="C425" i="34"/>
  <c r="B425" i="34"/>
  <c r="C424" i="34"/>
  <c r="B424" i="34"/>
  <c r="C423" i="34"/>
  <c r="B423" i="34"/>
  <c r="C422" i="34"/>
  <c r="D421" i="34" s="1"/>
  <c r="B422" i="34"/>
  <c r="C421" i="34"/>
  <c r="B421" i="34"/>
  <c r="C420" i="34"/>
  <c r="B420" i="34"/>
  <c r="C419" i="34"/>
  <c r="B419" i="34"/>
  <c r="C418" i="34"/>
  <c r="B418" i="34"/>
  <c r="C417" i="34"/>
  <c r="B417" i="34"/>
  <c r="C416" i="34"/>
  <c r="D415" i="34" s="1"/>
  <c r="B416" i="34"/>
  <c r="C415" i="34"/>
  <c r="B415" i="34"/>
  <c r="C414" i="34"/>
  <c r="B414" i="34"/>
  <c r="C413" i="34"/>
  <c r="B413" i="34"/>
  <c r="C412" i="34"/>
  <c r="B412" i="34"/>
  <c r="C411" i="34"/>
  <c r="B411" i="34"/>
  <c r="C410" i="34"/>
  <c r="B410" i="34"/>
  <c r="C409" i="34"/>
  <c r="B409" i="34"/>
  <c r="C408" i="34"/>
  <c r="B408" i="34"/>
  <c r="C407" i="34"/>
  <c r="B407" i="34"/>
  <c r="C406" i="34"/>
  <c r="B406" i="34"/>
  <c r="C405" i="34"/>
  <c r="B405" i="34"/>
  <c r="C404" i="34"/>
  <c r="B404" i="34"/>
  <c r="C403" i="34"/>
  <c r="B403" i="34"/>
  <c r="C402" i="34"/>
  <c r="B402" i="34"/>
  <c r="C401" i="34"/>
  <c r="B401" i="34"/>
  <c r="C400" i="34"/>
  <c r="B400" i="34"/>
  <c r="C399" i="34"/>
  <c r="B399" i="34"/>
  <c r="C398" i="34"/>
  <c r="B398" i="34"/>
  <c r="C397" i="34"/>
  <c r="B397" i="34"/>
  <c r="C396" i="34"/>
  <c r="D395" i="34" s="1"/>
  <c r="B396" i="34"/>
  <c r="C395" i="34"/>
  <c r="B395" i="34"/>
  <c r="C394" i="34"/>
  <c r="B394" i="34"/>
  <c r="C393" i="34"/>
  <c r="B393" i="34"/>
  <c r="C392" i="34"/>
  <c r="B392" i="34"/>
  <c r="C391" i="34"/>
  <c r="B391" i="34"/>
  <c r="C390" i="34"/>
  <c r="B390" i="34"/>
  <c r="C389" i="34"/>
  <c r="B389" i="34"/>
  <c r="C388" i="34"/>
  <c r="D388" i="34" s="1"/>
  <c r="B388" i="34"/>
  <c r="C387" i="34"/>
  <c r="D387" i="34" s="1"/>
  <c r="B387" i="34"/>
  <c r="C386" i="34"/>
  <c r="B386" i="34"/>
  <c r="C385" i="34"/>
  <c r="B385" i="34"/>
  <c r="C384" i="34"/>
  <c r="B384" i="34"/>
  <c r="C383" i="34"/>
  <c r="B383" i="34"/>
  <c r="C382" i="34"/>
  <c r="B382" i="34"/>
  <c r="C381" i="34"/>
  <c r="D381" i="34" s="1"/>
  <c r="B381" i="34"/>
  <c r="C380" i="34"/>
  <c r="D379" i="34" s="1"/>
  <c r="B380" i="34"/>
  <c r="C379" i="34"/>
  <c r="B379" i="34"/>
  <c r="C378" i="34"/>
  <c r="D377" i="34" s="1"/>
  <c r="B378" i="34"/>
  <c r="C377" i="34"/>
  <c r="B377" i="34"/>
  <c r="C376" i="34"/>
  <c r="D376" i="34" s="1"/>
  <c r="B376" i="34"/>
  <c r="C375" i="34"/>
  <c r="B375" i="34"/>
  <c r="C374" i="34"/>
  <c r="B374" i="34"/>
  <c r="C373" i="34"/>
  <c r="B373" i="34"/>
  <c r="C372" i="34"/>
  <c r="B372" i="34"/>
  <c r="C371" i="34"/>
  <c r="B371" i="34"/>
  <c r="C370" i="34"/>
  <c r="D370" i="34" s="1"/>
  <c r="B370" i="34"/>
  <c r="C369" i="34"/>
  <c r="B369" i="34"/>
  <c r="C368" i="34"/>
  <c r="B368" i="34"/>
  <c r="C367" i="34"/>
  <c r="B367" i="34"/>
  <c r="C366" i="34"/>
  <c r="B366" i="34"/>
  <c r="C365" i="34"/>
  <c r="B365" i="34"/>
  <c r="C364" i="34"/>
  <c r="D364" i="34" s="1"/>
  <c r="B364" i="34"/>
  <c r="C363" i="34"/>
  <c r="D363" i="34" s="1"/>
  <c r="B363" i="34"/>
  <c r="C362" i="34"/>
  <c r="B362" i="34"/>
  <c r="C361" i="34"/>
  <c r="B361" i="34"/>
  <c r="C360" i="34"/>
  <c r="B360" i="34"/>
  <c r="C359" i="34"/>
  <c r="B359" i="34"/>
  <c r="C358" i="34"/>
  <c r="B358" i="34"/>
  <c r="C357" i="34"/>
  <c r="B357" i="34"/>
  <c r="C356" i="34"/>
  <c r="B356" i="34"/>
  <c r="C355" i="34"/>
  <c r="D354" i="34" s="1"/>
  <c r="B355" i="34"/>
  <c r="C354" i="34"/>
  <c r="B354" i="34"/>
  <c r="C353" i="34"/>
  <c r="B353" i="34"/>
  <c r="C352" i="34"/>
  <c r="B352" i="34"/>
  <c r="C351" i="34"/>
  <c r="B351" i="34"/>
  <c r="C350" i="34"/>
  <c r="B350" i="34"/>
  <c r="C349" i="34"/>
  <c r="B349" i="34"/>
  <c r="C348" i="34"/>
  <c r="B348" i="34"/>
  <c r="C347" i="34"/>
  <c r="B347" i="34"/>
  <c r="C346" i="34"/>
  <c r="B346" i="34"/>
  <c r="C345" i="34"/>
  <c r="B345" i="34"/>
  <c r="C344" i="34"/>
  <c r="B344" i="34"/>
  <c r="C343" i="34"/>
  <c r="B343" i="34"/>
  <c r="C342" i="34"/>
  <c r="B342" i="34"/>
  <c r="C341" i="34"/>
  <c r="B341" i="34"/>
  <c r="C340" i="34"/>
  <c r="B340" i="34"/>
  <c r="C339" i="34"/>
  <c r="B339" i="34"/>
  <c r="C338" i="34"/>
  <c r="D338" i="34" s="1"/>
  <c r="B338" i="34"/>
  <c r="C337" i="34"/>
  <c r="B337" i="34"/>
  <c r="C336" i="34"/>
  <c r="B336" i="34"/>
  <c r="C335" i="34"/>
  <c r="B335" i="34"/>
  <c r="C334" i="34"/>
  <c r="B334" i="34"/>
  <c r="C333" i="34"/>
  <c r="B333" i="34"/>
  <c r="C332" i="34"/>
  <c r="B332" i="34"/>
  <c r="C331" i="34"/>
  <c r="B331" i="34"/>
  <c r="C330" i="34"/>
  <c r="B330" i="34"/>
  <c r="C329" i="34"/>
  <c r="B329" i="34"/>
  <c r="C328" i="34"/>
  <c r="B328" i="34"/>
  <c r="C327" i="34"/>
  <c r="B327" i="34"/>
  <c r="C326" i="34"/>
  <c r="B326" i="34"/>
  <c r="C325" i="34"/>
  <c r="B325" i="34"/>
  <c r="C324" i="34"/>
  <c r="B324" i="34"/>
  <c r="C323" i="34"/>
  <c r="B323" i="34"/>
  <c r="C322" i="34"/>
  <c r="D322" i="34" s="1"/>
  <c r="B322" i="34"/>
  <c r="C321" i="34"/>
  <c r="B321" i="34"/>
  <c r="C320" i="34"/>
  <c r="B320" i="34"/>
  <c r="C319" i="34"/>
  <c r="D318" i="34" s="1"/>
  <c r="B319" i="34"/>
  <c r="C318" i="34"/>
  <c r="B318" i="34"/>
  <c r="C317" i="34"/>
  <c r="B317" i="34"/>
  <c r="C316" i="34"/>
  <c r="D316" i="34" s="1"/>
  <c r="B316" i="34"/>
  <c r="C315" i="34"/>
  <c r="B315" i="34"/>
  <c r="C314" i="34"/>
  <c r="B314" i="34"/>
  <c r="C313" i="34"/>
  <c r="B313" i="34"/>
  <c r="C312" i="34"/>
  <c r="B312" i="34"/>
  <c r="C311" i="34"/>
  <c r="B311" i="34"/>
  <c r="C310" i="34"/>
  <c r="D310" i="34" s="1"/>
  <c r="B310" i="34"/>
  <c r="C309" i="34"/>
  <c r="B309" i="34"/>
  <c r="C308" i="34"/>
  <c r="B308" i="34"/>
  <c r="C307" i="34"/>
  <c r="B307" i="34"/>
  <c r="C306" i="34"/>
  <c r="B306" i="34"/>
  <c r="C305" i="34"/>
  <c r="B305" i="34"/>
  <c r="C304" i="34"/>
  <c r="B304" i="34"/>
  <c r="C303" i="34"/>
  <c r="B303" i="34"/>
  <c r="C302" i="34"/>
  <c r="B302" i="34"/>
  <c r="C301" i="34"/>
  <c r="D300" i="34" s="1"/>
  <c r="B301" i="34"/>
  <c r="C300" i="34"/>
  <c r="B300" i="34"/>
  <c r="C299" i="34"/>
  <c r="B299" i="34"/>
  <c r="C298" i="34"/>
  <c r="B298" i="34"/>
  <c r="C297" i="34"/>
  <c r="B297" i="34"/>
  <c r="C296" i="34"/>
  <c r="B296" i="34"/>
  <c r="C295" i="34"/>
  <c r="B295" i="34"/>
  <c r="C294" i="34"/>
  <c r="B294" i="34"/>
  <c r="C293" i="34"/>
  <c r="B293" i="34"/>
  <c r="C292" i="34"/>
  <c r="B292" i="34"/>
  <c r="C291" i="34"/>
  <c r="B291" i="34"/>
  <c r="C290" i="34"/>
  <c r="B290" i="34"/>
  <c r="C289" i="34"/>
  <c r="B289" i="34"/>
  <c r="C288" i="34"/>
  <c r="B288" i="34"/>
  <c r="C287" i="34"/>
  <c r="B287" i="34"/>
  <c r="C286" i="34"/>
  <c r="B286" i="34"/>
  <c r="C285" i="34"/>
  <c r="B285" i="34"/>
  <c r="C284" i="34"/>
  <c r="B284" i="34"/>
  <c r="C283" i="34"/>
  <c r="B283" i="34"/>
  <c r="C282" i="34"/>
  <c r="B282" i="34"/>
  <c r="C281" i="34"/>
  <c r="B281" i="34"/>
  <c r="C280" i="34"/>
  <c r="B280" i="34"/>
  <c r="C279" i="34"/>
  <c r="B279" i="34"/>
  <c r="C278" i="34"/>
  <c r="B278" i="34"/>
  <c r="C277" i="34"/>
  <c r="B277" i="34"/>
  <c r="C276" i="34"/>
  <c r="B276" i="34"/>
  <c r="C275" i="34"/>
  <c r="B275" i="34"/>
  <c r="C274" i="34"/>
  <c r="B274" i="34"/>
  <c r="C273" i="34"/>
  <c r="B273" i="34"/>
  <c r="C272" i="34"/>
  <c r="B272" i="34"/>
  <c r="C271" i="34"/>
  <c r="B271" i="34"/>
  <c r="C270" i="34"/>
  <c r="B270" i="34"/>
  <c r="C269" i="34"/>
  <c r="B269" i="34"/>
  <c r="C268" i="34"/>
  <c r="B268" i="34"/>
  <c r="C267" i="34"/>
  <c r="B267" i="34"/>
  <c r="C266" i="34"/>
  <c r="B266" i="34"/>
  <c r="C265" i="34"/>
  <c r="B265" i="34"/>
  <c r="C264" i="34"/>
  <c r="B264" i="34"/>
  <c r="C263" i="34"/>
  <c r="B263" i="34"/>
  <c r="C262" i="34"/>
  <c r="B262" i="34"/>
  <c r="C261" i="34"/>
  <c r="B261" i="34"/>
  <c r="C260" i="34"/>
  <c r="B260" i="34"/>
  <c r="C259" i="34"/>
  <c r="D258" i="34" s="1"/>
  <c r="B259" i="34"/>
  <c r="C258" i="34"/>
  <c r="B258" i="34"/>
  <c r="C257" i="34"/>
  <c r="B257" i="34"/>
  <c r="C256" i="34"/>
  <c r="D256" i="34" s="1"/>
  <c r="B256" i="34"/>
  <c r="C255" i="34"/>
  <c r="B255" i="34"/>
  <c r="C254" i="34"/>
  <c r="B254" i="34"/>
  <c r="C253" i="34"/>
  <c r="B253" i="34"/>
  <c r="C252" i="34"/>
  <c r="B252" i="34"/>
  <c r="C251" i="34"/>
  <c r="B251" i="34"/>
  <c r="C250" i="34"/>
  <c r="D250" i="34" s="1"/>
  <c r="B250" i="34"/>
  <c r="C249" i="34"/>
  <c r="B249" i="34"/>
  <c r="C248" i="34"/>
  <c r="B248" i="34"/>
  <c r="C247" i="34"/>
  <c r="B247" i="34"/>
  <c r="C246" i="34"/>
  <c r="B246" i="34"/>
  <c r="C245" i="34"/>
  <c r="B245" i="34"/>
  <c r="C244" i="34"/>
  <c r="B244" i="34"/>
  <c r="C243" i="34"/>
  <c r="B243" i="34"/>
  <c r="C242" i="34"/>
  <c r="B242" i="34"/>
  <c r="C241" i="34"/>
  <c r="B241" i="34"/>
  <c r="C240" i="34"/>
  <c r="B240" i="34"/>
  <c r="C239" i="34"/>
  <c r="B239" i="34"/>
  <c r="C238" i="34"/>
  <c r="B238" i="34"/>
  <c r="C237" i="34"/>
  <c r="B237" i="34"/>
  <c r="C236" i="34"/>
  <c r="B236" i="34"/>
  <c r="C235" i="34"/>
  <c r="B235" i="34"/>
  <c r="C234" i="34"/>
  <c r="B234" i="34"/>
  <c r="C233" i="34"/>
  <c r="B233" i="34"/>
  <c r="C232" i="34"/>
  <c r="D232" i="34" s="1"/>
  <c r="B232" i="34"/>
  <c r="C231" i="34"/>
  <c r="B231" i="34"/>
  <c r="C230" i="34"/>
  <c r="B230" i="34"/>
  <c r="C229" i="34"/>
  <c r="B229" i="34"/>
  <c r="C228" i="34"/>
  <c r="B228" i="34"/>
  <c r="C227" i="34"/>
  <c r="B227" i="34"/>
  <c r="C226" i="34"/>
  <c r="D226" i="34" s="1"/>
  <c r="B226" i="34"/>
  <c r="C225" i="34"/>
  <c r="B225" i="34"/>
  <c r="C224" i="34"/>
  <c r="B224" i="34"/>
  <c r="C223" i="34"/>
  <c r="B223" i="34"/>
  <c r="C222" i="34"/>
  <c r="B222" i="34"/>
  <c r="C221" i="34"/>
  <c r="B221" i="34"/>
  <c r="C220" i="34"/>
  <c r="D220" i="34" s="1"/>
  <c r="B220" i="34"/>
  <c r="C219" i="34"/>
  <c r="B219" i="34"/>
  <c r="C218" i="34"/>
  <c r="B218" i="34"/>
  <c r="C217" i="34"/>
  <c r="B217" i="34"/>
  <c r="C216" i="34"/>
  <c r="B216" i="34"/>
  <c r="C215" i="34"/>
  <c r="B215" i="34"/>
  <c r="C214" i="34"/>
  <c r="D214" i="34" s="1"/>
  <c r="B214" i="34"/>
  <c r="C213" i="34"/>
  <c r="B213" i="34"/>
  <c r="C212" i="34"/>
  <c r="B212" i="34"/>
  <c r="C211" i="34"/>
  <c r="B211" i="34"/>
  <c r="C210" i="34"/>
  <c r="B210" i="34"/>
  <c r="C209" i="34"/>
  <c r="B209" i="34"/>
  <c r="C208" i="34"/>
  <c r="B208" i="34"/>
  <c r="C207" i="34"/>
  <c r="B207" i="34"/>
  <c r="C206" i="34"/>
  <c r="B206" i="34"/>
  <c r="C205" i="34"/>
  <c r="B205" i="34"/>
  <c r="C204" i="34"/>
  <c r="B204" i="34"/>
  <c r="C203" i="34"/>
  <c r="B203" i="34"/>
  <c r="C202" i="34"/>
  <c r="B202" i="34"/>
  <c r="C201" i="34"/>
  <c r="B201" i="34"/>
  <c r="C200" i="34"/>
  <c r="B200" i="34"/>
  <c r="C199" i="34"/>
  <c r="B199" i="34"/>
  <c r="C198" i="34"/>
  <c r="B198" i="34"/>
  <c r="C197" i="34"/>
  <c r="B197" i="34"/>
  <c r="C196" i="34"/>
  <c r="D196" i="34" s="1"/>
  <c r="B196" i="34"/>
  <c r="C195" i="34"/>
  <c r="B195" i="34"/>
  <c r="C194" i="34"/>
  <c r="B194" i="34"/>
  <c r="C193" i="34"/>
  <c r="B193" i="34"/>
  <c r="C192" i="34"/>
  <c r="B192" i="34"/>
  <c r="C191" i="34"/>
  <c r="B191" i="34"/>
  <c r="C190" i="34"/>
  <c r="B190" i="34"/>
  <c r="C189" i="34"/>
  <c r="B189" i="34"/>
  <c r="C188" i="34"/>
  <c r="B188" i="34"/>
  <c r="C187" i="34"/>
  <c r="B187" i="34"/>
  <c r="C186" i="34"/>
  <c r="B186" i="34"/>
  <c r="C185" i="34"/>
  <c r="B185" i="34"/>
  <c r="C184" i="34"/>
  <c r="B184" i="34"/>
  <c r="C183" i="34"/>
  <c r="B183" i="34"/>
  <c r="C182" i="34"/>
  <c r="B182" i="34"/>
  <c r="C181" i="34"/>
  <c r="B181" i="34"/>
  <c r="C180" i="34"/>
  <c r="B180" i="34"/>
  <c r="C179" i="34"/>
  <c r="B179" i="34"/>
  <c r="C178" i="34"/>
  <c r="B178" i="34"/>
  <c r="C177" i="34"/>
  <c r="B177" i="34"/>
  <c r="C176" i="34"/>
  <c r="B176" i="34"/>
  <c r="C175" i="34"/>
  <c r="D174" i="34" s="1"/>
  <c r="B175" i="34"/>
  <c r="C174" i="34"/>
  <c r="B174" i="34"/>
  <c r="C173" i="34"/>
  <c r="B173" i="34"/>
  <c r="C172" i="34"/>
  <c r="B172" i="34"/>
  <c r="C171" i="34"/>
  <c r="B171" i="34"/>
  <c r="C170" i="34"/>
  <c r="B170" i="34"/>
  <c r="C169" i="34"/>
  <c r="B169" i="34"/>
  <c r="C168" i="34"/>
  <c r="B168" i="34"/>
  <c r="C167" i="34"/>
  <c r="B167" i="34"/>
  <c r="C166" i="34"/>
  <c r="B166" i="34"/>
  <c r="C165" i="34"/>
  <c r="B165" i="34"/>
  <c r="C164" i="34"/>
  <c r="B164" i="34"/>
  <c r="C163" i="34"/>
  <c r="B163" i="34"/>
  <c r="C162" i="34"/>
  <c r="B162" i="34"/>
  <c r="C161" i="34"/>
  <c r="B161" i="34"/>
  <c r="C160" i="34"/>
  <c r="B160" i="34"/>
  <c r="C159" i="34"/>
  <c r="B159" i="34"/>
  <c r="C158" i="34"/>
  <c r="B158" i="34"/>
  <c r="C157" i="34"/>
  <c r="B157" i="34"/>
  <c r="C156" i="34"/>
  <c r="B156" i="34"/>
  <c r="C155" i="34"/>
  <c r="B155" i="34"/>
  <c r="C154" i="34"/>
  <c r="B154" i="34"/>
  <c r="C153" i="34"/>
  <c r="D153" i="34" s="1"/>
  <c r="B153" i="34"/>
  <c r="C152" i="34"/>
  <c r="B152" i="34"/>
  <c r="C151" i="34"/>
  <c r="B151" i="34"/>
  <c r="C150" i="34"/>
  <c r="B150" i="34"/>
  <c r="C149" i="34"/>
  <c r="B149" i="34"/>
  <c r="C148" i="34"/>
  <c r="B148" i="34"/>
  <c r="C147" i="34"/>
  <c r="D147" i="34" s="1"/>
  <c r="B147" i="34"/>
  <c r="C146" i="34"/>
  <c r="B146" i="34"/>
  <c r="C145" i="34"/>
  <c r="B145" i="34"/>
  <c r="C144" i="34"/>
  <c r="B144" i="34"/>
  <c r="C143" i="34"/>
  <c r="B143" i="34"/>
  <c r="C142" i="34"/>
  <c r="B142" i="34"/>
  <c r="C141" i="34"/>
  <c r="B141" i="34"/>
  <c r="C140" i="34"/>
  <c r="B140" i="34"/>
  <c r="C139" i="34"/>
  <c r="B139" i="34"/>
  <c r="C138" i="34"/>
  <c r="B138" i="34"/>
  <c r="C137" i="34"/>
  <c r="B137" i="34"/>
  <c r="C136" i="34"/>
  <c r="B136" i="34"/>
  <c r="C135" i="34"/>
  <c r="B135" i="34"/>
  <c r="C134" i="34"/>
  <c r="B134" i="34"/>
  <c r="C133" i="34"/>
  <c r="D132" i="34" s="1"/>
  <c r="B133" i="34"/>
  <c r="C132" i="34"/>
  <c r="B132" i="34"/>
  <c r="C131" i="34"/>
  <c r="B131" i="34"/>
  <c r="C130" i="34"/>
  <c r="B130" i="34"/>
  <c r="C129" i="34"/>
  <c r="B129" i="34"/>
  <c r="C128" i="34"/>
  <c r="B128" i="34"/>
  <c r="C127" i="34"/>
  <c r="D126" i="34" s="1"/>
  <c r="B127" i="34"/>
  <c r="C126" i="34"/>
  <c r="B126" i="34"/>
  <c r="C125" i="34"/>
  <c r="B125" i="34"/>
  <c r="C124" i="34"/>
  <c r="B124" i="34"/>
  <c r="C123" i="34"/>
  <c r="B123" i="34"/>
  <c r="C122" i="34"/>
  <c r="B122" i="34"/>
  <c r="C121" i="34"/>
  <c r="D120" i="34" s="1"/>
  <c r="B121" i="34"/>
  <c r="C120" i="34"/>
  <c r="B120" i="34"/>
  <c r="C119" i="34"/>
  <c r="B119" i="34"/>
  <c r="C118" i="34"/>
  <c r="B118" i="34"/>
  <c r="C117" i="34"/>
  <c r="B117" i="34"/>
  <c r="C116" i="34"/>
  <c r="B116" i="34"/>
  <c r="C115" i="34"/>
  <c r="D114" i="34" s="1"/>
  <c r="B115" i="34"/>
  <c r="C114" i="34"/>
  <c r="B114" i="34"/>
  <c r="C113" i="34"/>
  <c r="B113" i="34"/>
  <c r="C112" i="34"/>
  <c r="B112" i="34"/>
  <c r="C111" i="34"/>
  <c r="B111" i="34"/>
  <c r="C110" i="34"/>
  <c r="B110" i="34"/>
  <c r="C109" i="34"/>
  <c r="B109" i="34"/>
  <c r="C108" i="34"/>
  <c r="B108" i="34"/>
  <c r="C107" i="34"/>
  <c r="B107" i="34"/>
  <c r="C106" i="34"/>
  <c r="B106" i="34"/>
  <c r="C105" i="34"/>
  <c r="D105" i="34" s="1"/>
  <c r="B105" i="34"/>
  <c r="C104" i="34"/>
  <c r="B104" i="34"/>
  <c r="C103" i="34"/>
  <c r="B103" i="34"/>
  <c r="C102" i="34"/>
  <c r="B102" i="34"/>
  <c r="C101" i="34"/>
  <c r="B101" i="34"/>
  <c r="C100" i="34"/>
  <c r="B100" i="34"/>
  <c r="C99" i="34"/>
  <c r="B99" i="34"/>
  <c r="C98" i="34"/>
  <c r="B98" i="34"/>
  <c r="C97" i="34"/>
  <c r="B97" i="34"/>
  <c r="C96" i="34"/>
  <c r="B96" i="34"/>
  <c r="C95" i="34"/>
  <c r="B95" i="34"/>
  <c r="C94" i="34"/>
  <c r="B94" i="34"/>
  <c r="C93" i="34"/>
  <c r="B93" i="34"/>
  <c r="C92" i="34"/>
  <c r="B92" i="34"/>
  <c r="C91" i="34"/>
  <c r="B91" i="34"/>
  <c r="C90" i="34"/>
  <c r="B90" i="34"/>
  <c r="C89" i="34"/>
  <c r="B89" i="34"/>
  <c r="C88" i="34"/>
  <c r="B88" i="34"/>
  <c r="C87" i="34"/>
  <c r="B87" i="34"/>
  <c r="C86" i="34"/>
  <c r="B86" i="34"/>
  <c r="C85" i="34"/>
  <c r="B85" i="34"/>
  <c r="C84" i="34"/>
  <c r="B84" i="34"/>
  <c r="C83" i="34"/>
  <c r="B83" i="34"/>
  <c r="C82" i="34"/>
  <c r="B82" i="34"/>
  <c r="C81" i="34"/>
  <c r="B81" i="34"/>
  <c r="C80" i="34"/>
  <c r="B80" i="34"/>
  <c r="C79" i="34"/>
  <c r="B79" i="34"/>
  <c r="C78" i="34"/>
  <c r="B78" i="34"/>
  <c r="C77" i="34"/>
  <c r="B77" i="34"/>
  <c r="C76" i="34"/>
  <c r="B76" i="34"/>
  <c r="C75" i="34"/>
  <c r="B75" i="34"/>
  <c r="C74" i="34"/>
  <c r="B74" i="34"/>
  <c r="C73" i="34"/>
  <c r="B73" i="34"/>
  <c r="C72" i="34"/>
  <c r="B72" i="34"/>
  <c r="C71" i="34"/>
  <c r="B71" i="34"/>
  <c r="C70" i="34"/>
  <c r="B70" i="34"/>
  <c r="C69" i="34"/>
  <c r="B69" i="34"/>
  <c r="C68" i="34"/>
  <c r="B68" i="34"/>
  <c r="C67" i="34"/>
  <c r="B67" i="34"/>
  <c r="C66" i="34"/>
  <c r="B66" i="34"/>
  <c r="C65" i="34"/>
  <c r="B65" i="34"/>
  <c r="C64" i="34"/>
  <c r="B64" i="34"/>
  <c r="C63" i="34"/>
  <c r="B63" i="34"/>
  <c r="C62" i="34"/>
  <c r="B62" i="34"/>
  <c r="C61" i="34"/>
  <c r="B61" i="34"/>
  <c r="C60" i="34"/>
  <c r="B60" i="34"/>
  <c r="C59" i="34"/>
  <c r="B59" i="34"/>
  <c r="C58" i="34"/>
  <c r="B58" i="34"/>
  <c r="C57" i="34"/>
  <c r="D57" i="34" s="1"/>
  <c r="B57" i="34"/>
  <c r="C56" i="34"/>
  <c r="B56" i="34"/>
  <c r="C55" i="34"/>
  <c r="B55" i="34"/>
  <c r="C54" i="34"/>
  <c r="B54" i="34"/>
  <c r="C53" i="34"/>
  <c r="B53" i="34"/>
  <c r="C52" i="34"/>
  <c r="B52" i="34"/>
  <c r="C51" i="34"/>
  <c r="B51" i="34"/>
  <c r="C50" i="34"/>
  <c r="B50" i="34"/>
  <c r="C49" i="34"/>
  <c r="B49" i="34"/>
  <c r="C48" i="34"/>
  <c r="B48" i="34"/>
  <c r="C47" i="34"/>
  <c r="B47" i="34"/>
  <c r="C46" i="34"/>
  <c r="B46" i="34"/>
  <c r="C45" i="34"/>
  <c r="B45" i="34"/>
  <c r="C44" i="34"/>
  <c r="B44" i="34"/>
  <c r="C43" i="34"/>
  <c r="B43" i="34"/>
  <c r="C42" i="34"/>
  <c r="B42" i="34"/>
  <c r="C38" i="34"/>
  <c r="B38" i="34"/>
  <c r="C37" i="34"/>
  <c r="B37" i="34"/>
  <c r="C36" i="34"/>
  <c r="B36" i="34"/>
  <c r="C35" i="34"/>
  <c r="B35" i="34"/>
  <c r="C34" i="34"/>
  <c r="B34" i="34"/>
  <c r="C33" i="34"/>
  <c r="B33" i="34"/>
  <c r="C32" i="34"/>
  <c r="B32" i="34"/>
  <c r="C31" i="34"/>
  <c r="B31" i="34"/>
  <c r="C30" i="34"/>
  <c r="B30" i="34"/>
  <c r="C29" i="34"/>
  <c r="B29" i="34"/>
  <c r="C28" i="34"/>
  <c r="B28" i="34"/>
  <c r="C27" i="34"/>
  <c r="B27" i="34"/>
  <c r="C26" i="34"/>
  <c r="B26" i="34"/>
  <c r="C25" i="34"/>
  <c r="B25" i="34"/>
  <c r="C24" i="34"/>
  <c r="B24" i="34"/>
  <c r="C23" i="34"/>
  <c r="B23" i="34"/>
  <c r="C22" i="34"/>
  <c r="B22" i="34"/>
  <c r="C21" i="34"/>
  <c r="B21" i="34"/>
  <c r="C20" i="34"/>
  <c r="B20" i="34"/>
  <c r="C19" i="34"/>
  <c r="B19" i="34"/>
  <c r="C18" i="34"/>
  <c r="B18" i="34"/>
  <c r="C17" i="34"/>
  <c r="B17" i="34"/>
  <c r="C16" i="34"/>
  <c r="B16" i="34"/>
  <c r="C15" i="34"/>
  <c r="B15" i="34"/>
  <c r="C14" i="34"/>
  <c r="B14" i="34"/>
  <c r="C13" i="34"/>
  <c r="B13" i="34"/>
  <c r="C12" i="34"/>
  <c r="B12" i="34"/>
  <c r="C11" i="34"/>
  <c r="B11" i="34"/>
  <c r="C10" i="34"/>
  <c r="B10" i="34"/>
  <c r="C9" i="34"/>
  <c r="B9" i="34"/>
  <c r="F12" i="23"/>
  <c r="G12" i="23" s="1"/>
  <c r="F14" i="23"/>
  <c r="D14" i="23"/>
  <c r="E14" i="23" s="1"/>
  <c r="F13" i="23"/>
  <c r="G13" i="23" s="1"/>
  <c r="G14" i="23" s="1"/>
  <c r="F120" i="15"/>
  <c r="F119" i="15"/>
  <c r="F118" i="15"/>
  <c r="G118" i="15" s="1"/>
  <c r="F117" i="15"/>
  <c r="F116" i="15"/>
  <c r="G117" i="15" s="1"/>
  <c r="F115" i="15"/>
  <c r="F114" i="15"/>
  <c r="F113" i="15"/>
  <c r="F112" i="15"/>
  <c r="F111" i="15"/>
  <c r="F110" i="15"/>
  <c r="F109" i="15"/>
  <c r="F108" i="15"/>
  <c r="F107" i="15"/>
  <c r="F106" i="15"/>
  <c r="G106" i="15" s="1"/>
  <c r="F105" i="15"/>
  <c r="F104" i="15"/>
  <c r="F103" i="15"/>
  <c r="F102" i="15"/>
  <c r="F101" i="15"/>
  <c r="F100" i="15"/>
  <c r="F99" i="15"/>
  <c r="F98" i="15"/>
  <c r="F97" i="15"/>
  <c r="G98" i="15" s="1"/>
  <c r="F96" i="15"/>
  <c r="F95" i="15"/>
  <c r="F94" i="15"/>
  <c r="G94" i="15" s="1"/>
  <c r="F93" i="15"/>
  <c r="F92" i="15"/>
  <c r="F91" i="15"/>
  <c r="F90" i="15"/>
  <c r="F89" i="15"/>
  <c r="F88" i="15"/>
  <c r="F87" i="15"/>
  <c r="F86" i="15"/>
  <c r="F85" i="15"/>
  <c r="G86" i="15" s="1"/>
  <c r="F84" i="15"/>
  <c r="F83" i="15"/>
  <c r="F82" i="15"/>
  <c r="G82" i="15" s="1"/>
  <c r="F81" i="15"/>
  <c r="F80" i="15"/>
  <c r="G81" i="15" s="1"/>
  <c r="F79" i="15"/>
  <c r="F78" i="15"/>
  <c r="F77" i="15"/>
  <c r="F76" i="15"/>
  <c r="F75" i="15"/>
  <c r="F74" i="15"/>
  <c r="F73" i="15"/>
  <c r="G74" i="15" s="1"/>
  <c r="F72" i="15"/>
  <c r="F71" i="15"/>
  <c r="F70" i="15"/>
  <c r="G70" i="15" s="1"/>
  <c r="F69" i="15"/>
  <c r="F68" i="15"/>
  <c r="G69" i="15" s="1"/>
  <c r="F67" i="15"/>
  <c r="F66" i="15"/>
  <c r="F65" i="15"/>
  <c r="F61" i="15"/>
  <c r="F60" i="15"/>
  <c r="F59" i="15"/>
  <c r="F58" i="15"/>
  <c r="G59" i="15" s="1"/>
  <c r="F57" i="15"/>
  <c r="F56" i="15"/>
  <c r="F55" i="15"/>
  <c r="G55" i="15" s="1"/>
  <c r="F54" i="15"/>
  <c r="F53" i="15"/>
  <c r="G54" i="15" s="1"/>
  <c r="F52" i="15"/>
  <c r="F51" i="15"/>
  <c r="F50" i="15"/>
  <c r="F49" i="15"/>
  <c r="F48" i="15"/>
  <c r="F47" i="15"/>
  <c r="F46" i="15"/>
  <c r="G47" i="15" s="1"/>
  <c r="F45" i="15"/>
  <c r="F44" i="15"/>
  <c r="F43" i="15"/>
  <c r="G43" i="15" s="1"/>
  <c r="F42" i="15"/>
  <c r="F41" i="15"/>
  <c r="F40" i="15"/>
  <c r="F39" i="15"/>
  <c r="F38" i="15"/>
  <c r="F37" i="15"/>
  <c r="F36" i="15"/>
  <c r="F35" i="15"/>
  <c r="F34" i="15"/>
  <c r="G35" i="15" s="1"/>
  <c r="F33" i="15"/>
  <c r="F32" i="15"/>
  <c r="F31" i="15"/>
  <c r="G31" i="15" s="1"/>
  <c r="F30" i="15"/>
  <c r="F29" i="15"/>
  <c r="F28" i="15"/>
  <c r="F27" i="15"/>
  <c r="F26" i="15"/>
  <c r="F25" i="15"/>
  <c r="F24" i="15"/>
  <c r="F23" i="15"/>
  <c r="F22" i="15"/>
  <c r="G23" i="15" s="1"/>
  <c r="F21" i="15"/>
  <c r="F20" i="15"/>
  <c r="F19" i="15"/>
  <c r="G19" i="15" s="1"/>
  <c r="F18" i="15"/>
  <c r="F17" i="15"/>
  <c r="G18" i="15" s="1"/>
  <c r="F16" i="15"/>
  <c r="F15" i="15"/>
  <c r="F14" i="15"/>
  <c r="F13" i="15"/>
  <c r="F12" i="15"/>
  <c r="C120" i="15"/>
  <c r="C119" i="15"/>
  <c r="D120" i="15" s="1"/>
  <c r="C118" i="15"/>
  <c r="C117" i="15"/>
  <c r="C116" i="15"/>
  <c r="D116" i="15" s="1"/>
  <c r="C115" i="15"/>
  <c r="C114" i="15"/>
  <c r="C113" i="15"/>
  <c r="C112" i="15"/>
  <c r="C111" i="15"/>
  <c r="C110" i="15"/>
  <c r="C109" i="15"/>
  <c r="C108" i="15"/>
  <c r="C107" i="15"/>
  <c r="D108" i="15" s="1"/>
  <c r="C106" i="15"/>
  <c r="C105" i="15"/>
  <c r="C104" i="15"/>
  <c r="D104" i="15" s="1"/>
  <c r="C103" i="15"/>
  <c r="C102" i="15"/>
  <c r="C101" i="15"/>
  <c r="C100" i="15"/>
  <c r="C99" i="15"/>
  <c r="C98" i="15"/>
  <c r="C97" i="15"/>
  <c r="C96" i="15"/>
  <c r="C95" i="15"/>
  <c r="D96" i="15" s="1"/>
  <c r="C94" i="15"/>
  <c r="C93" i="15"/>
  <c r="C92" i="15"/>
  <c r="D92" i="15" s="1"/>
  <c r="C91" i="15"/>
  <c r="C90" i="15"/>
  <c r="D90" i="15" s="1"/>
  <c r="C89" i="15"/>
  <c r="C88" i="15"/>
  <c r="C87" i="15"/>
  <c r="C86" i="15"/>
  <c r="C85" i="15"/>
  <c r="C84" i="15"/>
  <c r="C83" i="15"/>
  <c r="D84" i="15" s="1"/>
  <c r="C82" i="15"/>
  <c r="C81" i="15"/>
  <c r="C80" i="15"/>
  <c r="D80" i="15" s="1"/>
  <c r="C79" i="15"/>
  <c r="C78" i="15"/>
  <c r="D79" i="15" s="1"/>
  <c r="C77" i="15"/>
  <c r="C76" i="15"/>
  <c r="C75" i="15"/>
  <c r="C74" i="15"/>
  <c r="C73" i="15"/>
  <c r="C72" i="15"/>
  <c r="C71" i="15"/>
  <c r="D72" i="15" s="1"/>
  <c r="C70" i="15"/>
  <c r="C69" i="15"/>
  <c r="C68" i="15"/>
  <c r="D68" i="15" s="1"/>
  <c r="C67" i="15"/>
  <c r="C66" i="15"/>
  <c r="D67" i="15" s="1"/>
  <c r="C65" i="15"/>
  <c r="C61" i="15"/>
  <c r="C60" i="15"/>
  <c r="C59" i="15"/>
  <c r="C58" i="15"/>
  <c r="C57" i="15"/>
  <c r="C56" i="15"/>
  <c r="D57" i="15" s="1"/>
  <c r="C55" i="15"/>
  <c r="C54" i="15"/>
  <c r="C53" i="15"/>
  <c r="D53" i="15" s="1"/>
  <c r="C52" i="15"/>
  <c r="C51" i="15"/>
  <c r="C50" i="15"/>
  <c r="C49" i="15"/>
  <c r="C48" i="15"/>
  <c r="C47" i="15"/>
  <c r="C46" i="15"/>
  <c r="C45" i="15"/>
  <c r="C44" i="15"/>
  <c r="D45" i="15" s="1"/>
  <c r="C43" i="15"/>
  <c r="C42" i="15"/>
  <c r="C41" i="15"/>
  <c r="D41" i="15" s="1"/>
  <c r="C40" i="15"/>
  <c r="C39" i="15"/>
  <c r="D39" i="15" s="1"/>
  <c r="C38" i="15"/>
  <c r="C37" i="15"/>
  <c r="C36" i="15"/>
  <c r="C35" i="15"/>
  <c r="C34" i="15"/>
  <c r="C33" i="15"/>
  <c r="C32" i="15"/>
  <c r="D33" i="15" s="1"/>
  <c r="C31" i="15"/>
  <c r="C30" i="15"/>
  <c r="C29" i="15"/>
  <c r="D29" i="15" s="1"/>
  <c r="C28" i="15"/>
  <c r="C27" i="15"/>
  <c r="D28" i="15" s="1"/>
  <c r="C26" i="15"/>
  <c r="C25" i="15"/>
  <c r="C24" i="15"/>
  <c r="C23" i="15"/>
  <c r="C22" i="15"/>
  <c r="C21" i="15"/>
  <c r="C20" i="15"/>
  <c r="D21" i="15" s="1"/>
  <c r="C19" i="15"/>
  <c r="C18" i="15"/>
  <c r="C17" i="15"/>
  <c r="D17" i="15" s="1"/>
  <c r="C16" i="15"/>
  <c r="C15" i="15"/>
  <c r="D16" i="15" s="1"/>
  <c r="C14" i="15"/>
  <c r="C13" i="15"/>
  <c r="C12" i="15"/>
  <c r="B120" i="15"/>
  <c r="B119" i="15"/>
  <c r="B118" i="15"/>
  <c r="B117" i="15"/>
  <c r="B116" i="15"/>
  <c r="B115" i="15"/>
  <c r="B114" i="15"/>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9" i="21"/>
  <c r="B5" i="21" s="1"/>
  <c r="B9" i="15"/>
  <c r="D30" i="12"/>
  <c r="E29" i="21"/>
  <c r="B18" i="21"/>
  <c r="B19" i="21"/>
  <c r="B20" i="21"/>
  <c r="B21" i="21"/>
  <c r="B17" i="21"/>
  <c r="N30" i="32"/>
  <c r="N31" i="19" s="1"/>
  <c r="M30" i="32"/>
  <c r="M31" i="19" s="1"/>
  <c r="L30" i="32"/>
  <c r="L31" i="19" s="1"/>
  <c r="K30" i="32"/>
  <c r="K31" i="19"/>
  <c r="J30" i="32"/>
  <c r="J31" i="19" s="1"/>
  <c r="I30" i="32"/>
  <c r="I31" i="19" s="1"/>
  <c r="H30" i="32"/>
  <c r="H31" i="19" s="1"/>
  <c r="G30" i="32"/>
  <c r="G31" i="19"/>
  <c r="F30" i="32"/>
  <c r="F31" i="19" s="1"/>
  <c r="E30" i="32"/>
  <c r="E31" i="19" s="1"/>
  <c r="D30" i="32"/>
  <c r="D31" i="19" s="1"/>
  <c r="C30" i="32"/>
  <c r="C31" i="19" s="1"/>
  <c r="B6" i="22"/>
  <c r="B7" i="22"/>
  <c r="B8" i="22"/>
  <c r="B9" i="22"/>
  <c r="B10" i="22"/>
  <c r="B11" i="22"/>
  <c r="B12" i="22"/>
  <c r="B13" i="22"/>
  <c r="B14" i="22"/>
  <c r="B15" i="22"/>
  <c r="B16" i="22"/>
  <c r="B17" i="22"/>
  <c r="B18" i="22"/>
  <c r="B19" i="22"/>
  <c r="B20" i="22"/>
  <c r="B21" i="22"/>
  <c r="B22" i="22"/>
  <c r="B23" i="22"/>
  <c r="B24" i="22"/>
  <c r="B25" i="22"/>
  <c r="B26" i="22"/>
  <c r="B27" i="22"/>
  <c r="B28" i="22"/>
  <c r="B29" i="22"/>
  <c r="B5" i="22"/>
  <c r="I39" i="24"/>
  <c r="I38" i="24"/>
  <c r="I37" i="24"/>
  <c r="I36" i="24"/>
  <c r="I35" i="24"/>
  <c r="I34" i="24"/>
  <c r="I33" i="24"/>
  <c r="I32" i="24"/>
  <c r="I31" i="24"/>
  <c r="I30" i="24"/>
  <c r="I29" i="24"/>
  <c r="I28" i="24"/>
  <c r="I27" i="24"/>
  <c r="I26" i="24"/>
  <c r="I25" i="24"/>
  <c r="I24" i="24"/>
  <c r="I23" i="24"/>
  <c r="I22" i="24"/>
  <c r="I21" i="24"/>
  <c r="I20" i="24"/>
  <c r="B26" i="29"/>
  <c r="K32" i="6"/>
  <c r="J32" i="6"/>
  <c r="I32" i="6"/>
  <c r="H32" i="6"/>
  <c r="G32" i="6"/>
  <c r="F32" i="6"/>
  <c r="E32" i="6"/>
  <c r="D32" i="6"/>
  <c r="C32" i="6"/>
  <c r="B32" i="6"/>
  <c r="D792" i="34"/>
  <c r="D834" i="34"/>
  <c r="D1062" i="34"/>
  <c r="D1074" i="34"/>
  <c r="D1043" i="34"/>
  <c r="D1079" i="34"/>
  <c r="D1121" i="34"/>
  <c r="D1151" i="34"/>
  <c r="D1199" i="34"/>
  <c r="D1631" i="34"/>
  <c r="D4828" i="34"/>
  <c r="D1871" i="34"/>
  <c r="D1883" i="34"/>
  <c r="D2003" i="34"/>
  <c r="D2015" i="34"/>
  <c r="D2117" i="34"/>
  <c r="D2123" i="34"/>
  <c r="D2225" i="34"/>
  <c r="D2231" i="34"/>
  <c r="D2261" i="34"/>
  <c r="D2393" i="34"/>
  <c r="D2399" i="34"/>
  <c r="D2435" i="34"/>
  <c r="D2573" i="34"/>
  <c r="D2645" i="34"/>
  <c r="D3161" i="34"/>
  <c r="D3191" i="34"/>
  <c r="D3317" i="34"/>
  <c r="D3569" i="34"/>
  <c r="D3581" i="34"/>
  <c r="D3629" i="34"/>
  <c r="D3671" i="34"/>
  <c r="D3695" i="34"/>
  <c r="D4631" i="34"/>
  <c r="D4793" i="34"/>
  <c r="D4805" i="34"/>
  <c r="D4841" i="34"/>
  <c r="D4865" i="34"/>
  <c r="D1998" i="34"/>
  <c r="D2028" i="34"/>
  <c r="D4271" i="34"/>
  <c r="D4355" i="34"/>
  <c r="D4655" i="34"/>
  <c r="D1055" i="34"/>
  <c r="D1991" i="34"/>
  <c r="D2207" i="34"/>
  <c r="D2561" i="34"/>
  <c r="D2579" i="34"/>
  <c r="D2615" i="34"/>
  <c r="D2627" i="34"/>
  <c r="D2681" i="34"/>
  <c r="D3785" i="34"/>
  <c r="D4289" i="34"/>
  <c r="D4943" i="34"/>
  <c r="H5021" i="37"/>
  <c r="H83" i="38"/>
  <c r="H89" i="38" s="1"/>
  <c r="H69" i="38"/>
  <c r="C83" i="38"/>
  <c r="C69" i="38"/>
  <c r="D581" i="34"/>
  <c r="D617" i="34"/>
  <c r="D623" i="34"/>
  <c r="D677" i="34"/>
  <c r="D707" i="34"/>
  <c r="D1007" i="34"/>
  <c r="D1313" i="34"/>
  <c r="D2027" i="34"/>
  <c r="D2195" i="34"/>
  <c r="D2213" i="34"/>
  <c r="D2513" i="34"/>
  <c r="D2651" i="34"/>
  <c r="D2795" i="34"/>
  <c r="D2981" i="34"/>
  <c r="D3149" i="34"/>
  <c r="D3389" i="34"/>
  <c r="D3677" i="34"/>
  <c r="D3689" i="34"/>
  <c r="D3707" i="34"/>
  <c r="D4385" i="34"/>
  <c r="D4661" i="34"/>
  <c r="D4727" i="34"/>
  <c r="D371" i="34"/>
  <c r="D456" i="34"/>
  <c r="D1506" i="34"/>
  <c r="D3283" i="34"/>
  <c r="D1714" i="34"/>
  <c r="D2045" i="34"/>
  <c r="D2063" i="34"/>
  <c r="D2483" i="34"/>
  <c r="D2525" i="34"/>
  <c r="D2585" i="34"/>
  <c r="D2669" i="34"/>
  <c r="D2975" i="34"/>
  <c r="D3575" i="34"/>
  <c r="D3593" i="34"/>
  <c r="D3635" i="34"/>
  <c r="D3767" i="34"/>
  <c r="D4061" i="34"/>
  <c r="D4295" i="34"/>
  <c r="D959" i="34"/>
  <c r="D1031" i="34"/>
  <c r="D1439" i="34"/>
  <c r="D1637" i="34"/>
  <c r="D1859" i="34"/>
  <c r="H566" i="37"/>
  <c r="H827" i="37"/>
  <c r="H296" i="37"/>
  <c r="H848" i="37"/>
  <c r="H334" i="37"/>
  <c r="H1942" i="37"/>
  <c r="H1775" i="37"/>
  <c r="H1412" i="37"/>
  <c r="H971" i="37"/>
  <c r="H1105" i="37"/>
  <c r="H1034" i="37"/>
  <c r="H1087" i="37"/>
  <c r="H1576" i="37"/>
  <c r="H477" i="37"/>
  <c r="H1649" i="37"/>
  <c r="H1470" i="37"/>
  <c r="H1227" i="37"/>
  <c r="H809" i="37"/>
  <c r="H1309" i="37"/>
  <c r="H1931" i="37"/>
  <c r="H2441" i="37"/>
  <c r="H2915" i="37"/>
  <c r="H3179" i="37"/>
  <c r="H1495" i="37"/>
  <c r="H2207" i="37"/>
  <c r="H2640" i="37"/>
  <c r="H2952" i="37"/>
  <c r="H1641" i="37"/>
  <c r="H1946" i="37"/>
  <c r="H2142" i="37"/>
  <c r="H2312" i="37"/>
  <c r="H2469" i="37"/>
  <c r="H2545" i="37"/>
  <c r="H2617" i="37"/>
  <c r="H2761" i="37"/>
  <c r="H1797" i="37"/>
  <c r="H1986" i="37"/>
  <c r="H2065" i="37"/>
  <c r="H2143" i="37"/>
  <c r="H2300" i="37"/>
  <c r="H2457" i="37"/>
  <c r="H1736" i="37"/>
  <c r="H1855" i="37"/>
  <c r="H1948" i="37"/>
  <c r="H2105" i="37"/>
  <c r="H2262" i="37"/>
  <c r="H2419" i="37"/>
  <c r="H2498" i="37"/>
  <c r="H1409" i="37"/>
  <c r="H1874" i="37"/>
  <c r="H2041" i="37"/>
  <c r="H2198" i="37"/>
  <c r="H2276" i="37"/>
  <c r="H1593" i="37"/>
  <c r="H1908" i="37"/>
  <c r="H2068" i="37"/>
  <c r="H2225" i="37"/>
  <c r="H2304" i="37"/>
  <c r="H2382" i="37"/>
  <c r="H2537" i="37"/>
  <c r="H1743" i="37"/>
  <c r="H1951" i="37"/>
  <c r="H2030" i="37"/>
  <c r="H2108" i="37"/>
  <c r="H2265" i="37"/>
  <c r="H2423" i="37"/>
  <c r="H1533" i="37"/>
  <c r="H1785" i="37"/>
  <c r="H1893" i="37"/>
  <c r="H2057" i="37"/>
  <c r="H1713" i="37"/>
  <c r="H1940" i="37"/>
  <c r="H2019" i="37"/>
  <c r="H2097" i="37"/>
  <c r="H1310" i="37"/>
  <c r="H1865" i="37"/>
  <c r="H2033" i="37"/>
  <c r="H2099" i="37"/>
  <c r="H2125" i="37"/>
  <c r="H2139" i="37"/>
  <c r="H2388" i="37"/>
  <c r="H2571" i="37"/>
  <c r="H2635" i="37"/>
  <c r="H2716" i="37"/>
  <c r="H2764" i="37"/>
  <c r="H2836" i="37"/>
  <c r="H2922" i="37"/>
  <c r="H2936" i="37"/>
  <c r="H2994" i="37"/>
  <c r="H3080" i="37"/>
  <c r="H3147" i="37"/>
  <c r="H3225" i="37"/>
  <c r="H3238" i="37"/>
  <c r="H3265" i="37"/>
  <c r="H3330" i="37"/>
  <c r="H3391" i="37"/>
  <c r="H3451" i="37"/>
  <c r="H3463" i="37"/>
  <c r="H3487" i="37"/>
  <c r="H3547" i="37"/>
  <c r="H3607" i="37"/>
  <c r="H3667" i="37"/>
  <c r="H3679" i="37"/>
  <c r="H3703" i="37"/>
  <c r="H3763" i="37"/>
  <c r="H3823" i="37"/>
  <c r="H3883" i="37"/>
  <c r="H3895" i="37"/>
  <c r="H3919" i="37"/>
  <c r="H3979" i="37"/>
  <c r="H4039" i="37"/>
  <c r="H4099" i="37"/>
  <c r="H4111" i="37"/>
  <c r="H4135" i="37"/>
  <c r="H4171" i="37"/>
  <c r="H4207" i="37"/>
  <c r="H4243" i="37"/>
  <c r="H4255" i="37"/>
  <c r="H4279" i="37"/>
  <c r="H4315" i="37"/>
  <c r="H4351" i="37"/>
  <c r="H1849" i="37"/>
  <c r="H2021" i="37"/>
  <c r="H2227" i="37"/>
  <c r="H2332" i="37"/>
  <c r="H2425" i="37"/>
  <c r="H2516" i="37"/>
  <c r="H2536" i="37"/>
  <c r="H2572" i="37"/>
  <c r="H2621" i="37"/>
  <c r="H2669" i="37"/>
  <c r="H2717" i="37"/>
  <c r="H2732" i="37"/>
  <c r="H2765" i="37"/>
  <c r="H2809" i="37"/>
  <c r="H2851" i="37"/>
  <c r="H2895" i="37"/>
  <c r="H2909" i="37"/>
  <c r="H2937" i="37"/>
  <c r="H2981" i="37"/>
  <c r="H3025" i="37"/>
  <c r="H3067" i="37"/>
  <c r="H3081" i="37"/>
  <c r="H3109" i="37"/>
  <c r="H3148" i="37"/>
  <c r="H3161" i="37"/>
  <c r="H3187" i="37"/>
  <c r="H3226" i="37"/>
  <c r="H3240" i="37"/>
  <c r="H3266" i="37"/>
  <c r="H3305" i="37"/>
  <c r="H3318" i="37"/>
  <c r="H3344" i="37"/>
  <c r="H3380" i="37"/>
  <c r="H3392" i="37"/>
  <c r="H3416" i="37"/>
  <c r="H3452" i="37"/>
  <c r="H3464" i="37"/>
  <c r="H3488" i="37"/>
  <c r="H3524" i="37"/>
  <c r="H3536" i="37"/>
  <c r="H3560" i="37"/>
  <c r="H3596" i="37"/>
  <c r="H3608" i="37"/>
  <c r="H3632" i="37"/>
  <c r="H3668" i="37"/>
  <c r="H3680" i="37"/>
  <c r="H3704" i="37"/>
  <c r="H3740" i="37"/>
  <c r="H3752" i="37"/>
  <c r="H3776" i="37"/>
  <c r="H3812" i="37"/>
  <c r="H3824" i="37"/>
  <c r="H3848" i="37"/>
  <c r="H3884" i="37"/>
  <c r="H3896" i="37"/>
  <c r="H3920" i="37"/>
  <c r="H3956" i="37"/>
  <c r="H3968" i="37"/>
  <c r="H3992" i="37"/>
  <c r="H4028" i="37"/>
  <c r="H4040" i="37"/>
  <c r="H4064" i="37"/>
  <c r="H4100" i="37"/>
  <c r="H4112" i="37"/>
  <c r="H4136" i="37"/>
  <c r="H4172" i="37"/>
  <c r="H4184" i="37"/>
  <c r="H4208" i="37"/>
  <c r="H4244" i="37"/>
  <c r="H4256" i="37"/>
  <c r="H4280" i="37"/>
  <c r="H4316" i="37"/>
  <c r="H4328" i="37"/>
  <c r="H4352" i="37"/>
  <c r="H1866" i="37"/>
  <c r="H2034" i="37"/>
  <c r="H2228" i="37"/>
  <c r="H2333" i="37"/>
  <c r="H2361" i="37"/>
  <c r="H2426" i="37"/>
  <c r="H2490" i="37"/>
  <c r="H2517" i="37"/>
  <c r="H2538" i="37"/>
  <c r="H2574" i="37"/>
  <c r="H2622" i="37"/>
  <c r="H2637" i="37"/>
  <c r="H2670" i="37"/>
  <c r="H2703" i="37"/>
  <c r="H2718" i="37"/>
  <c r="H2733" i="37"/>
  <c r="H2766" i="37"/>
  <c r="H2810" i="37"/>
  <c r="H2824" i="37"/>
  <c r="H2852" i="37"/>
  <c r="H2882" i="37"/>
  <c r="H2896" i="37"/>
  <c r="H2910" i="37"/>
  <c r="H2938" i="37"/>
  <c r="H2982" i="37"/>
  <c r="H2996" i="37"/>
  <c r="H3010" i="37"/>
  <c r="H3026" i="37"/>
  <c r="H3054" i="37"/>
  <c r="H3068" i="37"/>
  <c r="H3082" i="37"/>
  <c r="H3110" i="37"/>
  <c r="H3149" i="37"/>
  <c r="H3162" i="37"/>
  <c r="H3175" i="37"/>
  <c r="H3188" i="37"/>
  <c r="H3214" i="37"/>
  <c r="H3228" i="37"/>
  <c r="H3241" i="37"/>
  <c r="H3267" i="37"/>
  <c r="H3306" i="37"/>
  <c r="H3319" i="37"/>
  <c r="H3332" i="37"/>
  <c r="H3345" i="37"/>
  <c r="H3369" i="37"/>
  <c r="H3381" i="37"/>
  <c r="H3393" i="37"/>
  <c r="H3417" i="37"/>
  <c r="H3453" i="37"/>
  <c r="H3465" i="37"/>
  <c r="H3477" i="37"/>
  <c r="H3489" i="37"/>
  <c r="H3513" i="37"/>
  <c r="H3525" i="37"/>
  <c r="H3537" i="37"/>
  <c r="H3561" i="37"/>
  <c r="H3597" i="37"/>
  <c r="H3609" i="37"/>
  <c r="H3621" i="37"/>
  <c r="H3633" i="37"/>
  <c r="H3657" i="37"/>
  <c r="H3669" i="37"/>
  <c r="H3681" i="37"/>
  <c r="H3705" i="37"/>
  <c r="H3741" i="37"/>
  <c r="H1483" i="37"/>
  <c r="H1881" i="37"/>
  <c r="H2047" i="37"/>
  <c r="H2229" i="37"/>
  <c r="H2269" i="37"/>
  <c r="H2306" i="37"/>
  <c r="H2368" i="37"/>
  <c r="H2463" i="37"/>
  <c r="H2491" i="37"/>
  <c r="H2518" i="37"/>
  <c r="H2539" i="37"/>
  <c r="H2575" i="37"/>
  <c r="H2590" i="37"/>
  <c r="H2608" i="37"/>
  <c r="H2638" i="37"/>
  <c r="H2686" i="37"/>
  <c r="H2704" i="37"/>
  <c r="H2719" i="37"/>
  <c r="H2734" i="37"/>
  <c r="H2767" i="37"/>
  <c r="H2781" i="37"/>
  <c r="H2797" i="37"/>
  <c r="H2825" i="37"/>
  <c r="H2869" i="37"/>
  <c r="H2883" i="37"/>
  <c r="H2897" i="37"/>
  <c r="H2911" i="37"/>
  <c r="H2941" i="37"/>
  <c r="H2955" i="37"/>
  <c r="H2969" i="37"/>
  <c r="H2997" i="37"/>
  <c r="H3041" i="37"/>
  <c r="H3055" i="37"/>
  <c r="H3069" i="37"/>
  <c r="H3085" i="37"/>
  <c r="H3111" i="37"/>
  <c r="H3124" i="37"/>
  <c r="H3137" i="37"/>
  <c r="H3163" i="37"/>
  <c r="H3202" i="37"/>
  <c r="H3216" i="37"/>
  <c r="H3229" i="37"/>
  <c r="H3242" i="37"/>
  <c r="H3268" i="37"/>
  <c r="H3281" i="37"/>
  <c r="H3294" i="37"/>
  <c r="H3320" i="37"/>
  <c r="H3346" i="37"/>
  <c r="H3358" i="37"/>
  <c r="H3370" i="37"/>
  <c r="H3382" i="37"/>
  <c r="H3394" i="37"/>
  <c r="H3418" i="37"/>
  <c r="H3430" i="37"/>
  <c r="H3442" i="37"/>
  <c r="H3466" i="37"/>
  <c r="H3490" i="37"/>
  <c r="H3502" i="37"/>
  <c r="H3514" i="37"/>
  <c r="H1555" i="37"/>
  <c r="H1898" i="37"/>
  <c r="H2165" i="37"/>
  <c r="H2231" i="37"/>
  <c r="H2270" i="37"/>
  <c r="H2335" i="37"/>
  <c r="H2400" i="37"/>
  <c r="H2433" i="37"/>
  <c r="H2464" i="37"/>
  <c r="H2492" i="37"/>
  <c r="H2522" i="37"/>
  <c r="H2559" i="37"/>
  <c r="H2576" i="37"/>
  <c r="H2594" i="37"/>
  <c r="H2624" i="37"/>
  <c r="H2657" i="37"/>
  <c r="H2672" i="37"/>
  <c r="H2690" i="37"/>
  <c r="H2705" i="37"/>
  <c r="H2720" i="37"/>
  <c r="H2753" i="37"/>
  <c r="H2768" i="37"/>
  <c r="H2782" i="37"/>
  <c r="H2812" i="37"/>
  <c r="H2840" i="37"/>
  <c r="H2854" i="37"/>
  <c r="H2870" i="37"/>
  <c r="H2884" i="37"/>
  <c r="H2898" i="37"/>
  <c r="H2926" i="37"/>
  <c r="H2942" i="37"/>
  <c r="H2956" i="37"/>
  <c r="H2984" i="37"/>
  <c r="H3014" i="37"/>
  <c r="H3028" i="37"/>
  <c r="H3042" i="37"/>
  <c r="H3056" i="37"/>
  <c r="H3070" i="37"/>
  <c r="H3099" i="37"/>
  <c r="H3112" i="37"/>
  <c r="H3125" i="37"/>
  <c r="H3151" i="37"/>
  <c r="H3177" i="37"/>
  <c r="H3190" i="37"/>
  <c r="H3204" i="37"/>
  <c r="H3217" i="37"/>
  <c r="H3230" i="37"/>
  <c r="H3256" i="37"/>
  <c r="H3269" i="37"/>
  <c r="H3282" i="37"/>
  <c r="H3308" i="37"/>
  <c r="H3334" i="37"/>
  <c r="H3347" i="37"/>
  <c r="H3359" i="37"/>
  <c r="H3371" i="37"/>
  <c r="H3383" i="37"/>
  <c r="H3407" i="37"/>
  <c r="H3419" i="37"/>
  <c r="H3431" i="37"/>
  <c r="H3455" i="37"/>
  <c r="H1627" i="37"/>
  <c r="H1914" i="37"/>
  <c r="H2073" i="37"/>
  <c r="H2175" i="37"/>
  <c r="H2240" i="37"/>
  <c r="H2308" i="37"/>
  <c r="H2342" i="37"/>
  <c r="H2372" i="37"/>
  <c r="H2437" i="37"/>
  <c r="H2499" i="37"/>
  <c r="H2524" i="37"/>
  <c r="H2541" i="37"/>
  <c r="H2560" i="37"/>
  <c r="H2577" i="37"/>
  <c r="H2610" i="37"/>
  <c r="H2625" i="37"/>
  <c r="H2643" i="37"/>
  <c r="H2673" i="37"/>
  <c r="H2706" i="37"/>
  <c r="H2721" i="37"/>
  <c r="H2739" i="37"/>
  <c r="H2754" i="37"/>
  <c r="H2769" i="37"/>
  <c r="H2799" i="37"/>
  <c r="H2813" i="37"/>
  <c r="H2827" i="37"/>
  <c r="H2857" i="37"/>
  <c r="H2885" i="37"/>
  <c r="H2899" i="37"/>
  <c r="H2913" i="37"/>
  <c r="H2929" i="37"/>
  <c r="H2943" i="37"/>
  <c r="H2971" i="37"/>
  <c r="H2985" i="37"/>
  <c r="H3001" i="37"/>
  <c r="H3029" i="37"/>
  <c r="H3057" i="37"/>
  <c r="H3073" i="37"/>
  <c r="H3087" i="37"/>
  <c r="H3100" i="37"/>
  <c r="H3113" i="37"/>
  <c r="H3139" i="37"/>
  <c r="H3152" i="37"/>
  <c r="H3165" i="37"/>
  <c r="H3192" i="37"/>
  <c r="H3218" i="37"/>
  <c r="H3231" i="37"/>
  <c r="H3244" i="37"/>
  <c r="H1677" i="37"/>
  <c r="H1929" i="37"/>
  <c r="H2178" i="37"/>
  <c r="H2241" i="37"/>
  <c r="H2281" i="37"/>
  <c r="H2345" i="37"/>
  <c r="H2407" i="37"/>
  <c r="H2438" i="37"/>
  <c r="H2466" i="37"/>
  <c r="H2502" i="37"/>
  <c r="H2526" i="37"/>
  <c r="H2562" i="37"/>
  <c r="H2578" i="37"/>
  <c r="H2596" i="37"/>
  <c r="H2626" i="37"/>
  <c r="H2644" i="37"/>
  <c r="H2659" i="37"/>
  <c r="H2674" i="37"/>
  <c r="H2692" i="37"/>
  <c r="H2707" i="37"/>
  <c r="H2722" i="37"/>
  <c r="H2755" i="37"/>
  <c r="H2770" i="37"/>
  <c r="H2786" i="37"/>
  <c r="H2814" i="37"/>
  <c r="H2828" i="37"/>
  <c r="H2842" i="37"/>
  <c r="H2858" i="37"/>
  <c r="H2872" i="37"/>
  <c r="H2886" i="37"/>
  <c r="H2900" i="37"/>
  <c r="H2930" i="37"/>
  <c r="H2944" i="37"/>
  <c r="H2958" i="37"/>
  <c r="H2986" i="37"/>
  <c r="H3002" i="37"/>
  <c r="H3016" i="37"/>
  <c r="H3030" i="37"/>
  <c r="H3044" i="37"/>
  <c r="H3058" i="37"/>
  <c r="H3074" i="37"/>
  <c r="H3101" i="37"/>
  <c r="H3114" i="37"/>
  <c r="H3127" i="37"/>
  <c r="H3153" i="37"/>
  <c r="H3166" i="37"/>
  <c r="H3180" i="37"/>
  <c r="H3193" i="37"/>
  <c r="H3206" i="37"/>
  <c r="H3219" i="37"/>
  <c r="H3232" i="37"/>
  <c r="H3258" i="37"/>
  <c r="H3271" i="37"/>
  <c r="H3284" i="37"/>
  <c r="H3310" i="37"/>
  <c r="H3324" i="37"/>
  <c r="H3337" i="37"/>
  <c r="H3349" i="37"/>
  <c r="H3361" i="37"/>
  <c r="H3373" i="37"/>
  <c r="H3385" i="37"/>
  <c r="H3409" i="37"/>
  <c r="H3421" i="37"/>
  <c r="H3433" i="37"/>
  <c r="H3457" i="37"/>
  <c r="H3469" i="37"/>
  <c r="H3481" i="37"/>
  <c r="H3493" i="37"/>
  <c r="H3505" i="37"/>
  <c r="H3517" i="37"/>
  <c r="H3529" i="37"/>
  <c r="H1943" i="37"/>
  <c r="H2100" i="37"/>
  <c r="H2188" i="37"/>
  <c r="H2282" i="37"/>
  <c r="H2316" i="37"/>
  <c r="H2346" i="37"/>
  <c r="H2375" i="37"/>
  <c r="H2411" i="37"/>
  <c r="H2439" i="37"/>
  <c r="H2473" i="37"/>
  <c r="H2527" i="37"/>
  <c r="H2546" i="37"/>
  <c r="H2563" i="37"/>
  <c r="H2597" i="37"/>
  <c r="H2612" i="37"/>
  <c r="H2630" i="37"/>
  <c r="H2645" i="37"/>
  <c r="H2660" i="37"/>
  <c r="H2678" i="37"/>
  <c r="H2693" i="37"/>
  <c r="H2726" i="37"/>
  <c r="H2741" i="37"/>
  <c r="H2756" i="37"/>
  <c r="H2787" i="37"/>
  <c r="H2801" i="37"/>
  <c r="H2815" i="37"/>
  <c r="H2829" i="37"/>
  <c r="H2845" i="37"/>
  <c r="H2859" i="37"/>
  <c r="H2873" i="37"/>
  <c r="H2901" i="37"/>
  <c r="H2917" i="37"/>
  <c r="H2931" i="37"/>
  <c r="H2959" i="37"/>
  <c r="H2973" i="37"/>
  <c r="H2989" i="37"/>
  <c r="H3003" i="37"/>
  <c r="H3017" i="37"/>
  <c r="H3031" i="37"/>
  <c r="H3045" i="37"/>
  <c r="H3075" i="37"/>
  <c r="H3089" i="37"/>
  <c r="H3102" i="37"/>
  <c r="H3128" i="37"/>
  <c r="H3141" i="37"/>
  <c r="H3154" i="37"/>
  <c r="H3168" i="37"/>
  <c r="H3181" i="37"/>
  <c r="H3194" i="37"/>
  <c r="H3207" i="37"/>
  <c r="H3233" i="37"/>
  <c r="H3246" i="37"/>
  <c r="H3259" i="37"/>
  <c r="H3285" i="37"/>
  <c r="H3298" i="37"/>
  <c r="H3312" i="37"/>
  <c r="H3325" i="37"/>
  <c r="H3338" i="37"/>
  <c r="H3350" i="37"/>
  <c r="H3362" i="37"/>
  <c r="H3386" i="37"/>
  <c r="H3398" i="37"/>
  <c r="H3410" i="37"/>
  <c r="H3434" i="37"/>
  <c r="H3446" i="37"/>
  <c r="H3458" i="37"/>
  <c r="H3470" i="37"/>
  <c r="H3482" i="37"/>
  <c r="H3494" i="37"/>
  <c r="H3506" i="37"/>
  <c r="H1749" i="37"/>
  <c r="H1956" i="37"/>
  <c r="H2113" i="37"/>
  <c r="H2244" i="37"/>
  <c r="H2283" i="37"/>
  <c r="H2319" i="37"/>
  <c r="H2347" i="37"/>
  <c r="H2381" i="37"/>
  <c r="H2412" i="37"/>
  <c r="H2440" i="37"/>
  <c r="H2504" i="37"/>
  <c r="H2528" i="37"/>
  <c r="H2547" i="37"/>
  <c r="H2583" i="37"/>
  <c r="H2598" i="37"/>
  <c r="H2613" i="37"/>
  <c r="H2631" i="37"/>
  <c r="H2646" i="37"/>
  <c r="H2661" i="37"/>
  <c r="H2679" i="37"/>
  <c r="H2709" i="37"/>
  <c r="H2727" i="37"/>
  <c r="H2742" i="37"/>
  <c r="H2774" i="37"/>
  <c r="H2788" i="37"/>
  <c r="H2802" i="37"/>
  <c r="H2816" i="37"/>
  <c r="H2830" i="37"/>
  <c r="H2846" i="37"/>
  <c r="H2860" i="37"/>
  <c r="H2888" i="37"/>
  <c r="H2902" i="37"/>
  <c r="H2918" i="37"/>
  <c r="H2946" i="37"/>
  <c r="H2960" i="37"/>
  <c r="H2974" i="37"/>
  <c r="H2990" i="37"/>
  <c r="H3004" i="37"/>
  <c r="H3018" i="37"/>
  <c r="H3032" i="37"/>
  <c r="H3062" i="37"/>
  <c r="H3076" i="37"/>
  <c r="H3090" i="37"/>
  <c r="H3116" i="37"/>
  <c r="H3129" i="37"/>
  <c r="H3142" i="37"/>
  <c r="H1771" i="37"/>
  <c r="H1969" i="37"/>
  <c r="H2123" i="37"/>
  <c r="H2201" i="37"/>
  <c r="H2253" i="37"/>
  <c r="H2289" i="37"/>
  <c r="H2320" i="37"/>
  <c r="H2348" i="37"/>
  <c r="H2413" i="37"/>
  <c r="H2447" i="37"/>
  <c r="H2477" i="37"/>
  <c r="H2505" i="37"/>
  <c r="H2529" i="37"/>
  <c r="H2548" i="37"/>
  <c r="H2565" i="37"/>
  <c r="H2584" i="37"/>
  <c r="H2599" i="37"/>
  <c r="H2614" i="37"/>
  <c r="H2632" i="37"/>
  <c r="H2647" i="37"/>
  <c r="H2662" i="37"/>
  <c r="H2680" i="37"/>
  <c r="H2695" i="37"/>
  <c r="H2710" i="37"/>
  <c r="H2728" i="37"/>
  <c r="H2743" i="37"/>
  <c r="H2758" i="37"/>
  <c r="H2775" i="37"/>
  <c r="H2789" i="37"/>
  <c r="H2803" i="37"/>
  <c r="H2817" i="37"/>
  <c r="H2833" i="37"/>
  <c r="H2847" i="37"/>
  <c r="H2861" i="37"/>
  <c r="H2875" i="37"/>
  <c r="H2889" i="37"/>
  <c r="H2905" i="37"/>
  <c r="H2919" i="37"/>
  <c r="H2933" i="37"/>
  <c r="H2947" i="37"/>
  <c r="H2961" i="37"/>
  <c r="H2977" i="37"/>
  <c r="H2991" i="37"/>
  <c r="H3005" i="37"/>
  <c r="H3019" i="37"/>
  <c r="H3033" i="37"/>
  <c r="H3049" i="37"/>
  <c r="H3063" i="37"/>
  <c r="H3077" i="37"/>
  <c r="H3091" i="37"/>
  <c r="H3104" i="37"/>
  <c r="H3117" i="37"/>
  <c r="H3130" i="37"/>
  <c r="H3144" i="37"/>
  <c r="H3157" i="37"/>
  <c r="H3170" i="37"/>
  <c r="H3183" i="37"/>
  <c r="H3196" i="37"/>
  <c r="H3209" i="37"/>
  <c r="H3222" i="37"/>
  <c r="H3235" i="37"/>
  <c r="H3248" i="37"/>
  <c r="H3261" i="37"/>
  <c r="H1793" i="37"/>
  <c r="H1982" i="37"/>
  <c r="H2126" i="37"/>
  <c r="H2204" i="37"/>
  <c r="H2255" i="37"/>
  <c r="H2293" i="37"/>
  <c r="H2321" i="37"/>
  <c r="H2355" i="37"/>
  <c r="H2385" i="37"/>
  <c r="H2414" i="37"/>
  <c r="H2450" i="37"/>
  <c r="H2478" i="37"/>
  <c r="H2510" i="37"/>
  <c r="H2530" i="37"/>
  <c r="H2550" i="37"/>
  <c r="H2566" i="37"/>
  <c r="H2585" i="37"/>
  <c r="H2600" i="37"/>
  <c r="H2618" i="37"/>
  <c r="H2633" i="37"/>
  <c r="H2648" i="37"/>
  <c r="H2666" i="37"/>
  <c r="H2681" i="37"/>
  <c r="H2696" i="37"/>
  <c r="H2714" i="37"/>
  <c r="H2729" i="37"/>
  <c r="H2744" i="37"/>
  <c r="H2762" i="37"/>
  <c r="H2776" i="37"/>
  <c r="H2790" i="37"/>
  <c r="H2804" i="37"/>
  <c r="H2818" i="37"/>
  <c r="H2834" i="37"/>
  <c r="H2848" i="37"/>
  <c r="H2862" i="37"/>
  <c r="H2876" i="37"/>
  <c r="H2890" i="37"/>
  <c r="H2906" i="37"/>
  <c r="H2920" i="37"/>
  <c r="H2934" i="37"/>
  <c r="H2948" i="37"/>
  <c r="H2962" i="37"/>
  <c r="H2978" i="37"/>
  <c r="H2992" i="37"/>
  <c r="H3006" i="37"/>
  <c r="H3020" i="37"/>
  <c r="H3034" i="37"/>
  <c r="H3050" i="37"/>
  <c r="H3064" i="37"/>
  <c r="H3078" i="37"/>
  <c r="H3092" i="37"/>
  <c r="H3105" i="37"/>
  <c r="H3118" i="37"/>
  <c r="H3132" i="37"/>
  <c r="H3145" i="37"/>
  <c r="H3158" i="37"/>
  <c r="H3171" i="37"/>
  <c r="H3184" i="37"/>
  <c r="H3197" i="37"/>
  <c r="H3210" i="37"/>
  <c r="H3223" i="37"/>
  <c r="H3236" i="37"/>
  <c r="H3249" i="37"/>
  <c r="H3262" i="37"/>
  <c r="H3276" i="37"/>
  <c r="H3289" i="37"/>
  <c r="H3302" i="37"/>
  <c r="H3315" i="37"/>
  <c r="H3328" i="37"/>
  <c r="H3341" i="37"/>
  <c r="H3353" i="37"/>
  <c r="H3365" i="37"/>
  <c r="H3377" i="37"/>
  <c r="H3389" i="37"/>
  <c r="H1813" i="37"/>
  <c r="H2512" i="37"/>
  <c r="H2715" i="37"/>
  <c r="H2893" i="37"/>
  <c r="H3065" i="37"/>
  <c r="H3185" i="37"/>
  <c r="H3260" i="37"/>
  <c r="H3301" i="37"/>
  <c r="H3340" i="37"/>
  <c r="H3376" i="37"/>
  <c r="H3411" i="37"/>
  <c r="H3437" i="37"/>
  <c r="H3468" i="37"/>
  <c r="H3492" i="37"/>
  <c r="H3516" i="37"/>
  <c r="H3534" i="37"/>
  <c r="H3552" i="37"/>
  <c r="H3567" i="37"/>
  <c r="H3582" i="37"/>
  <c r="H3600" i="37"/>
  <c r="H3615" i="37"/>
  <c r="H3630" i="37"/>
  <c r="H3648" i="37"/>
  <c r="H3663" i="37"/>
  <c r="H3678" i="37"/>
  <c r="H3696" i="37"/>
  <c r="H3711" i="37"/>
  <c r="H3726" i="37"/>
  <c r="H3744" i="37"/>
  <c r="H3758" i="37"/>
  <c r="H3772" i="37"/>
  <c r="H3786" i="37"/>
  <c r="H3802" i="37"/>
  <c r="H3816" i="37"/>
  <c r="H3830" i="37"/>
  <c r="H3844" i="37"/>
  <c r="H3858" i="37"/>
  <c r="H3874" i="37"/>
  <c r="H3888" i="37"/>
  <c r="H3902" i="37"/>
  <c r="H3916" i="37"/>
  <c r="H3930" i="37"/>
  <c r="H3946" i="37"/>
  <c r="H3960" i="37"/>
  <c r="H3974" i="37"/>
  <c r="H3988" i="37"/>
  <c r="H4002" i="37"/>
  <c r="H4018" i="37"/>
  <c r="H4032" i="37"/>
  <c r="H4046" i="37"/>
  <c r="H4060" i="37"/>
  <c r="H4074" i="37"/>
  <c r="H4090" i="37"/>
  <c r="H4104" i="37"/>
  <c r="H4118" i="37"/>
  <c r="H4132" i="37"/>
  <c r="H4146" i="37"/>
  <c r="H4162" i="37"/>
  <c r="H4176" i="37"/>
  <c r="H4190" i="37"/>
  <c r="H4204" i="37"/>
  <c r="H4218" i="37"/>
  <c r="H4234" i="37"/>
  <c r="H4248" i="37"/>
  <c r="H4262" i="37"/>
  <c r="H4276" i="37"/>
  <c r="H4290" i="37"/>
  <c r="H4306" i="37"/>
  <c r="H4320" i="37"/>
  <c r="H4334" i="37"/>
  <c r="H4348" i="37"/>
  <c r="H4362" i="37"/>
  <c r="H4376" i="37"/>
  <c r="H4388" i="37"/>
  <c r="H4400" i="37"/>
  <c r="H4412" i="37"/>
  <c r="H4424" i="37"/>
  <c r="H4436" i="37"/>
  <c r="H4448" i="37"/>
  <c r="H4460" i="37"/>
  <c r="H4472" i="37"/>
  <c r="H4484" i="37"/>
  <c r="H4496" i="37"/>
  <c r="H4508" i="37"/>
  <c r="H4520" i="37"/>
  <c r="H4532" i="37"/>
  <c r="H4544" i="37"/>
  <c r="H4556" i="37"/>
  <c r="H4568" i="37"/>
  <c r="H4580" i="37"/>
  <c r="H4592" i="37"/>
  <c r="H4604" i="37"/>
  <c r="H4616" i="37"/>
  <c r="H4628" i="37"/>
  <c r="H4640" i="37"/>
  <c r="H4652" i="37"/>
  <c r="H4664" i="37"/>
  <c r="H4676" i="37"/>
  <c r="H4688" i="37"/>
  <c r="H4700" i="37"/>
  <c r="H4712" i="37"/>
  <c r="H4724" i="37"/>
  <c r="H4736" i="37"/>
  <c r="H4748" i="37"/>
  <c r="H4760" i="37"/>
  <c r="H4772" i="37"/>
  <c r="H4784" i="37"/>
  <c r="H4796" i="37"/>
  <c r="H4808" i="37"/>
  <c r="H4820" i="37"/>
  <c r="H4832" i="37"/>
  <c r="H4844" i="37"/>
  <c r="H4856" i="37"/>
  <c r="H4868" i="37"/>
  <c r="H4880" i="37"/>
  <c r="H4892" i="37"/>
  <c r="H4904" i="37"/>
  <c r="H4916" i="37"/>
  <c r="H4928" i="37"/>
  <c r="H4940" i="37"/>
  <c r="H4952" i="37"/>
  <c r="H4964" i="37"/>
  <c r="H4976" i="37"/>
  <c r="H4988" i="37"/>
  <c r="H5000" i="37"/>
  <c r="H5012" i="37"/>
  <c r="H1995" i="37"/>
  <c r="H2534" i="37"/>
  <c r="H2730" i="37"/>
  <c r="H2907" i="37"/>
  <c r="H3079" i="37"/>
  <c r="H3195" i="37"/>
  <c r="H3264" i="37"/>
  <c r="H3303" i="37"/>
  <c r="H3342" i="37"/>
  <c r="H3378" i="37"/>
  <c r="H3412" i="37"/>
  <c r="H3438" i="37"/>
  <c r="H3471" i="37"/>
  <c r="H3495" i="37"/>
  <c r="H3519" i="37"/>
  <c r="H3538" i="37"/>
  <c r="H3553" i="37"/>
  <c r="H3568" i="37"/>
  <c r="H3586" i="37"/>
  <c r="H3601" i="37"/>
  <c r="H3616" i="37"/>
  <c r="H3634" i="37"/>
  <c r="H3649" i="37"/>
  <c r="H3664" i="37"/>
  <c r="H3682" i="37"/>
  <c r="H3697" i="37"/>
  <c r="H3712" i="37"/>
  <c r="H3730" i="37"/>
  <c r="H3745" i="37"/>
  <c r="H3759" i="37"/>
  <c r="H3773" i="37"/>
  <c r="H3789" i="37"/>
  <c r="H3803" i="37"/>
  <c r="H3817" i="37"/>
  <c r="H3831" i="37"/>
  <c r="H3845" i="37"/>
  <c r="H3861" i="37"/>
  <c r="H3875" i="37"/>
  <c r="H3889" i="37"/>
  <c r="H3903" i="37"/>
  <c r="H3917" i="37"/>
  <c r="H3933" i="37"/>
  <c r="H3947" i="37"/>
  <c r="H3961" i="37"/>
  <c r="H3975" i="37"/>
  <c r="H3989" i="37"/>
  <c r="H4005" i="37"/>
  <c r="H4019" i="37"/>
  <c r="H4033" i="37"/>
  <c r="H4047" i="37"/>
  <c r="H4061" i="37"/>
  <c r="H4077" i="37"/>
  <c r="H4091" i="37"/>
  <c r="H4105" i="37"/>
  <c r="H4119" i="37"/>
  <c r="H4133" i="37"/>
  <c r="H4149" i="37"/>
  <c r="H4163" i="37"/>
  <c r="H4177" i="37"/>
  <c r="H4191" i="37"/>
  <c r="H4205" i="37"/>
  <c r="H4221" i="37"/>
  <c r="H4235" i="37"/>
  <c r="H4249" i="37"/>
  <c r="H4263" i="37"/>
  <c r="H4277" i="37"/>
  <c r="H4293" i="37"/>
  <c r="H4307" i="37"/>
  <c r="H4321" i="37"/>
  <c r="H4335" i="37"/>
  <c r="H4349" i="37"/>
  <c r="H4365" i="37"/>
  <c r="H4377" i="37"/>
  <c r="H4389" i="37"/>
  <c r="H4401" i="37"/>
  <c r="H4413" i="37"/>
  <c r="H4425" i="37"/>
  <c r="H4437" i="37"/>
  <c r="H4449" i="37"/>
  <c r="H4461" i="37"/>
  <c r="H4473" i="37"/>
  <c r="H4485" i="37"/>
  <c r="H4497" i="37"/>
  <c r="H4509" i="37"/>
  <c r="H4521" i="37"/>
  <c r="H4533" i="37"/>
  <c r="H4545" i="37"/>
  <c r="H4557" i="37"/>
  <c r="H4569" i="37"/>
  <c r="H4581" i="37"/>
  <c r="H4593" i="37"/>
  <c r="H4605" i="37"/>
  <c r="H4617" i="37"/>
  <c r="H4629" i="37"/>
  <c r="H4641" i="37"/>
  <c r="H4653" i="37"/>
  <c r="H4665" i="37"/>
  <c r="H4677" i="37"/>
  <c r="H4689" i="37"/>
  <c r="H4701" i="37"/>
  <c r="H4713" i="37"/>
  <c r="H4725" i="37"/>
  <c r="H4737" i="37"/>
  <c r="H4749" i="37"/>
  <c r="H4761" i="37"/>
  <c r="H4773" i="37"/>
  <c r="H4785" i="37"/>
  <c r="H4797" i="37"/>
  <c r="H4809" i="37"/>
  <c r="H4821" i="37"/>
  <c r="H4833" i="37"/>
  <c r="H4845" i="37"/>
  <c r="H4857" i="37"/>
  <c r="H4869" i="37"/>
  <c r="H4881" i="37"/>
  <c r="H4893" i="37"/>
  <c r="H4905" i="37"/>
  <c r="H4917" i="37"/>
  <c r="H4929" i="37"/>
  <c r="H4941" i="37"/>
  <c r="H4953" i="37"/>
  <c r="H4965" i="37"/>
  <c r="H4977" i="37"/>
  <c r="H4989" i="37"/>
  <c r="H5001" i="37"/>
  <c r="H5013" i="37"/>
  <c r="H2136" i="37"/>
  <c r="H2551" i="37"/>
  <c r="H2745" i="37"/>
  <c r="H2921" i="37"/>
  <c r="H3093" i="37"/>
  <c r="H3198" i="37"/>
  <c r="H3270" i="37"/>
  <c r="H3309" i="37"/>
  <c r="H3348" i="37"/>
  <c r="H3384" i="37"/>
  <c r="H3413" i="37"/>
  <c r="H3444" i="37"/>
  <c r="H3472" i="37"/>
  <c r="H3496" i="37"/>
  <c r="H3520" i="37"/>
  <c r="H3539" i="37"/>
  <c r="H3554" i="37"/>
  <c r="H3569" i="37"/>
  <c r="H3587" i="37"/>
  <c r="H3602" i="37"/>
  <c r="H3617" i="37"/>
  <c r="H3635" i="37"/>
  <c r="H3650" i="37"/>
  <c r="H3665" i="37"/>
  <c r="H3683" i="37"/>
  <c r="H3698" i="37"/>
  <c r="H3713" i="37"/>
  <c r="H3731" i="37"/>
  <c r="H3746" i="37"/>
  <c r="H3760" i="37"/>
  <c r="H3774" i="37"/>
  <c r="H3790" i="37"/>
  <c r="H3804" i="37"/>
  <c r="H3818" i="37"/>
  <c r="H3832" i="37"/>
  <c r="H3846" i="37"/>
  <c r="H3862" i="37"/>
  <c r="H3876" i="37"/>
  <c r="H3890" i="37"/>
  <c r="H3904" i="37"/>
  <c r="H3918" i="37"/>
  <c r="H3934" i="37"/>
  <c r="H3948" i="37"/>
  <c r="H3962" i="37"/>
  <c r="H3976" i="37"/>
  <c r="H3990" i="37"/>
  <c r="H4006" i="37"/>
  <c r="H4020" i="37"/>
  <c r="H4034" i="37"/>
  <c r="H4048" i="37"/>
  <c r="H4062" i="37"/>
  <c r="H4078" i="37"/>
  <c r="H4092" i="37"/>
  <c r="H4106" i="37"/>
  <c r="H4120" i="37"/>
  <c r="H4134" i="37"/>
  <c r="H4150" i="37"/>
  <c r="H4164" i="37"/>
  <c r="H4178" i="37"/>
  <c r="H4192" i="37"/>
  <c r="H4206" i="37"/>
  <c r="H4222" i="37"/>
  <c r="H4236" i="37"/>
  <c r="H4250" i="37"/>
  <c r="H4264" i="37"/>
  <c r="H4278" i="37"/>
  <c r="H4294" i="37"/>
  <c r="H4308" i="37"/>
  <c r="H4322" i="37"/>
  <c r="H4336" i="37"/>
  <c r="H4350" i="37"/>
  <c r="H4366" i="37"/>
  <c r="H4378" i="37"/>
  <c r="H4390" i="37"/>
  <c r="H4402" i="37"/>
  <c r="H4414" i="37"/>
  <c r="H4426" i="37"/>
  <c r="H4438" i="37"/>
  <c r="H4450" i="37"/>
  <c r="H4462" i="37"/>
  <c r="H4474" i="37"/>
  <c r="H4486" i="37"/>
  <c r="H4498" i="37"/>
  <c r="H4510" i="37"/>
  <c r="H4522" i="37"/>
  <c r="H4534" i="37"/>
  <c r="H4546" i="37"/>
  <c r="H4558" i="37"/>
  <c r="H4570" i="37"/>
  <c r="H4582" i="37"/>
  <c r="H4594" i="37"/>
  <c r="H4606" i="37"/>
  <c r="H4618" i="37"/>
  <c r="H4630" i="37"/>
  <c r="H4642" i="37"/>
  <c r="H4654" i="37"/>
  <c r="H4666" i="37"/>
  <c r="H4678" i="37"/>
  <c r="H4690" i="37"/>
  <c r="H4702" i="37"/>
  <c r="H4714" i="37"/>
  <c r="H4726" i="37"/>
  <c r="H4738" i="37"/>
  <c r="H4750" i="37"/>
  <c r="H4762" i="37"/>
  <c r="H4774" i="37"/>
  <c r="H4786" i="37"/>
  <c r="H4798" i="37"/>
  <c r="H4810" i="37"/>
  <c r="H4822" i="37"/>
  <c r="H4834" i="37"/>
  <c r="H4846" i="37"/>
  <c r="H2214" i="37"/>
  <c r="H2570" i="37"/>
  <c r="H2763" i="37"/>
  <c r="H2935" i="37"/>
  <c r="H3106" i="37"/>
  <c r="H3208" i="37"/>
  <c r="H3273" i="37"/>
  <c r="H3313" i="37"/>
  <c r="H3351" i="37"/>
  <c r="H3387" i="37"/>
  <c r="H3414" i="37"/>
  <c r="H3447" i="37"/>
  <c r="H3473" i="37"/>
  <c r="H3497" i="37"/>
  <c r="H3521" i="37"/>
  <c r="H3540" i="37"/>
  <c r="H3555" i="37"/>
  <c r="H3570" i="37"/>
  <c r="H3588" i="37"/>
  <c r="H3603" i="37"/>
  <c r="H3618" i="37"/>
  <c r="H3636" i="37"/>
  <c r="H3651" i="37"/>
  <c r="H3666" i="37"/>
  <c r="H3684" i="37"/>
  <c r="H3699" i="37"/>
  <c r="H3714" i="37"/>
  <c r="H3732" i="37"/>
  <c r="H3747" i="37"/>
  <c r="H3761" i="37"/>
  <c r="H3777" i="37"/>
  <c r="H3791" i="37"/>
  <c r="H3805" i="37"/>
  <c r="H3819" i="37"/>
  <c r="H3833" i="37"/>
  <c r="H3849" i="37"/>
  <c r="H3863" i="37"/>
  <c r="H3877" i="37"/>
  <c r="H3891" i="37"/>
  <c r="H3905" i="37"/>
  <c r="H3921" i="37"/>
  <c r="H3935" i="37"/>
  <c r="H3949" i="37"/>
  <c r="H3963" i="37"/>
  <c r="H3977" i="37"/>
  <c r="H3993" i="37"/>
  <c r="H4007" i="37"/>
  <c r="H4021" i="37"/>
  <c r="H4035" i="37"/>
  <c r="H4049" i="37"/>
  <c r="H4065" i="37"/>
  <c r="H4079" i="37"/>
  <c r="H4093" i="37"/>
  <c r="H4107" i="37"/>
  <c r="H4121" i="37"/>
  <c r="H4137" i="37"/>
  <c r="H4151" i="37"/>
  <c r="H4165" i="37"/>
  <c r="H4179" i="37"/>
  <c r="H4193" i="37"/>
  <c r="H4209" i="37"/>
  <c r="H4223" i="37"/>
  <c r="H4237" i="37"/>
  <c r="H4251" i="37"/>
  <c r="H4265" i="37"/>
  <c r="H2256" i="37"/>
  <c r="H2586" i="37"/>
  <c r="H2777" i="37"/>
  <c r="H2949" i="37"/>
  <c r="H3120" i="37"/>
  <c r="H3211" i="37"/>
  <c r="H3274" i="37"/>
  <c r="H3314" i="37"/>
  <c r="H3352" i="37"/>
  <c r="H3388" i="37"/>
  <c r="H3420" i="37"/>
  <c r="H3448" i="37"/>
  <c r="H3474" i="37"/>
  <c r="H3498" i="37"/>
  <c r="H3522" i="37"/>
  <c r="H3541" i="37"/>
  <c r="H3556" i="37"/>
  <c r="H3574" i="37"/>
  <c r="H3589" i="37"/>
  <c r="H3604" i="37"/>
  <c r="H3622" i="37"/>
  <c r="H3637" i="37"/>
  <c r="H3652" i="37"/>
  <c r="H3670" i="37"/>
  <c r="H3685" i="37"/>
  <c r="H3700" i="37"/>
  <c r="H3718" i="37"/>
  <c r="H3733" i="37"/>
  <c r="H3748" i="37"/>
  <c r="H3762" i="37"/>
  <c r="H3778" i="37"/>
  <c r="H3792" i="37"/>
  <c r="H3806" i="37"/>
  <c r="H3820" i="37"/>
  <c r="H3834" i="37"/>
  <c r="H3850" i="37"/>
  <c r="H3864" i="37"/>
  <c r="H3878" i="37"/>
  <c r="H3892" i="37"/>
  <c r="H3906" i="37"/>
  <c r="H3922" i="37"/>
  <c r="H3936" i="37"/>
  <c r="H3950" i="37"/>
  <c r="H3964" i="37"/>
  <c r="H3978" i="37"/>
  <c r="H3994" i="37"/>
  <c r="H4008" i="37"/>
  <c r="H4022" i="37"/>
  <c r="H4036" i="37"/>
  <c r="H4050" i="37"/>
  <c r="H4066" i="37"/>
  <c r="H4080" i="37"/>
  <c r="H4094" i="37"/>
  <c r="H4108" i="37"/>
  <c r="H4122" i="37"/>
  <c r="H4138" i="37"/>
  <c r="H4152" i="37"/>
  <c r="H4166" i="37"/>
  <c r="H4180" i="37"/>
  <c r="H4194" i="37"/>
  <c r="H4210" i="37"/>
  <c r="H4224" i="37"/>
  <c r="H4238" i="37"/>
  <c r="H4252" i="37"/>
  <c r="H4266" i="37"/>
  <c r="H4282" i="37"/>
  <c r="H4296" i="37"/>
  <c r="H4310" i="37"/>
  <c r="H4324" i="37"/>
  <c r="H4338" i="37"/>
  <c r="H4354" i="37"/>
  <c r="H4368" i="37"/>
  <c r="H4380" i="37"/>
  <c r="H4392" i="37"/>
  <c r="H4404" i="37"/>
  <c r="H4416" i="37"/>
  <c r="H4428" i="37"/>
  <c r="H4440" i="37"/>
  <c r="H4452" i="37"/>
  <c r="H4464" i="37"/>
  <c r="H4476" i="37"/>
  <c r="H4488" i="37"/>
  <c r="H4500" i="37"/>
  <c r="H4512" i="37"/>
  <c r="H4524" i="37"/>
  <c r="H2294" i="37"/>
  <c r="H2601" i="37"/>
  <c r="H2791" i="37"/>
  <c r="H2965" i="37"/>
  <c r="H3133" i="37"/>
  <c r="H3221" i="37"/>
  <c r="H3277" i="37"/>
  <c r="H3316" i="37"/>
  <c r="H3354" i="37"/>
  <c r="H3390" i="37"/>
  <c r="H3423" i="37"/>
  <c r="H3449" i="37"/>
  <c r="H3479" i="37"/>
  <c r="H3503" i="37"/>
  <c r="H3526" i="37"/>
  <c r="H3542" i="37"/>
  <c r="H3557" i="37"/>
  <c r="H3575" i="37"/>
  <c r="H3590" i="37"/>
  <c r="H3605" i="37"/>
  <c r="H3623" i="37"/>
  <c r="H3638" i="37"/>
  <c r="H3653" i="37"/>
  <c r="H3671" i="37"/>
  <c r="H3686" i="37"/>
  <c r="H3701" i="37"/>
  <c r="H3719" i="37"/>
  <c r="H3734" i="37"/>
  <c r="H3749" i="37"/>
  <c r="H3765" i="37"/>
  <c r="H3779" i="37"/>
  <c r="H3793" i="37"/>
  <c r="H3807" i="37"/>
  <c r="H3821" i="37"/>
  <c r="H3837" i="37"/>
  <c r="H3851" i="37"/>
  <c r="H3865" i="37"/>
  <c r="H3879" i="37"/>
  <c r="H3893" i="37"/>
  <c r="H3909" i="37"/>
  <c r="H3923" i="37"/>
  <c r="H3937" i="37"/>
  <c r="H3951" i="37"/>
  <c r="H3965" i="37"/>
  <c r="H3981" i="37"/>
  <c r="H3995" i="37"/>
  <c r="H4009" i="37"/>
  <c r="H4023" i="37"/>
  <c r="H4037" i="37"/>
  <c r="H4053" i="37"/>
  <c r="H4067" i="37"/>
  <c r="H4081" i="37"/>
  <c r="H4095" i="37"/>
  <c r="H4109" i="37"/>
  <c r="H4125" i="37"/>
  <c r="H4139" i="37"/>
  <c r="H4153" i="37"/>
  <c r="H4167" i="37"/>
  <c r="H4181" i="37"/>
  <c r="H4197" i="37"/>
  <c r="H4211" i="37"/>
  <c r="H4225" i="37"/>
  <c r="H4239" i="37"/>
  <c r="H4253" i="37"/>
  <c r="H4269" i="37"/>
  <c r="H4283" i="37"/>
  <c r="H4297" i="37"/>
  <c r="H4311" i="37"/>
  <c r="H4325" i="37"/>
  <c r="H4341" i="37"/>
  <c r="H4355" i="37"/>
  <c r="H4369" i="37"/>
  <c r="H4381" i="37"/>
  <c r="H4393" i="37"/>
  <c r="H4405" i="37"/>
  <c r="H4417" i="37"/>
  <c r="H4429" i="37"/>
  <c r="H4441" i="37"/>
  <c r="H4453" i="37"/>
  <c r="H2322" i="37"/>
  <c r="H2619" i="37"/>
  <c r="H2805" i="37"/>
  <c r="H2979" i="37"/>
  <c r="H3146" i="37"/>
  <c r="H3224" i="37"/>
  <c r="H3283" i="37"/>
  <c r="H3322" i="37"/>
  <c r="H3360" i="37"/>
  <c r="H3396" i="37"/>
  <c r="H3424" i="37"/>
  <c r="H3450" i="37"/>
  <c r="H3480" i="37"/>
  <c r="H3504" i="37"/>
  <c r="H3527" i="37"/>
  <c r="H3543" i="37"/>
  <c r="H3558" i="37"/>
  <c r="H3576" i="37"/>
  <c r="H3591" i="37"/>
  <c r="H3606" i="37"/>
  <c r="H3624" i="37"/>
  <c r="H3639" i="37"/>
  <c r="H3654" i="37"/>
  <c r="H3672" i="37"/>
  <c r="H3687" i="37"/>
  <c r="H3702" i="37"/>
  <c r="H3720" i="37"/>
  <c r="H3735" i="37"/>
  <c r="H3750" i="37"/>
  <c r="H3766" i="37"/>
  <c r="H3780" i="37"/>
  <c r="H3794" i="37"/>
  <c r="H3808" i="37"/>
  <c r="H3822" i="37"/>
  <c r="H3838" i="37"/>
  <c r="H3852" i="37"/>
  <c r="H3866" i="37"/>
  <c r="H3880" i="37"/>
  <c r="H3894" i="37"/>
  <c r="H3910" i="37"/>
  <c r="H3924" i="37"/>
  <c r="H3938" i="37"/>
  <c r="H3952" i="37"/>
  <c r="H3966" i="37"/>
  <c r="H3982" i="37"/>
  <c r="H3996" i="37"/>
  <c r="H4010" i="37"/>
  <c r="H4024" i="37"/>
  <c r="H4038" i="37"/>
  <c r="H4054" i="37"/>
  <c r="H4068" i="37"/>
  <c r="H4082" i="37"/>
  <c r="H4096" i="37"/>
  <c r="H4110" i="37"/>
  <c r="H4126" i="37"/>
  <c r="H4140" i="37"/>
  <c r="H4154" i="37"/>
  <c r="H4168" i="37"/>
  <c r="H4182" i="37"/>
  <c r="H4198" i="37"/>
  <c r="H4212" i="37"/>
  <c r="H4226" i="37"/>
  <c r="H4240" i="37"/>
  <c r="H4254" i="37"/>
  <c r="H4270" i="37"/>
  <c r="H4284" i="37"/>
  <c r="H4298" i="37"/>
  <c r="H4312" i="37"/>
  <c r="H4326" i="37"/>
  <c r="H4342" i="37"/>
  <c r="H4356" i="37"/>
  <c r="H4370" i="37"/>
  <c r="H4382" i="37"/>
  <c r="H4394" i="37"/>
  <c r="H4406" i="37"/>
  <c r="H4418" i="37"/>
  <c r="H4430" i="37"/>
  <c r="H4442" i="37"/>
  <c r="H4454" i="37"/>
  <c r="H4466" i="37"/>
  <c r="H4478" i="37"/>
  <c r="H4490" i="37"/>
  <c r="H4502" i="37"/>
  <c r="H4514" i="37"/>
  <c r="H4526" i="37"/>
  <c r="H4538" i="37"/>
  <c r="H4550" i="37"/>
  <c r="H4562" i="37"/>
  <c r="H2358" i="37"/>
  <c r="H2634" i="37"/>
  <c r="H2821" i="37"/>
  <c r="H2993" i="37"/>
  <c r="H3156" i="37"/>
  <c r="H3234" i="37"/>
  <c r="H3286" i="37"/>
  <c r="H3326" i="37"/>
  <c r="H3363" i="37"/>
  <c r="H3399" i="37"/>
  <c r="H3425" i="37"/>
  <c r="H3456" i="37"/>
  <c r="H3483" i="37"/>
  <c r="H3507" i="37"/>
  <c r="H3528" i="37"/>
  <c r="H3544" i="37"/>
  <c r="H3562" i="37"/>
  <c r="H3577" i="37"/>
  <c r="H3592" i="37"/>
  <c r="H3610" i="37"/>
  <c r="H3625" i="37"/>
  <c r="H3640" i="37"/>
  <c r="H3658" i="37"/>
  <c r="H3673" i="37"/>
  <c r="H3688" i="37"/>
  <c r="H3706" i="37"/>
  <c r="H3721" i="37"/>
  <c r="H3736" i="37"/>
  <c r="H3753" i="37"/>
  <c r="H3767" i="37"/>
  <c r="H3781" i="37"/>
  <c r="H3795" i="37"/>
  <c r="H3809" i="37"/>
  <c r="H3825" i="37"/>
  <c r="H3839" i="37"/>
  <c r="H3853" i="37"/>
  <c r="H3867" i="37"/>
  <c r="H3881" i="37"/>
  <c r="H3897" i="37"/>
  <c r="H3911" i="37"/>
  <c r="H3925" i="37"/>
  <c r="H3939" i="37"/>
  <c r="H3953" i="37"/>
  <c r="H3969" i="37"/>
  <c r="H3983" i="37"/>
  <c r="H3997" i="37"/>
  <c r="H4011" i="37"/>
  <c r="H4025" i="37"/>
  <c r="H4041" i="37"/>
  <c r="H4055" i="37"/>
  <c r="H4069" i="37"/>
  <c r="H4083" i="37"/>
  <c r="H4097" i="37"/>
  <c r="H4113" i="37"/>
  <c r="H4127" i="37"/>
  <c r="H4141" i="37"/>
  <c r="H4155" i="37"/>
  <c r="H4169" i="37"/>
  <c r="H4185" i="37"/>
  <c r="H4199" i="37"/>
  <c r="H4213" i="37"/>
  <c r="H4227" i="37"/>
  <c r="H4241" i="37"/>
  <c r="H4257" i="37"/>
  <c r="H4271" i="37"/>
  <c r="H4285" i="37"/>
  <c r="H4299" i="37"/>
  <c r="H4313" i="37"/>
  <c r="H4329" i="37"/>
  <c r="H4343" i="37"/>
  <c r="H4357" i="37"/>
  <c r="H4371" i="37"/>
  <c r="H4383" i="37"/>
  <c r="H4395" i="37"/>
  <c r="H4407" i="37"/>
  <c r="H4419" i="37"/>
  <c r="H4431" i="37"/>
  <c r="H4443" i="37"/>
  <c r="H4455" i="37"/>
  <c r="H4467" i="37"/>
  <c r="H4479" i="37"/>
  <c r="H4491" i="37"/>
  <c r="H4503" i="37"/>
  <c r="H4515" i="37"/>
  <c r="H4527" i="37"/>
  <c r="H4539" i="37"/>
  <c r="H4551" i="37"/>
  <c r="H4563" i="37"/>
  <c r="H4575" i="37"/>
  <c r="H4587" i="37"/>
  <c r="H4599" i="37"/>
  <c r="H4611" i="37"/>
  <c r="H4623" i="37"/>
  <c r="H4635" i="37"/>
  <c r="H4647" i="37"/>
  <c r="H4659" i="37"/>
  <c r="H4671" i="37"/>
  <c r="H2387" i="37"/>
  <c r="H2649" i="37"/>
  <c r="H2835" i="37"/>
  <c r="H3007" i="37"/>
  <c r="H3159" i="37"/>
  <c r="H3237" i="37"/>
  <c r="H3288" i="37"/>
  <c r="H3327" i="37"/>
  <c r="H3364" i="37"/>
  <c r="H3400" i="37"/>
  <c r="H3426" i="37"/>
  <c r="H3459" i="37"/>
  <c r="H3484" i="37"/>
  <c r="H3508" i="37"/>
  <c r="H3530" i="37"/>
  <c r="H3545" i="37"/>
  <c r="H3563" i="37"/>
  <c r="H3578" i="37"/>
  <c r="H3593" i="37"/>
  <c r="H3611" i="37"/>
  <c r="H3626" i="37"/>
  <c r="H3641" i="37"/>
  <c r="H3659" i="37"/>
  <c r="H3674" i="37"/>
  <c r="H3689" i="37"/>
  <c r="H3707" i="37"/>
  <c r="H3722" i="37"/>
  <c r="H3737" i="37"/>
  <c r="H3754" i="37"/>
  <c r="H3768" i="37"/>
  <c r="H3782" i="37"/>
  <c r="H3796" i="37"/>
  <c r="H3810" i="37"/>
  <c r="H3826" i="37"/>
  <c r="H3840" i="37"/>
  <c r="H3854" i="37"/>
  <c r="H3868" i="37"/>
  <c r="H3882" i="37"/>
  <c r="H3898" i="37"/>
  <c r="H3912" i="37"/>
  <c r="H3926" i="37"/>
  <c r="H3940" i="37"/>
  <c r="H3954" i="37"/>
  <c r="H3970" i="37"/>
  <c r="H3984" i="37"/>
  <c r="H3998" i="37"/>
  <c r="H4012" i="37"/>
  <c r="H4026" i="37"/>
  <c r="H4042" i="37"/>
  <c r="H4056" i="37"/>
  <c r="H4070" i="37"/>
  <c r="H4084" i="37"/>
  <c r="H4098" i="37"/>
  <c r="H4114" i="37"/>
  <c r="H4128" i="37"/>
  <c r="H4142" i="37"/>
  <c r="H4156" i="37"/>
  <c r="H4170" i="37"/>
  <c r="H4186" i="37"/>
  <c r="H4200" i="37"/>
  <c r="H4214" i="37"/>
  <c r="H4228" i="37"/>
  <c r="H4242" i="37"/>
  <c r="H4258" i="37"/>
  <c r="H4272" i="37"/>
  <c r="H4286" i="37"/>
  <c r="H4300" i="37"/>
  <c r="H4314" i="37"/>
  <c r="H4330" i="37"/>
  <c r="H4344" i="37"/>
  <c r="H4358" i="37"/>
  <c r="H4372" i="37"/>
  <c r="H4384" i="37"/>
  <c r="H4396" i="37"/>
  <c r="H4408" i="37"/>
  <c r="H4420" i="37"/>
  <c r="H4432" i="37"/>
  <c r="H4444" i="37"/>
  <c r="H4456" i="37"/>
  <c r="H4468" i="37"/>
  <c r="H2420" i="37"/>
  <c r="H2667" i="37"/>
  <c r="H2849" i="37"/>
  <c r="H3021" i="37"/>
  <c r="H3169" i="37"/>
  <c r="H3247" i="37"/>
  <c r="H3290" i="37"/>
  <c r="H3329" i="37"/>
  <c r="H3366" i="37"/>
  <c r="H3401" i="37"/>
  <c r="H3432" i="37"/>
  <c r="H3460" i="37"/>
  <c r="H3485" i="37"/>
  <c r="H3509" i="37"/>
  <c r="H3531" i="37"/>
  <c r="H3546" i="37"/>
  <c r="H3564" i="37"/>
  <c r="H3579" i="37"/>
  <c r="H3594" i="37"/>
  <c r="H3612" i="37"/>
  <c r="H3627" i="37"/>
  <c r="H3642" i="37"/>
  <c r="H3660" i="37"/>
  <c r="H3675" i="37"/>
  <c r="H3690" i="37"/>
  <c r="H3708" i="37"/>
  <c r="H3723" i="37"/>
  <c r="H3738" i="37"/>
  <c r="H3755" i="37"/>
  <c r="H3769" i="37"/>
  <c r="H3783" i="37"/>
  <c r="H3797" i="37"/>
  <c r="H3813" i="37"/>
  <c r="H3827" i="37"/>
  <c r="H3841" i="37"/>
  <c r="H3855" i="37"/>
  <c r="H3869" i="37"/>
  <c r="H3885" i="37"/>
  <c r="H3899" i="37"/>
  <c r="H3913" i="37"/>
  <c r="H3927" i="37"/>
  <c r="H3941" i="37"/>
  <c r="H3957" i="37"/>
  <c r="H3971" i="37"/>
  <c r="H3985" i="37"/>
  <c r="H3999" i="37"/>
  <c r="H4013" i="37"/>
  <c r="H4029" i="37"/>
  <c r="H4043" i="37"/>
  <c r="H4057" i="37"/>
  <c r="H2451" i="37"/>
  <c r="H2682" i="37"/>
  <c r="H2863" i="37"/>
  <c r="H3037" i="37"/>
  <c r="H3172" i="37"/>
  <c r="H3250" i="37"/>
  <c r="H3296" i="37"/>
  <c r="H3336" i="37"/>
  <c r="H3372" i="37"/>
  <c r="H3402" i="37"/>
  <c r="H3435" i="37"/>
  <c r="H3461" i="37"/>
  <c r="H3486" i="37"/>
  <c r="H3510" i="37"/>
  <c r="H3532" i="37"/>
  <c r="H3550" i="37"/>
  <c r="H3565" i="37"/>
  <c r="H3580" i="37"/>
  <c r="H3598" i="37"/>
  <c r="H3613" i="37"/>
  <c r="H3628" i="37"/>
  <c r="H3646" i="37"/>
  <c r="H3661" i="37"/>
  <c r="H3676" i="37"/>
  <c r="H3694" i="37"/>
  <c r="H3709" i="37"/>
  <c r="H3724" i="37"/>
  <c r="H3742" i="37"/>
  <c r="H3756" i="37"/>
  <c r="H3770" i="37"/>
  <c r="H3784" i="37"/>
  <c r="H3798" i="37"/>
  <c r="H3814" i="37"/>
  <c r="H3828" i="37"/>
  <c r="H3842" i="37"/>
  <c r="H3856" i="37"/>
  <c r="H3870" i="37"/>
  <c r="H3886" i="37"/>
  <c r="H3900" i="37"/>
  <c r="H3914" i="37"/>
  <c r="H3928" i="37"/>
  <c r="H3942" i="37"/>
  <c r="H3958" i="37"/>
  <c r="H3972" i="37"/>
  <c r="H3986" i="37"/>
  <c r="H4000" i="37"/>
  <c r="H4014" i="37"/>
  <c r="H4030" i="37"/>
  <c r="H4044" i="37"/>
  <c r="H4058" i="37"/>
  <c r="H4072" i="37"/>
  <c r="H4086" i="37"/>
  <c r="H4102" i="37"/>
  <c r="H4116" i="37"/>
  <c r="H4130" i="37"/>
  <c r="H4144" i="37"/>
  <c r="H4158" i="37"/>
  <c r="H4174" i="37"/>
  <c r="H4188" i="37"/>
  <c r="H4202" i="37"/>
  <c r="H4216" i="37"/>
  <c r="H4230" i="37"/>
  <c r="H4246" i="37"/>
  <c r="H4260" i="37"/>
  <c r="H4274" i="37"/>
  <c r="H4288" i="37"/>
  <c r="H4302" i="37"/>
  <c r="H4318" i="37"/>
  <c r="H4332" i="37"/>
  <c r="H4346" i="37"/>
  <c r="H4360" i="37"/>
  <c r="H4374" i="37"/>
  <c r="H4386" i="37"/>
  <c r="H4398" i="37"/>
  <c r="H4410" i="37"/>
  <c r="H4422" i="37"/>
  <c r="H4434" i="37"/>
  <c r="H4446" i="37"/>
  <c r="H4458" i="37"/>
  <c r="H5018" i="37"/>
  <c r="H5004" i="37"/>
  <c r="H4990" i="37"/>
  <c r="H4974" i="37"/>
  <c r="H4960" i="37"/>
  <c r="H4946" i="37"/>
  <c r="H4932" i="37"/>
  <c r="H4918" i="37"/>
  <c r="H4902" i="37"/>
  <c r="H4888" i="37"/>
  <c r="H4874" i="37"/>
  <c r="H4860" i="37"/>
  <c r="H4843" i="37"/>
  <c r="H4828" i="37"/>
  <c r="H4813" i="37"/>
  <c r="H4795" i="37"/>
  <c r="H4780" i="37"/>
  <c r="H4765" i="37"/>
  <c r="H4747" i="37"/>
  <c r="H4732" i="37"/>
  <c r="H4717" i="37"/>
  <c r="H4699" i="37"/>
  <c r="H4684" i="37"/>
  <c r="H4668" i="37"/>
  <c r="H4649" i="37"/>
  <c r="H4632" i="37"/>
  <c r="H4613" i="37"/>
  <c r="H4596" i="37"/>
  <c r="H4577" i="37"/>
  <c r="H4559" i="37"/>
  <c r="H4537" i="37"/>
  <c r="H4516" i="37"/>
  <c r="H4492" i="37"/>
  <c r="H4465" i="37"/>
  <c r="H4421" i="37"/>
  <c r="H4373" i="37"/>
  <c r="H4317" i="37"/>
  <c r="H4247" i="37"/>
  <c r="H4161" i="37"/>
  <c r="H4073" i="37"/>
  <c r="H3915" i="37"/>
  <c r="H3743" i="37"/>
  <c r="H3551" i="37"/>
  <c r="H3051" i="37"/>
  <c r="H5017" i="37"/>
  <c r="H5003" i="37"/>
  <c r="H4987" i="37"/>
  <c r="H4973" i="37"/>
  <c r="H4959" i="37"/>
  <c r="H4945" i="37"/>
  <c r="H4931" i="37"/>
  <c r="H4915" i="37"/>
  <c r="H4901" i="37"/>
  <c r="H4887" i="37"/>
  <c r="H4873" i="37"/>
  <c r="H4859" i="37"/>
  <c r="H4842" i="37"/>
  <c r="H4827" i="37"/>
  <c r="H4812" i="37"/>
  <c r="H4794" i="37"/>
  <c r="H4779" i="37"/>
  <c r="H4764" i="37"/>
  <c r="H4746" i="37"/>
  <c r="H4731" i="37"/>
  <c r="H4716" i="37"/>
  <c r="H4698" i="37"/>
  <c r="H4683" i="37"/>
  <c r="H4667" i="37"/>
  <c r="H4648" i="37"/>
  <c r="H4631" i="37"/>
  <c r="H4612" i="37"/>
  <c r="H4595" i="37"/>
  <c r="H4576" i="37"/>
  <c r="H4555" i="37"/>
  <c r="H4536" i="37"/>
  <c r="H4513" i="37"/>
  <c r="H4489" i="37"/>
  <c r="H4463" i="37"/>
  <c r="H4415" i="37"/>
  <c r="H4367" i="37"/>
  <c r="H4309" i="37"/>
  <c r="H4245" i="37"/>
  <c r="H4157" i="37"/>
  <c r="H4071" i="37"/>
  <c r="H3901" i="37"/>
  <c r="H3725" i="37"/>
  <c r="H3533" i="37"/>
  <c r="H2877" i="37"/>
  <c r="H5016" i="37"/>
  <c r="H5002" i="37"/>
  <c r="H4986" i="37"/>
  <c r="H4972" i="37"/>
  <c r="H4958" i="37"/>
  <c r="H4944" i="37"/>
  <c r="H4930" i="37"/>
  <c r="H4914" i="37"/>
  <c r="H4900" i="37"/>
  <c r="H4886" i="37"/>
  <c r="H4872" i="37"/>
  <c r="H4858" i="37"/>
  <c r="H4841" i="37"/>
  <c r="H4826" i="37"/>
  <c r="H4811" i="37"/>
  <c r="H4793" i="37"/>
  <c r="H4778" i="37"/>
  <c r="H4763" i="37"/>
  <c r="H4745" i="37"/>
  <c r="H4730" i="37"/>
  <c r="H4715" i="37"/>
  <c r="H4697" i="37"/>
  <c r="H4682" i="37"/>
  <c r="H4663" i="37"/>
  <c r="H4646" i="37"/>
  <c r="H4627" i="37"/>
  <c r="H4610" i="37"/>
  <c r="H4591" i="37"/>
  <c r="H4574" i="37"/>
  <c r="H4554" i="37"/>
  <c r="H4535" i="37"/>
  <c r="H4511" i="37"/>
  <c r="H4487" i="37"/>
  <c r="H4459" i="37"/>
  <c r="H4411" i="37"/>
  <c r="H4361" i="37"/>
  <c r="H4305" i="37"/>
  <c r="H4233" i="37"/>
  <c r="H4145" i="37"/>
  <c r="H4059" i="37"/>
  <c r="H3887" i="37"/>
  <c r="H3710" i="37"/>
  <c r="H3515" i="37"/>
  <c r="H2697" i="37"/>
  <c r="H5015" i="37"/>
  <c r="H4999" i="37"/>
  <c r="H4985" i="37"/>
  <c r="H4971" i="37"/>
  <c r="H4957" i="37"/>
  <c r="H4943" i="37"/>
  <c r="H4927" i="37"/>
  <c r="H4913" i="37"/>
  <c r="H4899" i="37"/>
  <c r="H4885" i="37"/>
  <c r="H4871" i="37"/>
  <c r="H4855" i="37"/>
  <c r="H4840" i="37"/>
  <c r="H4825" i="37"/>
  <c r="H4807" i="37"/>
  <c r="H4792" i="37"/>
  <c r="H4777" i="37"/>
  <c r="H4759" i="37"/>
  <c r="H4744" i="37"/>
  <c r="H4729" i="37"/>
  <c r="H4711" i="37"/>
  <c r="H4696" i="37"/>
  <c r="H4681" i="37"/>
  <c r="H4662" i="37"/>
  <c r="H4645" i="37"/>
  <c r="H4626" i="37"/>
  <c r="H4609" i="37"/>
  <c r="H4590" i="37"/>
  <c r="H4573" i="37"/>
  <c r="H4553" i="37"/>
  <c r="H4531" i="37"/>
  <c r="H4507" i="37"/>
  <c r="H4483" i="37"/>
  <c r="H4457" i="37"/>
  <c r="H4409" i="37"/>
  <c r="H4359" i="37"/>
  <c r="H4301" i="37"/>
  <c r="H4229" i="37"/>
  <c r="H4143" i="37"/>
  <c r="H4045" i="37"/>
  <c r="H3873" i="37"/>
  <c r="H3695" i="37"/>
  <c r="H3491" i="37"/>
  <c r="H2479" i="37"/>
  <c r="D5020" i="37"/>
  <c r="D3394" i="37"/>
  <c r="D4966" i="37"/>
  <c r="D4972" i="37"/>
  <c r="D4984" i="37"/>
  <c r="D4990" i="37"/>
  <c r="D4996" i="37"/>
  <c r="D5002" i="37"/>
  <c r="D3442" i="37"/>
  <c r="D3724" i="37"/>
  <c r="D3748" i="37"/>
  <c r="D3952" i="37"/>
  <c r="D3970" i="37"/>
  <c r="D4306" i="37"/>
  <c r="D4312" i="37"/>
  <c r="D4330" i="37"/>
  <c r="D4510" i="37"/>
  <c r="D4522" i="37"/>
  <c r="D4618" i="37"/>
  <c r="D4624" i="37"/>
  <c r="D4642" i="37"/>
  <c r="D4648" i="37"/>
  <c r="D3171" i="37"/>
  <c r="D3321" i="37"/>
  <c r="D3327" i="37"/>
  <c r="D3333" i="37"/>
  <c r="D3339" i="37"/>
  <c r="D4785" i="37"/>
  <c r="D4815" i="37"/>
  <c r="D2344" i="37"/>
  <c r="D3340" i="37"/>
  <c r="D3351" i="37"/>
  <c r="D777" i="37"/>
  <c r="D1936" i="37"/>
  <c r="D1942" i="37"/>
  <c r="D1966" i="37"/>
  <c r="D1972" i="37"/>
  <c r="D2014" i="37"/>
  <c r="D2020" i="37"/>
  <c r="D2032" i="37"/>
  <c r="D2649" i="37"/>
  <c r="D2685" i="37"/>
  <c r="D2697" i="37"/>
  <c r="D2709" i="37"/>
  <c r="D2721" i="37"/>
  <c r="D2727" i="37"/>
  <c r="D2733" i="37"/>
  <c r="D2739" i="37"/>
  <c r="D2745" i="37"/>
  <c r="D2913" i="37"/>
  <c r="D2937" i="37"/>
  <c r="D2949" i="37"/>
  <c r="D1120" i="37"/>
  <c r="D1132" i="37"/>
  <c r="D1336" i="37"/>
  <c r="D1444" i="37"/>
  <c r="D1480" i="37"/>
  <c r="D4845" i="37"/>
  <c r="D4851" i="37"/>
  <c r="D4857" i="37"/>
  <c r="D4893" i="37"/>
  <c r="D4899" i="37"/>
  <c r="D4905" i="37"/>
  <c r="D4917" i="37"/>
  <c r="D4941" i="37"/>
  <c r="D4953" i="37"/>
  <c r="D5001" i="37"/>
  <c r="D5008" i="37"/>
  <c r="D25" i="37"/>
  <c r="D123" i="37"/>
  <c r="D1545" i="37"/>
  <c r="D1551" i="37"/>
  <c r="D1569" i="37"/>
  <c r="D1575" i="37"/>
  <c r="D1581" i="37"/>
  <c r="D1587" i="37"/>
  <c r="D1593" i="37"/>
  <c r="D1635" i="37"/>
  <c r="D1647" i="37"/>
  <c r="D1671" i="37"/>
  <c r="D1695" i="37"/>
  <c r="D1779" i="37"/>
  <c r="D1785" i="37"/>
  <c r="D1791" i="37"/>
  <c r="D1815" i="37"/>
  <c r="D1821" i="37"/>
  <c r="D1875" i="37"/>
  <c r="D1881" i="37"/>
  <c r="D651" i="37"/>
  <c r="D663" i="37"/>
  <c r="D38" i="37"/>
  <c r="D46" i="37"/>
  <c r="D58" i="37"/>
  <c r="D136" i="37"/>
  <c r="D400" i="37"/>
  <c r="D940" i="37"/>
  <c r="D640" i="37"/>
  <c r="D1528" i="37"/>
  <c r="D2350" i="37"/>
  <c r="D2518" i="37"/>
  <c r="D2566" i="37"/>
  <c r="D2602" i="37"/>
  <c r="D3976" i="37"/>
  <c r="D3987" i="37"/>
  <c r="D4000" i="37"/>
  <c r="D4012" i="37"/>
  <c r="D4018" i="37"/>
  <c r="D4125" i="37"/>
  <c r="D4155" i="37"/>
  <c r="D4161" i="37"/>
  <c r="D4179" i="37"/>
  <c r="D4185" i="37"/>
  <c r="D4203" i="37"/>
  <c r="D4227" i="37"/>
  <c r="D4329" i="37"/>
  <c r="D736" i="37"/>
  <c r="D2577" i="37"/>
  <c r="D3356" i="37"/>
  <c r="D285" i="37"/>
  <c r="D315" i="37"/>
  <c r="D705" i="37"/>
  <c r="D711" i="37"/>
  <c r="D717" i="37"/>
  <c r="D729" i="37"/>
  <c r="D735" i="37"/>
  <c r="D2829" i="37"/>
  <c r="D3693" i="37"/>
  <c r="D3699" i="37"/>
  <c r="D3717" i="37"/>
  <c r="D3723" i="37"/>
  <c r="D3813" i="37"/>
  <c r="D3819" i="37"/>
  <c r="D3831" i="37"/>
  <c r="D3837" i="37"/>
  <c r="D3855" i="37"/>
  <c r="D3861" i="37"/>
  <c r="D3873" i="37"/>
  <c r="D3885" i="37"/>
  <c r="D3891" i="37"/>
  <c r="D2986" i="37"/>
  <c r="D2991" i="37"/>
  <c r="D3196" i="37"/>
  <c r="D3214" i="37"/>
  <c r="D3220" i="37"/>
  <c r="D3274" i="37"/>
  <c r="D3292" i="37"/>
  <c r="D4035" i="37"/>
  <c r="D4904" i="37"/>
  <c r="D4910" i="37"/>
  <c r="D4952" i="37"/>
  <c r="D760" i="37"/>
  <c r="D807" i="37"/>
  <c r="D910" i="37"/>
  <c r="D928" i="37"/>
  <c r="D969" i="37"/>
  <c r="D1048" i="37"/>
  <c r="D1137" i="37"/>
  <c r="D1149" i="37"/>
  <c r="D1185" i="37"/>
  <c r="D1215" i="37"/>
  <c r="D1221" i="37"/>
  <c r="D1072" i="37"/>
  <c r="D1353" i="37"/>
  <c r="D3520" i="37"/>
  <c r="D3526" i="37"/>
  <c r="D4108" i="37"/>
  <c r="D4336" i="37"/>
  <c r="D4515" i="37"/>
  <c r="D1504" i="37"/>
  <c r="D1516" i="37"/>
  <c r="D1983" i="37"/>
  <c r="D2031" i="37"/>
  <c r="D2037" i="37"/>
  <c r="D2055" i="37"/>
  <c r="D2073" i="37"/>
  <c r="D2079" i="37"/>
  <c r="D2121" i="37"/>
  <c r="D1354" i="37"/>
  <c r="D1360" i="37"/>
  <c r="D1540" i="37"/>
  <c r="D1546" i="37"/>
  <c r="D1558" i="37"/>
  <c r="D1582" i="37"/>
  <c r="D1630" i="37"/>
  <c r="D1726" i="37"/>
  <c r="D1732" i="37"/>
  <c r="D1738" i="37"/>
  <c r="D1744" i="37"/>
  <c r="D1750" i="37"/>
  <c r="D1774" i="37"/>
  <c r="D4738" i="37"/>
  <c r="D4828" i="37"/>
  <c r="D4906" i="37"/>
  <c r="D225" i="37"/>
  <c r="D231" i="37"/>
  <c r="D237" i="37"/>
  <c r="D172" i="37"/>
  <c r="D178" i="37"/>
  <c r="D1077" i="37"/>
  <c r="D1095" i="37"/>
  <c r="D2529" i="37"/>
  <c r="D2547" i="37"/>
  <c r="D2998" i="37"/>
  <c r="D3004" i="37"/>
  <c r="D3016" i="37"/>
  <c r="D3022" i="37"/>
  <c r="D3052" i="37"/>
  <c r="D3100" i="37"/>
  <c r="D3106" i="37"/>
  <c r="D3118" i="37"/>
  <c r="D3160" i="37"/>
  <c r="D3177" i="37"/>
  <c r="D3183" i="37"/>
  <c r="D3320" i="37"/>
  <c r="D3326" i="37"/>
  <c r="D4059" i="37"/>
  <c r="D4071" i="37"/>
  <c r="D4077" i="37"/>
  <c r="D4083" i="37"/>
  <c r="D4089" i="37"/>
  <c r="D3231" i="37"/>
  <c r="D3279" i="37"/>
  <c r="D3285" i="37"/>
  <c r="D4054" i="37"/>
  <c r="D4298" i="37"/>
  <c r="D2589" i="37"/>
  <c r="D1899" i="37"/>
  <c r="D3417" i="37"/>
  <c r="D3435" i="37"/>
  <c r="D4264" i="37"/>
  <c r="D4276" i="37"/>
  <c r="D4377" i="37"/>
  <c r="D4431" i="37"/>
  <c r="D4461" i="37"/>
  <c r="D4467" i="37"/>
  <c r="D4611" i="37"/>
  <c r="D1168" i="37"/>
  <c r="D1192" i="37"/>
  <c r="D1293" i="37"/>
  <c r="D1329" i="37"/>
  <c r="D2146" i="37"/>
  <c r="D2170" i="37"/>
  <c r="D2182" i="37"/>
  <c r="D2224" i="37"/>
  <c r="D2331" i="37"/>
  <c r="D2668" i="37"/>
  <c r="D2680" i="37"/>
  <c r="D2847" i="37"/>
  <c r="D3358" i="37"/>
  <c r="D3370" i="37"/>
  <c r="D3376" i="37"/>
  <c r="D3382" i="37"/>
  <c r="D460" i="37"/>
  <c r="D508" i="37"/>
  <c r="D520" i="37"/>
  <c r="D544" i="37"/>
  <c r="D550" i="37"/>
  <c r="D556" i="37"/>
  <c r="D568" i="37"/>
  <c r="D819" i="37"/>
  <c r="D837" i="37"/>
  <c r="D861" i="37"/>
  <c r="D879" i="37"/>
  <c r="D915" i="37"/>
  <c r="D927" i="37"/>
  <c r="D933" i="37"/>
  <c r="D939" i="37"/>
  <c r="D1264" i="37"/>
  <c r="D1276" i="37"/>
  <c r="D2698" i="37"/>
  <c r="D2710" i="37"/>
  <c r="D4660" i="37"/>
  <c r="D4666" i="37"/>
  <c r="D4684" i="37"/>
  <c r="D4690" i="37"/>
  <c r="D748" i="37"/>
  <c r="D2451" i="37"/>
  <c r="D2800" i="37"/>
  <c r="D2806" i="37"/>
  <c r="D2842" i="37"/>
  <c r="D2890" i="37"/>
  <c r="D3538" i="37"/>
  <c r="D3592" i="37"/>
  <c r="D3598" i="37"/>
  <c r="D3604" i="37"/>
  <c r="D3616" i="37"/>
  <c r="D3622" i="37"/>
  <c r="D3634" i="37"/>
  <c r="D3640" i="37"/>
  <c r="D3652" i="37"/>
  <c r="D3658" i="37"/>
  <c r="D3664" i="37"/>
  <c r="D3670" i="37"/>
  <c r="D3676" i="37"/>
  <c r="D3682" i="37"/>
  <c r="D3688" i="37"/>
  <c r="D3700" i="37"/>
  <c r="D3712" i="37"/>
  <c r="D4744" i="37"/>
  <c r="D4750" i="37"/>
  <c r="D4756" i="37"/>
  <c r="D4768" i="37"/>
  <c r="D4774" i="37"/>
  <c r="D4780" i="37"/>
  <c r="D4786" i="37"/>
  <c r="D3412" i="37"/>
  <c r="D3424" i="37"/>
  <c r="D952" i="37"/>
  <c r="D975" i="37"/>
  <c r="D981" i="37"/>
  <c r="D987" i="37"/>
  <c r="D999" i="37"/>
  <c r="D1395" i="37"/>
  <c r="D1437" i="37"/>
  <c r="D2506" i="37"/>
  <c r="D2979" i="37"/>
  <c r="D3754" i="37"/>
  <c r="D3760" i="37"/>
  <c r="D3766" i="37"/>
  <c r="D3778" i="37"/>
  <c r="D3784" i="37"/>
  <c r="D3790" i="37"/>
  <c r="D3802" i="37"/>
  <c r="D3808" i="37"/>
  <c r="D3999" i="37"/>
  <c r="D1455" i="37"/>
  <c r="D1461" i="37"/>
  <c r="D2517" i="37"/>
  <c r="D2938" i="37"/>
  <c r="D2944" i="37"/>
  <c r="D2950" i="37"/>
  <c r="D3904" i="37"/>
  <c r="D3916" i="37"/>
  <c r="D496" i="37"/>
  <c r="D1162" i="37"/>
  <c r="D70" i="37"/>
  <c r="D129" i="37"/>
  <c r="D141" i="37"/>
  <c r="D592" i="37"/>
  <c r="D604" i="37"/>
  <c r="D675" i="37"/>
  <c r="D688" i="37"/>
  <c r="D694" i="37"/>
  <c r="D700" i="37"/>
  <c r="D712" i="37"/>
  <c r="D724" i="37"/>
  <c r="D741" i="37"/>
  <c r="D753" i="37"/>
  <c r="D759" i="37"/>
  <c r="D1101" i="37"/>
  <c r="D1174" i="37"/>
  <c r="D1203" i="37"/>
  <c r="D1216" i="37"/>
  <c r="D1402" i="37"/>
  <c r="D1485" i="37"/>
  <c r="D2110" i="37"/>
  <c r="D2187" i="37"/>
  <c r="D2193" i="37"/>
  <c r="D2211" i="37"/>
  <c r="D2217" i="37"/>
  <c r="D100" i="37"/>
  <c r="D106" i="37"/>
  <c r="D1240" i="37"/>
  <c r="D1456" i="37"/>
  <c r="D2241" i="37"/>
  <c r="D2259" i="37"/>
  <c r="D238" i="37"/>
  <c r="D244" i="37"/>
  <c r="D268" i="37"/>
  <c r="D808" i="37"/>
  <c r="D844" i="37"/>
  <c r="D850" i="37"/>
  <c r="D856" i="37"/>
  <c r="D886" i="37"/>
  <c r="D891" i="37"/>
  <c r="D1125" i="37"/>
  <c r="D1258" i="37"/>
  <c r="D1324" i="37"/>
  <c r="D2266" i="37"/>
  <c r="D2278" i="37"/>
  <c r="D2284" i="37"/>
  <c r="D2302" i="37"/>
  <c r="D2307" i="37"/>
  <c r="D292" i="37"/>
  <c r="D310" i="37"/>
  <c r="D316" i="37"/>
  <c r="D358" i="37"/>
  <c r="D423" i="37"/>
  <c r="D784" i="37"/>
  <c r="D2361" i="37"/>
  <c r="D2373" i="37"/>
  <c r="D2391" i="37"/>
  <c r="D2397" i="37"/>
  <c r="D2403" i="37"/>
  <c r="D2409" i="37"/>
  <c r="D2415" i="37"/>
  <c r="D2548" i="37"/>
  <c r="D406" i="37"/>
  <c r="D531" i="37"/>
  <c r="D537" i="37"/>
  <c r="D543" i="37"/>
  <c r="D958" i="37"/>
  <c r="D1005" i="37"/>
  <c r="D1011" i="37"/>
  <c r="D1161" i="37"/>
  <c r="D1348" i="37"/>
  <c r="D1780" i="37"/>
  <c r="D1786" i="37"/>
  <c r="D2356" i="37"/>
  <c r="D2368" i="37"/>
  <c r="D2380" i="37"/>
  <c r="D2386" i="37"/>
  <c r="D2392" i="37"/>
  <c r="D2398" i="37"/>
  <c r="D2404" i="37"/>
  <c r="D2457" i="37"/>
  <c r="D2463" i="37"/>
  <c r="D2475" i="37"/>
  <c r="D442" i="37"/>
  <c r="D970" i="37"/>
  <c r="D994" i="37"/>
  <c r="D1029" i="37"/>
  <c r="D1372" i="37"/>
  <c r="D1413" i="37"/>
  <c r="D1977" i="37"/>
  <c r="D2084" i="37"/>
  <c r="D2428" i="37"/>
  <c r="D2434" i="37"/>
  <c r="D2440" i="37"/>
  <c r="D2481" i="37"/>
  <c r="D2487" i="37"/>
  <c r="D2493" i="37"/>
  <c r="D2601" i="37"/>
  <c r="D3087" i="37"/>
  <c r="D2661" i="37"/>
  <c r="D2908" i="37"/>
  <c r="D3460" i="37"/>
  <c r="D3466" i="37"/>
  <c r="D3478" i="37"/>
  <c r="D3484" i="37"/>
  <c r="D3508" i="37"/>
  <c r="D3531" i="37"/>
  <c r="D3543" i="37"/>
  <c r="D3555" i="37"/>
  <c r="D3567" i="37"/>
  <c r="D3951" i="37"/>
  <c r="D4263" i="37"/>
  <c r="D4695" i="37"/>
  <c r="D4701" i="37"/>
  <c r="D4707" i="37"/>
  <c r="D4725" i="37"/>
  <c r="D4731" i="37"/>
  <c r="D4737" i="37"/>
  <c r="D2637" i="37"/>
  <c r="D2644" i="37"/>
  <c r="D2650" i="37"/>
  <c r="D3645" i="37"/>
  <c r="D3651" i="37"/>
  <c r="D3939" i="37"/>
  <c r="D3993" i="37"/>
  <c r="D4120" i="37"/>
  <c r="D4138" i="37"/>
  <c r="D4144" i="37"/>
  <c r="D4150" i="37"/>
  <c r="D4216" i="37"/>
  <c r="D4234" i="37"/>
  <c r="D4299" i="37"/>
  <c r="D4311" i="37"/>
  <c r="D4352" i="37"/>
  <c r="D4606" i="37"/>
  <c r="D3556" i="37"/>
  <c r="D4708" i="37"/>
  <c r="D4732" i="37"/>
  <c r="D2553" i="37"/>
  <c r="D2716" i="37"/>
  <c r="D2740" i="37"/>
  <c r="D2775" i="37"/>
  <c r="D2787" i="37"/>
  <c r="D2956" i="37"/>
  <c r="D2967" i="37"/>
  <c r="D3304" i="37"/>
  <c r="D3310" i="37"/>
  <c r="D3369" i="37"/>
  <c r="D3375" i="37"/>
  <c r="D3741" i="37"/>
  <c r="D3747" i="37"/>
  <c r="D4041" i="37"/>
  <c r="D4341" i="37"/>
  <c r="D4360" i="37"/>
  <c r="D4804" i="37"/>
  <c r="D4977" i="37"/>
  <c r="D4983" i="37"/>
  <c r="D2764" i="37"/>
  <c r="D2811" i="37"/>
  <c r="D2817" i="37"/>
  <c r="D3039" i="37"/>
  <c r="D3045" i="37"/>
  <c r="D3399" i="37"/>
  <c r="D3730" i="37"/>
  <c r="D3736" i="37"/>
  <c r="D4324" i="37"/>
  <c r="D4372" i="37"/>
  <c r="D4384" i="37"/>
  <c r="D4834" i="37"/>
  <c r="D4852" i="37"/>
  <c r="D4864" i="37"/>
  <c r="D4870" i="37"/>
  <c r="D4876" i="37"/>
  <c r="D4888" i="37"/>
  <c r="D4900" i="37"/>
  <c r="D4954" i="37"/>
  <c r="D5007" i="37"/>
  <c r="D2871" i="37"/>
  <c r="D2883" i="37"/>
  <c r="D2889" i="37"/>
  <c r="D3058" i="37"/>
  <c r="D3093" i="37"/>
  <c r="D3099" i="37"/>
  <c r="D3111" i="37"/>
  <c r="D3123" i="37"/>
  <c r="D3129" i="37"/>
  <c r="D3135" i="37"/>
  <c r="D3147" i="37"/>
  <c r="D3820" i="37"/>
  <c r="D3862" i="37"/>
  <c r="D4060" i="37"/>
  <c r="D4095" i="37"/>
  <c r="D4130" i="37"/>
  <c r="D4136" i="37"/>
  <c r="D4172" i="37"/>
  <c r="D4426" i="37"/>
  <c r="D4455" i="37"/>
  <c r="D2584" i="37"/>
  <c r="D2625" i="37"/>
  <c r="D3082" i="37"/>
  <c r="D3471" i="37"/>
  <c r="D3477" i="37"/>
  <c r="D3495" i="37"/>
  <c r="D4090" i="37"/>
  <c r="D4539" i="37"/>
  <c r="D4587" i="37"/>
  <c r="D1198" i="37"/>
  <c r="D1534" i="37"/>
  <c r="D1990" i="37"/>
  <c r="D1989" i="37"/>
  <c r="D2823" i="37"/>
  <c r="D93" i="37"/>
  <c r="D208" i="37"/>
  <c r="D448" i="37"/>
  <c r="D723" i="37"/>
  <c r="D820" i="37"/>
  <c r="D832" i="37"/>
  <c r="D855" i="37"/>
  <c r="D922" i="37"/>
  <c r="D982" i="37"/>
  <c r="D1089" i="37"/>
  <c r="D1144" i="37"/>
  <c r="D1468" i="37"/>
  <c r="D2379" i="37"/>
  <c r="D4228" i="37"/>
  <c r="D1222" i="37"/>
  <c r="D1228" i="37"/>
  <c r="D1330" i="37"/>
  <c r="D1462" i="37"/>
  <c r="D1563" i="37"/>
  <c r="D2308" i="37"/>
  <c r="D16" i="37"/>
  <c r="D345" i="37"/>
  <c r="D351" i="37"/>
  <c r="D357" i="37"/>
  <c r="D472" i="37"/>
  <c r="D765" i="37"/>
  <c r="D771" i="37"/>
  <c r="D934" i="37"/>
  <c r="D945" i="37"/>
  <c r="D1078" i="37"/>
  <c r="D1084" i="37"/>
  <c r="D1096" i="37"/>
  <c r="D1234" i="37"/>
  <c r="D2877" i="37"/>
  <c r="D783" i="37"/>
  <c r="D868" i="37"/>
  <c r="D874" i="37"/>
  <c r="D951" i="37"/>
  <c r="D1023" i="37"/>
  <c r="D1173" i="37"/>
  <c r="D1269" i="37"/>
  <c r="D1389" i="37"/>
  <c r="D1503" i="37"/>
  <c r="D1509" i="37"/>
  <c r="D2151" i="37"/>
  <c r="D2157" i="37"/>
  <c r="D1486" i="37"/>
  <c r="D1438" i="37"/>
  <c r="D142" i="37"/>
  <c r="D628" i="37"/>
  <c r="D669" i="37"/>
  <c r="D801" i="37"/>
  <c r="D1024" i="37"/>
  <c r="D1047" i="37"/>
  <c r="D1119" i="37"/>
  <c r="D1180" i="37"/>
  <c r="D45" i="37"/>
  <c r="D154" i="37"/>
  <c r="D382" i="37"/>
  <c r="D502" i="37"/>
  <c r="D652" i="37"/>
  <c r="D664" i="37"/>
  <c r="D681" i="37"/>
  <c r="D790" i="37"/>
  <c r="D796" i="37"/>
  <c r="D903" i="37"/>
  <c r="D1042" i="37"/>
  <c r="D1197" i="37"/>
  <c r="D1408" i="37"/>
  <c r="D2554" i="37"/>
  <c r="D388" i="37"/>
  <c r="D394" i="37"/>
  <c r="D429" i="37"/>
  <c r="D687" i="37"/>
  <c r="D693" i="37"/>
  <c r="D699" i="37"/>
  <c r="D909" i="37"/>
  <c r="D963" i="37"/>
  <c r="D1053" i="37"/>
  <c r="D1300" i="37"/>
  <c r="D1390" i="37"/>
  <c r="D1432" i="37"/>
  <c r="D2313" i="37"/>
  <c r="D1839" i="37"/>
  <c r="D1857" i="37"/>
  <c r="D2061" i="37"/>
  <c r="D2067" i="37"/>
  <c r="D2152" i="37"/>
  <c r="D2199" i="37"/>
  <c r="D2206" i="37"/>
  <c r="D2212" i="37"/>
  <c r="D2218" i="37"/>
  <c r="D2235" i="37"/>
  <c r="D2338" i="37"/>
  <c r="D2355" i="37"/>
  <c r="D2572" i="37"/>
  <c r="D2662" i="37"/>
  <c r="D2673" i="37"/>
  <c r="D2852" i="37"/>
  <c r="D2895" i="37"/>
  <c r="D2961" i="37"/>
  <c r="D3136" i="37"/>
  <c r="D1828" i="37"/>
  <c r="D1834" i="37"/>
  <c r="D1840" i="37"/>
  <c r="D1846" i="37"/>
  <c r="D1911" i="37"/>
  <c r="D1917" i="37"/>
  <c r="D2068" i="37"/>
  <c r="D2230" i="37"/>
  <c r="D2236" i="37"/>
  <c r="D2265" i="37"/>
  <c r="D2283" i="37"/>
  <c r="D1588" i="37"/>
  <c r="D1594" i="37"/>
  <c r="D1599" i="37"/>
  <c r="D1617" i="37"/>
  <c r="D1816" i="37"/>
  <c r="D1870" i="37"/>
  <c r="D1888" i="37"/>
  <c r="D1894" i="37"/>
  <c r="D1935" i="37"/>
  <c r="D1959" i="37"/>
  <c r="D1965" i="37"/>
  <c r="D2091" i="37"/>
  <c r="D2098" i="37"/>
  <c r="D2103" i="37"/>
  <c r="D2109" i="37"/>
  <c r="D2242" i="37"/>
  <c r="D2254" i="37"/>
  <c r="D2260" i="37"/>
  <c r="D2362" i="37"/>
  <c r="D2367" i="37"/>
  <c r="D2433" i="37"/>
  <c r="D2445" i="37"/>
  <c r="D2524" i="37"/>
  <c r="D2613" i="37"/>
  <c r="D2746" i="37"/>
  <c r="D2758" i="37"/>
  <c r="D2769" i="37"/>
  <c r="D2841" i="37"/>
  <c r="D2859" i="37"/>
  <c r="D3003" i="37"/>
  <c r="D3015" i="37"/>
  <c r="D3021" i="37"/>
  <c r="D2541" i="37"/>
  <c r="D2853" i="37"/>
  <c r="D3388" i="37"/>
  <c r="D2854" i="37"/>
  <c r="D4102" i="37"/>
  <c r="D1510" i="37"/>
  <c r="D1648" i="37"/>
  <c r="D1654" i="37"/>
  <c r="D1713" i="37"/>
  <c r="D1725" i="37"/>
  <c r="D1731" i="37"/>
  <c r="D1743" i="37"/>
  <c r="D1761" i="37"/>
  <c r="D1767" i="37"/>
  <c r="D1773" i="37"/>
  <c r="D1912" i="37"/>
  <c r="D1978" i="37"/>
  <c r="D2127" i="37"/>
  <c r="D2133" i="37"/>
  <c r="D2290" i="37"/>
  <c r="D2374" i="37"/>
  <c r="D2452" i="37"/>
  <c r="D2470" i="37"/>
  <c r="D2476" i="37"/>
  <c r="D2620" i="37"/>
  <c r="D2925" i="37"/>
  <c r="D2931" i="37"/>
  <c r="D3034" i="37"/>
  <c r="D3063" i="37"/>
  <c r="D3069" i="37"/>
  <c r="D3226" i="37"/>
  <c r="D3238" i="37"/>
  <c r="D3256" i="37"/>
  <c r="D3262" i="37"/>
  <c r="D3268" i="37"/>
  <c r="D1533" i="37"/>
  <c r="D1684" i="37"/>
  <c r="D1690" i="37"/>
  <c r="D1984" i="37"/>
  <c r="D2145" i="37"/>
  <c r="D2488" i="37"/>
  <c r="D2565" i="37"/>
  <c r="D2632" i="37"/>
  <c r="D2643" i="37"/>
  <c r="D2788" i="37"/>
  <c r="D2793" i="37"/>
  <c r="D2805" i="37"/>
  <c r="D2816" i="37"/>
  <c r="D2888" i="37"/>
  <c r="D2920" i="37"/>
  <c r="D3387" i="37"/>
  <c r="D3447" i="37"/>
  <c r="D3946" i="37"/>
  <c r="D3975" i="37"/>
  <c r="D3981" i="37"/>
  <c r="D4004" i="37"/>
  <c r="D4010" i="37"/>
  <c r="D4246" i="37"/>
  <c r="D4268" i="37"/>
  <c r="D4354" i="37"/>
  <c r="D4371" i="37"/>
  <c r="D4497" i="37"/>
  <c r="D4503" i="37"/>
  <c r="D4509" i="37"/>
  <c r="D4714" i="37"/>
  <c r="D4720" i="37"/>
  <c r="D4881" i="37"/>
  <c r="D5000" i="37"/>
  <c r="D3675" i="37"/>
  <c r="D4240" i="37"/>
  <c r="D4480" i="37"/>
  <c r="D4927" i="37"/>
  <c r="D4280" i="37"/>
  <c r="D3142" i="37"/>
  <c r="D3472" i="37"/>
  <c r="D3483" i="37"/>
  <c r="D3879" i="37"/>
  <c r="D3897" i="37"/>
  <c r="D4084" i="37"/>
  <c r="D4174" i="37"/>
  <c r="D4180" i="37"/>
  <c r="D4186" i="37"/>
  <c r="D4192" i="37"/>
  <c r="D4288" i="37"/>
  <c r="D4294" i="37"/>
  <c r="D4396" i="37"/>
  <c r="D4408" i="37"/>
  <c r="D4546" i="37"/>
  <c r="D4582" i="37"/>
  <c r="D4599" i="37"/>
  <c r="D4023" i="37"/>
  <c r="D4323" i="37"/>
  <c r="D4682" i="37"/>
  <c r="D4821" i="37"/>
  <c r="D4827" i="37"/>
  <c r="D4912" i="37"/>
  <c r="D4924" i="37"/>
  <c r="D4930" i="37"/>
  <c r="D4936" i="37"/>
  <c r="D4948" i="37"/>
  <c r="D4959" i="37"/>
  <c r="D4970" i="37"/>
  <c r="D5014" i="37"/>
  <c r="D3189" i="37"/>
  <c r="D3322" i="37"/>
  <c r="D3328" i="37"/>
  <c r="D3490" i="37"/>
  <c r="D3550" i="37"/>
  <c r="D3579" i="37"/>
  <c r="D3742" i="37"/>
  <c r="D3933" i="37"/>
  <c r="D4030" i="37"/>
  <c r="D4047" i="37"/>
  <c r="D4233" i="37"/>
  <c r="D4335" i="37"/>
  <c r="D4647" i="37"/>
  <c r="D4653" i="37"/>
  <c r="D3172" i="37"/>
  <c r="D3178" i="37"/>
  <c r="D3346" i="37"/>
  <c r="D3429" i="37"/>
  <c r="D3502" i="37"/>
  <c r="D3513" i="37"/>
  <c r="D3574" i="37"/>
  <c r="D3603" i="37"/>
  <c r="D3609" i="37"/>
  <c r="D3627" i="37"/>
  <c r="D3771" i="37"/>
  <c r="D3910" i="37"/>
  <c r="D4058" i="37"/>
  <c r="D4107" i="37"/>
  <c r="D4239" i="37"/>
  <c r="D4671" i="37"/>
  <c r="D4810" i="37"/>
  <c r="D4833" i="37"/>
  <c r="D4960" i="37"/>
  <c r="D2614" i="37"/>
  <c r="D904" i="37"/>
  <c r="D1000" i="37"/>
  <c r="D52" i="37"/>
  <c r="D118" i="37"/>
  <c r="D196" i="37"/>
  <c r="D364" i="37"/>
  <c r="D381" i="37"/>
  <c r="D1035" i="37"/>
  <c r="D1036" i="37"/>
  <c r="D1126" i="37"/>
  <c r="D1366" i="37"/>
  <c r="D124" i="37"/>
  <c r="D135" i="37"/>
  <c r="D867" i="37"/>
  <c r="D1138" i="37"/>
  <c r="D1204" i="37"/>
  <c r="D20" i="37"/>
  <c r="D1210" i="37"/>
  <c r="D76" i="37"/>
  <c r="D261" i="37"/>
  <c r="D813" i="37"/>
  <c r="D880" i="37"/>
  <c r="D916" i="37"/>
  <c r="D976" i="37"/>
  <c r="D1065" i="37"/>
  <c r="D3962" i="37"/>
  <c r="D1564" i="37"/>
  <c r="D88" i="37"/>
  <c r="D616" i="37"/>
  <c r="D825" i="37"/>
  <c r="D831" i="37"/>
  <c r="D898" i="37"/>
  <c r="D988" i="37"/>
  <c r="D1059" i="37"/>
  <c r="D1060" i="37"/>
  <c r="D1071" i="37"/>
  <c r="D26" i="37"/>
  <c r="D37" i="37"/>
  <c r="D94" i="37"/>
  <c r="D274" i="37"/>
  <c r="D297" i="37"/>
  <c r="D303" i="37"/>
  <c r="D309" i="37"/>
  <c r="D424" i="37"/>
  <c r="D513" i="37"/>
  <c r="D843" i="37"/>
  <c r="D892" i="37"/>
  <c r="D1114" i="37"/>
  <c r="D64" i="37"/>
  <c r="D112" i="37"/>
  <c r="D160" i="37"/>
  <c r="D256" i="37"/>
  <c r="D376" i="37"/>
  <c r="D849" i="37"/>
  <c r="D957" i="37"/>
  <c r="D1006" i="37"/>
  <c r="D1041" i="37"/>
  <c r="D1227" i="37"/>
  <c r="D1263" i="37"/>
  <c r="D1384" i="37"/>
  <c r="D1527" i="37"/>
  <c r="D2163" i="37"/>
  <c r="D2164" i="37"/>
  <c r="D1275" i="37"/>
  <c r="D1341" i="37"/>
  <c r="D1407" i="37"/>
  <c r="D3514" i="37"/>
  <c r="D1090" i="37"/>
  <c r="D1347" i="37"/>
  <c r="D1479" i="37"/>
  <c r="D2086" i="37"/>
  <c r="D2085" i="37"/>
  <c r="D32" i="37"/>
  <c r="D82" i="37"/>
  <c r="D130" i="37"/>
  <c r="D190" i="37"/>
  <c r="D207" i="37"/>
  <c r="D286" i="37"/>
  <c r="D789" i="37"/>
  <c r="D795" i="37"/>
  <c r="D885" i="37"/>
  <c r="D993" i="37"/>
  <c r="D1018" i="37"/>
  <c r="D1066" i="37"/>
  <c r="D1131" i="37"/>
  <c r="D1155" i="37"/>
  <c r="D1191" i="37"/>
  <c r="D1239" i="37"/>
  <c r="D1924" i="37"/>
  <c r="D1930" i="37"/>
  <c r="D747" i="37"/>
  <c r="D1150" i="37"/>
  <c r="D1288" i="37"/>
  <c r="D1287" i="37"/>
  <c r="D1299" i="37"/>
  <c r="D1270" i="37"/>
  <c r="D1342" i="37"/>
  <c r="D1420" i="37"/>
  <c r="D1419" i="37"/>
  <c r="D1431" i="37"/>
  <c r="D1497" i="37"/>
  <c r="D2902" i="37"/>
  <c r="D2901" i="37"/>
  <c r="D436" i="37"/>
  <c r="D1282" i="37"/>
  <c r="D220" i="37"/>
  <c r="D334" i="37"/>
  <c r="D454" i="37"/>
  <c r="D501" i="37"/>
  <c r="D532" i="37"/>
  <c r="D598" i="37"/>
  <c r="D657" i="37"/>
  <c r="D862" i="37"/>
  <c r="D946" i="37"/>
  <c r="D1054" i="37"/>
  <c r="D1083" i="37"/>
  <c r="D1107" i="37"/>
  <c r="D1167" i="37"/>
  <c r="D1312" i="37"/>
  <c r="D1311" i="37"/>
  <c r="D1414" i="37"/>
  <c r="D1492" i="37"/>
  <c r="D1491" i="37"/>
  <c r="D2692" i="37"/>
  <c r="D2691" i="37"/>
  <c r="D148" i="37"/>
  <c r="D226" i="37"/>
  <c r="D243" i="37"/>
  <c r="D249" i="37"/>
  <c r="D340" i="37"/>
  <c r="D412" i="37"/>
  <c r="D417" i="37"/>
  <c r="D609" i="37"/>
  <c r="D838" i="37"/>
  <c r="D897" i="37"/>
  <c r="D1030" i="37"/>
  <c r="D1102" i="37"/>
  <c r="D1143" i="37"/>
  <c r="D1251" i="37"/>
  <c r="D1294" i="37"/>
  <c r="D1323" i="37"/>
  <c r="D1365" i="37"/>
  <c r="D1449" i="37"/>
  <c r="D1306" i="37"/>
  <c r="D1371" i="37"/>
  <c r="D1383" i="37"/>
  <c r="D2008" i="37"/>
  <c r="D2169" i="37"/>
  <c r="D2385" i="37"/>
  <c r="D3992" i="37"/>
  <c r="D3991" i="37"/>
  <c r="D1186" i="37"/>
  <c r="D1245" i="37"/>
  <c r="D1318" i="37"/>
  <c r="D1377" i="37"/>
  <c r="D1426" i="37"/>
  <c r="D1450" i="37"/>
  <c r="D1474" i="37"/>
  <c r="D1498" i="37"/>
  <c r="D1522" i="37"/>
  <c r="D1570" i="37"/>
  <c r="D1678" i="37"/>
  <c r="D1683" i="37"/>
  <c r="D1689" i="37"/>
  <c r="D1863" i="37"/>
  <c r="D1869" i="37"/>
  <c r="D1947" i="37"/>
  <c r="D1971" i="37"/>
  <c r="D2038" i="37"/>
  <c r="D2049" i="37"/>
  <c r="D2134" i="37"/>
  <c r="D2188" i="37"/>
  <c r="D2781" i="37"/>
  <c r="D3250" i="37"/>
  <c r="D2247" i="37"/>
  <c r="D2583" i="37"/>
  <c r="D3867" i="37"/>
  <c r="D2835" i="37"/>
  <c r="D1281" i="37"/>
  <c r="D1305" i="37"/>
  <c r="D1335" i="37"/>
  <c r="D1576" i="37"/>
  <c r="D1768" i="37"/>
  <c r="D1960" i="37"/>
  <c r="D2458" i="37"/>
  <c r="D1246" i="37"/>
  <c r="D1359" i="37"/>
  <c r="D1378" i="37"/>
  <c r="D1557" i="37"/>
  <c r="D1623" i="37"/>
  <c r="D1629" i="37"/>
  <c r="D1696" i="37"/>
  <c r="D1719" i="37"/>
  <c r="D1809" i="37"/>
  <c r="D1864" i="37"/>
  <c r="D1876" i="37"/>
  <c r="D1882" i="37"/>
  <c r="D1887" i="37"/>
  <c r="D2104" i="37"/>
  <c r="D2992" i="37"/>
  <c r="D1179" i="37"/>
  <c r="D1443" i="37"/>
  <c r="D1467" i="37"/>
  <c r="D1515" i="37"/>
  <c r="D1539" i="37"/>
  <c r="D1600" i="37"/>
  <c r="D1606" i="37"/>
  <c r="D1611" i="37"/>
  <c r="D1702" i="37"/>
  <c r="D1707" i="37"/>
  <c r="D1792" i="37"/>
  <c r="D1798" i="37"/>
  <c r="D1803" i="37"/>
  <c r="D1905" i="37"/>
  <c r="D2001" i="37"/>
  <c r="D2007" i="37"/>
  <c r="D2056" i="37"/>
  <c r="D2062" i="37"/>
  <c r="D2116" i="37"/>
  <c r="D2271" i="37"/>
  <c r="D2326" i="37"/>
  <c r="D2794" i="37"/>
  <c r="D1233" i="37"/>
  <c r="D1995" i="37"/>
  <c r="D3406" i="37"/>
  <c r="D1923" i="37"/>
  <c r="D2013" i="37"/>
  <c r="D2019" i="37"/>
  <c r="D2427" i="37"/>
  <c r="D3219" i="37"/>
  <c r="D1317" i="37"/>
  <c r="D1425" i="37"/>
  <c r="D1473" i="37"/>
  <c r="D1521" i="37"/>
  <c r="D1624" i="37"/>
  <c r="D1636" i="37"/>
  <c r="D1642" i="37"/>
  <c r="D1665" i="37"/>
  <c r="D1720" i="37"/>
  <c r="D1822" i="37"/>
  <c r="D1827" i="37"/>
  <c r="D1918" i="37"/>
  <c r="D2080" i="37"/>
  <c r="D2097" i="37"/>
  <c r="D2122" i="37"/>
  <c r="D2158" i="37"/>
  <c r="D2289" i="37"/>
  <c r="D2332" i="37"/>
  <c r="D2410" i="37"/>
  <c r="D2422" i="37"/>
  <c r="D2511" i="37"/>
  <c r="D2619" i="37"/>
  <c r="D2757" i="37"/>
  <c r="D2865" i="37"/>
  <c r="D4251" i="37"/>
  <c r="D2295" i="37"/>
  <c r="D2337" i="37"/>
  <c r="D2559" i="37"/>
  <c r="D2667" i="37"/>
  <c r="D2703" i="37"/>
  <c r="D2728" i="37"/>
  <c r="D2763" i="37"/>
  <c r="D2812" i="37"/>
  <c r="D2836" i="37"/>
  <c r="D2907" i="37"/>
  <c r="D3218" i="37"/>
  <c r="D3902" i="37"/>
  <c r="D2860" i="37"/>
  <c r="D2884" i="37"/>
  <c r="D3117" i="37"/>
  <c r="D3184" i="37"/>
  <c r="D3430" i="37"/>
  <c r="D3441" i="37"/>
  <c r="D3801" i="37"/>
  <c r="D3818" i="37"/>
  <c r="D3824" i="37"/>
  <c r="D3886" i="37"/>
  <c r="D4882" i="37"/>
  <c r="D2175" i="37"/>
  <c r="D2223" i="37"/>
  <c r="D2343" i="37"/>
  <c r="D2446" i="37"/>
  <c r="D2523" i="37"/>
  <c r="D2607" i="37"/>
  <c r="D2679" i="37"/>
  <c r="D2799" i="37"/>
  <c r="D2943" i="37"/>
  <c r="D2968" i="37"/>
  <c r="D3208" i="37"/>
  <c r="D3436" i="37"/>
  <c r="D3496" i="37"/>
  <c r="D3669" i="37"/>
  <c r="D3796" i="37"/>
  <c r="D3040" i="37"/>
  <c r="D3544" i="37"/>
  <c r="D2314" i="37"/>
  <c r="D2571" i="37"/>
  <c r="D2655" i="37"/>
  <c r="D2715" i="37"/>
  <c r="D2751" i="37"/>
  <c r="D2776" i="37"/>
  <c r="D2824" i="37"/>
  <c r="D2848" i="37"/>
  <c r="D2919" i="37"/>
  <c r="D2980" i="37"/>
  <c r="D3244" i="37"/>
  <c r="D3255" i="37"/>
  <c r="D3261" i="37"/>
  <c r="D3368" i="37"/>
  <c r="D3400" i="37"/>
  <c r="D3411" i="37"/>
  <c r="D3849" i="37"/>
  <c r="D2194" i="37"/>
  <c r="D2319" i="37"/>
  <c r="D2421" i="37"/>
  <c r="D2469" i="37"/>
  <c r="D2505" i="37"/>
  <c r="D2536" i="37"/>
  <c r="D2872" i="37"/>
  <c r="D2896" i="37"/>
  <c r="D3130" i="37"/>
  <c r="D3148" i="37"/>
  <c r="D3454" i="37"/>
  <c r="D3465" i="37"/>
  <c r="D3525" i="37"/>
  <c r="D4659" i="37"/>
  <c r="D4978" i="37"/>
  <c r="D3112" i="37"/>
  <c r="D3225" i="37"/>
  <c r="D3273" i="37"/>
  <c r="D3284" i="37"/>
  <c r="D3338" i="37"/>
  <c r="D3381" i="37"/>
  <c r="D3501" i="37"/>
  <c r="D3561" i="37"/>
  <c r="D3621" i="37"/>
  <c r="D3681" i="37"/>
  <c r="D3687" i="37"/>
  <c r="D3753" i="37"/>
  <c r="D3759" i="37"/>
  <c r="D3765" i="37"/>
  <c r="D3814" i="37"/>
  <c r="D3856" i="37"/>
  <c r="D3903" i="37"/>
  <c r="D4168" i="37"/>
  <c r="D4929" i="37"/>
  <c r="D4928" i="37"/>
  <c r="D2973" i="37"/>
  <c r="D3010" i="37"/>
  <c r="D3033" i="37"/>
  <c r="D3064" i="37"/>
  <c r="D3070" i="37"/>
  <c r="D3081" i="37"/>
  <c r="D3124" i="37"/>
  <c r="D3195" i="37"/>
  <c r="D3237" i="37"/>
  <c r="D3291" i="37"/>
  <c r="D3393" i="37"/>
  <c r="D3423" i="37"/>
  <c r="D3507" i="37"/>
  <c r="D3537" i="37"/>
  <c r="D3694" i="37"/>
  <c r="D3777" i="37"/>
  <c r="D3789" i="37"/>
  <c r="D3836" i="37"/>
  <c r="D3868" i="37"/>
  <c r="D3898" i="37"/>
  <c r="D3994" i="37"/>
  <c r="D4281" i="37"/>
  <c r="D4348" i="37"/>
  <c r="D4563" i="37"/>
  <c r="D3076" i="37"/>
  <c r="D3141" i="37"/>
  <c r="D3190" i="37"/>
  <c r="D3243" i="37"/>
  <c r="D3286" i="37"/>
  <c r="D3334" i="37"/>
  <c r="D3418" i="37"/>
  <c r="D3448" i="37"/>
  <c r="D3453" i="37"/>
  <c r="D3532" i="37"/>
  <c r="D3568" i="37"/>
  <c r="D3573" i="37"/>
  <c r="D3628" i="37"/>
  <c r="D3639" i="37"/>
  <c r="D3705" i="37"/>
  <c r="D3711" i="37"/>
  <c r="D3722" i="37"/>
  <c r="D3733" i="37"/>
  <c r="D3772" i="37"/>
  <c r="D3795" i="37"/>
  <c r="D4005" i="37"/>
  <c r="D4006" i="37"/>
  <c r="D3928" i="37"/>
  <c r="D3927" i="37"/>
  <c r="D4033" i="37"/>
  <c r="D4034" i="37"/>
  <c r="D4687" i="37"/>
  <c r="D2955" i="37"/>
  <c r="D2985" i="37"/>
  <c r="D3094" i="37"/>
  <c r="D3159" i="37"/>
  <c r="D3202" i="37"/>
  <c r="D3207" i="37"/>
  <c r="D3303" i="37"/>
  <c r="D3352" i="37"/>
  <c r="D3459" i="37"/>
  <c r="D3489" i="37"/>
  <c r="D3519" i="37"/>
  <c r="D3580" i="37"/>
  <c r="D3591" i="37"/>
  <c r="D3646" i="37"/>
  <c r="D3657" i="37"/>
  <c r="D3718" i="37"/>
  <c r="D3843" i="37"/>
  <c r="D3945" i="37"/>
  <c r="D4154" i="37"/>
  <c r="D4388" i="37"/>
  <c r="D2932" i="37"/>
  <c r="D3046" i="37"/>
  <c r="D3051" i="37"/>
  <c r="D3154" i="37"/>
  <c r="D3165" i="37"/>
  <c r="D3213" i="37"/>
  <c r="D3298" i="37"/>
  <c r="D3405" i="37"/>
  <c r="D3549" i="37"/>
  <c r="D3586" i="37"/>
  <c r="D3597" i="37"/>
  <c r="D3729" i="37"/>
  <c r="D3807" i="37"/>
  <c r="D3838" i="37"/>
  <c r="D4029" i="37"/>
  <c r="D4300" i="37"/>
  <c r="D3957" i="37"/>
  <c r="D3982" i="37"/>
  <c r="D4003" i="37"/>
  <c r="D4048" i="37"/>
  <c r="D4072" i="37"/>
  <c r="D4096" i="37"/>
  <c r="D4131" i="37"/>
  <c r="D4137" i="37"/>
  <c r="D4389" i="37"/>
  <c r="D4527" i="37"/>
  <c r="D4549" i="37"/>
  <c r="D4672" i="37"/>
  <c r="D4683" i="37"/>
  <c r="D4894" i="37"/>
  <c r="D4935" i="37"/>
  <c r="D4965" i="37"/>
  <c r="D4989" i="37"/>
  <c r="D5013" i="37"/>
  <c r="D3958" i="37"/>
  <c r="D3988" i="37"/>
  <c r="D4053" i="37"/>
  <c r="D4081" i="37"/>
  <c r="D4101" i="37"/>
  <c r="D4252" i="37"/>
  <c r="D4282" i="37"/>
  <c r="D4287" i="37"/>
  <c r="D4390" i="37"/>
  <c r="D4395" i="37"/>
  <c r="D4419" i="37"/>
  <c r="D4462" i="37"/>
  <c r="D4468" i="37"/>
  <c r="D4473" i="37"/>
  <c r="D4594" i="37"/>
  <c r="D4646" i="37"/>
  <c r="D4678" i="37"/>
  <c r="D4693" i="37"/>
  <c r="D4726" i="37"/>
  <c r="D4791" i="37"/>
  <c r="D4797" i="37"/>
  <c r="D4803" i="37"/>
  <c r="D4840" i="37"/>
  <c r="D4846" i="37"/>
  <c r="D4915" i="37"/>
  <c r="D4946" i="37"/>
  <c r="D4951" i="37"/>
  <c r="D4999" i="37"/>
  <c r="D4024" i="37"/>
  <c r="D4149" i="37"/>
  <c r="D4238" i="37"/>
  <c r="D4258" i="37"/>
  <c r="D4420" i="37"/>
  <c r="D4474" i="37"/>
  <c r="D4479" i="37"/>
  <c r="D4534" i="37"/>
  <c r="D4623" i="37"/>
  <c r="D4641" i="37"/>
  <c r="D4652" i="37"/>
  <c r="D4689" i="37"/>
  <c r="D4694" i="37"/>
  <c r="D4700" i="37"/>
  <c r="D4792" i="37"/>
  <c r="D4798" i="37"/>
  <c r="D4863" i="37"/>
  <c r="D4869" i="37"/>
  <c r="D4875" i="37"/>
  <c r="D4947" i="37"/>
  <c r="D4971" i="37"/>
  <c r="D4995" i="37"/>
  <c r="D5019" i="37"/>
  <c r="D3944" i="37"/>
  <c r="D3964" i="37"/>
  <c r="D4078" i="37"/>
  <c r="D4198" i="37"/>
  <c r="D4342" i="37"/>
  <c r="D4347" i="37"/>
  <c r="D4453" i="37"/>
  <c r="D4502" i="37"/>
  <c r="D4551" i="37"/>
  <c r="D4743" i="37"/>
  <c r="D4749" i="37"/>
  <c r="D4755" i="37"/>
  <c r="D4765" i="37"/>
  <c r="D4809" i="37"/>
  <c r="D4820" i="37"/>
  <c r="D4826" i="37"/>
  <c r="D4831" i="37"/>
  <c r="D4885" i="37"/>
  <c r="D4911" i="37"/>
  <c r="D4942" i="37"/>
  <c r="D3909" i="37"/>
  <c r="D3940" i="37"/>
  <c r="D3950" i="37"/>
  <c r="D4156" i="37"/>
  <c r="D4204" i="37"/>
  <c r="D4275" i="37"/>
  <c r="D4402" i="37"/>
  <c r="D4407" i="37"/>
  <c r="D4432" i="37"/>
  <c r="D4492" i="37"/>
  <c r="D4558" i="37"/>
  <c r="D4575" i="37"/>
  <c r="D4654" i="37"/>
  <c r="D4696" i="37"/>
  <c r="D4702" i="37"/>
  <c r="D4761" i="37"/>
  <c r="D4923" i="37"/>
  <c r="D4987" i="37"/>
  <c r="D5011" i="37"/>
  <c r="D3920" i="37"/>
  <c r="D3956" i="37"/>
  <c r="D4011" i="37"/>
  <c r="D4036" i="37"/>
  <c r="D4066" i="37"/>
  <c r="D4114" i="37"/>
  <c r="D4162" i="37"/>
  <c r="D4210" i="37"/>
  <c r="D4255" i="37"/>
  <c r="D4359" i="37"/>
  <c r="D4383" i="37"/>
  <c r="D4449" i="37"/>
  <c r="D4519" i="37"/>
  <c r="D4665" i="37"/>
  <c r="D4713" i="37"/>
  <c r="D4773" i="37"/>
  <c r="D4779" i="37"/>
  <c r="D4816" i="37"/>
  <c r="D4822" i="37"/>
  <c r="D4887" i="37"/>
  <c r="D4918" i="37"/>
  <c r="D4933" i="37"/>
  <c r="D184" i="37"/>
  <c r="D219" i="37"/>
  <c r="D232" i="37"/>
  <c r="D280" i="37"/>
  <c r="D11" i="37"/>
  <c r="D202" i="37"/>
  <c r="D250" i="37"/>
  <c r="D304" i="37"/>
  <c r="D328" i="37"/>
  <c r="D352" i="37"/>
  <c r="D441" i="37"/>
  <c r="D964" i="37"/>
  <c r="D921" i="37"/>
  <c r="D1659" i="37"/>
  <c r="D1660" i="37"/>
  <c r="D1156" i="37"/>
  <c r="D2596" i="37"/>
  <c r="D2595" i="37"/>
  <c r="D1755" i="37"/>
  <c r="D1756" i="37"/>
  <c r="D418" i="37"/>
  <c r="D873" i="37"/>
  <c r="D3280" i="37"/>
  <c r="D1672" i="37"/>
  <c r="D2043" i="37"/>
  <c r="D2044" i="37"/>
  <c r="D2139" i="37"/>
  <c r="D2140" i="37"/>
  <c r="D1401" i="37"/>
  <c r="D484" i="37"/>
  <c r="D676" i="37"/>
  <c r="D166" i="37"/>
  <c r="D214" i="37"/>
  <c r="D262" i="37"/>
  <c r="D298" i="37"/>
  <c r="D322" i="37"/>
  <c r="D346" i="37"/>
  <c r="D370" i="37"/>
  <c r="D1017" i="37"/>
  <c r="D772" i="37"/>
  <c r="D597" i="37"/>
  <c r="D1012" i="37"/>
  <c r="D1552" i="37"/>
  <c r="D1677" i="37"/>
  <c r="D2229" i="37"/>
  <c r="D3232" i="37"/>
  <c r="D574" i="37"/>
  <c r="D1396" i="37"/>
  <c r="D2176" i="37"/>
  <c r="D2590" i="37"/>
  <c r="D2626" i="37"/>
  <c r="D1851" i="37"/>
  <c r="D1852" i="37"/>
  <c r="D453" i="37"/>
  <c r="D430" i="37"/>
  <c r="D477" i="37"/>
  <c r="D526" i="37"/>
  <c r="D580" i="37"/>
  <c r="D645" i="37"/>
  <c r="D1252" i="37"/>
  <c r="D1257" i="37"/>
  <c r="D2325" i="37"/>
  <c r="D1209" i="37"/>
  <c r="D1953" i="37"/>
  <c r="D2320" i="37"/>
  <c r="D478" i="37"/>
  <c r="D646" i="37"/>
  <c r="D742" i="37"/>
  <c r="D2026" i="37"/>
  <c r="D2494" i="37"/>
  <c r="D1108" i="37"/>
  <c r="D1113" i="37"/>
  <c r="D1948" i="37"/>
  <c r="D490" i="37"/>
  <c r="D538" i="37"/>
  <c r="D586" i="37"/>
  <c r="D634" i="37"/>
  <c r="D682" i="37"/>
  <c r="D730" i="37"/>
  <c r="D778" i="37"/>
  <c r="D826" i="37"/>
  <c r="D1612" i="37"/>
  <c r="D1737" i="37"/>
  <c r="D1804" i="37"/>
  <c r="D1929" i="37"/>
  <c r="D1996" i="37"/>
  <c r="D2074" i="37"/>
  <c r="D2205" i="37"/>
  <c r="D2204" i="37"/>
  <c r="D2301" i="37"/>
  <c r="D2535" i="37"/>
  <c r="D3088" i="37"/>
  <c r="D2200" i="37"/>
  <c r="D2296" i="37"/>
  <c r="D2500" i="37"/>
  <c r="D2499" i="37"/>
  <c r="D622" i="37"/>
  <c r="D670" i="37"/>
  <c r="D718" i="37"/>
  <c r="D766" i="37"/>
  <c r="D814" i="37"/>
  <c r="D2277" i="37"/>
  <c r="D2530" i="37"/>
  <c r="D2818" i="37"/>
  <c r="D2272" i="37"/>
  <c r="D2770" i="37"/>
  <c r="D2866" i="37"/>
  <c r="D2181" i="37"/>
  <c r="D2439" i="37"/>
  <c r="D2686" i="37"/>
  <c r="D466" i="37"/>
  <c r="D514" i="37"/>
  <c r="D562" i="37"/>
  <c r="D610" i="37"/>
  <c r="D658" i="37"/>
  <c r="D706" i="37"/>
  <c r="D754" i="37"/>
  <c r="D802" i="37"/>
  <c r="D1641" i="37"/>
  <c r="D1708" i="37"/>
  <c r="D1833" i="37"/>
  <c r="D1900" i="37"/>
  <c r="D2025" i="37"/>
  <c r="D2253" i="37"/>
  <c r="D2092" i="37"/>
  <c r="D2248" i="37"/>
  <c r="D2349" i="37"/>
  <c r="D2631" i="37"/>
  <c r="D1862" i="37"/>
  <c r="D1958" i="37"/>
  <c r="D2115" i="37"/>
  <c r="D2128" i="37"/>
  <c r="D2722" i="37"/>
  <c r="D2782" i="37"/>
  <c r="D2914" i="37"/>
  <c r="D1618" i="37"/>
  <c r="D1666" i="37"/>
  <c r="D1714" i="37"/>
  <c r="D1762" i="37"/>
  <c r="D1810" i="37"/>
  <c r="D1858" i="37"/>
  <c r="D1906" i="37"/>
  <c r="D1954" i="37"/>
  <c r="D2002" i="37"/>
  <c r="D2050" i="37"/>
  <c r="D3364" i="37"/>
  <c r="D3363" i="37"/>
  <c r="D1605" i="37"/>
  <c r="D1653" i="37"/>
  <c r="D1701" i="37"/>
  <c r="D1749" i="37"/>
  <c r="D1797" i="37"/>
  <c r="D1845" i="37"/>
  <c r="D1893" i="37"/>
  <c r="D1941" i="37"/>
  <c r="D2542" i="37"/>
  <c r="D2638" i="37"/>
  <c r="D2830" i="37"/>
  <c r="D2962" i="37"/>
  <c r="D3316" i="37"/>
  <c r="D3315" i="37"/>
  <c r="D2482" i="37"/>
  <c r="D2578" i="37"/>
  <c r="D2674" i="37"/>
  <c r="D2734" i="37"/>
  <c r="D2878" i="37"/>
  <c r="D3028" i="37"/>
  <c r="D3027" i="37"/>
  <c r="D2926" i="37"/>
  <c r="D2504" i="37"/>
  <c r="D2552" i="37"/>
  <c r="D2997" i="37"/>
  <c r="D2974" i="37"/>
  <c r="D3075" i="37"/>
  <c r="D3267" i="37"/>
  <c r="D3511" i="37"/>
  <c r="D2420" i="37"/>
  <c r="D2468" i="37"/>
  <c r="D3633" i="37"/>
  <c r="D2416" i="37"/>
  <c r="D2464" i="37"/>
  <c r="D2512" i="37"/>
  <c r="D2560" i="37"/>
  <c r="D2608" i="37"/>
  <c r="D2656" i="37"/>
  <c r="D2704" i="37"/>
  <c r="D2752" i="37"/>
  <c r="D3166" i="37"/>
  <c r="D4261" i="37"/>
  <c r="D4413" i="37"/>
  <c r="D4414" i="37"/>
  <c r="D4082" i="37"/>
  <c r="D3309" i="37"/>
  <c r="D3357" i="37"/>
  <c r="D3562" i="37"/>
  <c r="D3615" i="37"/>
  <c r="D3663" i="37"/>
  <c r="D3706" i="37"/>
  <c r="D3783" i="37"/>
  <c r="D3610" i="37"/>
  <c r="D3009" i="37"/>
  <c r="D3057" i="37"/>
  <c r="D3105" i="37"/>
  <c r="D3153" i="37"/>
  <c r="D3201" i="37"/>
  <c r="D3249" i="37"/>
  <c r="D3297" i="37"/>
  <c r="D3345" i="37"/>
  <c r="D3735" i="37"/>
  <c r="D3585" i="37"/>
  <c r="D3915" i="37"/>
  <c r="D3922" i="37"/>
  <c r="D3921" i="37"/>
  <c r="D3986" i="37"/>
  <c r="D3874" i="37"/>
  <c r="D3883" i="37"/>
  <c r="D3967" i="37"/>
  <c r="D3825" i="37"/>
  <c r="D3662" i="37"/>
  <c r="D3715" i="37"/>
  <c r="D3734" i="37"/>
  <c r="D3826" i="37"/>
  <c r="D3963" i="37"/>
  <c r="D3850" i="37"/>
  <c r="D3934" i="37"/>
  <c r="D3998" i="37"/>
  <c r="D4042" i="37"/>
  <c r="D3969" i="37"/>
  <c r="D4017" i="37"/>
  <c r="D4065" i="37"/>
  <c r="D4113" i="37"/>
  <c r="D4365" i="37"/>
  <c r="D4366" i="37"/>
  <c r="D4317" i="37"/>
  <c r="D4318" i="37"/>
  <c r="D3848" i="37"/>
  <c r="D4173" i="37"/>
  <c r="D3844" i="37"/>
  <c r="D3892" i="37"/>
  <c r="D4269" i="37"/>
  <c r="D4270" i="37"/>
  <c r="D4221" i="37"/>
  <c r="D4222" i="37"/>
  <c r="D3832" i="37"/>
  <c r="D3880" i="37"/>
  <c r="D4126" i="37"/>
  <c r="D4378" i="37"/>
  <c r="D4444" i="37"/>
  <c r="D4443" i="37"/>
  <c r="D4209" i="37"/>
  <c r="D4257" i="37"/>
  <c r="D4305" i="37"/>
  <c r="D4353" i="37"/>
  <c r="D4401" i="37"/>
  <c r="D4486" i="37"/>
  <c r="D4491" i="37"/>
  <c r="D4123" i="37"/>
  <c r="D4171" i="37"/>
  <c r="D4197" i="37"/>
  <c r="D4245" i="37"/>
  <c r="D4293" i="37"/>
  <c r="D4425" i="37"/>
  <c r="D4640" i="37"/>
  <c r="D4119" i="37"/>
  <c r="D4132" i="37"/>
  <c r="D4167" i="37"/>
  <c r="D4215" i="37"/>
  <c r="D4636" i="37"/>
  <c r="D4635" i="37"/>
  <c r="D4438" i="37"/>
  <c r="D4570" i="37"/>
  <c r="D4143" i="37"/>
  <c r="D4191" i="37"/>
  <c r="D4528" i="37"/>
  <c r="D4533" i="37"/>
  <c r="D4552" i="37"/>
  <c r="D4557" i="37"/>
  <c r="D4576" i="37"/>
  <c r="D4581" i="37"/>
  <c r="D4600" i="37"/>
  <c r="D4605" i="37"/>
  <c r="D4630" i="37"/>
  <c r="D4790" i="37"/>
  <c r="D4839" i="37"/>
  <c r="D4437" i="37"/>
  <c r="D4450" i="37"/>
  <c r="D4472" i="37"/>
  <c r="D4485" i="37"/>
  <c r="D4498" i="37"/>
  <c r="D4516" i="37"/>
  <c r="D4521" i="37"/>
  <c r="D4540" i="37"/>
  <c r="D4545" i="37"/>
  <c r="D4564" i="37"/>
  <c r="D4569" i="37"/>
  <c r="D4588" i="37"/>
  <c r="D4593" i="37"/>
  <c r="D4612" i="37"/>
  <c r="D4617" i="37"/>
  <c r="D4622" i="37"/>
  <c r="D4858" i="37"/>
  <c r="D4767" i="37"/>
  <c r="D4456" i="37"/>
  <c r="D4495" i="37"/>
  <c r="D4504" i="37"/>
  <c r="D4513" i="37"/>
  <c r="D4532" i="37"/>
  <c r="D4556" i="37"/>
  <c r="D4561" i="37"/>
  <c r="D4629" i="37"/>
  <c r="D4645" i="37"/>
  <c r="D4677" i="37"/>
  <c r="D4719" i="37"/>
  <c r="D4762" i="37"/>
  <c r="D4838" i="37"/>
  <c r="D4705" i="37"/>
  <c r="D4729" i="37"/>
  <c r="D4849" i="37"/>
  <c r="D4873" i="37"/>
  <c r="D4897" i="37"/>
  <c r="D4921" i="37"/>
  <c r="D4945" i="37"/>
  <c r="D4699" i="37"/>
  <c r="D4723" i="37"/>
  <c r="D4747" i="37"/>
  <c r="D4867" i="37"/>
  <c r="D204" i="34"/>
  <c r="D282" i="34"/>
  <c r="D462" i="34"/>
  <c r="D504" i="34"/>
  <c r="D762" i="34"/>
  <c r="D798" i="34"/>
  <c r="D972" i="34"/>
  <c r="D1104" i="34"/>
  <c r="D1158" i="34"/>
  <c r="D1182" i="34"/>
  <c r="D1332" i="34"/>
  <c r="D1356" i="34"/>
  <c r="D1452" i="34"/>
  <c r="D1512" i="34"/>
  <c r="D1596" i="34"/>
  <c r="D1608" i="34"/>
  <c r="D1644" i="34"/>
  <c r="D1662" i="34"/>
  <c r="D1704" i="34"/>
  <c r="D1734" i="34"/>
  <c r="D1752" i="34"/>
  <c r="D1872" i="34"/>
  <c r="D1920" i="34"/>
  <c r="D1938" i="34"/>
  <c r="D1962" i="34"/>
  <c r="D1974" i="34"/>
  <c r="D1986" i="34"/>
  <c r="D144" i="34"/>
  <c r="D390" i="34"/>
  <c r="D432" i="34"/>
  <c r="D570" i="34"/>
  <c r="D588" i="34"/>
  <c r="D600" i="34"/>
  <c r="D624" i="34"/>
  <c r="D648" i="34"/>
  <c r="D654" i="34"/>
  <c r="D666" i="34"/>
  <c r="D690" i="34"/>
  <c r="D828" i="34"/>
  <c r="D930" i="34"/>
  <c r="D936" i="34"/>
  <c r="D1086" i="34"/>
  <c r="D1092" i="34"/>
  <c r="D1110" i="34"/>
  <c r="D1122" i="34"/>
  <c r="D1164" i="34"/>
  <c r="D1176" i="34"/>
  <c r="D1188" i="34"/>
  <c r="D1326" i="34"/>
  <c r="D1338" i="34"/>
  <c r="D1350" i="34"/>
  <c r="D1446" i="34"/>
  <c r="D1458" i="34"/>
  <c r="D1518" i="34"/>
  <c r="D1530" i="34"/>
  <c r="D1554" i="34"/>
  <c r="D1590" i="34"/>
  <c r="D1602" i="34"/>
  <c r="D1638" i="34"/>
  <c r="D1686" i="34"/>
  <c r="D1698" i="34"/>
  <c r="D1788" i="34"/>
  <c r="D1812" i="34"/>
  <c r="D1818" i="34"/>
  <c r="D1866" i="34"/>
  <c r="D1980" i="34"/>
  <c r="D757" i="34"/>
  <c r="D781" i="34"/>
  <c r="D1513" i="34"/>
  <c r="D1663" i="34"/>
  <c r="D661" i="34"/>
  <c r="D673" i="34"/>
  <c r="D721" i="34"/>
  <c r="D739" i="34"/>
  <c r="D769" i="34"/>
  <c r="D787" i="34"/>
  <c r="D107" i="34"/>
  <c r="D788" i="34"/>
  <c r="D1221" i="34"/>
  <c r="D2127" i="34"/>
  <c r="D1299" i="34"/>
  <c r="D1030" i="34"/>
  <c r="D1240" i="34"/>
  <c r="D1270" i="34"/>
  <c r="D1282" i="34"/>
  <c r="D1306" i="34"/>
  <c r="D1318" i="34"/>
  <c r="D1408" i="34"/>
  <c r="D1540" i="34"/>
  <c r="D1798" i="34"/>
  <c r="D1918" i="34"/>
  <c r="D2044" i="34"/>
  <c r="D2128" i="34"/>
  <c r="D2140" i="34"/>
  <c r="D2164" i="34"/>
  <c r="D2182" i="34"/>
  <c r="D2362" i="34"/>
  <c r="D2560" i="34"/>
  <c r="D2578" i="34"/>
  <c r="D2734" i="34"/>
  <c r="D2746" i="34"/>
  <c r="D2962" i="34"/>
  <c r="D3010" i="34"/>
  <c r="D3058" i="34"/>
  <c r="D3160" i="34"/>
  <c r="D3532" i="34"/>
  <c r="D2016" i="34"/>
  <c r="D2982" i="34"/>
  <c r="D3132" i="34"/>
  <c r="D3186" i="34"/>
  <c r="D3492" i="34"/>
  <c r="D3516" i="34"/>
  <c r="D3576" i="34"/>
  <c r="D3912" i="34"/>
  <c r="D4218" i="34"/>
  <c r="D4260" i="34"/>
  <c r="D4159" i="34"/>
  <c r="D4297" i="34"/>
  <c r="D4321" i="34"/>
  <c r="D3230" i="34"/>
  <c r="D3260" i="34"/>
  <c r="D3848" i="34"/>
  <c r="D4166" i="34"/>
  <c r="D4172" i="34"/>
  <c r="D4424" i="34"/>
  <c r="D4448" i="34"/>
  <c r="D4574" i="34"/>
  <c r="D4742" i="34"/>
  <c r="D4257" i="34"/>
  <c r="D4437" i="34"/>
  <c r="D4162" i="34"/>
  <c r="D4288" i="34"/>
  <c r="D4294" i="34"/>
  <c r="D4300" i="34"/>
  <c r="D4456" i="34"/>
  <c r="D4462" i="34"/>
  <c r="D4522" i="34"/>
  <c r="D4540" i="34"/>
  <c r="D4780" i="34"/>
  <c r="D4840" i="34"/>
  <c r="D4846" i="34"/>
  <c r="D4825" i="34"/>
  <c r="D4951" i="34"/>
  <c r="D2618" i="34"/>
  <c r="D3200" i="34"/>
  <c r="D992" i="34"/>
  <c r="D3741" i="34"/>
  <c r="D4911" i="34"/>
  <c r="D1851" i="34"/>
  <c r="D574" i="34"/>
  <c r="D1054" i="34"/>
  <c r="D1756" i="34"/>
  <c r="D46" i="34"/>
  <c r="D70" i="34"/>
  <c r="D112" i="34"/>
  <c r="D292" i="34"/>
  <c r="D394" i="34"/>
  <c r="D490" i="34"/>
  <c r="D694" i="34"/>
  <c r="D730" i="34"/>
  <c r="D784" i="34"/>
  <c r="D1438" i="34"/>
  <c r="D1726" i="34"/>
  <c r="D803" i="34"/>
  <c r="D1103" i="34"/>
  <c r="D1211" i="34"/>
  <c r="D1325" i="34"/>
  <c r="D1769" i="34"/>
  <c r="D1787" i="34"/>
  <c r="D2735" i="34"/>
  <c r="D3515" i="34"/>
  <c r="D4019" i="34"/>
  <c r="D4037" i="34"/>
  <c r="D4235" i="34"/>
  <c r="D4313" i="34"/>
  <c r="D4439" i="34"/>
  <c r="D4451" i="34"/>
  <c r="D4817" i="34"/>
  <c r="D359" i="34"/>
  <c r="D365" i="34"/>
  <c r="D941" i="34"/>
  <c r="D1049" i="34"/>
  <c r="D1109" i="34"/>
  <c r="D1205" i="34"/>
  <c r="D1373" i="34"/>
  <c r="D1565" i="34"/>
  <c r="D2423" i="34"/>
  <c r="D2429" i="34"/>
  <c r="D2447" i="34"/>
  <c r="D2519" i="34"/>
  <c r="D2531" i="34"/>
  <c r="D2675" i="34"/>
  <c r="D703" i="34"/>
  <c r="D799" i="34"/>
  <c r="D991" i="34"/>
  <c r="D1009" i="34"/>
  <c r="D1093" i="34"/>
  <c r="D1111" i="34"/>
  <c r="D1171" i="34"/>
  <c r="D1201" i="34"/>
  <c r="D1789" i="34"/>
  <c r="D1819" i="34"/>
  <c r="D2923" i="34"/>
  <c r="D2935" i="34"/>
  <c r="D3121" i="34"/>
  <c r="D3217" i="34"/>
  <c r="D2036" i="34"/>
  <c r="D2072" i="34"/>
  <c r="D2660" i="34"/>
  <c r="D2702" i="34"/>
  <c r="D3320" i="34"/>
  <c r="D3326" i="34"/>
  <c r="D3332" i="34"/>
  <c r="D3350" i="34"/>
  <c r="D3488" i="34"/>
  <c r="D3536" i="34"/>
  <c r="D1544" i="34"/>
  <c r="D2666" i="34"/>
  <c r="D2966" i="34"/>
  <c r="D2984" i="34"/>
  <c r="D3104" i="34"/>
  <c r="D3140" i="34"/>
  <c r="D1383" i="34"/>
  <c r="D1701" i="34"/>
  <c r="D2079" i="34"/>
  <c r="D2409" i="34"/>
  <c r="D2775" i="34"/>
  <c r="D2901" i="34"/>
  <c r="D2913" i="34"/>
  <c r="D3015" i="34"/>
  <c r="D3291" i="34"/>
  <c r="D3369" i="34"/>
  <c r="D3405" i="34"/>
  <c r="D3429" i="34"/>
  <c r="D1857" i="34"/>
  <c r="D1911" i="34"/>
  <c r="D2115" i="34"/>
  <c r="D2181" i="34"/>
  <c r="D2859" i="34"/>
  <c r="D2955" i="34"/>
  <c r="D2997" i="34"/>
  <c r="D3045" i="34"/>
  <c r="D3309" i="34"/>
  <c r="D3393" i="34"/>
  <c r="D3477" i="34"/>
  <c r="D202" i="34"/>
  <c r="D472" i="34"/>
  <c r="D496" i="34"/>
  <c r="D550" i="34"/>
  <c r="D586" i="34"/>
  <c r="D646" i="34"/>
  <c r="D664" i="34"/>
  <c r="D832" i="34"/>
  <c r="D844" i="34"/>
  <c r="D958" i="34"/>
  <c r="D1048" i="34"/>
  <c r="D1060" i="34"/>
  <c r="D1342" i="34"/>
  <c r="D1348" i="34"/>
  <c r="D1378" i="34"/>
  <c r="D1420" i="34"/>
  <c r="D1636" i="34"/>
  <c r="D1732" i="34"/>
  <c r="D1750" i="34"/>
  <c r="D1786" i="34"/>
  <c r="D1822" i="34"/>
  <c r="D1840" i="34"/>
  <c r="D1852" i="34"/>
  <c r="D1876" i="34"/>
  <c r="D1936" i="34"/>
  <c r="D1948" i="34"/>
  <c r="D1954" i="34"/>
  <c r="D1960" i="34"/>
  <c r="D1972" i="34"/>
  <c r="D1984" i="34"/>
  <c r="D2086" i="34"/>
  <c r="D2092" i="34"/>
  <c r="D2104" i="34"/>
  <c r="D2110" i="34"/>
  <c r="D2134" i="34"/>
  <c r="D2152" i="34"/>
  <c r="D2176" i="34"/>
  <c r="D2248" i="34"/>
  <c r="D2254" i="34"/>
  <c r="D2278" i="34"/>
  <c r="D2290" i="34"/>
  <c r="D2350" i="34"/>
  <c r="D2356" i="34"/>
  <c r="D2368" i="34"/>
  <c r="D2398" i="34"/>
  <c r="D2410" i="34"/>
  <c r="D2476" i="34"/>
  <c r="D2488" i="34"/>
  <c r="D2518" i="34"/>
  <c r="D2566" i="34"/>
  <c r="D2572" i="34"/>
  <c r="D2614" i="34"/>
  <c r="D2638" i="34"/>
  <c r="D2674" i="34"/>
  <c r="D2722" i="34"/>
  <c r="D2728" i="34"/>
  <c r="D2770" i="34"/>
  <c r="D2800" i="34"/>
  <c r="D2812" i="34"/>
  <c r="D2818" i="34"/>
  <c r="D2926" i="34"/>
  <c r="D2938" i="34"/>
  <c r="D2944" i="34"/>
  <c r="D2980" i="34"/>
  <c r="D2986" i="34"/>
  <c r="D2998" i="34"/>
  <c r="D3022" i="34"/>
  <c r="D3034" i="34"/>
  <c r="D3046" i="34"/>
  <c r="D3076" i="34"/>
  <c r="D3088" i="34"/>
  <c r="D3100" i="34"/>
  <c r="D3112" i="34"/>
  <c r="D3142" i="34"/>
  <c r="D3184" i="34"/>
  <c r="D3208" i="34"/>
  <c r="D3220" i="34"/>
  <c r="D3232" i="34"/>
  <c r="D3238" i="34"/>
  <c r="D3250" i="34"/>
  <c r="D3286" i="34"/>
  <c r="D3310" i="34"/>
  <c r="D3322" i="34"/>
  <c r="D3328" i="34"/>
  <c r="D3352" i="34"/>
  <c r="D3370" i="34"/>
  <c r="D3376" i="34"/>
  <c r="D3382" i="34"/>
  <c r="D3388" i="34"/>
  <c r="D3394" i="34"/>
  <c r="D3466" i="34"/>
  <c r="D3478" i="34"/>
  <c r="D3484" i="34"/>
  <c r="D3496" i="34"/>
  <c r="D3502" i="34"/>
  <c r="D3508" i="34"/>
  <c r="D3514" i="34"/>
  <c r="D3520" i="34"/>
  <c r="D3526" i="34"/>
  <c r="D442" i="34"/>
  <c r="D454" i="34"/>
  <c r="D466" i="34"/>
  <c r="D484" i="34"/>
  <c r="D712" i="34"/>
  <c r="D748" i="34"/>
  <c r="D838" i="34"/>
  <c r="D1006" i="34"/>
  <c r="D1078" i="34"/>
  <c r="D1216" i="34"/>
  <c r="D1222" i="34"/>
  <c r="D1252" i="34"/>
  <c r="D1336" i="34"/>
  <c r="D1360" i="34"/>
  <c r="D1372" i="34"/>
  <c r="D1480" i="34"/>
  <c r="D1504" i="34"/>
  <c r="D1522" i="34"/>
  <c r="D1564" i="34"/>
  <c r="D1630" i="34"/>
  <c r="D1654" i="34"/>
  <c r="D1738" i="34"/>
  <c r="D1744" i="34"/>
  <c r="D1768" i="34"/>
  <c r="D1780" i="34"/>
  <c r="D1804" i="34"/>
  <c r="D1858" i="34"/>
  <c r="D1864" i="34"/>
  <c r="D1906" i="34"/>
  <c r="D1912" i="34"/>
  <c r="D1978" i="34"/>
  <c r="D2008" i="34"/>
  <c r="D2020" i="34"/>
  <c r="D2056" i="34"/>
  <c r="D2218" i="34"/>
  <c r="D2242" i="34"/>
  <c r="D2302" i="34"/>
  <c r="D2308" i="34"/>
  <c r="D2314" i="34"/>
  <c r="D2332" i="34"/>
  <c r="D2344" i="34"/>
  <c r="D2380" i="34"/>
  <c r="D2392" i="34"/>
  <c r="D2404" i="34"/>
  <c r="D2440" i="34"/>
  <c r="D2446" i="34"/>
  <c r="D2482" i="34"/>
  <c r="D2494" i="34"/>
  <c r="D2500" i="34"/>
  <c r="D2512" i="34"/>
  <c r="D2596" i="34"/>
  <c r="D2620" i="34"/>
  <c r="D2626" i="34"/>
  <c r="D2650" i="34"/>
  <c r="D2656" i="34"/>
  <c r="D2668" i="34"/>
  <c r="D2764" i="34"/>
  <c r="D2776" i="34"/>
  <c r="D2782" i="34"/>
  <c r="D2794" i="34"/>
  <c r="D2806" i="34"/>
  <c r="D2830" i="34"/>
  <c r="D3004" i="34"/>
  <c r="D3028" i="34"/>
  <c r="D3040" i="34"/>
  <c r="D3064" i="34"/>
  <c r="D3070" i="34"/>
  <c r="D3082" i="34"/>
  <c r="D3094" i="34"/>
  <c r="D3106" i="34"/>
  <c r="D3118" i="34"/>
  <c r="D3124" i="34"/>
  <c r="D3136" i="34"/>
  <c r="D3148" i="34"/>
  <c r="D3154" i="34"/>
  <c r="D3178" i="34"/>
  <c r="D3190" i="34"/>
  <c r="D3214" i="34"/>
  <c r="D3226" i="34"/>
  <c r="D3280" i="34"/>
  <c r="D3292" i="34"/>
  <c r="D3316" i="34"/>
  <c r="D3358" i="34"/>
  <c r="D3436" i="34"/>
  <c r="D389" i="34"/>
  <c r="D755" i="34"/>
  <c r="D1115" i="34"/>
  <c r="D1127" i="34"/>
  <c r="D1193" i="34"/>
  <c r="D1337" i="34"/>
  <c r="D1397" i="34"/>
  <c r="D1451" i="34"/>
  <c r="D1463" i="34"/>
  <c r="D1481" i="34"/>
  <c r="D1535" i="34"/>
  <c r="D1559" i="34"/>
  <c r="D1673" i="34"/>
  <c r="D1679" i="34"/>
  <c r="D1745" i="34"/>
  <c r="D1763" i="34"/>
  <c r="D1799" i="34"/>
  <c r="D1823" i="34"/>
  <c r="D1835" i="34"/>
  <c r="D1841" i="34"/>
  <c r="D1889" i="34"/>
  <c r="D1901" i="34"/>
  <c r="D1937" i="34"/>
  <c r="D1997" i="34"/>
  <c r="D2021" i="34"/>
  <c r="D2033" i="34"/>
  <c r="D2057" i="34"/>
  <c r="D2081" i="34"/>
  <c r="D2093" i="34"/>
  <c r="D2129" i="34"/>
  <c r="D2183" i="34"/>
  <c r="D2219" i="34"/>
  <c r="D2255" i="34"/>
  <c r="D2267" i="34"/>
  <c r="D2315" i="34"/>
  <c r="D2321" i="34"/>
  <c r="D2345" i="34"/>
  <c r="D2351" i="34"/>
  <c r="D2363" i="34"/>
  <c r="D2387" i="34"/>
  <c r="D2411" i="34"/>
  <c r="D2417" i="34"/>
  <c r="D2441" i="34"/>
  <c r="D2453" i="34"/>
  <c r="D2465" i="34"/>
  <c r="D2471" i="34"/>
  <c r="D2495" i="34"/>
  <c r="D2549" i="34"/>
  <c r="D2555" i="34"/>
  <c r="D2609" i="34"/>
  <c r="D2663" i="34"/>
  <c r="D2771" i="34"/>
  <c r="D2777" i="34"/>
  <c r="D2807" i="34"/>
  <c r="D2933" i="34"/>
  <c r="D2945" i="34"/>
  <c r="D2993" i="34"/>
  <c r="D2999" i="34"/>
  <c r="D3011" i="34"/>
  <c r="D3023" i="34"/>
  <c r="D3059" i="34"/>
  <c r="D3071" i="34"/>
  <c r="D3095" i="34"/>
  <c r="D3107" i="34"/>
  <c r="D3113" i="34"/>
  <c r="D3155" i="34"/>
  <c r="D3173" i="34"/>
  <c r="D3185" i="34"/>
  <c r="D3203" i="34"/>
  <c r="D3215" i="34"/>
  <c r="D3239" i="34"/>
  <c r="D3245" i="34"/>
  <c r="D3269" i="34"/>
  <c r="D3281" i="34"/>
  <c r="D3287" i="34"/>
  <c r="D3299" i="34"/>
  <c r="D3323" i="34"/>
  <c r="D3335" i="34"/>
  <c r="D3347" i="34"/>
  <c r="D3359" i="34"/>
  <c r="D3371" i="34"/>
  <c r="D3395" i="34"/>
  <c r="D3419" i="34"/>
  <c r="D3467" i="34"/>
  <c r="D3473" i="34"/>
  <c r="D3479" i="34"/>
  <c r="D3485" i="34"/>
  <c r="D3491" i="34"/>
  <c r="D3503" i="34"/>
  <c r="D3509" i="34"/>
  <c r="D3521" i="34"/>
  <c r="D3527" i="34"/>
  <c r="D3533" i="34"/>
  <c r="D3539" i="34"/>
  <c r="D3545" i="34"/>
  <c r="D3551" i="34"/>
  <c r="D3557" i="34"/>
  <c r="D3563" i="34"/>
  <c r="D3587" i="34"/>
  <c r="D3599" i="34"/>
  <c r="D3605" i="34"/>
  <c r="D3611" i="34"/>
  <c r="D3617" i="34"/>
  <c r="D3623" i="34"/>
  <c r="D479" i="34"/>
  <c r="D821" i="34"/>
  <c r="D839" i="34"/>
  <c r="D893" i="34"/>
  <c r="D977" i="34"/>
  <c r="D995" i="34"/>
  <c r="D1019" i="34"/>
  <c r="D1037" i="34"/>
  <c r="D1061" i="34"/>
  <c r="D1067" i="34"/>
  <c r="D1133" i="34"/>
  <c r="D1163" i="34"/>
  <c r="D1187" i="34"/>
  <c r="D1403" i="34"/>
  <c r="D1409" i="34"/>
  <c r="D1415" i="34"/>
  <c r="D1493" i="34"/>
  <c r="D1517" i="34"/>
  <c r="D1523" i="34"/>
  <c r="D1577" i="34"/>
  <c r="D1613" i="34"/>
  <c r="D1619" i="34"/>
  <c r="D1667" i="34"/>
  <c r="D1691" i="34"/>
  <c r="D1721" i="34"/>
  <c r="D1805" i="34"/>
  <c r="D1829" i="34"/>
  <c r="D1865" i="34"/>
  <c r="D1907" i="34"/>
  <c r="D1961" i="34"/>
  <c r="D2039" i="34"/>
  <c r="D2087" i="34"/>
  <c r="D2135" i="34"/>
  <c r="D2147" i="34"/>
  <c r="D2153" i="34"/>
  <c r="D2171" i="34"/>
  <c r="D2237" i="34"/>
  <c r="D2243" i="34"/>
  <c r="D2285" i="34"/>
  <c r="D2303" i="34"/>
  <c r="D2357" i="34"/>
  <c r="D2381" i="34"/>
  <c r="D2405" i="34"/>
  <c r="D2459" i="34"/>
  <c r="D2501" i="34"/>
  <c r="D2507" i="34"/>
  <c r="D2567" i="34"/>
  <c r="D2591" i="34"/>
  <c r="D2723" i="34"/>
  <c r="D2729" i="34"/>
  <c r="D2741" i="34"/>
  <c r="D2789" i="34"/>
  <c r="D2801" i="34"/>
  <c r="D2813" i="34"/>
  <c r="D2819" i="34"/>
  <c r="D2939" i="34"/>
  <c r="D2963" i="34"/>
  <c r="D2969" i="34"/>
  <c r="D3017" i="34"/>
  <c r="D3029" i="34"/>
  <c r="D3047" i="34"/>
  <c r="D3077" i="34"/>
  <c r="D3089" i="34"/>
  <c r="D3101" i="34"/>
  <c r="D3137" i="34"/>
  <c r="D3143" i="34"/>
  <c r="D3167" i="34"/>
  <c r="D3179" i="34"/>
  <c r="D3233" i="34"/>
  <c r="D3275" i="34"/>
  <c r="D3305" i="34"/>
  <c r="D3311" i="34"/>
  <c r="D3341" i="34"/>
  <c r="D3353" i="34"/>
  <c r="D3365" i="34"/>
  <c r="D3377" i="34"/>
  <c r="D564" i="34"/>
  <c r="D714" i="34"/>
  <c r="D912" i="34"/>
  <c r="D948" i="34"/>
  <c r="D1020" i="34"/>
  <c r="D1068" i="34"/>
  <c r="D1194" i="34"/>
  <c r="D1320" i="34"/>
  <c r="D1380" i="34"/>
  <c r="D1404" i="34"/>
  <c r="D1440" i="34"/>
  <c r="D1494" i="34"/>
  <c r="D1500" i="34"/>
  <c r="D1524" i="34"/>
  <c r="D1548" i="34"/>
  <c r="D1566" i="34"/>
  <c r="D1572" i="34"/>
  <c r="D1614" i="34"/>
  <c r="D1650" i="34"/>
  <c r="D1656" i="34"/>
  <c r="D1668" i="34"/>
  <c r="D1692" i="34"/>
  <c r="D1716" i="34"/>
  <c r="D1728" i="34"/>
  <c r="D1746" i="34"/>
  <c r="D1782" i="34"/>
  <c r="D1794" i="34"/>
  <c r="D1830" i="34"/>
  <c r="D1836" i="34"/>
  <c r="D1848" i="34"/>
  <c r="D1854" i="34"/>
  <c r="D1878" i="34"/>
  <c r="D1890" i="34"/>
  <c r="D1944" i="34"/>
  <c r="D1968" i="34"/>
  <c r="D2004" i="34"/>
  <c r="D2388" i="34"/>
  <c r="D2418" i="34"/>
  <c r="D3024" i="34"/>
  <c r="D3036" i="34"/>
  <c r="D3048" i="34"/>
  <c r="D3270" i="34"/>
  <c r="D3276" i="34"/>
  <c r="D3282" i="34"/>
  <c r="D3390" i="34"/>
  <c r="D3396" i="34"/>
  <c r="D228" i="34"/>
  <c r="D396" i="34"/>
  <c r="D498" i="34"/>
  <c r="D768" i="34"/>
  <c r="D786" i="34"/>
  <c r="D858" i="34"/>
  <c r="D918" i="34"/>
  <c r="D990" i="34"/>
  <c r="D1038" i="34"/>
  <c r="D1116" i="34"/>
  <c r="D1140" i="34"/>
  <c r="D1368" i="34"/>
  <c r="D1392" i="34"/>
  <c r="D1416" i="34"/>
  <c r="D1476" i="34"/>
  <c r="D1488" i="34"/>
  <c r="D1542" i="34"/>
  <c r="D1584" i="34"/>
  <c r="D1632" i="34"/>
  <c r="D1674" i="34"/>
  <c r="D1710" i="34"/>
  <c r="D1722" i="34"/>
  <c r="D1800" i="34"/>
  <c r="D1806" i="34"/>
  <c r="D1884" i="34"/>
  <c r="D1914" i="34"/>
  <c r="D1926" i="34"/>
  <c r="D1932" i="34"/>
  <c r="D1956" i="34"/>
  <c r="D2010" i="34"/>
  <c r="D2442" i="34"/>
  <c r="D2658" i="34"/>
  <c r="D3006" i="34"/>
  <c r="D3030" i="34"/>
  <c r="D3042" i="34"/>
  <c r="D565" i="34"/>
  <c r="D601" i="34"/>
  <c r="D859" i="34"/>
  <c r="D997" i="34"/>
  <c r="D1117" i="34"/>
  <c r="D1153" i="34"/>
  <c r="D1291" i="34"/>
  <c r="D1309" i="34"/>
  <c r="D1795" i="34"/>
  <c r="D1831" i="34"/>
  <c r="D1855" i="34"/>
  <c r="D3169" i="34"/>
  <c r="D3175" i="34"/>
  <c r="D3199" i="34"/>
  <c r="D3313" i="34"/>
  <c r="D3319" i="34"/>
  <c r="D3349" i="34"/>
  <c r="D3752" i="34"/>
  <c r="D3782" i="34"/>
  <c r="D3788" i="34"/>
  <c r="D3794" i="34"/>
  <c r="D3806" i="34"/>
  <c r="D3866" i="34"/>
  <c r="D3872" i="34"/>
  <c r="D3890" i="34"/>
  <c r="D3896" i="34"/>
  <c r="D3914" i="34"/>
  <c r="D3956" i="34"/>
  <c r="D3962" i="34"/>
  <c r="D3968" i="34"/>
  <c r="D3974" i="34"/>
  <c r="D3980" i="34"/>
  <c r="D3992" i="34"/>
  <c r="D4004" i="34"/>
  <c r="D4010" i="34"/>
  <c r="D4022" i="34"/>
  <c r="D4028" i="34"/>
  <c r="D4034" i="34"/>
  <c r="D4040" i="34"/>
  <c r="D4046" i="34"/>
  <c r="D4058" i="34"/>
  <c r="D4064" i="34"/>
  <c r="D4070" i="34"/>
  <c r="D4076" i="34"/>
  <c r="D4082" i="34"/>
  <c r="D4088" i="34"/>
  <c r="D4094" i="34"/>
  <c r="D4112" i="34"/>
  <c r="D4118" i="34"/>
  <c r="D4124" i="34"/>
  <c r="D4130" i="34"/>
  <c r="D4136" i="34"/>
  <c r="D4142" i="34"/>
  <c r="D4148" i="34"/>
  <c r="D4154" i="34"/>
  <c r="D4160" i="34"/>
  <c r="D4178" i="34"/>
  <c r="D4184" i="34"/>
  <c r="D4190" i="34"/>
  <c r="D4196" i="34"/>
  <c r="D4208" i="34"/>
  <c r="D4220" i="34"/>
  <c r="D4226" i="34"/>
  <c r="D4232" i="34"/>
  <c r="D4238" i="34"/>
  <c r="D4244" i="34"/>
  <c r="D4250" i="34"/>
  <c r="D4262" i="34"/>
  <c r="D4268" i="34"/>
  <c r="D4274" i="34"/>
  <c r="D4280" i="34"/>
  <c r="D4286" i="34"/>
  <c r="D4292" i="34"/>
  <c r="D4304" i="34"/>
  <c r="D3561" i="34"/>
  <c r="D3567" i="34"/>
  <c r="D3573" i="34"/>
  <c r="D3579" i="34"/>
  <c r="D3597" i="34"/>
  <c r="D3639" i="34"/>
  <c r="D3657" i="34"/>
  <c r="D3663" i="34"/>
  <c r="D3669" i="34"/>
  <c r="D3681" i="34"/>
  <c r="D3735" i="34"/>
  <c r="D3747" i="34"/>
  <c r="D3765" i="34"/>
  <c r="D3771" i="34"/>
  <c r="D3783" i="34"/>
  <c r="D3837" i="34"/>
  <c r="D3843" i="34"/>
  <c r="D3849" i="34"/>
  <c r="D3861" i="34"/>
  <c r="D3873" i="34"/>
  <c r="D3915" i="34"/>
  <c r="D3921" i="34"/>
  <c r="D3927" i="34"/>
  <c r="D3933" i="34"/>
  <c r="D3945" i="34"/>
  <c r="D3963" i="34"/>
  <c r="D3975" i="34"/>
  <c r="D3981" i="34"/>
  <c r="D3987" i="34"/>
  <c r="D3999" i="34"/>
  <c r="D4005" i="34"/>
  <c r="D4011" i="34"/>
  <c r="D4017" i="34"/>
  <c r="D4023" i="34"/>
  <c r="D4029" i="34"/>
  <c r="D4035" i="34"/>
  <c r="D4041" i="34"/>
  <c r="D4053" i="34"/>
  <c r="D4059" i="34"/>
  <c r="D4065" i="34"/>
  <c r="D4071" i="34"/>
  <c r="D4077" i="34"/>
  <c r="D4095" i="34"/>
  <c r="D4101" i="34"/>
  <c r="D4107" i="34"/>
  <c r="D4113" i="34"/>
  <c r="D4119" i="34"/>
  <c r="D4125" i="34"/>
  <c r="D4137" i="34"/>
  <c r="D4143" i="34"/>
  <c r="D4155" i="34"/>
  <c r="D4173" i="34"/>
  <c r="D4179" i="34"/>
  <c r="D4185" i="34"/>
  <c r="D4191" i="34"/>
  <c r="D4197" i="34"/>
  <c r="D4209" i="34"/>
  <c r="D4215" i="34"/>
  <c r="D4221" i="34"/>
  <c r="D4227" i="34"/>
  <c r="D4233" i="34"/>
  <c r="D4239" i="34"/>
  <c r="D4245" i="34"/>
  <c r="D4263" i="34"/>
  <c r="D4269" i="34"/>
  <c r="D4275" i="34"/>
  <c r="D4281" i="34"/>
  <c r="D4287" i="34"/>
  <c r="D3538" i="34"/>
  <c r="D3544" i="34"/>
  <c r="D3550" i="34"/>
  <c r="D3562" i="34"/>
  <c r="D3568" i="34"/>
  <c r="D3574" i="34"/>
  <c r="D3580" i="34"/>
  <c r="D3586" i="34"/>
  <c r="D3592" i="34"/>
  <c r="D3604" i="34"/>
  <c r="D3610" i="34"/>
  <c r="D3616" i="34"/>
  <c r="D3622" i="34"/>
  <c r="D3628" i="34"/>
  <c r="D3634" i="34"/>
  <c r="D3640" i="34"/>
  <c r="D3646" i="34"/>
  <c r="D3652" i="34"/>
  <c r="D3658" i="34"/>
  <c r="D3664" i="34"/>
  <c r="D3670" i="34"/>
  <c r="D3676" i="34"/>
  <c r="D3682" i="34"/>
  <c r="D3688" i="34"/>
  <c r="D3694" i="34"/>
  <c r="D3706" i="34"/>
  <c r="D3712" i="34"/>
  <c r="D3724" i="34"/>
  <c r="D3730" i="34"/>
  <c r="D3742" i="34"/>
  <c r="D3748" i="34"/>
  <c r="D3754" i="34"/>
  <c r="D3784" i="34"/>
  <c r="D3790" i="34"/>
  <c r="D3796" i="34"/>
  <c r="D3802" i="34"/>
  <c r="D4036" i="34"/>
  <c r="D4054" i="34"/>
  <c r="D4060" i="34"/>
  <c r="D4066" i="34"/>
  <c r="D4072" i="34"/>
  <c r="D4084" i="34"/>
  <c r="D4090" i="34"/>
  <c r="D4096" i="34"/>
  <c r="D4102" i="34"/>
  <c r="D4108" i="34"/>
  <c r="D4126" i="34"/>
  <c r="D4132" i="34"/>
  <c r="D4138" i="34"/>
  <c r="D4144" i="34"/>
  <c r="D4150" i="34"/>
  <c r="D4156" i="34"/>
  <c r="D4168" i="34"/>
  <c r="D4174" i="34"/>
  <c r="D4180" i="34"/>
  <c r="D4186" i="34"/>
  <c r="D4192" i="34"/>
  <c r="D4198" i="34"/>
  <c r="D4204" i="34"/>
  <c r="D4210" i="34"/>
  <c r="D4216" i="34"/>
  <c r="D4234" i="34"/>
  <c r="D4240" i="34"/>
  <c r="D4252" i="34"/>
  <c r="D4264" i="34"/>
  <c r="D4270" i="34"/>
  <c r="D4276" i="34"/>
  <c r="D4282" i="34"/>
  <c r="D3641" i="34"/>
  <c r="D3647" i="34"/>
  <c r="D3653" i="34"/>
  <c r="D3659" i="34"/>
  <c r="D3665" i="34"/>
  <c r="D3683" i="34"/>
  <c r="D3701" i="34"/>
  <c r="D3713" i="34"/>
  <c r="D3719" i="34"/>
  <c r="D3725" i="34"/>
  <c r="D3731" i="34"/>
  <c r="D3737" i="34"/>
  <c r="D3743" i="34"/>
  <c r="D3749" i="34"/>
  <c r="D3761" i="34"/>
  <c r="D3773" i="34"/>
  <c r="D3779" i="34"/>
  <c r="D3791" i="34"/>
  <c r="D3809" i="34"/>
  <c r="D4025" i="34"/>
  <c r="D4043" i="34"/>
  <c r="D4049" i="34"/>
  <c r="D4055" i="34"/>
  <c r="D4073" i="34"/>
  <c r="D4079" i="34"/>
  <c r="D4085" i="34"/>
  <c r="D4091" i="34"/>
  <c r="D4097" i="34"/>
  <c r="D4103" i="34"/>
  <c r="D4109" i="34"/>
  <c r="D4121" i="34"/>
  <c r="D4133" i="34"/>
  <c r="D4139" i="34"/>
  <c r="D4145" i="34"/>
  <c r="D4151" i="34"/>
  <c r="D4157" i="34"/>
  <c r="D4163" i="34"/>
  <c r="D4169" i="34"/>
  <c r="D4175" i="34"/>
  <c r="D4181" i="34"/>
  <c r="D4187" i="34"/>
  <c r="D4193" i="34"/>
  <c r="D4199" i="34"/>
  <c r="D4205" i="34"/>
  <c r="D4211" i="34"/>
  <c r="D4217" i="34"/>
  <c r="D4223" i="34"/>
  <c r="D4229" i="34"/>
  <c r="D4241" i="34"/>
  <c r="D4247" i="34"/>
  <c r="D4253" i="34"/>
  <c r="D4259" i="34"/>
  <c r="D4265" i="34"/>
  <c r="D4277" i="34"/>
  <c r="D4283" i="34"/>
  <c r="D4301" i="34"/>
  <c r="D4307" i="34"/>
  <c r="D4319" i="34"/>
  <c r="D3534" i="34"/>
  <c r="D3540" i="34"/>
  <c r="D3558" i="34"/>
  <c r="D3654" i="34"/>
  <c r="D3666" i="34"/>
  <c r="D3672" i="34"/>
  <c r="D3774" i="34"/>
  <c r="D3780" i="34"/>
  <c r="D3786" i="34"/>
  <c r="D3924" i="34"/>
  <c r="D3930" i="34"/>
  <c r="D3936" i="34"/>
  <c r="D4014" i="34"/>
  <c r="D4020" i="34"/>
  <c r="D4032" i="34"/>
  <c r="D4116" i="34"/>
  <c r="D4122" i="34"/>
  <c r="D4152" i="34"/>
  <c r="D3451" i="34"/>
  <c r="D3463" i="34"/>
  <c r="D3469" i="34"/>
  <c r="D3781" i="34"/>
  <c r="D3787" i="34"/>
  <c r="D3793" i="34"/>
  <c r="D3883" i="34"/>
  <c r="D3889" i="34"/>
  <c r="D3901" i="34"/>
  <c r="D3985" i="34"/>
  <c r="D3991" i="34"/>
  <c r="D3997" i="34"/>
  <c r="D4093" i="34"/>
  <c r="D4099" i="34"/>
  <c r="D4123" i="34"/>
  <c r="D4310" i="34"/>
  <c r="D4316" i="34"/>
  <c r="D4322" i="34"/>
  <c r="D4328" i="34"/>
  <c r="D4334" i="34"/>
  <c r="D4340" i="34"/>
  <c r="D4346" i="34"/>
  <c r="D4352" i="34"/>
  <c r="D4358" i="34"/>
  <c r="D4364" i="34"/>
  <c r="D4382" i="34"/>
  <c r="D4388" i="34"/>
  <c r="D4394" i="34"/>
  <c r="D4406" i="34"/>
  <c r="D4412" i="34"/>
  <c r="D4418" i="34"/>
  <c r="D4430" i="34"/>
  <c r="D4436" i="34"/>
  <c r="D4442" i="34"/>
  <c r="D4454" i="34"/>
  <c r="D4460" i="34"/>
  <c r="D4466" i="34"/>
  <c r="D4472" i="34"/>
  <c r="D4478" i="34"/>
  <c r="D4484" i="34"/>
  <c r="D4490" i="34"/>
  <c r="D4496" i="34"/>
  <c r="D4502" i="34"/>
  <c r="D4508" i="34"/>
  <c r="D4514" i="34"/>
  <c r="D4520" i="34"/>
  <c r="D4526" i="34"/>
  <c r="D4532" i="34"/>
  <c r="D4538" i="34"/>
  <c r="D4544" i="34"/>
  <c r="D4550" i="34"/>
  <c r="D4556" i="34"/>
  <c r="D4562" i="34"/>
  <c r="D4568" i="34"/>
  <c r="D4580" i="34"/>
  <c r="D4592" i="34"/>
  <c r="D4598" i="34"/>
  <c r="D4604" i="34"/>
  <c r="D4610" i="34"/>
  <c r="D4616" i="34"/>
  <c r="D4622" i="34"/>
  <c r="D4628" i="34"/>
  <c r="D4634" i="34"/>
  <c r="D4640" i="34"/>
  <c r="D4646" i="34"/>
  <c r="D4652" i="34"/>
  <c r="D4658" i="34"/>
  <c r="D4664" i="34"/>
  <c r="D4682" i="34"/>
  <c r="D4688" i="34"/>
  <c r="D4694" i="34"/>
  <c r="D4700" i="34"/>
  <c r="D4706" i="34"/>
  <c r="D4712" i="34"/>
  <c r="D4718" i="34"/>
  <c r="D4724" i="34"/>
  <c r="D4730" i="34"/>
  <c r="D4736" i="34"/>
  <c r="D4748" i="34"/>
  <c r="D4754" i="34"/>
  <c r="D4760" i="34"/>
  <c r="D4766" i="34"/>
  <c r="D4778" i="34"/>
  <c r="D4784" i="34"/>
  <c r="D4790" i="34"/>
  <c r="D4796" i="34"/>
  <c r="D4802" i="34"/>
  <c r="D4293" i="34"/>
  <c r="D4299" i="34"/>
  <c r="D4305" i="34"/>
  <c r="D4311" i="34"/>
  <c r="D4317" i="34"/>
  <c r="D4323" i="34"/>
  <c r="D4329" i="34"/>
  <c r="D4335" i="34"/>
  <c r="D4341" i="34"/>
  <c r="D4353" i="34"/>
  <c r="D4359" i="34"/>
  <c r="D4365" i="34"/>
  <c r="D4371" i="34"/>
  <c r="D4377" i="34"/>
  <c r="D4383" i="34"/>
  <c r="D4389" i="34"/>
  <c r="D4395" i="34"/>
  <c r="D4401" i="34"/>
  <c r="D4407" i="34"/>
  <c r="D4413" i="34"/>
  <c r="D4419" i="34"/>
  <c r="D4425" i="34"/>
  <c r="D4431" i="34"/>
  <c r="D4443" i="34"/>
  <c r="D4449" i="34"/>
  <c r="D4455" i="34"/>
  <c r="D4461" i="34"/>
  <c r="D4467" i="34"/>
  <c r="D4473" i="34"/>
  <c r="D4479" i="34"/>
  <c r="D4485" i="34"/>
  <c r="D4491" i="34"/>
  <c r="D4497" i="34"/>
  <c r="D4503" i="34"/>
  <c r="D4509" i="34"/>
  <c r="D4515" i="34"/>
  <c r="D4521" i="34"/>
  <c r="D4527" i="34"/>
  <c r="D4533" i="34"/>
  <c r="D4539" i="34"/>
  <c r="D4545" i="34"/>
  <c r="D4551" i="34"/>
  <c r="D4563" i="34"/>
  <c r="D4569" i="34"/>
  <c r="D4575" i="34"/>
  <c r="D4581" i="34"/>
  <c r="D4587" i="34"/>
  <c r="D4593" i="34"/>
  <c r="D4599" i="34"/>
  <c r="D4605" i="34"/>
  <c r="D4611" i="34"/>
  <c r="D4617" i="34"/>
  <c r="D4623" i="34"/>
  <c r="D4629" i="34"/>
  <c r="D4635" i="34"/>
  <c r="D4641" i="34"/>
  <c r="D4647" i="34"/>
  <c r="D4653" i="34"/>
  <c r="D4659" i="34"/>
  <c r="D4665" i="34"/>
  <c r="D4671" i="34"/>
  <c r="D4677" i="34"/>
  <c r="D4689" i="34"/>
  <c r="D4695" i="34"/>
  <c r="D4701" i="34"/>
  <c r="D4707" i="34"/>
  <c r="D4713" i="34"/>
  <c r="D4719" i="34"/>
  <c r="D4725" i="34"/>
  <c r="D4731" i="34"/>
  <c r="D4737" i="34"/>
  <c r="D4743" i="34"/>
  <c r="D4749" i="34"/>
  <c r="D4755" i="34"/>
  <c r="D4761" i="34"/>
  <c r="D4767" i="34"/>
  <c r="D4773" i="34"/>
  <c r="D4779" i="34"/>
  <c r="D4785" i="34"/>
  <c r="D4791" i="34"/>
  <c r="D4797" i="34"/>
  <c r="D4803" i="34"/>
  <c r="D4809" i="34"/>
  <c r="D4815" i="34"/>
  <c r="D4827" i="34"/>
  <c r="D4306" i="34"/>
  <c r="D4312" i="34"/>
  <c r="D4318" i="34"/>
  <c r="D4324" i="34"/>
  <c r="D4330" i="34"/>
  <c r="D4342" i="34"/>
  <c r="D4348" i="34"/>
  <c r="D4354" i="34"/>
  <c r="D4360" i="34"/>
  <c r="D4366" i="34"/>
  <c r="D4372" i="34"/>
  <c r="D4378" i="34"/>
  <c r="D4384" i="34"/>
  <c r="D4396" i="34"/>
  <c r="D4402" i="34"/>
  <c r="D4408" i="34"/>
  <c r="D4414" i="34"/>
  <c r="D4420" i="34"/>
  <c r="D4426" i="34"/>
  <c r="D4432" i="34"/>
  <c r="D4444" i="34"/>
  <c r="D4468" i="34"/>
  <c r="D4474" i="34"/>
  <c r="D4480" i="34"/>
  <c r="D4486" i="34"/>
  <c r="D4492" i="34"/>
  <c r="D4498" i="34"/>
  <c r="D4504" i="34"/>
  <c r="D4510" i="34"/>
  <c r="D4516" i="34"/>
  <c r="D4528" i="34"/>
  <c r="D4534" i="34"/>
  <c r="D4546" i="34"/>
  <c r="D4552" i="34"/>
  <c r="D4564" i="34"/>
  <c r="D4570" i="34"/>
  <c r="D4576" i="34"/>
  <c r="D4582" i="34"/>
  <c r="D4588" i="34"/>
  <c r="D4594" i="34"/>
  <c r="D4600" i="34"/>
  <c r="D4606" i="34"/>
  <c r="D4612" i="34"/>
  <c r="D4618" i="34"/>
  <c r="D4624" i="34"/>
  <c r="D4630" i="34"/>
  <c r="D4636" i="34"/>
  <c r="D4642" i="34"/>
  <c r="D4648" i="34"/>
  <c r="D4654" i="34"/>
  <c r="D4660" i="34"/>
  <c r="D4666" i="34"/>
  <c r="D4672" i="34"/>
  <c r="D4678" i="34"/>
  <c r="D4684" i="34"/>
  <c r="D4690" i="34"/>
  <c r="D4696" i="34"/>
  <c r="D4702" i="34"/>
  <c r="D4708" i="34"/>
  <c r="D4714" i="34"/>
  <c r="D4720" i="34"/>
  <c r="D4726" i="34"/>
  <c r="D4732" i="34"/>
  <c r="D4738" i="34"/>
  <c r="D4744" i="34"/>
  <c r="D4750" i="34"/>
  <c r="D4756" i="34"/>
  <c r="D4768" i="34"/>
  <c r="D4774" i="34"/>
  <c r="D4786" i="34"/>
  <c r="D4792" i="34"/>
  <c r="D4798" i="34"/>
  <c r="D4804" i="34"/>
  <c r="D4810" i="34"/>
  <c r="D4816" i="34"/>
  <c r="D4822" i="34"/>
  <c r="D4834" i="34"/>
  <c r="D4325" i="34"/>
  <c r="D4331" i="34"/>
  <c r="D4337" i="34"/>
  <c r="D4343" i="34"/>
  <c r="D4349" i="34"/>
  <c r="D4361" i="34"/>
  <c r="D4367" i="34"/>
  <c r="D4373" i="34"/>
  <c r="D4379" i="34"/>
  <c r="D4391" i="34"/>
  <c r="D4397" i="34"/>
  <c r="D4403" i="34"/>
  <c r="D4409" i="34"/>
  <c r="D4415" i="34"/>
  <c r="D4421" i="34"/>
  <c r="D4427" i="34"/>
  <c r="D4433" i="34"/>
  <c r="D4445" i="34"/>
  <c r="D4457" i="34"/>
  <c r="D4463" i="34"/>
  <c r="D4469" i="34"/>
  <c r="D4475" i="34"/>
  <c r="D4481" i="34"/>
  <c r="D4487" i="34"/>
  <c r="D4493" i="34"/>
  <c r="D4499" i="34"/>
  <c r="D4505" i="34"/>
  <c r="D4511" i="34"/>
  <c r="D4517" i="34"/>
  <c r="D4523" i="34"/>
  <c r="D4535" i="34"/>
  <c r="D4541" i="34"/>
  <c r="D4547" i="34"/>
  <c r="D4553" i="34"/>
  <c r="D4559" i="34"/>
  <c r="D4565" i="34"/>
  <c r="D4571" i="34"/>
  <c r="D4577" i="34"/>
  <c r="D4583" i="34"/>
  <c r="D4589" i="34"/>
  <c r="D4595" i="34"/>
  <c r="D4601" i="34"/>
  <c r="D4607" i="34"/>
  <c r="D4613" i="34"/>
  <c r="D4619" i="34"/>
  <c r="D4625" i="34"/>
  <c r="D4637" i="34"/>
  <c r="D4643" i="34"/>
  <c r="D4649" i="34"/>
  <c r="D4667" i="34"/>
  <c r="D4673" i="34"/>
  <c r="D4679" i="34"/>
  <c r="D4685" i="34"/>
  <c r="D4691" i="34"/>
  <c r="D4697" i="34"/>
  <c r="D4703" i="34"/>
  <c r="D4709" i="34"/>
  <c r="D4715" i="34"/>
  <c r="D4721" i="34"/>
  <c r="D4733" i="34"/>
  <c r="D4739" i="34"/>
  <c r="D4745" i="34"/>
  <c r="D4751" i="34"/>
  <c r="D4757" i="34"/>
  <c r="D4763" i="34"/>
  <c r="D4769" i="34"/>
  <c r="D4775" i="34"/>
  <c r="D4781" i="34"/>
  <c r="D4787" i="34"/>
  <c r="D4799" i="34"/>
  <c r="D4811" i="34"/>
  <c r="D4823" i="34"/>
  <c r="D4829" i="34"/>
  <c r="D4835" i="34"/>
  <c r="D4847" i="34"/>
  <c r="D4272" i="34"/>
  <c r="D4278" i="34"/>
  <c r="D4284" i="34"/>
  <c r="D4344" i="34"/>
  <c r="D4356" i="34"/>
  <c r="D4362" i="34"/>
  <c r="D4434" i="34"/>
  <c r="D4440" i="34"/>
  <c r="D4446" i="34"/>
  <c r="D4512" i="34"/>
  <c r="D4518" i="34"/>
  <c r="D4524" i="34"/>
  <c r="D4590" i="34"/>
  <c r="D4596" i="34"/>
  <c r="D4602" i="34"/>
  <c r="D4662" i="34"/>
  <c r="D4668" i="34"/>
  <c r="D4674" i="34"/>
  <c r="D4734" i="34"/>
  <c r="D4740" i="34"/>
  <c r="D4746" i="34"/>
  <c r="D4243" i="34"/>
  <c r="D4249" i="34"/>
  <c r="D4261" i="34"/>
  <c r="D4339" i="34"/>
  <c r="D4345" i="34"/>
  <c r="D4351" i="34"/>
  <c r="D4417" i="34"/>
  <c r="D4423" i="34"/>
  <c r="D4429" i="34"/>
  <c r="D4495" i="34"/>
  <c r="D4501" i="34"/>
  <c r="D4507" i="34"/>
  <c r="D4573" i="34"/>
  <c r="D4579" i="34"/>
  <c r="D4585" i="34"/>
  <c r="D4657" i="34"/>
  <c r="D4663" i="34"/>
  <c r="D4675" i="34"/>
  <c r="D4735" i="34"/>
  <c r="D4741" i="34"/>
  <c r="D4747" i="34"/>
  <c r="D4807" i="34"/>
  <c r="D4813" i="34"/>
  <c r="D4819" i="34"/>
  <c r="D4808" i="34"/>
  <c r="D4814" i="34"/>
  <c r="D4820" i="34"/>
  <c r="D4826" i="34"/>
  <c r="D4832" i="34"/>
  <c r="D4838" i="34"/>
  <c r="D4844" i="34"/>
  <c r="D4856" i="34"/>
  <c r="D4862" i="34"/>
  <c r="D4868" i="34"/>
  <c r="D4874" i="34"/>
  <c r="D4880" i="34"/>
  <c r="D4886" i="34"/>
  <c r="D4892" i="34"/>
  <c r="D4898" i="34"/>
  <c r="D4904" i="34"/>
  <c r="D4910" i="34"/>
  <c r="D4916" i="34"/>
  <c r="D4922" i="34"/>
  <c r="D4928" i="34"/>
  <c r="D4934" i="34"/>
  <c r="D4940" i="34"/>
  <c r="D4946" i="34"/>
  <c r="D4952" i="34"/>
  <c r="D4958" i="34"/>
  <c r="D4964" i="34"/>
  <c r="D4970" i="34"/>
  <c r="D4976" i="34"/>
  <c r="D4982" i="34"/>
  <c r="D4988" i="34"/>
  <c r="D4994" i="34"/>
  <c r="D5000" i="34"/>
  <c r="D5006" i="34"/>
  <c r="D5012" i="34"/>
  <c r="D5018" i="34"/>
  <c r="D4839" i="34"/>
  <c r="D4845" i="34"/>
  <c r="D4851" i="34"/>
  <c r="D4857" i="34"/>
  <c r="D4863" i="34"/>
  <c r="D4869" i="34"/>
  <c r="D4875" i="34"/>
  <c r="D4881" i="34"/>
  <c r="D4887" i="34"/>
  <c r="D4893" i="34"/>
  <c r="D4905" i="34"/>
  <c r="D4917" i="34"/>
  <c r="D4923" i="34"/>
  <c r="D4929" i="34"/>
  <c r="D4935" i="34"/>
  <c r="D4941" i="34"/>
  <c r="D4947" i="34"/>
  <c r="D4953" i="34"/>
  <c r="D4959" i="34"/>
  <c r="D4965" i="34"/>
  <c r="D4971" i="34"/>
  <c r="D4977" i="34"/>
  <c r="D4983" i="34"/>
  <c r="D4989" i="34"/>
  <c r="D4995" i="34"/>
  <c r="D5001" i="34"/>
  <c r="D5007" i="34"/>
  <c r="D5013" i="34"/>
  <c r="D5019" i="34"/>
  <c r="D4852" i="34"/>
  <c r="D4858" i="34"/>
  <c r="D4864" i="34"/>
  <c r="D4870" i="34"/>
  <c r="D4876" i="34"/>
  <c r="D4882" i="34"/>
  <c r="D4888" i="34"/>
  <c r="D4894" i="34"/>
  <c r="D4900" i="34"/>
  <c r="D4906" i="34"/>
  <c r="D4912" i="34"/>
  <c r="D4918" i="34"/>
  <c r="D4924" i="34"/>
  <c r="D4930" i="34"/>
  <c r="D4936" i="34"/>
  <c r="D4942" i="34"/>
  <c r="D4948" i="34"/>
  <c r="D4960" i="34"/>
  <c r="D4966" i="34"/>
  <c r="D4972" i="34"/>
  <c r="D4978" i="34"/>
  <c r="D4984" i="34"/>
  <c r="D4990" i="34"/>
  <c r="D4996" i="34"/>
  <c r="D5002" i="34"/>
  <c r="D4853" i="34"/>
  <c r="D4859" i="34"/>
  <c r="D4871" i="34"/>
  <c r="D4877" i="34"/>
  <c r="D4883" i="34"/>
  <c r="D4889" i="34"/>
  <c r="D4895" i="34"/>
  <c r="D4901" i="34"/>
  <c r="D4907" i="34"/>
  <c r="D4913" i="34"/>
  <c r="D4919" i="34"/>
  <c r="D4925" i="34"/>
  <c r="D4931" i="34"/>
  <c r="D4937" i="34"/>
  <c r="D4949" i="34"/>
  <c r="D4955" i="34"/>
  <c r="D4961" i="34"/>
  <c r="D4967" i="34"/>
  <c r="D4973" i="34"/>
  <c r="D4979" i="34"/>
  <c r="D4985" i="34"/>
  <c r="D4991" i="34"/>
  <c r="D4997" i="34"/>
  <c r="D5003" i="34"/>
  <c r="D5009" i="34"/>
  <c r="D5015" i="34"/>
  <c r="D5021" i="34"/>
  <c r="D4764" i="34"/>
  <c r="D4770" i="34"/>
  <c r="D4830" i="34"/>
  <c r="D4836" i="34"/>
  <c r="D4842" i="34"/>
  <c r="D4902" i="34"/>
  <c r="D4908" i="34"/>
  <c r="D4914" i="34"/>
  <c r="D4974" i="34"/>
  <c r="D4980" i="34"/>
  <c r="D4986" i="34"/>
  <c r="D5022" i="34"/>
  <c r="D4861" i="34"/>
  <c r="D4873" i="34"/>
  <c r="D4879" i="34"/>
  <c r="D4939" i="34"/>
  <c r="D4945" i="34"/>
  <c r="D4957" i="34"/>
  <c r="D5017" i="34"/>
  <c r="B45" i="29"/>
  <c r="B44" i="29"/>
  <c r="B43" i="29"/>
  <c r="B42" i="29"/>
  <c r="B41" i="29"/>
  <c r="B40" i="29"/>
  <c r="B39" i="29"/>
  <c r="L36" i="29"/>
  <c r="K36" i="29"/>
  <c r="J36" i="29"/>
  <c r="I36" i="29"/>
  <c r="H36" i="29"/>
  <c r="G36" i="29"/>
  <c r="F36" i="29"/>
  <c r="E36" i="29"/>
  <c r="D36" i="29"/>
  <c r="C36" i="29"/>
  <c r="B36" i="29"/>
  <c r="L35" i="29"/>
  <c r="K35" i="29"/>
  <c r="J35" i="29"/>
  <c r="I35" i="29"/>
  <c r="H35" i="29"/>
  <c r="G35" i="29"/>
  <c r="F35" i="29"/>
  <c r="E35" i="29"/>
  <c r="D35" i="29"/>
  <c r="C35" i="29"/>
  <c r="B35" i="29"/>
  <c r="L34" i="29"/>
  <c r="K34" i="29"/>
  <c r="J34" i="29"/>
  <c r="I34" i="29"/>
  <c r="H34" i="29"/>
  <c r="G34" i="29"/>
  <c r="F34" i="29"/>
  <c r="E34" i="29"/>
  <c r="D34" i="29"/>
  <c r="C34" i="29"/>
  <c r="B34" i="29"/>
  <c r="L33" i="29"/>
  <c r="K33" i="29"/>
  <c r="J33" i="29"/>
  <c r="I33" i="29"/>
  <c r="H33" i="29"/>
  <c r="G33" i="29"/>
  <c r="F33" i="29"/>
  <c r="E33" i="29"/>
  <c r="D33" i="29"/>
  <c r="C33" i="29"/>
  <c r="B33" i="29"/>
  <c r="L32" i="29"/>
  <c r="K32" i="29"/>
  <c r="J32" i="29"/>
  <c r="I32" i="29"/>
  <c r="H32" i="29"/>
  <c r="G32" i="29"/>
  <c r="F32" i="29"/>
  <c r="E32" i="29"/>
  <c r="D32" i="29"/>
  <c r="C32" i="29"/>
  <c r="L30" i="29"/>
  <c r="K30" i="29"/>
  <c r="J30" i="29"/>
  <c r="I30" i="29"/>
  <c r="H30" i="29"/>
  <c r="G30" i="29"/>
  <c r="F30" i="29"/>
  <c r="E30" i="29"/>
  <c r="D30" i="29"/>
  <c r="C30" i="29"/>
  <c r="B28" i="29"/>
  <c r="L25" i="29"/>
  <c r="K25" i="29"/>
  <c r="J25" i="29"/>
  <c r="I25" i="29"/>
  <c r="H25" i="29"/>
  <c r="G25" i="29"/>
  <c r="F25" i="29"/>
  <c r="E25" i="29"/>
  <c r="D25" i="29"/>
  <c r="C25" i="29"/>
  <c r="B25" i="29"/>
  <c r="L24" i="29"/>
  <c r="K24" i="29"/>
  <c r="J24" i="29"/>
  <c r="I24" i="29"/>
  <c r="H24" i="29"/>
  <c r="G24" i="29"/>
  <c r="F24" i="29"/>
  <c r="E24" i="29"/>
  <c r="D24" i="29"/>
  <c r="C24" i="29"/>
  <c r="B24" i="29"/>
  <c r="L23" i="29"/>
  <c r="K23" i="29"/>
  <c r="J23" i="29"/>
  <c r="I23" i="29"/>
  <c r="H23" i="29"/>
  <c r="G23" i="29"/>
  <c r="F23" i="29"/>
  <c r="E23" i="29"/>
  <c r="D23" i="29"/>
  <c r="C23" i="29"/>
  <c r="B23" i="29"/>
  <c r="L22" i="29"/>
  <c r="K22" i="29"/>
  <c r="J22" i="29"/>
  <c r="I22" i="29"/>
  <c r="H22" i="29"/>
  <c r="G22" i="29"/>
  <c r="F22" i="29"/>
  <c r="E22" i="29"/>
  <c r="D22" i="29"/>
  <c r="C22" i="29"/>
  <c r="B22" i="29"/>
  <c r="L21" i="29"/>
  <c r="K21" i="29"/>
  <c r="J21" i="29"/>
  <c r="I21" i="29"/>
  <c r="H21" i="29"/>
  <c r="G21" i="29"/>
  <c r="F21" i="29"/>
  <c r="E21" i="29"/>
  <c r="D21" i="29"/>
  <c r="C21" i="29"/>
  <c r="B21" i="29"/>
  <c r="L20" i="29"/>
  <c r="K20" i="29"/>
  <c r="J20" i="29"/>
  <c r="I20" i="29"/>
  <c r="H20" i="29"/>
  <c r="G20" i="29"/>
  <c r="F20" i="29"/>
  <c r="E20" i="29"/>
  <c r="D20" i="29"/>
  <c r="C20" i="29"/>
  <c r="B20" i="29"/>
  <c r="L19" i="29"/>
  <c r="K19" i="29"/>
  <c r="J19" i="29"/>
  <c r="I19" i="29"/>
  <c r="H19" i="29"/>
  <c r="G19" i="29"/>
  <c r="F19" i="29"/>
  <c r="E19" i="29"/>
  <c r="D19" i="29"/>
  <c r="C19" i="29"/>
  <c r="B19" i="29"/>
  <c r="L18" i="29"/>
  <c r="K18" i="29"/>
  <c r="J18" i="29"/>
  <c r="I18" i="29"/>
  <c r="H18" i="29"/>
  <c r="G18" i="29"/>
  <c r="F18" i="29"/>
  <c r="E18" i="29"/>
  <c r="D18" i="29"/>
  <c r="C18" i="29"/>
  <c r="B18" i="29"/>
  <c r="L17" i="29"/>
  <c r="K17" i="29"/>
  <c r="J17" i="29"/>
  <c r="I17" i="29"/>
  <c r="H17" i="29"/>
  <c r="G17" i="29"/>
  <c r="F17" i="29"/>
  <c r="E17" i="29"/>
  <c r="D17" i="29"/>
  <c r="C17" i="29"/>
  <c r="B17" i="29"/>
  <c r="L16" i="29"/>
  <c r="K16" i="29"/>
  <c r="J16" i="29"/>
  <c r="I16" i="29"/>
  <c r="H16" i="29"/>
  <c r="G16" i="29"/>
  <c r="F16" i="29"/>
  <c r="E16" i="29"/>
  <c r="D16" i="29"/>
  <c r="C16" i="29"/>
  <c r="B16" i="29"/>
  <c r="L15" i="29"/>
  <c r="K15" i="29"/>
  <c r="J15" i="29"/>
  <c r="I15" i="29"/>
  <c r="H15" i="29"/>
  <c r="G15" i="29"/>
  <c r="F15" i="29"/>
  <c r="E15" i="29"/>
  <c r="D15" i="29"/>
  <c r="C15" i="29"/>
  <c r="B15" i="29"/>
  <c r="L14" i="29"/>
  <c r="K14" i="29"/>
  <c r="J14" i="29"/>
  <c r="I14" i="29"/>
  <c r="H14" i="29"/>
  <c r="G14" i="29"/>
  <c r="F14" i="29"/>
  <c r="E14" i="29"/>
  <c r="D14" i="29"/>
  <c r="C14" i="29"/>
  <c r="B14" i="29"/>
  <c r="L13" i="29"/>
  <c r="K13" i="29"/>
  <c r="J13" i="29"/>
  <c r="I13" i="29"/>
  <c r="H13" i="29"/>
  <c r="G13" i="29"/>
  <c r="F13" i="29"/>
  <c r="E13" i="29"/>
  <c r="D13" i="29"/>
  <c r="C13" i="29"/>
  <c r="B13" i="29"/>
  <c r="L12" i="29"/>
  <c r="K12" i="29"/>
  <c r="J12" i="29"/>
  <c r="I12" i="29"/>
  <c r="H12" i="29"/>
  <c r="G12" i="29"/>
  <c r="F12" i="29"/>
  <c r="E12" i="29"/>
  <c r="D12" i="29"/>
  <c r="C12" i="29"/>
  <c r="B12" i="29"/>
  <c r="L11" i="29"/>
  <c r="K11" i="29"/>
  <c r="J11" i="29"/>
  <c r="I11" i="29"/>
  <c r="H11" i="29"/>
  <c r="G11" i="29"/>
  <c r="F11" i="29"/>
  <c r="E11" i="29"/>
  <c r="D11" i="29"/>
  <c r="C11" i="29"/>
  <c r="B11" i="29"/>
  <c r="L9" i="29"/>
  <c r="K9" i="29"/>
  <c r="J9" i="29"/>
  <c r="I9" i="29"/>
  <c r="H9" i="29"/>
  <c r="G9" i="29"/>
  <c r="F9" i="29"/>
  <c r="E9" i="29"/>
  <c r="D9" i="29"/>
  <c r="C9" i="29"/>
  <c r="B7" i="29"/>
  <c r="B3" i="29" s="1"/>
  <c r="K76" i="6"/>
  <c r="L44" i="29"/>
  <c r="J76" i="6"/>
  <c r="K39" i="29" s="1"/>
  <c r="I76" i="6"/>
  <c r="J44" i="29" s="1"/>
  <c r="H76" i="6"/>
  <c r="I45" i="29" s="1"/>
  <c r="G76" i="6"/>
  <c r="H38" i="29" s="1"/>
  <c r="F76" i="6"/>
  <c r="G45" i="29" s="1"/>
  <c r="E76" i="6"/>
  <c r="F38" i="29" s="1"/>
  <c r="D76" i="6"/>
  <c r="E40" i="29" s="1"/>
  <c r="C76" i="6"/>
  <c r="D43" i="29" s="1"/>
  <c r="B76" i="6"/>
  <c r="K75" i="6"/>
  <c r="J75" i="6"/>
  <c r="K42" i="29" s="1"/>
  <c r="I75" i="6"/>
  <c r="H75" i="6"/>
  <c r="G75" i="6"/>
  <c r="H42" i="29" s="1"/>
  <c r="F75" i="6"/>
  <c r="E75" i="6"/>
  <c r="D75" i="6"/>
  <c r="C75" i="6"/>
  <c r="B75" i="6"/>
  <c r="K34" i="6"/>
  <c r="J34" i="6"/>
  <c r="I34" i="6"/>
  <c r="J26" i="29" s="1"/>
  <c r="H34" i="6"/>
  <c r="G34" i="6"/>
  <c r="G36" i="1" s="1"/>
  <c r="C22" i="42" s="1"/>
  <c r="F34" i="6"/>
  <c r="F36" i="1" s="1"/>
  <c r="E34" i="6"/>
  <c r="E35" i="6" s="1"/>
  <c r="C73" i="41" s="1"/>
  <c r="C75" i="41" s="1"/>
  <c r="D34" i="6"/>
  <c r="C34" i="6"/>
  <c r="B34" i="6"/>
  <c r="B36" i="1" s="1"/>
  <c r="K60" i="20"/>
  <c r="J60" i="20"/>
  <c r="I60" i="20"/>
  <c r="H60" i="20"/>
  <c r="G60" i="20"/>
  <c r="K44" i="20"/>
  <c r="J44" i="20"/>
  <c r="I44" i="20"/>
  <c r="H44" i="20"/>
  <c r="G44" i="20"/>
  <c r="K7" i="20"/>
  <c r="E9" i="12" s="1"/>
  <c r="F9" i="12" s="1"/>
  <c r="G9" i="12" s="1"/>
  <c r="H9" i="12" s="1"/>
  <c r="I9" i="12" s="1"/>
  <c r="J9" i="12" s="1"/>
  <c r="J7" i="20"/>
  <c r="I7" i="20"/>
  <c r="H7" i="20"/>
  <c r="G7" i="20"/>
  <c r="H85" i="38"/>
  <c r="C89" i="38"/>
  <c r="G42" i="29"/>
  <c r="E42" i="29"/>
  <c r="I35" i="6"/>
  <c r="G73" i="41" s="1"/>
  <c r="J35" i="6"/>
  <c r="H73" i="41" s="1"/>
  <c r="H75" i="41" s="1"/>
  <c r="K35" i="6"/>
  <c r="I73" i="41" s="1"/>
  <c r="I75" i="41" s="1"/>
  <c r="K38" i="29"/>
  <c r="J39" i="29"/>
  <c r="L39" i="29"/>
  <c r="C40" i="29"/>
  <c r="K40" i="29"/>
  <c r="F43" i="29"/>
  <c r="K44" i="29"/>
  <c r="J45" i="29"/>
  <c r="J38" i="29"/>
  <c r="G39" i="29"/>
  <c r="G43" i="29"/>
  <c r="K43" i="29"/>
  <c r="D10" i="7"/>
  <c r="D41" i="12"/>
  <c r="L110" i="7"/>
  <c r="L109" i="7"/>
  <c r="L108" i="7"/>
  <c r="L107" i="7"/>
  <c r="L106" i="7"/>
  <c r="L105" i="7"/>
  <c r="L104" i="7"/>
  <c r="L103" i="7"/>
  <c r="L102" i="7"/>
  <c r="L99" i="7"/>
  <c r="L98" i="7"/>
  <c r="L97" i="7"/>
  <c r="L96" i="7"/>
  <c r="L95" i="7"/>
  <c r="L94" i="7"/>
  <c r="L93" i="7"/>
  <c r="L92" i="7"/>
  <c r="L91" i="7"/>
  <c r="L90" i="7"/>
  <c r="L89" i="7"/>
  <c r="L88" i="7"/>
  <c r="L85" i="7"/>
  <c r="L112" i="7" s="1"/>
  <c r="L84" i="7"/>
  <c r="L83" i="7"/>
  <c r="L82" i="7"/>
  <c r="L81" i="7"/>
  <c r="L80" i="7"/>
  <c r="L79" i="7"/>
  <c r="L78" i="7"/>
  <c r="L77" i="7"/>
  <c r="L6" i="27"/>
  <c r="L7" i="27"/>
  <c r="L8" i="27"/>
  <c r="L9" i="27"/>
  <c r="L10" i="27"/>
  <c r="L11" i="27"/>
  <c r="L12" i="27"/>
  <c r="L13" i="27"/>
  <c r="L14" i="27"/>
  <c r="L15" i="27"/>
  <c r="L16" i="27"/>
  <c r="L17" i="27"/>
  <c r="L18" i="27"/>
  <c r="L19" i="27"/>
  <c r="L20" i="27"/>
  <c r="L21" i="27"/>
  <c r="L22" i="27"/>
  <c r="L23" i="27"/>
  <c r="L24" i="27"/>
  <c r="L25" i="27"/>
  <c r="L26" i="27"/>
  <c r="L27" i="27"/>
  <c r="L28" i="27"/>
  <c r="L29" i="27"/>
  <c r="L30" i="27"/>
  <c r="L31" i="27"/>
  <c r="L32" i="27"/>
  <c r="L33" i="27"/>
  <c r="L34" i="27"/>
  <c r="L35" i="27"/>
  <c r="L36" i="27"/>
  <c r="L37" i="27"/>
  <c r="L38" i="27"/>
  <c r="L39" i="27"/>
  <c r="L40" i="27"/>
  <c r="L41" i="27"/>
  <c r="L42" i="27"/>
  <c r="L43" i="27"/>
  <c r="L44" i="27"/>
  <c r="L45" i="27"/>
  <c r="L46" i="27"/>
  <c r="L47" i="27"/>
  <c r="L48" i="27"/>
  <c r="L49" i="27"/>
  <c r="L50" i="27"/>
  <c r="L51" i="27"/>
  <c r="L52" i="27"/>
  <c r="L53" i="27"/>
  <c r="L54" i="27"/>
  <c r="L55" i="27"/>
  <c r="L56" i="27"/>
  <c r="L57" i="27"/>
  <c r="L58" i="27"/>
  <c r="L59" i="27"/>
  <c r="L60" i="27"/>
  <c r="L61" i="27"/>
  <c r="L62" i="27"/>
  <c r="L63" i="27"/>
  <c r="L64" i="27"/>
  <c r="L65" i="27"/>
  <c r="L66" i="27"/>
  <c r="L67" i="27"/>
  <c r="L68" i="27"/>
  <c r="L69" i="27"/>
  <c r="L70" i="27"/>
  <c r="L71" i="27"/>
  <c r="L72" i="27"/>
  <c r="L73" i="27"/>
  <c r="L74" i="27"/>
  <c r="L75" i="27"/>
  <c r="L76" i="27"/>
  <c r="L77" i="27"/>
  <c r="L78" i="27"/>
  <c r="L79" i="27"/>
  <c r="L80" i="27"/>
  <c r="L81" i="27"/>
  <c r="L82" i="27"/>
  <c r="L83" i="27"/>
  <c r="L84" i="27"/>
  <c r="L85" i="27"/>
  <c r="L86" i="27"/>
  <c r="L87" i="27"/>
  <c r="L88" i="27"/>
  <c r="L89" i="27"/>
  <c r="L90" i="27"/>
  <c r="L91" i="27"/>
  <c r="L92" i="27"/>
  <c r="L93" i="27"/>
  <c r="L94" i="27"/>
  <c r="L95" i="27"/>
  <c r="L96" i="27"/>
  <c r="L97" i="27"/>
  <c r="L98" i="27"/>
  <c r="L99" i="27"/>
  <c r="L100" i="27"/>
  <c r="L101" i="27"/>
  <c r="D11" i="23"/>
  <c r="F11" i="23"/>
  <c r="M15" i="25"/>
  <c r="M16" i="25"/>
  <c r="M17" i="25"/>
  <c r="M18" i="25"/>
  <c r="M19" i="25"/>
  <c r="M20" i="25"/>
  <c r="M21" i="25"/>
  <c r="M22" i="25"/>
  <c r="M23" i="25"/>
  <c r="M14" i="25"/>
  <c r="L15" i="25"/>
  <c r="L16" i="25"/>
  <c r="L17" i="25"/>
  <c r="L18" i="25"/>
  <c r="L19" i="25"/>
  <c r="L20" i="25"/>
  <c r="L21" i="25"/>
  <c r="L22" i="25"/>
  <c r="L23" i="25"/>
  <c r="L14" i="25"/>
  <c r="K15" i="25"/>
  <c r="K16" i="25"/>
  <c r="K17" i="25"/>
  <c r="K18" i="25"/>
  <c r="K19" i="25"/>
  <c r="K20" i="25"/>
  <c r="K21" i="25"/>
  <c r="K22" i="25"/>
  <c r="K23" i="25"/>
  <c r="K14" i="25"/>
  <c r="E14" i="25"/>
  <c r="E16" i="25"/>
  <c r="F16" i="25" s="1"/>
  <c r="Q16" i="25" s="1"/>
  <c r="E17" i="25"/>
  <c r="F17" i="25" s="1"/>
  <c r="E18" i="25"/>
  <c r="F18" i="25" s="1"/>
  <c r="E19" i="25"/>
  <c r="E20" i="25"/>
  <c r="E21" i="25"/>
  <c r="F21" i="25" s="1"/>
  <c r="H21" i="25" s="1"/>
  <c r="O21" i="25" s="1"/>
  <c r="E22" i="25"/>
  <c r="F22" i="25" s="1"/>
  <c r="E23" i="25"/>
  <c r="E15" i="25"/>
  <c r="F15" i="25" s="1"/>
  <c r="D15" i="25"/>
  <c r="D16" i="25"/>
  <c r="D17" i="25"/>
  <c r="D18" i="25"/>
  <c r="D19" i="25"/>
  <c r="D20" i="25"/>
  <c r="D21" i="25"/>
  <c r="D22" i="25"/>
  <c r="D23" i="25"/>
  <c r="D14" i="25"/>
  <c r="B15" i="25"/>
  <c r="B16" i="25"/>
  <c r="B17" i="25"/>
  <c r="B18" i="25"/>
  <c r="B19" i="25"/>
  <c r="B20" i="25"/>
  <c r="B21" i="25"/>
  <c r="B22" i="25"/>
  <c r="B23" i="25"/>
  <c r="B14" i="25"/>
  <c r="F39" i="24"/>
  <c r="J39" i="24" s="1"/>
  <c r="F38" i="24"/>
  <c r="J38" i="24" s="1"/>
  <c r="F37" i="24"/>
  <c r="J37" i="24" s="1"/>
  <c r="F36" i="24"/>
  <c r="J36" i="24" s="1"/>
  <c r="F35" i="24"/>
  <c r="J35" i="24" s="1"/>
  <c r="F34" i="24"/>
  <c r="J34" i="24" s="1"/>
  <c r="F33" i="24"/>
  <c r="J33" i="24" s="1"/>
  <c r="F32" i="24"/>
  <c r="J32" i="24" s="1"/>
  <c r="F31" i="24"/>
  <c r="J31" i="24" s="1"/>
  <c r="F30" i="24"/>
  <c r="J30" i="24" s="1"/>
  <c r="F29" i="24"/>
  <c r="J29" i="24" s="1"/>
  <c r="F28" i="24"/>
  <c r="J28" i="24" s="1"/>
  <c r="F27" i="24"/>
  <c r="J27" i="24" s="1"/>
  <c r="F26" i="24"/>
  <c r="J26" i="24" s="1"/>
  <c r="F25" i="24"/>
  <c r="J25" i="24" s="1"/>
  <c r="F24" i="24"/>
  <c r="J24" i="24" s="1"/>
  <c r="F23" i="24"/>
  <c r="J23" i="24" s="1"/>
  <c r="F22" i="24"/>
  <c r="J22" i="24"/>
  <c r="F21" i="24"/>
  <c r="J21" i="24" s="1"/>
  <c r="F20" i="24"/>
  <c r="J20" i="24" s="1"/>
  <c r="I12" i="24"/>
  <c r="G23" i="25"/>
  <c r="F12" i="24"/>
  <c r="J12" i="24" s="1"/>
  <c r="I11" i="24"/>
  <c r="G22" i="25" s="1"/>
  <c r="F11" i="24"/>
  <c r="J11" i="24" s="1"/>
  <c r="I10" i="24"/>
  <c r="G21" i="25" s="1"/>
  <c r="F10" i="24"/>
  <c r="J10" i="24" s="1"/>
  <c r="I9" i="24"/>
  <c r="G20" i="25"/>
  <c r="F9" i="24"/>
  <c r="J9" i="24" s="1"/>
  <c r="I8" i="24"/>
  <c r="G19" i="25" s="1"/>
  <c r="F8" i="24"/>
  <c r="J8" i="24" s="1"/>
  <c r="I7" i="24"/>
  <c r="G18" i="25" s="1"/>
  <c r="F7" i="24"/>
  <c r="J7" i="24" s="1"/>
  <c r="I6" i="24"/>
  <c r="G17" i="25" s="1"/>
  <c r="F6" i="24"/>
  <c r="J6" i="24" s="1"/>
  <c r="I5" i="24"/>
  <c r="G16" i="25" s="1"/>
  <c r="F5" i="24"/>
  <c r="J5" i="24" s="1"/>
  <c r="I4" i="24"/>
  <c r="G15" i="25"/>
  <c r="F4" i="24"/>
  <c r="J4" i="24" s="1"/>
  <c r="I3" i="24"/>
  <c r="G14" i="25" s="1"/>
  <c r="O37" i="25" s="1"/>
  <c r="F3" i="24"/>
  <c r="J3" i="24"/>
  <c r="D42" i="12"/>
  <c r="G16" i="12"/>
  <c r="H16" i="12" s="1"/>
  <c r="I16" i="12" s="1"/>
  <c r="J16" i="12" s="1"/>
  <c r="F12" i="12"/>
  <c r="G12" i="12"/>
  <c r="H12" i="12" s="1"/>
  <c r="I12" i="12" s="1"/>
  <c r="J12" i="12" s="1"/>
  <c r="E31" i="21"/>
  <c r="K45" i="21" s="1"/>
  <c r="E17" i="21"/>
  <c r="C39" i="21" s="1"/>
  <c r="F17" i="21"/>
  <c r="C40" i="21" s="1"/>
  <c r="H17" i="21"/>
  <c r="E18" i="21"/>
  <c r="F18" i="21"/>
  <c r="H18" i="21"/>
  <c r="K18" i="21" s="1"/>
  <c r="E19" i="21"/>
  <c r="F19" i="21"/>
  <c r="H19" i="21"/>
  <c r="K19" i="21" s="1"/>
  <c r="E20" i="21"/>
  <c r="F20" i="21"/>
  <c r="H20" i="21"/>
  <c r="K20" i="21" s="1"/>
  <c r="E21" i="21"/>
  <c r="F21" i="21"/>
  <c r="H21" i="21"/>
  <c r="K21" i="21" s="1"/>
  <c r="G23" i="21"/>
  <c r="G24" i="21"/>
  <c r="K40" i="21"/>
  <c r="G8" i="22"/>
  <c r="G10" i="22" s="1"/>
  <c r="K30" i="21" s="1"/>
  <c r="G19" i="20"/>
  <c r="H19" i="20"/>
  <c r="I19" i="20"/>
  <c r="J19" i="20"/>
  <c r="K19" i="20"/>
  <c r="G25" i="20"/>
  <c r="H25" i="20"/>
  <c r="I25" i="20"/>
  <c r="J25" i="20"/>
  <c r="K25" i="20"/>
  <c r="G26" i="20"/>
  <c r="H26" i="20"/>
  <c r="I26" i="20"/>
  <c r="J26" i="20"/>
  <c r="K26" i="20"/>
  <c r="G27" i="20"/>
  <c r="H27" i="20"/>
  <c r="I27" i="20"/>
  <c r="J27" i="20"/>
  <c r="K27" i="20"/>
  <c r="G28" i="20"/>
  <c r="H28" i="20"/>
  <c r="I28" i="20"/>
  <c r="J28" i="20"/>
  <c r="K28" i="20"/>
  <c r="G29" i="20"/>
  <c r="H29" i="20"/>
  <c r="I29" i="20"/>
  <c r="J29" i="20"/>
  <c r="K29" i="20"/>
  <c r="G30" i="20"/>
  <c r="H30" i="20"/>
  <c r="I30" i="20"/>
  <c r="J30" i="20"/>
  <c r="K30" i="20"/>
  <c r="G31" i="20"/>
  <c r="H31" i="20"/>
  <c r="I31" i="20"/>
  <c r="J31" i="20"/>
  <c r="K31" i="20"/>
  <c r="G32" i="20"/>
  <c r="H32" i="20"/>
  <c r="I32" i="20"/>
  <c r="J32" i="20"/>
  <c r="K32" i="20"/>
  <c r="G35" i="20"/>
  <c r="H35" i="20"/>
  <c r="I35" i="20"/>
  <c r="J35" i="20"/>
  <c r="K35" i="20"/>
  <c r="G46" i="20"/>
  <c r="H46" i="20"/>
  <c r="I46" i="20"/>
  <c r="J46" i="20"/>
  <c r="K46" i="20"/>
  <c r="G10" i="20"/>
  <c r="H10" i="20"/>
  <c r="I10" i="20"/>
  <c r="J10" i="20"/>
  <c r="K10" i="20"/>
  <c r="G11" i="20"/>
  <c r="H11" i="20"/>
  <c r="I11" i="20"/>
  <c r="J11" i="20"/>
  <c r="K11" i="20"/>
  <c r="G12" i="20"/>
  <c r="H12" i="20"/>
  <c r="I12" i="20"/>
  <c r="J12" i="20"/>
  <c r="K12" i="20"/>
  <c r="G13" i="20"/>
  <c r="H13" i="20"/>
  <c r="I13" i="20"/>
  <c r="J13" i="20"/>
  <c r="K13" i="20"/>
  <c r="G17" i="20"/>
  <c r="H17" i="20"/>
  <c r="H20" i="20" s="1"/>
  <c r="I17" i="20"/>
  <c r="J17" i="20"/>
  <c r="K17" i="20"/>
  <c r="G18" i="20"/>
  <c r="H18" i="20"/>
  <c r="I18" i="20"/>
  <c r="J18" i="20"/>
  <c r="K18" i="20"/>
  <c r="B35" i="20"/>
  <c r="B26" i="20"/>
  <c r="B27" i="20"/>
  <c r="B28" i="20"/>
  <c r="B29" i="20"/>
  <c r="B30" i="20"/>
  <c r="B31" i="20"/>
  <c r="B32" i="20"/>
  <c r="B25" i="20"/>
  <c r="B19" i="20"/>
  <c r="B18" i="20"/>
  <c r="B17" i="20"/>
  <c r="B13" i="20"/>
  <c r="B12" i="20"/>
  <c r="B11" i="20"/>
  <c r="B10" i="20"/>
  <c r="O12" i="15"/>
  <c r="K11" i="15" s="1"/>
  <c r="K17" i="15" s="1"/>
  <c r="I18" i="21"/>
  <c r="G115" i="15"/>
  <c r="G114" i="15"/>
  <c r="G113" i="15"/>
  <c r="G112" i="15"/>
  <c r="G105" i="15"/>
  <c r="G102" i="15"/>
  <c r="G93" i="15"/>
  <c r="G92" i="15"/>
  <c r="G90" i="15"/>
  <c r="G89" i="15"/>
  <c r="G78" i="15"/>
  <c r="G67" i="15"/>
  <c r="G66" i="15"/>
  <c r="G51" i="15"/>
  <c r="G50" i="15"/>
  <c r="G42" i="15"/>
  <c r="G41" i="15"/>
  <c r="G39" i="15"/>
  <c r="G30" i="15"/>
  <c r="G27" i="15"/>
  <c r="G16" i="15"/>
  <c r="G15" i="15"/>
  <c r="G14" i="15"/>
  <c r="G13" i="15"/>
  <c r="D115" i="15"/>
  <c r="D112" i="15"/>
  <c r="D103" i="15"/>
  <c r="D101" i="15"/>
  <c r="D100" i="15"/>
  <c r="D91" i="15"/>
  <c r="D88" i="15"/>
  <c r="D76" i="15"/>
  <c r="D61" i="15"/>
  <c r="D60" i="15"/>
  <c r="D59" i="15"/>
  <c r="D52" i="15"/>
  <c r="D50" i="15"/>
  <c r="D49" i="15"/>
  <c r="D40" i="15"/>
  <c r="D37" i="15"/>
  <c r="D25" i="15"/>
  <c r="D22" i="15"/>
  <c r="D13" i="15"/>
  <c r="L7" i="11"/>
  <c r="M9" i="11"/>
  <c r="M10" i="11" s="1"/>
  <c r="M11" i="11" s="1"/>
  <c r="M12" i="11" s="1"/>
  <c r="M13" i="11" s="1"/>
  <c r="M14" i="11" s="1"/>
  <c r="M15" i="11" s="1"/>
  <c r="M16" i="11" s="1"/>
  <c r="M17" i="11" s="1"/>
  <c r="M18" i="11" s="1"/>
  <c r="M19" i="11" s="1"/>
  <c r="M20" i="11" s="1"/>
  <c r="M21" i="11" s="1"/>
  <c r="M22" i="11" s="1"/>
  <c r="M23" i="11" s="1"/>
  <c r="H9" i="11"/>
  <c r="H10" i="11" s="1"/>
  <c r="H11" i="11" s="1"/>
  <c r="H12" i="11" s="1"/>
  <c r="H13" i="11" s="1"/>
  <c r="H14" i="11" s="1"/>
  <c r="H15" i="11" s="1"/>
  <c r="H16" i="11" s="1"/>
  <c r="H17" i="11" s="1"/>
  <c r="H18" i="11" s="1"/>
  <c r="H19" i="11" s="1"/>
  <c r="H20" i="11" s="1"/>
  <c r="H21" i="11" s="1"/>
  <c r="H22" i="11" s="1"/>
  <c r="H23" i="11" s="1"/>
  <c r="C9" i="11"/>
  <c r="C10" i="11" s="1"/>
  <c r="C11" i="11" s="1"/>
  <c r="C12" i="11" s="1"/>
  <c r="C13" i="11" s="1"/>
  <c r="C14" i="11" s="1"/>
  <c r="C15" i="11" s="1"/>
  <c r="C16" i="11" s="1"/>
  <c r="C17" i="11" s="1"/>
  <c r="C18" i="11" s="1"/>
  <c r="C19" i="11" s="1"/>
  <c r="C20" i="11" s="1"/>
  <c r="C21" i="11" s="1"/>
  <c r="C22" i="11" s="1"/>
  <c r="C23" i="11" s="1"/>
  <c r="G7" i="11"/>
  <c r="B7" i="11"/>
  <c r="D9" i="11" a="1"/>
  <c r="D9" i="11" s="1"/>
  <c r="C10" i="7"/>
  <c r="L130" i="7"/>
  <c r="K130" i="7"/>
  <c r="J130" i="7"/>
  <c r="I130" i="7"/>
  <c r="H130" i="7"/>
  <c r="G130" i="7"/>
  <c r="F130" i="7"/>
  <c r="E130" i="7"/>
  <c r="D130" i="7"/>
  <c r="C130" i="7"/>
  <c r="L129" i="7"/>
  <c r="K129" i="7"/>
  <c r="J129" i="7"/>
  <c r="I129" i="7"/>
  <c r="H129" i="7"/>
  <c r="G129" i="7"/>
  <c r="F129" i="7"/>
  <c r="E129" i="7"/>
  <c r="D129" i="7"/>
  <c r="C129" i="7"/>
  <c r="L128" i="7"/>
  <c r="K128" i="7"/>
  <c r="J128" i="7"/>
  <c r="I128" i="7"/>
  <c r="H128" i="7"/>
  <c r="G128" i="7"/>
  <c r="F128" i="7"/>
  <c r="E128" i="7"/>
  <c r="D128" i="7"/>
  <c r="C128" i="7"/>
  <c r="L127" i="7"/>
  <c r="K127" i="7"/>
  <c r="K44" i="10" s="1"/>
  <c r="J127" i="7"/>
  <c r="I127" i="7"/>
  <c r="H127" i="7"/>
  <c r="G127" i="7"/>
  <c r="F127" i="7"/>
  <c r="F46" i="10" s="1"/>
  <c r="E127" i="7"/>
  <c r="E44" i="10" s="1"/>
  <c r="D127" i="7"/>
  <c r="C127" i="7"/>
  <c r="K110" i="7"/>
  <c r="J110" i="7"/>
  <c r="I110" i="7"/>
  <c r="H110" i="7"/>
  <c r="G110" i="7"/>
  <c r="F110" i="7"/>
  <c r="E110" i="7"/>
  <c r="D110" i="7"/>
  <c r="C110" i="7"/>
  <c r="K109" i="7"/>
  <c r="J109" i="7"/>
  <c r="I109" i="7"/>
  <c r="H109" i="7"/>
  <c r="G109" i="7"/>
  <c r="F109" i="7"/>
  <c r="E109" i="7"/>
  <c r="D109" i="7"/>
  <c r="C109" i="7"/>
  <c r="K108" i="7"/>
  <c r="J108" i="7"/>
  <c r="I108" i="7"/>
  <c r="H108" i="7"/>
  <c r="G108" i="7"/>
  <c r="F108" i="7"/>
  <c r="E108" i="7"/>
  <c r="D108" i="7"/>
  <c r="C108" i="7"/>
  <c r="K107" i="7"/>
  <c r="J107" i="7"/>
  <c r="I107" i="7"/>
  <c r="H107" i="7"/>
  <c r="G107" i="7"/>
  <c r="F107" i="7"/>
  <c r="E107" i="7"/>
  <c r="D107" i="7"/>
  <c r="C107" i="7"/>
  <c r="K106" i="7"/>
  <c r="J106" i="7"/>
  <c r="I106" i="7"/>
  <c r="H106" i="7"/>
  <c r="G106" i="7"/>
  <c r="F106" i="7"/>
  <c r="E106" i="7"/>
  <c r="D106" i="7"/>
  <c r="C106" i="7"/>
  <c r="K105" i="7"/>
  <c r="J105" i="7"/>
  <c r="I105" i="7"/>
  <c r="H105" i="7"/>
  <c r="G105" i="7"/>
  <c r="F105" i="7"/>
  <c r="E105" i="7"/>
  <c r="D105" i="7"/>
  <c r="C105" i="7"/>
  <c r="K104" i="7"/>
  <c r="J104" i="7"/>
  <c r="I104" i="7"/>
  <c r="H104" i="7"/>
  <c r="G104" i="7"/>
  <c r="F104" i="7"/>
  <c r="E104" i="7"/>
  <c r="D104" i="7"/>
  <c r="C104" i="7"/>
  <c r="K103" i="7"/>
  <c r="J103" i="7"/>
  <c r="I103" i="7"/>
  <c r="H103" i="7"/>
  <c r="G103" i="7"/>
  <c r="F103" i="7"/>
  <c r="E103" i="7"/>
  <c r="D103" i="7"/>
  <c r="C103" i="7"/>
  <c r="K102" i="7"/>
  <c r="J102" i="7"/>
  <c r="I102" i="7"/>
  <c r="H102" i="7"/>
  <c r="G102" i="7"/>
  <c r="F102" i="7"/>
  <c r="E102" i="7"/>
  <c r="D102" i="7"/>
  <c r="C102" i="7"/>
  <c r="K99" i="7"/>
  <c r="J99" i="7"/>
  <c r="J112" i="7" s="1"/>
  <c r="I99" i="7"/>
  <c r="H99" i="7"/>
  <c r="G99" i="7"/>
  <c r="F99" i="7"/>
  <c r="E99" i="7"/>
  <c r="D99" i="7"/>
  <c r="C99" i="7"/>
  <c r="K98" i="7"/>
  <c r="J98" i="7"/>
  <c r="I98" i="7"/>
  <c r="H98" i="7"/>
  <c r="G98" i="7"/>
  <c r="F98" i="7"/>
  <c r="E98" i="7"/>
  <c r="D98" i="7"/>
  <c r="C98" i="7"/>
  <c r="K97" i="7"/>
  <c r="J97" i="7"/>
  <c r="I97" i="7"/>
  <c r="H97" i="7"/>
  <c r="G97" i="7"/>
  <c r="F97" i="7"/>
  <c r="E97" i="7"/>
  <c r="D97" i="7"/>
  <c r="C97" i="7"/>
  <c r="K96" i="7"/>
  <c r="J96" i="7"/>
  <c r="I96" i="7"/>
  <c r="H96" i="7"/>
  <c r="G96" i="7"/>
  <c r="F96" i="7"/>
  <c r="E96" i="7"/>
  <c r="D96" i="7"/>
  <c r="C96" i="7"/>
  <c r="K95" i="7"/>
  <c r="J95" i="7"/>
  <c r="I95" i="7"/>
  <c r="H95" i="7"/>
  <c r="G95" i="7"/>
  <c r="F95" i="7"/>
  <c r="E95" i="7"/>
  <c r="D95" i="7"/>
  <c r="C95" i="7"/>
  <c r="K94" i="7"/>
  <c r="J94" i="7"/>
  <c r="I94" i="7"/>
  <c r="H94" i="7"/>
  <c r="G94" i="7"/>
  <c r="F94" i="7"/>
  <c r="E94" i="7"/>
  <c r="D94" i="7"/>
  <c r="C94" i="7"/>
  <c r="K93" i="7"/>
  <c r="J93" i="7"/>
  <c r="I93" i="7"/>
  <c r="H93" i="7"/>
  <c r="G93" i="7"/>
  <c r="F93" i="7"/>
  <c r="E93" i="7"/>
  <c r="D93" i="7"/>
  <c r="C93" i="7"/>
  <c r="K92" i="7"/>
  <c r="J92" i="7"/>
  <c r="I92" i="7"/>
  <c r="H92" i="7"/>
  <c r="G92" i="7"/>
  <c r="F92" i="7"/>
  <c r="E92" i="7"/>
  <c r="D92" i="7"/>
  <c r="C92" i="7"/>
  <c r="K91" i="7"/>
  <c r="J91" i="7"/>
  <c r="I91" i="7"/>
  <c r="H91" i="7"/>
  <c r="G91" i="7"/>
  <c r="F91" i="7"/>
  <c r="E91" i="7"/>
  <c r="D91" i="7"/>
  <c r="C91" i="7"/>
  <c r="K90" i="7"/>
  <c r="J90" i="7"/>
  <c r="I90" i="7"/>
  <c r="H90" i="7"/>
  <c r="G90" i="7"/>
  <c r="F90" i="7"/>
  <c r="E90" i="7"/>
  <c r="D90" i="7"/>
  <c r="C90" i="7"/>
  <c r="K89" i="7"/>
  <c r="J89" i="7"/>
  <c r="I89" i="7"/>
  <c r="H89" i="7"/>
  <c r="G89" i="7"/>
  <c r="F89" i="7"/>
  <c r="E89" i="7"/>
  <c r="D89" i="7"/>
  <c r="C89" i="7"/>
  <c r="K88" i="7"/>
  <c r="J88" i="7"/>
  <c r="I88" i="7"/>
  <c r="H88" i="7"/>
  <c r="G88" i="7"/>
  <c r="F88" i="7"/>
  <c r="E88" i="7"/>
  <c r="D88" i="7"/>
  <c r="K85" i="7"/>
  <c r="J85" i="7"/>
  <c r="I85" i="7"/>
  <c r="H85" i="7"/>
  <c r="G85" i="7"/>
  <c r="F85" i="7"/>
  <c r="E85" i="7"/>
  <c r="D85" i="7"/>
  <c r="D112" i="7" s="1"/>
  <c r="C85" i="7"/>
  <c r="C88" i="7"/>
  <c r="K84" i="7"/>
  <c r="J84" i="7"/>
  <c r="I84" i="7"/>
  <c r="H84" i="7"/>
  <c r="G84" i="7"/>
  <c r="F84" i="7"/>
  <c r="E84" i="7"/>
  <c r="D84" i="7"/>
  <c r="C84" i="7"/>
  <c r="K83" i="7"/>
  <c r="J83" i="7"/>
  <c r="I83" i="7"/>
  <c r="H83" i="7"/>
  <c r="G83" i="7"/>
  <c r="F83" i="7"/>
  <c r="E83" i="7"/>
  <c r="D83" i="7"/>
  <c r="C83" i="7"/>
  <c r="K82" i="7"/>
  <c r="J82" i="7"/>
  <c r="I82" i="7"/>
  <c r="H82" i="7"/>
  <c r="G82" i="7"/>
  <c r="F82" i="7"/>
  <c r="E82" i="7"/>
  <c r="D82" i="7"/>
  <c r="C82" i="7"/>
  <c r="K81" i="7"/>
  <c r="J81" i="7"/>
  <c r="I81" i="7"/>
  <c r="H81" i="7"/>
  <c r="G81" i="7"/>
  <c r="F81" i="7"/>
  <c r="E81" i="7"/>
  <c r="D81" i="7"/>
  <c r="C81" i="7"/>
  <c r="K80" i="7"/>
  <c r="J80" i="7"/>
  <c r="I80" i="7"/>
  <c r="H80" i="7"/>
  <c r="G80" i="7"/>
  <c r="F80" i="7"/>
  <c r="E80" i="7"/>
  <c r="D80" i="7"/>
  <c r="C80" i="7"/>
  <c r="K79" i="7"/>
  <c r="J79" i="7"/>
  <c r="I79" i="7"/>
  <c r="H79" i="7"/>
  <c r="G79" i="7"/>
  <c r="F79" i="7"/>
  <c r="E79" i="7"/>
  <c r="D79" i="7"/>
  <c r="C79" i="7"/>
  <c r="K78" i="7"/>
  <c r="J78" i="7"/>
  <c r="J32" i="10" s="1"/>
  <c r="J39" i="10" s="1"/>
  <c r="I78" i="7"/>
  <c r="H78" i="7"/>
  <c r="G78" i="7"/>
  <c r="F78" i="7"/>
  <c r="E78" i="7"/>
  <c r="D78" i="7"/>
  <c r="C78" i="7"/>
  <c r="K77" i="7"/>
  <c r="J77" i="7"/>
  <c r="I77" i="7"/>
  <c r="H77" i="7"/>
  <c r="G77" i="7"/>
  <c r="F77" i="7"/>
  <c r="E77" i="7"/>
  <c r="D77" i="7"/>
  <c r="C77" i="7"/>
  <c r="L63" i="7"/>
  <c r="K63" i="7"/>
  <c r="J63" i="7"/>
  <c r="I63" i="7"/>
  <c r="H63" i="7"/>
  <c r="G63" i="7"/>
  <c r="F63" i="7"/>
  <c r="E63" i="7"/>
  <c r="D63" i="7"/>
  <c r="C63" i="7"/>
  <c r="L68" i="7"/>
  <c r="K68" i="7"/>
  <c r="J68" i="7"/>
  <c r="I68" i="7"/>
  <c r="H68" i="7"/>
  <c r="G68" i="7"/>
  <c r="F68" i="7"/>
  <c r="E68" i="7"/>
  <c r="D68" i="7"/>
  <c r="C68" i="7"/>
  <c r="L67" i="7"/>
  <c r="K67" i="7"/>
  <c r="J67" i="7"/>
  <c r="I67" i="7"/>
  <c r="H67" i="7"/>
  <c r="G67" i="7"/>
  <c r="F67" i="7"/>
  <c r="E67" i="7"/>
  <c r="E34" i="10" s="1"/>
  <c r="E41" i="10" s="1"/>
  <c r="D67" i="7"/>
  <c r="D34" i="10" s="1"/>
  <c r="D41" i="10" s="1"/>
  <c r="C67" i="7"/>
  <c r="L66" i="7"/>
  <c r="K66" i="7"/>
  <c r="J66" i="7"/>
  <c r="I66" i="7"/>
  <c r="I69" i="7" s="1"/>
  <c r="H66" i="7"/>
  <c r="G66" i="7"/>
  <c r="F66" i="7"/>
  <c r="E66" i="7"/>
  <c r="D66" i="7"/>
  <c r="C66" i="7"/>
  <c r="C61" i="7"/>
  <c r="D61" i="7"/>
  <c r="E61" i="7"/>
  <c r="F61" i="7"/>
  <c r="G61" i="7"/>
  <c r="H61" i="7"/>
  <c r="I61" i="7"/>
  <c r="J61" i="7"/>
  <c r="K61" i="7"/>
  <c r="L61" i="7"/>
  <c r="C62" i="7"/>
  <c r="D62" i="7"/>
  <c r="E62" i="7"/>
  <c r="F62" i="7"/>
  <c r="G62" i="7"/>
  <c r="H62" i="7"/>
  <c r="I62" i="7"/>
  <c r="J62" i="7"/>
  <c r="K62" i="7"/>
  <c r="L62" i="7"/>
  <c r="L60" i="7"/>
  <c r="K60" i="7"/>
  <c r="J60" i="7"/>
  <c r="I60" i="7"/>
  <c r="H60" i="7"/>
  <c r="H64" i="7" s="1"/>
  <c r="G60" i="7"/>
  <c r="F60" i="7"/>
  <c r="E60" i="7"/>
  <c r="D60" i="7"/>
  <c r="C60" i="7"/>
  <c r="C35" i="10" s="1"/>
  <c r="L58" i="7"/>
  <c r="K58" i="7"/>
  <c r="J58" i="7"/>
  <c r="I58" i="7"/>
  <c r="H58" i="7"/>
  <c r="G58" i="7"/>
  <c r="F58" i="7"/>
  <c r="E58" i="7"/>
  <c r="D58" i="7"/>
  <c r="C58" i="7"/>
  <c r="L57" i="7"/>
  <c r="K57" i="7"/>
  <c r="K33" i="10" s="1"/>
  <c r="K40" i="10" s="1"/>
  <c r="J57" i="7"/>
  <c r="I57" i="7"/>
  <c r="H57" i="7"/>
  <c r="G57" i="7"/>
  <c r="F57" i="7"/>
  <c r="E57" i="7"/>
  <c r="D57" i="7"/>
  <c r="D33" i="10" s="1"/>
  <c r="D40" i="10" s="1"/>
  <c r="C57" i="7"/>
  <c r="L56" i="7"/>
  <c r="K56" i="7"/>
  <c r="J56" i="7"/>
  <c r="I56" i="7"/>
  <c r="H56" i="7"/>
  <c r="G56" i="7"/>
  <c r="F56" i="7"/>
  <c r="E56" i="7"/>
  <c r="D56" i="7"/>
  <c r="C56" i="7"/>
  <c r="C46" i="10" s="1"/>
  <c r="L55" i="7"/>
  <c r="K55" i="7"/>
  <c r="J55" i="7"/>
  <c r="I55" i="7"/>
  <c r="H55" i="7"/>
  <c r="G55" i="7"/>
  <c r="F55" i="7"/>
  <c r="E55" i="7"/>
  <c r="D55" i="7"/>
  <c r="C55" i="7"/>
  <c r="L54" i="7"/>
  <c r="K54" i="7"/>
  <c r="J54" i="7"/>
  <c r="I54" i="7"/>
  <c r="H54" i="7"/>
  <c r="G54" i="7"/>
  <c r="F54" i="7"/>
  <c r="E54" i="7"/>
  <c r="D54" i="7"/>
  <c r="C54" i="7"/>
  <c r="L40" i="7"/>
  <c r="L45" i="7" s="1"/>
  <c r="G16" i="42" s="1"/>
  <c r="K40" i="7"/>
  <c r="J40" i="7"/>
  <c r="J45" i="7" s="1"/>
  <c r="E16" i="42" s="1"/>
  <c r="I40" i="7"/>
  <c r="I45" i="7" s="1"/>
  <c r="D16" i="42" s="1"/>
  <c r="H40" i="7"/>
  <c r="H45" i="7" s="1"/>
  <c r="G40" i="7"/>
  <c r="G45" i="7" s="1"/>
  <c r="G14" i="10" s="1"/>
  <c r="F40" i="7"/>
  <c r="F45" i="7" s="1"/>
  <c r="E40" i="7"/>
  <c r="E45" i="7" s="1"/>
  <c r="D40" i="7"/>
  <c r="D45" i="7" s="1"/>
  <c r="C40" i="7"/>
  <c r="C45" i="7" s="1"/>
  <c r="M34" i="7"/>
  <c r="L34" i="7"/>
  <c r="K34" i="7"/>
  <c r="J34" i="7"/>
  <c r="I34" i="7"/>
  <c r="H34" i="7"/>
  <c r="G34" i="7"/>
  <c r="F34" i="7"/>
  <c r="E34" i="7"/>
  <c r="D34" i="7"/>
  <c r="C34" i="7"/>
  <c r="M25" i="7"/>
  <c r="M28" i="7"/>
  <c r="L28" i="7"/>
  <c r="K28" i="7"/>
  <c r="J28" i="7"/>
  <c r="J29" i="7" s="1"/>
  <c r="J23" i="10" s="1"/>
  <c r="I28" i="7"/>
  <c r="H28" i="7"/>
  <c r="G28" i="7"/>
  <c r="F28" i="7"/>
  <c r="E28" i="7"/>
  <c r="D28" i="7"/>
  <c r="D29" i="7" s="1"/>
  <c r="D23" i="10" s="1"/>
  <c r="C28" i="7"/>
  <c r="C29" i="7" s="1"/>
  <c r="C23" i="10" s="1"/>
  <c r="L25" i="7"/>
  <c r="L26" i="7" s="1"/>
  <c r="K25" i="7"/>
  <c r="J25" i="7"/>
  <c r="I25" i="7"/>
  <c r="H25" i="7"/>
  <c r="G25" i="7"/>
  <c r="F25" i="7"/>
  <c r="E25" i="7"/>
  <c r="D25" i="7"/>
  <c r="D26" i="7" s="1"/>
  <c r="C25" i="7"/>
  <c r="M22" i="7"/>
  <c r="M23" i="7" s="1"/>
  <c r="D19" i="7"/>
  <c r="E19" i="7"/>
  <c r="F19" i="7"/>
  <c r="G19" i="7"/>
  <c r="H19" i="7"/>
  <c r="I19" i="7"/>
  <c r="J19" i="7"/>
  <c r="K19" i="7"/>
  <c r="K20" i="7" s="1"/>
  <c r="K22" i="10" s="1"/>
  <c r="L19" i="7"/>
  <c r="C19" i="7"/>
  <c r="C20" i="7" s="1"/>
  <c r="C22" i="10" s="1"/>
  <c r="M13" i="7"/>
  <c r="D13" i="7"/>
  <c r="D16" i="7" s="1"/>
  <c r="E13" i="7"/>
  <c r="E14" i="7" s="1"/>
  <c r="F13" i="7"/>
  <c r="G13" i="7"/>
  <c r="H13" i="7"/>
  <c r="I13" i="7"/>
  <c r="J13" i="7"/>
  <c r="J16" i="7" s="1"/>
  <c r="J17" i="7" s="1"/>
  <c r="J16" i="10" s="1"/>
  <c r="K13" i="7"/>
  <c r="L13" i="7"/>
  <c r="C13" i="7"/>
  <c r="M10" i="7"/>
  <c r="E10" i="7"/>
  <c r="E11" i="7" s="1"/>
  <c r="E10" i="10" s="1"/>
  <c r="F10" i="7"/>
  <c r="G10" i="7"/>
  <c r="G44" i="10" s="1"/>
  <c r="H10" i="7"/>
  <c r="H11" i="7" s="1"/>
  <c r="I10" i="7"/>
  <c r="J10" i="7"/>
  <c r="K10" i="7"/>
  <c r="K11" i="7" s="1"/>
  <c r="L10" i="7"/>
  <c r="L33" i="10" s="1"/>
  <c r="L40" i="10" s="1"/>
  <c r="C8" i="7"/>
  <c r="D8" i="7"/>
  <c r="E8" i="7"/>
  <c r="F8" i="7"/>
  <c r="C60" i="38" s="1"/>
  <c r="G8" i="7"/>
  <c r="D60" i="41" s="1"/>
  <c r="D83" i="41" s="1"/>
  <c r="D89" i="41" s="1"/>
  <c r="H8" i="7"/>
  <c r="I8" i="7"/>
  <c r="F60" i="38" s="1"/>
  <c r="F66" i="38" s="1"/>
  <c r="J8" i="7"/>
  <c r="G60" i="38" s="1"/>
  <c r="G82" i="38" s="1"/>
  <c r="G88" i="38" s="1"/>
  <c r="K8" i="7"/>
  <c r="H60" i="41" s="1"/>
  <c r="H66" i="41" s="1"/>
  <c r="L8" i="7"/>
  <c r="I60" i="41" s="1"/>
  <c r="I66" i="41" s="1"/>
  <c r="B3" i="7"/>
  <c r="C6" i="3"/>
  <c r="D6" i="3"/>
  <c r="E6" i="3"/>
  <c r="F6" i="3"/>
  <c r="G6" i="3"/>
  <c r="H6" i="3"/>
  <c r="I6" i="3"/>
  <c r="J6" i="3"/>
  <c r="K6" i="3"/>
  <c r="B6" i="3"/>
  <c r="C5" i="1"/>
  <c r="D5" i="1"/>
  <c r="E5" i="1"/>
  <c r="F5" i="1"/>
  <c r="G5" i="1"/>
  <c r="G6" i="1" s="1"/>
  <c r="G19" i="1" s="1"/>
  <c r="H5" i="1"/>
  <c r="H6" i="1" s="1"/>
  <c r="H19" i="1" s="1"/>
  <c r="I5" i="1"/>
  <c r="J5" i="1"/>
  <c r="K5" i="1"/>
  <c r="B5" i="1"/>
  <c r="B6" i="6"/>
  <c r="D45" i="12" s="1"/>
  <c r="C17" i="2"/>
  <c r="D17" i="2"/>
  <c r="E17" i="2"/>
  <c r="F17" i="2"/>
  <c r="G17" i="2"/>
  <c r="H17" i="2"/>
  <c r="H20" i="2" s="1"/>
  <c r="I17" i="2"/>
  <c r="J17" i="2"/>
  <c r="K17" i="2"/>
  <c r="C18" i="2"/>
  <c r="C21" i="2" s="1"/>
  <c r="D18" i="2"/>
  <c r="E18" i="2"/>
  <c r="E21" i="2" s="1"/>
  <c r="F18" i="2"/>
  <c r="G18" i="2"/>
  <c r="H18" i="2"/>
  <c r="I18" i="2"/>
  <c r="J18" i="2"/>
  <c r="K18" i="2"/>
  <c r="B17" i="2"/>
  <c r="C4" i="2"/>
  <c r="D4" i="2"/>
  <c r="E4" i="2"/>
  <c r="E5" i="2"/>
  <c r="F4" i="2"/>
  <c r="G4" i="2"/>
  <c r="H4" i="2"/>
  <c r="I4" i="2"/>
  <c r="I5" i="2"/>
  <c r="J4" i="2"/>
  <c r="J5" i="2"/>
  <c r="K4" i="2"/>
  <c r="C5" i="2"/>
  <c r="C26" i="2" s="1"/>
  <c r="C39" i="1" s="1"/>
  <c r="D5" i="2"/>
  <c r="F5" i="2"/>
  <c r="G5" i="2"/>
  <c r="H5" i="2"/>
  <c r="K5" i="2"/>
  <c r="C6" i="2"/>
  <c r="D6" i="2"/>
  <c r="E6" i="2"/>
  <c r="F6" i="2"/>
  <c r="G6" i="2"/>
  <c r="H6" i="2"/>
  <c r="I6" i="2"/>
  <c r="J6" i="2"/>
  <c r="K6" i="2"/>
  <c r="C7" i="2"/>
  <c r="D7" i="2"/>
  <c r="D16" i="2" s="1"/>
  <c r="E7" i="2"/>
  <c r="F7" i="2"/>
  <c r="G7" i="2"/>
  <c r="H7" i="2"/>
  <c r="I7" i="2"/>
  <c r="J7" i="2"/>
  <c r="J16" i="2" s="1"/>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F13" i="2"/>
  <c r="F16" i="2" s="1"/>
  <c r="G13" i="2"/>
  <c r="G16" i="2" s="1"/>
  <c r="H13" i="2"/>
  <c r="I13" i="2"/>
  <c r="J13" i="2"/>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D4" i="3"/>
  <c r="E4" i="3"/>
  <c r="F4" i="3"/>
  <c r="G4" i="3"/>
  <c r="H4" i="3"/>
  <c r="I4" i="3"/>
  <c r="J4" i="3"/>
  <c r="J14" i="3" s="1"/>
  <c r="K4" i="3"/>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C37" i="1" s="1"/>
  <c r="D4" i="1"/>
  <c r="E4" i="1"/>
  <c r="F4" i="1"/>
  <c r="F37" i="1" s="1"/>
  <c r="G4" i="1"/>
  <c r="G37" i="1" s="1"/>
  <c r="C23" i="42" s="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D12" i="1"/>
  <c r="D13" i="1" s="1"/>
  <c r="D14" i="1" s="1"/>
  <c r="E12" i="1"/>
  <c r="E13" i="1" s="1"/>
  <c r="F12" i="1"/>
  <c r="F13" i="1" s="1"/>
  <c r="G12" i="1"/>
  <c r="G13" i="1"/>
  <c r="H12" i="1"/>
  <c r="H13" i="1" s="1"/>
  <c r="I12" i="1"/>
  <c r="I13" i="1" s="1"/>
  <c r="J12" i="1"/>
  <c r="J13" i="1" s="1"/>
  <c r="J14" i="1" s="1"/>
  <c r="F21" i="42" s="1"/>
  <c r="K12" i="1"/>
  <c r="K13" i="1" s="1"/>
  <c r="C15" i="1"/>
  <c r="D15" i="1"/>
  <c r="E15" i="1"/>
  <c r="F15" i="1"/>
  <c r="G15" i="1"/>
  <c r="G14" i="1" s="1"/>
  <c r="H15" i="1"/>
  <c r="I15" i="1"/>
  <c r="J15" i="1"/>
  <c r="K15" i="1"/>
  <c r="B15" i="1"/>
  <c r="B7" i="1"/>
  <c r="B4" i="1"/>
  <c r="B37" i="1" s="1"/>
  <c r="A1" i="1"/>
  <c r="A1" i="2" s="1"/>
  <c r="A1" i="4"/>
  <c r="E1" i="6"/>
  <c r="E1" i="3"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B18" i="2"/>
  <c r="B21" i="2" s="1"/>
  <c r="B13" i="2"/>
  <c r="B12" i="2"/>
  <c r="B11" i="2"/>
  <c r="B10" i="2"/>
  <c r="B8" i="2"/>
  <c r="B7" i="2"/>
  <c r="B6" i="2"/>
  <c r="B3" i="2"/>
  <c r="B12" i="3"/>
  <c r="B11" i="3"/>
  <c r="B10" i="3"/>
  <c r="B9" i="3"/>
  <c r="B8" i="3"/>
  <c r="B7" i="3"/>
  <c r="B4" i="3"/>
  <c r="B3" i="3"/>
  <c r="L15" i="1"/>
  <c r="B12" i="1"/>
  <c r="B13" i="1" s="1"/>
  <c r="B11" i="1"/>
  <c r="B10" i="1"/>
  <c r="B9" i="1"/>
  <c r="B8" i="1"/>
  <c r="B3" i="1"/>
  <c r="D26" i="2"/>
  <c r="D39" i="1" s="1"/>
  <c r="F26" i="2"/>
  <c r="F39" i="1" s="1"/>
  <c r="F27" i="1"/>
  <c r="K45" i="7"/>
  <c r="F16" i="42" s="1"/>
  <c r="C60" i="41"/>
  <c r="I60" i="38"/>
  <c r="I66" i="38" s="1"/>
  <c r="G60" i="41"/>
  <c r="G83" i="41" s="1"/>
  <c r="G89" i="41" s="1"/>
  <c r="D6" i="1"/>
  <c r="D19" i="1" s="1"/>
  <c r="J6" i="1"/>
  <c r="J19" i="1" s="1"/>
  <c r="E35" i="10"/>
  <c r="G35" i="10"/>
  <c r="C6" i="1"/>
  <c r="C19" i="1" s="1"/>
  <c r="E29" i="7"/>
  <c r="E23" i="10" s="1"/>
  <c r="F29" i="7"/>
  <c r="F23" i="10" s="1"/>
  <c r="H29" i="7"/>
  <c r="H23" i="10" s="1"/>
  <c r="K29" i="7"/>
  <c r="K23" i="10" s="1"/>
  <c r="J14" i="7"/>
  <c r="I16" i="7"/>
  <c r="G20" i="2"/>
  <c r="I14" i="1"/>
  <c r="E21" i="42"/>
  <c r="K20" i="2"/>
  <c r="K23" i="1"/>
  <c r="C66" i="38"/>
  <c r="C82" i="38"/>
  <c r="C88" i="38"/>
  <c r="I86" i="41"/>
  <c r="E86" i="41"/>
  <c r="C86" i="41"/>
  <c r="J23" i="2" l="1"/>
  <c r="I82" i="38"/>
  <c r="I88" i="38" s="1"/>
  <c r="I11" i="7"/>
  <c r="K16" i="2"/>
  <c r="F20" i="2"/>
  <c r="C14" i="3"/>
  <c r="C36" i="10"/>
  <c r="D45" i="29"/>
  <c r="I36" i="1"/>
  <c r="E22" i="42" s="1"/>
  <c r="D3909" i="34"/>
  <c r="D3831" i="34"/>
  <c r="D3633" i="34"/>
  <c r="D3950" i="34"/>
  <c r="D2685" i="34"/>
  <c r="D3285" i="34"/>
  <c r="D2769" i="34"/>
  <c r="D3176" i="34"/>
  <c r="D728" i="34"/>
  <c r="D3189" i="34"/>
  <c r="D3188" i="34"/>
  <c r="K14" i="7"/>
  <c r="H20" i="7"/>
  <c r="H22" i="10" s="1"/>
  <c r="D3903" i="34"/>
  <c r="D3219" i="34"/>
  <c r="D3273" i="34"/>
  <c r="D2733" i="34"/>
  <c r="D3152" i="34"/>
  <c r="I14" i="10"/>
  <c r="D404" i="34"/>
  <c r="D3243" i="34"/>
  <c r="D3242" i="34"/>
  <c r="D3825" i="34"/>
  <c r="D3854" i="34"/>
  <c r="C34" i="10"/>
  <c r="C41" i="10" s="1"/>
  <c r="D60" i="38"/>
  <c r="D82" i="38" s="1"/>
  <c r="D88" i="38" s="1"/>
  <c r="I16" i="2"/>
  <c r="J35" i="10"/>
  <c r="J26" i="7"/>
  <c r="E36" i="10"/>
  <c r="G46" i="10"/>
  <c r="L64" i="7"/>
  <c r="J64" i="7"/>
  <c r="G69" i="7"/>
  <c r="C112" i="7"/>
  <c r="H34" i="20"/>
  <c r="H36" i="20" s="1"/>
  <c r="I19" i="21"/>
  <c r="G44" i="29"/>
  <c r="F26" i="29"/>
  <c r="D3819" i="34"/>
  <c r="D3938" i="34"/>
  <c r="D3213" i="34"/>
  <c r="D3249" i="34"/>
  <c r="D3146" i="34"/>
  <c r="I69" i="38"/>
  <c r="I83" i="38"/>
  <c r="G38" i="29"/>
  <c r="E10" i="42"/>
  <c r="G11" i="7"/>
  <c r="G10" i="10" s="1"/>
  <c r="C32" i="10"/>
  <c r="C39" i="10" s="1"/>
  <c r="H14" i="1"/>
  <c r="D21" i="42" s="1"/>
  <c r="L9" i="1"/>
  <c r="K14" i="3"/>
  <c r="H16" i="2"/>
  <c r="E16" i="2"/>
  <c r="F21" i="2"/>
  <c r="C20" i="2"/>
  <c r="B14" i="3"/>
  <c r="I36" i="10"/>
  <c r="G14" i="7"/>
  <c r="F20" i="7"/>
  <c r="F22" i="10" s="1"/>
  <c r="J33" i="10"/>
  <c r="J40" i="10" s="1"/>
  <c r="I64" i="7"/>
  <c r="J44" i="10"/>
  <c r="I20" i="20"/>
  <c r="Q15" i="25"/>
  <c r="E44" i="29"/>
  <c r="H26" i="29"/>
  <c r="D44" i="29"/>
  <c r="D3525" i="34"/>
  <c r="D3237" i="34"/>
  <c r="D2691" i="34"/>
  <c r="D3440" i="34"/>
  <c r="D416" i="34"/>
  <c r="I23" i="1"/>
  <c r="G24" i="2"/>
  <c r="C64" i="7"/>
  <c r="Q21" i="25"/>
  <c r="D3885" i="34"/>
  <c r="D3801" i="34"/>
  <c r="D3693" i="34"/>
  <c r="D3207" i="34"/>
  <c r="D2679" i="34"/>
  <c r="D2720" i="34"/>
  <c r="D3422" i="34"/>
  <c r="D2978" i="34"/>
  <c r="D1401" i="34"/>
  <c r="E14" i="1"/>
  <c r="K69" i="7"/>
  <c r="H32" i="10"/>
  <c r="H39" i="10" s="1"/>
  <c r="G21" i="2"/>
  <c r="G27" i="1"/>
  <c r="B14" i="1"/>
  <c r="J20" i="2"/>
  <c r="C16" i="2"/>
  <c r="E26" i="2"/>
  <c r="E39" i="1" s="1"/>
  <c r="B6" i="1"/>
  <c r="B19" i="1" s="1"/>
  <c r="D20" i="7"/>
  <c r="D22" i="10" s="1"/>
  <c r="D64" i="7"/>
  <c r="I112" i="7"/>
  <c r="J41" i="29"/>
  <c r="F35" i="6"/>
  <c r="D73" i="41" s="1"/>
  <c r="D42" i="29"/>
  <c r="E45" i="29"/>
  <c r="D3879" i="34"/>
  <c r="D3027" i="34"/>
  <c r="D3164" i="34"/>
  <c r="D2708" i="34"/>
  <c r="D3398" i="34"/>
  <c r="E46" i="10"/>
  <c r="C27" i="1"/>
  <c r="L5" i="1"/>
  <c r="E24" i="2"/>
  <c r="J23" i="1"/>
  <c r="K16" i="7"/>
  <c r="H27" i="1"/>
  <c r="D23" i="2"/>
  <c r="E33" i="10"/>
  <c r="E40" i="10" s="1"/>
  <c r="M16" i="7"/>
  <c r="M17" i="7" s="1"/>
  <c r="C26" i="7"/>
  <c r="I17" i="21"/>
  <c r="F20" i="25"/>
  <c r="Q20" i="25" s="1"/>
  <c r="G41" i="29"/>
  <c r="G40" i="29"/>
  <c r="D3021" i="34"/>
  <c r="D2973" i="34"/>
  <c r="D3128" i="34"/>
  <c r="D2642" i="34"/>
  <c r="D3344" i="34"/>
  <c r="D962" i="34"/>
  <c r="F19" i="25"/>
  <c r="J40" i="29"/>
  <c r="D3009" i="34"/>
  <c r="D3417" i="34"/>
  <c r="D2961" i="34"/>
  <c r="D3116" i="34"/>
  <c r="D3338" i="34"/>
  <c r="D2672" i="34"/>
  <c r="D3314" i="34"/>
  <c r="D11" i="34"/>
  <c r="D17" i="34"/>
  <c r="D29" i="34"/>
  <c r="D35" i="34"/>
  <c r="D44" i="34"/>
  <c r="D50" i="34"/>
  <c r="D55" i="34"/>
  <c r="D62" i="34"/>
  <c r="D67" i="34"/>
  <c r="D73" i="34"/>
  <c r="D79" i="34"/>
  <c r="D92" i="34"/>
  <c r="D103" i="34"/>
  <c r="D109" i="34"/>
  <c r="D116" i="34"/>
  <c r="D122" i="34"/>
  <c r="D134" i="34"/>
  <c r="D140" i="34"/>
  <c r="D170" i="34"/>
  <c r="D176" i="34"/>
  <c r="D188" i="34"/>
  <c r="D199" i="34"/>
  <c r="D205" i="34"/>
  <c r="D217" i="34"/>
  <c r="D223" i="34"/>
  <c r="D229" i="34"/>
  <c r="D290" i="34"/>
  <c r="D302" i="34"/>
  <c r="D314" i="34"/>
  <c r="D320" i="34"/>
  <c r="D331" i="34"/>
  <c r="D337" i="34"/>
  <c r="D344" i="34"/>
  <c r="D350" i="34"/>
  <c r="D356" i="34"/>
  <c r="D362" i="34"/>
  <c r="D368" i="34"/>
  <c r="D23" i="37"/>
  <c r="D29" i="37"/>
  <c r="D35" i="37"/>
  <c r="D41" i="37"/>
  <c r="D49" i="37"/>
  <c r="D55" i="37"/>
  <c r="D61" i="37"/>
  <c r="D67" i="37"/>
  <c r="D73" i="37"/>
  <c r="D79" i="37"/>
  <c r="D85" i="37"/>
  <c r="D91" i="37"/>
  <c r="D97" i="37"/>
  <c r="D103" i="37"/>
  <c r="D109" i="37"/>
  <c r="D115" i="37"/>
  <c r="D121" i="37"/>
  <c r="D127" i="37"/>
  <c r="D133" i="37"/>
  <c r="D139" i="37"/>
  <c r="D145" i="37"/>
  <c r="D151" i="37"/>
  <c r="D157" i="37"/>
  <c r="D163" i="37"/>
  <c r="D169" i="37"/>
  <c r="D175" i="37"/>
  <c r="D181" i="37"/>
  <c r="D187" i="37"/>
  <c r="D193" i="37"/>
  <c r="D199" i="37"/>
  <c r="D205" i="37"/>
  <c r="D211" i="37"/>
  <c r="D217" i="37"/>
  <c r="D223" i="37"/>
  <c r="D229" i="37"/>
  <c r="D235" i="37"/>
  <c r="D241" i="37"/>
  <c r="D247" i="37"/>
  <c r="D253" i="37"/>
  <c r="D259" i="37"/>
  <c r="D265" i="37"/>
  <c r="D271" i="37"/>
  <c r="D277" i="37"/>
  <c r="D283" i="37"/>
  <c r="D289" i="37"/>
  <c r="D295" i="37"/>
  <c r="D301" i="37"/>
  <c r="D307" i="37"/>
  <c r="D313" i="37"/>
  <c r="D319" i="37"/>
  <c r="D325" i="37"/>
  <c r="D331" i="37"/>
  <c r="D337" i="37"/>
  <c r="D343" i="37"/>
  <c r="D349" i="37"/>
  <c r="D355" i="37"/>
  <c r="D361" i="37"/>
  <c r="D367" i="37"/>
  <c r="D373" i="37"/>
  <c r="D379" i="37"/>
  <c r="D385" i="37"/>
  <c r="D391" i="37"/>
  <c r="D397" i="37"/>
  <c r="D403" i="37"/>
  <c r="D409" i="37"/>
  <c r="D415" i="37"/>
  <c r="D421" i="37"/>
  <c r="D427" i="37"/>
  <c r="D433" i="37"/>
  <c r="D439" i="37"/>
  <c r="D445" i="37"/>
  <c r="D451" i="37"/>
  <c r="D457" i="37"/>
  <c r="D463" i="37"/>
  <c r="D469" i="37"/>
  <c r="D475" i="37"/>
  <c r="D481" i="37"/>
  <c r="D487" i="37"/>
  <c r="D493" i="37"/>
  <c r="D499" i="37"/>
  <c r="D505" i="37"/>
  <c r="D511" i="37"/>
  <c r="D517" i="37"/>
  <c r="D523" i="37"/>
  <c r="D529" i="37"/>
  <c r="D535" i="37"/>
  <c r="D541" i="37"/>
  <c r="D547" i="37"/>
  <c r="D553" i="37"/>
  <c r="D559" i="37"/>
  <c r="D565" i="37"/>
  <c r="D571" i="37"/>
  <c r="D577" i="37"/>
  <c r="D583" i="37"/>
  <c r="D589" i="37"/>
  <c r="D595" i="37"/>
  <c r="D601" i="37"/>
  <c r="D607" i="37"/>
  <c r="D613" i="37"/>
  <c r="D619" i="37"/>
  <c r="D625" i="37"/>
  <c r="D631" i="37"/>
  <c r="D637" i="37"/>
  <c r="D643" i="37"/>
  <c r="D649" i="37"/>
  <c r="D655" i="37"/>
  <c r="D661" i="37"/>
  <c r="D667" i="37"/>
  <c r="D673" i="37"/>
  <c r="D679" i="37"/>
  <c r="D685" i="37"/>
  <c r="D691" i="37"/>
  <c r="D697" i="37"/>
  <c r="D703" i="37"/>
  <c r="D709" i="37"/>
  <c r="D715" i="37"/>
  <c r="D721" i="37"/>
  <c r="D727" i="37"/>
  <c r="D733" i="37"/>
  <c r="D739" i="37"/>
  <c r="D745" i="37"/>
  <c r="D751" i="37"/>
  <c r="D757" i="37"/>
  <c r="D763" i="37"/>
  <c r="D769" i="37"/>
  <c r="D775" i="37"/>
  <c r="D781" i="37"/>
  <c r="D787" i="37"/>
  <c r="D793" i="37"/>
  <c r="D799" i="37"/>
  <c r="D805" i="37"/>
  <c r="D811" i="37"/>
  <c r="D817" i="37"/>
  <c r="D823" i="37"/>
  <c r="D829" i="37"/>
  <c r="D835" i="37"/>
  <c r="D841" i="37"/>
  <c r="D847" i="37"/>
  <c r="D853" i="37"/>
  <c r="D859" i="37"/>
  <c r="D865" i="37"/>
  <c r="D871" i="37"/>
  <c r="D877" i="37"/>
  <c r="D883" i="37"/>
  <c r="D889" i="37"/>
  <c r="D895" i="37"/>
  <c r="D901" i="37"/>
  <c r="D907" i="37"/>
  <c r="D913" i="37"/>
  <c r="D919" i="37"/>
  <c r="D925" i="37"/>
  <c r="D931" i="37"/>
  <c r="D937" i="37"/>
  <c r="D943" i="37"/>
  <c r="D949" i="37"/>
  <c r="D955" i="37"/>
  <c r="D961" i="37"/>
  <c r="D967" i="37"/>
  <c r="D973" i="37"/>
  <c r="D979" i="37"/>
  <c r="D985" i="37"/>
  <c r="D991" i="37"/>
  <c r="D997" i="37"/>
  <c r="D1003" i="37"/>
  <c r="D1009" i="37"/>
  <c r="D1015" i="37"/>
  <c r="D1021" i="37"/>
  <c r="D1027" i="37"/>
  <c r="D1033" i="37"/>
  <c r="D1039" i="37"/>
  <c r="F73" i="38"/>
  <c r="F90" i="38"/>
  <c r="F93" i="38" s="1"/>
  <c r="D1045" i="37"/>
  <c r="D1051" i="37"/>
  <c r="D1057" i="37"/>
  <c r="D1063" i="37"/>
  <c r="D1069" i="37"/>
  <c r="D1075" i="37"/>
  <c r="D1081" i="37"/>
  <c r="D1087" i="37"/>
  <c r="D1093" i="37"/>
  <c r="D1099" i="37"/>
  <c r="D1105" i="37"/>
  <c r="D1111" i="37"/>
  <c r="D1117" i="37"/>
  <c r="D1123" i="37"/>
  <c r="D1129" i="37"/>
  <c r="D1135" i="37"/>
  <c r="D1141" i="37"/>
  <c r="D1147" i="37"/>
  <c r="D1153" i="37"/>
  <c r="D1159" i="37"/>
  <c r="D1165" i="37"/>
  <c r="D1171" i="37"/>
  <c r="D1177" i="37"/>
  <c r="D1183" i="37"/>
  <c r="D1189" i="37"/>
  <c r="D1195" i="37"/>
  <c r="D1201" i="37"/>
  <c r="D1207" i="37"/>
  <c r="D1213" i="37"/>
  <c r="D1219" i="37"/>
  <c r="D1225" i="37"/>
  <c r="D1231" i="37"/>
  <c r="D1237" i="37"/>
  <c r="D1243" i="37"/>
  <c r="D1249" i="37"/>
  <c r="D1255" i="37"/>
  <c r="D1261" i="37"/>
  <c r="D1267" i="37"/>
  <c r="D1273" i="37"/>
  <c r="D1279" i="37"/>
  <c r="D1285" i="37"/>
  <c r="D1291" i="37"/>
  <c r="D1297" i="37"/>
  <c r="D1303" i="37"/>
  <c r="D1309" i="37"/>
  <c r="D1315" i="37"/>
  <c r="D1321" i="37"/>
  <c r="D1327" i="37"/>
  <c r="D1333" i="37"/>
  <c r="D1339" i="37"/>
  <c r="D1345" i="37"/>
  <c r="D1351" i="37"/>
  <c r="D1357" i="37"/>
  <c r="D1363" i="37"/>
  <c r="D1369" i="37"/>
  <c r="D1375" i="37"/>
  <c r="D1381" i="37"/>
  <c r="D1387" i="37"/>
  <c r="D1393" i="37"/>
  <c r="D1399" i="37"/>
  <c r="D1405" i="37"/>
  <c r="D1411" i="37"/>
  <c r="D1417" i="37"/>
  <c r="D1423" i="37"/>
  <c r="D1429" i="37"/>
  <c r="D1435" i="37"/>
  <c r="D1441" i="37"/>
  <c r="D1447" i="37"/>
  <c r="D1453" i="37"/>
  <c r="D1459" i="37"/>
  <c r="D1465" i="37"/>
  <c r="D1471" i="37"/>
  <c r="D1477" i="37"/>
  <c r="D1483" i="37"/>
  <c r="D1489" i="37"/>
  <c r="D1495" i="37"/>
  <c r="D1501" i="37"/>
  <c r="D1507" i="37"/>
  <c r="D1513" i="37"/>
  <c r="D1519" i="37"/>
  <c r="D1525" i="37"/>
  <c r="D1531" i="37"/>
  <c r="D1537" i="37"/>
  <c r="D1543" i="37"/>
  <c r="D1549" i="37"/>
  <c r="D427" i="34"/>
  <c r="D517" i="34"/>
  <c r="D523" i="34"/>
  <c r="D535" i="34"/>
  <c r="D583" i="34"/>
  <c r="D589" i="34"/>
  <c r="D613" i="34"/>
  <c r="D625" i="34"/>
  <c r="D631" i="34"/>
  <c r="D649" i="34"/>
  <c r="D655" i="34"/>
  <c r="D667" i="34"/>
  <c r="D679" i="34"/>
  <c r="D685" i="34"/>
  <c r="D709" i="34"/>
  <c r="D722" i="34"/>
  <c r="D727" i="34"/>
  <c r="D733" i="34"/>
  <c r="D763" i="34"/>
  <c r="D775" i="34"/>
  <c r="D782" i="34"/>
  <c r="D793" i="34"/>
  <c r="D811" i="34"/>
  <c r="D829" i="34"/>
  <c r="D835" i="34"/>
  <c r="D841" i="34"/>
  <c r="D847" i="34"/>
  <c r="D871" i="34"/>
  <c r="D889" i="34"/>
  <c r="D919" i="34"/>
  <c r="D931" i="34"/>
  <c r="D949" i="34"/>
  <c r="D967" i="34"/>
  <c r="D979" i="34"/>
  <c r="D1003" i="34"/>
  <c r="D1015" i="34"/>
  <c r="D1021" i="34"/>
  <c r="D1027" i="34"/>
  <c r="D1034" i="34"/>
  <c r="D1039" i="34"/>
  <c r="D1045" i="34"/>
  <c r="D1052" i="34"/>
  <c r="D1057" i="34"/>
  <c r="D1081" i="34"/>
  <c r="D1087" i="34"/>
  <c r="D1135" i="34"/>
  <c r="D1141" i="34"/>
  <c r="D1159" i="34"/>
  <c r="D1273" i="34"/>
  <c r="D1297" i="34"/>
  <c r="D1321" i="34"/>
  <c r="D1327" i="34"/>
  <c r="D1357" i="34"/>
  <c r="D1399" i="34"/>
  <c r="D1423" i="34"/>
  <c r="D1459" i="34"/>
  <c r="D1471" i="34"/>
  <c r="D1477" i="34"/>
  <c r="D1483" i="34"/>
  <c r="D1519" i="34"/>
  <c r="D1531" i="34"/>
  <c r="D1543" i="34"/>
  <c r="D1555" i="34"/>
  <c r="D1567" i="34"/>
  <c r="D1651" i="34"/>
  <c r="D1705" i="34"/>
  <c r="D1717" i="34"/>
  <c r="D1753" i="34"/>
  <c r="D1759" i="34"/>
  <c r="D1783" i="34"/>
  <c r="D1813" i="34"/>
  <c r="D1873" i="34"/>
  <c r="D1903" i="34"/>
  <c r="D1921" i="34"/>
  <c r="D1927" i="34"/>
  <c r="D1933" i="34"/>
  <c r="D1951" i="34"/>
  <c r="D1957" i="34"/>
  <c r="D1963" i="34"/>
  <c r="D1969" i="34"/>
  <c r="D1999" i="34"/>
  <c r="D2011" i="34"/>
  <c r="D2023" i="34"/>
  <c r="G90" i="38"/>
  <c r="G93" i="38" s="1"/>
  <c r="G95" i="38" s="1"/>
  <c r="D3919" i="37"/>
  <c r="D3985" i="37"/>
  <c r="D4129" i="37"/>
  <c r="D4135" i="37"/>
  <c r="D4153" i="37"/>
  <c r="D4267" i="37"/>
  <c r="D4273" i="37"/>
  <c r="D4291" i="37"/>
  <c r="D4297" i="37"/>
  <c r="D4351" i="37"/>
  <c r="D4555" i="37"/>
  <c r="D4639" i="37"/>
  <c r="D4681" i="37"/>
  <c r="D4819" i="37"/>
  <c r="D4825" i="37"/>
  <c r="D4837" i="37"/>
  <c r="D4903" i="37"/>
  <c r="D4909" i="37"/>
  <c r="H34" i="1"/>
  <c r="H37" i="1" s="1"/>
  <c r="D23" i="42" s="1"/>
  <c r="K34" i="1"/>
  <c r="K36" i="1" s="1"/>
  <c r="G22" i="42" s="1"/>
  <c r="H4775" i="37"/>
  <c r="D24" i="15"/>
  <c r="D36" i="15"/>
  <c r="D48" i="15"/>
  <c r="D87" i="15"/>
  <c r="D99" i="15"/>
  <c r="D111" i="15"/>
  <c r="G26" i="15"/>
  <c r="G38" i="15"/>
  <c r="G65" i="15"/>
  <c r="G77" i="15"/>
  <c r="G101" i="15"/>
  <c r="D53" i="34"/>
  <c r="D161" i="34"/>
  <c r="D209" i="34"/>
  <c r="D851" i="34"/>
  <c r="D863" i="34"/>
  <c r="D911" i="34"/>
  <c r="D929" i="34"/>
  <c r="D935" i="34"/>
  <c r="D953" i="34"/>
  <c r="D989" i="34"/>
  <c r="D1001" i="34"/>
  <c r="D1013" i="34"/>
  <c r="D1025" i="34"/>
  <c r="D1073" i="34"/>
  <c r="D1085" i="34"/>
  <c r="D1091" i="34"/>
  <c r="D1097" i="34"/>
  <c r="D1139" i="34"/>
  <c r="D1169" i="34"/>
  <c r="D1319" i="34"/>
  <c r="D1391" i="34"/>
  <c r="D1433" i="34"/>
  <c r="D1445" i="34"/>
  <c r="D1457" i="34"/>
  <c r="D1469" i="34"/>
  <c r="D1475" i="34"/>
  <c r="D1487" i="34"/>
  <c r="D1499" i="34"/>
  <c r="D1505" i="34"/>
  <c r="D1511" i="34"/>
  <c r="D1547" i="34"/>
  <c r="D1571" i="34"/>
  <c r="D1583" i="34"/>
  <c r="D1589" i="34"/>
  <c r="D1595" i="34"/>
  <c r="D1601" i="34"/>
  <c r="D1607" i="34"/>
  <c r="D1685" i="34"/>
  <c r="D1697" i="34"/>
  <c r="D1709" i="34"/>
  <c r="D1853" i="34"/>
  <c r="D1877" i="34"/>
  <c r="D1913" i="34"/>
  <c r="D1919" i="34"/>
  <c r="D1925" i="34"/>
  <c r="D1931" i="34"/>
  <c r="D1943" i="34"/>
  <c r="D1949" i="34"/>
  <c r="D1967" i="34"/>
  <c r="D1973" i="34"/>
  <c r="D1979" i="34"/>
  <c r="D1985" i="34"/>
  <c r="F63" i="38"/>
  <c r="E34" i="1"/>
  <c r="E37" i="1" s="1"/>
  <c r="D438" i="34"/>
  <c r="D576" i="34"/>
  <c r="D582" i="34"/>
  <c r="D594" i="34"/>
  <c r="D606" i="34"/>
  <c r="D642" i="34"/>
  <c r="D678" i="34"/>
  <c r="D726" i="34"/>
  <c r="D738" i="34"/>
  <c r="D3221" i="34"/>
  <c r="D86" i="41"/>
  <c r="G110" i="15"/>
  <c r="D23" i="15"/>
  <c r="D98" i="15"/>
  <c r="M9" i="1"/>
  <c r="N9" i="1"/>
  <c r="H10" i="10"/>
  <c r="C9" i="42"/>
  <c r="J42" i="10"/>
  <c r="D2485" i="37"/>
  <c r="D2484" i="37"/>
  <c r="G63" i="38"/>
  <c r="G67" i="38"/>
  <c r="G83" i="38" s="1"/>
  <c r="F82" i="38"/>
  <c r="F88" i="38" s="1"/>
  <c r="D13" i="11"/>
  <c r="K26" i="29"/>
  <c r="C38" i="29"/>
  <c r="C43" i="29"/>
  <c r="L38" i="29"/>
  <c r="L45" i="29"/>
  <c r="L41" i="29"/>
  <c r="D14" i="11"/>
  <c r="E14" i="11" s="1"/>
  <c r="F14" i="1"/>
  <c r="L4" i="1"/>
  <c r="D392" i="34"/>
  <c r="D393" i="34"/>
  <c r="D512" i="34"/>
  <c r="D513" i="34"/>
  <c r="D548" i="34"/>
  <c r="D549" i="34"/>
  <c r="D830" i="34"/>
  <c r="D831" i="34"/>
  <c r="D920" i="34"/>
  <c r="D921" i="34"/>
  <c r="D1022" i="34"/>
  <c r="D1023" i="34"/>
  <c r="D1076" i="34"/>
  <c r="D1077" i="34"/>
  <c r="D1425" i="34"/>
  <c r="D1424" i="34"/>
  <c r="D1755" i="34"/>
  <c r="D1754" i="34"/>
  <c r="D1761" i="34"/>
  <c r="D1760" i="34"/>
  <c r="D1821" i="34"/>
  <c r="D1820" i="34"/>
  <c r="D2276" i="34"/>
  <c r="D2277" i="34"/>
  <c r="J11" i="7"/>
  <c r="C36" i="1"/>
  <c r="C35" i="6"/>
  <c r="D1071" i="34"/>
  <c r="D332" i="34"/>
  <c r="I71" i="7"/>
  <c r="I73" i="7" s="1"/>
  <c r="D86" i="34"/>
  <c r="D85" i="34"/>
  <c r="H60" i="38"/>
  <c r="H83" i="41"/>
  <c r="H89" i="41" s="1"/>
  <c r="J20" i="7"/>
  <c r="J22" i="10" s="1"/>
  <c r="J34" i="10"/>
  <c r="J41" i="10" s="1"/>
  <c r="K36" i="10"/>
  <c r="K43" i="42"/>
  <c r="K44" i="42" s="1"/>
  <c r="K48" i="42" s="1"/>
  <c r="G14" i="3"/>
  <c r="H36" i="10"/>
  <c r="F64" i="7"/>
  <c r="E64" i="7"/>
  <c r="K32" i="10"/>
  <c r="K39" i="10" s="1"/>
  <c r="G112" i="7"/>
  <c r="L40" i="29"/>
  <c r="L43" i="29"/>
  <c r="C26" i="29"/>
  <c r="E41" i="29"/>
  <c r="E38" i="29"/>
  <c r="E43" i="29"/>
  <c r="E39" i="29"/>
  <c r="D28" i="34"/>
  <c r="D1719" i="34"/>
  <c r="D776" i="34"/>
  <c r="D380" i="34"/>
  <c r="D98" i="34"/>
  <c r="D97" i="34"/>
  <c r="D247" i="34"/>
  <c r="D248" i="34"/>
  <c r="D373" i="34"/>
  <c r="D374" i="34"/>
  <c r="D182" i="34"/>
  <c r="I14" i="7"/>
  <c r="G36" i="10"/>
  <c r="I34" i="10"/>
  <c r="I41" i="10" s="1"/>
  <c r="Q37" i="25"/>
  <c r="J22" i="7"/>
  <c r="G29" i="1"/>
  <c r="C17" i="42" s="1"/>
  <c r="H23" i="1"/>
  <c r="G34" i="10"/>
  <c r="G41" i="10" s="1"/>
  <c r="M14" i="7"/>
  <c r="G64" i="7"/>
  <c r="L69" i="7"/>
  <c r="L71" i="7" s="1"/>
  <c r="L45" i="10" s="1"/>
  <c r="D66" i="38"/>
  <c r="C16" i="42"/>
  <c r="E16" i="7"/>
  <c r="E17" i="7" s="1"/>
  <c r="E16" i="10" s="1"/>
  <c r="J46" i="10"/>
  <c r="H14" i="3"/>
  <c r="E20" i="2"/>
  <c r="M40" i="7"/>
  <c r="M45" i="7" s="1"/>
  <c r="K14" i="1"/>
  <c r="I25" i="1" s="1"/>
  <c r="E14" i="3"/>
  <c r="B20" i="2"/>
  <c r="I20" i="2"/>
  <c r="F14" i="3"/>
  <c r="L20" i="7"/>
  <c r="L22" i="10" s="1"/>
  <c r="C33" i="10"/>
  <c r="C40" i="10" s="1"/>
  <c r="E69" i="7"/>
  <c r="C44" i="10"/>
  <c r="B35" i="6"/>
  <c r="E11" i="12" s="1"/>
  <c r="E36" i="1"/>
  <c r="D741" i="34"/>
  <c r="D440" i="34"/>
  <c r="D669" i="34"/>
  <c r="D1322" i="34"/>
  <c r="D236" i="34"/>
  <c r="D235" i="34"/>
  <c r="D18" i="11"/>
  <c r="H14" i="20"/>
  <c r="H22" i="20" s="1"/>
  <c r="H38" i="20" s="1"/>
  <c r="H35" i="10"/>
  <c r="K14" i="20"/>
  <c r="D40" i="29"/>
  <c r="E26" i="7"/>
  <c r="I46" i="10"/>
  <c r="I33" i="10"/>
  <c r="I40" i="10" s="1"/>
  <c r="F60" i="41"/>
  <c r="F83" i="41" s="1"/>
  <c r="F89" i="41" s="1"/>
  <c r="D24" i="2"/>
  <c r="L11" i="1"/>
  <c r="L7" i="1"/>
  <c r="J26" i="2"/>
  <c r="J39" i="1" s="1"/>
  <c r="F24" i="42" s="1"/>
  <c r="J21" i="2"/>
  <c r="F6" i="1"/>
  <c r="F19" i="1" s="1"/>
  <c r="D14" i="3"/>
  <c r="G26" i="7"/>
  <c r="G20" i="20"/>
  <c r="J20" i="20"/>
  <c r="D133" i="34"/>
  <c r="D212" i="34"/>
  <c r="D211" i="34"/>
  <c r="D326" i="34"/>
  <c r="D325" i="34"/>
  <c r="D164" i="34"/>
  <c r="J34" i="20"/>
  <c r="J36" i="20" s="1"/>
  <c r="H26" i="7"/>
  <c r="G66" i="38"/>
  <c r="I26" i="7"/>
  <c r="D35" i="10"/>
  <c r="E6" i="1"/>
  <c r="E19" i="1" s="1"/>
  <c r="L34" i="10"/>
  <c r="L41" i="10" s="1"/>
  <c r="I20" i="7"/>
  <c r="I22" i="10" s="1"/>
  <c r="H21" i="2"/>
  <c r="C39" i="29"/>
  <c r="G35" i="6"/>
  <c r="E73" i="41" s="1"/>
  <c r="E75" i="41" s="1"/>
  <c r="H15" i="25"/>
  <c r="D68" i="34"/>
  <c r="D69" i="34"/>
  <c r="D41" i="29"/>
  <c r="D38" i="29"/>
  <c r="D39" i="29"/>
  <c r="K46" i="10"/>
  <c r="B16" i="2"/>
  <c r="K21" i="2"/>
  <c r="G16" i="7"/>
  <c r="G22" i="7" s="1"/>
  <c r="G23" i="7" s="1"/>
  <c r="G17" i="10" s="1"/>
  <c r="L32" i="10"/>
  <c r="L39" i="10" s="1"/>
  <c r="G20" i="7"/>
  <c r="G22" i="10" s="1"/>
  <c r="L29" i="7"/>
  <c r="L23" i="10" s="1"/>
  <c r="D36" i="10"/>
  <c r="H33" i="10"/>
  <c r="H40" i="10" s="1"/>
  <c r="K64" i="7"/>
  <c r="K71" i="7" s="1"/>
  <c r="F69" i="7"/>
  <c r="E32" i="10"/>
  <c r="E39" i="10" s="1"/>
  <c r="P37" i="25"/>
  <c r="L26" i="29"/>
  <c r="K45" i="29"/>
  <c r="K41" i="29"/>
  <c r="D206" i="34"/>
  <c r="D18" i="15"/>
  <c r="D30" i="15"/>
  <c r="D42" i="15"/>
  <c r="D54" i="15"/>
  <c r="D69" i="15"/>
  <c r="D81" i="15"/>
  <c r="D93" i="15"/>
  <c r="D105" i="15"/>
  <c r="D117" i="15"/>
  <c r="G20" i="15"/>
  <c r="G32" i="15"/>
  <c r="G44" i="15"/>
  <c r="G56" i="15"/>
  <c r="G71" i="15"/>
  <c r="G83" i="15"/>
  <c r="G95" i="15"/>
  <c r="G107" i="15"/>
  <c r="D386" i="34"/>
  <c r="D385" i="34"/>
  <c r="D410" i="34"/>
  <c r="D596" i="34"/>
  <c r="D746" i="34"/>
  <c r="D823" i="34"/>
  <c r="D824" i="34"/>
  <c r="D866" i="34"/>
  <c r="D877" i="34"/>
  <c r="D878" i="34"/>
  <c r="D974" i="34"/>
  <c r="D986" i="34"/>
  <c r="D1118" i="34"/>
  <c r="D1124" i="34"/>
  <c r="D1130" i="34"/>
  <c r="D1154" i="34"/>
  <c r="D1166" i="34"/>
  <c r="D1172" i="34"/>
  <c r="D1178" i="34"/>
  <c r="D1196" i="34"/>
  <c r="D1195" i="34"/>
  <c r="D1202" i="34"/>
  <c r="D1207" i="34"/>
  <c r="D1208" i="34"/>
  <c r="D1256" i="34"/>
  <c r="D1255" i="34"/>
  <c r="D1268" i="34"/>
  <c r="D1340" i="34"/>
  <c r="D1346" i="34"/>
  <c r="D1352" i="34"/>
  <c r="D1363" i="34"/>
  <c r="D1364" i="34"/>
  <c r="D1376" i="34"/>
  <c r="D1381" i="34"/>
  <c r="D1382" i="34"/>
  <c r="D1418" i="34"/>
  <c r="D1430" i="34"/>
  <c r="D1448" i="34"/>
  <c r="D1454" i="34"/>
  <c r="D1466" i="34"/>
  <c r="D1496" i="34"/>
  <c r="D1495" i="34"/>
  <c r="D1502" i="34"/>
  <c r="D1501" i="34"/>
  <c r="D1514" i="34"/>
  <c r="D1550" i="34"/>
  <c r="D1562" i="34"/>
  <c r="D1574" i="34"/>
  <c r="D1586" i="34"/>
  <c r="D1592" i="34"/>
  <c r="D1598" i="34"/>
  <c r="D1610" i="34"/>
  <c r="D1616" i="34"/>
  <c r="D1622" i="34"/>
  <c r="D1634" i="34"/>
  <c r="D1646" i="34"/>
  <c r="D1658" i="34"/>
  <c r="D1664" i="34"/>
  <c r="D1670" i="34"/>
  <c r="D1676" i="34"/>
  <c r="D1682" i="34"/>
  <c r="D1688" i="34"/>
  <c r="D1694" i="34"/>
  <c r="D1700" i="34"/>
  <c r="D1712" i="34"/>
  <c r="D1730" i="34"/>
  <c r="D1736" i="34"/>
  <c r="D1742" i="34"/>
  <c r="D1748" i="34"/>
  <c r="D1766" i="34"/>
  <c r="D1790" i="34"/>
  <c r="D1796" i="34"/>
  <c r="D1826" i="34"/>
  <c r="D1832" i="34"/>
  <c r="D1844" i="34"/>
  <c r="D1843" i="34"/>
  <c r="D1856" i="34"/>
  <c r="D1862" i="34"/>
  <c r="D1886" i="34"/>
  <c r="D1892" i="34"/>
  <c r="D1946" i="34"/>
  <c r="D1994" i="34"/>
  <c r="D2006" i="34"/>
  <c r="D2018" i="34"/>
  <c r="D2030" i="34"/>
  <c r="D2102" i="34"/>
  <c r="D3889" i="37"/>
  <c r="D3890" i="37"/>
  <c r="D4147" i="37"/>
  <c r="D4148" i="37"/>
  <c r="D4159" i="37"/>
  <c r="D4160" i="37"/>
  <c r="D4184" i="37"/>
  <c r="D4183" i="37"/>
  <c r="D4190" i="37"/>
  <c r="D4189" i="37"/>
  <c r="D4195" i="37"/>
  <c r="D4196" i="37"/>
  <c r="D4201" i="37"/>
  <c r="D4202" i="37"/>
  <c r="D4207" i="37"/>
  <c r="D4208" i="37"/>
  <c r="D4213" i="37"/>
  <c r="D4214" i="37"/>
  <c r="D4219" i="37"/>
  <c r="D4220" i="37"/>
  <c r="D4249" i="37"/>
  <c r="D4250" i="37"/>
  <c r="D4303" i="37"/>
  <c r="D4304" i="37"/>
  <c r="D4327" i="37"/>
  <c r="D4328" i="37"/>
  <c r="D4370" i="37"/>
  <c r="D4369" i="37"/>
  <c r="D4376" i="37"/>
  <c r="D4375" i="37"/>
  <c r="D4405" i="37"/>
  <c r="D4406" i="37"/>
  <c r="D4460" i="37"/>
  <c r="D4459" i="37"/>
  <c r="D4466" i="37"/>
  <c r="D4465" i="37"/>
  <c r="D4484" i="37"/>
  <c r="D4483" i="37"/>
  <c r="D4526" i="37"/>
  <c r="D4525" i="37"/>
  <c r="D4543" i="37"/>
  <c r="D4544" i="37"/>
  <c r="D4567" i="37"/>
  <c r="D4568" i="37"/>
  <c r="D4586" i="37"/>
  <c r="D4585" i="37"/>
  <c r="D4610" i="37"/>
  <c r="D4609" i="37"/>
  <c r="D4711" i="37"/>
  <c r="D4712" i="37"/>
  <c r="D4754" i="37"/>
  <c r="D4753" i="37"/>
  <c r="D4771" i="37"/>
  <c r="D4772" i="37"/>
  <c r="D4777" i="37"/>
  <c r="D4778" i="37"/>
  <c r="D4796" i="37"/>
  <c r="D4795" i="37"/>
  <c r="D4802" i="37"/>
  <c r="D4801" i="37"/>
  <c r="D4808" i="37"/>
  <c r="D4807" i="37"/>
  <c r="D4844" i="37"/>
  <c r="D4843" i="37"/>
  <c r="D4940" i="37"/>
  <c r="D4939" i="37"/>
  <c r="D4957" i="37"/>
  <c r="D4958" i="37"/>
  <c r="D4964" i="37"/>
  <c r="D4963" i="37"/>
  <c r="D4975" i="37"/>
  <c r="D4976" i="37"/>
  <c r="D4981" i="37"/>
  <c r="D4982" i="37"/>
  <c r="D4994" i="37"/>
  <c r="D4993" i="37"/>
  <c r="D5006" i="37"/>
  <c r="D5005" i="37"/>
  <c r="D5018" i="37"/>
  <c r="D5017" i="37"/>
  <c r="D2745" i="34"/>
  <c r="D2744" i="34"/>
  <c r="D2817" i="34"/>
  <c r="D2816" i="34"/>
  <c r="D2864" i="34"/>
  <c r="D2865" i="34"/>
  <c r="D2877" i="34"/>
  <c r="D2876" i="34"/>
  <c r="D3135" i="34"/>
  <c r="D3134" i="34"/>
  <c r="D3297" i="34"/>
  <c r="D3296" i="34"/>
  <c r="D3411" i="34"/>
  <c r="D3410" i="34"/>
  <c r="F23" i="25"/>
  <c r="Q23" i="25" s="1"/>
  <c r="J43" i="29"/>
  <c r="J42" i="29"/>
  <c r="D2847" i="34"/>
  <c r="D3387" i="34"/>
  <c r="D3195" i="34"/>
  <c r="D2895" i="34"/>
  <c r="D3434" i="34"/>
  <c r="D4537" i="37"/>
  <c r="D4447" i="37"/>
  <c r="D4573" i="37"/>
  <c r="D4489" i="37"/>
  <c r="D2835" i="34"/>
  <c r="D3375" i="34"/>
  <c r="D2889" i="34"/>
  <c r="D2780" i="34"/>
  <c r="D3266" i="34"/>
  <c r="D1088" i="34"/>
  <c r="D4399" i="37"/>
  <c r="D2811" i="34"/>
  <c r="D2853" i="34"/>
  <c r="D3050" i="34"/>
  <c r="D3224" i="34"/>
  <c r="D2762" i="34"/>
  <c r="D3279" i="34"/>
  <c r="D3087" i="34"/>
  <c r="D2805" i="34"/>
  <c r="D3531" i="34"/>
  <c r="D3363" i="34"/>
  <c r="D3123" i="34"/>
  <c r="D2823" i="34"/>
  <c r="D2541" i="34"/>
  <c r="D3302" i="34"/>
  <c r="D2756" i="34"/>
  <c r="D1040" i="34"/>
  <c r="D890" i="34"/>
  <c r="D1177" i="34"/>
  <c r="D2750" i="34"/>
  <c r="D842" i="34"/>
  <c r="D2696" i="34"/>
  <c r="D4357" i="37"/>
  <c r="D3871" i="37"/>
  <c r="D4597" i="37"/>
  <c r="D3907" i="37"/>
  <c r="D4315" i="37"/>
  <c r="D3063" i="34"/>
  <c r="D2793" i="34"/>
  <c r="D3081" i="34"/>
  <c r="D2799" i="34"/>
  <c r="D872" i="34"/>
  <c r="D1046" i="34"/>
  <c r="D3452" i="34"/>
  <c r="D4274" i="37"/>
  <c r="D4591" i="37"/>
  <c r="D4141" i="37"/>
  <c r="D836" i="34"/>
  <c r="K20" i="20"/>
  <c r="K22" i="20" s="1"/>
  <c r="G14" i="20"/>
  <c r="L42" i="29"/>
  <c r="D3057" i="34"/>
  <c r="D2787" i="34"/>
  <c r="D3356" i="34"/>
  <c r="D2714" i="34"/>
  <c r="D812" i="34"/>
  <c r="D1016" i="34"/>
  <c r="D3865" i="37"/>
  <c r="D4292" i="37"/>
  <c r="D2042" i="34"/>
  <c r="D2048" i="34"/>
  <c r="D2060" i="34"/>
  <c r="D2090" i="34"/>
  <c r="D2096" i="34"/>
  <c r="D2108" i="34"/>
  <c r="D2114" i="34"/>
  <c r="D2120" i="34"/>
  <c r="D2138" i="34"/>
  <c r="D2144" i="34"/>
  <c r="D2156" i="34"/>
  <c r="D3446" i="34"/>
  <c r="D3542" i="34"/>
  <c r="D3986" i="34"/>
  <c r="D4016" i="34"/>
  <c r="D4052" i="34"/>
  <c r="D4376" i="34"/>
  <c r="D12" i="34"/>
  <c r="D30" i="34"/>
  <c r="D63" i="34"/>
  <c r="D99" i="34"/>
  <c r="D123" i="34"/>
  <c r="D165" i="34"/>
  <c r="D177" i="34"/>
  <c r="D207" i="34"/>
  <c r="D267" i="34"/>
  <c r="D273" i="34"/>
  <c r="D279" i="34"/>
  <c r="D285" i="34"/>
  <c r="D291" i="34"/>
  <c r="D297" i="34"/>
  <c r="D303" i="34"/>
  <c r="D327" i="34"/>
  <c r="D333" i="34"/>
  <c r="D339" i="34"/>
  <c r="D345" i="34"/>
  <c r="D351" i="34"/>
  <c r="D357" i="34"/>
  <c r="D34" i="15"/>
  <c r="D46" i="15"/>
  <c r="D58" i="15"/>
  <c r="D73" i="15"/>
  <c r="D85" i="15"/>
  <c r="D109" i="15"/>
  <c r="G24" i="15"/>
  <c r="G36" i="15"/>
  <c r="G48" i="15"/>
  <c r="G60" i="15"/>
  <c r="G75" i="15"/>
  <c r="G87" i="15"/>
  <c r="G99" i="15"/>
  <c r="G111" i="15"/>
  <c r="D391" i="34"/>
  <c r="D397" i="34"/>
  <c r="D403" i="34"/>
  <c r="D529" i="34"/>
  <c r="D571" i="34"/>
  <c r="D2174" i="34"/>
  <c r="D2186" i="34"/>
  <c r="D2198" i="34"/>
  <c r="D2204" i="34"/>
  <c r="D2210" i="34"/>
  <c r="D2216" i="34"/>
  <c r="D2222" i="34"/>
  <c r="D2234" i="34"/>
  <c r="D2240" i="34"/>
  <c r="D2246" i="34"/>
  <c r="D2264" i="34"/>
  <c r="D2270" i="34"/>
  <c r="D2282" i="34"/>
  <c r="D2294" i="34"/>
  <c r="D2306" i="34"/>
  <c r="D2318" i="34"/>
  <c r="D2324" i="34"/>
  <c r="D2342" i="34"/>
  <c r="D2354" i="34"/>
  <c r="D2366" i="34"/>
  <c r="D2378" i="34"/>
  <c r="D2390" i="34"/>
  <c r="D2414" i="34"/>
  <c r="D2420" i="34"/>
  <c r="D2432" i="34"/>
  <c r="D2438" i="34"/>
  <c r="D2462" i="34"/>
  <c r="D2468" i="34"/>
  <c r="D2480" i="34"/>
  <c r="D2504" i="34"/>
  <c r="D2510" i="34"/>
  <c r="D2516" i="34"/>
  <c r="D2522" i="34"/>
  <c r="D2528" i="34"/>
  <c r="D2534" i="34"/>
  <c r="D2546" i="34"/>
  <c r="D2552" i="34"/>
  <c r="D2558" i="34"/>
  <c r="D2564" i="34"/>
  <c r="D2570" i="34"/>
  <c r="D2576" i="34"/>
  <c r="D2588" i="34"/>
  <c r="D3998" i="34"/>
  <c r="D375" i="34"/>
  <c r="D2091" i="34"/>
  <c r="D2163" i="34"/>
  <c r="D2301" i="34"/>
  <c r="D2313" i="34"/>
  <c r="D2343" i="34"/>
  <c r="D2355" i="34"/>
  <c r="D2379" i="34"/>
  <c r="D2475" i="34"/>
  <c r="D2487" i="34"/>
  <c r="D19" i="34"/>
  <c r="D25" i="34"/>
  <c r="D106" i="34"/>
  <c r="D468" i="34"/>
  <c r="D474" i="34"/>
  <c r="D522" i="34"/>
  <c r="D558" i="34"/>
  <c r="D61" i="34"/>
  <c r="D121" i="34"/>
  <c r="D139" i="34"/>
  <c r="D169" i="34"/>
  <c r="D175" i="34"/>
  <c r="D181" i="34"/>
  <c r="D193" i="34"/>
  <c r="D319" i="34"/>
  <c r="D355" i="34"/>
  <c r="D361" i="34"/>
  <c r="D360" i="34"/>
  <c r="D367" i="34"/>
  <c r="D553" i="34"/>
  <c r="D559" i="34"/>
  <c r="D577" i="34"/>
  <c r="D643" i="34"/>
  <c r="D2041" i="34"/>
  <c r="D2047" i="34"/>
  <c r="D2059" i="34"/>
  <c r="D2083" i="34"/>
  <c r="D2107" i="34"/>
  <c r="D2509" i="34"/>
  <c r="D2521" i="34"/>
  <c r="D2581" i="34"/>
  <c r="D2587" i="34"/>
  <c r="D2605" i="34"/>
  <c r="D2659" i="34"/>
  <c r="D2701" i="34"/>
  <c r="D2719" i="34"/>
  <c r="D2725" i="34"/>
  <c r="D2767" i="34"/>
  <c r="D2785" i="34"/>
  <c r="D2815" i="34"/>
  <c r="D2821" i="34"/>
  <c r="D413" i="34"/>
  <c r="D431" i="34"/>
  <c r="D473" i="34"/>
  <c r="D569" i="34"/>
  <c r="D587" i="34"/>
  <c r="D640" i="34"/>
  <c r="D652" i="34"/>
  <c r="D671" i="34"/>
  <c r="D725" i="34"/>
  <c r="D737" i="34"/>
  <c r="D766" i="34"/>
  <c r="D779" i="34"/>
  <c r="D809" i="34"/>
  <c r="D892" i="34"/>
  <c r="D976" i="34"/>
  <c r="D1066" i="34"/>
  <c r="D1210" i="34"/>
  <c r="D1402" i="34"/>
  <c r="D1414" i="34"/>
  <c r="D1426" i="34"/>
  <c r="D1492" i="34"/>
  <c r="D1648" i="34"/>
  <c r="D1672" i="34"/>
  <c r="D27" i="34"/>
  <c r="D33" i="34"/>
  <c r="D42" i="34"/>
  <c r="D48" i="34"/>
  <c r="D54" i="34"/>
  <c r="D60" i="34"/>
  <c r="D66" i="34"/>
  <c r="D72" i="34"/>
  <c r="D78" i="34"/>
  <c r="D84" i="34"/>
  <c r="D90" i="34"/>
  <c r="D96" i="34"/>
  <c r="D102" i="34"/>
  <c r="D150" i="34"/>
  <c r="D179" i="34"/>
  <c r="D215" i="34"/>
  <c r="D221" i="34"/>
  <c r="D257" i="34"/>
  <c r="D264" i="34"/>
  <c r="D288" i="34"/>
  <c r="D299" i="34"/>
  <c r="D342" i="34"/>
  <c r="D366" i="34"/>
  <c r="D595" i="34"/>
  <c r="D607" i="34"/>
  <c r="D637" i="34"/>
  <c r="F83" i="38"/>
  <c r="F89" i="38" s="1"/>
  <c r="F91" i="38" s="1"/>
  <c r="F69" i="38"/>
  <c r="D2833" i="34"/>
  <c r="D2839" i="34"/>
  <c r="D2857" i="34"/>
  <c r="D2863" i="34"/>
  <c r="D2869" i="34"/>
  <c r="D2893" i="34"/>
  <c r="D2911" i="34"/>
  <c r="D2929" i="34"/>
  <c r="D2941" i="34"/>
  <c r="D2977" i="34"/>
  <c r="D2983" i="34"/>
  <c r="D2989" i="34"/>
  <c r="D3007" i="34"/>
  <c r="D3013" i="34"/>
  <c r="D3025" i="34"/>
  <c r="D3031" i="34"/>
  <c r="D3037" i="34"/>
  <c r="D3043" i="34"/>
  <c r="D3049" i="34"/>
  <c r="D3067" i="34"/>
  <c r="D3085" i="34"/>
  <c r="D3097" i="34"/>
  <c r="D3133" i="34"/>
  <c r="D3139" i="34"/>
  <c r="D3145" i="34"/>
  <c r="D3151" i="34"/>
  <c r="D3163" i="34"/>
  <c r="D3193" i="34"/>
  <c r="D3211" i="34"/>
  <c r="D3235" i="34"/>
  <c r="D3271" i="34"/>
  <c r="D3277" i="34"/>
  <c r="D3289" i="34"/>
  <c r="D3325" i="34"/>
  <c r="D3331" i="34"/>
  <c r="D3343" i="34"/>
  <c r="D3367" i="34"/>
  <c r="D3373" i="34"/>
  <c r="D3385" i="34"/>
  <c r="D3391" i="34"/>
  <c r="D3397" i="34"/>
  <c r="D3415" i="34"/>
  <c r="D3421" i="34"/>
  <c r="D3445" i="34"/>
  <c r="D3457" i="34"/>
  <c r="D3475" i="34"/>
  <c r="D3481" i="34"/>
  <c r="D3493" i="34"/>
  <c r="D3499" i="34"/>
  <c r="D3505" i="34"/>
  <c r="D3523" i="34"/>
  <c r="D3535" i="34"/>
  <c r="D3541" i="34"/>
  <c r="D3559" i="34"/>
  <c r="D3799" i="34"/>
  <c r="D3805" i="34"/>
  <c r="D3817" i="34"/>
  <c r="D3829" i="34"/>
  <c r="D3841" i="34"/>
  <c r="D3865" i="34"/>
  <c r="D3877" i="34"/>
  <c r="D3895" i="34"/>
  <c r="D3907" i="34"/>
  <c r="D3913" i="34"/>
  <c r="D3925" i="34"/>
  <c r="D3931" i="34"/>
  <c r="D3937" i="34"/>
  <c r="D3979" i="34"/>
  <c r="D4003" i="34"/>
  <c r="D4009" i="34"/>
  <c r="D4015" i="34"/>
  <c r="D4021" i="34"/>
  <c r="D4033" i="34"/>
  <c r="D4111" i="34"/>
  <c r="D4117" i="34"/>
  <c r="D4129" i="34"/>
  <c r="D4147" i="34"/>
  <c r="D4153" i="34"/>
  <c r="D4195" i="34"/>
  <c r="D4201" i="34"/>
  <c r="D4207" i="34"/>
  <c r="D4219" i="34"/>
  <c r="D4273" i="34"/>
  <c r="D4279" i="34"/>
  <c r="D4285" i="34"/>
  <c r="D3853" i="37"/>
  <c r="D3859" i="37"/>
  <c r="D3877" i="37"/>
  <c r="D3895" i="37"/>
  <c r="D3901" i="37"/>
  <c r="D3913" i="37"/>
  <c r="D3925" i="37"/>
  <c r="D3931" i="37"/>
  <c r="D3937" i="37"/>
  <c r="D3943" i="37"/>
  <c r="D3949" i="37"/>
  <c r="D3955" i="37"/>
  <c r="D3961" i="37"/>
  <c r="D3973" i="37"/>
  <c r="D3979" i="37"/>
  <c r="D3997" i="37"/>
  <c r="D4009" i="37"/>
  <c r="D4015" i="37"/>
  <c r="D4021" i="37"/>
  <c r="D4027" i="37"/>
  <c r="D4039" i="37"/>
  <c r="D4045" i="37"/>
  <c r="D4051" i="37"/>
  <c r="D4057" i="37"/>
  <c r="D4063" i="37"/>
  <c r="D4069" i="37"/>
  <c r="D4075" i="37"/>
  <c r="D4087" i="37"/>
  <c r="D4093" i="37"/>
  <c r="D4099" i="37"/>
  <c r="D4105" i="37"/>
  <c r="D4111" i="37"/>
  <c r="D4117" i="37"/>
  <c r="D4165" i="37"/>
  <c r="D4177" i="37"/>
  <c r="D4225" i="37"/>
  <c r="D4231" i="37"/>
  <c r="D4237" i="37"/>
  <c r="D4243" i="37"/>
  <c r="D4279" i="37"/>
  <c r="D4285" i="37"/>
  <c r="D4309" i="37"/>
  <c r="D4321" i="37"/>
  <c r="D4333" i="37"/>
  <c r="D4339" i="37"/>
  <c r="D4345" i="37"/>
  <c r="D4363" i="37"/>
  <c r="D4381" i="37"/>
  <c r="D4387" i="37"/>
  <c r="D4393" i="37"/>
  <c r="D4411" i="37"/>
  <c r="D4417" i="37"/>
  <c r="D4423" i="37"/>
  <c r="D4429" i="37"/>
  <c r="D4435" i="37"/>
  <c r="D4441" i="37"/>
  <c r="D4471" i="37"/>
  <c r="D4477" i="37"/>
  <c r="D4501" i="37"/>
  <c r="D4507" i="37"/>
  <c r="D4531" i="37"/>
  <c r="D4579" i="37"/>
  <c r="D4603" i="37"/>
  <c r="D4615" i="37"/>
  <c r="D4621" i="37"/>
  <c r="D4627" i="37"/>
  <c r="D4633" i="37"/>
  <c r="D4651" i="37"/>
  <c r="D4657" i="37"/>
  <c r="D4663" i="37"/>
  <c r="D4669" i="37"/>
  <c r="D4675" i="37"/>
  <c r="D4717" i="37"/>
  <c r="D4735" i="37"/>
  <c r="D4741" i="37"/>
  <c r="D4759" i="37"/>
  <c r="D4783" i="37"/>
  <c r="D4789" i="37"/>
  <c r="D4813" i="37"/>
  <c r="D4855" i="37"/>
  <c r="D4861" i="37"/>
  <c r="D4879" i="37"/>
  <c r="D4891" i="37"/>
  <c r="D4969" i="37"/>
  <c r="G77" i="38"/>
  <c r="J34" i="1"/>
  <c r="J37" i="1" s="1"/>
  <c r="F23" i="42" s="1"/>
  <c r="D2339" i="34"/>
  <c r="D2369" i="34"/>
  <c r="D2375" i="34"/>
  <c r="D2477" i="34"/>
  <c r="D2489" i="34"/>
  <c r="D2537" i="34"/>
  <c r="D2543" i="34"/>
  <c r="E63" i="38"/>
  <c r="D840" i="34"/>
  <c r="D864" i="34"/>
  <c r="D882" i="34"/>
  <c r="D900" i="34"/>
  <c r="D906" i="34"/>
  <c r="D924" i="34"/>
  <c r="D996" i="34"/>
  <c r="D1014" i="34"/>
  <c r="D1098" i="34"/>
  <c r="D1170" i="34"/>
  <c r="D1200" i="34"/>
  <c r="D1212" i="34"/>
  <c r="D1230" i="34"/>
  <c r="D1236" i="34"/>
  <c r="D1242" i="34"/>
  <c r="D1248" i="34"/>
  <c r="D1254" i="34"/>
  <c r="D1260" i="34"/>
  <c r="D1278" i="34"/>
  <c r="D1284" i="34"/>
  <c r="D1308" i="34"/>
  <c r="D1374" i="34"/>
  <c r="D4327" i="34"/>
  <c r="D4333" i="34"/>
  <c r="D4357" i="34"/>
  <c r="D4363" i="34"/>
  <c r="D4369" i="34"/>
  <c r="D4405" i="34"/>
  <c r="D4435" i="34"/>
  <c r="D4441" i="34"/>
  <c r="D4447" i="34"/>
  <c r="D4483" i="34"/>
  <c r="D4489" i="34"/>
  <c r="D4513" i="34"/>
  <c r="D4519" i="34"/>
  <c r="D4525" i="34"/>
  <c r="D4567" i="34"/>
  <c r="D4591" i="34"/>
  <c r="D4597" i="34"/>
  <c r="D4603" i="34"/>
  <c r="D4615" i="34"/>
  <c r="D4645" i="34"/>
  <c r="D4669" i="34"/>
  <c r="D4723" i="34"/>
  <c r="D4765" i="34"/>
  <c r="D4771" i="34"/>
  <c r="D4801" i="34"/>
  <c r="D4831" i="34"/>
  <c r="D4837" i="34"/>
  <c r="D4843" i="34"/>
  <c r="D4867" i="34"/>
  <c r="D4885" i="34"/>
  <c r="D4891" i="34"/>
  <c r="D4903" i="34"/>
  <c r="D4909" i="34"/>
  <c r="D4915" i="34"/>
  <c r="D4963" i="34"/>
  <c r="D4975" i="34"/>
  <c r="D4981" i="34"/>
  <c r="D4987" i="34"/>
  <c r="D5005" i="34"/>
  <c r="F86" i="41"/>
  <c r="D66" i="41"/>
  <c r="F66" i="41"/>
  <c r="H63" i="41"/>
  <c r="I80" i="41"/>
  <c r="D80" i="41"/>
  <c r="I63" i="41"/>
  <c r="C63" i="41"/>
  <c r="D63" i="41"/>
  <c r="I83" i="41"/>
  <c r="I89" i="41" s="1"/>
  <c r="G75" i="41"/>
  <c r="H80" i="41"/>
  <c r="D75" i="41"/>
  <c r="G66" i="41"/>
  <c r="C80" i="41"/>
  <c r="E63" i="41"/>
  <c r="G63" i="41"/>
  <c r="F63" i="41"/>
  <c r="E80" i="41"/>
  <c r="F80" i="41"/>
  <c r="G80" i="41"/>
  <c r="D2514" i="34"/>
  <c r="D2515" i="34"/>
  <c r="D2563" i="34"/>
  <c r="D2562" i="34"/>
  <c r="D2574" i="34"/>
  <c r="D2575" i="34"/>
  <c r="D2593" i="34"/>
  <c r="D2592" i="34"/>
  <c r="D2635" i="34"/>
  <c r="D2634" i="34"/>
  <c r="D2652" i="34"/>
  <c r="D2653" i="34"/>
  <c r="D2706" i="34"/>
  <c r="D2707" i="34"/>
  <c r="D2730" i="34"/>
  <c r="D2731" i="34"/>
  <c r="D2755" i="34"/>
  <c r="D2754" i="34"/>
  <c r="D2802" i="34"/>
  <c r="D2803" i="34"/>
  <c r="D2947" i="34"/>
  <c r="D2946" i="34"/>
  <c r="D2959" i="34"/>
  <c r="D2958" i="34"/>
  <c r="D2082" i="34"/>
  <c r="D2899" i="34"/>
  <c r="D1213" i="34"/>
  <c r="D1214" i="34"/>
  <c r="D1220" i="34"/>
  <c r="D1219" i="34"/>
  <c r="D1226" i="34"/>
  <c r="D1225" i="34"/>
  <c r="D1231" i="34"/>
  <c r="D1232" i="34"/>
  <c r="D1238" i="34"/>
  <c r="D1237" i="34"/>
  <c r="D1244" i="34"/>
  <c r="D1243" i="34"/>
  <c r="D1250" i="34"/>
  <c r="D1249" i="34"/>
  <c r="D1261" i="34"/>
  <c r="D1262" i="34"/>
  <c r="D1280" i="34"/>
  <c r="D1279" i="34"/>
  <c r="D1286" i="34"/>
  <c r="D1285" i="34"/>
  <c r="D1303" i="34"/>
  <c r="D1304" i="34"/>
  <c r="D1316" i="34"/>
  <c r="D1315" i="34"/>
  <c r="D1333" i="34"/>
  <c r="D1334" i="34"/>
  <c r="D1394" i="34"/>
  <c r="D1393" i="34"/>
  <c r="D1405" i="34"/>
  <c r="D1406" i="34"/>
  <c r="D2052" i="34"/>
  <c r="D2053" i="34"/>
  <c r="D2088" i="34"/>
  <c r="D2089" i="34"/>
  <c r="D2263" i="34"/>
  <c r="D2262" i="34"/>
  <c r="D2569" i="34"/>
  <c r="D2568" i="34"/>
  <c r="D2599" i="34"/>
  <c r="D2598" i="34"/>
  <c r="D2671" i="34"/>
  <c r="D2670" i="34"/>
  <c r="D2790" i="34"/>
  <c r="D2791" i="34"/>
  <c r="D2845" i="34"/>
  <c r="D2844" i="34"/>
  <c r="D2851" i="34"/>
  <c r="D2850" i="34"/>
  <c r="D2965" i="34"/>
  <c r="D2964" i="34"/>
  <c r="D2040" i="34"/>
  <c r="D1328" i="34"/>
  <c r="D2551" i="34"/>
  <c r="D2095" i="34"/>
  <c r="D2094" i="34"/>
  <c r="D2323" i="34"/>
  <c r="D2322" i="34"/>
  <c r="D2533" i="34"/>
  <c r="D2532" i="34"/>
  <c r="D2611" i="34"/>
  <c r="D2610" i="34"/>
  <c r="D2622" i="34"/>
  <c r="D2623" i="34"/>
  <c r="D2640" i="34"/>
  <c r="D2641" i="34"/>
  <c r="D2743" i="34"/>
  <c r="D2742" i="34"/>
  <c r="D2773" i="34"/>
  <c r="D2772" i="34"/>
  <c r="D2797" i="34"/>
  <c r="D2796" i="34"/>
  <c r="D2826" i="34"/>
  <c r="D2827" i="34"/>
  <c r="D2880" i="34"/>
  <c r="D2881" i="34"/>
  <c r="D2904" i="34"/>
  <c r="D2905" i="34"/>
  <c r="D2953" i="34"/>
  <c r="D2952" i="34"/>
  <c r="D2317" i="34"/>
  <c r="D2035" i="34"/>
  <c r="D2034" i="34"/>
  <c r="D2628" i="34"/>
  <c r="D2629" i="34"/>
  <c r="D2713" i="34"/>
  <c r="D2712" i="34"/>
  <c r="D2736" i="34"/>
  <c r="D2737" i="34"/>
  <c r="D2761" i="34"/>
  <c r="D2760" i="34"/>
  <c r="D2779" i="34"/>
  <c r="D2778" i="34"/>
  <c r="D2874" i="34"/>
  <c r="D2875" i="34"/>
  <c r="D2887" i="34"/>
  <c r="D2886" i="34"/>
  <c r="D2971" i="34"/>
  <c r="D2970" i="34"/>
  <c r="D1267" i="34"/>
  <c r="D2281" i="34"/>
  <c r="D2071" i="34"/>
  <c r="D2070" i="34"/>
  <c r="D2064" i="34"/>
  <c r="D2065" i="34"/>
  <c r="D2917" i="34"/>
  <c r="D2076" i="34"/>
  <c r="D2077" i="34"/>
  <c r="D2340" i="34"/>
  <c r="D2341" i="34"/>
  <c r="D2748" i="34"/>
  <c r="D2749" i="34"/>
  <c r="D2665" i="34"/>
  <c r="D2617" i="34"/>
  <c r="D1358" i="34"/>
  <c r="D2994" i="34"/>
  <c r="D2995" i="34"/>
  <c r="D3019" i="34"/>
  <c r="D3018" i="34"/>
  <c r="D3079" i="34"/>
  <c r="D3078" i="34"/>
  <c r="D3103" i="34"/>
  <c r="D3102" i="34"/>
  <c r="D3157" i="34"/>
  <c r="D3156" i="34"/>
  <c r="D3228" i="34"/>
  <c r="D3229" i="34"/>
  <c r="D3265" i="34"/>
  <c r="D3264" i="34"/>
  <c r="D3336" i="34"/>
  <c r="D3337" i="34"/>
  <c r="D3360" i="34"/>
  <c r="D3361" i="34"/>
  <c r="D3433" i="34"/>
  <c r="D3432" i="34"/>
  <c r="D3439" i="34"/>
  <c r="D3438" i="34"/>
  <c r="D3835" i="34"/>
  <c r="D3834" i="34"/>
  <c r="D3853" i="34"/>
  <c r="D3852" i="34"/>
  <c r="D4027" i="34"/>
  <c r="D4026" i="34"/>
  <c r="D4134" i="34"/>
  <c r="D4135" i="34"/>
  <c r="D4651" i="34"/>
  <c r="D4237" i="34"/>
  <c r="D4087" i="34"/>
  <c r="D1657" i="34"/>
  <c r="D1747" i="34"/>
  <c r="D2101" i="34"/>
  <c r="D2125" i="34"/>
  <c r="D2131" i="34"/>
  <c r="D2161" i="34"/>
  <c r="D2167" i="34"/>
  <c r="D2168" i="34"/>
  <c r="D2191" i="34"/>
  <c r="D2227" i="34"/>
  <c r="D2251" i="34"/>
  <c r="D2257" i="34"/>
  <c r="D2258" i="34"/>
  <c r="D2287" i="34"/>
  <c r="D2299" i="34"/>
  <c r="D2329" i="34"/>
  <c r="D2347" i="34"/>
  <c r="D2359" i="34"/>
  <c r="D2383" i="34"/>
  <c r="D2395" i="34"/>
  <c r="D2401" i="34"/>
  <c r="D2425" i="34"/>
  <c r="D2443" i="34"/>
  <c r="D2449" i="34"/>
  <c r="D2455" i="34"/>
  <c r="D2473" i="34"/>
  <c r="D2485" i="34"/>
  <c r="D2497" i="34"/>
  <c r="D2491" i="34"/>
  <c r="D4890" i="34"/>
  <c r="D4231" i="34"/>
  <c r="D3643" i="34"/>
  <c r="D4002" i="34"/>
  <c r="D3522" i="34"/>
  <c r="D3301" i="34"/>
  <c r="D1711" i="34"/>
  <c r="D3234" i="34"/>
  <c r="D2976" i="34"/>
  <c r="D2000" i="34"/>
  <c r="D1952" i="34"/>
  <c r="D3091" i="34"/>
  <c r="D1591" i="34"/>
  <c r="D3444" i="34"/>
  <c r="D434" i="34"/>
  <c r="D435" i="34"/>
  <c r="D536" i="34"/>
  <c r="D537" i="34"/>
  <c r="D542" i="34"/>
  <c r="D543" i="34"/>
  <c r="D560" i="34"/>
  <c r="D561" i="34"/>
  <c r="D1435" i="34"/>
  <c r="D1436" i="34"/>
  <c r="D1849" i="34"/>
  <c r="D1850" i="34"/>
  <c r="D1868" i="34"/>
  <c r="D1867" i="34"/>
  <c r="D1879" i="34"/>
  <c r="D1880" i="34"/>
  <c r="D1981" i="34"/>
  <c r="D1982" i="34"/>
  <c r="D4855" i="34"/>
  <c r="D4729" i="34"/>
  <c r="D3715" i="34"/>
  <c r="D1964" i="34"/>
  <c r="D3894" i="34"/>
  <c r="D2407" i="34"/>
  <c r="D4555" i="34"/>
  <c r="D4722" i="34"/>
  <c r="D4081" i="34"/>
  <c r="D3967" i="34"/>
  <c r="D3871" i="34"/>
  <c r="D4200" i="34"/>
  <c r="D3372" i="34"/>
  <c r="D4999" i="34"/>
  <c r="D4921" i="34"/>
  <c r="D4884" i="34"/>
  <c r="D4789" i="34"/>
  <c r="D4717" i="34"/>
  <c r="D4639" i="34"/>
  <c r="D4549" i="34"/>
  <c r="D4477" i="34"/>
  <c r="D4399" i="34"/>
  <c r="D4315" i="34"/>
  <c r="D4225" i="34"/>
  <c r="D4644" i="34"/>
  <c r="D4488" i="34"/>
  <c r="D4404" i="34"/>
  <c r="D4326" i="34"/>
  <c r="D4075" i="34"/>
  <c r="D3961" i="34"/>
  <c r="D3859" i="34"/>
  <c r="D4194" i="34"/>
  <c r="D3876" i="34"/>
  <c r="D3504" i="34"/>
  <c r="D3295" i="34"/>
  <c r="D3127" i="34"/>
  <c r="D1645" i="34"/>
  <c r="D3366" i="34"/>
  <c r="D1904" i="34"/>
  <c r="D1874" i="34"/>
  <c r="D4128" i="34"/>
  <c r="D1472" i="34"/>
  <c r="D3420" i="34"/>
  <c r="D1777" i="34"/>
  <c r="D1778" i="34"/>
  <c r="D5011" i="34"/>
  <c r="D4411" i="34"/>
  <c r="D4206" i="34"/>
  <c r="D3307" i="34"/>
  <c r="D4795" i="34"/>
  <c r="D4711" i="34"/>
  <c r="D4471" i="34"/>
  <c r="D4566" i="34"/>
  <c r="D4189" i="34"/>
  <c r="D4069" i="34"/>
  <c r="D3955" i="34"/>
  <c r="D3847" i="34"/>
  <c r="D3864" i="34"/>
  <c r="D3498" i="34"/>
  <c r="D3115" i="34"/>
  <c r="D1609" i="34"/>
  <c r="D3192" i="34"/>
  <c r="D3210" i="34"/>
  <c r="D1814" i="34"/>
  <c r="D2029" i="34"/>
  <c r="D1460" i="34"/>
  <c r="D3427" i="34"/>
  <c r="D3816" i="34"/>
  <c r="D3330" i="34"/>
  <c r="D3529" i="34"/>
  <c r="D3973" i="34"/>
  <c r="D3012" i="34"/>
  <c r="D4927" i="34"/>
  <c r="D4332" i="34"/>
  <c r="D4633" i="34"/>
  <c r="D4393" i="34"/>
  <c r="D4482" i="34"/>
  <c r="D4800" i="34"/>
  <c r="D4777" i="34"/>
  <c r="D4705" i="34"/>
  <c r="D4627" i="34"/>
  <c r="D4537" i="34"/>
  <c r="D4459" i="34"/>
  <c r="D4387" i="34"/>
  <c r="D4303" i="34"/>
  <c r="D4213" i="34"/>
  <c r="D4177" i="34"/>
  <c r="D4057" i="34"/>
  <c r="D3949" i="34"/>
  <c r="D3823" i="34"/>
  <c r="D3511" i="34"/>
  <c r="D3474" i="34"/>
  <c r="D3409" i="34"/>
  <c r="D3259" i="34"/>
  <c r="D3073" i="34"/>
  <c r="D3162" i="34"/>
  <c r="D3342" i="34"/>
  <c r="D3138" i="34"/>
  <c r="D1784" i="34"/>
  <c r="D3324" i="34"/>
  <c r="D3061" i="34"/>
  <c r="D1525" i="34"/>
  <c r="D1526" i="34"/>
  <c r="D1537" i="34"/>
  <c r="D1538" i="34"/>
  <c r="D1771" i="34"/>
  <c r="D1772" i="34"/>
  <c r="D3109" i="34"/>
  <c r="D4962" i="34"/>
  <c r="D4783" i="34"/>
  <c r="D4543" i="34"/>
  <c r="D4309" i="34"/>
  <c r="D4866" i="34"/>
  <c r="D4699" i="34"/>
  <c r="D4621" i="34"/>
  <c r="D4531" i="34"/>
  <c r="D4453" i="34"/>
  <c r="D4381" i="34"/>
  <c r="D4165" i="34"/>
  <c r="D4051" i="34"/>
  <c r="D3943" i="34"/>
  <c r="D3978" i="34"/>
  <c r="D3840" i="34"/>
  <c r="D3403" i="34"/>
  <c r="D3247" i="34"/>
  <c r="D3055" i="34"/>
  <c r="D1447" i="34"/>
  <c r="D3150" i="34"/>
  <c r="D1706" i="34"/>
  <c r="D1573" i="34"/>
  <c r="D4933" i="34"/>
  <c r="D2371" i="34"/>
  <c r="D2372" i="34"/>
  <c r="D4897" i="34"/>
  <c r="D5004" i="34"/>
  <c r="D4693" i="34"/>
  <c r="D4375" i="34"/>
  <c r="D4045" i="34"/>
  <c r="D3919" i="34"/>
  <c r="D3811" i="34"/>
  <c r="D3828" i="34"/>
  <c r="D3456" i="34"/>
  <c r="D3379" i="34"/>
  <c r="D3241" i="34"/>
  <c r="D2017" i="34"/>
  <c r="D1429" i="34"/>
  <c r="D3144" i="34"/>
  <c r="D2024" i="34"/>
  <c r="D2005" i="34"/>
  <c r="D2402" i="34"/>
  <c r="D3480" i="34"/>
  <c r="D1489" i="34"/>
  <c r="D1490" i="34"/>
  <c r="D1808" i="34"/>
  <c r="D1807" i="34"/>
  <c r="D1837" i="34"/>
  <c r="D1838" i="34"/>
  <c r="D1915" i="34"/>
  <c r="D1916" i="34"/>
  <c r="D1976" i="34"/>
  <c r="D1975" i="34"/>
  <c r="D4110" i="34"/>
  <c r="D3384" i="34"/>
  <c r="D4993" i="34"/>
  <c r="D4969" i="34"/>
  <c r="D4759" i="34"/>
  <c r="D4687" i="34"/>
  <c r="D4614" i="34"/>
  <c r="D4141" i="34"/>
  <c r="D4039" i="34"/>
  <c r="D1417" i="34"/>
  <c r="D3066" i="34"/>
  <c r="D1891" i="34"/>
  <c r="D2288" i="34"/>
  <c r="D1993" i="34"/>
  <c r="D1442" i="34"/>
  <c r="D1441" i="34"/>
  <c r="D1507" i="34"/>
  <c r="D1508" i="34"/>
  <c r="D1603" i="34"/>
  <c r="D1604" i="34"/>
  <c r="D1724" i="34"/>
  <c r="D1723" i="34"/>
  <c r="D1988" i="34"/>
  <c r="D1987" i="34"/>
  <c r="D4008" i="34"/>
  <c r="D1735" i="34"/>
  <c r="D4849" i="34"/>
  <c r="D4753" i="34"/>
  <c r="D4681" i="34"/>
  <c r="D4267" i="34"/>
  <c r="D4368" i="34"/>
  <c r="D3355" i="34"/>
  <c r="D3205" i="34"/>
  <c r="D3001" i="34"/>
  <c r="D3288" i="34"/>
  <c r="D3084" i="34"/>
  <c r="D1568" i="34"/>
  <c r="D1520" i="34"/>
  <c r="D118" i="34"/>
  <c r="D142" i="34"/>
  <c r="D154" i="34"/>
  <c r="D160" i="34"/>
  <c r="D244" i="34"/>
  <c r="D243" i="34"/>
  <c r="D1065" i="34"/>
  <c r="D1064" i="34"/>
  <c r="D1292" i="34"/>
  <c r="D38" i="34"/>
  <c r="D47" i="34"/>
  <c r="D71" i="34"/>
  <c r="D77" i="34"/>
  <c r="D83" i="34"/>
  <c r="D89" i="34"/>
  <c r="D95" i="34"/>
  <c r="D101" i="34"/>
  <c r="D119" i="34"/>
  <c r="D131" i="34"/>
  <c r="D137" i="34"/>
  <c r="D143" i="34"/>
  <c r="D149" i="34"/>
  <c r="D185" i="34"/>
  <c r="D203" i="34"/>
  <c r="D227" i="34"/>
  <c r="D251" i="34"/>
  <c r="D275" i="34"/>
  <c r="D281" i="34"/>
  <c r="D293" i="34"/>
  <c r="D1989" i="34"/>
  <c r="D1990" i="34"/>
  <c r="D898" i="34"/>
  <c r="D899" i="34"/>
  <c r="D917" i="34"/>
  <c r="D916" i="34"/>
  <c r="D946" i="34"/>
  <c r="D947" i="34"/>
  <c r="D1703" i="34"/>
  <c r="D1702" i="34"/>
  <c r="D2829" i="34"/>
  <c r="D2907" i="34"/>
  <c r="D2919" i="34"/>
  <c r="D2925" i="34"/>
  <c r="D2931" i="34"/>
  <c r="D3351" i="34"/>
  <c r="D65" i="34"/>
  <c r="D407" i="34"/>
  <c r="D408" i="34"/>
  <c r="D444" i="34"/>
  <c r="D443" i="34"/>
  <c r="D2121" i="34"/>
  <c r="D108" i="34"/>
  <c r="D210" i="34"/>
  <c r="D216" i="34"/>
  <c r="D222" i="34"/>
  <c r="D234" i="34"/>
  <c r="D240" i="34"/>
  <c r="D270" i="34"/>
  <c r="D294" i="34"/>
  <c r="D324" i="34"/>
  <c r="D372" i="34"/>
  <c r="D647" i="34"/>
  <c r="D653" i="34"/>
  <c r="D683" i="34"/>
  <c r="D689" i="34"/>
  <c r="D695" i="34"/>
  <c r="D696" i="34"/>
  <c r="D701" i="34"/>
  <c r="D713" i="34"/>
  <c r="D719" i="34"/>
  <c r="D761" i="34"/>
  <c r="D767" i="34"/>
  <c r="D773" i="34"/>
  <c r="D785" i="34"/>
  <c r="D808" i="34"/>
  <c r="D593" i="34"/>
  <c r="D2067" i="34"/>
  <c r="D575" i="34"/>
  <c r="D2624" i="34"/>
  <c r="D141" i="34"/>
  <c r="D323" i="34"/>
  <c r="D670" i="34"/>
  <c r="D688" i="34"/>
  <c r="D706" i="34"/>
  <c r="D718" i="34"/>
  <c r="D760" i="34"/>
  <c r="D820" i="34"/>
  <c r="D969" i="34"/>
  <c r="D981" i="34"/>
  <c r="D993" i="34"/>
  <c r="D999" i="34"/>
  <c r="D1018" i="34"/>
  <c r="D1096" i="34"/>
  <c r="D1102" i="34"/>
  <c r="D1120" i="34"/>
  <c r="D1125" i="34"/>
  <c r="D1131" i="34"/>
  <c r="D1137" i="34"/>
  <c r="D1143" i="34"/>
  <c r="D1149" i="34"/>
  <c r="D1156" i="34"/>
  <c r="D1162" i="34"/>
  <c r="D1167" i="34"/>
  <c r="D1179" i="34"/>
  <c r="D1191" i="34"/>
  <c r="D1198" i="34"/>
  <c r="D1203" i="34"/>
  <c r="D1995" i="34"/>
  <c r="D3517" i="34"/>
  <c r="D3560" i="34"/>
  <c r="D3566" i="34"/>
  <c r="D3578" i="34"/>
  <c r="D3584" i="34"/>
  <c r="D3590" i="34"/>
  <c r="D3596" i="34"/>
  <c r="D3602" i="34"/>
  <c r="D3638" i="34"/>
  <c r="D3644" i="34"/>
  <c r="D3662" i="34"/>
  <c r="D3668" i="34"/>
  <c r="D3674" i="34"/>
  <c r="D3680" i="34"/>
  <c r="D3686" i="34"/>
  <c r="D3698" i="34"/>
  <c r="D3704" i="34"/>
  <c r="D3710" i="34"/>
  <c r="D3716" i="34"/>
  <c r="D3758" i="34"/>
  <c r="D3764" i="34"/>
  <c r="D3776" i="34"/>
  <c r="D4063" i="34"/>
  <c r="D4255" i="34"/>
  <c r="D4291" i="34"/>
  <c r="D605" i="34"/>
  <c r="D611" i="34"/>
  <c r="D1245" i="34"/>
  <c r="D1257" i="34"/>
  <c r="D1281" i="34"/>
  <c r="D1288" i="34"/>
  <c r="D1294" i="34"/>
  <c r="D1300" i="34"/>
  <c r="D1354" i="34"/>
  <c r="D1389" i="34"/>
  <c r="D1396" i="34"/>
  <c r="D1521" i="34"/>
  <c r="D1539" i="34"/>
  <c r="D1551" i="34"/>
  <c r="D1563" i="34"/>
  <c r="D1569" i="34"/>
  <c r="D1575" i="34"/>
  <c r="D1587" i="34"/>
  <c r="D1624" i="34"/>
  <c r="D1629" i="34"/>
  <c r="D1635" i="34"/>
  <c r="D1642" i="34"/>
  <c r="D1653" i="34"/>
  <c r="D1660" i="34"/>
  <c r="D1666" i="34"/>
  <c r="D1689" i="34"/>
  <c r="D1696" i="34"/>
  <c r="D1708" i="34"/>
  <c r="D1720" i="34"/>
  <c r="D1773" i="34"/>
  <c r="D1827" i="34"/>
  <c r="D1845" i="34"/>
  <c r="D1870" i="34"/>
  <c r="D1875" i="34"/>
  <c r="D1900" i="34"/>
  <c r="D1965" i="34"/>
  <c r="D1971" i="34"/>
  <c r="D2054" i="34"/>
  <c r="D2061" i="34"/>
  <c r="D2073" i="34"/>
  <c r="D2084" i="34"/>
  <c r="D2097" i="34"/>
  <c r="D2223" i="34"/>
  <c r="D2295" i="34"/>
  <c r="D2427" i="34"/>
  <c r="D2433" i="34"/>
  <c r="D3519" i="34"/>
  <c r="D3543" i="34"/>
  <c r="D3651" i="34"/>
  <c r="D3699" i="34"/>
  <c r="D3993" i="34"/>
  <c r="D409" i="34"/>
  <c r="D486" i="34"/>
  <c r="D516" i="34"/>
  <c r="D612" i="34"/>
  <c r="D630" i="34"/>
  <c r="D1217" i="34"/>
  <c r="D1223" i="34"/>
  <c r="D1265" i="34"/>
  <c r="D1271" i="34"/>
  <c r="D1289" i="34"/>
  <c r="D1295" i="34"/>
  <c r="D1301" i="34"/>
  <c r="D1331" i="34"/>
  <c r="D1343" i="34"/>
  <c r="D1349" i="34"/>
  <c r="D1361" i="34"/>
  <c r="D2158" i="34"/>
  <c r="D2170" i="34"/>
  <c r="D2273" i="34"/>
  <c r="D2309" i="34"/>
  <c r="D2320" i="34"/>
  <c r="D2333" i="34"/>
  <c r="D2386" i="34"/>
  <c r="D2422" i="34"/>
  <c r="D2428" i="34"/>
  <c r="D34" i="34"/>
  <c r="D115" i="34"/>
  <c r="D942" i="34"/>
  <c r="D1026" i="34"/>
  <c r="D1044" i="34"/>
  <c r="D1056" i="34"/>
  <c r="D1063" i="34"/>
  <c r="D1069" i="34"/>
  <c r="D1075" i="34"/>
  <c r="D1080" i="34"/>
  <c r="D1099" i="34"/>
  <c r="D1152" i="34"/>
  <c r="D1183" i="34"/>
  <c r="D3268" i="34"/>
  <c r="D3274" i="34"/>
  <c r="D3293" i="34"/>
  <c r="D3329" i="34"/>
  <c r="D3383" i="34"/>
  <c r="D3413" i="34"/>
  <c r="D3431" i="34"/>
  <c r="D3437" i="34"/>
  <c r="D3461" i="34"/>
  <c r="D3490" i="34"/>
  <c r="D4067" i="34"/>
  <c r="D1536" i="34"/>
  <c r="D1560" i="34"/>
  <c r="D1669" i="34"/>
  <c r="D1675" i="34"/>
  <c r="D1681" i="34"/>
  <c r="D1687" i="34"/>
  <c r="D1693" i="34"/>
  <c r="D1699" i="34"/>
  <c r="D1729" i="34"/>
  <c r="D1741" i="34"/>
  <c r="D1758" i="34"/>
  <c r="D1776" i="34"/>
  <c r="D1801" i="34"/>
  <c r="D1825" i="34"/>
  <c r="D1861" i="34"/>
  <c r="D1885" i="34"/>
  <c r="D1896" i="34"/>
  <c r="D1909" i="34"/>
  <c r="D1945" i="34"/>
  <c r="D2046" i="34"/>
  <c r="D2058" i="34"/>
  <c r="D24" i="34"/>
  <c r="D36" i="34"/>
  <c r="D45" i="34"/>
  <c r="D734" i="34"/>
  <c r="D752" i="34"/>
  <c r="D758" i="34"/>
  <c r="D770" i="34"/>
  <c r="D794" i="34"/>
  <c r="D800" i="34"/>
  <c r="D806" i="34"/>
  <c r="D818" i="34"/>
  <c r="D896" i="34"/>
  <c r="D902" i="34"/>
  <c r="D908" i="34"/>
  <c r="D938" i="34"/>
  <c r="D944" i="34"/>
  <c r="D956" i="34"/>
  <c r="D968" i="34"/>
  <c r="D980" i="34"/>
  <c r="D998" i="34"/>
  <c r="D1004" i="34"/>
  <c r="D1010" i="34"/>
  <c r="D1142" i="34"/>
  <c r="D1184" i="34"/>
  <c r="D1190" i="34"/>
  <c r="D2694" i="34"/>
  <c r="D2700" i="34"/>
  <c r="D2892" i="34"/>
  <c r="D2910" i="34"/>
  <c r="D2940" i="34"/>
  <c r="D2988" i="34"/>
  <c r="D3096" i="34"/>
  <c r="D3174" i="34"/>
  <c r="D3180" i="34"/>
  <c r="D663" i="34"/>
  <c r="D662" i="34"/>
  <c r="D2545" i="34"/>
  <c r="D657" i="34"/>
  <c r="D2162" i="34"/>
  <c r="D2360" i="34"/>
  <c r="D2557" i="34"/>
  <c r="D2305" i="34"/>
  <c r="D274" i="34"/>
  <c r="D2384" i="34"/>
  <c r="D2580" i="34"/>
  <c r="D280" i="34"/>
  <c r="D519" i="34"/>
  <c r="D531" i="34"/>
  <c r="D567" i="34"/>
  <c r="D573" i="34"/>
  <c r="D585" i="34"/>
  <c r="D597" i="34"/>
  <c r="D603" i="34"/>
  <c r="D609" i="34"/>
  <c r="D615" i="34"/>
  <c r="D2503" i="34"/>
  <c r="D2293" i="34"/>
  <c r="D2508" i="34"/>
  <c r="D2586" i="34"/>
  <c r="D2252" i="34"/>
  <c r="D2539" i="34"/>
  <c r="D2520" i="34"/>
  <c r="D1155" i="34"/>
  <c r="D2197" i="34"/>
  <c r="D2419" i="34"/>
  <c r="D1462" i="34"/>
  <c r="D1114" i="34"/>
  <c r="D1113" i="34"/>
  <c r="D2150" i="34"/>
  <c r="D2149" i="34"/>
  <c r="D2479" i="34"/>
  <c r="D2498" i="34"/>
  <c r="D2527" i="34"/>
  <c r="D2185" i="34"/>
  <c r="D2132" i="34"/>
  <c r="D710" i="34"/>
  <c r="D641" i="34"/>
  <c r="D886" i="34"/>
  <c r="D887" i="34"/>
  <c r="D905" i="34"/>
  <c r="D904" i="34"/>
  <c r="D1809" i="34"/>
  <c r="D1810" i="34"/>
  <c r="D2179" i="34"/>
  <c r="D2180" i="34"/>
  <c r="D2467" i="34"/>
  <c r="D2209" i="34"/>
  <c r="D2456" i="34"/>
  <c r="D2492" i="34"/>
  <c r="D2173" i="34"/>
  <c r="D2192" i="34"/>
  <c r="D2389" i="34"/>
  <c r="D2943" i="34"/>
  <c r="D2942" i="34"/>
  <c r="D2461" i="34"/>
  <c r="D2203" i="34"/>
  <c r="D2444" i="34"/>
  <c r="D2155" i="34"/>
  <c r="D1192" i="34"/>
  <c r="D252" i="34"/>
  <c r="D253" i="34"/>
  <c r="D312" i="34"/>
  <c r="D313" i="34"/>
  <c r="D659" i="34"/>
  <c r="D660" i="34"/>
  <c r="D2553" i="34"/>
  <c r="D2554" i="34"/>
  <c r="D2437" i="34"/>
  <c r="D2143" i="34"/>
  <c r="D1161" i="34"/>
  <c r="D2396" i="34"/>
  <c r="D2474" i="34"/>
  <c r="D2413" i="34"/>
  <c r="D2113" i="34"/>
  <c r="D2431" i="34"/>
  <c r="D1168" i="34"/>
  <c r="D2450" i="34"/>
  <c r="D315" i="34"/>
  <c r="D2137" i="34"/>
  <c r="D1468" i="34"/>
  <c r="D1033" i="34"/>
  <c r="D1032" i="34"/>
  <c r="D1050" i="34"/>
  <c r="D1051" i="34"/>
  <c r="D1128" i="34"/>
  <c r="D1129" i="34"/>
  <c r="D2296" i="34"/>
  <c r="D2297" i="34"/>
  <c r="D340" i="34"/>
  <c r="D309" i="34"/>
  <c r="D2486" i="34"/>
  <c r="D321" i="34"/>
  <c r="D2426" i="34"/>
  <c r="D3263" i="34"/>
  <c r="D3262" i="34"/>
  <c r="D2300" i="34"/>
  <c r="D2408" i="34"/>
  <c r="D1095" i="34"/>
  <c r="D716" i="34"/>
  <c r="D715" i="34"/>
  <c r="D854" i="34"/>
  <c r="D853" i="34"/>
  <c r="D883" i="34"/>
  <c r="D884" i="34"/>
  <c r="D2312" i="34"/>
  <c r="D2311" i="34"/>
  <c r="D2353" i="34"/>
  <c r="D2126" i="34"/>
  <c r="D2932" i="34"/>
  <c r="D4465" i="34"/>
  <c r="D218" i="34"/>
  <c r="D242" i="34"/>
  <c r="D301" i="34"/>
  <c r="D308" i="34"/>
  <c r="D822" i="34"/>
  <c r="D827" i="34"/>
  <c r="D833" i="34"/>
  <c r="D845" i="34"/>
  <c r="D852" i="34"/>
  <c r="D857" i="34"/>
  <c r="D869" i="34"/>
  <c r="D971" i="34"/>
  <c r="D1144" i="34"/>
  <c r="D1157" i="34"/>
  <c r="D1175" i="34"/>
  <c r="D1897" i="34"/>
  <c r="D2279" i="34"/>
  <c r="D2291" i="34"/>
  <c r="D2937" i="34"/>
  <c r="D3571" i="34"/>
  <c r="D3607" i="34"/>
  <c r="D3613" i="34"/>
  <c r="D3619" i="34"/>
  <c r="D3625" i="34"/>
  <c r="D3631" i="34"/>
  <c r="D3649" i="34"/>
  <c r="D3655" i="34"/>
  <c r="D3691" i="34"/>
  <c r="D3721" i="34"/>
  <c r="D3727" i="34"/>
  <c r="D3733" i="34"/>
  <c r="D3739" i="34"/>
  <c r="D3745" i="34"/>
  <c r="D3751" i="34"/>
  <c r="D3769" i="34"/>
  <c r="D64" i="34"/>
  <c r="D82" i="34"/>
  <c r="D88" i="34"/>
  <c r="D94" i="34"/>
  <c r="D100" i="34"/>
  <c r="D129" i="34"/>
  <c r="D135" i="34"/>
  <c r="D159" i="34"/>
  <c r="D439" i="34"/>
  <c r="D541" i="34"/>
  <c r="D547" i="34"/>
  <c r="D608" i="34"/>
  <c r="D626" i="34"/>
  <c r="D638" i="34"/>
  <c r="D810" i="34"/>
  <c r="D1312" i="34"/>
  <c r="D1324" i="34"/>
  <c r="D1444" i="34"/>
  <c r="D1450" i="34"/>
  <c r="D1652" i="34"/>
  <c r="D2012" i="34"/>
  <c r="D2119" i="34"/>
  <c r="D2215" i="34"/>
  <c r="D2221" i="34"/>
  <c r="D2233" i="34"/>
  <c r="D2239" i="34"/>
  <c r="D2245" i="34"/>
  <c r="D2269" i="34"/>
  <c r="D2687" i="34"/>
  <c r="D2692" i="34"/>
  <c r="D2698" i="34"/>
  <c r="D2704" i="34"/>
  <c r="D2740" i="34"/>
  <c r="D2783" i="34"/>
  <c r="D2788" i="34"/>
  <c r="D2836" i="34"/>
  <c r="D2842" i="34"/>
  <c r="D2854" i="34"/>
  <c r="D2860" i="34"/>
  <c r="D2866" i="34"/>
  <c r="D2872" i="34"/>
  <c r="D2879" i="34"/>
  <c r="D2885" i="34"/>
  <c r="D2890" i="34"/>
  <c r="D2897" i="34"/>
  <c r="D2903" i="34"/>
  <c r="D2909" i="34"/>
  <c r="D2914" i="34"/>
  <c r="D2921" i="34"/>
  <c r="D2927" i="34"/>
  <c r="D3346" i="34"/>
  <c r="D3364" i="34"/>
  <c r="D3381" i="34"/>
  <c r="D3460" i="34"/>
  <c r="D3465" i="34"/>
  <c r="D3483" i="34"/>
  <c r="D4106" i="34"/>
  <c r="D4586" i="34"/>
  <c r="D4676" i="34"/>
  <c r="D171" i="34"/>
  <c r="D195" i="34"/>
  <c r="D201" i="34"/>
  <c r="D213" i="34"/>
  <c r="D219" i="34"/>
  <c r="D249" i="34"/>
  <c r="D1134" i="34"/>
  <c r="D1474" i="34"/>
  <c r="D1516" i="34"/>
  <c r="D1528" i="34"/>
  <c r="D1534" i="34"/>
  <c r="D1546" i="34"/>
  <c r="D1558" i="34"/>
  <c r="D1582" i="34"/>
  <c r="D1593" i="34"/>
  <c r="D1600" i="34"/>
  <c r="D1606" i="34"/>
  <c r="D1612" i="34"/>
  <c r="D1617" i="34"/>
  <c r="D1898" i="34"/>
  <c r="D1910" i="34"/>
  <c r="D1922" i="34"/>
  <c r="D1928" i="34"/>
  <c r="D2377" i="34"/>
  <c r="D3131" i="34"/>
  <c r="D3166" i="34"/>
  <c r="D3172" i="34"/>
  <c r="D3227" i="34"/>
  <c r="D3251" i="34"/>
  <c r="D3795" i="34"/>
  <c r="D3813" i="34"/>
  <c r="D1398" i="34"/>
  <c r="D2001" i="34"/>
  <c r="D2766" i="34"/>
  <c r="D2784" i="34"/>
  <c r="D2814" i="34"/>
  <c r="D2820" i="34"/>
  <c r="D2928" i="34"/>
  <c r="D4347" i="34"/>
  <c r="D208" i="34"/>
  <c r="D298" i="34"/>
  <c r="D353" i="34"/>
  <c r="D848" i="34"/>
  <c r="D861" i="34"/>
  <c r="D909" i="34"/>
  <c r="D939" i="34"/>
  <c r="D951" i="34"/>
  <c r="D1123" i="34"/>
  <c r="D1147" i="34"/>
  <c r="D1165" i="34"/>
  <c r="D1529" i="34"/>
  <c r="D1678" i="34"/>
  <c r="D1690" i="34"/>
  <c r="D1715" i="34"/>
  <c r="D1727" i="34"/>
  <c r="D1733" i="34"/>
  <c r="D1739" i="34"/>
  <c r="D1751" i="34"/>
  <c r="D1757" i="34"/>
  <c r="D1774" i="34"/>
  <c r="D1781" i="34"/>
  <c r="D1817" i="34"/>
  <c r="D1828" i="34"/>
  <c r="D1847" i="34"/>
  <c r="D2445" i="34"/>
  <c r="D3700" i="34"/>
  <c r="D3736" i="34"/>
  <c r="D3755" i="34"/>
  <c r="D3766" i="34"/>
  <c r="D382" i="34"/>
  <c r="D424" i="34"/>
  <c r="D430" i="34"/>
  <c r="D449" i="34"/>
  <c r="D455" i="34"/>
  <c r="D461" i="34"/>
  <c r="D467" i="34"/>
  <c r="D485" i="34"/>
  <c r="D491" i="34"/>
  <c r="D497" i="34"/>
  <c r="D557" i="34"/>
  <c r="D563" i="34"/>
  <c r="D807" i="34"/>
  <c r="D1028" i="34"/>
  <c r="D1058" i="34"/>
  <c r="D1094" i="34"/>
  <c r="D1375" i="34"/>
  <c r="D1643" i="34"/>
  <c r="D1649" i="34"/>
  <c r="D1655" i="34"/>
  <c r="D1661" i="34"/>
  <c r="D2259" i="34"/>
  <c r="D2647" i="34"/>
  <c r="D2677" i="34"/>
  <c r="D2683" i="34"/>
  <c r="D2689" i="34"/>
  <c r="D2695" i="34"/>
  <c r="D3414" i="34"/>
  <c r="D4114" i="34"/>
  <c r="D4120" i="34"/>
  <c r="D4222" i="34"/>
  <c r="D4246" i="34"/>
  <c r="D4336" i="34"/>
  <c r="D168" i="34"/>
  <c r="D180" i="34"/>
  <c r="D186" i="34"/>
  <c r="D246" i="34"/>
  <c r="D311" i="34"/>
  <c r="D868" i="34"/>
  <c r="D952" i="34"/>
  <c r="D964" i="34"/>
  <c r="D1012" i="34"/>
  <c r="D1412" i="34"/>
  <c r="D1465" i="34"/>
  <c r="D1549" i="34"/>
  <c r="D1615" i="34"/>
  <c r="D1621" i="34"/>
  <c r="D1680" i="34"/>
  <c r="D1740" i="34"/>
  <c r="D1902" i="34"/>
  <c r="D1908" i="34"/>
  <c r="D2284" i="34"/>
  <c r="D2470" i="34"/>
  <c r="D2582" i="34"/>
  <c r="D3187" i="34"/>
  <c r="D3906" i="34"/>
  <c r="D23" i="34"/>
  <c r="D49" i="34"/>
  <c r="D56" i="34"/>
  <c r="D138" i="34"/>
  <c r="D384" i="34"/>
  <c r="D420" i="34"/>
  <c r="D546" i="34"/>
  <c r="D552" i="34"/>
  <c r="D724" i="34"/>
  <c r="D754" i="34"/>
  <c r="D815" i="34"/>
  <c r="D1042" i="34"/>
  <c r="D1072" i="34"/>
  <c r="D1341" i="34"/>
  <c r="D1347" i="34"/>
  <c r="D2201" i="34"/>
  <c r="D2249" i="34"/>
  <c r="D2505" i="34"/>
  <c r="D2535" i="34"/>
  <c r="D2548" i="34"/>
  <c r="D2631" i="34"/>
  <c r="D2661" i="34"/>
  <c r="D2727" i="34"/>
  <c r="D2739" i="34"/>
  <c r="D3458" i="34"/>
  <c r="I21" i="21"/>
  <c r="I24" i="21" s="1"/>
  <c r="I20" i="21"/>
  <c r="H24" i="21"/>
  <c r="D74" i="15"/>
  <c r="G49" i="15"/>
  <c r="G88" i="15"/>
  <c r="D75" i="15"/>
  <c r="G25" i="15"/>
  <c r="D35" i="15"/>
  <c r="D97" i="15"/>
  <c r="D86" i="15"/>
  <c r="G76" i="15"/>
  <c r="G37" i="15"/>
  <c r="D47" i="15"/>
  <c r="G100" i="15"/>
  <c r="D110" i="15"/>
  <c r="G61" i="15"/>
  <c r="D38" i="15"/>
  <c r="D65" i="15"/>
  <c r="D89" i="15"/>
  <c r="D113" i="15"/>
  <c r="G40" i="15"/>
  <c r="G91" i="15"/>
  <c r="H1325" i="37"/>
  <c r="H4232" i="37"/>
  <c r="H4088" i="37"/>
  <c r="H3944" i="37"/>
  <c r="H3800" i="37"/>
  <c r="H3656" i="37"/>
  <c r="H3512" i="37"/>
  <c r="H3368" i="37"/>
  <c r="H3213" i="37"/>
  <c r="H3053" i="37"/>
  <c r="H2881" i="37"/>
  <c r="H2702" i="37"/>
  <c r="H2489" i="37"/>
  <c r="H1132" i="37"/>
  <c r="H4231" i="37"/>
  <c r="H4063" i="37"/>
  <c r="H3847" i="37"/>
  <c r="H3631" i="37"/>
  <c r="H3415" i="37"/>
  <c r="H3173" i="37"/>
  <c r="H2908" i="37"/>
  <c r="H2552" i="37"/>
  <c r="H1968" i="37"/>
  <c r="H1863" i="37"/>
  <c r="H2514" i="37"/>
  <c r="H1877" i="37"/>
  <c r="H2160" i="37"/>
  <c r="H2132" i="37"/>
  <c r="H2354" i="37"/>
  <c r="H1396" i="37"/>
  <c r="H1920" i="37"/>
  <c r="H2404" i="37"/>
  <c r="H2808" i="37"/>
  <c r="H2747" i="37"/>
  <c r="H808" i="37"/>
  <c r="H1623" i="37"/>
  <c r="H1134" i="37"/>
  <c r="H234" i="37"/>
  <c r="H3046" i="37"/>
  <c r="H2874" i="37"/>
  <c r="H2694" i="37"/>
  <c r="H2476" i="37"/>
  <c r="H3518" i="37"/>
  <c r="H3374" i="37"/>
  <c r="H3220" i="37"/>
  <c r="H3061" i="37"/>
  <c r="H2887" i="37"/>
  <c r="H2708" i="37"/>
  <c r="H2503" i="37"/>
  <c r="H1723" i="37"/>
  <c r="H3397" i="37"/>
  <c r="H3245" i="37"/>
  <c r="H3088" i="37"/>
  <c r="H2914" i="37"/>
  <c r="H2740" i="37"/>
  <c r="H2542" i="37"/>
  <c r="H2087" i="37"/>
  <c r="H3126" i="37"/>
  <c r="H2957" i="37"/>
  <c r="H2785" i="37"/>
  <c r="H2595" i="37"/>
  <c r="H2280" i="37"/>
  <c r="H3395" i="37"/>
  <c r="H3243" i="37"/>
  <c r="H3086" i="37"/>
  <c r="H2912" i="37"/>
  <c r="H2738" i="37"/>
  <c r="H2540" i="37"/>
  <c r="H2060" i="37"/>
  <c r="H3406" i="37"/>
  <c r="H3255" i="37"/>
  <c r="H3098" i="37"/>
  <c r="H2925" i="37"/>
  <c r="H2752" i="37"/>
  <c r="H2558" i="37"/>
  <c r="H2162" i="37"/>
  <c r="H3645" i="37"/>
  <c r="H3501" i="37"/>
  <c r="H3357" i="37"/>
  <c r="H3201" i="37"/>
  <c r="H3040" i="37"/>
  <c r="H2866" i="37"/>
  <c r="H2685" i="37"/>
  <c r="H2460" i="37"/>
  <c r="H4364" i="37"/>
  <c r="H4220" i="37"/>
  <c r="H4076" i="37"/>
  <c r="H3932" i="37"/>
  <c r="H3788" i="37"/>
  <c r="H3644" i="37"/>
  <c r="H3500" i="37"/>
  <c r="H3356" i="37"/>
  <c r="H3200" i="37"/>
  <c r="H3039" i="37"/>
  <c r="H2865" i="37"/>
  <c r="H2684" i="37"/>
  <c r="H2453" i="37"/>
  <c r="H4363" i="37"/>
  <c r="H4219" i="37"/>
  <c r="H4051" i="37"/>
  <c r="H3835" i="37"/>
  <c r="H3619" i="37"/>
  <c r="H3403" i="37"/>
  <c r="H3160" i="37"/>
  <c r="H2894" i="37"/>
  <c r="H2535" i="37"/>
  <c r="H1955" i="37"/>
  <c r="H1844" i="37"/>
  <c r="H2501" i="37"/>
  <c r="H1861" i="37"/>
  <c r="H2147" i="37"/>
  <c r="H2119" i="37"/>
  <c r="H2341" i="37"/>
  <c r="H1214" i="37"/>
  <c r="H1903" i="37"/>
  <c r="H2391" i="37"/>
  <c r="H2796" i="37"/>
  <c r="H2711" i="37"/>
  <c r="H480" i="37"/>
  <c r="H1551" i="37"/>
  <c r="H904" i="37"/>
  <c r="H341" i="37"/>
  <c r="H2838" i="37"/>
  <c r="H2655" i="37"/>
  <c r="H2397" i="37"/>
  <c r="H4340" i="37"/>
  <c r="H4196" i="37"/>
  <c r="H4052" i="37"/>
  <c r="H3908" i="37"/>
  <c r="H3764" i="37"/>
  <c r="H3620" i="37"/>
  <c r="H3476" i="37"/>
  <c r="H3331" i="37"/>
  <c r="H3174" i="37"/>
  <c r="H3009" i="37"/>
  <c r="H2837" i="37"/>
  <c r="H2654" i="37"/>
  <c r="H2394" i="37"/>
  <c r="H4339" i="37"/>
  <c r="H4195" i="37"/>
  <c r="H4027" i="37"/>
  <c r="H3811" i="37"/>
  <c r="H3595" i="37"/>
  <c r="H3379" i="37"/>
  <c r="H3108" i="37"/>
  <c r="H2822" i="37"/>
  <c r="H2359" i="37"/>
  <c r="H1770" i="37"/>
  <c r="H1295" i="37"/>
  <c r="H2357" i="37"/>
  <c r="H1435" i="37"/>
  <c r="H2003" i="37"/>
  <c r="H1975" i="37"/>
  <c r="H2197" i="37"/>
  <c r="H2392" i="37"/>
  <c r="H1651" i="37"/>
  <c r="H2247" i="37"/>
  <c r="H2495" i="37"/>
  <c r="H2258" i="37"/>
  <c r="H1163" i="37"/>
  <c r="H1682" i="37"/>
  <c r="H1278" i="37"/>
  <c r="H4847" i="37"/>
  <c r="H2995" i="37"/>
  <c r="H2823" i="37"/>
  <c r="H2636" i="37"/>
  <c r="H2360" i="37"/>
  <c r="H4327" i="37"/>
  <c r="H4183" i="37"/>
  <c r="H3991" i="37"/>
  <c r="H3775" i="37"/>
  <c r="H3559" i="37"/>
  <c r="H3343" i="37"/>
  <c r="H3094" i="37"/>
  <c r="H2806" i="37"/>
  <c r="H2217" i="37"/>
  <c r="H1748" i="37"/>
  <c r="H1096" i="37"/>
  <c r="H2344" i="37"/>
  <c r="H1262" i="37"/>
  <c r="H1989" i="37"/>
  <c r="H1962" i="37"/>
  <c r="H2184" i="37"/>
  <c r="H2379" i="37"/>
  <c r="H1579" i="37"/>
  <c r="H2234" i="37"/>
  <c r="H2468" i="37"/>
  <c r="H2219" i="37"/>
  <c r="H1073" i="37"/>
  <c r="H1610" i="37"/>
  <c r="H1061" i="37"/>
  <c r="H4830" i="37"/>
  <c r="H3189" i="37"/>
  <c r="H3027" i="37"/>
  <c r="H2853" i="37"/>
  <c r="H2671" i="37"/>
  <c r="H2427" i="37"/>
  <c r="H3729" i="37"/>
  <c r="H3585" i="37"/>
  <c r="H3441" i="37"/>
  <c r="H3293" i="37"/>
  <c r="H3136" i="37"/>
  <c r="H2968" i="37"/>
  <c r="H2794" i="37"/>
  <c r="H2607" i="37"/>
  <c r="H2303" i="37"/>
  <c r="H4304" i="37"/>
  <c r="H4160" i="37"/>
  <c r="H4016" i="37"/>
  <c r="H3872" i="37"/>
  <c r="H3728" i="37"/>
  <c r="H3584" i="37"/>
  <c r="H3440" i="37"/>
  <c r="H3292" i="37"/>
  <c r="H3135" i="37"/>
  <c r="H2967" i="37"/>
  <c r="H2793" i="37"/>
  <c r="H2606" i="37"/>
  <c r="H2296" i="37"/>
  <c r="H4303" i="37"/>
  <c r="H4159" i="37"/>
  <c r="H3967" i="37"/>
  <c r="H3751" i="37"/>
  <c r="H3535" i="37"/>
  <c r="H3317" i="37"/>
  <c r="H3066" i="37"/>
  <c r="H2746" i="37"/>
  <c r="H2008" i="37"/>
  <c r="H2189" i="37"/>
  <c r="H1992" i="37"/>
  <c r="H2200" i="37"/>
  <c r="H2474" i="37"/>
  <c r="H1821" i="37"/>
  <c r="H1782" i="37"/>
  <c r="H2040" i="37"/>
  <c r="H2235" i="37"/>
  <c r="H2701" i="37"/>
  <c r="H2064" i="37"/>
  <c r="H2036" i="37"/>
  <c r="H1557" i="37"/>
  <c r="H1366" i="37"/>
  <c r="H1669" i="37"/>
  <c r="H584" i="37"/>
  <c r="H2373" i="37"/>
  <c r="H3205" i="37"/>
  <c r="H3043" i="37"/>
  <c r="H2871" i="37"/>
  <c r="H2691" i="37"/>
  <c r="H2465" i="37"/>
  <c r="H3467" i="37"/>
  <c r="H3321" i="37"/>
  <c r="H3164" i="37"/>
  <c r="H2998" i="37"/>
  <c r="H2826" i="37"/>
  <c r="H2642" i="37"/>
  <c r="H2371" i="37"/>
  <c r="H3478" i="37"/>
  <c r="H3333" i="37"/>
  <c r="H3176" i="37"/>
  <c r="H3013" i="37"/>
  <c r="H2839" i="37"/>
  <c r="H2656" i="37"/>
  <c r="H2399" i="37"/>
  <c r="H3717" i="37"/>
  <c r="H3573" i="37"/>
  <c r="H3429" i="37"/>
  <c r="H3280" i="37"/>
  <c r="H3123" i="37"/>
  <c r="H2954" i="37"/>
  <c r="H2780" i="37"/>
  <c r="H2589" i="37"/>
  <c r="H2268" i="37"/>
  <c r="H4292" i="37"/>
  <c r="H4148" i="37"/>
  <c r="H4004" i="37"/>
  <c r="H3860" i="37"/>
  <c r="H3716" i="37"/>
  <c r="H3572" i="37"/>
  <c r="H3428" i="37"/>
  <c r="H3279" i="37"/>
  <c r="H3122" i="37"/>
  <c r="H2953" i="37"/>
  <c r="H2779" i="37"/>
  <c r="H2588" i="37"/>
  <c r="H2267" i="37"/>
  <c r="H4291" i="37"/>
  <c r="H4147" i="37"/>
  <c r="H3955" i="37"/>
  <c r="H3739" i="37"/>
  <c r="H3523" i="37"/>
  <c r="H3304" i="37"/>
  <c r="H3008" i="37"/>
  <c r="H2731" i="37"/>
  <c r="H2190" i="37"/>
  <c r="H2176" i="37"/>
  <c r="H1979" i="37"/>
  <c r="H2187" i="37"/>
  <c r="H2461" i="37"/>
  <c r="H1805" i="37"/>
  <c r="H1760" i="37"/>
  <c r="H2027" i="37"/>
  <c r="H2222" i="37"/>
  <c r="H2689" i="37"/>
  <c r="H2024" i="37"/>
  <c r="H1997" i="37"/>
  <c r="H1640" i="37"/>
  <c r="H1288" i="37"/>
  <c r="H1549" i="37"/>
  <c r="H188" i="37"/>
  <c r="H2384" i="37"/>
  <c r="H3103" i="37"/>
  <c r="H2932" i="37"/>
  <c r="H2757" i="37"/>
  <c r="H2564" i="37"/>
  <c r="H2191" i="37"/>
  <c r="H3422" i="37"/>
  <c r="H3272" i="37"/>
  <c r="H3115" i="37"/>
  <c r="H2945" i="37"/>
  <c r="H2773" i="37"/>
  <c r="H2582" i="37"/>
  <c r="H2243" i="37"/>
  <c r="H3445" i="37"/>
  <c r="H3297" i="37"/>
  <c r="H3140" i="37"/>
  <c r="H2972" i="37"/>
  <c r="H2800" i="37"/>
  <c r="H2611" i="37"/>
  <c r="H2309" i="37"/>
  <c r="H3178" i="37"/>
  <c r="H3015" i="37"/>
  <c r="H2841" i="37"/>
  <c r="H2658" i="37"/>
  <c r="H2401" i="37"/>
  <c r="H3443" i="37"/>
  <c r="H3295" i="37"/>
  <c r="H3138" i="37"/>
  <c r="H2970" i="37"/>
  <c r="H2798" i="37"/>
  <c r="H2609" i="37"/>
  <c r="H2307" i="37"/>
  <c r="H3454" i="37"/>
  <c r="H3307" i="37"/>
  <c r="H3150" i="37"/>
  <c r="H2983" i="37"/>
  <c r="H2811" i="37"/>
  <c r="H2623" i="37"/>
  <c r="H2334" i="37"/>
  <c r="H3693" i="37"/>
  <c r="H3549" i="37"/>
  <c r="H3405" i="37"/>
  <c r="H3254" i="37"/>
  <c r="H3097" i="37"/>
  <c r="H2924" i="37"/>
  <c r="H2751" i="37"/>
  <c r="H2554" i="37"/>
  <c r="H2152" i="37"/>
  <c r="H4268" i="37"/>
  <c r="H4124" i="37"/>
  <c r="H3980" i="37"/>
  <c r="H3836" i="37"/>
  <c r="H3692" i="37"/>
  <c r="H3548" i="37"/>
  <c r="H3404" i="37"/>
  <c r="H3253" i="37"/>
  <c r="H3096" i="37"/>
  <c r="H2923" i="37"/>
  <c r="H2750" i="37"/>
  <c r="H2553" i="37"/>
  <c r="H2149" i="37"/>
  <c r="H4267" i="37"/>
  <c r="H4123" i="37"/>
  <c r="H3907" i="37"/>
  <c r="H3691" i="37"/>
  <c r="H3475" i="37"/>
  <c r="H3252" i="37"/>
  <c r="H2980" i="37"/>
  <c r="H2650" i="37"/>
  <c r="H2112" i="37"/>
  <c r="H2032" i="37"/>
  <c r="H1807" i="37"/>
  <c r="H2043" i="37"/>
  <c r="H2317" i="37"/>
  <c r="H742" i="37"/>
  <c r="H2511" i="37"/>
  <c r="H1873" i="37"/>
  <c r="H2078" i="37"/>
  <c r="H2557" i="37"/>
  <c r="H1731" i="37"/>
  <c r="H3215" i="37"/>
  <c r="H944" i="37"/>
  <c r="H1672" i="37"/>
  <c r="H1536" i="37"/>
  <c r="H926" i="37"/>
  <c r="H1941" i="37"/>
  <c r="H1719" i="37"/>
  <c r="H2163" i="37"/>
  <c r="H2006" i="37"/>
  <c r="H1827" i="37"/>
  <c r="H840" i="37"/>
  <c r="H1965" i="37"/>
  <c r="H1767" i="37"/>
  <c r="H2488" i="37"/>
  <c r="H2331" i="37"/>
  <c r="H2174" i="37"/>
  <c r="H2017" i="37"/>
  <c r="H1842" i="37"/>
  <c r="H1060" i="37"/>
  <c r="H2448" i="37"/>
  <c r="H2291" i="37"/>
  <c r="H2133" i="37"/>
  <c r="H1976" i="37"/>
  <c r="H1783" i="37"/>
  <c r="H2263" i="37"/>
  <c r="H2106" i="37"/>
  <c r="H1949" i="37"/>
  <c r="H1737" i="37"/>
  <c r="H2485" i="37"/>
  <c r="H2328" i="37"/>
  <c r="H2171" i="37"/>
  <c r="H2013" i="37"/>
  <c r="H1838" i="37"/>
  <c r="H1005" i="37"/>
  <c r="H2366" i="37"/>
  <c r="H2209" i="37"/>
  <c r="H2052" i="37"/>
  <c r="H1887" i="37"/>
  <c r="H1507" i="37"/>
  <c r="H2677" i="37"/>
  <c r="H2533" i="37"/>
  <c r="H2378" i="37"/>
  <c r="H2221" i="37"/>
  <c r="H2011" i="37"/>
  <c r="H503" i="37"/>
  <c r="H2784" i="37"/>
  <c r="H2442" i="37"/>
  <c r="H1971" i="37"/>
  <c r="H3155" i="37"/>
  <c r="H2687" i="37"/>
  <c r="H2179" i="37"/>
  <c r="H1568" i="37"/>
  <c r="H370" i="37"/>
  <c r="H1710" i="37"/>
  <c r="H942" i="37"/>
  <c r="H1159" i="37"/>
  <c r="H1492" i="37"/>
  <c r="H1429" i="37"/>
  <c r="H1490" i="37"/>
  <c r="H1440" i="37"/>
  <c r="H1187" i="37"/>
  <c r="H2458" i="37"/>
  <c r="H396" i="37"/>
  <c r="H1032" i="37"/>
  <c r="H1221" i="37"/>
  <c r="H604" i="37"/>
  <c r="H4963" i="37"/>
  <c r="H2515" i="37"/>
  <c r="H1830" i="37"/>
  <c r="H2085" i="37"/>
  <c r="H1928" i="37"/>
  <c r="H1676" i="37"/>
  <c r="H2150" i="37"/>
  <c r="H1993" i="37"/>
  <c r="H1808" i="37"/>
  <c r="H2109" i="37"/>
  <c r="H1952" i="37"/>
  <c r="H1745" i="37"/>
  <c r="H2475" i="37"/>
  <c r="H2318" i="37"/>
  <c r="H2161" i="37"/>
  <c r="H2004" i="37"/>
  <c r="H1825" i="37"/>
  <c r="H777" i="37"/>
  <c r="H2435" i="37"/>
  <c r="H2277" i="37"/>
  <c r="H2120" i="37"/>
  <c r="H1963" i="37"/>
  <c r="H1761" i="37"/>
  <c r="H2250" i="37"/>
  <c r="H2093" i="37"/>
  <c r="H1936" i="37"/>
  <c r="H1701" i="37"/>
  <c r="H2472" i="37"/>
  <c r="H2315" i="37"/>
  <c r="H2157" i="37"/>
  <c r="H2000" i="37"/>
  <c r="H1819" i="37"/>
  <c r="H668" i="37"/>
  <c r="H2353" i="37"/>
  <c r="H2196" i="37"/>
  <c r="H2039" i="37"/>
  <c r="H1872" i="37"/>
  <c r="H1383" i="37"/>
  <c r="H2665" i="37"/>
  <c r="H2521" i="37"/>
  <c r="H2365" i="37"/>
  <c r="H2195" i="37"/>
  <c r="H1998" i="37"/>
  <c r="H3084" i="37"/>
  <c r="H2760" i="37"/>
  <c r="H2364" i="37"/>
  <c r="H1885" i="37"/>
  <c r="H3071" i="37"/>
  <c r="H2603" i="37"/>
  <c r="H2101" i="37"/>
  <c r="H1544" i="37"/>
  <c r="H200" i="37"/>
  <c r="H1698" i="37"/>
  <c r="H918" i="37"/>
  <c r="H1144" i="37"/>
  <c r="H1480" i="37"/>
  <c r="H1416" i="37"/>
  <c r="H1478" i="37"/>
  <c r="H1427" i="37"/>
  <c r="H1169" i="37"/>
  <c r="H2446" i="37"/>
  <c r="H653" i="37"/>
  <c r="H1019" i="37"/>
  <c r="H1101" i="37"/>
  <c r="H472" i="37"/>
  <c r="H3339" i="37"/>
  <c r="H4087" i="37"/>
  <c r="H3943" i="37"/>
  <c r="H3799" i="37"/>
  <c r="H3655" i="37"/>
  <c r="H3511" i="37"/>
  <c r="H3367" i="37"/>
  <c r="H3212" i="37"/>
  <c r="H3052" i="37"/>
  <c r="H2878" i="37"/>
  <c r="H2698" i="37"/>
  <c r="H2486" i="37"/>
  <c r="H895" i="37"/>
  <c r="H2072" i="37"/>
  <c r="H1913" i="37"/>
  <c r="H1617" i="37"/>
  <c r="H2137" i="37"/>
  <c r="H1980" i="37"/>
  <c r="H1789" i="37"/>
  <c r="H2096" i="37"/>
  <c r="H1939" i="37"/>
  <c r="H1712" i="37"/>
  <c r="H2462" i="37"/>
  <c r="H2305" i="37"/>
  <c r="H2148" i="37"/>
  <c r="H1991" i="37"/>
  <c r="H1806" i="37"/>
  <c r="H2573" i="37"/>
  <c r="H2421" i="37"/>
  <c r="H2264" i="37"/>
  <c r="H2107" i="37"/>
  <c r="H1950" i="37"/>
  <c r="H1741" i="37"/>
  <c r="H2237" i="37"/>
  <c r="H2080" i="37"/>
  <c r="H1922" i="37"/>
  <c r="H1653" i="37"/>
  <c r="H2459" i="37"/>
  <c r="H2301" i="37"/>
  <c r="H2144" i="37"/>
  <c r="H1987" i="37"/>
  <c r="H1801" i="37"/>
  <c r="H2497" i="37"/>
  <c r="H2340" i="37"/>
  <c r="H2183" i="37"/>
  <c r="H2025" i="37"/>
  <c r="H1854" i="37"/>
  <c r="H1199" i="37"/>
  <c r="H2653" i="37"/>
  <c r="H2509" i="37"/>
  <c r="H2352" i="37"/>
  <c r="H2181" i="37"/>
  <c r="H1985" i="37"/>
  <c r="H3072" i="37"/>
  <c r="H2736" i="37"/>
  <c r="H2351" i="37"/>
  <c r="H1868" i="37"/>
  <c r="H3059" i="37"/>
  <c r="H2591" i="37"/>
  <c r="H2088" i="37"/>
  <c r="H1484" i="37"/>
  <c r="H1420" i="37"/>
  <c r="H1626" i="37"/>
  <c r="H774" i="37"/>
  <c r="H1055" i="37"/>
  <c r="H1363" i="37"/>
  <c r="H1319" i="37"/>
  <c r="H1375" i="37"/>
  <c r="H1299" i="37"/>
  <c r="H970" i="37"/>
  <c r="H2278" i="37"/>
  <c r="H284" i="37"/>
  <c r="H732" i="37"/>
  <c r="H780" i="37"/>
  <c r="H831" i="37"/>
  <c r="H4851" i="37"/>
  <c r="H4075" i="37"/>
  <c r="H3931" i="37"/>
  <c r="H3787" i="37"/>
  <c r="H3643" i="37"/>
  <c r="H3499" i="37"/>
  <c r="H3355" i="37"/>
  <c r="H3199" i="37"/>
  <c r="H3038" i="37"/>
  <c r="H2864" i="37"/>
  <c r="H2683" i="37"/>
  <c r="H2452" i="37"/>
  <c r="H2216" i="37"/>
  <c r="H2059" i="37"/>
  <c r="H1897" i="37"/>
  <c r="H1545" i="37"/>
  <c r="H2124" i="37"/>
  <c r="H1967" i="37"/>
  <c r="H1769" i="37"/>
  <c r="H2083" i="37"/>
  <c r="H1926" i="37"/>
  <c r="H1665" i="37"/>
  <c r="H2449" i="37"/>
  <c r="H2292" i="37"/>
  <c r="H2135" i="37"/>
  <c r="H1977" i="37"/>
  <c r="H1784" i="37"/>
  <c r="H2561" i="37"/>
  <c r="H2408" i="37"/>
  <c r="H2251" i="37"/>
  <c r="H2094" i="37"/>
  <c r="H1937" i="37"/>
  <c r="H1707" i="37"/>
  <c r="H2224" i="37"/>
  <c r="H2067" i="37"/>
  <c r="H1905" i="37"/>
  <c r="H1591" i="37"/>
  <c r="H2445" i="37"/>
  <c r="H2288" i="37"/>
  <c r="H2131" i="37"/>
  <c r="H1974" i="37"/>
  <c r="H1781" i="37"/>
  <c r="H2484" i="37"/>
  <c r="H2327" i="37"/>
  <c r="H2169" i="37"/>
  <c r="H2012" i="37"/>
  <c r="H1837" i="37"/>
  <c r="H984" i="37"/>
  <c r="H2641" i="37"/>
  <c r="H2496" i="37"/>
  <c r="H2339" i="37"/>
  <c r="H2168" i="37"/>
  <c r="H1972" i="37"/>
  <c r="H3048" i="37"/>
  <c r="H2664" i="37"/>
  <c r="H2311" i="37"/>
  <c r="H1815" i="37"/>
  <c r="H3023" i="37"/>
  <c r="H2555" i="37"/>
  <c r="H2035" i="37"/>
  <c r="H1395" i="37"/>
  <c r="H1323" i="37"/>
  <c r="H1554" i="37"/>
  <c r="H1733" i="37"/>
  <c r="H891" i="37"/>
  <c r="H1239" i="37"/>
  <c r="H1157" i="37"/>
  <c r="H1267" i="37"/>
  <c r="H1170" i="37"/>
  <c r="H82" i="37"/>
  <c r="H2122" i="37"/>
  <c r="H250" i="37"/>
  <c r="H383" i="37"/>
  <c r="H1316" i="37"/>
  <c r="H375" i="37"/>
  <c r="H4709" i="37"/>
  <c r="H3186" i="37"/>
  <c r="H3022" i="37"/>
  <c r="H2850" i="37"/>
  <c r="H2668" i="37"/>
  <c r="H2424" i="37"/>
  <c r="H2203" i="37"/>
  <c r="H2046" i="37"/>
  <c r="H1880" i="37"/>
  <c r="H1473" i="37"/>
  <c r="H2111" i="37"/>
  <c r="H1953" i="37"/>
  <c r="H1747" i="37"/>
  <c r="H2070" i="37"/>
  <c r="H1910" i="37"/>
  <c r="H1605" i="37"/>
  <c r="H2436" i="37"/>
  <c r="H2279" i="37"/>
  <c r="H2121" i="37"/>
  <c r="H1964" i="37"/>
  <c r="H1765" i="37"/>
  <c r="H2549" i="37"/>
  <c r="H2395" i="37"/>
  <c r="H2238" i="37"/>
  <c r="H2081" i="37"/>
  <c r="H1923" i="37"/>
  <c r="H1663" i="37"/>
  <c r="H2211" i="37"/>
  <c r="H2054" i="37"/>
  <c r="H1890" i="37"/>
  <c r="H1519" i="37"/>
  <c r="H2432" i="37"/>
  <c r="H2275" i="37"/>
  <c r="H2118" i="37"/>
  <c r="H1961" i="37"/>
  <c r="H1759" i="37"/>
  <c r="H2471" i="37"/>
  <c r="H2313" i="37"/>
  <c r="H2156" i="37"/>
  <c r="H1999" i="37"/>
  <c r="H1818" i="37"/>
  <c r="H593" i="37"/>
  <c r="H2629" i="37"/>
  <c r="H2483" i="37"/>
  <c r="H2325" i="37"/>
  <c r="H2155" i="37"/>
  <c r="H1959" i="37"/>
  <c r="H3024" i="37"/>
  <c r="H2652" i="37"/>
  <c r="H2285" i="37"/>
  <c r="H1773" i="37"/>
  <c r="H2999" i="37"/>
  <c r="H2531" i="37"/>
  <c r="H2009" i="37"/>
  <c r="H1382" i="37"/>
  <c r="H1308" i="37"/>
  <c r="H1542" i="37"/>
  <c r="H1721" i="37"/>
  <c r="H864" i="37"/>
  <c r="H1224" i="37"/>
  <c r="H1142" i="37"/>
  <c r="H1237" i="37"/>
  <c r="H1139" i="37"/>
  <c r="H1919" i="37"/>
  <c r="H2110" i="37"/>
  <c r="H224" i="37"/>
  <c r="H239" i="37"/>
  <c r="H1208" i="37"/>
  <c r="H363" i="37"/>
  <c r="H4924" i="37"/>
  <c r="H4816" i="37"/>
  <c r="H4259" i="37"/>
  <c r="H326" i="37"/>
  <c r="H471" i="37"/>
  <c r="H700" i="37"/>
  <c r="H41" i="37"/>
  <c r="H320" i="37"/>
  <c r="H144" i="37"/>
  <c r="H1377" i="37"/>
  <c r="H1004" i="37"/>
  <c r="H581" i="37"/>
  <c r="H561" i="37"/>
  <c r="H1068" i="37"/>
  <c r="H753" i="37"/>
  <c r="H72" i="37"/>
  <c r="H335" i="37"/>
  <c r="H707" i="37"/>
  <c r="H1450" i="37"/>
  <c r="H1822" i="37"/>
  <c r="H2170" i="37"/>
  <c r="H404" i="37"/>
  <c r="H1231" i="37"/>
  <c r="H1631" i="37"/>
  <c r="H527" i="37"/>
  <c r="H1313" i="37"/>
  <c r="H1644" i="37"/>
  <c r="H756" i="37"/>
  <c r="H1203" i="37"/>
  <c r="H1489" i="37"/>
  <c r="H1705" i="37"/>
  <c r="H994" i="37"/>
  <c r="H1300" i="37"/>
  <c r="H1526" i="37"/>
  <c r="H1742" i="37"/>
  <c r="H882" i="37"/>
  <c r="H1223" i="37"/>
  <c r="H1479" i="37"/>
  <c r="H1695" i="37"/>
  <c r="H975" i="37"/>
  <c r="H1287" i="37"/>
  <c r="H1516" i="37"/>
  <c r="H1720" i="37"/>
  <c r="H1912" i="37"/>
  <c r="H940" i="37"/>
  <c r="H1207" i="37"/>
  <c r="H1418" i="37"/>
  <c r="H1589" i="37"/>
  <c r="H479" i="37"/>
  <c r="H999" i="37"/>
  <c r="H1226" i="37"/>
  <c r="H1419" i="37"/>
  <c r="H1578" i="37"/>
  <c r="H1734" i="37"/>
  <c r="H893" i="37"/>
  <c r="H1146" i="37"/>
  <c r="H1354" i="37"/>
  <c r="H587" i="37"/>
  <c r="H1001" i="37"/>
  <c r="H1243" i="37"/>
  <c r="H1434" i="37"/>
  <c r="H1592" i="37"/>
  <c r="H1724" i="37"/>
  <c r="H1957" i="37"/>
  <c r="H2127" i="37"/>
  <c r="H2297" i="37"/>
  <c r="H2467" i="37"/>
  <c r="H2627" i="37"/>
  <c r="H2783" i="37"/>
  <c r="H2939" i="37"/>
  <c r="H3107" i="37"/>
  <c r="H3263" i="37"/>
  <c r="H1639" i="37"/>
  <c r="H1916" i="37"/>
  <c r="H2076" i="37"/>
  <c r="H2233" i="37"/>
  <c r="H2390" i="37"/>
  <c r="H2544" i="37"/>
  <c r="H2688" i="37"/>
  <c r="H2832" i="37"/>
  <c r="H2976" i="37"/>
  <c r="H1181" i="37"/>
  <c r="H1853" i="37"/>
  <c r="H4528" i="37"/>
  <c r="H4655" i="37"/>
  <c r="H73" i="37"/>
  <c r="H350" i="37"/>
  <c r="H579" i="37"/>
  <c r="H53" i="37"/>
  <c r="H103" i="37"/>
  <c r="H485" i="37"/>
  <c r="H321" i="37"/>
  <c r="H1413" i="37"/>
  <c r="H1054" i="37"/>
  <c r="H642" i="37"/>
  <c r="H600" i="37"/>
  <c r="H1104" i="37"/>
  <c r="H802" i="37"/>
  <c r="H131" i="37"/>
  <c r="H420" i="37"/>
  <c r="H811" i="37"/>
  <c r="H1474" i="37"/>
  <c r="H1846" i="37"/>
  <c r="H2230" i="37"/>
  <c r="H525" i="37"/>
  <c r="H1249" i="37"/>
  <c r="H1655" i="37"/>
  <c r="H719" i="37"/>
  <c r="H1345" i="37"/>
  <c r="H1668" i="37"/>
  <c r="H823" i="37"/>
  <c r="H1236" i="37"/>
  <c r="H1513" i="37"/>
  <c r="H1717" i="37"/>
  <c r="H1033" i="37"/>
  <c r="H1315" i="37"/>
  <c r="H1538" i="37"/>
  <c r="H1754" i="37"/>
  <c r="H908" i="37"/>
  <c r="H1253" i="37"/>
  <c r="H1491" i="37"/>
  <c r="H141" i="37"/>
  <c r="H1014" i="37"/>
  <c r="H1320" i="37"/>
  <c r="H1528" i="37"/>
  <c r="H1732" i="37"/>
  <c r="H1924" i="37"/>
  <c r="H958" i="37"/>
  <c r="H1225" i="37"/>
  <c r="H1431" i="37"/>
  <c r="H1613" i="37"/>
  <c r="H572" i="37"/>
  <c r="H1020" i="37"/>
  <c r="H1241" i="37"/>
  <c r="H1432" i="37"/>
  <c r="H1590" i="37"/>
  <c r="H1746" i="37"/>
  <c r="H919" i="37"/>
  <c r="H1164" i="37"/>
  <c r="H1368" i="37"/>
  <c r="H667" i="37"/>
  <c r="H1039" i="37"/>
  <c r="H1261" i="37"/>
  <c r="H1447" i="37"/>
  <c r="H1604" i="37"/>
  <c r="H1753" i="37"/>
  <c r="H1970" i="37"/>
  <c r="H2140" i="37"/>
  <c r="H2310" i="37"/>
  <c r="H2480" i="37"/>
  <c r="H2639" i="37"/>
  <c r="H2795" i="37"/>
  <c r="H2963" i="37"/>
  <c r="H3119" i="37"/>
  <c r="H3275" i="37"/>
  <c r="H1688" i="37"/>
  <c r="H1932" i="37"/>
  <c r="H2089" i="37"/>
  <c r="H2246" i="37"/>
  <c r="H2403" i="37"/>
  <c r="H2556" i="37"/>
  <c r="H2700" i="37"/>
  <c r="H2844" i="37"/>
  <c r="H2988" i="37"/>
  <c r="H1370" i="37"/>
  <c r="H1869" i="37"/>
  <c r="H2037" i="37"/>
  <c r="H4203" i="37"/>
  <c r="H3959" i="37"/>
  <c r="H229" i="37"/>
  <c r="H446" i="37"/>
  <c r="H735" i="37"/>
  <c r="H173" i="37"/>
  <c r="H151" i="37"/>
  <c r="H672" i="37"/>
  <c r="H557" i="37"/>
  <c r="H60" i="37"/>
  <c r="H1150" i="37"/>
  <c r="H731" i="37"/>
  <c r="H660" i="37"/>
  <c r="H70" i="37"/>
  <c r="H876" i="37"/>
  <c r="H216" i="37"/>
  <c r="H166" i="37"/>
  <c r="H946" i="37"/>
  <c r="H1510" i="37"/>
  <c r="H1882" i="37"/>
  <c r="H2242" i="37"/>
  <c r="H609" i="37"/>
  <c r="H1327" i="37"/>
  <c r="H1679" i="37"/>
  <c r="H879" i="37"/>
  <c r="H1373" i="37"/>
  <c r="H1692" i="37"/>
  <c r="H854" i="37"/>
  <c r="H1251" i="37"/>
  <c r="H1525" i="37"/>
  <c r="H108" i="37"/>
  <c r="H1069" i="37"/>
  <c r="H1333" i="37"/>
  <c r="H1562" i="37"/>
  <c r="H1766" i="37"/>
  <c r="H974" i="37"/>
  <c r="H1271" i="37"/>
  <c r="H1503" i="37"/>
  <c r="H311" i="37"/>
  <c r="H1035" i="37"/>
  <c r="H1335" i="37"/>
  <c r="H1552" i="37"/>
  <c r="H1744" i="37"/>
  <c r="H142" i="37"/>
  <c r="H998" i="37"/>
  <c r="H1240" i="37"/>
  <c r="H1457" i="37"/>
  <c r="H1625" i="37"/>
  <c r="H654" i="37"/>
  <c r="H1037" i="37"/>
  <c r="H1259" i="37"/>
  <c r="H1445" i="37"/>
  <c r="H1602" i="37"/>
  <c r="H168" i="37"/>
  <c r="H943" i="37"/>
  <c r="H1179" i="37"/>
  <c r="H1381" i="37"/>
  <c r="H741" i="37"/>
  <c r="H1059" i="37"/>
  <c r="H1276" i="37"/>
  <c r="H1460" i="37"/>
  <c r="H1616" i="37"/>
  <c r="H1772" i="37"/>
  <c r="H1983" i="37"/>
  <c r="H2153" i="37"/>
  <c r="H2323" i="37"/>
  <c r="H2493" i="37"/>
  <c r="H2651" i="37"/>
  <c r="H2819" i="37"/>
  <c r="H2975" i="37"/>
  <c r="H3131" i="37"/>
  <c r="H3287" i="37"/>
  <c r="H1725" i="37"/>
  <c r="H1945" i="37"/>
  <c r="H2102" i="37"/>
  <c r="H2259" i="37"/>
  <c r="H2416" i="37"/>
  <c r="H2568" i="37"/>
  <c r="H2712" i="37"/>
  <c r="H2856" i="37"/>
  <c r="H3000" i="37"/>
  <c r="H1497" i="37"/>
  <c r="H1886" i="37"/>
  <c r="H2051" i="37"/>
  <c r="H2208" i="37"/>
  <c r="H4951" i="37"/>
  <c r="H4962" i="37"/>
  <c r="H373" i="37"/>
  <c r="H518" i="37"/>
  <c r="H795" i="37"/>
  <c r="H281" i="37"/>
  <c r="H211" i="37"/>
  <c r="H764" i="37"/>
  <c r="H729" i="37"/>
  <c r="H178" i="37"/>
  <c r="H1186" i="37"/>
  <c r="H815" i="37"/>
  <c r="H696" i="37"/>
  <c r="H129" i="37"/>
  <c r="H929" i="37"/>
  <c r="H275" i="37"/>
  <c r="H225" i="37"/>
  <c r="H1025" i="37"/>
  <c r="H1534" i="37"/>
  <c r="H1906" i="37"/>
  <c r="H2254" i="37"/>
  <c r="H754" i="37"/>
  <c r="H1358" i="37"/>
  <c r="H1715" i="37"/>
  <c r="H931" i="37"/>
  <c r="H1399" i="37"/>
  <c r="H1704" i="37"/>
  <c r="H906" i="37"/>
  <c r="H1266" i="37"/>
  <c r="H1537" i="37"/>
  <c r="H285" i="37"/>
  <c r="H1085" i="37"/>
  <c r="H1361" i="37"/>
  <c r="H1586" i="37"/>
  <c r="H1802" i="37"/>
  <c r="H1013" i="37"/>
  <c r="H1286" i="37"/>
  <c r="H1527" i="37"/>
  <c r="H456" i="37"/>
  <c r="H1051" i="37"/>
  <c r="H1349" i="37"/>
  <c r="H1564" i="37"/>
  <c r="H1768" i="37"/>
  <c r="H312" i="37"/>
  <c r="H1018" i="37"/>
  <c r="H1273" i="37"/>
  <c r="H1469" i="37"/>
  <c r="H1637" i="37"/>
  <c r="H703" i="37"/>
  <c r="H1057" i="37"/>
  <c r="H1274" i="37"/>
  <c r="H1458" i="37"/>
  <c r="H1614" i="37"/>
  <c r="H345" i="37"/>
  <c r="H960" i="37"/>
  <c r="H1194" i="37"/>
  <c r="H1407" i="37"/>
  <c r="H776" i="37"/>
  <c r="H1075" i="37"/>
  <c r="H1291" i="37"/>
  <c r="H1472" i="37"/>
  <c r="H1628" i="37"/>
  <c r="H1794" i="37"/>
  <c r="H1996" i="37"/>
  <c r="H2166" i="37"/>
  <c r="H2336" i="37"/>
  <c r="H2507" i="37"/>
  <c r="H2675" i="37"/>
  <c r="H2831" i="37"/>
  <c r="H2987" i="37"/>
  <c r="H3143" i="37"/>
  <c r="H3299" i="37"/>
  <c r="H1755" i="37"/>
  <c r="H1958" i="37"/>
  <c r="H2115" i="37"/>
  <c r="H2272" i="37"/>
  <c r="H2429" i="37"/>
  <c r="H2580" i="37"/>
  <c r="H2724" i="37"/>
  <c r="H2868" i="37"/>
  <c r="H3012" i="37"/>
  <c r="H1569" i="37"/>
  <c r="H1902" i="37"/>
  <c r="H4680" i="37"/>
  <c r="H4740" i="37"/>
  <c r="H4719" i="37"/>
  <c r="H493" i="37"/>
  <c r="H650" i="37"/>
  <c r="H112" i="37"/>
  <c r="H365" i="37"/>
  <c r="H331" i="37"/>
  <c r="H910" i="37"/>
  <c r="H828" i="37"/>
  <c r="H440" i="37"/>
  <c r="H1270" i="37"/>
  <c r="H861" i="37"/>
  <c r="H786" i="37"/>
  <c r="H273" i="37"/>
  <c r="H104" i="37"/>
  <c r="H419" i="37"/>
  <c r="H369" i="37"/>
  <c r="H1081" i="37"/>
  <c r="H1594" i="37"/>
  <c r="H1966" i="37"/>
  <c r="H2314" i="37"/>
  <c r="H947" i="37"/>
  <c r="H1424" i="37"/>
  <c r="H1799" i="37"/>
  <c r="H1010" i="37"/>
  <c r="H1439" i="37"/>
  <c r="H1776" i="37"/>
  <c r="H1011" i="37"/>
  <c r="H1346" i="37"/>
  <c r="H1561" i="37"/>
  <c r="H684" i="37"/>
  <c r="H1121" i="37"/>
  <c r="H1415" i="37"/>
  <c r="H1622" i="37"/>
  <c r="H286" i="37"/>
  <c r="H1050" i="37"/>
  <c r="H1334" i="37"/>
  <c r="H1563" i="37"/>
  <c r="H691" i="37"/>
  <c r="H1123" i="37"/>
  <c r="H1378" i="37"/>
  <c r="H1600" i="37"/>
  <c r="H1792" i="37"/>
  <c r="H702" i="37"/>
  <c r="H1072" i="37"/>
  <c r="H1303" i="37"/>
  <c r="H1493" i="37"/>
  <c r="H1661" i="37"/>
  <c r="H804" i="37"/>
  <c r="H1093" i="37"/>
  <c r="H1307" i="37"/>
  <c r="H1482" i="37"/>
  <c r="H1638" i="37"/>
  <c r="H573" i="37"/>
  <c r="H1022" i="37"/>
  <c r="H1242" i="37"/>
  <c r="H1433" i="37"/>
  <c r="H839" i="37"/>
  <c r="H1111" i="37"/>
  <c r="H1324" i="37"/>
  <c r="H1496" i="37"/>
  <c r="H201" i="37"/>
  <c r="H1831" i="37"/>
  <c r="H2022" i="37"/>
  <c r="H2192" i="37"/>
  <c r="H2376" i="37"/>
  <c r="H2543" i="37"/>
  <c r="H2699" i="37"/>
  <c r="H2855" i="37"/>
  <c r="H3011" i="37"/>
  <c r="H3167" i="37"/>
  <c r="H3323" i="37"/>
  <c r="H1795" i="37"/>
  <c r="H1984" i="37"/>
  <c r="H2141" i="37"/>
  <c r="H2298" i="37"/>
  <c r="H2455" i="37"/>
  <c r="H2604" i="37"/>
  <c r="H2748" i="37"/>
  <c r="H2892" i="37"/>
  <c r="H3036" i="37"/>
  <c r="H1689" i="37"/>
  <c r="H1933" i="37"/>
  <c r="H2090" i="37"/>
  <c r="H4506" i="37"/>
  <c r="H4566" i="37"/>
  <c r="H3581" i="37"/>
  <c r="H649" i="37"/>
  <c r="H806" i="37"/>
  <c r="H328" i="37"/>
  <c r="H54" i="37"/>
  <c r="H439" i="37"/>
  <c r="H1088" i="37"/>
  <c r="H951" i="37"/>
  <c r="H598" i="37"/>
  <c r="H120" i="37"/>
  <c r="H33" i="37"/>
  <c r="H862" i="37"/>
  <c r="H468" i="37"/>
  <c r="H248" i="37"/>
  <c r="H546" i="37"/>
  <c r="H549" i="37"/>
  <c r="H1167" i="37"/>
  <c r="H1654" i="37"/>
  <c r="H1990" i="37"/>
  <c r="H2374" i="37"/>
  <c r="H987" i="37"/>
  <c r="H1487" i="37"/>
  <c r="H1811" i="37"/>
  <c r="H1027" i="37"/>
  <c r="H1488" i="37"/>
  <c r="H1800" i="37"/>
  <c r="H1031" i="37"/>
  <c r="H1360" i="37"/>
  <c r="H1585" i="37"/>
  <c r="H761" i="37"/>
  <c r="H1171" i="37"/>
  <c r="H1441" i="37"/>
  <c r="H1634" i="37"/>
  <c r="H550" i="37"/>
  <c r="H1070" i="37"/>
  <c r="H1348" i="37"/>
  <c r="H1575" i="37"/>
  <c r="H727" i="37"/>
  <c r="H1143" i="37"/>
  <c r="H1404" i="37"/>
  <c r="H1624" i="37"/>
  <c r="H1816" i="37"/>
  <c r="H738" i="37"/>
  <c r="H1091" i="37"/>
  <c r="H1321" i="37"/>
  <c r="H1505" i="37"/>
  <c r="H1685" i="37"/>
  <c r="H837" i="37"/>
  <c r="H1109" i="37"/>
  <c r="H1322" i="37"/>
  <c r="H1494" i="37"/>
  <c r="H1650" i="37"/>
  <c r="H704" i="37"/>
  <c r="H1038" i="37"/>
  <c r="H1260" i="37"/>
  <c r="H1446" i="37"/>
  <c r="H868" i="37"/>
  <c r="H1131" i="37"/>
  <c r="H1339" i="37"/>
  <c r="H1508" i="37"/>
  <c r="H921" i="37"/>
  <c r="H4403" i="37"/>
  <c r="H4966" i="37"/>
  <c r="H5019" i="37"/>
  <c r="H745" i="37"/>
  <c r="H37" i="37"/>
  <c r="H376" i="37"/>
  <c r="H90" i="37"/>
  <c r="H499" i="37"/>
  <c r="H1124" i="37"/>
  <c r="H1016" i="37"/>
  <c r="H694" i="37"/>
  <c r="H153" i="37"/>
  <c r="H95" i="37"/>
  <c r="H888" i="37"/>
  <c r="H492" i="37"/>
  <c r="H300" i="37"/>
  <c r="H586" i="37"/>
  <c r="H570" i="37"/>
  <c r="H1200" i="37"/>
  <c r="H1678" i="37"/>
  <c r="H2026" i="37"/>
  <c r="H2398" i="37"/>
  <c r="H1046" i="37"/>
  <c r="H1499" i="37"/>
  <c r="H1823" i="37"/>
  <c r="H1119" i="37"/>
  <c r="H1512" i="37"/>
  <c r="H1812" i="37"/>
  <c r="H1048" i="37"/>
  <c r="H1374" i="37"/>
  <c r="H1597" i="37"/>
  <c r="H824" i="37"/>
  <c r="H1189" i="37"/>
  <c r="H1454" i="37"/>
  <c r="H1658" i="37"/>
  <c r="H690" i="37"/>
  <c r="H1086" i="37"/>
  <c r="H1376" i="37"/>
  <c r="H1587" i="37"/>
  <c r="H763" i="37"/>
  <c r="H1158" i="37"/>
  <c r="H1417" i="37"/>
  <c r="H1648" i="37"/>
  <c r="H1840" i="37"/>
  <c r="H773" i="37"/>
  <c r="H1108" i="37"/>
  <c r="H1336" i="37"/>
  <c r="H1517" i="37"/>
  <c r="H1697" i="37"/>
  <c r="H866" i="37"/>
  <c r="H1129" i="37"/>
  <c r="H1337" i="37"/>
  <c r="H1506" i="37"/>
  <c r="H1674" i="37"/>
  <c r="H740" i="37"/>
  <c r="H1058" i="37"/>
  <c r="H1275" i="37"/>
  <c r="H1459" i="37"/>
  <c r="H894" i="37"/>
  <c r="H1147" i="37"/>
  <c r="H1355" i="37"/>
  <c r="H1520" i="37"/>
  <c r="H1151" i="37"/>
  <c r="H1867" i="37"/>
  <c r="H2061" i="37"/>
  <c r="H2232" i="37"/>
  <c r="H2402" i="37"/>
  <c r="H2567" i="37"/>
  <c r="H2723" i="37"/>
  <c r="H2879" i="37"/>
  <c r="H3035" i="37"/>
  <c r="H3191" i="37"/>
  <c r="H371" i="37"/>
  <c r="H1832" i="37"/>
  <c r="H2010" i="37"/>
  <c r="H2167" i="37"/>
  <c r="H2324" i="37"/>
  <c r="H2481" i="37"/>
  <c r="H2628" i="37"/>
  <c r="H2772" i="37"/>
  <c r="H2916" i="37"/>
  <c r="H3060" i="37"/>
  <c r="H1757" i="37"/>
  <c r="H4897" i="37"/>
  <c r="H4894" i="37"/>
  <c r="H5005" i="37"/>
  <c r="H805" i="37"/>
  <c r="H111" i="37"/>
  <c r="H388" i="37"/>
  <c r="H162" i="37"/>
  <c r="H547" i="37"/>
  <c r="H1136" i="37"/>
  <c r="H1053" i="37"/>
  <c r="H730" i="37"/>
  <c r="H212" i="37"/>
  <c r="H154" i="37"/>
  <c r="H915" i="37"/>
  <c r="H516" i="37"/>
  <c r="H359" i="37"/>
  <c r="H629" i="37"/>
  <c r="H588" i="37"/>
  <c r="H1230" i="37"/>
  <c r="H1702" i="37"/>
  <c r="H2086" i="37"/>
  <c r="H2422" i="37"/>
  <c r="H1082" i="37"/>
  <c r="H1511" i="37"/>
  <c r="H1859" i="37"/>
  <c r="H1154" i="37"/>
  <c r="H1524" i="37"/>
  <c r="H1824" i="37"/>
  <c r="H1084" i="37"/>
  <c r="H1387" i="37"/>
  <c r="H1645" i="37"/>
  <c r="H855" i="37"/>
  <c r="H1204" i="37"/>
  <c r="H1466" i="37"/>
  <c r="H1670" i="37"/>
  <c r="H726" i="37"/>
  <c r="H1122" i="37"/>
  <c r="H1403" i="37"/>
  <c r="H1599" i="37"/>
  <c r="H826" i="37"/>
  <c r="H1176" i="37"/>
  <c r="H1456" i="37"/>
  <c r="H1660" i="37"/>
  <c r="H1852" i="37"/>
  <c r="H803" i="37"/>
  <c r="H1127" i="37"/>
  <c r="H1350" i="37"/>
  <c r="H1541" i="37"/>
  <c r="H1709" i="37"/>
  <c r="H892" i="37"/>
  <c r="H1145" i="37"/>
  <c r="H1351" i="37"/>
  <c r="H1530" i="37"/>
  <c r="H1686" i="37"/>
  <c r="H775" i="37"/>
  <c r="H1074" i="37"/>
  <c r="H1290" i="37"/>
  <c r="H1471" i="37"/>
  <c r="H920" i="37"/>
  <c r="H1165" i="37"/>
  <c r="H1369" i="37"/>
  <c r="H1532" i="37"/>
  <c r="H1342" i="37"/>
  <c r="H1899" i="37"/>
  <c r="H2075" i="37"/>
  <c r="H2245" i="37"/>
  <c r="H2415" i="37"/>
  <c r="H2579" i="37"/>
  <c r="H2735" i="37"/>
  <c r="H2891" i="37"/>
  <c r="H3047" i="37"/>
  <c r="H3203" i="37"/>
  <c r="H945" i="37"/>
  <c r="H1851" i="37"/>
  <c r="H2023" i="37"/>
  <c r="H2180" i="37"/>
  <c r="H2337" i="37"/>
  <c r="H4481" i="37"/>
  <c r="H4891" i="37"/>
  <c r="H4423" i="37"/>
  <c r="H122" i="37"/>
  <c r="H399" i="37"/>
  <c r="H664" i="37"/>
  <c r="H426" i="37"/>
  <c r="H202" i="37"/>
  <c r="H22" i="37"/>
  <c r="H1245" i="37"/>
  <c r="H965" i="37"/>
  <c r="H538" i="37"/>
  <c r="H442" i="37"/>
  <c r="H1044" i="37"/>
  <c r="H717" i="37"/>
  <c r="H606" i="37"/>
  <c r="H276" i="37"/>
  <c r="H594" i="37"/>
  <c r="H1384" i="37"/>
  <c r="H1810" i="37"/>
  <c r="H2134" i="37"/>
  <c r="H57" i="37"/>
  <c r="H1201" i="37"/>
  <c r="H1595" i="37"/>
  <c r="H252" i="37"/>
  <c r="H1235" i="37"/>
  <c r="H1620" i="37"/>
  <c r="H683" i="37"/>
  <c r="H1188" i="37"/>
  <c r="H1453" i="37"/>
  <c r="H1693" i="37"/>
  <c r="H972" i="37"/>
  <c r="H1285" i="37"/>
  <c r="H1514" i="37"/>
  <c r="H1730" i="37"/>
  <c r="H825" i="37"/>
  <c r="H1190" i="37"/>
  <c r="H1442" i="37"/>
  <c r="H1671" i="37"/>
  <c r="H957" i="37"/>
  <c r="H1254" i="37"/>
  <c r="H1504" i="37"/>
  <c r="H1708" i="37"/>
  <c r="H1888" i="37"/>
  <c r="H917" i="37"/>
  <c r="H1177" i="37"/>
  <c r="H1405" i="37"/>
  <c r="H1577" i="37"/>
  <c r="H167" i="37"/>
  <c r="H981" i="37"/>
  <c r="H1211" i="37"/>
  <c r="H1406" i="37"/>
  <c r="H1566" i="37"/>
  <c r="H1722" i="37"/>
  <c r="H867" i="37"/>
  <c r="H1130" i="37"/>
  <c r="H1338" i="37"/>
  <c r="H501" i="37"/>
  <c r="H983" i="37"/>
  <c r="H1213" i="37"/>
  <c r="H1421" i="37"/>
  <c r="H1580" i="37"/>
  <c r="H1687" i="37"/>
  <c r="H1944" i="37"/>
  <c r="H2114" i="37"/>
  <c r="H2284" i="37"/>
  <c r="H2454" i="37"/>
  <c r="H2615" i="37"/>
  <c r="H2771" i="37"/>
  <c r="H2927" i="37"/>
  <c r="H3083" i="37"/>
  <c r="H3251" i="37"/>
  <c r="H1567" i="37"/>
  <c r="H1901" i="37"/>
  <c r="H2063" i="37"/>
  <c r="H2220" i="37"/>
  <c r="H2377" i="37"/>
  <c r="H2532" i="37"/>
  <c r="H2676" i="37"/>
  <c r="H2820" i="37"/>
  <c r="H2964" i="37"/>
  <c r="H966" i="37"/>
  <c r="H1833" i="37"/>
  <c r="H2177" i="37"/>
  <c r="H2020" i="37"/>
  <c r="H1845" i="37"/>
  <c r="H1115" i="37"/>
  <c r="H2084" i="37"/>
  <c r="H1927" i="37"/>
  <c r="H1675" i="37"/>
  <c r="H2044" i="37"/>
  <c r="H1878" i="37"/>
  <c r="H1448" i="37"/>
  <c r="H2409" i="37"/>
  <c r="H2252" i="37"/>
  <c r="H2095" i="37"/>
  <c r="H1938" i="37"/>
  <c r="H1711" i="37"/>
  <c r="H2525" i="37"/>
  <c r="H2369" i="37"/>
  <c r="H2212" i="37"/>
  <c r="H2055" i="37"/>
  <c r="H1891" i="37"/>
  <c r="H1521" i="37"/>
  <c r="H2185" i="37"/>
  <c r="H2028" i="37"/>
  <c r="H1856" i="37"/>
  <c r="H1229" i="37"/>
  <c r="H2406" i="37"/>
  <c r="H2249" i="37"/>
  <c r="H2092" i="37"/>
  <c r="H1935" i="37"/>
  <c r="H1700" i="37"/>
  <c r="H2444" i="37"/>
  <c r="H2287" i="37"/>
  <c r="H2130" i="37"/>
  <c r="H1973" i="37"/>
  <c r="H1779" i="37"/>
  <c r="H2749" i="37"/>
  <c r="H2605" i="37"/>
  <c r="H2456" i="37"/>
  <c r="H2299" i="37"/>
  <c r="H2129" i="37"/>
  <c r="H1917" i="37"/>
  <c r="H2940" i="37"/>
  <c r="H2616" i="37"/>
  <c r="H2193" i="37"/>
  <c r="H1166" i="37"/>
  <c r="H2903" i="37"/>
  <c r="H2428" i="37"/>
  <c r="H1915" i="37"/>
  <c r="H1195" i="37"/>
  <c r="H1110" i="37"/>
  <c r="H1393" i="37"/>
  <c r="H1565" i="37"/>
  <c r="H1876" i="37"/>
  <c r="H935" i="37"/>
  <c r="H792" i="37"/>
  <c r="H933" i="37"/>
  <c r="H528" i="37"/>
  <c r="H1571" i="37"/>
  <c r="H1798" i="37"/>
  <c r="H563" i="37"/>
  <c r="H466" i="37"/>
  <c r="H117" i="37"/>
  <c r="H74" i="37"/>
  <c r="H2620" i="37"/>
  <c r="H2329" i="37"/>
  <c r="H2164" i="37"/>
  <c r="H2007" i="37"/>
  <c r="H1829" i="37"/>
  <c r="H869" i="37"/>
  <c r="H2071" i="37"/>
  <c r="H1911" i="37"/>
  <c r="H1615" i="37"/>
  <c r="H2031" i="37"/>
  <c r="H1862" i="37"/>
  <c r="H1277" i="37"/>
  <c r="H2396" i="37"/>
  <c r="H2239" i="37"/>
  <c r="H2082" i="37"/>
  <c r="H1925" i="37"/>
  <c r="H1664" i="37"/>
  <c r="H2513" i="37"/>
  <c r="H2356" i="37"/>
  <c r="H2199" i="37"/>
  <c r="H2042" i="37"/>
  <c r="H1875" i="37"/>
  <c r="H1422" i="37"/>
  <c r="H2172" i="37"/>
  <c r="H2015" i="37"/>
  <c r="H1839" i="37"/>
  <c r="H1024" i="37"/>
  <c r="H2393" i="37"/>
  <c r="H2236" i="37"/>
  <c r="H2079" i="37"/>
  <c r="H1921" i="37"/>
  <c r="H1652" i="37"/>
  <c r="H2431" i="37"/>
  <c r="H2274" i="37"/>
  <c r="H2117" i="37"/>
  <c r="H1960" i="37"/>
  <c r="H1758" i="37"/>
  <c r="H2737" i="37"/>
  <c r="H2593" i="37"/>
  <c r="H2443" i="37"/>
  <c r="H2286" i="37"/>
  <c r="H2116" i="37"/>
  <c r="H1817" i="37"/>
  <c r="H2928" i="37"/>
  <c r="H2592" i="37"/>
  <c r="H2154" i="37"/>
  <c r="H3335" i="37"/>
  <c r="H2867" i="37"/>
  <c r="H2389" i="37"/>
  <c r="H1850" i="37"/>
  <c r="H1180" i="37"/>
  <c r="H1094" i="37"/>
  <c r="H1380" i="37"/>
  <c r="H1553" i="37"/>
  <c r="H1864" i="37"/>
  <c r="H883" i="37"/>
  <c r="H762" i="37"/>
  <c r="H881" i="37"/>
  <c r="H1848" i="37"/>
  <c r="H1535" i="37"/>
  <c r="H1738" i="37"/>
  <c r="H444" i="37"/>
  <c r="H323" i="37"/>
  <c r="H58" i="37"/>
  <c r="H913" i="37"/>
  <c r="H4015" i="37"/>
  <c r="H3871" i="37"/>
  <c r="H3727" i="37"/>
  <c r="H3583" i="37"/>
  <c r="H3439" i="37"/>
  <c r="H3291" i="37"/>
  <c r="H3134" i="37"/>
  <c r="H2966" i="37"/>
  <c r="H2792" i="37"/>
  <c r="H2602" i="37"/>
  <c r="H2295" i="37"/>
  <c r="H2151" i="37"/>
  <c r="H1994" i="37"/>
  <c r="H1809" i="37"/>
  <c r="H2215" i="37"/>
  <c r="H2058" i="37"/>
  <c r="H1896" i="37"/>
  <c r="H1543" i="37"/>
  <c r="H2018" i="37"/>
  <c r="H1843" i="37"/>
  <c r="H1079" i="37"/>
  <c r="H2383" i="37"/>
  <c r="H2226" i="37"/>
  <c r="H2069" i="37"/>
  <c r="H1909" i="37"/>
  <c r="H1603" i="37"/>
  <c r="H2500" i="37"/>
  <c r="H2343" i="37"/>
  <c r="H2186" i="37"/>
  <c r="H2029" i="37"/>
  <c r="H1857" i="37"/>
  <c r="H1247" i="37"/>
  <c r="H2159" i="37"/>
  <c r="H2001" i="37"/>
  <c r="H1820" i="37"/>
  <c r="H706" i="37"/>
  <c r="H2380" i="37"/>
  <c r="H2223" i="37"/>
  <c r="H2066" i="37"/>
  <c r="H1904" i="37"/>
  <c r="H1581" i="37"/>
  <c r="H2418" i="37"/>
  <c r="H2261" i="37"/>
  <c r="H2104" i="37"/>
  <c r="H1947" i="37"/>
  <c r="H1735" i="37"/>
  <c r="H2725" i="37"/>
  <c r="H2581" i="37"/>
  <c r="H2430" i="37"/>
  <c r="H2273" i="37"/>
  <c r="H2103" i="37"/>
  <c r="H1796" i="37"/>
  <c r="H2904" i="37"/>
  <c r="H2520" i="37"/>
  <c r="H2128" i="37"/>
  <c r="H3311" i="37"/>
  <c r="H2843" i="37"/>
  <c r="H2349" i="37"/>
  <c r="H1814" i="37"/>
  <c r="H1095" i="37"/>
  <c r="H982" i="37"/>
  <c r="H1289" i="37"/>
  <c r="H1481" i="37"/>
  <c r="H1780" i="37"/>
  <c r="H551" i="37"/>
  <c r="H116" i="37"/>
  <c r="H548" i="37"/>
  <c r="H1728" i="37"/>
  <c r="H1385" i="37"/>
  <c r="H1558" i="37"/>
  <c r="H71" i="37"/>
  <c r="H1210" i="37"/>
  <c r="H259" i="37"/>
  <c r="H457" i="37"/>
  <c r="H4003" i="37"/>
  <c r="H3859" i="37"/>
  <c r="H3715" i="37"/>
  <c r="H3571" i="37"/>
  <c r="H3427" i="37"/>
  <c r="H3278" i="37"/>
  <c r="H3121" i="37"/>
  <c r="H2950" i="37"/>
  <c r="H2778" i="37"/>
  <c r="H2587" i="37"/>
  <c r="H2257" i="37"/>
  <c r="H2138" i="37"/>
  <c r="H1981" i="37"/>
  <c r="H1791" i="37"/>
  <c r="H2202" i="37"/>
  <c r="H2045" i="37"/>
  <c r="H1879" i="37"/>
  <c r="H1461" i="37"/>
  <c r="H2005" i="37"/>
  <c r="H1826" i="37"/>
  <c r="H810" i="37"/>
  <c r="H2370" i="37"/>
  <c r="H2213" i="37"/>
  <c r="H2056" i="37"/>
  <c r="H1892" i="37"/>
  <c r="H1531" i="37"/>
  <c r="H2487" i="37"/>
  <c r="H2330" i="37"/>
  <c r="H2173" i="37"/>
  <c r="H2016" i="37"/>
  <c r="H1841" i="37"/>
  <c r="H1043" i="37"/>
  <c r="H2145" i="37"/>
  <c r="H1988" i="37"/>
  <c r="H1803" i="37"/>
  <c r="H2523" i="37"/>
  <c r="H2367" i="37"/>
  <c r="H2210" i="37"/>
  <c r="H2053" i="37"/>
  <c r="H1889" i="37"/>
  <c r="H1509" i="37"/>
  <c r="H2405" i="37"/>
  <c r="H2248" i="37"/>
  <c r="H2091" i="37"/>
  <c r="H1934" i="37"/>
  <c r="H1699" i="37"/>
  <c r="H2713" i="37"/>
  <c r="H2569" i="37"/>
  <c r="H2417" i="37"/>
  <c r="H2260" i="37"/>
  <c r="H2077" i="37"/>
  <c r="H1777" i="37"/>
  <c r="H2880" i="37"/>
  <c r="H2508" i="37"/>
  <c r="H2049" i="37"/>
  <c r="H3227" i="37"/>
  <c r="H2759" i="37"/>
  <c r="H2271" i="37"/>
  <c r="H1629" i="37"/>
  <c r="H962" i="37"/>
  <c r="H838" i="37"/>
  <c r="H1193" i="37"/>
  <c r="H1392" i="37"/>
  <c r="H1696" i="37"/>
  <c r="H1635" i="37"/>
  <c r="H1706" i="37"/>
  <c r="H1681" i="37"/>
  <c r="H1560" i="37"/>
  <c r="H1168" i="37"/>
  <c r="H1357" i="37"/>
  <c r="H681" i="37"/>
  <c r="H939" i="37"/>
  <c r="H366" i="37"/>
  <c r="H4614" i="37"/>
  <c r="D4955" i="37"/>
  <c r="H4882" i="37"/>
  <c r="D3078" i="37"/>
  <c r="D1734" i="37"/>
  <c r="D3510" i="37"/>
  <c r="D4230" i="37"/>
  <c r="D1710" i="37"/>
  <c r="D3660" i="37"/>
  <c r="D4146" i="37"/>
  <c r="D3714" i="37"/>
  <c r="H1410" i="37"/>
  <c r="H986" i="37"/>
  <c r="H502" i="37"/>
  <c r="H80" i="37"/>
  <c r="H646" i="37"/>
  <c r="H903" i="37"/>
  <c r="H417" i="37"/>
  <c r="H954" i="37"/>
  <c r="H491" i="37"/>
  <c r="H785" i="37"/>
  <c r="H68" i="37"/>
  <c r="H799" i="37"/>
  <c r="H1305" i="37"/>
  <c r="H657" i="37"/>
  <c r="H1028" i="37"/>
  <c r="H619" i="37"/>
  <c r="H486" i="37"/>
  <c r="H221" i="37"/>
  <c r="H256" i="37"/>
  <c r="H207" i="37"/>
  <c r="H206" i="37"/>
  <c r="H337" i="37"/>
  <c r="H4427" i="37"/>
  <c r="H4584" i="37"/>
  <c r="H4693" i="37"/>
  <c r="H4806" i="37"/>
  <c r="H4787" i="37"/>
  <c r="H4819" i="37"/>
  <c r="H4870" i="37"/>
  <c r="H1356" i="37"/>
  <c r="H3239" i="37"/>
  <c r="H3095" i="37"/>
  <c r="H2951" i="37"/>
  <c r="H2807" i="37"/>
  <c r="H2663" i="37"/>
  <c r="H2519" i="37"/>
  <c r="H2363" i="37"/>
  <c r="H2205" i="37"/>
  <c r="H2048" i="37"/>
  <c r="H1884" i="37"/>
  <c r="H1485" i="37"/>
  <c r="H1556" i="37"/>
  <c r="H1408" i="37"/>
  <c r="H1228" i="37"/>
  <c r="H1023" i="37"/>
  <c r="H705" i="37"/>
  <c r="H1394" i="37"/>
  <c r="H1212" i="37"/>
  <c r="H1000" i="37"/>
  <c r="H655" i="37"/>
  <c r="H1662" i="37"/>
  <c r="H1518" i="37"/>
  <c r="H1367" i="37"/>
  <c r="H1178" i="37"/>
  <c r="H959" i="37"/>
  <c r="H344" i="37"/>
  <c r="H1601" i="37"/>
  <c r="H1444" i="37"/>
  <c r="H1255" i="37"/>
  <c r="H1036" i="37"/>
  <c r="H648" i="37"/>
  <c r="H1804" i="37"/>
  <c r="H1636" i="37"/>
  <c r="H1430" i="37"/>
  <c r="H1191" i="37"/>
  <c r="H909" i="37"/>
  <c r="H1647" i="37"/>
  <c r="H1455" i="37"/>
  <c r="H1238" i="37"/>
  <c r="H934" i="37"/>
  <c r="H1778" i="37"/>
  <c r="H1598" i="37"/>
  <c r="H1388" i="37"/>
  <c r="H1141" i="37"/>
  <c r="H791" i="37"/>
  <c r="H1609" i="37"/>
  <c r="H1400" i="37"/>
  <c r="H1155" i="37"/>
  <c r="H612" i="37"/>
  <c r="H1632" i="37"/>
  <c r="H1331" i="37"/>
  <c r="H789" i="37"/>
  <c r="H1703" i="37"/>
  <c r="H1372" i="37"/>
  <c r="H930" i="37"/>
  <c r="H2338" i="37"/>
  <c r="H2014" i="37"/>
  <c r="H1690" i="37"/>
  <c r="H1371" i="37"/>
  <c r="H870" i="37"/>
  <c r="H336" i="37"/>
  <c r="H608" i="37"/>
  <c r="H585" i="37"/>
  <c r="H835" i="37"/>
  <c r="H240" i="37"/>
  <c r="H902" i="37"/>
  <c r="H416" i="37"/>
  <c r="H679" i="37"/>
  <c r="H1258" i="37"/>
  <c r="H714" i="37"/>
  <c r="H1233" i="37"/>
  <c r="H464" i="37"/>
  <c r="H871" i="37"/>
  <c r="H535" i="37"/>
  <c r="H414" i="37"/>
  <c r="H77" i="37"/>
  <c r="H64" i="37"/>
  <c r="H87" i="37"/>
  <c r="H86" i="37"/>
  <c r="H133" i="37"/>
  <c r="H4752" i="37"/>
  <c r="H4864" i="37"/>
  <c r="H4839" i="37"/>
  <c r="H476" i="37"/>
  <c r="H309" i="37"/>
  <c r="H428" i="37"/>
  <c r="H670" i="37"/>
  <c r="H1117" i="37"/>
  <c r="H1397" i="37"/>
  <c r="H1618" i="37"/>
  <c r="H1834" i="37"/>
  <c r="H2050" i="37"/>
  <c r="H2266" i="37"/>
  <c r="H2482" i="37"/>
  <c r="H969" i="37"/>
  <c r="H1279" i="37"/>
  <c r="H1523" i="37"/>
  <c r="H1739" i="37"/>
  <c r="H429" i="37"/>
  <c r="H1063" i="37"/>
  <c r="H1359" i="37"/>
  <c r="H1548" i="37"/>
  <c r="H1764" i="37"/>
  <c r="H720" i="37"/>
  <c r="H1067" i="37"/>
  <c r="H1284" i="37"/>
  <c r="H1465" i="37"/>
  <c r="H1633" i="37"/>
  <c r="H630" i="37"/>
  <c r="H1012" i="37"/>
  <c r="H1219" i="37"/>
  <c r="H1402" i="37"/>
  <c r="H1550" i="37"/>
  <c r="H1694" i="37"/>
  <c r="H455" i="37"/>
  <c r="H956" i="37"/>
  <c r="H1175" i="37"/>
  <c r="H1362" i="37"/>
  <c r="H1515" i="37"/>
  <c r="H1659" i="37"/>
  <c r="H796" i="37"/>
  <c r="H1071" i="37"/>
  <c r="H1272" i="37"/>
  <c r="H1443" i="37"/>
  <c r="H1588" i="37"/>
  <c r="H564" i="37"/>
  <c r="H394" i="37"/>
  <c r="H526" i="37"/>
  <c r="H778" i="37"/>
  <c r="H1182" i="37"/>
  <c r="H1436" i="37"/>
  <c r="H1666" i="37"/>
  <c r="H1870" i="37"/>
  <c r="H2098" i="37"/>
  <c r="H2302" i="37"/>
  <c r="H227" i="37"/>
  <c r="H1026" i="37"/>
  <c r="H1344" i="37"/>
  <c r="H1559" i="37"/>
  <c r="H1787" i="37"/>
  <c r="H682" i="37"/>
  <c r="H1135" i="37"/>
  <c r="H1386" i="37"/>
  <c r="H1584" i="37"/>
  <c r="H1788" i="37"/>
  <c r="H790" i="37"/>
  <c r="H1103" i="37"/>
  <c r="H1332" i="37"/>
  <c r="H1501" i="37"/>
  <c r="H1657" i="37"/>
  <c r="H725" i="37"/>
  <c r="H1049" i="37"/>
  <c r="H1252" i="37"/>
  <c r="H1428" i="37"/>
  <c r="H1574" i="37"/>
  <c r="H1718" i="37"/>
  <c r="H633" i="37"/>
  <c r="H995" i="37"/>
  <c r="H1205" i="37"/>
  <c r="H1390" i="37"/>
  <c r="H1539" i="37"/>
  <c r="H1683" i="37"/>
  <c r="H857" i="37"/>
  <c r="H1107" i="37"/>
  <c r="H1302" i="37"/>
  <c r="H1468" i="37"/>
  <c r="H1612" i="37"/>
  <c r="H1756" i="37"/>
  <c r="H1900" i="37"/>
  <c r="H836" i="37"/>
  <c r="H1522" i="37"/>
  <c r="H1726" i="37"/>
  <c r="H1954" i="37"/>
  <c r="H2158" i="37"/>
  <c r="H2386" i="37"/>
  <c r="H718" i="37"/>
  <c r="H1153" i="37"/>
  <c r="H1411" i="37"/>
  <c r="H1643" i="37"/>
  <c r="H1847" i="37"/>
  <c r="H905" i="37"/>
  <c r="H1217" i="37"/>
  <c r="H1476" i="37"/>
  <c r="H1656" i="37"/>
  <c r="H1836" i="37"/>
  <c r="H932" i="37"/>
  <c r="H1311" i="37"/>
  <c r="H1546" i="37"/>
  <c r="H1762" i="37"/>
  <c r="H1978" i="37"/>
  <c r="H2194" i="37"/>
  <c r="H2410" i="37"/>
  <c r="H821" i="37"/>
  <c r="H1183" i="37"/>
  <c r="H1451" i="37"/>
  <c r="H1667" i="37"/>
  <c r="H1883" i="37"/>
  <c r="H948" i="37"/>
  <c r="H1265" i="37"/>
  <c r="H1500" i="37"/>
  <c r="H1680" i="37"/>
  <c r="H83" i="37"/>
  <c r="H992" i="37"/>
  <c r="H1218" i="37"/>
  <c r="H1414" i="37"/>
  <c r="H1573" i="37"/>
  <c r="H1729" i="37"/>
  <c r="H907" i="37"/>
  <c r="H1156" i="37"/>
  <c r="H1347" i="37"/>
  <c r="H1502" i="37"/>
  <c r="H1646" i="37"/>
  <c r="H1790" i="37"/>
  <c r="H856" i="37"/>
  <c r="H1106" i="37"/>
  <c r="H1301" i="37"/>
  <c r="H1467" i="37"/>
  <c r="H1611" i="37"/>
  <c r="H634" i="37"/>
  <c r="H996" i="37"/>
  <c r="H1206" i="37"/>
  <c r="H1391" i="37"/>
  <c r="H1540" i="37"/>
  <c r="H1684" i="37"/>
  <c r="H1828" i="37"/>
  <c r="H569" i="37"/>
  <c r="H979" i="37"/>
  <c r="H1192" i="37"/>
  <c r="H1379" i="37"/>
  <c r="H1529" i="37"/>
  <c r="H1673" i="37"/>
  <c r="H739" i="37"/>
  <c r="H1582" i="37"/>
  <c r="H1215" i="37"/>
  <c r="H504" i="37"/>
  <c r="H81" i="37"/>
  <c r="H393" i="37"/>
  <c r="H333" i="37"/>
  <c r="H701" i="37"/>
  <c r="H1128" i="37"/>
  <c r="H768" i="37"/>
  <c r="H128" i="37"/>
  <c r="H490" i="37"/>
  <c r="H1090" i="37"/>
  <c r="H407" i="37"/>
  <c r="H1041" i="37"/>
  <c r="H1352" i="37"/>
  <c r="H574" i="37"/>
  <c r="H295" i="37"/>
  <c r="H138" i="37"/>
  <c r="H616" i="37"/>
  <c r="H639" i="37"/>
  <c r="H638" i="37"/>
  <c r="H769" i="37"/>
  <c r="H4493" i="37"/>
  <c r="H4471" i="37"/>
  <c r="H4602" i="37"/>
  <c r="H4742" i="37"/>
  <c r="H1007" i="37"/>
  <c r="H689" i="37"/>
  <c r="H251" i="37"/>
  <c r="H132" i="37"/>
  <c r="H308" i="37"/>
  <c r="H497" i="37"/>
  <c r="H916" i="37"/>
  <c r="H623" i="37"/>
  <c r="H155" i="37"/>
  <c r="H980" i="37"/>
  <c r="H716" i="37"/>
  <c r="H298" i="37"/>
  <c r="H800" i="37"/>
  <c r="H382" i="37"/>
  <c r="H1198" i="37"/>
  <c r="H847" i="37"/>
  <c r="H204" i="37"/>
  <c r="H1161" i="37"/>
  <c r="H713" i="37"/>
  <c r="H1256" i="37"/>
  <c r="H812" i="37"/>
  <c r="H44" i="37"/>
  <c r="H247" i="37"/>
  <c r="H282" i="37"/>
  <c r="H245" i="37"/>
  <c r="H532" i="37"/>
  <c r="H807" i="37"/>
  <c r="H243" i="37"/>
  <c r="H554" i="37"/>
  <c r="H961" i="37"/>
  <c r="H361" i="37"/>
  <c r="H4766" i="37"/>
  <c r="H4906" i="37"/>
  <c r="H4475" i="37"/>
  <c r="H4803" i="37"/>
  <c r="H3843" i="37"/>
  <c r="H4728" i="37"/>
  <c r="D14" i="37"/>
  <c r="D19" i="37"/>
  <c r="H1263" i="37"/>
  <c r="H968" i="37"/>
  <c r="H632" i="37"/>
  <c r="H192" i="37"/>
  <c r="H47" i="37"/>
  <c r="H249" i="37"/>
  <c r="H418" i="37"/>
  <c r="H890" i="37"/>
  <c r="H562" i="37"/>
  <c r="H96" i="37"/>
  <c r="H941" i="37"/>
  <c r="H680" i="37"/>
  <c r="H213" i="37"/>
  <c r="H767" i="37"/>
  <c r="H297" i="37"/>
  <c r="H1174" i="37"/>
  <c r="H766" i="37"/>
  <c r="H119" i="37"/>
  <c r="H1077" i="37"/>
  <c r="H597" i="37"/>
  <c r="H1172" i="37"/>
  <c r="H728" i="37"/>
  <c r="H583" i="37"/>
  <c r="H175" i="37"/>
  <c r="H210" i="37"/>
  <c r="H209" i="37"/>
  <c r="H424" i="37"/>
  <c r="H783" i="37"/>
  <c r="H159" i="37"/>
  <c r="H494" i="37"/>
  <c r="H889" i="37"/>
  <c r="H241" i="37"/>
  <c r="H4861" i="37"/>
  <c r="H5006" i="37"/>
  <c r="H4673" i="37"/>
  <c r="H4923" i="37"/>
  <c r="H4571" i="37"/>
  <c r="H4970" i="37"/>
  <c r="H46" i="37"/>
  <c r="H274" i="37"/>
  <c r="H787" i="37"/>
  <c r="H443" i="37"/>
  <c r="H1092" i="37"/>
  <c r="H875" i="37"/>
  <c r="H539" i="37"/>
  <c r="H69" i="37"/>
  <c r="H621" i="37"/>
  <c r="H94" i="37"/>
  <c r="H1042" i="37"/>
  <c r="H641" i="37"/>
  <c r="H1353" i="37"/>
  <c r="H990" i="37"/>
  <c r="H236" i="37"/>
  <c r="H1052" i="37"/>
  <c r="H405" i="37"/>
  <c r="H475" i="37"/>
  <c r="H522" i="37"/>
  <c r="H66" i="37"/>
  <c r="H760" i="37"/>
  <c r="H268" i="37"/>
  <c r="H543" i="37"/>
  <c r="H13" i="37"/>
  <c r="H278" i="37"/>
  <c r="H673" i="37"/>
  <c r="H23" i="37"/>
  <c r="H4261" i="37"/>
  <c r="H4705" i="37"/>
  <c r="H4922" i="37"/>
  <c r="H4622" i="37"/>
  <c r="H4823" i="37"/>
  <c r="H624" i="37"/>
  <c r="H156" i="37"/>
  <c r="H737" i="37"/>
  <c r="H332" i="37"/>
  <c r="H1056" i="37"/>
  <c r="H816" i="37"/>
  <c r="H467" i="37"/>
  <c r="H887" i="37"/>
  <c r="H560" i="37"/>
  <c r="H1318" i="37"/>
  <c r="H978" i="37"/>
  <c r="H489" i="37"/>
  <c r="H1269" i="37"/>
  <c r="H885" i="37"/>
  <c r="H118" i="37"/>
  <c r="H976" i="37"/>
  <c r="H287" i="37"/>
  <c r="H379" i="37"/>
  <c r="H474" i="37"/>
  <c r="H425" i="37"/>
  <c r="H688" i="37"/>
  <c r="H172" i="37"/>
  <c r="H447" i="37"/>
  <c r="H758" i="37"/>
  <c r="H182" i="37"/>
  <c r="H565" i="37"/>
  <c r="H4375" i="37"/>
  <c r="H4634" i="37"/>
  <c r="H4849" i="37"/>
  <c r="H4337" i="37"/>
  <c r="H4741" i="37"/>
  <c r="H4131" i="37"/>
  <c r="D504" i="37"/>
  <c r="D1284" i="37"/>
  <c r="D762" i="37"/>
  <c r="D22" i="37"/>
  <c r="D40" i="37"/>
  <c r="D198" i="37"/>
  <c r="D246" i="37"/>
  <c r="D342" i="37"/>
  <c r="D366" i="37"/>
  <c r="D390" i="37"/>
  <c r="D396" i="37"/>
  <c r="D438" i="37"/>
  <c r="D450" i="37"/>
  <c r="D498" i="37"/>
  <c r="D528" i="37"/>
  <c r="D534" i="37"/>
  <c r="D546" i="37"/>
  <c r="D552" i="37"/>
  <c r="D594" i="37"/>
  <c r="D600" i="37"/>
  <c r="D630" i="37"/>
  <c r="D636" i="37"/>
  <c r="D660" i="37"/>
  <c r="D684" i="37"/>
  <c r="D690" i="37"/>
  <c r="D822" i="37"/>
  <c r="D966" i="37"/>
  <c r="D996" i="37"/>
  <c r="D1032" i="37"/>
  <c r="D1110" i="37"/>
  <c r="D1128" i="37"/>
  <c r="D1212" i="37"/>
  <c r="D1248" i="37"/>
  <c r="D1566" i="37"/>
  <c r="D1608" i="37"/>
  <c r="D1614" i="37"/>
  <c r="D1626" i="37"/>
  <c r="D1638" i="37"/>
  <c r="D1662" i="37"/>
  <c r="D1686" i="37"/>
  <c r="D1722" i="37"/>
  <c r="D1770" i="37"/>
  <c r="D1782" i="37"/>
  <c r="D1800" i="37"/>
  <c r="D1818" i="37"/>
  <c r="D1866" i="37"/>
  <c r="D1914" i="37"/>
  <c r="D1926" i="37"/>
  <c r="D1974" i="37"/>
  <c r="D1992" i="37"/>
  <c r="D2022" i="37"/>
  <c r="D2028" i="37"/>
  <c r="D2064" i="37"/>
  <c r="D2106" i="37"/>
  <c r="D2154" i="37"/>
  <c r="D2160" i="37"/>
  <c r="D2184" i="37"/>
  <c r="D2232" i="37"/>
  <c r="D2310" i="37"/>
  <c r="D2346" i="37"/>
  <c r="D2352" i="37"/>
  <c r="D2394" i="37"/>
  <c r="D2430" i="37"/>
  <c r="D2436" i="37"/>
  <c r="D2544" i="37"/>
  <c r="D2580" i="37"/>
  <c r="D2592" i="37"/>
  <c r="D2604" i="37"/>
  <c r="D2616" i="37"/>
  <c r="D2628" i="37"/>
  <c r="D2640" i="37"/>
  <c r="D2688" i="37"/>
  <c r="D2724" i="37"/>
  <c r="D2742" i="37"/>
  <c r="D2784" i="37"/>
  <c r="D2802" i="37"/>
  <c r="D2820" i="37"/>
  <c r="D2880" i="37"/>
  <c r="D2916" i="37"/>
  <c r="D2970" i="37"/>
  <c r="D2982" i="37"/>
  <c r="D3006" i="37"/>
  <c r="D3018" i="37"/>
  <c r="D3048" i="37"/>
  <c r="D3054" i="37"/>
  <c r="D3060" i="37"/>
  <c r="D3066" i="37"/>
  <c r="D3084" i="37"/>
  <c r="D3102" i="37"/>
  <c r="D3108" i="37"/>
  <c r="D3114" i="37"/>
  <c r="D3150" i="37"/>
  <c r="D3162" i="37"/>
  <c r="D3174" i="37"/>
  <c r="D3198" i="37"/>
  <c r="D3210" i="37"/>
  <c r="D3222" i="37"/>
  <c r="H953" i="37"/>
  <c r="H430" i="37"/>
  <c r="H1752" i="37"/>
  <c r="H1608" i="37"/>
  <c r="H1464" i="37"/>
  <c r="H1298" i="37"/>
  <c r="H1099" i="37"/>
  <c r="H852" i="37"/>
  <c r="H1907" i="37"/>
  <c r="H1763" i="37"/>
  <c r="H1619" i="37"/>
  <c r="H1475" i="37"/>
  <c r="H1312" i="37"/>
  <c r="H1118" i="37"/>
  <c r="H878" i="37"/>
  <c r="H2506" i="37"/>
  <c r="H2362" i="37"/>
  <c r="H2218" i="37"/>
  <c r="H2074" i="37"/>
  <c r="H1930" i="37"/>
  <c r="H1786" i="37"/>
  <c r="H1642" i="37"/>
  <c r="H1498" i="37"/>
  <c r="H1343" i="37"/>
  <c r="H1152" i="37"/>
  <c r="H922" i="37"/>
  <c r="H226" i="37"/>
  <c r="H478" i="37"/>
  <c r="H140" i="37"/>
  <c r="H191" i="37"/>
  <c r="H524" i="37"/>
  <c r="H190" i="37"/>
  <c r="H545" i="37"/>
  <c r="H215" i="37"/>
  <c r="H863" i="37"/>
  <c r="H665" i="37"/>
  <c r="H384" i="37"/>
  <c r="H34" i="37"/>
  <c r="H1006" i="37"/>
  <c r="H849" i="37"/>
  <c r="H644" i="37"/>
  <c r="H357" i="37"/>
  <c r="H914" i="37"/>
  <c r="H715" i="37"/>
  <c r="H441" i="37"/>
  <c r="H32" i="37"/>
  <c r="H1138" i="37"/>
  <c r="H899" i="37"/>
  <c r="H537" i="37"/>
  <c r="H1449" i="37"/>
  <c r="H1209" i="37"/>
  <c r="H938" i="37"/>
  <c r="H536" i="37"/>
  <c r="H1304" i="37"/>
  <c r="H1015" i="37"/>
  <c r="H656" i="37"/>
  <c r="H21" i="37"/>
  <c r="H427" i="37"/>
  <c r="H139" i="37"/>
  <c r="H354" i="37"/>
  <c r="H40" i="37"/>
  <c r="H149" i="37"/>
  <c r="H568" i="37"/>
  <c r="H232" i="37"/>
  <c r="H675" i="37"/>
  <c r="H351" i="37"/>
  <c r="H782" i="37"/>
  <c r="H422" i="37"/>
  <c r="H50" i="37"/>
  <c r="H637" i="37"/>
  <c r="H205" i="37"/>
  <c r="H4669" i="37"/>
  <c r="H4470" i="37"/>
  <c r="H4187" i="37"/>
  <c r="H3973" i="37"/>
  <c r="H3375" i="37"/>
  <c r="H4981" i="37"/>
  <c r="H4996" i="37"/>
  <c r="H4955" i="37"/>
  <c r="H4912" i="37"/>
  <c r="H260" i="37"/>
  <c r="H1740" i="37"/>
  <c r="H1596" i="37"/>
  <c r="H1452" i="37"/>
  <c r="H1283" i="37"/>
  <c r="H1083" i="37"/>
  <c r="H822" i="37"/>
  <c r="H1895" i="37"/>
  <c r="H1751" i="37"/>
  <c r="H1607" i="37"/>
  <c r="H1463" i="37"/>
  <c r="H1297" i="37"/>
  <c r="H1098" i="37"/>
  <c r="H851" i="37"/>
  <c r="H2494" i="37"/>
  <c r="H2350" i="37"/>
  <c r="H2206" i="37"/>
  <c r="H2062" i="37"/>
  <c r="H1918" i="37"/>
  <c r="H1774" i="37"/>
  <c r="H1630" i="37"/>
  <c r="H1486" i="37"/>
  <c r="H1326" i="37"/>
  <c r="H1133" i="37"/>
  <c r="H896" i="37"/>
  <c r="H56" i="37"/>
  <c r="H454" i="37"/>
  <c r="H107" i="37"/>
  <c r="H165" i="37"/>
  <c r="H500" i="37"/>
  <c r="H164" i="37"/>
  <c r="H521" i="37"/>
  <c r="H189" i="37"/>
  <c r="H850" i="37"/>
  <c r="H645" i="37"/>
  <c r="H358" i="37"/>
  <c r="H1140" i="37"/>
  <c r="H993" i="37"/>
  <c r="H834" i="37"/>
  <c r="H622" i="37"/>
  <c r="H324" i="37"/>
  <c r="H900" i="37"/>
  <c r="H695" i="37"/>
  <c r="H408" i="37"/>
  <c r="H1330" i="37"/>
  <c r="H1126" i="37"/>
  <c r="H886" i="37"/>
  <c r="H513" i="37"/>
  <c r="H1425" i="37"/>
  <c r="H1197" i="37"/>
  <c r="H911" i="37"/>
  <c r="H488" i="37"/>
  <c r="H1280" i="37"/>
  <c r="H989" i="37"/>
  <c r="H617" i="37"/>
  <c r="H19" i="37"/>
  <c r="H403" i="37"/>
  <c r="H115" i="37"/>
  <c r="H330" i="37"/>
  <c r="H437" i="37"/>
  <c r="H101" i="37"/>
  <c r="H544" i="37"/>
  <c r="H184" i="37"/>
  <c r="H663" i="37"/>
  <c r="H303" i="37"/>
  <c r="H770" i="37"/>
  <c r="H374" i="37"/>
  <c r="H997" i="37"/>
  <c r="H625" i="37"/>
  <c r="H169" i="37"/>
  <c r="H4685" i="37"/>
  <c r="H4518" i="37"/>
  <c r="H4331" i="37"/>
  <c r="H4387" i="37"/>
  <c r="H4115" i="37"/>
  <c r="H3408" i="37"/>
  <c r="H3436" i="37"/>
  <c r="H4997" i="37"/>
  <c r="H4984" i="37"/>
  <c r="H955" i="37"/>
  <c r="H453" i="37"/>
  <c r="H1621" i="37"/>
  <c r="H1477" i="37"/>
  <c r="H1314" i="37"/>
  <c r="H1120" i="37"/>
  <c r="H880" i="37"/>
  <c r="H1860" i="37"/>
  <c r="H1716" i="37"/>
  <c r="H1572" i="37"/>
  <c r="H1426" i="37"/>
  <c r="H1250" i="37"/>
  <c r="H1047" i="37"/>
  <c r="H755" i="37"/>
  <c r="H1871" i="37"/>
  <c r="H1727" i="37"/>
  <c r="H1583" i="37"/>
  <c r="H1438" i="37"/>
  <c r="H1264" i="37"/>
  <c r="H1062" i="37"/>
  <c r="H788" i="37"/>
  <c r="H2470" i="37"/>
  <c r="H2326" i="37"/>
  <c r="H2182" i="37"/>
  <c r="H2038" i="37"/>
  <c r="H1894" i="37"/>
  <c r="H1750" i="37"/>
  <c r="H1606" i="37"/>
  <c r="H1462" i="37"/>
  <c r="H1296" i="37"/>
  <c r="H1097" i="37"/>
  <c r="H844" i="37"/>
  <c r="H669" i="37"/>
  <c r="H395" i="37"/>
  <c r="H48" i="37"/>
  <c r="H106" i="37"/>
  <c r="H452" i="37"/>
  <c r="H105" i="37"/>
  <c r="H473" i="37"/>
  <c r="H130" i="37"/>
  <c r="H820" i="37"/>
  <c r="H605" i="37"/>
  <c r="H299" i="37"/>
  <c r="H1116" i="37"/>
  <c r="H967" i="37"/>
  <c r="H801" i="37"/>
  <c r="H582" i="37"/>
  <c r="H272" i="37"/>
  <c r="H874" i="37"/>
  <c r="H659" i="37"/>
  <c r="H356" i="37"/>
  <c r="H1294" i="37"/>
  <c r="H1078" i="37"/>
  <c r="H814" i="37"/>
  <c r="H465" i="37"/>
  <c r="H1389" i="37"/>
  <c r="H1137" i="37"/>
  <c r="H859" i="37"/>
  <c r="H380" i="37"/>
  <c r="H1232" i="37"/>
  <c r="H936" i="37"/>
  <c r="H533" i="37"/>
  <c r="H643" i="37"/>
  <c r="H355" i="37"/>
  <c r="H67" i="37"/>
  <c r="H270" i="37"/>
  <c r="H377" i="37"/>
  <c r="H65" i="37"/>
  <c r="H496" i="37"/>
  <c r="H136" i="37"/>
  <c r="H591" i="37"/>
  <c r="H231" i="37"/>
  <c r="H710" i="37"/>
  <c r="H338" i="37"/>
  <c r="H937" i="37"/>
  <c r="H505" i="37"/>
  <c r="H97" i="37"/>
  <c r="H4829" i="37"/>
  <c r="H4686" i="37"/>
  <c r="H4583" i="37"/>
  <c r="H4523" i="37"/>
  <c r="H4525" i="37"/>
  <c r="H4445" i="37"/>
  <c r="H4215" i="37"/>
  <c r="H4295" i="37"/>
  <c r="H1202" i="37"/>
  <c r="H988" i="37"/>
  <c r="H611" i="37"/>
  <c r="H1835" i="37"/>
  <c r="H1691" i="37"/>
  <c r="H1547" i="37"/>
  <c r="H1398" i="37"/>
  <c r="H1216" i="37"/>
  <c r="H1008" i="37"/>
  <c r="H671" i="37"/>
  <c r="H2434" i="37"/>
  <c r="H2290" i="37"/>
  <c r="H2146" i="37"/>
  <c r="H2002" i="37"/>
  <c r="H1858" i="37"/>
  <c r="H1714" i="37"/>
  <c r="H1570" i="37"/>
  <c r="H1423" i="37"/>
  <c r="H1248" i="37"/>
  <c r="H1045" i="37"/>
  <c r="H743" i="37"/>
  <c r="H610" i="37"/>
  <c r="H310" i="37"/>
  <c r="H368" i="37"/>
  <c r="H647" i="37"/>
  <c r="H360" i="37"/>
  <c r="H666" i="37"/>
  <c r="H392" i="37"/>
  <c r="H45" i="37"/>
  <c r="H772" i="37"/>
  <c r="H540" i="37"/>
  <c r="H214" i="37"/>
  <c r="H1080" i="37"/>
  <c r="H928" i="37"/>
  <c r="H752" i="37"/>
  <c r="H515" i="37"/>
  <c r="H180" i="37"/>
  <c r="H833" i="37"/>
  <c r="H599" i="37"/>
  <c r="H238" i="37"/>
  <c r="H1222" i="37"/>
  <c r="H1030" i="37"/>
  <c r="H750" i="37"/>
  <c r="H348" i="37"/>
  <c r="H1341" i="37"/>
  <c r="H1065" i="37"/>
  <c r="H765" i="37"/>
  <c r="H177" i="37"/>
  <c r="H1160" i="37"/>
  <c r="H845" i="37"/>
  <c r="H372" i="37"/>
  <c r="H559" i="37"/>
  <c r="H283" i="37"/>
  <c r="H498" i="37"/>
  <c r="H198" i="37"/>
  <c r="H293" i="37"/>
  <c r="H748" i="37"/>
  <c r="H400" i="37"/>
  <c r="H38" i="37"/>
  <c r="H519" i="37"/>
  <c r="H147" i="37"/>
  <c r="H614" i="37"/>
  <c r="H218" i="37"/>
  <c r="H853" i="37"/>
  <c r="H385" i="37"/>
  <c r="H3757" i="37"/>
  <c r="H4903" i="37"/>
  <c r="H4782" i="37"/>
  <c r="H4783" i="37"/>
  <c r="H4739" i="37"/>
  <c r="H4657" i="37"/>
  <c r="H4658" i="37"/>
  <c r="H4624" i="37"/>
  <c r="H4608" i="37"/>
  <c r="D3234" i="37"/>
  <c r="D3246" i="37"/>
  <c r="D3270" i="37"/>
  <c r="D3294" i="37"/>
  <c r="D3306" i="37"/>
  <c r="D3318" i="37"/>
  <c r="D3348" i="37"/>
  <c r="D3354" i="37"/>
  <c r="D3366" i="37"/>
  <c r="D3390" i="37"/>
  <c r="D3396" i="37"/>
  <c r="D3408" i="37"/>
  <c r="D3414" i="37"/>
  <c r="D3480" i="37"/>
  <c r="D3516" i="37"/>
  <c r="D3540" i="37"/>
  <c r="D3564" i="37"/>
  <c r="D3582" i="37"/>
  <c r="D3606" i="37"/>
  <c r="D3624" i="37"/>
  <c r="D3654" i="37"/>
  <c r="D3708" i="37"/>
  <c r="D3786" i="37"/>
  <c r="D3792" i="37"/>
  <c r="D3798" i="37"/>
  <c r="D3840" i="37"/>
  <c r="D3852" i="37"/>
  <c r="D3900" i="37"/>
  <c r="D3936" i="37"/>
  <c r="D3942" i="37"/>
  <c r="D3948" i="37"/>
  <c r="D3954" i="37"/>
  <c r="D3972" i="37"/>
  <c r="D4026" i="37"/>
  <c r="D4032" i="37"/>
  <c r="D4044" i="37"/>
  <c r="D4050" i="37"/>
  <c r="D4098" i="37"/>
  <c r="D4194" i="37"/>
  <c r="D4236" i="37"/>
  <c r="D4242" i="37"/>
  <c r="D4290" i="37"/>
  <c r="D4308" i="37"/>
  <c r="D4338" i="37"/>
  <c r="D4374" i="37"/>
  <c r="D4386" i="37"/>
  <c r="D4398" i="37"/>
  <c r="D4416" i="37"/>
  <c r="D4440" i="37"/>
  <c r="D4464" i="37"/>
  <c r="D4506" i="37"/>
  <c r="D4512" i="37"/>
  <c r="D4518" i="37"/>
  <c r="D4524" i="37"/>
  <c r="D4530" i="37"/>
  <c r="D4542" i="37"/>
  <c r="D4560" i="37"/>
  <c r="D4602" i="37"/>
  <c r="D4608" i="37"/>
  <c r="D4620" i="37"/>
  <c r="D4638" i="37"/>
  <c r="D4644" i="37"/>
  <c r="D4650" i="37"/>
  <c r="D4662" i="37"/>
  <c r="D4686" i="37"/>
  <c r="D4710" i="37"/>
  <c r="D4734" i="37"/>
  <c r="D4740" i="37"/>
  <c r="D4746" i="37"/>
  <c r="D4752" i="37"/>
  <c r="D4758" i="37"/>
  <c r="D4782" i="37"/>
  <c r="D4788" i="37"/>
  <c r="D4794" i="37"/>
  <c r="D4800" i="37"/>
  <c r="D4806" i="37"/>
  <c r="D4830" i="37"/>
  <c r="D4848" i="37"/>
  <c r="D4854" i="37"/>
  <c r="D4872" i="37"/>
  <c r="D4878" i="37"/>
  <c r="D4902" i="37"/>
  <c r="D4926" i="37"/>
  <c r="D4932" i="37"/>
  <c r="D4974" i="37"/>
  <c r="D324" i="37"/>
  <c r="D629" i="37"/>
  <c r="D558" i="37"/>
  <c r="D1962" i="37"/>
  <c r="D2268" i="37"/>
  <c r="D449" i="37"/>
  <c r="D180" i="37"/>
  <c r="D1206" i="37"/>
  <c r="D437" i="37"/>
  <c r="D39" i="37"/>
  <c r="D888" i="37"/>
  <c r="D593" i="37"/>
  <c r="H813" i="37"/>
  <c r="H512" i="37"/>
  <c r="H92" i="37"/>
  <c r="H1196" i="37"/>
  <c r="H1002" i="37"/>
  <c r="H797" i="37"/>
  <c r="H461" i="37"/>
  <c r="H20" i="37"/>
  <c r="H523" i="37"/>
  <c r="H319" i="37"/>
  <c r="H127" i="37"/>
  <c r="H450" i="37"/>
  <c r="H222" i="37"/>
  <c r="H16" i="37"/>
  <c r="H233" i="37"/>
  <c r="H27" i="37"/>
  <c r="H556" i="37"/>
  <c r="H352" i="37"/>
  <c r="H124" i="37"/>
  <c r="H759" i="37"/>
  <c r="H531" i="37"/>
  <c r="H327" i="37"/>
  <c r="H99" i="37"/>
  <c r="H734" i="37"/>
  <c r="H506" i="37"/>
  <c r="H302" i="37"/>
  <c r="H62" i="37"/>
  <c r="H817" i="37"/>
  <c r="H601" i="37"/>
  <c r="H349" i="37"/>
  <c r="H85" i="37"/>
  <c r="H4560" i="37"/>
  <c r="H4875" i="37"/>
  <c r="H4494" i="37"/>
  <c r="H4876" i="37"/>
  <c r="H4542" i="37"/>
  <c r="H4935" i="37"/>
  <c r="H4637" i="37"/>
  <c r="H5008" i="37"/>
  <c r="H4707" i="37"/>
  <c r="H4001" i="37"/>
  <c r="H4789" i="37"/>
  <c r="H4399" i="37"/>
  <c r="H4867" i="37"/>
  <c r="H4572" i="37"/>
  <c r="H4956" i="37"/>
  <c r="H316" i="37"/>
  <c r="H100" i="37"/>
  <c r="H723" i="37"/>
  <c r="H507" i="37"/>
  <c r="H291" i="37"/>
  <c r="H75" i="37"/>
  <c r="H698" i="37"/>
  <c r="H482" i="37"/>
  <c r="H266" i="37"/>
  <c r="H36" i="37"/>
  <c r="H793" i="37"/>
  <c r="H529" i="37"/>
  <c r="H313" i="37"/>
  <c r="H61" i="37"/>
  <c r="H4633" i="37"/>
  <c r="H4947" i="37"/>
  <c r="H4541" i="37"/>
  <c r="H4920" i="37"/>
  <c r="H4600" i="37"/>
  <c r="H4979" i="37"/>
  <c r="H4691" i="37"/>
  <c r="H3629" i="37"/>
  <c r="H4755" i="37"/>
  <c r="H4287" i="37"/>
  <c r="H4837" i="37"/>
  <c r="H4505" i="37"/>
  <c r="H4911" i="37"/>
  <c r="H4625" i="37"/>
  <c r="H4998" i="37"/>
  <c r="H264" i="37"/>
  <c r="H1282" i="37"/>
  <c r="H1114" i="37"/>
  <c r="H912" i="37"/>
  <c r="H678" i="37"/>
  <c r="H263" i="37"/>
  <c r="H1365" i="37"/>
  <c r="H1185" i="37"/>
  <c r="H977" i="37"/>
  <c r="H749" i="37"/>
  <c r="H432" i="37"/>
  <c r="H1340" i="37"/>
  <c r="H1148" i="37"/>
  <c r="H963" i="37"/>
  <c r="H708" i="37"/>
  <c r="H346" i="37"/>
  <c r="H30" i="37"/>
  <c r="H463" i="37"/>
  <c r="H271" i="37"/>
  <c r="H91" i="37"/>
  <c r="H378" i="37"/>
  <c r="H186" i="37"/>
  <c r="H389" i="37"/>
  <c r="H197" i="37"/>
  <c r="H712" i="37"/>
  <c r="H520" i="37"/>
  <c r="H280" i="37"/>
  <c r="H88" i="37"/>
  <c r="H687" i="37"/>
  <c r="H495" i="37"/>
  <c r="H255" i="37"/>
  <c r="H63" i="37"/>
  <c r="H662" i="37"/>
  <c r="H470" i="37"/>
  <c r="H230" i="37"/>
  <c r="H12" i="37"/>
  <c r="H781" i="37"/>
  <c r="H517" i="37"/>
  <c r="H277" i="37"/>
  <c r="H49" i="37"/>
  <c r="H4650" i="37"/>
  <c r="H4991" i="37"/>
  <c r="H4579" i="37"/>
  <c r="H4934" i="37"/>
  <c r="H4619" i="37"/>
  <c r="H4993" i="37"/>
  <c r="H4706" i="37"/>
  <c r="H3815" i="37"/>
  <c r="H4770" i="37"/>
  <c r="H4345" i="37"/>
  <c r="H4852" i="37"/>
  <c r="H4529" i="37"/>
  <c r="H4925" i="37"/>
  <c r="H4644" i="37"/>
  <c r="H5014" i="37"/>
  <c r="D15" i="37"/>
  <c r="D51" i="37"/>
  <c r="D63" i="37"/>
  <c r="D69" i="37"/>
  <c r="D75" i="37"/>
  <c r="D87" i="37"/>
  <c r="D99" i="37"/>
  <c r="D111" i="37"/>
  <c r="D117" i="37"/>
  <c r="D165" i="37"/>
  <c r="D177" i="37"/>
  <c r="D189" i="37"/>
  <c r="D255" i="37"/>
  <c r="D267" i="37"/>
  <c r="D279" i="37"/>
  <c r="D291" i="37"/>
  <c r="D321" i="37"/>
  <c r="D327" i="37"/>
  <c r="D333" i="37"/>
  <c r="D375" i="37"/>
  <c r="D393" i="37"/>
  <c r="D399" i="37"/>
  <c r="D465" i="37"/>
  <c r="D519" i="37"/>
  <c r="D573" i="37"/>
  <c r="D585" i="37"/>
  <c r="D603" i="37"/>
  <c r="D621" i="37"/>
  <c r="D627" i="37"/>
  <c r="D633" i="37"/>
  <c r="H927" i="37"/>
  <c r="H751" i="37"/>
  <c r="H514" i="37"/>
  <c r="H179" i="37"/>
  <c r="H1234" i="37"/>
  <c r="H1066" i="37"/>
  <c r="H873" i="37"/>
  <c r="H576" i="37"/>
  <c r="H152" i="37"/>
  <c r="H1329" i="37"/>
  <c r="H1125" i="37"/>
  <c r="H924" i="37"/>
  <c r="H693" i="37"/>
  <c r="H288" i="37"/>
  <c r="H1292" i="37"/>
  <c r="H1112" i="37"/>
  <c r="H897" i="37"/>
  <c r="H635" i="37"/>
  <c r="H261" i="37"/>
  <c r="H607" i="37"/>
  <c r="H415" i="37"/>
  <c r="H235" i="37"/>
  <c r="H29" i="37"/>
  <c r="H342" i="37"/>
  <c r="H126" i="37"/>
  <c r="H353" i="37"/>
  <c r="H137" i="37"/>
  <c r="H676" i="37"/>
  <c r="H460" i="37"/>
  <c r="H244" i="37"/>
  <c r="H26" i="37"/>
  <c r="H651" i="37"/>
  <c r="H435" i="37"/>
  <c r="H219" i="37"/>
  <c r="H842" i="37"/>
  <c r="H626" i="37"/>
  <c r="H410" i="37"/>
  <c r="H194" i="37"/>
  <c r="H949" i="37"/>
  <c r="H709" i="37"/>
  <c r="H481" i="37"/>
  <c r="H217" i="37"/>
  <c r="H4173" i="37"/>
  <c r="H4718" i="37"/>
  <c r="H3257" i="37"/>
  <c r="H4704" i="37"/>
  <c r="H3599" i="37"/>
  <c r="H4753" i="37"/>
  <c r="H4275" i="37"/>
  <c r="H4835" i="37"/>
  <c r="H4477" i="37"/>
  <c r="H4895" i="37"/>
  <c r="H4586" i="37"/>
  <c r="H4968" i="37"/>
  <c r="H4679" i="37"/>
  <c r="H3857" i="37"/>
  <c r="H4776" i="37"/>
  <c r="H93" i="37"/>
  <c r="H1281" i="37"/>
  <c r="H1089" i="37"/>
  <c r="H898" i="37"/>
  <c r="H618" i="37"/>
  <c r="H203" i="37"/>
  <c r="H1268" i="37"/>
  <c r="H1064" i="37"/>
  <c r="H858" i="37"/>
  <c r="H596" i="37"/>
  <c r="H143" i="37"/>
  <c r="H571" i="37"/>
  <c r="H391" i="37"/>
  <c r="H187" i="37"/>
  <c r="H510" i="37"/>
  <c r="H306" i="37"/>
  <c r="H78" i="37"/>
  <c r="H317" i="37"/>
  <c r="H89" i="37"/>
  <c r="H640" i="37"/>
  <c r="H412" i="37"/>
  <c r="H208" i="37"/>
  <c r="H819" i="37"/>
  <c r="H615" i="37"/>
  <c r="H387" i="37"/>
  <c r="H183" i="37"/>
  <c r="H794" i="37"/>
  <c r="H590" i="37"/>
  <c r="H362" i="37"/>
  <c r="H158" i="37"/>
  <c r="H925" i="37"/>
  <c r="H661" i="37"/>
  <c r="H421" i="37"/>
  <c r="H193" i="37"/>
  <c r="H4319" i="37"/>
  <c r="H4814" i="37"/>
  <c r="H3945" i="37"/>
  <c r="H4734" i="37"/>
  <c r="H4101" i="37"/>
  <c r="H4801" i="37"/>
  <c r="H4435" i="37"/>
  <c r="H4878" i="37"/>
  <c r="H4547" i="37"/>
  <c r="H4937" i="37"/>
  <c r="H4639" i="37"/>
  <c r="H5010" i="37"/>
  <c r="H4727" i="37"/>
  <c r="H4217" i="37"/>
  <c r="H4824" i="37"/>
  <c r="D113" i="37"/>
  <c r="D114" i="37"/>
  <c r="D281" i="37"/>
  <c r="D282" i="37"/>
  <c r="D642" i="37"/>
  <c r="D641" i="37"/>
  <c r="D737" i="37"/>
  <c r="D738" i="37"/>
  <c r="D960" i="37"/>
  <c r="D959" i="37"/>
  <c r="D1002" i="37"/>
  <c r="D1001" i="37"/>
  <c r="D1055" i="37"/>
  <c r="D1056" i="37"/>
  <c r="D1194" i="37"/>
  <c r="D1193" i="37"/>
  <c r="D1319" i="37"/>
  <c r="D1320" i="37"/>
  <c r="D1920" i="37"/>
  <c r="D1919" i="37"/>
  <c r="D2004" i="37"/>
  <c r="D2003" i="37"/>
  <c r="D2040" i="37"/>
  <c r="D2039" i="37"/>
  <c r="D2189" i="37"/>
  <c r="D2190" i="37"/>
  <c r="D2238" i="37"/>
  <c r="D2237" i="37"/>
  <c r="D2291" i="37"/>
  <c r="D2292" i="37"/>
  <c r="D2334" i="37"/>
  <c r="D2333" i="37"/>
  <c r="D2363" i="37"/>
  <c r="D2364" i="37"/>
  <c r="D2423" i="37"/>
  <c r="D2424" i="37"/>
  <c r="D2477" i="37"/>
  <c r="D2478" i="37"/>
  <c r="D2550" i="37"/>
  <c r="D2549" i="37"/>
  <c r="D2669" i="37"/>
  <c r="D2670" i="37"/>
  <c r="D2706" i="37"/>
  <c r="D2705" i="37"/>
  <c r="D2747" i="37"/>
  <c r="D2748" i="37"/>
  <c r="D2765" i="37"/>
  <c r="D2766" i="37"/>
  <c r="D2796" i="37"/>
  <c r="D2795" i="37"/>
  <c r="D2826" i="37"/>
  <c r="D2825" i="37"/>
  <c r="D2868" i="37"/>
  <c r="D2867" i="37"/>
  <c r="D2922" i="37"/>
  <c r="D2921" i="37"/>
  <c r="D3030" i="37"/>
  <c r="D3029" i="37"/>
  <c r="D3240" i="37"/>
  <c r="D3239" i="37"/>
  <c r="D3335" i="37"/>
  <c r="D3336" i="37"/>
  <c r="D3444" i="37"/>
  <c r="D3443" i="37"/>
  <c r="D3492" i="37"/>
  <c r="D3491" i="37"/>
  <c r="D3528" i="37"/>
  <c r="D3527" i="37"/>
  <c r="D3570" i="37"/>
  <c r="D3569" i="37"/>
  <c r="D3611" i="37"/>
  <c r="D3612" i="37"/>
  <c r="D3641" i="37"/>
  <c r="D3642" i="37"/>
  <c r="D3684" i="37"/>
  <c r="D3683" i="37"/>
  <c r="D3732" i="37"/>
  <c r="D3731" i="37"/>
  <c r="D4092" i="37"/>
  <c r="D4091" i="37"/>
  <c r="D4127" i="37"/>
  <c r="D4128" i="37"/>
  <c r="D4170" i="37"/>
  <c r="D4169" i="37"/>
  <c r="D4218" i="37"/>
  <c r="D4217" i="37"/>
  <c r="D4343" i="37"/>
  <c r="D4344" i="37"/>
  <c r="D4404" i="37"/>
  <c r="D4403" i="37"/>
  <c r="D4499" i="37"/>
  <c r="D4500" i="37"/>
  <c r="D4643" i="37"/>
  <c r="D4254" i="37"/>
  <c r="D3389" i="37"/>
  <c r="D3539" i="37"/>
  <c r="D54" i="37"/>
  <c r="D53" i="37"/>
  <c r="D89" i="37"/>
  <c r="D90" i="37"/>
  <c r="D119" i="37"/>
  <c r="D120" i="37"/>
  <c r="D168" i="37"/>
  <c r="D167" i="37"/>
  <c r="D192" i="37"/>
  <c r="D191" i="37"/>
  <c r="D239" i="37"/>
  <c r="D240" i="37"/>
  <c r="D287" i="37"/>
  <c r="D288" i="37"/>
  <c r="D372" i="37"/>
  <c r="D371" i="37"/>
  <c r="D413" i="37"/>
  <c r="D414" i="37"/>
  <c r="D467" i="37"/>
  <c r="D468" i="37"/>
  <c r="D665" i="37"/>
  <c r="D666" i="37"/>
  <c r="D720" i="37"/>
  <c r="D719" i="37"/>
  <c r="D809" i="37"/>
  <c r="D810" i="37"/>
  <c r="D858" i="37"/>
  <c r="D857" i="37"/>
  <c r="D881" i="37"/>
  <c r="D882" i="37"/>
  <c r="D930" i="37"/>
  <c r="D929" i="37"/>
  <c r="D977" i="37"/>
  <c r="D978" i="37"/>
  <c r="D1025" i="37"/>
  <c r="D1026" i="37"/>
  <c r="D1169" i="37"/>
  <c r="D1170" i="37"/>
  <c r="D1446" i="37"/>
  <c r="D1445" i="37"/>
  <c r="D1481" i="37"/>
  <c r="D1482" i="37"/>
  <c r="D1500" i="37"/>
  <c r="D1499" i="37"/>
  <c r="D1542" i="37"/>
  <c r="D1541" i="37"/>
  <c r="D1577" i="37"/>
  <c r="D1578" i="37"/>
  <c r="D1655" i="37"/>
  <c r="D1656" i="37"/>
  <c r="D1727" i="37"/>
  <c r="D1728" i="37"/>
  <c r="D2117" i="37"/>
  <c r="D2118" i="37"/>
  <c r="D2208" i="37"/>
  <c r="D2207" i="37"/>
  <c r="D2315" i="37"/>
  <c r="D2316" i="37"/>
  <c r="D2357" i="37"/>
  <c r="D2358" i="37"/>
  <c r="D2417" i="37"/>
  <c r="D2418" i="37"/>
  <c r="D2585" i="37"/>
  <c r="D2586" i="37"/>
  <c r="D2699" i="37"/>
  <c r="D2700" i="37"/>
  <c r="D2832" i="37"/>
  <c r="D2831" i="37"/>
  <c r="D2861" i="37"/>
  <c r="D2862" i="37"/>
  <c r="D2903" i="37"/>
  <c r="D2904" i="37"/>
  <c r="D2940" i="37"/>
  <c r="D2939" i="37"/>
  <c r="D3120" i="37"/>
  <c r="D3119" i="37"/>
  <c r="D3156" i="37"/>
  <c r="D3155" i="37"/>
  <c r="D3378" i="37"/>
  <c r="D3377" i="37"/>
  <c r="D3473" i="37"/>
  <c r="D3474" i="37"/>
  <c r="D3576" i="37"/>
  <c r="D3575" i="37"/>
  <c r="D3743" i="37"/>
  <c r="D3744" i="37"/>
  <c r="D3774" i="37"/>
  <c r="D3773" i="37"/>
  <c r="D3894" i="37"/>
  <c r="D3893" i="37"/>
  <c r="D3996" i="37"/>
  <c r="D3995" i="37"/>
  <c r="D4019" i="37"/>
  <c r="D4020" i="37"/>
  <c r="D4074" i="37"/>
  <c r="D4073" i="37"/>
  <c r="D4110" i="37"/>
  <c r="D4109" i="37"/>
  <c r="D4247" i="37"/>
  <c r="D4248" i="37"/>
  <c r="D4296" i="37"/>
  <c r="D4295" i="37"/>
  <c r="D4427" i="37"/>
  <c r="D4428" i="37"/>
  <c r="D4457" i="37"/>
  <c r="D4458" i="37"/>
  <c r="D4488" i="37"/>
  <c r="D4487" i="37"/>
  <c r="D4626" i="37"/>
  <c r="D4625" i="37"/>
  <c r="D4674" i="37"/>
  <c r="D4673" i="37"/>
  <c r="D4692" i="37"/>
  <c r="D4691" i="37"/>
  <c r="D4716" i="37"/>
  <c r="D4715" i="37"/>
  <c r="D4835" i="37"/>
  <c r="D4836" i="37"/>
  <c r="D4859" i="37"/>
  <c r="D4860" i="37"/>
  <c r="D4920" i="37"/>
  <c r="D4919" i="37"/>
  <c r="D4805" i="37"/>
  <c r="D1044" i="37"/>
  <c r="D4326" i="37"/>
  <c r="D4008" i="37"/>
  <c r="D3317" i="37"/>
  <c r="D2801" i="37"/>
  <c r="D2094" i="37"/>
  <c r="D4241" i="37"/>
  <c r="D3353" i="37"/>
  <c r="D1685" i="37"/>
  <c r="D4368" i="37"/>
  <c r="D4757" i="37"/>
  <c r="D3851" i="37"/>
  <c r="D3305" i="37"/>
  <c r="D3605" i="37"/>
  <c r="D2082" i="37"/>
  <c r="D2543" i="37"/>
  <c r="D678" i="37"/>
  <c r="D635" i="37"/>
  <c r="D365" i="37"/>
  <c r="D378" i="37"/>
  <c r="D732" i="37"/>
  <c r="D4536" i="37"/>
  <c r="D4607" i="37"/>
  <c r="D4517" i="37"/>
  <c r="D4212" i="37"/>
  <c r="D3395" i="37"/>
  <c r="D3126" i="37"/>
  <c r="D3413" i="37"/>
  <c r="D3258" i="37"/>
  <c r="D2730" i="37"/>
  <c r="D2231" i="37"/>
  <c r="D162" i="37"/>
  <c r="D4182" i="37"/>
  <c r="D4134" i="37"/>
  <c r="D17" i="37"/>
  <c r="D18" i="37"/>
  <c r="D65" i="37"/>
  <c r="D66" i="37"/>
  <c r="D108" i="37"/>
  <c r="D107" i="37"/>
  <c r="D150" i="37"/>
  <c r="D149" i="37"/>
  <c r="D215" i="37"/>
  <c r="D216" i="37"/>
  <c r="D264" i="37"/>
  <c r="D263" i="37"/>
  <c r="D311" i="37"/>
  <c r="D312" i="37"/>
  <c r="D420" i="37"/>
  <c r="D419" i="37"/>
  <c r="D653" i="37"/>
  <c r="D654" i="37"/>
  <c r="D941" i="37"/>
  <c r="D942" i="37"/>
  <c r="D990" i="37"/>
  <c r="D989" i="37"/>
  <c r="D1038" i="37"/>
  <c r="D1037" i="37"/>
  <c r="D1067" i="37"/>
  <c r="D1068" i="37"/>
  <c r="D1104" i="37"/>
  <c r="D1103" i="37"/>
  <c r="D1152" i="37"/>
  <c r="D1151" i="37"/>
  <c r="D1181" i="37"/>
  <c r="D1182" i="37"/>
  <c r="D1229" i="37"/>
  <c r="D1230" i="37"/>
  <c r="D1325" i="37"/>
  <c r="D1326" i="37"/>
  <c r="D1409" i="37"/>
  <c r="D1410" i="37"/>
  <c r="D1440" i="37"/>
  <c r="D1439" i="37"/>
  <c r="D1494" i="37"/>
  <c r="D1493" i="37"/>
  <c r="D1590" i="37"/>
  <c r="D1589" i="37"/>
  <c r="D1751" i="37"/>
  <c r="D1752" i="37"/>
  <c r="D1883" i="37"/>
  <c r="D1884" i="37"/>
  <c r="D2147" i="37"/>
  <c r="D2148" i="37"/>
  <c r="D2280" i="37"/>
  <c r="D2279" i="37"/>
  <c r="D2465" i="37"/>
  <c r="D2466" i="37"/>
  <c r="D2502" i="37"/>
  <c r="D2501" i="37"/>
  <c r="D2573" i="37"/>
  <c r="D2574" i="37"/>
  <c r="D2621" i="37"/>
  <c r="D2622" i="37"/>
  <c r="D2736" i="37"/>
  <c r="D2735" i="37"/>
  <c r="D2837" i="37"/>
  <c r="D2838" i="37"/>
  <c r="D2885" i="37"/>
  <c r="D2886" i="37"/>
  <c r="D2946" i="37"/>
  <c r="D2945" i="37"/>
  <c r="D2994" i="37"/>
  <c r="D2993" i="37"/>
  <c r="D3228" i="37"/>
  <c r="D3227" i="37"/>
  <c r="D3263" i="37"/>
  <c r="D3264" i="37"/>
  <c r="D3311" i="37"/>
  <c r="D3312" i="37"/>
  <c r="D3342" i="37"/>
  <c r="D3341" i="37"/>
  <c r="D3402" i="37"/>
  <c r="D3401" i="37"/>
  <c r="D3497" i="37"/>
  <c r="D3498" i="37"/>
  <c r="D3587" i="37"/>
  <c r="D3588" i="37"/>
  <c r="D3636" i="37"/>
  <c r="D3635" i="37"/>
  <c r="D3695" i="37"/>
  <c r="D3696" i="37"/>
  <c r="D3888" i="37"/>
  <c r="D3887" i="37"/>
  <c r="D3929" i="37"/>
  <c r="D3930" i="37"/>
  <c r="D4061" i="37"/>
  <c r="D4062" i="37"/>
  <c r="D4265" i="37"/>
  <c r="D4266" i="37"/>
  <c r="D4361" i="37"/>
  <c r="D4362" i="37"/>
  <c r="D4433" i="37"/>
  <c r="D4434" i="37"/>
  <c r="D4470" i="37"/>
  <c r="D4469" i="37"/>
  <c r="D4596" i="37"/>
  <c r="D4595" i="37"/>
  <c r="D4613" i="37"/>
  <c r="D4614" i="37"/>
  <c r="D4722" i="37"/>
  <c r="D4721" i="37"/>
  <c r="D4884" i="37"/>
  <c r="D4883" i="37"/>
  <c r="D4944" i="37"/>
  <c r="D4943" i="37"/>
  <c r="D4950" i="37"/>
  <c r="D4949" i="37"/>
  <c r="D4986" i="37"/>
  <c r="D4985" i="37"/>
  <c r="D5004" i="37"/>
  <c r="D5003" i="37"/>
  <c r="D5015" i="37"/>
  <c r="D5016" i="37"/>
  <c r="D4619" i="37"/>
  <c r="D2639" i="37"/>
  <c r="D2183" i="37"/>
  <c r="D510" i="37"/>
  <c r="D1913" i="37"/>
  <c r="D1140" i="37"/>
  <c r="D683" i="37"/>
  <c r="D3924" i="37"/>
  <c r="D4511" i="37"/>
  <c r="D4002" i="37"/>
  <c r="D527" i="37"/>
  <c r="D3810" i="37"/>
  <c r="D1109" i="37"/>
  <c r="D918" i="37"/>
  <c r="D4733" i="37"/>
  <c r="D4206" i="37"/>
  <c r="D3953" i="37"/>
  <c r="D3918" i="37"/>
  <c r="D3209" i="37"/>
  <c r="D3269" i="37"/>
  <c r="D2676" i="37"/>
  <c r="D4086" i="37"/>
  <c r="D1986" i="37"/>
  <c r="D1769" i="37"/>
  <c r="D570" i="37"/>
  <c r="D1416" i="37"/>
  <c r="D1721" i="37"/>
  <c r="D948" i="37"/>
  <c r="D1565" i="37"/>
  <c r="D402" i="37"/>
  <c r="D3233" i="37"/>
  <c r="D1524" i="37"/>
  <c r="D1404" i="37"/>
  <c r="D354" i="37"/>
  <c r="D1781" i="37"/>
  <c r="D245" i="37"/>
  <c r="D4739" i="37"/>
  <c r="D3479" i="37"/>
  <c r="D3365" i="37"/>
  <c r="D2856" i="37"/>
  <c r="D533" i="37"/>
  <c r="D4176" i="37"/>
  <c r="D2964" i="37"/>
  <c r="D2496" i="37"/>
  <c r="D47" i="37"/>
  <c r="D48" i="37"/>
  <c r="D306" i="37"/>
  <c r="D305" i="37"/>
  <c r="D443" i="37"/>
  <c r="D444" i="37"/>
  <c r="D564" i="37"/>
  <c r="D563" i="37"/>
  <c r="D846" i="37"/>
  <c r="D845" i="37"/>
  <c r="D893" i="37"/>
  <c r="D894" i="37"/>
  <c r="D953" i="37"/>
  <c r="D954" i="37"/>
  <c r="D1073" i="37"/>
  <c r="D1074" i="37"/>
  <c r="D1145" i="37"/>
  <c r="D1146" i="37"/>
  <c r="D1337" i="37"/>
  <c r="D1338" i="37"/>
  <c r="D1392" i="37"/>
  <c r="D1391" i="37"/>
  <c r="D1469" i="37"/>
  <c r="D1470" i="37"/>
  <c r="D1536" i="37"/>
  <c r="D1535" i="37"/>
  <c r="D1667" i="37"/>
  <c r="D1668" i="37"/>
  <c r="D1878" i="37"/>
  <c r="D1877" i="37"/>
  <c r="D1932" i="37"/>
  <c r="D1931" i="37"/>
  <c r="D1998" i="37"/>
  <c r="D1997" i="37"/>
  <c r="D2166" i="37"/>
  <c r="D2165" i="37"/>
  <c r="D2321" i="37"/>
  <c r="D2322" i="37"/>
  <c r="D2471" i="37"/>
  <c r="D2472" i="37"/>
  <c r="D2555" i="37"/>
  <c r="D2556" i="37"/>
  <c r="D2634" i="37"/>
  <c r="D2633" i="37"/>
  <c r="D2813" i="37"/>
  <c r="D2814" i="37"/>
  <c r="D2873" i="37"/>
  <c r="D2874" i="37"/>
  <c r="D2957" i="37"/>
  <c r="D2958" i="37"/>
  <c r="D3132" i="37"/>
  <c r="D3131" i="37"/>
  <c r="D3299" i="37"/>
  <c r="D3300" i="37"/>
  <c r="D3360" i="37"/>
  <c r="D3359" i="37"/>
  <c r="D3450" i="37"/>
  <c r="D3449" i="37"/>
  <c r="D3600" i="37"/>
  <c r="D3599" i="37"/>
  <c r="D3833" i="37"/>
  <c r="D3834" i="37"/>
  <c r="D4260" i="37"/>
  <c r="D4259" i="37"/>
  <c r="D4709" i="37"/>
  <c r="D4193" i="37"/>
  <c r="D3293" i="37"/>
  <c r="D3161" i="37"/>
  <c r="D3221" i="37"/>
  <c r="D3462" i="37"/>
  <c r="D3096" i="37"/>
  <c r="D1938" i="37"/>
  <c r="D1764" i="37"/>
  <c r="D522" i="37"/>
  <c r="D1368" i="37"/>
  <c r="D1716" i="37"/>
  <c r="D582" i="37"/>
  <c r="D341" i="37"/>
  <c r="D336" i="37"/>
  <c r="D744" i="37"/>
  <c r="D330" i="37"/>
  <c r="D234" i="37"/>
  <c r="D4529" i="37"/>
  <c r="D4578" i="37"/>
  <c r="D4656" i="37"/>
  <c r="D4164" i="37"/>
  <c r="D3347" i="37"/>
  <c r="D3072" i="37"/>
  <c r="D3623" i="37"/>
  <c r="D1398" i="37"/>
  <c r="D1518" i="37"/>
  <c r="D1661" i="37"/>
  <c r="D1134" i="37"/>
  <c r="D1211" i="37"/>
  <c r="D1127" i="37"/>
  <c r="D4799" i="37"/>
  <c r="D1613" i="37"/>
  <c r="D3797" i="37"/>
  <c r="D83" i="37"/>
  <c r="D84" i="37"/>
  <c r="D143" i="37"/>
  <c r="D144" i="37"/>
  <c r="D299" i="37"/>
  <c r="D300" i="37"/>
  <c r="D671" i="37"/>
  <c r="D672" i="37"/>
  <c r="D833" i="37"/>
  <c r="D834" i="37"/>
  <c r="D1007" i="37"/>
  <c r="D1008" i="37"/>
  <c r="D1277" i="37"/>
  <c r="D1278" i="37"/>
  <c r="D1356" i="37"/>
  <c r="D1355" i="37"/>
  <c r="D1421" i="37"/>
  <c r="D1422" i="37"/>
  <c r="D1488" i="37"/>
  <c r="D1487" i="37"/>
  <c r="D1697" i="37"/>
  <c r="D1698" i="37"/>
  <c r="D1830" i="37"/>
  <c r="D1829" i="37"/>
  <c r="D2046" i="37"/>
  <c r="D2045" i="37"/>
  <c r="D2130" i="37"/>
  <c r="D2129" i="37"/>
  <c r="D2219" i="37"/>
  <c r="D2220" i="37"/>
  <c r="D2447" i="37"/>
  <c r="D2448" i="37"/>
  <c r="D2537" i="37"/>
  <c r="D2538" i="37"/>
  <c r="D2891" i="37"/>
  <c r="D2892" i="37"/>
  <c r="D2975" i="37"/>
  <c r="D2976" i="37"/>
  <c r="D3191" i="37"/>
  <c r="D3192" i="37"/>
  <c r="D3551" i="37"/>
  <c r="D3552" i="37"/>
  <c r="D3630" i="37"/>
  <c r="D3629" i="37"/>
  <c r="D3689" i="37"/>
  <c r="D3690" i="37"/>
  <c r="D3756" i="37"/>
  <c r="D3755" i="37"/>
  <c r="D3959" i="37"/>
  <c r="D3960" i="37"/>
  <c r="D4038" i="37"/>
  <c r="D4037" i="37"/>
  <c r="D4140" i="37"/>
  <c r="D4139" i="37"/>
  <c r="D4355" i="37"/>
  <c r="D4356" i="37"/>
  <c r="D4584" i="37"/>
  <c r="D4583" i="37"/>
  <c r="D4770" i="37"/>
  <c r="D4769" i="37"/>
  <c r="D2412" i="37"/>
  <c r="D4541" i="37"/>
  <c r="D1836" i="37"/>
  <c r="D4685" i="37"/>
  <c r="D4661" i="37"/>
  <c r="D4463" i="37"/>
  <c r="D4097" i="37"/>
  <c r="D3864" i="37"/>
  <c r="D3245" i="37"/>
  <c r="D3113" i="37"/>
  <c r="D3173" i="37"/>
  <c r="D1890" i="37"/>
  <c r="D2579" i="37"/>
  <c r="D2915" i="37"/>
  <c r="D1817" i="37"/>
  <c r="D474" i="37"/>
  <c r="D1272" i="37"/>
  <c r="D900" i="37"/>
  <c r="D792" i="37"/>
  <c r="D1607" i="37"/>
  <c r="D551" i="37"/>
  <c r="D1973" i="37"/>
  <c r="D1476" i="37"/>
  <c r="D186" i="37"/>
  <c r="D924" i="37"/>
  <c r="D4751" i="37"/>
  <c r="D3935" i="37"/>
  <c r="D4523" i="37"/>
  <c r="D4931" i="37"/>
  <c r="D4572" i="37"/>
  <c r="D3912" i="37"/>
  <c r="D3791" i="37"/>
  <c r="D2309" i="37"/>
  <c r="D2778" i="37"/>
  <c r="D3407" i="37"/>
  <c r="D132" i="37"/>
  <c r="D2052" i="37"/>
  <c r="D1692" i="37"/>
  <c r="D4793" i="37"/>
  <c r="D3581" i="37"/>
  <c r="D689" i="37"/>
  <c r="D12" i="37"/>
  <c r="D13" i="37"/>
  <c r="D71" i="37"/>
  <c r="D72" i="37"/>
  <c r="D174" i="37"/>
  <c r="D173" i="37"/>
  <c r="D203" i="37"/>
  <c r="D204" i="37"/>
  <c r="D275" i="37"/>
  <c r="D276" i="37"/>
  <c r="D455" i="37"/>
  <c r="D456" i="37"/>
  <c r="D491" i="37"/>
  <c r="D492" i="37"/>
  <c r="D516" i="37"/>
  <c r="D515" i="37"/>
  <c r="D617" i="37"/>
  <c r="D618" i="37"/>
  <c r="D786" i="37"/>
  <c r="D785" i="37"/>
  <c r="D827" i="37"/>
  <c r="D828" i="37"/>
  <c r="D869" i="37"/>
  <c r="D870" i="37"/>
  <c r="D911" i="37"/>
  <c r="D912" i="37"/>
  <c r="D1050" i="37"/>
  <c r="D1049" i="37"/>
  <c r="D1235" i="37"/>
  <c r="D1236" i="37"/>
  <c r="D1259" i="37"/>
  <c r="D1260" i="37"/>
  <c r="D1307" i="37"/>
  <c r="D1308" i="37"/>
  <c r="D1361" i="37"/>
  <c r="D1362" i="37"/>
  <c r="D1463" i="37"/>
  <c r="D1464" i="37"/>
  <c r="D1512" i="37"/>
  <c r="D1511" i="37"/>
  <c r="D1554" i="37"/>
  <c r="D1553" i="37"/>
  <c r="D1584" i="37"/>
  <c r="D1583" i="37"/>
  <c r="D1632" i="37"/>
  <c r="D1631" i="37"/>
  <c r="D1674" i="37"/>
  <c r="D1673" i="37"/>
  <c r="D1805" i="37"/>
  <c r="D1806" i="37"/>
  <c r="D2057" i="37"/>
  <c r="D2058" i="37"/>
  <c r="D2100" i="37"/>
  <c r="D2099" i="37"/>
  <c r="D2135" i="37"/>
  <c r="D2136" i="37"/>
  <c r="D2171" i="37"/>
  <c r="D2172" i="37"/>
  <c r="D2214" i="37"/>
  <c r="D2213" i="37"/>
  <c r="D2255" i="37"/>
  <c r="D2256" i="37"/>
  <c r="D2298" i="37"/>
  <c r="D2297" i="37"/>
  <c r="D2400" i="37"/>
  <c r="D2399" i="37"/>
  <c r="D2460" i="37"/>
  <c r="D2459" i="37"/>
  <c r="D2508" i="37"/>
  <c r="D2507" i="37"/>
  <c r="D2663" i="37"/>
  <c r="D2664" i="37"/>
  <c r="D2928" i="37"/>
  <c r="D2927" i="37"/>
  <c r="D3041" i="37"/>
  <c r="D3042" i="37"/>
  <c r="D3323" i="37"/>
  <c r="D3324" i="37"/>
  <c r="D3371" i="37"/>
  <c r="D3372" i="37"/>
  <c r="D3521" i="37"/>
  <c r="D3522" i="37"/>
  <c r="D3719" i="37"/>
  <c r="D3720" i="37"/>
  <c r="D3768" i="37"/>
  <c r="D3767" i="37"/>
  <c r="D3882" i="37"/>
  <c r="D3881" i="37"/>
  <c r="D3977" i="37"/>
  <c r="D3978" i="37"/>
  <c r="D4013" i="37"/>
  <c r="D4014" i="37"/>
  <c r="D4055" i="37"/>
  <c r="D4056" i="37"/>
  <c r="D4122" i="37"/>
  <c r="D4121" i="37"/>
  <c r="D4452" i="37"/>
  <c r="D4451" i="37"/>
  <c r="D4548" i="37"/>
  <c r="D4547" i="37"/>
  <c r="D4704" i="37"/>
  <c r="D4703" i="37"/>
  <c r="D2772" i="37"/>
  <c r="D432" i="37"/>
  <c r="D2435" i="37"/>
  <c r="D714" i="37"/>
  <c r="D2153" i="37"/>
  <c r="D4031" i="37"/>
  <c r="D4188" i="37"/>
  <c r="D4158" i="37"/>
  <c r="D4049" i="37"/>
  <c r="D3870" i="37"/>
  <c r="D3197" i="37"/>
  <c r="D3065" i="37"/>
  <c r="D3438" i="37"/>
  <c r="D1842" i="37"/>
  <c r="D2783" i="37"/>
  <c r="D3558" i="37"/>
  <c r="D1925" i="37"/>
  <c r="D1572" i="37"/>
  <c r="D426" i="37"/>
  <c r="D1224" i="37"/>
  <c r="D486" i="37"/>
  <c r="D1991" i="37"/>
  <c r="D545" i="37"/>
  <c r="D1188" i="37"/>
  <c r="D1332" i="37"/>
  <c r="D1428" i="37"/>
  <c r="D1704" i="37"/>
  <c r="D4745" i="37"/>
  <c r="D4890" i="37"/>
  <c r="D4668" i="37"/>
  <c r="D4410" i="37"/>
  <c r="D3707" i="37"/>
  <c r="D3282" i="37"/>
  <c r="D3785" i="37"/>
  <c r="D3816" i="37"/>
  <c r="D3666" i="37"/>
  <c r="D2262" i="37"/>
  <c r="D2741" i="37"/>
  <c r="D3515" i="37"/>
  <c r="D21" i="37"/>
  <c r="D2376" i="37"/>
  <c r="D4505" i="37"/>
  <c r="D33" i="37"/>
  <c r="D34" i="37"/>
  <c r="D95" i="37"/>
  <c r="D96" i="37"/>
  <c r="D138" i="37"/>
  <c r="D137" i="37"/>
  <c r="D252" i="37"/>
  <c r="D251" i="37"/>
  <c r="D359" i="37"/>
  <c r="D360" i="37"/>
  <c r="D648" i="37"/>
  <c r="D647" i="37"/>
  <c r="D701" i="37"/>
  <c r="D702" i="37"/>
  <c r="D851" i="37"/>
  <c r="D852" i="37"/>
  <c r="D971" i="37"/>
  <c r="D972" i="37"/>
  <c r="D1085" i="37"/>
  <c r="D1086" i="37"/>
  <c r="D1115" i="37"/>
  <c r="D1116" i="37"/>
  <c r="D1218" i="37"/>
  <c r="D1217" i="37"/>
  <c r="D1266" i="37"/>
  <c r="D1265" i="37"/>
  <c r="D1373" i="37"/>
  <c r="D1374" i="37"/>
  <c r="D1385" i="37"/>
  <c r="D1386" i="37"/>
  <c r="D1433" i="37"/>
  <c r="D1434" i="37"/>
  <c r="D1458" i="37"/>
  <c r="D1457" i="37"/>
  <c r="D1506" i="37"/>
  <c r="D1505" i="37"/>
  <c r="D1559" i="37"/>
  <c r="D1560" i="37"/>
  <c r="D2076" i="37"/>
  <c r="D2075" i="37"/>
  <c r="D2123" i="37"/>
  <c r="D2124" i="37"/>
  <c r="D2177" i="37"/>
  <c r="D2178" i="37"/>
  <c r="D2202" i="37"/>
  <c r="D2201" i="37"/>
  <c r="D2249" i="37"/>
  <c r="D2250" i="37"/>
  <c r="D2285" i="37"/>
  <c r="D2286" i="37"/>
  <c r="D2442" i="37"/>
  <c r="D2441" i="37"/>
  <c r="D2489" i="37"/>
  <c r="D2490" i="37"/>
  <c r="D2514" i="37"/>
  <c r="D2513" i="37"/>
  <c r="D2568" i="37"/>
  <c r="D2567" i="37"/>
  <c r="D2597" i="37"/>
  <c r="D2598" i="37"/>
  <c r="D2645" i="37"/>
  <c r="D2646" i="37"/>
  <c r="D2681" i="37"/>
  <c r="D2682" i="37"/>
  <c r="D2717" i="37"/>
  <c r="D2718" i="37"/>
  <c r="D2759" i="37"/>
  <c r="D2760" i="37"/>
  <c r="D2808" i="37"/>
  <c r="D2807" i="37"/>
  <c r="D2844" i="37"/>
  <c r="D2843" i="37"/>
  <c r="D2933" i="37"/>
  <c r="D2934" i="37"/>
  <c r="D2988" i="37"/>
  <c r="D2987" i="37"/>
  <c r="D3023" i="37"/>
  <c r="D3024" i="37"/>
  <c r="D3203" i="37"/>
  <c r="D3204" i="37"/>
  <c r="D3384" i="37"/>
  <c r="D3383" i="37"/>
  <c r="D3431" i="37"/>
  <c r="D3432" i="37"/>
  <c r="D3648" i="37"/>
  <c r="D3647" i="37"/>
  <c r="D3750" i="37"/>
  <c r="D3749" i="37"/>
  <c r="D3821" i="37"/>
  <c r="D3822" i="37"/>
  <c r="D3857" i="37"/>
  <c r="D3858" i="37"/>
  <c r="D3966" i="37"/>
  <c r="D3965" i="37"/>
  <c r="D4320" i="37"/>
  <c r="D4319" i="37"/>
  <c r="D4392" i="37"/>
  <c r="D4391" i="37"/>
  <c r="D4421" i="37"/>
  <c r="D4422" i="37"/>
  <c r="D4445" i="37"/>
  <c r="D4446" i="37"/>
  <c r="D4482" i="37"/>
  <c r="D4481" i="37"/>
  <c r="D4763" i="37"/>
  <c r="D4764" i="37"/>
  <c r="D4811" i="37"/>
  <c r="D4812" i="37"/>
  <c r="D4842" i="37"/>
  <c r="D4841" i="37"/>
  <c r="D4824" i="37"/>
  <c r="D2351" i="37"/>
  <c r="D462" i="37"/>
  <c r="D4818" i="37"/>
  <c r="D4925" i="37"/>
  <c r="D4385" i="37"/>
  <c r="D4566" i="37"/>
  <c r="D3876" i="37"/>
  <c r="D3149" i="37"/>
  <c r="D3017" i="37"/>
  <c r="D1794" i="37"/>
  <c r="D1758" i="37"/>
  <c r="D1625" i="37"/>
  <c r="D1176" i="37"/>
  <c r="D2021" i="37"/>
  <c r="D804" i="37"/>
  <c r="D2088" i="37"/>
  <c r="D395" i="37"/>
  <c r="D197" i="37"/>
  <c r="D4116" i="37"/>
  <c r="D1596" i="37"/>
  <c r="D2027" i="37"/>
  <c r="D965" i="37"/>
  <c r="D60" i="37"/>
  <c r="D59" i="37"/>
  <c r="D101" i="37"/>
  <c r="D102" i="37"/>
  <c r="D155" i="37"/>
  <c r="D156" i="37"/>
  <c r="D209" i="37"/>
  <c r="D210" i="37"/>
  <c r="D257" i="37"/>
  <c r="D258" i="37"/>
  <c r="D294" i="37"/>
  <c r="D293" i="37"/>
  <c r="D479" i="37"/>
  <c r="D480" i="37"/>
  <c r="D587" i="37"/>
  <c r="D588" i="37"/>
  <c r="D755" i="37"/>
  <c r="D756" i="37"/>
  <c r="D863" i="37"/>
  <c r="D864" i="37"/>
  <c r="D905" i="37"/>
  <c r="D906" i="37"/>
  <c r="D983" i="37"/>
  <c r="D984" i="37"/>
  <c r="D1019" i="37"/>
  <c r="D1020" i="37"/>
  <c r="D1061" i="37"/>
  <c r="D1062" i="37"/>
  <c r="D1097" i="37"/>
  <c r="D1098" i="37"/>
  <c r="D1313" i="37"/>
  <c r="D1314" i="37"/>
  <c r="D1350" i="37"/>
  <c r="D1349" i="37"/>
  <c r="D1452" i="37"/>
  <c r="D1451" i="37"/>
  <c r="D1788" i="37"/>
  <c r="D1787" i="37"/>
  <c r="D1811" i="37"/>
  <c r="D1812" i="37"/>
  <c r="D1823" i="37"/>
  <c r="D1824" i="37"/>
  <c r="D1859" i="37"/>
  <c r="D1860" i="37"/>
  <c r="D1896" i="37"/>
  <c r="D1895" i="37"/>
  <c r="D1943" i="37"/>
  <c r="D1944" i="37"/>
  <c r="D2010" i="37"/>
  <c r="D2009" i="37"/>
  <c r="D2225" i="37"/>
  <c r="D2226" i="37"/>
  <c r="D2327" i="37"/>
  <c r="D2328" i="37"/>
  <c r="D2381" i="37"/>
  <c r="D2382" i="37"/>
  <c r="D2519" i="37"/>
  <c r="D2520" i="37"/>
  <c r="D2561" i="37"/>
  <c r="D2562" i="37"/>
  <c r="D2609" i="37"/>
  <c r="D2610" i="37"/>
  <c r="D2658" i="37"/>
  <c r="D2657" i="37"/>
  <c r="D2694" i="37"/>
  <c r="D2693" i="37"/>
  <c r="D2753" i="37"/>
  <c r="D2754" i="37"/>
  <c r="D2789" i="37"/>
  <c r="D2790" i="37"/>
  <c r="D2850" i="37"/>
  <c r="D2849" i="37"/>
  <c r="D2898" i="37"/>
  <c r="D2897" i="37"/>
  <c r="D2951" i="37"/>
  <c r="D2952" i="37"/>
  <c r="D3090" i="37"/>
  <c r="D3089" i="37"/>
  <c r="D3144" i="37"/>
  <c r="D3143" i="37"/>
  <c r="D3180" i="37"/>
  <c r="D3179" i="37"/>
  <c r="D3288" i="37"/>
  <c r="D3287" i="37"/>
  <c r="D3426" i="37"/>
  <c r="D3425" i="37"/>
  <c r="D3467" i="37"/>
  <c r="D3468" i="37"/>
  <c r="D3546" i="37"/>
  <c r="D3545" i="37"/>
  <c r="D3594" i="37"/>
  <c r="D3593" i="37"/>
  <c r="D3618" i="37"/>
  <c r="D3617" i="37"/>
  <c r="D3671" i="37"/>
  <c r="D3672" i="37"/>
  <c r="D3701" i="37"/>
  <c r="D3702" i="37"/>
  <c r="D3738" i="37"/>
  <c r="D3737" i="37"/>
  <c r="D3780" i="37"/>
  <c r="D3779" i="37"/>
  <c r="D3804" i="37"/>
  <c r="D3803" i="37"/>
  <c r="D3989" i="37"/>
  <c r="D3990" i="37"/>
  <c r="D4067" i="37"/>
  <c r="D4068" i="37"/>
  <c r="D4103" i="37"/>
  <c r="D4104" i="37"/>
  <c r="D4224" i="37"/>
  <c r="D4223" i="37"/>
  <c r="D4271" i="37"/>
  <c r="D4272" i="37"/>
  <c r="D4332" i="37"/>
  <c r="D4331" i="37"/>
  <c r="D4379" i="37"/>
  <c r="D4380" i="37"/>
  <c r="D4475" i="37"/>
  <c r="D4476" i="37"/>
  <c r="D4590" i="37"/>
  <c r="D4589" i="37"/>
  <c r="D4632" i="37"/>
  <c r="D4631" i="37"/>
  <c r="D4680" i="37"/>
  <c r="D4679" i="37"/>
  <c r="D4776" i="37"/>
  <c r="D4775" i="37"/>
  <c r="D4866" i="37"/>
  <c r="D4865" i="37"/>
  <c r="D4896" i="37"/>
  <c r="D4895" i="37"/>
  <c r="D4908" i="37"/>
  <c r="D4907" i="37"/>
  <c r="D4913" i="37"/>
  <c r="D4914" i="37"/>
  <c r="D4962" i="37"/>
  <c r="D4961" i="37"/>
  <c r="D4967" i="37"/>
  <c r="D4968" i="37"/>
  <c r="D4980" i="37"/>
  <c r="D4979" i="37"/>
  <c r="D4991" i="37"/>
  <c r="D4992" i="37"/>
  <c r="D4998" i="37"/>
  <c r="D4997" i="37"/>
  <c r="D5010" i="37"/>
  <c r="D5009" i="37"/>
  <c r="D3839" i="37"/>
  <c r="D726" i="37"/>
  <c r="D4871" i="37"/>
  <c r="D3059" i="37"/>
  <c r="D1848" i="37"/>
  <c r="D1158" i="37"/>
  <c r="D3047" i="37"/>
  <c r="D1031" i="37"/>
  <c r="D4781" i="37"/>
  <c r="D3534" i="37"/>
  <c r="D1956" i="37"/>
  <c r="D4307" i="37"/>
  <c r="D4901" i="37"/>
  <c r="D4350" i="37"/>
  <c r="D3828" i="37"/>
  <c r="D3101" i="37"/>
  <c r="D2969" i="37"/>
  <c r="D2981" i="37"/>
  <c r="D3186" i="37"/>
  <c r="D3486" i="37"/>
  <c r="D1746" i="37"/>
  <c r="D1902" i="37"/>
  <c r="D798" i="37"/>
  <c r="D2819" i="37"/>
  <c r="D696" i="37"/>
  <c r="D840" i="37"/>
  <c r="D1799" i="37"/>
  <c r="D2244" i="37"/>
  <c r="D876" i="37"/>
  <c r="D228" i="37"/>
  <c r="D4637" i="37"/>
  <c r="D4314" i="37"/>
  <c r="D4787" i="37"/>
  <c r="D4494" i="37"/>
  <c r="D3563" i="37"/>
  <c r="D2603" i="37"/>
  <c r="D2370" i="37"/>
  <c r="D1530" i="37"/>
  <c r="D1302" i="37"/>
  <c r="D4554" i="37"/>
  <c r="D4025" i="37"/>
  <c r="D4415" i="37"/>
  <c r="D3000" i="37"/>
  <c r="D27" i="37"/>
  <c r="D28" i="37"/>
  <c r="D78" i="37"/>
  <c r="D77" i="37"/>
  <c r="D125" i="37"/>
  <c r="D126" i="37"/>
  <c r="D221" i="37"/>
  <c r="D222" i="37"/>
  <c r="D269" i="37"/>
  <c r="D270" i="37"/>
  <c r="D348" i="37"/>
  <c r="D347" i="37"/>
  <c r="D384" i="37"/>
  <c r="D383" i="37"/>
  <c r="D408" i="37"/>
  <c r="D407" i="37"/>
  <c r="D575" i="37"/>
  <c r="D576" i="37"/>
  <c r="D623" i="37"/>
  <c r="D624" i="37"/>
  <c r="D767" i="37"/>
  <c r="D768" i="37"/>
  <c r="D816" i="37"/>
  <c r="D815" i="37"/>
  <c r="D1014" i="37"/>
  <c r="D1013" i="37"/>
  <c r="D1122" i="37"/>
  <c r="D1121" i="37"/>
  <c r="D1163" i="37"/>
  <c r="D1164" i="37"/>
  <c r="D1200" i="37"/>
  <c r="D1199" i="37"/>
  <c r="D1241" i="37"/>
  <c r="D1242" i="37"/>
  <c r="D1253" i="37"/>
  <c r="D1254" i="37"/>
  <c r="D1289" i="37"/>
  <c r="D1290" i="37"/>
  <c r="D1344" i="37"/>
  <c r="D1343" i="37"/>
  <c r="D1643" i="37"/>
  <c r="D1644" i="37"/>
  <c r="D1680" i="37"/>
  <c r="D1679" i="37"/>
  <c r="D1739" i="37"/>
  <c r="D1740" i="37"/>
  <c r="D1776" i="37"/>
  <c r="D1775" i="37"/>
  <c r="D1871" i="37"/>
  <c r="D1872" i="37"/>
  <c r="D1949" i="37"/>
  <c r="D1950" i="37"/>
  <c r="D1980" i="37"/>
  <c r="D1979" i="37"/>
  <c r="D2015" i="37"/>
  <c r="D2016" i="37"/>
  <c r="D2033" i="37"/>
  <c r="D2034" i="37"/>
  <c r="D2069" i="37"/>
  <c r="D2070" i="37"/>
  <c r="D2111" i="37"/>
  <c r="D2112" i="37"/>
  <c r="D2141" i="37"/>
  <c r="D2142" i="37"/>
  <c r="D2196" i="37"/>
  <c r="D2195" i="37"/>
  <c r="D2303" i="37"/>
  <c r="D2304" i="37"/>
  <c r="D2339" i="37"/>
  <c r="D2340" i="37"/>
  <c r="D2387" i="37"/>
  <c r="D2388" i="37"/>
  <c r="D2406" i="37"/>
  <c r="D2405" i="37"/>
  <c r="D2453" i="37"/>
  <c r="D2454" i="37"/>
  <c r="D2526" i="37"/>
  <c r="D2525" i="37"/>
  <c r="D2651" i="37"/>
  <c r="D2652" i="37"/>
  <c r="D2712" i="37"/>
  <c r="D2711" i="37"/>
  <c r="D2909" i="37"/>
  <c r="D2910" i="37"/>
  <c r="D3011" i="37"/>
  <c r="D3012" i="37"/>
  <c r="D3036" i="37"/>
  <c r="D3035" i="37"/>
  <c r="D3138" i="37"/>
  <c r="D3137" i="37"/>
  <c r="D3167" i="37"/>
  <c r="D3168" i="37"/>
  <c r="D3215" i="37"/>
  <c r="D3216" i="37"/>
  <c r="D3252" i="37"/>
  <c r="D3251" i="37"/>
  <c r="D3455" i="37"/>
  <c r="D3456" i="37"/>
  <c r="D3503" i="37"/>
  <c r="D3504" i="37"/>
  <c r="D3678" i="37"/>
  <c r="D3677" i="37"/>
  <c r="D3726" i="37"/>
  <c r="D3725" i="37"/>
  <c r="D3762" i="37"/>
  <c r="D3761" i="37"/>
  <c r="D3846" i="37"/>
  <c r="D3845" i="37"/>
  <c r="D4079" i="37"/>
  <c r="D4080" i="37"/>
  <c r="D4199" i="37"/>
  <c r="D4200" i="37"/>
  <c r="D4284" i="37"/>
  <c r="D4283" i="37"/>
  <c r="D4698" i="37"/>
  <c r="D4697" i="37"/>
  <c r="D1854" i="37"/>
  <c r="D2591" i="37"/>
  <c r="D2159" i="37"/>
  <c r="D1908" i="37"/>
  <c r="D3107" i="37"/>
  <c r="D540" i="37"/>
  <c r="D1247" i="37"/>
  <c r="D995" i="37"/>
  <c r="D4877" i="37"/>
  <c r="D4337" i="37"/>
  <c r="D3947" i="37"/>
  <c r="D3053" i="37"/>
  <c r="D3653" i="37"/>
  <c r="D2532" i="37"/>
  <c r="D1650" i="37"/>
  <c r="D2723" i="37"/>
  <c r="D750" i="37"/>
  <c r="D1080" i="37"/>
  <c r="D1637" i="37"/>
  <c r="D3906" i="37"/>
  <c r="D497" i="37"/>
  <c r="D708" i="37"/>
  <c r="D1548" i="37"/>
  <c r="D1620" i="37"/>
  <c r="D4973" i="37"/>
  <c r="D3984" i="37"/>
  <c r="D4559" i="37"/>
  <c r="D3276" i="37"/>
  <c r="D4373" i="37"/>
  <c r="D3330" i="37"/>
  <c r="D2063" i="37"/>
  <c r="D3420" i="37"/>
  <c r="D780" i="37"/>
  <c r="D1296" i="37"/>
  <c r="D4956" i="37"/>
  <c r="D4397" i="37"/>
  <c r="D4728" i="37"/>
  <c r="D389" i="37"/>
  <c r="D4853" i="37"/>
  <c r="D4302" i="37"/>
  <c r="D3005" i="37"/>
  <c r="D1602" i="37"/>
  <c r="D606" i="37"/>
  <c r="D2105" i="37"/>
  <c r="D936" i="37"/>
  <c r="D774" i="37"/>
  <c r="D1092" i="37"/>
  <c r="D599" i="37"/>
  <c r="D612" i="37"/>
  <c r="D1380" i="37"/>
  <c r="D318" i="37"/>
  <c r="D4938" i="37"/>
  <c r="D4235" i="37"/>
  <c r="D4847" i="37"/>
  <c r="D4601" i="37"/>
  <c r="D4278" i="37"/>
  <c r="D3083" i="37"/>
  <c r="D2345" i="37"/>
  <c r="D1968" i="37"/>
  <c r="D2274" i="37"/>
  <c r="D4152" i="37"/>
  <c r="D2429" i="37"/>
  <c r="D2393" i="37"/>
  <c r="D821" i="37"/>
  <c r="H1306" i="37"/>
  <c r="H1162" i="37"/>
  <c r="H1017" i="37"/>
  <c r="H860" i="37"/>
  <c r="H658" i="37"/>
  <c r="H381" i="37"/>
  <c r="H31" i="37"/>
  <c r="H1317" i="37"/>
  <c r="H1173" i="37"/>
  <c r="H1029" i="37"/>
  <c r="H872" i="37"/>
  <c r="H677" i="37"/>
  <c r="H406" i="37"/>
  <c r="H59" i="37"/>
  <c r="H1244" i="37"/>
  <c r="H1100" i="37"/>
  <c r="H950" i="37"/>
  <c r="H779" i="37"/>
  <c r="H552" i="37"/>
  <c r="H228" i="37"/>
  <c r="H18" i="37"/>
  <c r="H511" i="37"/>
  <c r="H367" i="37"/>
  <c r="H223" i="37"/>
  <c r="H79" i="37"/>
  <c r="H462" i="37"/>
  <c r="H318" i="37"/>
  <c r="H174" i="37"/>
  <c r="H28" i="37"/>
  <c r="H329" i="37"/>
  <c r="H185" i="37"/>
  <c r="H39" i="37"/>
  <c r="H652" i="37"/>
  <c r="H508" i="37"/>
  <c r="H364" i="37"/>
  <c r="H220" i="37"/>
  <c r="H76" i="37"/>
  <c r="H771" i="37"/>
  <c r="H627" i="37"/>
  <c r="H483" i="37"/>
  <c r="H339" i="37"/>
  <c r="H195" i="37"/>
  <c r="H51" i="37"/>
  <c r="H746" i="37"/>
  <c r="H602" i="37"/>
  <c r="H458" i="37"/>
  <c r="H314" i="37"/>
  <c r="H170" i="37"/>
  <c r="H24" i="37"/>
  <c r="H901" i="37"/>
  <c r="H757" i="37"/>
  <c r="H613" i="37"/>
  <c r="H469" i="37"/>
  <c r="H325" i="37"/>
  <c r="H181" i="37"/>
  <c r="H35" i="37"/>
  <c r="H4469" i="37"/>
  <c r="H4703" i="37"/>
  <c r="H4889" i="37"/>
  <c r="H3771" i="37"/>
  <c r="H4561" i="37"/>
  <c r="H4767" i="37"/>
  <c r="H4948" i="37"/>
  <c r="H4273" i="37"/>
  <c r="H4636" i="37"/>
  <c r="H4831" i="37"/>
  <c r="H5007" i="37"/>
  <c r="H4499" i="37"/>
  <c r="H4721" i="37"/>
  <c r="H4908" i="37"/>
  <c r="H3987" i="37"/>
  <c r="H4585" i="37"/>
  <c r="H4788" i="37"/>
  <c r="H4967" i="37"/>
  <c r="H4397" i="37"/>
  <c r="H4675" i="37"/>
  <c r="H4866" i="37"/>
  <c r="H3662" i="37"/>
  <c r="H4549" i="37"/>
  <c r="H4757" i="37"/>
  <c r="H4939" i="37"/>
  <c r="H4353" i="37"/>
  <c r="H4661" i="37"/>
  <c r="H4854" i="37"/>
  <c r="H3182" i="37"/>
  <c r="H991" i="37"/>
  <c r="H832" i="37"/>
  <c r="H620" i="37"/>
  <c r="H322" i="37"/>
  <c r="H1437" i="37"/>
  <c r="H1293" i="37"/>
  <c r="H1149" i="37"/>
  <c r="H1003" i="37"/>
  <c r="H846" i="37"/>
  <c r="H636" i="37"/>
  <c r="H347" i="37"/>
  <c r="H1364" i="37"/>
  <c r="H1220" i="37"/>
  <c r="H1076" i="37"/>
  <c r="H923" i="37"/>
  <c r="H744" i="37"/>
  <c r="H509" i="37"/>
  <c r="H176" i="37"/>
  <c r="H631" i="37"/>
  <c r="H487" i="37"/>
  <c r="H343" i="37"/>
  <c r="H199" i="37"/>
  <c r="H55" i="37"/>
  <c r="H438" i="37"/>
  <c r="H294" i="37"/>
  <c r="H150" i="37"/>
  <c r="H449" i="37"/>
  <c r="H305" i="37"/>
  <c r="H161" i="37"/>
  <c r="H15" i="37"/>
  <c r="H628" i="37"/>
  <c r="H484" i="37"/>
  <c r="H340" i="37"/>
  <c r="H196" i="37"/>
  <c r="H52" i="37"/>
  <c r="H747" i="37"/>
  <c r="H603" i="37"/>
  <c r="H459" i="37"/>
  <c r="H315" i="37"/>
  <c r="H171" i="37"/>
  <c r="H25" i="37"/>
  <c r="H722" i="37"/>
  <c r="H578" i="37"/>
  <c r="H434" i="37"/>
  <c r="H290" i="37"/>
  <c r="H146" i="37"/>
  <c r="H1021" i="37"/>
  <c r="H877" i="37"/>
  <c r="H733" i="37"/>
  <c r="H589" i="37"/>
  <c r="H445" i="37"/>
  <c r="H301" i="37"/>
  <c r="H157" i="37"/>
  <c r="H11" i="37"/>
  <c r="H4517" i="37"/>
  <c r="H4733" i="37"/>
  <c r="H4919" i="37"/>
  <c r="H4089" i="37"/>
  <c r="H4598" i="37"/>
  <c r="H4800" i="37"/>
  <c r="H4978" i="37"/>
  <c r="H4385" i="37"/>
  <c r="H4672" i="37"/>
  <c r="H4863" i="37"/>
  <c r="H3614" i="37"/>
  <c r="H4543" i="37"/>
  <c r="H4754" i="37"/>
  <c r="H4936" i="37"/>
  <c r="H4201" i="37"/>
  <c r="H4621" i="37"/>
  <c r="H4818" i="37"/>
  <c r="H4995" i="37"/>
  <c r="H4480" i="37"/>
  <c r="H4708" i="37"/>
  <c r="H4896" i="37"/>
  <c r="H4017" i="37"/>
  <c r="H4588" i="37"/>
  <c r="H4790" i="37"/>
  <c r="H4969" i="37"/>
  <c r="H4451" i="37"/>
  <c r="H4695" i="37"/>
  <c r="H4884" i="37"/>
  <c r="H134" i="37"/>
  <c r="H1009" i="37"/>
  <c r="H865" i="37"/>
  <c r="H721" i="37"/>
  <c r="H577" i="37"/>
  <c r="H433" i="37"/>
  <c r="H289" i="37"/>
  <c r="H145" i="37"/>
  <c r="H3566" i="37"/>
  <c r="H4540" i="37"/>
  <c r="H4751" i="37"/>
  <c r="H4933" i="37"/>
  <c r="H4175" i="37"/>
  <c r="H4615" i="37"/>
  <c r="H4815" i="37"/>
  <c r="H4992" i="37"/>
  <c r="H4433" i="37"/>
  <c r="H4687" i="37"/>
  <c r="H4877" i="37"/>
  <c r="H3801" i="37"/>
  <c r="H4565" i="37"/>
  <c r="H4769" i="37"/>
  <c r="H4950" i="37"/>
  <c r="H4281" i="37"/>
  <c r="H4638" i="37"/>
  <c r="H4836" i="37"/>
  <c r="H5009" i="37"/>
  <c r="H4504" i="37"/>
  <c r="H4723" i="37"/>
  <c r="H4910" i="37"/>
  <c r="H4129" i="37"/>
  <c r="H4607" i="37"/>
  <c r="H4805" i="37"/>
  <c r="H4983" i="37"/>
  <c r="H4482" i="37"/>
  <c r="H4710" i="37"/>
  <c r="H4898" i="37"/>
  <c r="D44" i="37"/>
  <c r="D92" i="37"/>
  <c r="D128" i="37"/>
  <c r="D218" i="37"/>
  <c r="D224" i="37"/>
  <c r="D236" i="37"/>
  <c r="D242" i="37"/>
  <c r="D248" i="37"/>
  <c r="D284" i="37"/>
  <c r="D296" i="37"/>
  <c r="D308" i="37"/>
  <c r="D350" i="37"/>
  <c r="D380" i="37"/>
  <c r="D416" i="37"/>
  <c r="D428" i="37"/>
  <c r="D452" i="37"/>
  <c r="D500" i="37"/>
  <c r="D530" i="37"/>
  <c r="D608" i="37"/>
  <c r="D644" i="37"/>
  <c r="H1246" i="37"/>
  <c r="H1102" i="37"/>
  <c r="H952" i="37"/>
  <c r="H784" i="37"/>
  <c r="H558" i="37"/>
  <c r="H237" i="37"/>
  <c r="H1401" i="37"/>
  <c r="H1257" i="37"/>
  <c r="H1113" i="37"/>
  <c r="H964" i="37"/>
  <c r="H798" i="37"/>
  <c r="H575" i="37"/>
  <c r="H262" i="37"/>
  <c r="H1328" i="37"/>
  <c r="H1184" i="37"/>
  <c r="H1040" i="37"/>
  <c r="H884" i="37"/>
  <c r="H692" i="37"/>
  <c r="H431" i="37"/>
  <c r="H84" i="37"/>
  <c r="H595" i="37"/>
  <c r="H451" i="37"/>
  <c r="H307" i="37"/>
  <c r="H163" i="37"/>
  <c r="H17" i="37"/>
  <c r="H402" i="37"/>
  <c r="H258" i="37"/>
  <c r="H114" i="37"/>
  <c r="H413" i="37"/>
  <c r="H269" i="37"/>
  <c r="H125" i="37"/>
  <c r="H736" i="37"/>
  <c r="H592" i="37"/>
  <c r="H448" i="37"/>
  <c r="H304" i="37"/>
  <c r="H160" i="37"/>
  <c r="H14" i="37"/>
  <c r="H711" i="37"/>
  <c r="H567" i="37"/>
  <c r="H423" i="37"/>
  <c r="H279" i="37"/>
  <c r="H135" i="37"/>
  <c r="H830" i="37"/>
  <c r="H686" i="37"/>
  <c r="H542" i="37"/>
  <c r="H398" i="37"/>
  <c r="H254" i="37"/>
  <c r="H110" i="37"/>
  <c r="H985" i="37"/>
  <c r="H841" i="37"/>
  <c r="H697" i="37"/>
  <c r="H553" i="37"/>
  <c r="H409" i="37"/>
  <c r="H265" i="37"/>
  <c r="H121" i="37"/>
  <c r="H3929" i="37"/>
  <c r="H4578" i="37"/>
  <c r="H4781" i="37"/>
  <c r="H4961" i="37"/>
  <c r="H4323" i="37"/>
  <c r="H4651" i="37"/>
  <c r="H4848" i="37"/>
  <c r="H5020" i="37"/>
  <c r="H4495" i="37"/>
  <c r="H4720" i="37"/>
  <c r="H4907" i="37"/>
  <c r="H4103" i="37"/>
  <c r="H4601" i="37"/>
  <c r="H4802" i="37"/>
  <c r="H4980" i="37"/>
  <c r="H4391" i="37"/>
  <c r="H4674" i="37"/>
  <c r="H4865" i="37"/>
  <c r="H3647" i="37"/>
  <c r="H4548" i="37"/>
  <c r="H4756" i="37"/>
  <c r="H4938" i="37"/>
  <c r="H4289" i="37"/>
  <c r="H4643" i="37"/>
  <c r="H4838" i="37"/>
  <c r="H5011" i="37"/>
  <c r="H4530" i="37"/>
  <c r="H4743" i="37"/>
  <c r="H4926" i="37"/>
  <c r="H3462" i="37"/>
  <c r="H534" i="37"/>
  <c r="H390" i="37"/>
  <c r="H246" i="37"/>
  <c r="H102" i="37"/>
  <c r="H401" i="37"/>
  <c r="H257" i="37"/>
  <c r="H113" i="37"/>
  <c r="H724" i="37"/>
  <c r="H580" i="37"/>
  <c r="H436" i="37"/>
  <c r="H292" i="37"/>
  <c r="H148" i="37"/>
  <c r="H843" i="37"/>
  <c r="H699" i="37"/>
  <c r="H555" i="37"/>
  <c r="H411" i="37"/>
  <c r="H267" i="37"/>
  <c r="H123" i="37"/>
  <c r="H818" i="37"/>
  <c r="H674" i="37"/>
  <c r="H530" i="37"/>
  <c r="H386" i="37"/>
  <c r="H242" i="37"/>
  <c r="H98" i="37"/>
  <c r="H973" i="37"/>
  <c r="H829" i="37"/>
  <c r="H685" i="37"/>
  <c r="H541" i="37"/>
  <c r="H397" i="37"/>
  <c r="H253" i="37"/>
  <c r="H109" i="37"/>
  <c r="H4085" i="37"/>
  <c r="H4597" i="37"/>
  <c r="H4799" i="37"/>
  <c r="H4975" i="37"/>
  <c r="H4379" i="37"/>
  <c r="H4670" i="37"/>
  <c r="H4862" i="37"/>
  <c r="H3300" i="37"/>
  <c r="H4519" i="37"/>
  <c r="H4735" i="37"/>
  <c r="H4921" i="37"/>
  <c r="H4189" i="37"/>
  <c r="H4620" i="37"/>
  <c r="H4817" i="37"/>
  <c r="H4994" i="37"/>
  <c r="H4439" i="37"/>
  <c r="H4692" i="37"/>
  <c r="H4879" i="37"/>
  <c r="H3829" i="37"/>
  <c r="H4567" i="37"/>
  <c r="H4771" i="37"/>
  <c r="H4954" i="37"/>
  <c r="H4347" i="37"/>
  <c r="H4660" i="37"/>
  <c r="H4853" i="37"/>
  <c r="H3677" i="37"/>
  <c r="H4552" i="37"/>
  <c r="H4758" i="37"/>
  <c r="H4942" i="37"/>
  <c r="H4890" i="37"/>
  <c r="H3785" i="37"/>
  <c r="H4564" i="37"/>
  <c r="H4768" i="37"/>
  <c r="H4949" i="37"/>
  <c r="H4333" i="37"/>
  <c r="H4656" i="37"/>
  <c r="H4850" i="37"/>
  <c r="H10" i="37"/>
  <c r="H4501" i="37"/>
  <c r="H4722" i="37"/>
  <c r="H4909" i="37"/>
  <c r="H4117" i="37"/>
  <c r="H4603" i="37"/>
  <c r="H4804" i="37"/>
  <c r="H4982" i="37"/>
  <c r="H4447" i="37"/>
  <c r="H4694" i="37"/>
  <c r="H4883" i="37"/>
  <c r="H4031" i="37"/>
  <c r="H4589" i="37"/>
  <c r="H4791" i="37"/>
  <c r="D3709" i="34"/>
  <c r="D3637" i="34"/>
  <c r="D3740" i="34"/>
  <c r="D3626" i="34"/>
  <c r="D1296" i="34"/>
  <c r="D2908" i="34"/>
  <c r="D3656" i="34"/>
  <c r="D192" i="34"/>
  <c r="D191" i="34"/>
  <c r="D436" i="34"/>
  <c r="D437" i="34"/>
  <c r="D502" i="34"/>
  <c r="D503" i="34"/>
  <c r="D4561" i="34"/>
  <c r="D4609" i="34"/>
  <c r="D3703" i="34"/>
  <c r="D3734" i="34"/>
  <c r="D3620" i="34"/>
  <c r="D907" i="34"/>
  <c r="D1290" i="34"/>
  <c r="D2896" i="34"/>
  <c r="D1588" i="34"/>
  <c r="D3506" i="34"/>
  <c r="D687" i="34"/>
  <c r="D937" i="34"/>
  <c r="D901" i="34"/>
  <c r="D1307" i="34"/>
  <c r="D2705" i="34"/>
  <c r="D1277" i="34"/>
  <c r="D402" i="34"/>
  <c r="D401" i="34"/>
  <c r="D814" i="34"/>
  <c r="D813" i="34"/>
  <c r="D1552" i="34"/>
  <c r="D1553" i="34"/>
  <c r="D2603" i="34"/>
  <c r="D2604" i="34"/>
  <c r="D3697" i="34"/>
  <c r="D3728" i="34"/>
  <c r="D3614" i="34"/>
  <c r="D2699" i="34"/>
  <c r="D3500" i="34"/>
  <c r="D1224" i="34"/>
  <c r="D259" i="34"/>
  <c r="D307" i="34"/>
  <c r="D849" i="34"/>
  <c r="D850" i="34"/>
  <c r="D913" i="34"/>
  <c r="D914" i="34"/>
  <c r="D3722" i="34"/>
  <c r="D3608" i="34"/>
  <c r="D1283" i="34"/>
  <c r="D616" i="34"/>
  <c r="D1899" i="34"/>
  <c r="D3494" i="34"/>
  <c r="D3572" i="34"/>
  <c r="D2693" i="34"/>
  <c r="D1272" i="34"/>
  <c r="D419" i="34"/>
  <c r="D1218" i="34"/>
  <c r="D743" i="34"/>
  <c r="D749" i="34"/>
  <c r="D1411" i="34"/>
  <c r="D1464" i="34"/>
  <c r="D1470" i="34"/>
  <c r="D1895" i="34"/>
  <c r="D1894" i="34"/>
  <c r="D2289" i="34"/>
  <c r="D3808" i="34"/>
  <c r="D3685" i="34"/>
  <c r="D2915" i="34"/>
  <c r="D2920" i="34"/>
  <c r="D950" i="34"/>
  <c r="D1100" i="34"/>
  <c r="D1101" i="34"/>
  <c r="D1626" i="34"/>
  <c r="D1625" i="34"/>
  <c r="D2146" i="34"/>
  <c r="D2230" i="34"/>
  <c r="D2236" i="34"/>
  <c r="D2235" i="34"/>
  <c r="D4078" i="34"/>
  <c r="D3775" i="34"/>
  <c r="D3679" i="34"/>
  <c r="D3595" i="34"/>
  <c r="D1266" i="34"/>
  <c r="D3255" i="34"/>
  <c r="D591" i="34"/>
  <c r="D618" i="34"/>
  <c r="D619" i="34"/>
  <c r="D731" i="34"/>
  <c r="D732" i="34"/>
  <c r="D922" i="34"/>
  <c r="D923" i="34"/>
  <c r="D3763" i="34"/>
  <c r="D3673" i="34"/>
  <c r="D3589" i="34"/>
  <c r="D1611" i="34"/>
  <c r="D633" i="34"/>
  <c r="D3746" i="34"/>
  <c r="D224" i="34"/>
  <c r="D230" i="34"/>
  <c r="D482" i="34"/>
  <c r="D488" i="34"/>
  <c r="D494" i="34"/>
  <c r="D500" i="34"/>
  <c r="D1132" i="34"/>
  <c r="D1204" i="34"/>
  <c r="D3486" i="34"/>
  <c r="D3487" i="34"/>
  <c r="D4558" i="34"/>
  <c r="D4557" i="34"/>
  <c r="D3757" i="34"/>
  <c r="D3667" i="34"/>
  <c r="D3583" i="34"/>
  <c r="D2902" i="34"/>
  <c r="D1599" i="34"/>
  <c r="D1581" i="34"/>
  <c r="D76" i="34"/>
  <c r="D684" i="34"/>
  <c r="D702" i="34"/>
  <c r="D805" i="34"/>
  <c r="D804" i="34"/>
  <c r="D3661" i="34"/>
  <c r="D3577" i="34"/>
  <c r="D3770" i="34"/>
  <c r="D2891" i="34"/>
  <c r="D1618" i="34"/>
  <c r="D3650" i="34"/>
  <c r="D1594" i="34"/>
  <c r="D1181" i="34"/>
  <c r="D1180" i="34"/>
  <c r="D2159" i="34"/>
  <c r="D2165" i="34"/>
  <c r="D2177" i="34"/>
  <c r="D2189" i="34"/>
  <c r="D2326" i="34"/>
  <c r="D2327" i="34"/>
  <c r="D1557" i="34"/>
  <c r="D158" i="34"/>
  <c r="D20" i="34"/>
  <c r="D378" i="34"/>
  <c r="D14" i="34"/>
  <c r="D417" i="34"/>
  <c r="D418" i="34"/>
  <c r="D2686" i="34"/>
  <c r="D2824" i="34"/>
  <c r="D2848" i="34"/>
  <c r="D2884" i="34"/>
  <c r="D3170" i="34"/>
  <c r="D3565" i="34"/>
  <c r="D2873" i="34"/>
  <c r="D1576" i="34"/>
  <c r="D943" i="34"/>
  <c r="D1253" i="34"/>
  <c r="D932" i="34"/>
  <c r="D194" i="34"/>
  <c r="D245" i="34"/>
  <c r="D328" i="34"/>
  <c r="D973" i="34"/>
  <c r="D985" i="34"/>
  <c r="D2106" i="34"/>
  <c r="D2112" i="34"/>
  <c r="D2949" i="34"/>
  <c r="D2950" i="34"/>
  <c r="D3003" i="34"/>
  <c r="D3033" i="34"/>
  <c r="D3039" i="34"/>
  <c r="D3069" i="34"/>
  <c r="D3075" i="34"/>
  <c r="D3093" i="34"/>
  <c r="D3099" i="34"/>
  <c r="D3111" i="34"/>
  <c r="D3130" i="34"/>
  <c r="D104" i="34"/>
  <c r="D145" i="34"/>
  <c r="D157" i="34"/>
  <c r="D263" i="34"/>
  <c r="D269" i="34"/>
  <c r="D287" i="34"/>
  <c r="D400" i="34"/>
  <c r="D406" i="34"/>
  <c r="D708" i="34"/>
  <c r="D797" i="34"/>
  <c r="D1264" i="34"/>
  <c r="D1276" i="34"/>
  <c r="D1671" i="34"/>
  <c r="D1677" i="34"/>
  <c r="D1934" i="34"/>
  <c r="D1940" i="34"/>
  <c r="D1958" i="34"/>
  <c r="D4024" i="34"/>
  <c r="D13" i="34"/>
  <c r="D75" i="34"/>
  <c r="D81" i="34"/>
  <c r="D146" i="34"/>
  <c r="D276" i="34"/>
  <c r="D423" i="34"/>
  <c r="D525" i="34"/>
  <c r="D555" i="34"/>
  <c r="D780" i="34"/>
  <c r="D885" i="34"/>
  <c r="D957" i="34"/>
  <c r="D1105" i="34"/>
  <c r="D1235" i="34"/>
  <c r="D1241" i="34"/>
  <c r="D1247" i="34"/>
  <c r="D1792" i="34"/>
  <c r="D1816" i="34"/>
  <c r="D1846" i="34"/>
  <c r="D1917" i="34"/>
  <c r="D2416" i="34"/>
  <c r="D2718" i="34"/>
  <c r="D2724" i="34"/>
  <c r="D3261" i="34"/>
  <c r="D3601" i="34"/>
  <c r="D3887" i="34"/>
  <c r="D3911" i="34"/>
  <c r="D3958" i="34"/>
  <c r="D4048" i="34"/>
  <c r="D51" i="34"/>
  <c r="D58" i="34"/>
  <c r="D117" i="34"/>
  <c r="D317" i="34"/>
  <c r="D330" i="34"/>
  <c r="D336" i="34"/>
  <c r="D348" i="34"/>
  <c r="D489" i="34"/>
  <c r="D508" i="34"/>
  <c r="D602" i="34"/>
  <c r="D692" i="34"/>
  <c r="D698" i="34"/>
  <c r="D704" i="34"/>
  <c r="D756" i="34"/>
  <c r="D862" i="34"/>
  <c r="D875" i="34"/>
  <c r="D881" i="34"/>
  <c r="D910" i="34"/>
  <c r="D934" i="34"/>
  <c r="D940" i="34"/>
  <c r="D1189" i="34"/>
  <c r="D1206" i="34"/>
  <c r="D1541" i="34"/>
  <c r="D2458" i="34"/>
  <c r="D2464" i="34"/>
  <c r="D2523" i="34"/>
  <c r="D2825" i="34"/>
  <c r="D2843" i="34"/>
  <c r="D2849" i="34"/>
  <c r="D2968" i="34"/>
  <c r="D2987" i="34"/>
  <c r="D3202" i="34"/>
  <c r="D3244" i="34"/>
  <c r="D3459" i="34"/>
  <c r="D4149" i="34"/>
  <c r="D4228" i="34"/>
  <c r="D414" i="34"/>
  <c r="D425" i="34"/>
  <c r="D520" i="34"/>
  <c r="D526" i="34"/>
  <c r="D532" i="34"/>
  <c r="D544" i="34"/>
  <c r="D846" i="34"/>
  <c r="D1366" i="34"/>
  <c r="D1455" i="34"/>
  <c r="D1478" i="34"/>
  <c r="D1484" i="34"/>
  <c r="D1793" i="34"/>
  <c r="D1811" i="34"/>
  <c r="D1930" i="34"/>
  <c r="D2559" i="34"/>
  <c r="D2612" i="34"/>
  <c r="D2648" i="34"/>
  <c r="D2654" i="34"/>
  <c r="D183" i="34"/>
  <c r="D189" i="34"/>
  <c r="D343" i="34"/>
  <c r="D349" i="34"/>
  <c r="D509" i="34"/>
  <c r="D693" i="34"/>
  <c r="D876" i="34"/>
  <c r="D970" i="34"/>
  <c r="D1302" i="34"/>
  <c r="D1561" i="34"/>
  <c r="D1579" i="34"/>
  <c r="D1585" i="34"/>
  <c r="D1597" i="34"/>
  <c r="D2109" i="34"/>
  <c r="D2524" i="34"/>
  <c r="D2530" i="34"/>
  <c r="D3298" i="34"/>
  <c r="D3340" i="34"/>
  <c r="D3400" i="34"/>
  <c r="D3418" i="34"/>
  <c r="D4115" i="34"/>
  <c r="D4127" i="34"/>
  <c r="D4146" i="34"/>
  <c r="D124" i="34"/>
  <c r="D148" i="34"/>
  <c r="D515" i="34"/>
  <c r="D705" i="34"/>
  <c r="D764" i="34"/>
  <c r="D888" i="34"/>
  <c r="D895" i="34"/>
  <c r="D1036" i="34"/>
  <c r="D1126" i="34"/>
  <c r="D1314" i="34"/>
  <c r="D1355" i="34"/>
  <c r="D1362" i="34"/>
  <c r="D1367" i="34"/>
  <c r="D1379" i="34"/>
  <c r="D1386" i="34"/>
  <c r="D1432" i="34"/>
  <c r="D1498" i="34"/>
  <c r="D1633" i="34"/>
  <c r="D1770" i="34"/>
  <c r="D2038" i="34"/>
  <c r="D2228" i="34"/>
  <c r="D2275" i="34"/>
  <c r="D2310" i="34"/>
  <c r="D3257" i="34"/>
  <c r="D43" i="34"/>
  <c r="D113" i="34"/>
  <c r="D173" i="34"/>
  <c r="D422" i="34"/>
  <c r="D433" i="34"/>
  <c r="D511" i="34"/>
  <c r="D736" i="34"/>
  <c r="D742" i="34"/>
  <c r="D865" i="34"/>
  <c r="D978" i="34"/>
  <c r="D984" i="34"/>
  <c r="D1002" i="34"/>
  <c r="D1138" i="34"/>
  <c r="D1186" i="34"/>
  <c r="D1298" i="34"/>
  <c r="D1310" i="34"/>
  <c r="D1339" i="34"/>
  <c r="D1345" i="34"/>
  <c r="D1351" i="34"/>
  <c r="D1410" i="34"/>
  <c r="D1515" i="34"/>
  <c r="D1545" i="34"/>
  <c r="D2009" i="34"/>
  <c r="D2188" i="34"/>
  <c r="D2194" i="34"/>
  <c r="D2247" i="34"/>
  <c r="D2253" i="34"/>
  <c r="D2841" i="34"/>
  <c r="D2871" i="34"/>
  <c r="D3718" i="34"/>
  <c r="D3772" i="34"/>
  <c r="D4105" i="34"/>
  <c r="D4171" i="34"/>
  <c r="D4183" i="34"/>
  <c r="D383" i="34"/>
  <c r="D10" i="34"/>
  <c r="D91" i="34"/>
  <c r="D233" i="34"/>
  <c r="D239" i="34"/>
  <c r="D304" i="34"/>
  <c r="D399" i="34"/>
  <c r="D665" i="34"/>
  <c r="D778" i="34"/>
  <c r="D783" i="34"/>
  <c r="D802" i="34"/>
  <c r="D825" i="34"/>
  <c r="D837" i="34"/>
  <c r="D1108" i="34"/>
  <c r="D1197" i="34"/>
  <c r="D1486" i="34"/>
  <c r="D2224" i="34"/>
  <c r="D2330" i="34"/>
  <c r="D2348" i="34"/>
  <c r="D2365" i="34"/>
  <c r="D2752" i="34"/>
  <c r="D2758" i="34"/>
  <c r="D3497" i="34"/>
  <c r="D15" i="15"/>
  <c r="D27" i="15"/>
  <c r="D51" i="15"/>
  <c r="D78" i="15"/>
  <c r="D102" i="15"/>
  <c r="G17" i="15"/>
  <c r="G29" i="15"/>
  <c r="G53" i="15"/>
  <c r="G68" i="15"/>
  <c r="G80" i="15"/>
  <c r="G104" i="15"/>
  <c r="G116" i="15"/>
  <c r="D26" i="15"/>
  <c r="D77" i="15"/>
  <c r="G52" i="15"/>
  <c r="G103" i="15"/>
  <c r="D66" i="15"/>
  <c r="D114" i="15"/>
  <c r="D14" i="15"/>
  <c r="G28" i="15"/>
  <c r="G79" i="15"/>
  <c r="G119" i="15"/>
  <c r="D20" i="15"/>
  <c r="D32" i="15"/>
  <c r="D44" i="15"/>
  <c r="D56" i="15"/>
  <c r="D71" i="15"/>
  <c r="D83" i="15"/>
  <c r="D95" i="15"/>
  <c r="D107" i="15"/>
  <c r="D119" i="15"/>
  <c r="G22" i="15"/>
  <c r="G34" i="15"/>
  <c r="G46" i="15"/>
  <c r="G58" i="15"/>
  <c r="G73" i="15"/>
  <c r="G85" i="15"/>
  <c r="G97" i="15"/>
  <c r="G109" i="15"/>
  <c r="G120" i="15"/>
  <c r="G21" i="15"/>
  <c r="G33" i="15"/>
  <c r="G45" i="15"/>
  <c r="G57" i="15"/>
  <c r="G72" i="15"/>
  <c r="G84" i="15"/>
  <c r="G96" i="15"/>
  <c r="G108" i="15"/>
  <c r="D19" i="15"/>
  <c r="D31" i="15"/>
  <c r="D43" i="15"/>
  <c r="D55" i="15"/>
  <c r="D70" i="15"/>
  <c r="D82" i="15"/>
  <c r="D94" i="15"/>
  <c r="D106" i="15"/>
  <c r="D118" i="15"/>
  <c r="P15" i="25"/>
  <c r="O15" i="25"/>
  <c r="D3833" i="34"/>
  <c r="D3832" i="34"/>
  <c r="D3995" i="34"/>
  <c r="D3994" i="34"/>
  <c r="K26" i="2"/>
  <c r="K39" i="1" s="1"/>
  <c r="G24" i="42" s="1"/>
  <c r="K23" i="2"/>
  <c r="K24" i="2"/>
  <c r="C14" i="7"/>
  <c r="C16" i="7"/>
  <c r="G29" i="7"/>
  <c r="G23" i="10" s="1"/>
  <c r="G18" i="10"/>
  <c r="G24" i="10" s="1"/>
  <c r="G30" i="10"/>
  <c r="C23" i="2"/>
  <c r="C13" i="1"/>
  <c r="C14" i="1" s="1"/>
  <c r="I27" i="1"/>
  <c r="J24" i="1"/>
  <c r="I37" i="1"/>
  <c r="E23" i="42" s="1"/>
  <c r="I6" i="1"/>
  <c r="I19" i="1" s="1"/>
  <c r="F24" i="2"/>
  <c r="E23" i="2"/>
  <c r="L6" i="1"/>
  <c r="L19" i="1" s="1"/>
  <c r="L24" i="1" s="1"/>
  <c r="I14" i="3"/>
  <c r="E60" i="38"/>
  <c r="E60" i="41"/>
  <c r="F35" i="10"/>
  <c r="F34" i="10"/>
  <c r="F26" i="7"/>
  <c r="F44" i="10"/>
  <c r="F33" i="10"/>
  <c r="F32" i="10"/>
  <c r="F39" i="10" s="1"/>
  <c r="F16" i="7"/>
  <c r="C29" i="1"/>
  <c r="D14" i="10"/>
  <c r="D3797" i="34"/>
  <c r="D3798" i="34"/>
  <c r="D3839" i="34"/>
  <c r="D3838" i="34"/>
  <c r="D3976" i="34"/>
  <c r="D3977" i="34"/>
  <c r="K29" i="1"/>
  <c r="G17" i="42" s="1"/>
  <c r="D3803" i="34"/>
  <c r="D3804" i="34"/>
  <c r="D3821" i="34"/>
  <c r="D3820" i="34"/>
  <c r="D3850" i="34"/>
  <c r="D3851" i="34"/>
  <c r="D3898" i="34"/>
  <c r="D3899" i="34"/>
  <c r="D3916" i="34"/>
  <c r="D3917" i="34"/>
  <c r="D3928" i="34"/>
  <c r="D3929" i="34"/>
  <c r="D3941" i="34"/>
  <c r="D3940" i="34"/>
  <c r="D3952" i="34"/>
  <c r="D3953" i="34"/>
  <c r="D3989" i="34"/>
  <c r="D3988" i="34"/>
  <c r="D4007" i="34"/>
  <c r="D4006" i="34"/>
  <c r="D3959" i="34"/>
  <c r="I34" i="20"/>
  <c r="I36" i="20" s="1"/>
  <c r="F14" i="10"/>
  <c r="E29" i="1"/>
  <c r="D3964" i="34"/>
  <c r="D3965" i="34"/>
  <c r="D3548" i="34"/>
  <c r="D3547" i="34"/>
  <c r="I17" i="7"/>
  <c r="I22" i="7"/>
  <c r="K17" i="7"/>
  <c r="K22" i="7"/>
  <c r="C21" i="42"/>
  <c r="H14" i="10"/>
  <c r="F29" i="1"/>
  <c r="L73" i="7"/>
  <c r="F11" i="7"/>
  <c r="F10" i="10" s="1"/>
  <c r="I10" i="10"/>
  <c r="D9" i="42"/>
  <c r="L14" i="10"/>
  <c r="D3826" i="34"/>
  <c r="D3827" i="34"/>
  <c r="D3856" i="34"/>
  <c r="D3857" i="34"/>
  <c r="D3869" i="34"/>
  <c r="D3868" i="34"/>
  <c r="D3874" i="34"/>
  <c r="D3875" i="34"/>
  <c r="D3893" i="34"/>
  <c r="D3892" i="34"/>
  <c r="D3905" i="34"/>
  <c r="D3904" i="34"/>
  <c r="D3922" i="34"/>
  <c r="D3923" i="34"/>
  <c r="D3934" i="34"/>
  <c r="D3935" i="34"/>
  <c r="D3946" i="34"/>
  <c r="D3947" i="34"/>
  <c r="D3970" i="34"/>
  <c r="D3971" i="34"/>
  <c r="D4012" i="34"/>
  <c r="D4013" i="34"/>
  <c r="I24" i="2"/>
  <c r="H23" i="2"/>
  <c r="H24" i="2"/>
  <c r="H26" i="2"/>
  <c r="H39" i="1" s="1"/>
  <c r="D24" i="42" s="1"/>
  <c r="F14" i="7"/>
  <c r="M31" i="7"/>
  <c r="M26" i="7"/>
  <c r="D3814" i="34"/>
  <c r="D3815" i="34"/>
  <c r="D3845" i="34"/>
  <c r="D3844" i="34"/>
  <c r="D3862" i="34"/>
  <c r="D3863" i="34"/>
  <c r="D3880" i="34"/>
  <c r="D3881" i="34"/>
  <c r="D3983" i="34"/>
  <c r="D3982" i="34"/>
  <c r="D4001" i="34"/>
  <c r="D4000" i="34"/>
  <c r="C66" i="41"/>
  <c r="C83" i="41"/>
  <c r="C89" i="41" s="1"/>
  <c r="D3513" i="34"/>
  <c r="D3512" i="34"/>
  <c r="D3554" i="34"/>
  <c r="D3553" i="34"/>
  <c r="J29" i="1"/>
  <c r="F17" i="42" s="1"/>
  <c r="K14" i="10"/>
  <c r="K34" i="20"/>
  <c r="K36" i="20" s="1"/>
  <c r="K38" i="20" s="1"/>
  <c r="J31" i="7"/>
  <c r="J18" i="10"/>
  <c r="J24" i="10" s="1"/>
  <c r="E20" i="7"/>
  <c r="E22" i="10" s="1"/>
  <c r="O22" i="10" s="1"/>
  <c r="H1" i="1"/>
  <c r="E1" i="4"/>
  <c r="E1" i="2"/>
  <c r="Q19" i="25"/>
  <c r="H19" i="25"/>
  <c r="L23" i="1"/>
  <c r="M23" i="1" s="1"/>
  <c r="M4" i="1" s="1"/>
  <c r="J27" i="1"/>
  <c r="H29" i="1"/>
  <c r="D17" i="42" s="1"/>
  <c r="J14" i="10"/>
  <c r="I29" i="1"/>
  <c r="E17" i="42" s="1"/>
  <c r="D29" i="1"/>
  <c r="H17" i="25"/>
  <c r="Q17" i="25"/>
  <c r="O39" i="25"/>
  <c r="P39" i="25"/>
  <c r="Q39" i="25"/>
  <c r="F14" i="25"/>
  <c r="F39" i="29"/>
  <c r="F44" i="29"/>
  <c r="F42" i="29"/>
  <c r="F41" i="29"/>
  <c r="F45" i="29"/>
  <c r="F40" i="29"/>
  <c r="D27" i="1"/>
  <c r="D37" i="1"/>
  <c r="E27" i="1"/>
  <c r="F11" i="12"/>
  <c r="E13" i="12"/>
  <c r="F9" i="42"/>
  <c r="K10" i="10"/>
  <c r="J24" i="2"/>
  <c r="I23" i="2"/>
  <c r="I21" i="2"/>
  <c r="L35" i="10"/>
  <c r="L11" i="7"/>
  <c r="L36" i="10"/>
  <c r="L16" i="7"/>
  <c r="D69" i="7"/>
  <c r="D71" i="7" s="1"/>
  <c r="Q18" i="25"/>
  <c r="H18" i="25"/>
  <c r="H44" i="29"/>
  <c r="H45" i="29"/>
  <c r="H41" i="29"/>
  <c r="H40" i="29"/>
  <c r="M11" i="7"/>
  <c r="L44" i="10"/>
  <c r="D20" i="2"/>
  <c r="G17" i="7"/>
  <c r="G16" i="10" s="1"/>
  <c r="H16" i="7"/>
  <c r="H14" i="7"/>
  <c r="H34" i="10"/>
  <c r="H41" i="10" s="1"/>
  <c r="H42" i="10" s="1"/>
  <c r="H69" i="7"/>
  <c r="H71" i="7" s="1"/>
  <c r="H46" i="10"/>
  <c r="H44" i="10"/>
  <c r="H16" i="25"/>
  <c r="Q22" i="25"/>
  <c r="H22" i="25"/>
  <c r="H36" i="1"/>
  <c r="D22" i="42" s="1"/>
  <c r="I26" i="29"/>
  <c r="H35" i="6"/>
  <c r="F73" i="41" s="1"/>
  <c r="F75" i="41" s="1"/>
  <c r="I38" i="29"/>
  <c r="I42" i="29"/>
  <c r="I40" i="29"/>
  <c r="I41" i="29"/>
  <c r="I39" i="29"/>
  <c r="I44" i="29"/>
  <c r="I43" i="29"/>
  <c r="G26" i="10"/>
  <c r="G31" i="7"/>
  <c r="D17" i="7"/>
  <c r="D16" i="10" s="1"/>
  <c r="D22" i="7"/>
  <c r="E14" i="10"/>
  <c r="L12" i="1"/>
  <c r="L13" i="1" s="1"/>
  <c r="L14" i="1" s="1"/>
  <c r="L8" i="1"/>
  <c r="G23" i="2"/>
  <c r="G26" i="2"/>
  <c r="G39" i="1" s="1"/>
  <c r="C24" i="42" s="1"/>
  <c r="I35" i="10"/>
  <c r="I32" i="10"/>
  <c r="I39" i="10" s="1"/>
  <c r="G71" i="7"/>
  <c r="I44" i="10"/>
  <c r="D15" i="11"/>
  <c r="D12" i="11"/>
  <c r="D10" i="11"/>
  <c r="D16" i="11"/>
  <c r="D11" i="11"/>
  <c r="D17" i="11"/>
  <c r="P21" i="25"/>
  <c r="H43" i="29"/>
  <c r="H39" i="29"/>
  <c r="L14" i="7"/>
  <c r="C69" i="7"/>
  <c r="C71" i="7" s="1"/>
  <c r="H112" i="7"/>
  <c r="I14" i="20"/>
  <c r="I22" i="20" s="1"/>
  <c r="I47" i="20" s="1"/>
  <c r="I53" i="20" s="1"/>
  <c r="C41" i="21"/>
  <c r="D41" i="21" s="1"/>
  <c r="E41" i="21" s="1"/>
  <c r="D26" i="29"/>
  <c r="B26" i="2"/>
  <c r="B39" i="1" s="1"/>
  <c r="B23" i="2"/>
  <c r="C24" i="2"/>
  <c r="I29" i="7"/>
  <c r="I23" i="10" s="1"/>
  <c r="O23" i="10" s="1"/>
  <c r="J36" i="10"/>
  <c r="D46" i="10"/>
  <c r="D44" i="10"/>
  <c r="J69" i="7"/>
  <c r="J71" i="7" s="1"/>
  <c r="E112" i="7"/>
  <c r="L46" i="10"/>
  <c r="H23" i="21"/>
  <c r="C41" i="29"/>
  <c r="C44" i="29"/>
  <c r="C45" i="29"/>
  <c r="M20" i="7"/>
  <c r="M29" i="7"/>
  <c r="F112" i="7"/>
  <c r="D14" i="7"/>
  <c r="D32" i="10"/>
  <c r="D11" i="7"/>
  <c r="D10" i="10" s="1"/>
  <c r="D35" i="6"/>
  <c r="E26" i="29"/>
  <c r="D36" i="1"/>
  <c r="D2831" i="34"/>
  <c r="D2832" i="34"/>
  <c r="D2837" i="34"/>
  <c r="D2838" i="34"/>
  <c r="D2855" i="34"/>
  <c r="D2856" i="34"/>
  <c r="D2861" i="34"/>
  <c r="D2862" i="34"/>
  <c r="D2867" i="34"/>
  <c r="D2868" i="34"/>
  <c r="K27" i="1"/>
  <c r="I26" i="2"/>
  <c r="I39" i="1" s="1"/>
  <c r="E24" i="42" s="1"/>
  <c r="K35" i="10"/>
  <c r="K34" i="10"/>
  <c r="K41" i="10" s="1"/>
  <c r="K42" i="10" s="1"/>
  <c r="K26" i="7"/>
  <c r="K112" i="7"/>
  <c r="J14" i="20"/>
  <c r="G34" i="20"/>
  <c r="G36" i="20" s="1"/>
  <c r="C42" i="29"/>
  <c r="D674" i="34"/>
  <c r="D675" i="34"/>
  <c r="D681" i="34"/>
  <c r="D680" i="34"/>
  <c r="D2594" i="34"/>
  <c r="D2595" i="34"/>
  <c r="D2601" i="34"/>
  <c r="D2600" i="34"/>
  <c r="D2607" i="34"/>
  <c r="D2606" i="34"/>
  <c r="D266" i="34"/>
  <c r="D265" i="34"/>
  <c r="D272" i="34"/>
  <c r="D271" i="34"/>
  <c r="D278" i="34"/>
  <c r="D277" i="34"/>
  <c r="D284" i="34"/>
  <c r="D283" i="34"/>
  <c r="D295" i="34"/>
  <c r="D296" i="34"/>
  <c r="D551" i="34"/>
  <c r="D1089" i="34"/>
  <c r="D1090" i="34"/>
  <c r="D1106" i="34"/>
  <c r="D1107" i="34"/>
  <c r="D3407" i="34"/>
  <c r="D3406" i="34"/>
  <c r="D3425" i="34"/>
  <c r="D3424" i="34"/>
  <c r="D3442" i="34"/>
  <c r="D3443" i="34"/>
  <c r="D3449" i="34"/>
  <c r="D3448" i="34"/>
  <c r="D3455" i="34"/>
  <c r="D3454" i="34"/>
  <c r="D16" i="34"/>
  <c r="D15" i="34"/>
  <c r="D237" i="34"/>
  <c r="D238" i="34"/>
  <c r="D254" i="34"/>
  <c r="D255" i="34"/>
  <c r="D260" i="34"/>
  <c r="D261" i="34"/>
  <c r="D528" i="34"/>
  <c r="D527" i="34"/>
  <c r="D534" i="34"/>
  <c r="D533" i="34"/>
  <c r="D540" i="34"/>
  <c r="D539" i="34"/>
  <c r="D1509" i="34"/>
  <c r="D1510" i="34"/>
  <c r="D1532" i="34"/>
  <c r="D1533" i="34"/>
  <c r="D1627" i="34"/>
  <c r="D1628" i="34"/>
  <c r="D1639" i="34"/>
  <c r="D1640" i="34"/>
  <c r="D1764" i="34"/>
  <c r="D1765" i="34"/>
  <c r="K6" i="1"/>
  <c r="K19" i="1" s="1"/>
  <c r="K37" i="1"/>
  <c r="G23" i="42" s="1"/>
  <c r="L10" i="1"/>
  <c r="F23" i="2"/>
  <c r="D21" i="2"/>
  <c r="G33" i="10"/>
  <c r="G40" i="10" s="1"/>
  <c r="G32" i="10"/>
  <c r="G39" i="10" s="1"/>
  <c r="D3401" i="34"/>
  <c r="D3430" i="34"/>
  <c r="D955" i="34"/>
  <c r="D954" i="34"/>
  <c r="D960" i="34"/>
  <c r="D961" i="34"/>
  <c r="D446" i="34"/>
  <c r="D445" i="34"/>
  <c r="D451" i="34"/>
  <c r="D452" i="34"/>
  <c r="D457" i="34"/>
  <c r="D458" i="34"/>
  <c r="D464" i="34"/>
  <c r="D463" i="34"/>
  <c r="D469" i="34"/>
  <c r="D470" i="34"/>
  <c r="D476" i="34"/>
  <c r="D475" i="34"/>
  <c r="D505" i="34"/>
  <c r="D506" i="34"/>
  <c r="G26" i="29"/>
  <c r="D1580" i="34"/>
  <c r="D21" i="34"/>
  <c r="D22" i="34"/>
  <c r="D598" i="34"/>
  <c r="D599" i="34"/>
  <c r="D1083" i="34"/>
  <c r="D1084" i="34"/>
  <c r="D2809" i="34"/>
  <c r="D2808" i="34"/>
  <c r="A1" i="3"/>
  <c r="D93" i="34"/>
  <c r="D774" i="34"/>
  <c r="D481" i="34"/>
  <c r="D493" i="34"/>
  <c r="D499" i="34"/>
  <c r="D2637" i="34"/>
  <c r="D2636" i="34"/>
  <c r="D3471" i="34"/>
  <c r="D3472" i="34"/>
  <c r="D965" i="34"/>
  <c r="D966" i="34"/>
  <c r="H73" i="38"/>
  <c r="H90" i="38"/>
  <c r="H94" i="38"/>
  <c r="H77" i="38"/>
  <c r="D31" i="37"/>
  <c r="D30" i="37"/>
  <c r="D57" i="37"/>
  <c r="D56" i="37"/>
  <c r="D81" i="37"/>
  <c r="D80" i="37"/>
  <c r="D105" i="37"/>
  <c r="D104" i="37"/>
  <c r="D147" i="37"/>
  <c r="D146" i="37"/>
  <c r="D152" i="37"/>
  <c r="D153" i="37"/>
  <c r="D158" i="37"/>
  <c r="D159" i="37"/>
  <c r="D171" i="37"/>
  <c r="D170" i="37"/>
  <c r="D183" i="37"/>
  <c r="D182" i="37"/>
  <c r="D194" i="37"/>
  <c r="D195" i="37"/>
  <c r="D200" i="37"/>
  <c r="D201" i="37"/>
  <c r="D213" i="37"/>
  <c r="D212" i="37"/>
  <c r="D272" i="37"/>
  <c r="D273" i="37"/>
  <c r="D338" i="37"/>
  <c r="D339" i="37"/>
  <c r="D362" i="37"/>
  <c r="D363" i="37"/>
  <c r="D369" i="37"/>
  <c r="D368" i="37"/>
  <c r="D387" i="37"/>
  <c r="D386" i="37"/>
  <c r="D404" i="37"/>
  <c r="D405" i="37"/>
  <c r="D410" i="37"/>
  <c r="D411" i="37"/>
  <c r="D435" i="37"/>
  <c r="D434" i="37"/>
  <c r="D446" i="37"/>
  <c r="D447" i="37"/>
  <c r="D458" i="37"/>
  <c r="D459" i="37"/>
  <c r="D470" i="37"/>
  <c r="D471" i="37"/>
  <c r="D483" i="37"/>
  <c r="D482" i="37"/>
  <c r="D489" i="37"/>
  <c r="D488" i="37"/>
  <c r="D495" i="37"/>
  <c r="D494" i="37"/>
  <c r="D506" i="37"/>
  <c r="D507" i="37"/>
  <c r="D524" i="37"/>
  <c r="D525" i="37"/>
  <c r="D549" i="37"/>
  <c r="D548" i="37"/>
  <c r="D554" i="37"/>
  <c r="D555" i="37"/>
  <c r="D561" i="37"/>
  <c r="D560" i="37"/>
  <c r="D566" i="37"/>
  <c r="D567" i="37"/>
  <c r="D579" i="37"/>
  <c r="D578" i="37"/>
  <c r="D590" i="37"/>
  <c r="D591" i="37"/>
  <c r="D614" i="37"/>
  <c r="D615" i="37"/>
  <c r="D638" i="37"/>
  <c r="D639" i="37"/>
  <c r="I77" i="38"/>
  <c r="I79" i="38" s="1"/>
  <c r="I94" i="38"/>
  <c r="D87" i="34"/>
  <c r="D162" i="34"/>
  <c r="D163" i="34"/>
  <c r="D411" i="34"/>
  <c r="D412" i="34"/>
  <c r="D429" i="34"/>
  <c r="D428" i="34"/>
  <c r="D926" i="34"/>
  <c r="D925" i="34"/>
  <c r="D2200" i="34"/>
  <c r="D128" i="34"/>
  <c r="D127" i="34"/>
  <c r="D151" i="34"/>
  <c r="D152" i="34"/>
  <c r="D341" i="34"/>
  <c r="D347" i="34"/>
  <c r="D791" i="34"/>
  <c r="D790" i="34"/>
  <c r="D1422" i="34"/>
  <c r="D1421" i="34"/>
  <c r="D1428" i="34"/>
  <c r="D1427" i="34"/>
  <c r="D2335" i="34"/>
  <c r="D2336" i="34"/>
  <c r="D3223" i="34"/>
  <c r="D111" i="34"/>
  <c r="D110" i="34"/>
  <c r="D306" i="34"/>
  <c r="D691" i="34"/>
  <c r="D697" i="34"/>
  <c r="D874" i="34"/>
  <c r="D873" i="34"/>
  <c r="D879" i="34"/>
  <c r="D880" i="34"/>
  <c r="D2266" i="34"/>
  <c r="D2265" i="34"/>
  <c r="D32" i="34"/>
  <c r="D1370" i="34"/>
  <c r="D1369" i="34"/>
  <c r="D1388" i="34"/>
  <c r="D1387" i="34"/>
  <c r="D3181" i="34"/>
  <c r="D3182" i="34"/>
  <c r="D3254" i="34"/>
  <c r="D3253" i="34"/>
  <c r="D289" i="34"/>
  <c r="D744" i="34"/>
  <c r="D745" i="34"/>
  <c r="D751" i="34"/>
  <c r="D750" i="34"/>
  <c r="D1228" i="34"/>
  <c r="D1229" i="34"/>
  <c r="D1259" i="34"/>
  <c r="D1258" i="34"/>
  <c r="D2992" i="34"/>
  <c r="D2991" i="34"/>
  <c r="D3159" i="34"/>
  <c r="D3158" i="34"/>
  <c r="D622" i="34"/>
  <c r="D621" i="34"/>
  <c r="D627" i="34"/>
  <c r="D628" i="34"/>
  <c r="D645" i="34"/>
  <c r="D644" i="34"/>
  <c r="D650" i="34"/>
  <c r="D651" i="34"/>
  <c r="D1881" i="34"/>
  <c r="D1882" i="34"/>
  <c r="D1887" i="34"/>
  <c r="D1888" i="34"/>
  <c r="D398" i="34"/>
  <c r="D329" i="34"/>
  <c r="D1174" i="34"/>
  <c r="D1775" i="34"/>
  <c r="D74" i="34"/>
  <c r="D405" i="34"/>
  <c r="D31" i="34"/>
  <c r="D37" i="34"/>
  <c r="D52" i="34"/>
  <c r="D172" i="34"/>
  <c r="D178" i="34"/>
  <c r="D184" i="34"/>
  <c r="D346" i="34"/>
  <c r="D352" i="34"/>
  <c r="D358" i="34"/>
  <c r="D369" i="34"/>
  <c r="D538" i="34"/>
  <c r="D556" i="34"/>
  <c r="D568" i="34"/>
  <c r="D982" i="34"/>
  <c r="D988" i="34"/>
  <c r="D994" i="34"/>
  <c r="D1005" i="34"/>
  <c r="D1011" i="34"/>
  <c r="D2452" i="34"/>
  <c r="F77" i="38"/>
  <c r="F79" i="38" s="1"/>
  <c r="D305" i="34"/>
  <c r="D579" i="34"/>
  <c r="D190" i="34"/>
  <c r="D1000" i="34"/>
  <c r="D1456" i="34"/>
  <c r="D156" i="34"/>
  <c r="D167" i="34"/>
  <c r="D231" i="34"/>
  <c r="D335" i="34"/>
  <c r="D796" i="34"/>
  <c r="D983" i="34"/>
  <c r="D1234" i="34"/>
  <c r="D1246" i="34"/>
  <c r="D1275" i="34"/>
  <c r="D2878" i="34"/>
  <c r="D3886" i="34"/>
  <c r="D3910" i="34"/>
  <c r="D83" i="38"/>
  <c r="D69" i="38"/>
  <c r="D1620" i="34"/>
  <c r="D1939" i="34"/>
  <c r="D1274" i="34"/>
  <c r="D510" i="34"/>
  <c r="D604" i="34"/>
  <c r="D610" i="34"/>
  <c r="D1834" i="34"/>
  <c r="D2536" i="34"/>
  <c r="D2542" i="34"/>
  <c r="D3412" i="34"/>
  <c r="E69" i="38"/>
  <c r="E83" i="38"/>
  <c r="D1344" i="34"/>
  <c r="D487" i="34"/>
  <c r="D1145" i="34"/>
  <c r="D125" i="34"/>
  <c r="D426" i="34"/>
  <c r="D477" i="34"/>
  <c r="D1605" i="34"/>
  <c r="D1942" i="34"/>
  <c r="D1966" i="34"/>
  <c r="D2019" i="34"/>
  <c r="D2478" i="34"/>
  <c r="D3591" i="34"/>
  <c r="D4042" i="34"/>
  <c r="D1385" i="34"/>
  <c r="D521" i="34"/>
  <c r="D2883" i="34"/>
  <c r="D1479" i="34"/>
  <c r="D59" i="34"/>
  <c r="D225" i="34"/>
  <c r="D720" i="34"/>
  <c r="D187" i="34"/>
  <c r="D198" i="34"/>
  <c r="D197" i="34"/>
  <c r="D262" i="34"/>
  <c r="D676" i="34"/>
  <c r="D682" i="34"/>
  <c r="D1453" i="34"/>
  <c r="D2632" i="34"/>
  <c r="D545" i="34"/>
  <c r="D562" i="34"/>
  <c r="D200" i="34"/>
  <c r="D492" i="34"/>
  <c r="D765" i="34"/>
  <c r="D18" i="34"/>
  <c r="D130" i="34"/>
  <c r="D136" i="34"/>
  <c r="D268" i="34"/>
  <c r="D286" i="34"/>
  <c r="D460" i="34"/>
  <c r="D478" i="34"/>
  <c r="D1570" i="34"/>
  <c r="D1955" i="34"/>
  <c r="D2338" i="34"/>
  <c r="D2374" i="34"/>
  <c r="D3196" i="34"/>
  <c r="D3556" i="34"/>
  <c r="D4167" i="34"/>
  <c r="D4203" i="34"/>
  <c r="I90" i="38"/>
  <c r="I73" i="38"/>
  <c r="D816" i="34"/>
  <c r="D817" i="34"/>
  <c r="D928" i="34"/>
  <c r="D1384" i="34"/>
  <c r="D1390" i="34"/>
  <c r="C90" i="38"/>
  <c r="C93" i="38" s="1"/>
  <c r="C95" i="38" s="1"/>
  <c r="C73" i="38"/>
  <c r="D480" i="34"/>
  <c r="D26" i="34"/>
  <c r="D90" i="38"/>
  <c r="D93" i="38" s="1"/>
  <c r="D95" i="38" s="1"/>
  <c r="D73" i="38"/>
  <c r="E77" i="38"/>
  <c r="D334" i="34"/>
  <c r="D155" i="34"/>
  <c r="D80" i="34"/>
  <c r="D166" i="34"/>
  <c r="D241" i="34"/>
  <c r="D1150" i="34"/>
  <c r="D1449" i="34"/>
  <c r="D1684" i="34"/>
  <c r="D1762" i="34"/>
  <c r="D1803" i="34"/>
  <c r="D3304" i="34"/>
  <c r="D3334" i="34"/>
  <c r="D3760" i="34"/>
  <c r="C77" i="38"/>
  <c r="C84" i="38"/>
  <c r="C85" i="38" s="1"/>
  <c r="E90" i="38"/>
  <c r="E93" i="38" s="1"/>
  <c r="E95" i="38" s="1"/>
  <c r="E73" i="38"/>
  <c r="D77" i="38"/>
  <c r="H63" i="38"/>
  <c r="G69" i="38"/>
  <c r="G79" i="38" s="1"/>
  <c r="F94" i="38"/>
  <c r="F95" i="38" s="1"/>
  <c r="F76" i="38"/>
  <c r="F84" i="38" s="1"/>
  <c r="C63" i="38"/>
  <c r="D63" i="38"/>
  <c r="I85" i="38" l="1"/>
  <c r="I89" i="38"/>
  <c r="E42" i="10"/>
  <c r="G22" i="20"/>
  <c r="H47" i="20" s="1"/>
  <c r="H53" i="20" s="1"/>
  <c r="H20" i="25"/>
  <c r="F85" i="38"/>
  <c r="C42" i="10"/>
  <c r="K24" i="1"/>
  <c r="M24" i="1" s="1"/>
  <c r="O36" i="10"/>
  <c r="I42" i="10"/>
  <c r="L42" i="10"/>
  <c r="K73" i="7"/>
  <c r="K45" i="10"/>
  <c r="G42" i="10"/>
  <c r="J23" i="7"/>
  <c r="J30" i="10"/>
  <c r="H82" i="38"/>
  <c r="H88" i="38" s="1"/>
  <c r="H66" i="38"/>
  <c r="E71" i="7"/>
  <c r="E11" i="11"/>
  <c r="K25" i="1"/>
  <c r="N22" i="10"/>
  <c r="G21" i="42"/>
  <c r="F71" i="7"/>
  <c r="E16" i="11"/>
  <c r="J36" i="1"/>
  <c r="F22" i="42" s="1"/>
  <c r="D79" i="38"/>
  <c r="E22" i="7"/>
  <c r="H25" i="1"/>
  <c r="I23" i="21"/>
  <c r="E39" i="21" s="1"/>
  <c r="K46" i="21" s="1"/>
  <c r="J10" i="10"/>
  <c r="E9" i="42"/>
  <c r="E15" i="11"/>
  <c r="J22" i="20"/>
  <c r="J47" i="20" s="1"/>
  <c r="J53" i="20" s="1"/>
  <c r="N44" i="10"/>
  <c r="H23" i="25"/>
  <c r="J26" i="10"/>
  <c r="E26" i="42" s="1"/>
  <c r="O46" i="10"/>
  <c r="G89" i="38"/>
  <c r="G91" i="38" s="1"/>
  <c r="G97" i="38" s="1"/>
  <c r="G85" i="38"/>
  <c r="I45" i="10"/>
  <c r="E40" i="21"/>
  <c r="K49" i="21" s="1"/>
  <c r="N22" i="37"/>
  <c r="L27" i="37"/>
  <c r="M27" i="37" s="1"/>
  <c r="N27" i="37" s="1"/>
  <c r="N19" i="37"/>
  <c r="N20" i="37"/>
  <c r="L26" i="37"/>
  <c r="M26" i="37" s="1"/>
  <c r="N26" i="37" s="1"/>
  <c r="L29" i="37"/>
  <c r="M29" i="37" s="1"/>
  <c r="N29" i="37" s="1"/>
  <c r="L28" i="37"/>
  <c r="M28" i="37" s="1"/>
  <c r="N28" i="37" s="1"/>
  <c r="N21" i="37"/>
  <c r="O10" i="15"/>
  <c r="J17" i="21" s="1"/>
  <c r="J24" i="21" s="1"/>
  <c r="O9" i="15"/>
  <c r="I24" i="1"/>
  <c r="D30" i="10"/>
  <c r="D31" i="7"/>
  <c r="D26" i="10"/>
  <c r="D23" i="7"/>
  <c r="D17" i="10" s="1"/>
  <c r="D18" i="10"/>
  <c r="D24" i="10" s="1"/>
  <c r="N23" i="1"/>
  <c r="N4" i="1" s="1"/>
  <c r="M37" i="7"/>
  <c r="M35" i="7"/>
  <c r="M32" i="7"/>
  <c r="J25" i="1"/>
  <c r="F41" i="10"/>
  <c r="O34" i="10"/>
  <c r="N34" i="10"/>
  <c r="L17" i="7"/>
  <c r="L22" i="7"/>
  <c r="G73" i="7"/>
  <c r="G45" i="10"/>
  <c r="G37" i="7"/>
  <c r="G32" i="7"/>
  <c r="G19" i="10" s="1"/>
  <c r="G35" i="7"/>
  <c r="O22" i="25"/>
  <c r="P22" i="25"/>
  <c r="K23" i="7"/>
  <c r="K26" i="10"/>
  <c r="F26" i="42" s="1"/>
  <c r="K31" i="7"/>
  <c r="K18" i="10"/>
  <c r="K24" i="10" s="1"/>
  <c r="K30" i="10"/>
  <c r="K11" i="10"/>
  <c r="N23" i="10"/>
  <c r="E66" i="41"/>
  <c r="E83" i="41"/>
  <c r="E89" i="41" s="1"/>
  <c r="E12" i="11"/>
  <c r="E13" i="11"/>
  <c r="O16" i="25"/>
  <c r="P16" i="25"/>
  <c r="I26" i="10"/>
  <c r="D26" i="42" s="1"/>
  <c r="I30" i="10"/>
  <c r="I23" i="7"/>
  <c r="J11" i="10"/>
  <c r="I31" i="7"/>
  <c r="J12" i="10" s="1"/>
  <c r="I18" i="10"/>
  <c r="I24" i="10" s="1"/>
  <c r="I38" i="20"/>
  <c r="K16" i="10"/>
  <c r="F10" i="42"/>
  <c r="E43" i="21"/>
  <c r="K39" i="21" s="1"/>
  <c r="I16" i="10"/>
  <c r="D10" i="42"/>
  <c r="N14" i="10"/>
  <c r="E79" i="38"/>
  <c r="H79" i="38"/>
  <c r="G38" i="20"/>
  <c r="D39" i="10"/>
  <c r="O32" i="10"/>
  <c r="N32" i="10"/>
  <c r="D39" i="21"/>
  <c r="D40" i="21"/>
  <c r="P19" i="25"/>
  <c r="O19" i="25"/>
  <c r="N11" i="1"/>
  <c r="M11" i="1"/>
  <c r="O17" i="25"/>
  <c r="P17" i="25"/>
  <c r="E82" i="38"/>
  <c r="E88" i="38" s="1"/>
  <c r="E66" i="38"/>
  <c r="E17" i="11"/>
  <c r="E18" i="11"/>
  <c r="M8" i="1"/>
  <c r="N8" i="1"/>
  <c r="H73" i="7"/>
  <c r="H45" i="10"/>
  <c r="F17" i="7"/>
  <c r="F16" i="10" s="1"/>
  <c r="F22" i="7"/>
  <c r="C17" i="7"/>
  <c r="C16" i="10" s="1"/>
  <c r="C22" i="7"/>
  <c r="D11" i="10" s="1"/>
  <c r="M6" i="1"/>
  <c r="M5" i="1" s="1"/>
  <c r="C79" i="38"/>
  <c r="H93" i="38"/>
  <c r="H95" i="38" s="1"/>
  <c r="H91" i="38"/>
  <c r="H97" i="38" s="1"/>
  <c r="J45" i="10"/>
  <c r="J73" i="7"/>
  <c r="L25" i="1"/>
  <c r="M25" i="1" s="1"/>
  <c r="M14" i="1" s="1"/>
  <c r="H21" i="42"/>
  <c r="P18" i="25"/>
  <c r="O18" i="25"/>
  <c r="C91" i="38"/>
  <c r="C97" i="38" s="1"/>
  <c r="N36" i="10"/>
  <c r="H24" i="1"/>
  <c r="N24" i="1" s="1"/>
  <c r="C73" i="7"/>
  <c r="C45" i="10"/>
  <c r="N35" i="10"/>
  <c r="O35" i="10"/>
  <c r="I93" i="38"/>
  <c r="I95" i="38" s="1"/>
  <c r="I91" i="38"/>
  <c r="I97" i="38" s="1"/>
  <c r="N46" i="10"/>
  <c r="G11" i="12"/>
  <c r="F13" i="12"/>
  <c r="J32" i="7"/>
  <c r="I39" i="20"/>
  <c r="J35" i="7"/>
  <c r="J37" i="7"/>
  <c r="N33" i="10"/>
  <c r="O33" i="10"/>
  <c r="F40" i="10"/>
  <c r="L10" i="10"/>
  <c r="N10" i="10" s="1"/>
  <c r="G9" i="42"/>
  <c r="E85" i="38"/>
  <c r="E89" i="38"/>
  <c r="E91" i="38" s="1"/>
  <c r="E97" i="38" s="1"/>
  <c r="D85" i="38"/>
  <c r="D89" i="38"/>
  <c r="D91" i="38" s="1"/>
  <c r="D97" i="38" s="1"/>
  <c r="F97" i="38"/>
  <c r="O44" i="10"/>
  <c r="E10" i="11"/>
  <c r="D21" i="11"/>
  <c r="D22" i="11"/>
  <c r="E22" i="11" s="1"/>
  <c r="D20" i="11"/>
  <c r="D19" i="11"/>
  <c r="E19" i="11" s="1"/>
  <c r="D23" i="11"/>
  <c r="O14" i="10"/>
  <c r="H17" i="7"/>
  <c r="H22" i="7"/>
  <c r="D73" i="7"/>
  <c r="D45" i="10"/>
  <c r="H14" i="25"/>
  <c r="Q14" i="25"/>
  <c r="K47" i="20" l="1"/>
  <c r="K53" i="20" s="1"/>
  <c r="P20" i="25"/>
  <c r="O20" i="25"/>
  <c r="F42" i="10"/>
  <c r="E73" i="7"/>
  <c r="E45" i="10"/>
  <c r="O10" i="10"/>
  <c r="J38" i="20"/>
  <c r="E31" i="7"/>
  <c r="E26" i="10"/>
  <c r="E11" i="10"/>
  <c r="E30" i="10"/>
  <c r="E23" i="7"/>
  <c r="E17" i="10" s="1"/>
  <c r="E18" i="10"/>
  <c r="E24" i="10" s="1"/>
  <c r="E23" i="11"/>
  <c r="N25" i="1"/>
  <c r="N14" i="1" s="1"/>
  <c r="J17" i="10"/>
  <c r="E11" i="42"/>
  <c r="P23" i="25"/>
  <c r="O23" i="25"/>
  <c r="F45" i="10"/>
  <c r="F73" i="7"/>
  <c r="K17" i="21"/>
  <c r="J23" i="21"/>
  <c r="H23" i="7"/>
  <c r="H11" i="10"/>
  <c r="H26" i="10"/>
  <c r="C26" i="42" s="1"/>
  <c r="H30" i="10"/>
  <c r="H31" i="7"/>
  <c r="I12" i="10" s="1"/>
  <c r="H18" i="10"/>
  <c r="H24" i="10" s="1"/>
  <c r="E12" i="42"/>
  <c r="J19" i="10"/>
  <c r="J39" i="20"/>
  <c r="K37" i="7"/>
  <c r="K35" i="7"/>
  <c r="K32" i="7"/>
  <c r="K12" i="10"/>
  <c r="M42" i="7"/>
  <c r="M38" i="7"/>
  <c r="I41" i="20"/>
  <c r="I63" i="20" s="1"/>
  <c r="I49" i="20"/>
  <c r="I51" i="20" s="1"/>
  <c r="I55" i="20" s="1"/>
  <c r="I62" i="20" s="1"/>
  <c r="N6" i="1"/>
  <c r="N10" i="1" s="1"/>
  <c r="N12" i="1" s="1"/>
  <c r="N13" i="1" s="1"/>
  <c r="H16" i="10"/>
  <c r="N16" i="10" s="1"/>
  <c r="C10" i="42"/>
  <c r="D42" i="10"/>
  <c r="O39" i="10"/>
  <c r="N39" i="10"/>
  <c r="L16" i="10"/>
  <c r="O16" i="10" s="1"/>
  <c r="G10" i="42"/>
  <c r="G42" i="7"/>
  <c r="G28" i="10"/>
  <c r="G38" i="7"/>
  <c r="G20" i="10" s="1"/>
  <c r="M10" i="1"/>
  <c r="M12" i="1" s="1"/>
  <c r="M13" i="1" s="1"/>
  <c r="M15" i="1" s="1"/>
  <c r="I9" i="11" a="1"/>
  <c r="C18" i="10"/>
  <c r="C26" i="10"/>
  <c r="C30" i="10"/>
  <c r="C23" i="7"/>
  <c r="C17" i="10" s="1"/>
  <c r="C31" i="7"/>
  <c r="D12" i="10" s="1"/>
  <c r="D37" i="7"/>
  <c r="D32" i="7"/>
  <c r="D19" i="10" s="1"/>
  <c r="D35" i="7"/>
  <c r="H11" i="12"/>
  <c r="G13" i="12"/>
  <c r="D43" i="21"/>
  <c r="K17" i="10"/>
  <c r="F11" i="42"/>
  <c r="Q30" i="25"/>
  <c r="Q31" i="25"/>
  <c r="Q27" i="25"/>
  <c r="Q28" i="25"/>
  <c r="Q26" i="25"/>
  <c r="Q29" i="25"/>
  <c r="Q36" i="25" s="1"/>
  <c r="Q38" i="25" s="1"/>
  <c r="Q41" i="25" s="1"/>
  <c r="Q43" i="25" s="1"/>
  <c r="F18" i="10"/>
  <c r="F24" i="10" s="1"/>
  <c r="G11" i="10"/>
  <c r="F11" i="10"/>
  <c r="F23" i="7"/>
  <c r="F17" i="10" s="1"/>
  <c r="F31" i="7"/>
  <c r="F30" i="10"/>
  <c r="F26" i="10"/>
  <c r="I37" i="7"/>
  <c r="J13" i="10" s="1"/>
  <c r="I32" i="7"/>
  <c r="I35" i="7"/>
  <c r="H39" i="20"/>
  <c r="O41" i="10"/>
  <c r="N41" i="10"/>
  <c r="L18" i="10"/>
  <c r="L24" i="10" s="1"/>
  <c r="L11" i="10"/>
  <c r="L30" i="10"/>
  <c r="L26" i="10"/>
  <c r="G26" i="42" s="1"/>
  <c r="L23" i="7"/>
  <c r="L31" i="7"/>
  <c r="E21" i="11"/>
  <c r="O14" i="25"/>
  <c r="P14" i="25"/>
  <c r="I11" i="10"/>
  <c r="I17" i="10"/>
  <c r="D11" i="42"/>
  <c r="E20" i="11"/>
  <c r="N40" i="10"/>
  <c r="O40" i="10"/>
  <c r="J28" i="10"/>
  <c r="E25" i="42" s="1"/>
  <c r="J38" i="7"/>
  <c r="J42" i="7"/>
  <c r="O45" i="10"/>
  <c r="N45" i="10"/>
  <c r="O11" i="10" l="1"/>
  <c r="E32" i="7"/>
  <c r="E19" i="10" s="1"/>
  <c r="E35" i="7"/>
  <c r="E12" i="10"/>
  <c r="E37" i="7"/>
  <c r="N15" i="1"/>
  <c r="K23" i="21"/>
  <c r="K24" i="21"/>
  <c r="K38" i="21" s="1"/>
  <c r="K41" i="21" s="1"/>
  <c r="K31" i="21" s="1"/>
  <c r="K32" i="21" s="1"/>
  <c r="K48" i="21" s="1"/>
  <c r="K51" i="21" s="1"/>
  <c r="E23" i="12" s="1"/>
  <c r="H17" i="12" s="1"/>
  <c r="O28" i="25"/>
  <c r="O26" i="25"/>
  <c r="O30" i="25"/>
  <c r="O27" i="25"/>
  <c r="O29" i="25"/>
  <c r="O36" i="25" s="1"/>
  <c r="O38" i="25" s="1"/>
  <c r="O41" i="25" s="1"/>
  <c r="O43" i="25" s="1"/>
  <c r="O31" i="25"/>
  <c r="J49" i="20"/>
  <c r="J51" i="20" s="1"/>
  <c r="J55" i="20" s="1"/>
  <c r="J62" i="20" s="1"/>
  <c r="J41" i="20"/>
  <c r="J63" i="20" s="1"/>
  <c r="J65" i="20" s="1"/>
  <c r="I19" i="10"/>
  <c r="D12" i="42"/>
  <c r="L17" i="10"/>
  <c r="G11" i="42"/>
  <c r="I28" i="10"/>
  <c r="D25" i="42" s="1"/>
  <c r="I38" i="7"/>
  <c r="I42" i="7"/>
  <c r="J43" i="7" s="1"/>
  <c r="E15" i="42" s="1"/>
  <c r="D28" i="10"/>
  <c r="D38" i="7"/>
  <c r="D20" i="10" s="1"/>
  <c r="D42" i="7"/>
  <c r="J20" i="10"/>
  <c r="E13" i="42"/>
  <c r="K42" i="7"/>
  <c r="K28" i="10"/>
  <c r="F25" i="42" s="1"/>
  <c r="K13" i="10"/>
  <c r="K38" i="7"/>
  <c r="C32" i="7"/>
  <c r="C19" i="10" s="1"/>
  <c r="C35" i="7"/>
  <c r="C37" i="7"/>
  <c r="D13" i="10" s="1"/>
  <c r="N5" i="1"/>
  <c r="K19" i="10"/>
  <c r="F12" i="42"/>
  <c r="F32" i="7"/>
  <c r="F19" i="10" s="1"/>
  <c r="F35" i="7"/>
  <c r="F37" i="7"/>
  <c r="F12" i="10"/>
  <c r="G12" i="10"/>
  <c r="N30" i="10"/>
  <c r="O30" i="10"/>
  <c r="G46" i="7"/>
  <c r="G48" i="7" s="1"/>
  <c r="G27" i="10" s="1"/>
  <c r="G29" i="10" s="1"/>
  <c r="G39" i="20"/>
  <c r="H35" i="7"/>
  <c r="H12" i="10"/>
  <c r="H32" i="7"/>
  <c r="H37" i="7"/>
  <c r="I13" i="10" s="1"/>
  <c r="J46" i="7"/>
  <c r="E14" i="42"/>
  <c r="J48" i="7"/>
  <c r="J27" i="10" s="1"/>
  <c r="J29" i="10" s="1"/>
  <c r="O42" i="10"/>
  <c r="N42" i="10"/>
  <c r="N26" i="10"/>
  <c r="O26" i="10"/>
  <c r="N11" i="10"/>
  <c r="I65" i="20"/>
  <c r="H13" i="12"/>
  <c r="I11" i="12"/>
  <c r="O18" i="10"/>
  <c r="C24" i="10"/>
  <c r="N18" i="10"/>
  <c r="P31" i="25"/>
  <c r="P27" i="25"/>
  <c r="P30" i="25"/>
  <c r="P29" i="25"/>
  <c r="P36" i="25" s="1"/>
  <c r="P38" i="25" s="1"/>
  <c r="P41" i="25" s="1"/>
  <c r="P43" i="25" s="1"/>
  <c r="P26" i="25"/>
  <c r="P28" i="25"/>
  <c r="H49" i="20"/>
  <c r="H51" i="20" s="1"/>
  <c r="H55" i="20" s="1"/>
  <c r="H41" i="20"/>
  <c r="H63" i="20" s="1"/>
  <c r="L37" i="7"/>
  <c r="K39" i="20"/>
  <c r="L35" i="7"/>
  <c r="L32" i="7"/>
  <c r="L12" i="10"/>
  <c r="I14" i="11"/>
  <c r="I13" i="11"/>
  <c r="I9" i="11"/>
  <c r="I16" i="11"/>
  <c r="I10" i="11"/>
  <c r="I12" i="11"/>
  <c r="I18" i="11"/>
  <c r="I15" i="11"/>
  <c r="I11" i="11"/>
  <c r="I17" i="11"/>
  <c r="M46" i="7"/>
  <c r="M48" i="7" s="1"/>
  <c r="H17" i="10"/>
  <c r="O17" i="10" s="1"/>
  <c r="C11" i="42"/>
  <c r="E13" i="10" l="1"/>
  <c r="E38" i="7"/>
  <c r="E20" i="10" s="1"/>
  <c r="E42" i="7"/>
  <c r="E28" i="10"/>
  <c r="O12" i="10"/>
  <c r="J18" i="11"/>
  <c r="J16" i="11"/>
  <c r="I19" i="11"/>
  <c r="J19" i="11" s="1"/>
  <c r="G17" i="12"/>
  <c r="F17" i="12"/>
  <c r="I17" i="12"/>
  <c r="D29" i="12"/>
  <c r="J17" i="12"/>
  <c r="J10" i="11"/>
  <c r="F14" i="42"/>
  <c r="K43" i="7"/>
  <c r="F15" i="42" s="1"/>
  <c r="K46" i="7"/>
  <c r="K48" i="7" s="1"/>
  <c r="H62" i="20"/>
  <c r="H65" i="20" s="1"/>
  <c r="D67" i="41"/>
  <c r="D69" i="41" s="1"/>
  <c r="D90" i="41" s="1"/>
  <c r="D91" i="41" s="1"/>
  <c r="G67" i="41"/>
  <c r="G69" i="41" s="1"/>
  <c r="G90" i="41" s="1"/>
  <c r="G91" i="41" s="1"/>
  <c r="N17" i="10"/>
  <c r="J13" i="11"/>
  <c r="J14" i="11"/>
  <c r="C12" i="42"/>
  <c r="H19" i="10"/>
  <c r="F42" i="7"/>
  <c r="F28" i="10"/>
  <c r="F38" i="7"/>
  <c r="F20" i="10" s="1"/>
  <c r="F13" i="10"/>
  <c r="G13" i="10"/>
  <c r="D14" i="42"/>
  <c r="I43" i="7"/>
  <c r="D15" i="42" s="1"/>
  <c r="I46" i="7"/>
  <c r="I48" i="7" s="1"/>
  <c r="D43" i="7"/>
  <c r="D46" i="7"/>
  <c r="D48" i="7" s="1"/>
  <c r="D27" i="10" s="1"/>
  <c r="D29" i="10" s="1"/>
  <c r="C38" i="7"/>
  <c r="C20" i="10" s="1"/>
  <c r="C28" i="10"/>
  <c r="C42" i="7"/>
  <c r="J17" i="11"/>
  <c r="J11" i="11"/>
  <c r="G12" i="42"/>
  <c r="L19" i="10"/>
  <c r="J15" i="11"/>
  <c r="N24" i="10"/>
  <c r="O24" i="10"/>
  <c r="F13" i="42"/>
  <c r="K20" i="10"/>
  <c r="D13" i="42"/>
  <c r="I20" i="10"/>
  <c r="N12" i="10"/>
  <c r="H28" i="10"/>
  <c r="C25" i="42" s="1"/>
  <c r="H13" i="10"/>
  <c r="H42" i="7"/>
  <c r="H38" i="7"/>
  <c r="K41" i="20"/>
  <c r="K63" i="20" s="1"/>
  <c r="K49" i="20"/>
  <c r="K51" i="20" s="1"/>
  <c r="K55" i="20" s="1"/>
  <c r="K62" i="20" s="1"/>
  <c r="G49" i="20"/>
  <c r="G51" i="20" s="1"/>
  <c r="G41" i="20"/>
  <c r="J12" i="11"/>
  <c r="L13" i="10"/>
  <c r="L28" i="10"/>
  <c r="G25" i="42" s="1"/>
  <c r="L38" i="7"/>
  <c r="L42" i="7"/>
  <c r="I13" i="12"/>
  <c r="J11" i="12"/>
  <c r="J13" i="12" s="1"/>
  <c r="J15" i="12" s="1"/>
  <c r="I20" i="11" l="1"/>
  <c r="J20" i="11" s="1"/>
  <c r="E43" i="7"/>
  <c r="E46" i="7"/>
  <c r="E48" i="7" s="1"/>
  <c r="E27" i="10" s="1"/>
  <c r="E29" i="10" s="1"/>
  <c r="O13" i="10"/>
  <c r="O19" i="10"/>
  <c r="I27" i="10"/>
  <c r="I29" i="10" s="1"/>
  <c r="F67" i="41"/>
  <c r="F69" i="41" s="1"/>
  <c r="F90" i="41" s="1"/>
  <c r="F91" i="41" s="1"/>
  <c r="K27" i="10"/>
  <c r="K29" i="10" s="1"/>
  <c r="H67" i="41"/>
  <c r="H69" i="41" s="1"/>
  <c r="H90" i="41" s="1"/>
  <c r="H91" i="41" s="1"/>
  <c r="K57" i="20"/>
  <c r="C14" i="42"/>
  <c r="H46" i="7"/>
  <c r="H48" i="7" s="1"/>
  <c r="H43" i="7"/>
  <c r="C15" i="42" s="1"/>
  <c r="K58" i="20"/>
  <c r="E14" i="12" s="1"/>
  <c r="D28" i="12"/>
  <c r="D32" i="12" s="1"/>
  <c r="D38" i="12" s="1"/>
  <c r="J19" i="12"/>
  <c r="F43" i="7"/>
  <c r="F46" i="7"/>
  <c r="F48" i="7" s="1"/>
  <c r="G43" i="7"/>
  <c r="L20" i="10"/>
  <c r="G13" i="42"/>
  <c r="N9" i="11" a="1"/>
  <c r="C46" i="7"/>
  <c r="C48" i="7"/>
  <c r="C27" i="10" s="1"/>
  <c r="L43" i="7"/>
  <c r="G15" i="42" s="1"/>
  <c r="G14" i="42"/>
  <c r="L46" i="7"/>
  <c r="L48" i="7" s="1"/>
  <c r="L27" i="10" s="1"/>
  <c r="L29" i="10" s="1"/>
  <c r="M43" i="7"/>
  <c r="K65" i="20"/>
  <c r="K67" i="20" s="1"/>
  <c r="H20" i="10"/>
  <c r="C13" i="42"/>
  <c r="N19" i="10"/>
  <c r="O28" i="10"/>
  <c r="N28" i="10"/>
  <c r="N13" i="10"/>
  <c r="N20" i="10" l="1"/>
  <c r="F27" i="10"/>
  <c r="F29" i="10" s="1"/>
  <c r="C67" i="41"/>
  <c r="C69" i="41" s="1"/>
  <c r="C90" i="41" s="1"/>
  <c r="C91" i="41" s="1"/>
  <c r="I21" i="11"/>
  <c r="H27" i="10"/>
  <c r="H29" i="10" s="1"/>
  <c r="E67" i="41"/>
  <c r="E69" i="41" s="1"/>
  <c r="E90" i="41" s="1"/>
  <c r="E91" i="41" s="1"/>
  <c r="O20" i="10"/>
  <c r="I67" i="41"/>
  <c r="I69" i="41" s="1"/>
  <c r="I90" i="41" s="1"/>
  <c r="I91" i="41" s="1"/>
  <c r="K68" i="20"/>
  <c r="N17" i="11"/>
  <c r="N16" i="11"/>
  <c r="O16" i="11" s="1"/>
  <c r="N12" i="11"/>
  <c r="N11" i="11"/>
  <c r="N9" i="11"/>
  <c r="N10" i="11"/>
  <c r="N18" i="11"/>
  <c r="N15" i="11"/>
  <c r="N14" i="11"/>
  <c r="N13" i="11"/>
  <c r="C29" i="10"/>
  <c r="O27" i="10"/>
  <c r="N27" i="10"/>
  <c r="F14" i="12"/>
  <c r="E15" i="12"/>
  <c r="J21" i="11" l="1"/>
  <c r="I22" i="11"/>
  <c r="O11" i="11"/>
  <c r="G14" i="12"/>
  <c r="F15" i="12"/>
  <c r="F19" i="12" s="1"/>
  <c r="O29" i="10"/>
  <c r="N29" i="10"/>
  <c r="N20" i="11"/>
  <c r="N22" i="11"/>
  <c r="N19" i="11"/>
  <c r="O19" i="11" s="1"/>
  <c r="N23" i="11"/>
  <c r="O23" i="11" s="1"/>
  <c r="N21" i="11"/>
  <c r="O13" i="11"/>
  <c r="O18" i="11"/>
  <c r="O12" i="11"/>
  <c r="O17" i="11"/>
  <c r="O14" i="11"/>
  <c r="O15" i="11"/>
  <c r="O10" i="11"/>
  <c r="O21" i="11" l="1"/>
  <c r="J22" i="11"/>
  <c r="I23" i="11"/>
  <c r="J23" i="11" s="1"/>
  <c r="O22" i="11"/>
  <c r="O20" i="11"/>
  <c r="H14" i="12"/>
  <c r="G15" i="12"/>
  <c r="G19" i="12" s="1"/>
  <c r="I14" i="12" l="1"/>
  <c r="I15" i="12" s="1"/>
  <c r="I19" i="12" s="1"/>
  <c r="H15" i="12"/>
  <c r="H19" i="12" s="1"/>
  <c r="D37" i="12" l="1"/>
  <c r="D39" i="12" s="1"/>
  <c r="D44" i="12" s="1"/>
  <c r="F27" i="12" l="1"/>
  <c r="D48" i="12"/>
  <c r="D51" i="12" s="1"/>
  <c r="D46" i="12"/>
  <c r="F36" i="12" s="1"/>
</calcChain>
</file>

<file path=xl/sharedStrings.xml><?xml version="1.0" encoding="utf-8"?>
<sst xmlns="http://schemas.openxmlformats.org/spreadsheetml/2006/main" count="42727" uniqueCount="16430">
  <si>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</si>
  <si>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</si>
  <si>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</si>
  <si>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</si>
  <si>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</si>
  <si>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</si>
  <si>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</si>
  <si>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</si>
  <si>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</si>
  <si>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</si>
  <si>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</si>
  <si>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</si>
  <si>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</si>
  <si>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</si>
  <si>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</si>
  <si>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</si>
  <si>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</si>
  <si>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</si>
  <si>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</si>
  <si>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</si>
  <si>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</si>
  <si>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</si>
  <si>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</si>
  <si>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</si>
  <si>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</si>
  <si>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</si>
  <si>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</si>
  <si>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</si>
  <si>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</si>
  <si>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</si>
  <si>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</si>
  <si>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</si>
  <si>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</si>
  <si>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</si>
  <si>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</si>
  <si>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</si>
  <si>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</si>
  <si>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</si>
  <si>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</si>
  <si>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</si>
  <si>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</si>
  <si>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</si>
  <si>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</si>
  <si>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</si>
  <si>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</si>
  <si>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</si>
  <si>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</si>
  <si>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</si>
  <si>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EPS</t>
  </si>
  <si>
    <t>Price</t>
  </si>
  <si>
    <t>Return on Equity</t>
  </si>
  <si>
    <t>Return on Capital Emp</t>
  </si>
  <si>
    <t>LATEST VERSION</t>
  </si>
  <si>
    <t>CURRENT VERSION</t>
  </si>
  <si>
    <t>NTPC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</si>
  <si>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</si>
  <si>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</si>
  <si>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</si>
  <si>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</si>
  <si>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</si>
  <si>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</si>
  <si>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</si>
  <si>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</si>
  <si>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</si>
  <si>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</si>
  <si>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</si>
  <si>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</si>
  <si>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</si>
  <si>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</si>
  <si>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</si>
  <si>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</si>
  <si>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</si>
  <si>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</si>
  <si>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</si>
  <si>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</si>
  <si>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</si>
  <si>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</si>
  <si>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</si>
  <si>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</si>
  <si>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</si>
  <si>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</si>
  <si>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Years</t>
  </si>
  <si>
    <t>LTM</t>
  </si>
  <si>
    <t>Income Statement</t>
  </si>
  <si>
    <t>#</t>
  </si>
  <si>
    <t>-</t>
  </si>
  <si>
    <t>Cost of Goods Sold</t>
  </si>
  <si>
    <t>COGS % Sales</t>
  </si>
  <si>
    <t>Sales Growth %</t>
  </si>
  <si>
    <t>Gross Profit</t>
  </si>
  <si>
    <t>Selling &amp; Genenral Expenses</t>
  </si>
  <si>
    <t>S&amp;G Exp % Sales</t>
  </si>
  <si>
    <t>EBITDA</t>
  </si>
  <si>
    <t>EBITDA % Sales</t>
  </si>
  <si>
    <t>Interest % Sales</t>
  </si>
  <si>
    <t>Depericiation</t>
  </si>
  <si>
    <t>Depericiation % Sales</t>
  </si>
  <si>
    <t>Gross Margin</t>
  </si>
  <si>
    <t>Earnings Before Tax</t>
  </si>
  <si>
    <t xml:space="preserve">EBT % Sales </t>
  </si>
  <si>
    <t xml:space="preserve">Tax </t>
  </si>
  <si>
    <t>Effective Tax Rate</t>
  </si>
  <si>
    <t>Net Profit</t>
  </si>
  <si>
    <t>Net Margins</t>
  </si>
  <si>
    <t>No of Equity Shares</t>
  </si>
  <si>
    <t xml:space="preserve">EPS </t>
  </si>
  <si>
    <t>Dividend per share</t>
  </si>
  <si>
    <t>EPS Growth %</t>
  </si>
  <si>
    <t>Dividend payout ratio</t>
  </si>
  <si>
    <t>Retained Earnings</t>
  </si>
  <si>
    <t>Balance Sheet</t>
  </si>
  <si>
    <t>Total Liability</t>
  </si>
  <si>
    <t>Fixed Assets Net Block</t>
  </si>
  <si>
    <t>Total Non Current Assets</t>
  </si>
  <si>
    <t>Total Current Assets</t>
  </si>
  <si>
    <t>Total Assets</t>
  </si>
  <si>
    <t xml:space="preserve">Check </t>
  </si>
  <si>
    <t>Cash from Operating Activity -</t>
  </si>
  <si>
    <t>Profit from operations</t>
  </si>
  <si>
    <t>Payables</t>
  </si>
  <si>
    <t>Loans Advances</t>
  </si>
  <si>
    <t>Other WC items</t>
  </si>
  <si>
    <t>Working capital changes</t>
  </si>
  <si>
    <t>Direct taxes</t>
  </si>
  <si>
    <t>Cash from Investing Activity -</t>
  </si>
  <si>
    <t>Fixed assets purchased</t>
  </si>
  <si>
    <t>Fixed assets sold</t>
  </si>
  <si>
    <t>Investments purchased</t>
  </si>
  <si>
    <t>Investments sold</t>
  </si>
  <si>
    <t>Interest received</t>
  </si>
  <si>
    <t>Dividends received</t>
  </si>
  <si>
    <t>Investment in group cos</t>
  </si>
  <si>
    <t>Redemp n Canc of Shares</t>
  </si>
  <si>
    <t>Acquisition of companies</t>
  </si>
  <si>
    <t>Inter corporate deposits</t>
  </si>
  <si>
    <t>Other investing items</t>
  </si>
  <si>
    <t>Cash from Financing Activity -</t>
  </si>
  <si>
    <t>Proceeds from shares</t>
  </si>
  <si>
    <t>Redemption of debentures</t>
  </si>
  <si>
    <t>Proceeds from borrowings</t>
  </si>
  <si>
    <t>Repayment of borrowings</t>
  </si>
  <si>
    <t>Interest paid fin</t>
  </si>
  <si>
    <t>Dividends paid</t>
  </si>
  <si>
    <t>Financial liabilities</t>
  </si>
  <si>
    <t>Other financing items</t>
  </si>
  <si>
    <t>Cash Flow Statement</t>
  </si>
  <si>
    <t>Operating Activities</t>
  </si>
  <si>
    <t>Cash From operating Activities</t>
  </si>
  <si>
    <t>Investing Activites</t>
  </si>
  <si>
    <t>Cash form Investing Activites</t>
  </si>
  <si>
    <t>Financing Activties</t>
  </si>
  <si>
    <t>Cash From Financing Activities</t>
  </si>
  <si>
    <t>Net Cash Flows</t>
  </si>
  <si>
    <t>SalesGrowth</t>
  </si>
  <si>
    <t>EBITDA growth</t>
  </si>
  <si>
    <t>EBIT Growth</t>
  </si>
  <si>
    <t>Net Profit Growth</t>
  </si>
  <si>
    <t>Dividend Growth</t>
  </si>
  <si>
    <t xml:space="preserve">Gross Margin </t>
  </si>
  <si>
    <t>EBITDA Margin</t>
  </si>
  <si>
    <t>EBIT Margin</t>
  </si>
  <si>
    <t>EBT Margin</t>
  </si>
  <si>
    <t>Net Profit Margin</t>
  </si>
  <si>
    <t>Sales Expenses % Sales</t>
  </si>
  <si>
    <t>Depericiation % sales</t>
  </si>
  <si>
    <t>Operating Income % Sales</t>
  </si>
  <si>
    <t>Retained Earnings%</t>
  </si>
  <si>
    <t>Return on Capital Employed</t>
  </si>
  <si>
    <t>Return on Equity %</t>
  </si>
  <si>
    <t>Self Sustainedd Growth Rate</t>
  </si>
  <si>
    <t>Interst Coverage Ratio</t>
  </si>
  <si>
    <t>Debtor Turnover Ratio</t>
  </si>
  <si>
    <t>Creditor Turnover Ratio</t>
  </si>
  <si>
    <t>Inventory Turnover Ratio</t>
  </si>
  <si>
    <t>Fixed asset Turnover</t>
  </si>
  <si>
    <t>Debtor days</t>
  </si>
  <si>
    <t>Payable Days</t>
  </si>
  <si>
    <t>Inventory Days</t>
  </si>
  <si>
    <t>Cash Conversion Days</t>
  </si>
  <si>
    <t>CFO/Sales</t>
  </si>
  <si>
    <t>CFO/Total Asssets</t>
  </si>
  <si>
    <t>CFO/Total Debt</t>
  </si>
  <si>
    <t>(in days)</t>
  </si>
  <si>
    <t>Capital Turnover Ratio(in days)</t>
  </si>
  <si>
    <t>Mean</t>
  </si>
  <si>
    <t>Median</t>
  </si>
  <si>
    <t>Trend</t>
  </si>
  <si>
    <t>Year</t>
  </si>
  <si>
    <t xml:space="preserve">Sales </t>
  </si>
  <si>
    <t>Year Growth</t>
  </si>
  <si>
    <t>All figures are in INR unless stated otherwise</t>
  </si>
  <si>
    <t>Peer Comps</t>
  </si>
  <si>
    <t>Country</t>
  </si>
  <si>
    <t xml:space="preserve">Total Debt </t>
  </si>
  <si>
    <t xml:space="preserve">Total Equity </t>
  </si>
  <si>
    <t>Tax Rate</t>
  </si>
  <si>
    <t>Debt/</t>
  </si>
  <si>
    <t>Equity</t>
  </si>
  <si>
    <t xml:space="preserve">Unlevered </t>
  </si>
  <si>
    <t>Levered</t>
  </si>
  <si>
    <t>Capital</t>
  </si>
  <si>
    <t>India</t>
  </si>
  <si>
    <t>Average</t>
  </si>
  <si>
    <t>Cost of Debt</t>
  </si>
  <si>
    <t>Pre-Tax Cost of Debt</t>
  </si>
  <si>
    <t>Post Tax Cost of Debt</t>
  </si>
  <si>
    <t>Cost of Equity</t>
  </si>
  <si>
    <t>Risk Free Rate</t>
  </si>
  <si>
    <t>Equity Risk Premium</t>
  </si>
  <si>
    <r>
      <t xml:space="preserve">Levered Beta </t>
    </r>
    <r>
      <rPr>
        <vertAlign val="superscript"/>
        <sz val="11"/>
        <color theme="1"/>
        <rFont val="Calibri"/>
        <family val="2"/>
        <scheme val="minor"/>
      </rPr>
      <t>4</t>
    </r>
  </si>
  <si>
    <t>Capital Structure</t>
  </si>
  <si>
    <t>Current</t>
  </si>
  <si>
    <t>Target</t>
  </si>
  <si>
    <t>Total Debt</t>
  </si>
  <si>
    <t>Total Capital</t>
  </si>
  <si>
    <t>Levered Beta</t>
  </si>
  <si>
    <t>Comps Median Unlevered Data</t>
  </si>
  <si>
    <t>Debt / Equity</t>
  </si>
  <si>
    <t>Weighted Average Cost of Capital</t>
  </si>
  <si>
    <t>Target Debt / Equity</t>
  </si>
  <si>
    <t>Notes:</t>
  </si>
  <si>
    <t>1.  Tax rate considered as Marginal Tax rate for the Country</t>
  </si>
  <si>
    <t>2.  Levered beta is based on 5 year monthly data</t>
  </si>
  <si>
    <t>3.  Unlevered Beta = Levered Beta/(1+(1-Tax Rate)*Debt/Equity)</t>
  </si>
  <si>
    <t>4. Levered Beta = Unlevered Beta/(1+(1-Tax Rate)*Debt/Equity)</t>
  </si>
  <si>
    <r>
      <t xml:space="preserve">Tax Rate </t>
    </r>
    <r>
      <rPr>
        <b/>
        <vertAlign val="superscript"/>
        <sz val="11"/>
        <color theme="1"/>
        <rFont val="Calibri"/>
        <family val="2"/>
        <scheme val="minor"/>
      </rPr>
      <t>1</t>
    </r>
  </si>
  <si>
    <r>
      <t xml:space="preserve">Beta </t>
    </r>
    <r>
      <rPr>
        <b/>
        <vertAlign val="superscript"/>
        <sz val="11"/>
        <color theme="1"/>
        <rFont val="Calibri"/>
        <family val="2"/>
        <scheme val="minor"/>
      </rPr>
      <t>2</t>
    </r>
  </si>
  <si>
    <r>
      <t xml:space="preserve">Beta </t>
    </r>
    <r>
      <rPr>
        <b/>
        <vertAlign val="superscript"/>
        <sz val="11"/>
        <color theme="1"/>
        <rFont val="Calibri"/>
        <family val="2"/>
        <scheme val="minor"/>
      </rPr>
      <t>3</t>
    </r>
  </si>
  <si>
    <t>Date</t>
  </si>
  <si>
    <t>Adj Close </t>
  </si>
  <si>
    <t>Closing  Price</t>
  </si>
  <si>
    <t xml:space="preserve"> Return</t>
  </si>
  <si>
    <t>Closing Price</t>
  </si>
  <si>
    <t>NIFTY Returns</t>
  </si>
  <si>
    <t xml:space="preserve">Beta 1 </t>
  </si>
  <si>
    <t>Beta 2</t>
  </si>
  <si>
    <t>Beta 3</t>
  </si>
  <si>
    <t>Beta Drifting</t>
  </si>
  <si>
    <t>Raw Beta Weight</t>
  </si>
  <si>
    <t>SUMMARY OUTPUT</t>
  </si>
  <si>
    <t>Market Beta Weight</t>
  </si>
  <si>
    <t>Regression Statistics</t>
  </si>
  <si>
    <t>Adjusted Beta</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</si>
  <si>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</si>
  <si>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</si>
  <si>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</si>
  <si>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</si>
  <si>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</si>
  <si>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</si>
  <si>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</si>
  <si>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</si>
  <si>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</si>
  <si>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</si>
  <si>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</si>
  <si>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</si>
  <si>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</si>
  <si>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</si>
  <si>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</si>
  <si>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</si>
  <si>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</si>
  <si>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</si>
  <si>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</si>
  <si>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</si>
  <si>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</si>
  <si>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X Variable 1</t>
  </si>
  <si>
    <t>Levererd Raw Beta</t>
  </si>
  <si>
    <t>Market Beta</t>
  </si>
  <si>
    <t>Regression Beta - 2 Years Weekly</t>
  </si>
  <si>
    <t xml:space="preserve">S.No. </t>
  </si>
  <si>
    <t xml:space="preserve">Name </t>
  </si>
  <si>
    <t xml:space="preserve">CMP Rs. </t>
  </si>
  <si>
    <t xml:space="preserve">Mar Cap Rs.Cr. </t>
  </si>
  <si>
    <t xml:space="preserve">Debt Rs.Cr. </t>
  </si>
  <si>
    <t>Debt / Eq</t>
  </si>
  <si>
    <t>Equity Capital</t>
  </si>
  <si>
    <t>Non controlling int</t>
  </si>
  <si>
    <t>Trade Payables</t>
  </si>
  <si>
    <t>Advance from Customers</t>
  </si>
  <si>
    <t>Other liability items</t>
  </si>
  <si>
    <t>Total Liabilities</t>
  </si>
  <si>
    <t>CWIP</t>
  </si>
  <si>
    <t>Inventories</t>
  </si>
  <si>
    <t>Cash Equivalents</t>
  </si>
  <si>
    <t>Loans n Advances</t>
  </si>
  <si>
    <t>Other asset items</t>
  </si>
  <si>
    <t>Particulars</t>
  </si>
  <si>
    <t>Long term Borrowings</t>
  </si>
  <si>
    <t>Short term Borrowings</t>
  </si>
  <si>
    <t>Lease Liabilities</t>
  </si>
  <si>
    <t>Other Borrowings</t>
  </si>
  <si>
    <t>Land</t>
  </si>
  <si>
    <t>Building</t>
  </si>
  <si>
    <t>Plant Machinery</t>
  </si>
  <si>
    <t>Equipments</t>
  </si>
  <si>
    <t>Furniture n fittings</t>
  </si>
  <si>
    <t>Vehicles</t>
  </si>
  <si>
    <t>Intangible Assets</t>
  </si>
  <si>
    <t>Other fixed assets</t>
  </si>
  <si>
    <t>Gross Block</t>
  </si>
  <si>
    <t>Accumulated Depreciation</t>
  </si>
  <si>
    <t>Receivables over 6m</t>
  </si>
  <si>
    <t>Receivables under 6m</t>
  </si>
  <si>
    <t>Prov for Doubtful</t>
  </si>
  <si>
    <t>Reinvestment</t>
  </si>
  <si>
    <t>Calculation of ROIC</t>
  </si>
  <si>
    <t>Current Assets</t>
  </si>
  <si>
    <t>Total Currrent Assets</t>
  </si>
  <si>
    <t>Total Currrent Liabilities</t>
  </si>
  <si>
    <t>Current Liabilities</t>
  </si>
  <si>
    <t>Net Working Capital</t>
  </si>
  <si>
    <t>Non Current Assets</t>
  </si>
  <si>
    <t>Net Non Current Assets</t>
  </si>
  <si>
    <t>Invested Capital</t>
  </si>
  <si>
    <t>EBIT</t>
  </si>
  <si>
    <t>ROIC</t>
  </si>
  <si>
    <t>Calculation of Reinvestment Rate</t>
  </si>
  <si>
    <t>Net Apex</t>
  </si>
  <si>
    <t>Change in Working Capital</t>
  </si>
  <si>
    <t>Marginal Tax Rate</t>
  </si>
  <si>
    <t>Reinvestment Rate</t>
  </si>
  <si>
    <t>EBIT(1-T)</t>
  </si>
  <si>
    <t>4 Year Average</t>
  </si>
  <si>
    <t>4 Year Median</t>
  </si>
  <si>
    <t>Calculation of Growh Rate</t>
  </si>
  <si>
    <t>Intrinsic Growth</t>
  </si>
  <si>
    <t>Annual</t>
  </si>
  <si>
    <t>Average Return</t>
  </si>
  <si>
    <t>Dividend Yield</t>
  </si>
  <si>
    <t>Total Market Return</t>
  </si>
  <si>
    <t>WACC</t>
  </si>
  <si>
    <t>Equity Weight</t>
  </si>
  <si>
    <t>Debt Weight</t>
  </si>
  <si>
    <t>Calculation of PV of FCFF</t>
  </si>
  <si>
    <t>Tax  Rate</t>
  </si>
  <si>
    <t>Less: Reinvestment Rate</t>
  </si>
  <si>
    <t>Free Cash Flow to Firm (FCFF)</t>
  </si>
  <si>
    <t>Mid Year Convention</t>
  </si>
  <si>
    <t>Disounting factor</t>
  </si>
  <si>
    <t>PV of FCFF</t>
  </si>
  <si>
    <t xml:space="preserve">Expected Growth </t>
  </si>
  <si>
    <t>Terminal Growth</t>
  </si>
  <si>
    <t>Calculation of Terminal Value</t>
  </si>
  <si>
    <t>FCFF (n+1)</t>
  </si>
  <si>
    <t>Terminal Growth Rate</t>
  </si>
  <si>
    <t>Terminal Value</t>
  </si>
  <si>
    <t>Value of Operating Assets</t>
  </si>
  <si>
    <t>Add: Cash</t>
  </si>
  <si>
    <t>Less: Debt</t>
  </si>
  <si>
    <t>Calculation of Equity Value per Share</t>
  </si>
  <si>
    <t>Value of Equity</t>
  </si>
  <si>
    <t>No of Share</t>
  </si>
  <si>
    <t>Equity Value per Share</t>
  </si>
  <si>
    <t>Share Price</t>
  </si>
  <si>
    <t>Discount/Premium</t>
  </si>
  <si>
    <t>Comps</t>
  </si>
  <si>
    <t>DCF Bear</t>
  </si>
  <si>
    <t>DCF Base</t>
  </si>
  <si>
    <t>DCF Bull</t>
  </si>
  <si>
    <t>52W H/L</t>
  </si>
  <si>
    <t>Low</t>
  </si>
  <si>
    <t>High</t>
  </si>
  <si>
    <t xml:space="preserve">No. Eq. Shares Cr. </t>
  </si>
  <si>
    <t>Market Ca. Cr.</t>
  </si>
  <si>
    <t xml:space="preserve">Cash End Rs.Cr. </t>
  </si>
  <si>
    <t>Net Debt</t>
  </si>
  <si>
    <t>EV</t>
  </si>
  <si>
    <t xml:space="preserve">EV Rs.Cr. </t>
  </si>
  <si>
    <t xml:space="preserve">Sales Rs.Cr. </t>
  </si>
  <si>
    <t xml:space="preserve">NP 12M Rs.Cr. </t>
  </si>
  <si>
    <t xml:space="preserve">NTPC </t>
  </si>
  <si>
    <t xml:space="preserve">Power Grid Corpn </t>
  </si>
  <si>
    <t xml:space="preserve">Adani Power </t>
  </si>
  <si>
    <t xml:space="preserve">Adani Green </t>
  </si>
  <si>
    <t xml:space="preserve">Tata Power Co. </t>
  </si>
  <si>
    <t xml:space="preserve">NTPC Green </t>
  </si>
  <si>
    <t xml:space="preserve">Adani Energy Sol </t>
  </si>
  <si>
    <t xml:space="preserve">JSW Energy </t>
  </si>
  <si>
    <t xml:space="preserve">NHPC Ltd </t>
  </si>
  <si>
    <t xml:space="preserve">Torrent Power </t>
  </si>
  <si>
    <t xml:space="preserve">SJVN </t>
  </si>
  <si>
    <t xml:space="preserve">NLC India </t>
  </si>
  <si>
    <t xml:space="preserve">CESC </t>
  </si>
  <si>
    <t xml:space="preserve">Reliance Power </t>
  </si>
  <si>
    <t xml:space="preserve">Inox Wind Energy </t>
  </si>
  <si>
    <t xml:space="preserve">JP Power Ven. </t>
  </si>
  <si>
    <t xml:space="preserve">RattanIndia Pow. </t>
  </si>
  <si>
    <t xml:space="preserve">BF Utilities </t>
  </si>
  <si>
    <t xml:space="preserve">Guj Inds. Power </t>
  </si>
  <si>
    <t xml:space="preserve">Orient Green </t>
  </si>
  <si>
    <t xml:space="preserve">India Power Corp </t>
  </si>
  <si>
    <t xml:space="preserve">Mac Charles(I) </t>
  </si>
  <si>
    <t xml:space="preserve">Indowind Energy </t>
  </si>
  <si>
    <t xml:space="preserve">Bhagyanagar Ind </t>
  </si>
  <si>
    <t xml:space="preserve">Surana Telecom </t>
  </si>
  <si>
    <t xml:space="preserve">Waa Solar </t>
  </si>
  <si>
    <t xml:space="preserve">Energy Devl.Co. </t>
  </si>
  <si>
    <t xml:space="preserve">Karma Energy Ltd </t>
  </si>
  <si>
    <t xml:space="preserve">Sri KPR Inds. </t>
  </si>
  <si>
    <t xml:space="preserve">Gita Renewable </t>
  </si>
  <si>
    <t>Amount in crores</t>
  </si>
  <si>
    <t>Comparable Company Valuation</t>
  </si>
  <si>
    <t>Market Data</t>
  </si>
  <si>
    <t>Financials</t>
  </si>
  <si>
    <t>Valuation</t>
  </si>
  <si>
    <t>Company</t>
  </si>
  <si>
    <t>Ticker</t>
  </si>
  <si>
    <t>Shares Outstanding</t>
  </si>
  <si>
    <t>Equity Value</t>
  </si>
  <si>
    <t>Enterprise Value</t>
  </si>
  <si>
    <t>Revenue</t>
  </si>
  <si>
    <t xml:space="preserve">EBITDA </t>
  </si>
  <si>
    <t>Net Income</t>
  </si>
  <si>
    <t>EV/Revenue</t>
  </si>
  <si>
    <t>Ev/EBITDA</t>
  </si>
  <si>
    <t>P/E</t>
  </si>
  <si>
    <t>75th Percntile</t>
  </si>
  <si>
    <t>25th percentile</t>
  </si>
  <si>
    <t>Cipla Comparable Company Valuation</t>
  </si>
  <si>
    <t>Implied Enterprise Value</t>
  </si>
  <si>
    <t>Implied Market Value</t>
  </si>
  <si>
    <t>Implie Value Per share</t>
  </si>
  <si>
    <t>Source: The Valuation School, Screener.in</t>
  </si>
  <si>
    <t>Value of Share</t>
  </si>
  <si>
    <t>Total Market (without financials)</t>
  </si>
  <si>
    <t>Total Market</t>
  </si>
  <si>
    <t>Utility (Water)</t>
  </si>
  <si>
    <t>NA</t>
  </si>
  <si>
    <t>Utility (General)</t>
  </si>
  <si>
    <t>Trucking</t>
  </si>
  <si>
    <t>Transportation (Railroads)</t>
  </si>
  <si>
    <t>Transportation</t>
  </si>
  <si>
    <t>Tobacco</t>
  </si>
  <si>
    <t>Telecom. Services</t>
  </si>
  <si>
    <t>Telecom. Equipment</t>
  </si>
  <si>
    <t>Telecom (Wireless)</t>
  </si>
  <si>
    <t>Steel</t>
  </si>
  <si>
    <t>Software (System &amp; Application)</t>
  </si>
  <si>
    <t>Software (Internet)</t>
  </si>
  <si>
    <t>Software (Entertainment)</t>
  </si>
  <si>
    <t>Shoe</t>
  </si>
  <si>
    <t>Shipbuilding &amp; Marine</t>
  </si>
  <si>
    <t>Semiconductor Equip</t>
  </si>
  <si>
    <t>Semiconductor</t>
  </si>
  <si>
    <t>Rubber&amp; Tires</t>
  </si>
  <si>
    <t>Retail (Special Lines)</t>
  </si>
  <si>
    <t>Retail (Online)</t>
  </si>
  <si>
    <t>Retail (Grocery and Food)</t>
  </si>
  <si>
    <t>Retail (General)</t>
  </si>
  <si>
    <t>Retail (Distributors)</t>
  </si>
  <si>
    <t>Retail (Building Supply)</t>
  </si>
  <si>
    <t>Retail (Automotive)</t>
  </si>
  <si>
    <t>Restaurant/Dining</t>
  </si>
  <si>
    <t>Reinsurance</t>
  </si>
  <si>
    <t>Recreation</t>
  </si>
  <si>
    <t>Real Estate (Operations &amp; Services)</t>
  </si>
  <si>
    <t>Real Estate (General/Diversified)</t>
  </si>
  <si>
    <t>Real Estate (Development)</t>
  </si>
  <si>
    <t>R.E.I.T.</t>
  </si>
  <si>
    <t>Publishing &amp; Newspapers</t>
  </si>
  <si>
    <t>Precious Metals</t>
  </si>
  <si>
    <t>Power</t>
  </si>
  <si>
    <t>Paper/Forest Products</t>
  </si>
  <si>
    <t>Packaging &amp; Container</t>
  </si>
  <si>
    <t>Oilfield Svcs/Equip.</t>
  </si>
  <si>
    <t>Oil/Gas Distribution</t>
  </si>
  <si>
    <t>Oil/Gas (Production and Exploration)</t>
  </si>
  <si>
    <t>Oil/Gas (Integrated)</t>
  </si>
  <si>
    <t>Office Equipment &amp; Services</t>
  </si>
  <si>
    <t>Metals &amp; Mining</t>
  </si>
  <si>
    <t>Machinery</t>
  </si>
  <si>
    <t>Investments &amp; Asset Management</t>
  </si>
  <si>
    <t>Insurance (Prop/Cas.)</t>
  </si>
  <si>
    <t>Insurance (Life)</t>
  </si>
  <si>
    <t>Insurance (General)</t>
  </si>
  <si>
    <t>Information Services</t>
  </si>
  <si>
    <t>Household Products</t>
  </si>
  <si>
    <t>Hotel/Gaming</t>
  </si>
  <si>
    <t>Hospitals/Healthcare Facilities</t>
  </si>
  <si>
    <t>Homebuilding</t>
  </si>
  <si>
    <t>Heathcare Information and Technology</t>
  </si>
  <si>
    <t>Healthcare Support Services</t>
  </si>
  <si>
    <t>Healthcare Products</t>
  </si>
  <si>
    <t>Green &amp; Renewable Energy</t>
  </si>
  <si>
    <t>Furn/Home Furnishings</t>
  </si>
  <si>
    <t>Food Wholesalers</t>
  </si>
  <si>
    <t>Food Processing</t>
  </si>
  <si>
    <t>Financial Svcs. (Non-bank &amp; Insurance)</t>
  </si>
  <si>
    <t>Farming/Agriculture</t>
  </si>
  <si>
    <t>Environmental &amp; Waste Services</t>
  </si>
  <si>
    <t>Entertainment</t>
  </si>
  <si>
    <t>Engineering/Construction</t>
  </si>
  <si>
    <t>Electronics (General)</t>
  </si>
  <si>
    <t>Electronics (Consumer &amp; Office)</t>
  </si>
  <si>
    <t>Electrical Equipment</t>
  </si>
  <si>
    <t>Education</t>
  </si>
  <si>
    <t>Drugs (Pharmaceutical)</t>
  </si>
  <si>
    <t>Drugs (Biotechnology)</t>
  </si>
  <si>
    <t>Diversified</t>
  </si>
  <si>
    <t>Construction Supplies</t>
  </si>
  <si>
    <t>Computers/Peripherals</t>
  </si>
  <si>
    <t>Computer Services</t>
  </si>
  <si>
    <t>Coal &amp; Related Energy</t>
  </si>
  <si>
    <t>Chemical (Specialty)</t>
  </si>
  <si>
    <t>Chemical (Diversified)</t>
  </si>
  <si>
    <t>Chemical (Basic)</t>
  </si>
  <si>
    <t>Cable TV</t>
  </si>
  <si>
    <t>Business &amp; Consumer Services</t>
  </si>
  <si>
    <t>Building Materials</t>
  </si>
  <si>
    <t>Brokerage &amp; Investment Banking</t>
  </si>
  <si>
    <t>Broadcasting</t>
  </si>
  <si>
    <t>Beverage (Soft)</t>
  </si>
  <si>
    <t>Beverage (Alcoholic)</t>
  </si>
  <si>
    <t>Banks (Regional)</t>
  </si>
  <si>
    <t>Bank (Money Center)</t>
  </si>
  <si>
    <t>Auto Parts</t>
  </si>
  <si>
    <t>Auto &amp; Truck</t>
  </si>
  <si>
    <t>Apparel</t>
  </si>
  <si>
    <t>Air Transport</t>
  </si>
  <si>
    <t>Aerospace/Defense</t>
  </si>
  <si>
    <t>Advertising</t>
  </si>
  <si>
    <t>Expected EBIT Growth</t>
  </si>
  <si>
    <t>Sales/ Invested Capital</t>
  </si>
  <si>
    <t>Net Cap Ex/ EBIT (1-t)</t>
  </si>
  <si>
    <t>Net Cap Ex/Sales</t>
  </si>
  <si>
    <t xml:space="preserve">Net R&amp;D </t>
  </si>
  <si>
    <t>Acquisitions</t>
  </si>
  <si>
    <t>CapEx/Deprecn</t>
  </si>
  <si>
    <t xml:space="preserve">Depreciation &amp; Amort </t>
  </si>
  <si>
    <t>Capital Expenditures</t>
  </si>
  <si>
    <t>Number of Firms</t>
  </si>
  <si>
    <t>Industry Name</t>
  </si>
  <si>
    <t>Figures in $mn</t>
  </si>
  <si>
    <t>India - Sector Data</t>
  </si>
  <si>
    <t>S No.</t>
  </si>
  <si>
    <t>Total Asset</t>
  </si>
  <si>
    <t>Other</t>
  </si>
  <si>
    <t xml:space="preserve"> </t>
  </si>
  <si>
    <t xml:space="preserve">     </t>
  </si>
  <si>
    <t>DATA -</t>
  </si>
  <si>
    <t xml:space="preserve">DATA 2 - </t>
  </si>
  <si>
    <t>https://finance.yahoo.com/quote/%5ENSEI/history/?frequency=1wk</t>
  </si>
  <si>
    <t>https://www.screener.in/company/compare/00000054/</t>
  </si>
  <si>
    <t xml:space="preserve">Source - </t>
  </si>
  <si>
    <t xml:space="preserve">Risk Free Rate Source - </t>
  </si>
  <si>
    <t>https://in.investing.com/</t>
  </si>
  <si>
    <t>Dec</t>
  </si>
  <si>
    <t>Nov</t>
  </si>
  <si>
    <t>Oct</t>
  </si>
  <si>
    <t>Sep</t>
  </si>
  <si>
    <t>Aug</t>
  </si>
  <si>
    <t>Jul</t>
  </si>
  <si>
    <t>Jun</t>
  </si>
  <si>
    <t>May</t>
  </si>
  <si>
    <t>Apr</t>
  </si>
  <si>
    <t>Mar</t>
  </si>
  <si>
    <t>Feb</t>
  </si>
  <si>
    <t>Jan</t>
  </si>
  <si>
    <t>Return on Markets</t>
  </si>
  <si>
    <t>https://primeinvestor.in/nifty-50-returns/</t>
  </si>
  <si>
    <t>Dividend Yield -</t>
  </si>
  <si>
    <r>
      <t xml:space="preserve">1.27% </t>
    </r>
    <r>
      <rPr>
        <vertAlign val="superscript"/>
        <sz val="11"/>
        <color rgb="FF002060"/>
        <rFont val="Calibri"/>
        <family val="2"/>
        <scheme val="minor"/>
      </rPr>
      <t>1</t>
    </r>
  </si>
  <si>
    <t>Effective Tax rate</t>
  </si>
  <si>
    <t>Source</t>
  </si>
  <si>
    <t xml:space="preserve">Terminal Growth Rate </t>
  </si>
  <si>
    <t>RBI</t>
  </si>
  <si>
    <t xml:space="preserve">Share Price </t>
  </si>
  <si>
    <t>Screener</t>
  </si>
  <si>
    <t xml:space="preserve">Debt </t>
  </si>
  <si>
    <t>Raw FS</t>
  </si>
  <si>
    <t>Source:</t>
  </si>
  <si>
    <t>Sensistivity Analysis</t>
  </si>
  <si>
    <t>Computers</t>
  </si>
  <si>
    <t>Railway sidings</t>
  </si>
  <si>
    <t>Fixed Assets</t>
  </si>
  <si>
    <t>Trade Recievables</t>
  </si>
  <si>
    <t>https://www.topstockresearch.com/rt/Stock/ADANIPOWER/BetaAndVolatility</t>
  </si>
  <si>
    <t>Leverd Beta -</t>
  </si>
  <si>
    <t>Pre Tax Cost of Debt</t>
  </si>
  <si>
    <t>https://finance.yahoo.com/quote/NTPC.NS/history/?period1=1675728000&amp;period2=1738924492&amp;frequency=1wk</t>
  </si>
  <si>
    <t>investing.com bonds</t>
  </si>
  <si>
    <t>5. Pre Tax Cost = Interest/Total Debt</t>
  </si>
  <si>
    <t>Interest/Debt</t>
  </si>
  <si>
    <t>Open</t>
  </si>
  <si>
    <t>Adj Close</t>
  </si>
  <si>
    <t>Volume</t>
  </si>
  <si>
    <t>Dividends</t>
  </si>
  <si>
    <t>312.40</t>
  </si>
  <si>
    <t>297.50</t>
  </si>
  <si>
    <t>311.20</t>
  </si>
  <si>
    <t>303.20</t>
  </si>
  <si>
    <t>292.80</t>
  </si>
  <si>
    <t>302.35</t>
  </si>
  <si>
    <t>306.85</t>
  </si>
  <si>
    <t>308.25</t>
  </si>
  <si>
    <t>298.35</t>
  </si>
  <si>
    <t>300.35</t>
  </si>
  <si>
    <t>306.15</t>
  </si>
  <si>
    <t>308.60</t>
  </si>
  <si>
    <t>303.10</t>
  </si>
  <si>
    <t>306.70</t>
  </si>
  <si>
    <t>306.20</t>
  </si>
  <si>
    <t>307.50</t>
  </si>
  <si>
    <t>300.00</t>
  </si>
  <si>
    <t>306.25</t>
  </si>
  <si>
    <t>312.35</t>
  </si>
  <si>
    <t>304.15</t>
  </si>
  <si>
    <t>305.60</t>
  </si>
  <si>
    <t>316.50</t>
  </si>
  <si>
    <t>316.85</t>
  </si>
  <si>
    <t>309.00</t>
  </si>
  <si>
    <t>310.50</t>
  </si>
  <si>
    <t>313.50</t>
  </si>
  <si>
    <t>319.25</t>
  </si>
  <si>
    <t>312.10</t>
  </si>
  <si>
    <t>316.95</t>
  </si>
  <si>
    <t>322.60</t>
  </si>
  <si>
    <t>322.70</t>
  </si>
  <si>
    <t>311.40</t>
  </si>
  <si>
    <t>312.80</t>
  </si>
  <si>
    <t>321.00</t>
  </si>
  <si>
    <t>323.05</t>
  </si>
  <si>
    <t>318.40</t>
  </si>
  <si>
    <t>319.60</t>
  </si>
  <si>
    <t>314.85</t>
  </si>
  <si>
    <t>320.45</t>
  </si>
  <si>
    <t>310.30</t>
  </si>
  <si>
    <t>319.10</t>
  </si>
  <si>
    <t>310.10</t>
  </si>
  <si>
    <t>314.05</t>
  </si>
  <si>
    <t>304.00</t>
  </si>
  <si>
    <t>311.25</t>
  </si>
  <si>
    <t>326.05</t>
  </si>
  <si>
    <t>330.80</t>
  </si>
  <si>
    <t>316.75</t>
  </si>
  <si>
    <t>317.70</t>
  </si>
  <si>
    <t>322.45</t>
  </si>
  <si>
    <t>326.25</t>
  </si>
  <si>
    <t>317.55</t>
  </si>
  <si>
    <t>324.00</t>
  </si>
  <si>
    <t>2.5</t>
  </si>
  <si>
    <t>319.76</t>
  </si>
  <si>
    <t>324.27</t>
  </si>
  <si>
    <t>318.66</t>
  </si>
  <si>
    <t>320.50</t>
  </si>
  <si>
    <t>317.52</t>
  </si>
  <si>
    <t>320.40</t>
  </si>
  <si>
    <t>310.88</t>
  </si>
  <si>
    <t>318.76</t>
  </si>
  <si>
    <t>320.00</t>
  </si>
  <si>
    <t>321.34</t>
  </si>
  <si>
    <t>305.76</t>
  </si>
  <si>
    <t>315.79</t>
  </si>
  <si>
    <t>321.14</t>
  </si>
  <si>
    <t>322.53</t>
  </si>
  <si>
    <t>312.56</t>
  </si>
  <si>
    <t>319.71</t>
  </si>
  <si>
    <t>322.29</t>
  </si>
  <si>
    <t>327.35</t>
  </si>
  <si>
    <t>319.61</t>
  </si>
  <si>
    <t>318.52</t>
  </si>
  <si>
    <t>322.58</t>
  </si>
  <si>
    <t>317.08</t>
  </si>
  <si>
    <t>324.47</t>
  </si>
  <si>
    <t>314.89</t>
  </si>
  <si>
    <t>319.90</t>
  </si>
  <si>
    <t>335.19</t>
  </si>
  <si>
    <t>335.63</t>
  </si>
  <si>
    <t>321.29</t>
  </si>
  <si>
    <t>321.79</t>
  </si>
  <si>
    <t>323.68</t>
  </si>
  <si>
    <t>334.39</t>
  </si>
  <si>
    <t>322.04</t>
  </si>
  <si>
    <t>333.45</t>
  </si>
  <si>
    <t>322.78</t>
  </si>
  <si>
    <t>326.45</t>
  </si>
  <si>
    <t>320.85</t>
  </si>
  <si>
    <t>323.63</t>
  </si>
  <si>
    <t>322.19</t>
  </si>
  <si>
    <t>324.77</t>
  </si>
  <si>
    <t>319.16</t>
  </si>
  <si>
    <t>322.98</t>
  </si>
  <si>
    <t>310.13</t>
  </si>
  <si>
    <t>318.86</t>
  </si>
  <si>
    <t>298.12</t>
  </si>
  <si>
    <t>310.28</t>
  </si>
  <si>
    <t>297.88</t>
  </si>
  <si>
    <t>308.00</t>
  </si>
  <si>
    <t>298.77</t>
  </si>
  <si>
    <t>307.55</t>
  </si>
  <si>
    <t>294.55</t>
  </si>
  <si>
    <t>295.89</t>
  </si>
  <si>
    <t>317.87</t>
  </si>
  <si>
    <t>305.22</t>
  </si>
  <si>
    <t>305.86</t>
  </si>
  <si>
    <t>321.54</t>
  </si>
  <si>
    <t>323.43</t>
  </si>
  <si>
    <t>317.32</t>
  </si>
  <si>
    <t>327.94</t>
  </si>
  <si>
    <t>319.36</t>
  </si>
  <si>
    <t>322.88</t>
  </si>
  <si>
    <t>327.79</t>
  </si>
  <si>
    <t>326.06</t>
  </si>
  <si>
    <t>339.06</t>
  </si>
  <si>
    <t>323.92</t>
  </si>
  <si>
    <t>324.97</t>
  </si>
  <si>
    <t>335.43</t>
  </si>
  <si>
    <t>341.83</t>
  </si>
  <si>
    <t>334.44</t>
  </si>
  <si>
    <t>337.22</t>
  </si>
  <si>
    <t>331.07</t>
  </si>
  <si>
    <t>335.98</t>
  </si>
  <si>
    <t>327.45</t>
  </si>
  <si>
    <t>335.38</t>
  </si>
  <si>
    <t>330.42</t>
  </si>
  <si>
    <t>332.06</t>
  </si>
  <si>
    <t>326.26</t>
  </si>
  <si>
    <t>327.55</t>
  </si>
  <si>
    <t>332.01</t>
  </si>
  <si>
    <t>330.77</t>
  </si>
  <si>
    <t>332.41</t>
  </si>
  <si>
    <t>334.19</t>
  </si>
  <si>
    <t>324.87</t>
  </si>
  <si>
    <t>328.83</t>
  </si>
  <si>
    <t>334.04</t>
  </si>
  <si>
    <t>337.37</t>
  </si>
  <si>
    <t>331.61</t>
  </si>
  <si>
    <t>332.70</t>
  </si>
  <si>
    <t>334.79</t>
  </si>
  <si>
    <t>329.68</t>
  </si>
  <si>
    <t>332.51</t>
  </si>
  <si>
    <t>334.24</t>
  </si>
  <si>
    <t>329.18</t>
  </si>
  <si>
    <t>333.30</t>
  </si>
  <si>
    <t>341.24</t>
  </si>
  <si>
    <t>328.44</t>
  </si>
  <si>
    <t>330.67</t>
  </si>
  <si>
    <t>337.96</t>
  </si>
  <si>
    <t>332.46</t>
  </si>
  <si>
    <t>346.84</t>
  </si>
  <si>
    <t>348.28</t>
  </si>
  <si>
    <t>339.10</t>
  </si>
  <si>
    <t>349.28</t>
  </si>
  <si>
    <t>351.11</t>
  </si>
  <si>
    <t>344.56</t>
  </si>
  <si>
    <t>346.35</t>
  </si>
  <si>
    <t>354.39</t>
  </si>
  <si>
    <t>356.12</t>
  </si>
  <si>
    <t>348.98</t>
  </si>
  <si>
    <t>350.17</t>
  </si>
  <si>
    <t>353.00</t>
  </si>
  <si>
    <t>355.53</t>
  </si>
  <si>
    <t>345.36</t>
  </si>
  <si>
    <t>363.17</t>
  </si>
  <si>
    <t>364.16</t>
  </si>
  <si>
    <t>350.27</t>
  </si>
  <si>
    <t>352.85</t>
  </si>
  <si>
    <t>366.39</t>
  </si>
  <si>
    <t>367.88</t>
  </si>
  <si>
    <t>361.88</t>
  </si>
  <si>
    <t>362.67</t>
  </si>
  <si>
    <t>366.14</t>
  </si>
  <si>
    <t>368.33</t>
  </si>
  <si>
    <t>363.56</t>
  </si>
  <si>
    <t>366.29</t>
  </si>
  <si>
    <t>368.03</t>
  </si>
  <si>
    <t>370.41</t>
  </si>
  <si>
    <t>364.90</t>
  </si>
  <si>
    <t>366.99</t>
  </si>
  <si>
    <t>366.59</t>
  </si>
  <si>
    <t>365.20</t>
  </si>
  <si>
    <t>366.64</t>
  </si>
  <si>
    <t>369.86</t>
  </si>
  <si>
    <t>371.06</t>
  </si>
  <si>
    <t>361.58</t>
  </si>
  <si>
    <t>366.09</t>
  </si>
  <si>
    <t>372.25</t>
  </si>
  <si>
    <t>365.15</t>
  </si>
  <si>
    <t>356.22</t>
  </si>
  <si>
    <t>367.14</t>
  </si>
  <si>
    <t>355.43</t>
  </si>
  <si>
    <t>364.61</t>
  </si>
  <si>
    <t>360.84</t>
  </si>
  <si>
    <t>361.08</t>
  </si>
  <si>
    <t>354.24</t>
  </si>
  <si>
    <t>360.44</t>
  </si>
  <si>
    <t>362.57</t>
  </si>
  <si>
    <t>357.41</t>
  </si>
  <si>
    <t>366.84</t>
  </si>
  <si>
    <t>368.97</t>
  </si>
  <si>
    <t>356.82</t>
  </si>
  <si>
    <t>359.25</t>
  </si>
  <si>
    <t>360.98</t>
  </si>
  <si>
    <t>368.72</t>
  </si>
  <si>
    <t>358.55</t>
  </si>
  <si>
    <t>366.44</t>
  </si>
  <si>
    <t>367.53</t>
  </si>
  <si>
    <t>357.46</t>
  </si>
  <si>
    <t>358.85</t>
  </si>
  <si>
    <t>371.11</t>
  </si>
  <si>
    <t>374.28</t>
  </si>
  <si>
    <t>364.66</t>
  </si>
  <si>
    <t>365.55</t>
  </si>
  <si>
    <t>354.29</t>
  </si>
  <si>
    <t>364.26</t>
  </si>
  <si>
    <t>352.95</t>
  </si>
  <si>
    <t>362.62</t>
  </si>
  <si>
    <t>360.88</t>
  </si>
  <si>
    <t>361.53</t>
  </si>
  <si>
    <t>352.05</t>
  </si>
  <si>
    <t>353.39</t>
  </si>
  <si>
    <t>375.57</t>
  </si>
  <si>
    <t>362.22</t>
  </si>
  <si>
    <t>363.86</t>
  </si>
  <si>
    <t>377.06</t>
  </si>
  <si>
    <t>359.84</t>
  </si>
  <si>
    <t>377.11</t>
  </si>
  <si>
    <t>382.22</t>
  </si>
  <si>
    <t>368.48</t>
  </si>
  <si>
    <t>369.62</t>
  </si>
  <si>
    <t>381.03</t>
  </si>
  <si>
    <t>384.60</t>
  </si>
  <si>
    <t>376.41</t>
  </si>
  <si>
    <t>378.40</t>
  </si>
  <si>
    <t>390.11</t>
  </si>
  <si>
    <t>391.74</t>
  </si>
  <si>
    <t>376.12</t>
  </si>
  <si>
    <t>377.36</t>
  </si>
  <si>
    <t>395.07</t>
  </si>
  <si>
    <t>397.80</t>
  </si>
  <si>
    <t>388.77</t>
  </si>
  <si>
    <t>389.51</t>
  </si>
  <si>
    <t>400.03</t>
  </si>
  <si>
    <t>401.07</t>
  </si>
  <si>
    <t>392.49</t>
  </si>
  <si>
    <t>394.57</t>
  </si>
  <si>
    <t>407.72</t>
  </si>
  <si>
    <t>398.89</t>
  </si>
  <si>
    <t>400.67</t>
  </si>
  <si>
    <t>403.55</t>
  </si>
  <si>
    <t>407.62</t>
  </si>
  <si>
    <t>405.74</t>
  </si>
  <si>
    <t>396.90</t>
  </si>
  <si>
    <t>400.97</t>
  </si>
  <si>
    <t>394.08</t>
  </si>
  <si>
    <t>399.98</t>
  </si>
  <si>
    <t>410.65</t>
  </si>
  <si>
    <t>411.09</t>
  </si>
  <si>
    <t>390.65</t>
  </si>
  <si>
    <t>397.85</t>
  </si>
  <si>
    <t>408.81</t>
  </si>
  <si>
    <t>412.23</t>
  </si>
  <si>
    <t>407.17</t>
  </si>
  <si>
    <t>408.17</t>
  </si>
  <si>
    <t>405.83</t>
  </si>
  <si>
    <t>407.47</t>
  </si>
  <si>
    <t>400.38</t>
  </si>
  <si>
    <t>404.99</t>
  </si>
  <si>
    <t>408.43</t>
  </si>
  <si>
    <t>409.07</t>
  </si>
  <si>
    <t>400.19</t>
  </si>
  <si>
    <t>402.86</t>
  </si>
  <si>
    <t>403.35</t>
  </si>
  <si>
    <t>408.58</t>
  </si>
  <si>
    <t>398.86</t>
  </si>
  <si>
    <t>406.46</t>
  </si>
  <si>
    <t>393.39</t>
  </si>
  <si>
    <t>400.89</t>
  </si>
  <si>
    <t>392.31</t>
  </si>
  <si>
    <t>398.32</t>
  </si>
  <si>
    <t>396.94</t>
  </si>
  <si>
    <t>401.87</t>
  </si>
  <si>
    <t>386.19</t>
  </si>
  <si>
    <t>403.60</t>
  </si>
  <si>
    <t>409.51</t>
  </si>
  <si>
    <t>401.18</t>
  </si>
  <si>
    <t>406.21</t>
  </si>
  <si>
    <t>408.28</t>
  </si>
  <si>
    <t>409.02</t>
  </si>
  <si>
    <t>396.15</t>
  </si>
  <si>
    <t>402.66</t>
  </si>
  <si>
    <t>417.01</t>
  </si>
  <si>
    <t>420.41</t>
  </si>
  <si>
    <t>407.74</t>
  </si>
  <si>
    <t>410.01</t>
  </si>
  <si>
    <t>420.17</t>
  </si>
  <si>
    <t>422.83</t>
  </si>
  <si>
    <t>413.31</t>
  </si>
  <si>
    <t>419.13</t>
  </si>
  <si>
    <t>411.93</t>
  </si>
  <si>
    <t>420.07</t>
  </si>
  <si>
    <t>408.73</t>
  </si>
  <si>
    <t>419.08</t>
  </si>
  <si>
    <t>417.80</t>
  </si>
  <si>
    <t>419.72</t>
  </si>
  <si>
    <t>410.85</t>
  </si>
  <si>
    <t>411.98</t>
  </si>
  <si>
    <t>419.43</t>
  </si>
  <si>
    <t>423.47</t>
  </si>
  <si>
    <t>415.43</t>
  </si>
  <si>
    <t>418.39</t>
  </si>
  <si>
    <t>420.76</t>
  </si>
  <si>
    <t>421.30</t>
  </si>
  <si>
    <t>417.70</t>
  </si>
  <si>
    <t>420.71</t>
  </si>
  <si>
    <t>418.74</t>
  </si>
  <si>
    <t>420.12</t>
  </si>
  <si>
    <t>414.20</t>
  </si>
  <si>
    <t>418.64</t>
  </si>
  <si>
    <t>418.09</t>
  </si>
  <si>
    <t>413.80</t>
  </si>
  <si>
    <t>416.66</t>
  </si>
  <si>
    <t>414.89</t>
  </si>
  <si>
    <t>423.96</t>
  </si>
  <si>
    <t>414.69</t>
  </si>
  <si>
    <t>416.86</t>
  </si>
  <si>
    <t>418.59</t>
  </si>
  <si>
    <t>418.88</t>
  </si>
  <si>
    <t>411.24</t>
  </si>
  <si>
    <t>412.67</t>
  </si>
  <si>
    <t>421.79</t>
  </si>
  <si>
    <t>405.62</t>
  </si>
  <si>
    <t>415.14</t>
  </si>
  <si>
    <t>424.65</t>
  </si>
  <si>
    <t>427.02</t>
  </si>
  <si>
    <t>403.40</t>
  </si>
  <si>
    <t>409.71</t>
  </si>
  <si>
    <t>426.92</t>
  </si>
  <si>
    <t>433.28</t>
  </si>
  <si>
    <t>424.50</t>
  </si>
  <si>
    <t>426.03</t>
  </si>
  <si>
    <t>436.39</t>
  </si>
  <si>
    <t>429.34</t>
  </si>
  <si>
    <t>439.84</t>
  </si>
  <si>
    <t>441.57</t>
  </si>
  <si>
    <t>432.74</t>
  </si>
  <si>
    <t>434.02</t>
  </si>
  <si>
    <t>430.87</t>
  </si>
  <si>
    <t>442.26</t>
  </si>
  <si>
    <t>427.61</t>
  </si>
  <si>
    <t>437.08</t>
  </si>
  <si>
    <t>429.98</t>
  </si>
  <si>
    <t>427.51</t>
  </si>
  <si>
    <t>431.90</t>
  </si>
  <si>
    <t>424.60</t>
  </si>
  <si>
    <t>428.60</t>
  </si>
  <si>
    <t>422.19</t>
  </si>
  <si>
    <t>430.96</t>
  </si>
  <si>
    <t>419.77</t>
  </si>
  <si>
    <t>430.08</t>
  </si>
  <si>
    <t>425.49</t>
  </si>
  <si>
    <t>421.10</t>
  </si>
  <si>
    <t>421.60</t>
  </si>
  <si>
    <t>424.55</t>
  </si>
  <si>
    <t>422.43</t>
  </si>
  <si>
    <t>422.14</t>
  </si>
  <si>
    <t>423.91</t>
  </si>
  <si>
    <t>410.80</t>
  </si>
  <si>
    <t>418.14</t>
  </si>
  <si>
    <t>425.89</t>
  </si>
  <si>
    <t>414.74</t>
  </si>
  <si>
    <t>412.72</t>
  </si>
  <si>
    <t>413.95</t>
  </si>
  <si>
    <t>407.30</t>
  </si>
  <si>
    <t>406.16</t>
  </si>
  <si>
    <t>411.88</t>
  </si>
  <si>
    <t>404.44</t>
  </si>
  <si>
    <t>410.55</t>
  </si>
  <si>
    <t>396.89</t>
  </si>
  <si>
    <t>406.31</t>
  </si>
  <si>
    <t>396.45</t>
  </si>
  <si>
    <t>405.42</t>
  </si>
  <si>
    <t>399.26</t>
  </si>
  <si>
    <t>401.67</t>
  </si>
  <si>
    <t>393.83</t>
  </si>
  <si>
    <t>395.86</t>
  </si>
  <si>
    <t>385.60</t>
  </si>
  <si>
    <t>400.64</t>
  </si>
  <si>
    <t>385.25</t>
  </si>
  <si>
    <t>393.49</t>
  </si>
  <si>
    <t>393.78</t>
  </si>
  <si>
    <t>382.15</t>
  </si>
  <si>
    <t>384.27</t>
  </si>
  <si>
    <t>384.71</t>
  </si>
  <si>
    <t>393.88</t>
  </si>
  <si>
    <t>384.37</t>
  </si>
  <si>
    <t>390.83</t>
  </si>
  <si>
    <t>385.80</t>
  </si>
  <si>
    <t>387.33</t>
  </si>
  <si>
    <t>379.98</t>
  </si>
  <si>
    <t>384.47</t>
  </si>
  <si>
    <t>397.68</t>
  </si>
  <si>
    <t>399.06</t>
  </si>
  <si>
    <t>387.28</t>
  </si>
  <si>
    <t>389.35</t>
  </si>
  <si>
    <t>399.75</t>
  </si>
  <si>
    <t>402.76</t>
  </si>
  <si>
    <t>396.30</t>
  </si>
  <si>
    <t>394.47</t>
  </si>
  <si>
    <t>402.61</t>
  </si>
  <si>
    <t>394.38</t>
  </si>
  <si>
    <t>399.50</t>
  </si>
  <si>
    <t>404.83</t>
  </si>
  <si>
    <t>405.87</t>
  </si>
  <si>
    <t>400.00</t>
  </si>
  <si>
    <t>400.79</t>
  </si>
  <si>
    <t>412.03</t>
  </si>
  <si>
    <t>402.07</t>
  </si>
  <si>
    <t>404.34</t>
  </si>
  <si>
    <t>407.00</t>
  </si>
  <si>
    <t>413.41</t>
  </si>
  <si>
    <t>405.82</t>
  </si>
  <si>
    <t>410.45</t>
  </si>
  <si>
    <t>406.90</t>
  </si>
  <si>
    <t>398.17</t>
  </si>
  <si>
    <t>404.24</t>
  </si>
  <si>
    <t>404.39</t>
  </si>
  <si>
    <t>408.68</t>
  </si>
  <si>
    <t>401.72</t>
  </si>
  <si>
    <t>409.76</t>
  </si>
  <si>
    <t>403.45</t>
  </si>
  <si>
    <t>403.99</t>
  </si>
  <si>
    <t>410.20</t>
  </si>
  <si>
    <t>396.40</t>
  </si>
  <si>
    <t>409.12</t>
  </si>
  <si>
    <t>397.78</t>
  </si>
  <si>
    <t>400.29</t>
  </si>
  <si>
    <t>394.03</t>
  </si>
  <si>
    <t>404.14</t>
  </si>
  <si>
    <t>396.69</t>
  </si>
  <si>
    <t>404.04</t>
  </si>
  <si>
    <t>399.60</t>
  </si>
  <si>
    <t>403.30</t>
  </si>
  <si>
    <t>398.96</t>
  </si>
  <si>
    <t>402.56</t>
  </si>
  <si>
    <t>397.53</t>
  </si>
  <si>
    <t>396.74</t>
  </si>
  <si>
    <t>395.90</t>
  </si>
  <si>
    <t>392.55</t>
  </si>
  <si>
    <t>395.41</t>
  </si>
  <si>
    <t>387.87</t>
  </si>
  <si>
    <t>388.21</t>
  </si>
  <si>
    <t>390.88</t>
  </si>
  <si>
    <t>397.43</t>
  </si>
  <si>
    <t>398.91</t>
  </si>
  <si>
    <t>389.54</t>
  </si>
  <si>
    <t>390.73</t>
  </si>
  <si>
    <t>395.31</t>
  </si>
  <si>
    <t>408.08</t>
  </si>
  <si>
    <t>410.60</t>
  </si>
  <si>
    <t>404.98</t>
  </si>
  <si>
    <t>415.18</t>
  </si>
  <si>
    <t>409.27</t>
  </si>
  <si>
    <t>3.25</t>
  </si>
  <si>
    <t>404.35</t>
  </si>
  <si>
    <t>415.80</t>
  </si>
  <si>
    <t>406.06</t>
  </si>
  <si>
    <t>398.87</t>
  </si>
  <si>
    <t>406.70</t>
  </si>
  <si>
    <t>395.94</t>
  </si>
  <si>
    <t>407.29</t>
  </si>
  <si>
    <t>417.12</t>
  </si>
  <si>
    <t>404.45</t>
  </si>
  <si>
    <t>410.66</t>
  </si>
  <si>
    <t>410.86</t>
  </si>
  <si>
    <t>415.21</t>
  </si>
  <si>
    <t>406.65</t>
  </si>
  <si>
    <t>414.33</t>
  </si>
  <si>
    <t>400.68</t>
  </si>
  <si>
    <t>408.41</t>
  </si>
  <si>
    <t>407.04</t>
  </si>
  <si>
    <t>388.45</t>
  </si>
  <si>
    <t>403.81</t>
  </si>
  <si>
    <t>398.19</t>
  </si>
  <si>
    <t>395.30</t>
  </si>
  <si>
    <t>399.51</t>
  </si>
  <si>
    <t>384.19</t>
  </si>
  <si>
    <t>385.42</t>
  </si>
  <si>
    <t>386.44</t>
  </si>
  <si>
    <t>390.90</t>
  </si>
  <si>
    <t>381.31</t>
  </si>
  <si>
    <t>387.77</t>
  </si>
  <si>
    <t>382.53</t>
  </si>
  <si>
    <t>377.93</t>
  </si>
  <si>
    <t>383.70</t>
  </si>
  <si>
    <t>375.83</t>
  </si>
  <si>
    <t>386.49</t>
  </si>
  <si>
    <t>373.48</t>
  </si>
  <si>
    <t>384.15</t>
  </si>
  <si>
    <t>368.59</t>
  </si>
  <si>
    <t>377.34</t>
  </si>
  <si>
    <t>353.76</t>
  </si>
  <si>
    <t>374.21</t>
  </si>
  <si>
    <t>356.89</t>
  </si>
  <si>
    <t>369.13</t>
  </si>
  <si>
    <t>354.55</t>
  </si>
  <si>
    <t>365.46</t>
  </si>
  <si>
    <t>369.61</t>
  </si>
  <si>
    <t>355.08</t>
  </si>
  <si>
    <t>356.80</t>
  </si>
  <si>
    <t>374.65</t>
  </si>
  <si>
    <t>378.32</t>
  </si>
  <si>
    <t>380.38</t>
  </si>
  <si>
    <t>371.82</t>
  </si>
  <si>
    <t>372.26</t>
  </si>
  <si>
    <t>370.45</t>
  </si>
  <si>
    <t>380.57</t>
  </si>
  <si>
    <t>368.78</t>
  </si>
  <si>
    <t>370.79</t>
  </si>
  <si>
    <t>371.23</t>
  </si>
  <si>
    <t>363.99</t>
  </si>
  <si>
    <t>369.03</t>
  </si>
  <si>
    <t>374.16</t>
  </si>
  <si>
    <t>375.05</t>
  </si>
  <si>
    <t>366.53</t>
  </si>
  <si>
    <t>368.98</t>
  </si>
  <si>
    <t>370.64</t>
  </si>
  <si>
    <t>375.53</t>
  </si>
  <si>
    <t>362.03</t>
  </si>
  <si>
    <t>373.19</t>
  </si>
  <si>
    <t>371.03</t>
  </si>
  <si>
    <t>372.06</t>
  </si>
  <si>
    <t>366.97</t>
  </si>
  <si>
    <t>368.93</t>
  </si>
  <si>
    <t>372.65</t>
  </si>
  <si>
    <t>373.04</t>
  </si>
  <si>
    <t>368.05</t>
  </si>
  <si>
    <t>369.32</t>
  </si>
  <si>
    <t>363.01</t>
  </si>
  <si>
    <t>371.62</t>
  </si>
  <si>
    <t>365.85</t>
  </si>
  <si>
    <t>363.74</t>
  </si>
  <si>
    <t>364.92</t>
  </si>
  <si>
    <t>366.19</t>
  </si>
  <si>
    <t>360.71</t>
  </si>
  <si>
    <t>364.62</t>
  </si>
  <si>
    <t>364.58</t>
  </si>
  <si>
    <t>357.29</t>
  </si>
  <si>
    <t>362.42</t>
  </si>
  <si>
    <t>373.53</t>
  </si>
  <si>
    <t>373.77</t>
  </si>
  <si>
    <t>359.88</t>
  </si>
  <si>
    <t>361.79</t>
  </si>
  <si>
    <t>369.81</t>
  </si>
  <si>
    <t>381.11</t>
  </si>
  <si>
    <t>370.20</t>
  </si>
  <si>
    <t>357.19</t>
  </si>
  <si>
    <t>372.89</t>
  </si>
  <si>
    <t>356.26</t>
  </si>
  <si>
    <t>355.18</t>
  </si>
  <si>
    <t>359.00</t>
  </si>
  <si>
    <t>351.90</t>
  </si>
  <si>
    <t>356.41</t>
  </si>
  <si>
    <t>356.85</t>
  </si>
  <si>
    <t>350.05</t>
  </si>
  <si>
    <t>353.08</t>
  </si>
  <si>
    <t>349.90</t>
  </si>
  <si>
    <t>347.89</t>
  </si>
  <si>
    <t>354.94</t>
  </si>
  <si>
    <t>352.20</t>
  </si>
  <si>
    <t>355.13</t>
  </si>
  <si>
    <t>349.07</t>
  </si>
  <si>
    <t>354.69</t>
  </si>
  <si>
    <t>357.04</t>
  </si>
  <si>
    <t>349.36</t>
  </si>
  <si>
    <t>349.95</t>
  </si>
  <si>
    <t>361.84</t>
  </si>
  <si>
    <t>362.91</t>
  </si>
  <si>
    <t>363.79</t>
  </si>
  <si>
    <t>364.23</t>
  </si>
  <si>
    <t>360.76</t>
  </si>
  <si>
    <t>361.69</t>
  </si>
  <si>
    <t>362.86</t>
  </si>
  <si>
    <t>358.22</t>
  </si>
  <si>
    <t>360.52</t>
  </si>
  <si>
    <t>368.29</t>
  </si>
  <si>
    <t>360.03</t>
  </si>
  <si>
    <t>361.98</t>
  </si>
  <si>
    <t>361.59</t>
  </si>
  <si>
    <t>365.95</t>
  </si>
  <si>
    <t>357.53</t>
  </si>
  <si>
    <t>363.30</t>
  </si>
  <si>
    <t>360.81</t>
  </si>
  <si>
    <t>363.94</t>
  </si>
  <si>
    <t>359.49</t>
  </si>
  <si>
    <t>357.14</t>
  </si>
  <si>
    <t>362.13</t>
  </si>
  <si>
    <t>354.01</t>
  </si>
  <si>
    <t>344.42</t>
  </si>
  <si>
    <t>354.20</t>
  </si>
  <si>
    <t>340.21</t>
  </si>
  <si>
    <t>352.83</t>
  </si>
  <si>
    <t>340.31</t>
  </si>
  <si>
    <t>352.00</t>
  </si>
  <si>
    <t>337.57</t>
  </si>
  <si>
    <t>342.22</t>
  </si>
  <si>
    <t>332.68</t>
  </si>
  <si>
    <t>334.88</t>
  </si>
  <si>
    <t>308.51</t>
  </si>
  <si>
    <t>333.66</t>
  </si>
  <si>
    <t>383.46</t>
  </si>
  <si>
    <t>307.19</t>
  </si>
  <si>
    <t>324.12</t>
  </si>
  <si>
    <t>376.71</t>
  </si>
  <si>
    <t>384.73</t>
  </si>
  <si>
    <t>365.41</t>
  </si>
  <si>
    <t>383.36</t>
  </si>
  <si>
    <t>355.62</t>
  </si>
  <si>
    <t>358.75</t>
  </si>
  <si>
    <t>347.84</t>
  </si>
  <si>
    <t>351.27</t>
  </si>
  <si>
    <t>356.16</t>
  </si>
  <si>
    <t>356.94</t>
  </si>
  <si>
    <t>349.46</t>
  </si>
  <si>
    <t>351.95</t>
  </si>
  <si>
    <t>353.71</t>
  </si>
  <si>
    <t>358.46</t>
  </si>
  <si>
    <t>352.25</t>
  </si>
  <si>
    <t>356.75</t>
  </si>
  <si>
    <t>365.21</t>
  </si>
  <si>
    <t>371.77</t>
  </si>
  <si>
    <t>372.31</t>
  </si>
  <si>
    <t>360.07</t>
  </si>
  <si>
    <t>364.97</t>
  </si>
  <si>
    <t>370.01</t>
  </si>
  <si>
    <t>366.88</t>
  </si>
  <si>
    <t>367.51</t>
  </si>
  <si>
    <t>361.54</t>
  </si>
  <si>
    <t>364.28</t>
  </si>
  <si>
    <t>366.92</t>
  </si>
  <si>
    <t>369.22</t>
  </si>
  <si>
    <t>365.80</t>
  </si>
  <si>
    <t>359.10</t>
  </si>
  <si>
    <t>366.04</t>
  </si>
  <si>
    <t>357.48</t>
  </si>
  <si>
    <t>354.64</t>
  </si>
  <si>
    <t>358.61</t>
  </si>
  <si>
    <t>352.59</t>
  </si>
  <si>
    <t>357.58</t>
  </si>
  <si>
    <t>356.01</t>
  </si>
  <si>
    <t>345.45</t>
  </si>
  <si>
    <t>353.67</t>
  </si>
  <si>
    <t>349.80</t>
  </si>
  <si>
    <t>355.67</t>
  </si>
  <si>
    <t>348.97</t>
  </si>
  <si>
    <t>353.57</t>
  </si>
  <si>
    <t>343.00</t>
  </si>
  <si>
    <t>349.56</t>
  </si>
  <si>
    <t>342.76</t>
  </si>
  <si>
    <t>348.14</t>
  </si>
  <si>
    <t>348.33</t>
  </si>
  <si>
    <t>339.04</t>
  </si>
  <si>
    <t>343.34</t>
  </si>
  <si>
    <t>340.16</t>
  </si>
  <si>
    <t>348.68</t>
  </si>
  <si>
    <t>340.07</t>
  </si>
  <si>
    <t>348.82</t>
  </si>
  <si>
    <t>350.29</t>
  </si>
  <si>
    <t>337.42</t>
  </si>
  <si>
    <t>338.60</t>
  </si>
  <si>
    <t>337.77</t>
  </si>
  <si>
    <t>350.78</t>
  </si>
  <si>
    <t>347.80</t>
  </si>
  <si>
    <t>350.53</t>
  </si>
  <si>
    <t>350.73</t>
  </si>
  <si>
    <t>339.38</t>
  </si>
  <si>
    <t>341.63</t>
  </si>
  <si>
    <t>360.91</t>
  </si>
  <si>
    <t>346.77</t>
  </si>
  <si>
    <t>349.12</t>
  </si>
  <si>
    <t>372.21</t>
  </si>
  <si>
    <t>357.09</t>
  </si>
  <si>
    <t>355.38</t>
  </si>
  <si>
    <t>361.10</t>
  </si>
  <si>
    <t>351.56</t>
  </si>
  <si>
    <t>355.82</t>
  </si>
  <si>
    <t>349.26</t>
  </si>
  <si>
    <t>352.93</t>
  </si>
  <si>
    <t>353.62</t>
  </si>
  <si>
    <t>347.35</t>
  </si>
  <si>
    <t>343.44</t>
  </si>
  <si>
    <t>341.58</t>
  </si>
  <si>
    <t>351.46</t>
  </si>
  <si>
    <t>342.27</t>
  </si>
  <si>
    <t>345.54</t>
  </si>
  <si>
    <t>339.82</t>
  </si>
  <si>
    <t>344.08</t>
  </si>
  <si>
    <t>338.55</t>
  </si>
  <si>
    <t>341.14</t>
  </si>
  <si>
    <t>336.59</t>
  </si>
  <si>
    <t>339.67</t>
  </si>
  <si>
    <t>334.54</t>
  </si>
  <si>
    <t>335.52</t>
  </si>
  <si>
    <t>335.71</t>
  </si>
  <si>
    <t>344.81</t>
  </si>
  <si>
    <t>335.61</t>
  </si>
  <si>
    <t>351.81</t>
  </si>
  <si>
    <t>353.47</t>
  </si>
  <si>
    <t>341.68</t>
  </si>
  <si>
    <t>343.59</t>
  </si>
  <si>
    <t>353.23</t>
  </si>
  <si>
    <t>354.16</t>
  </si>
  <si>
    <t>346.96</t>
  </si>
  <si>
    <t>351.51</t>
  </si>
  <si>
    <t>358.12</t>
  </si>
  <si>
    <t>345.20</t>
  </si>
  <si>
    <t>353.37</t>
  </si>
  <si>
    <t>366.43</t>
  </si>
  <si>
    <t>353.96</t>
  </si>
  <si>
    <t>360.42</t>
  </si>
  <si>
    <t>347.94</t>
  </si>
  <si>
    <t>345.64</t>
  </si>
  <si>
    <t>348.72</t>
  </si>
  <si>
    <t>350.49</t>
  </si>
  <si>
    <t>343.98</t>
  </si>
  <si>
    <t>346.91</t>
  </si>
  <si>
    <t>354.89</t>
  </si>
  <si>
    <t>345.06</t>
  </si>
  <si>
    <t>347.01</t>
  </si>
  <si>
    <t>336.93</t>
  </si>
  <si>
    <t>346.47</t>
  </si>
  <si>
    <t>334.63</t>
  </si>
  <si>
    <t>343.69</t>
  </si>
  <si>
    <t>338.16</t>
  </si>
  <si>
    <t>333.41</t>
  </si>
  <si>
    <t>331.70</t>
  </si>
  <si>
    <t>336.98</t>
  </si>
  <si>
    <t>328.91</t>
  </si>
  <si>
    <t>334.98</t>
  </si>
  <si>
    <t>324.75</t>
  </si>
  <si>
    <t>323.19</t>
  </si>
  <si>
    <t>328.57</t>
  </si>
  <si>
    <t>324.85</t>
  </si>
  <si>
    <t>326.90</t>
  </si>
  <si>
    <t>319.27</t>
  </si>
  <si>
    <t>324.46</t>
  </si>
  <si>
    <t>313.21</t>
  </si>
  <si>
    <t>322.01</t>
  </si>
  <si>
    <t>317.51</t>
  </si>
  <si>
    <t>320.20</t>
  </si>
  <si>
    <t>314.23</t>
  </si>
  <si>
    <t>317.76</t>
  </si>
  <si>
    <t>310.42</t>
  </si>
  <si>
    <t>319.32</t>
  </si>
  <si>
    <t>310.17</t>
  </si>
  <si>
    <t>318.00</t>
  </si>
  <si>
    <t>309.19</t>
  </si>
  <si>
    <t>310.61</t>
  </si>
  <si>
    <t>301.66</t>
  </si>
  <si>
    <t>306.90</t>
  </si>
  <si>
    <t>307.53</t>
  </si>
  <si>
    <t>311.05</t>
  </si>
  <si>
    <t>303.42</t>
  </si>
  <si>
    <t>310.27</t>
  </si>
  <si>
    <t>315.95</t>
  </si>
  <si>
    <t>308.17</t>
  </si>
  <si>
    <t>310.32</t>
  </si>
  <si>
    <t>315.70</t>
  </si>
  <si>
    <t>319.03</t>
  </si>
  <si>
    <t>299.17</t>
  </si>
  <si>
    <t>309.49</t>
  </si>
  <si>
    <t>314.14</t>
  </si>
  <si>
    <t>319.91</t>
  </si>
  <si>
    <t>309.68</t>
  </si>
  <si>
    <t>314.92</t>
  </si>
  <si>
    <t>336.44</t>
  </si>
  <si>
    <t>337.08</t>
  </si>
  <si>
    <t>312.62</t>
  </si>
  <si>
    <t>315.55</t>
  </si>
  <si>
    <t>340.51</t>
  </si>
  <si>
    <t>341.92</t>
  </si>
  <si>
    <t>335.17</t>
  </si>
  <si>
    <t>337.33</t>
  </si>
  <si>
    <t>344.66</t>
  </si>
  <si>
    <t>339.23</t>
  </si>
  <si>
    <t>340.46</t>
  </si>
  <si>
    <t>346.28</t>
  </si>
  <si>
    <t>342.17</t>
  </si>
  <si>
    <t>344.62</t>
  </si>
  <si>
    <t>351.71</t>
  </si>
  <si>
    <t>344.37</t>
  </si>
  <si>
    <t>347.26</t>
  </si>
  <si>
    <t>345.94</t>
  </si>
  <si>
    <t>350.58</t>
  </si>
  <si>
    <t>338.30</t>
  </si>
  <si>
    <t>346.23</t>
  </si>
  <si>
    <t>328.37</t>
  </si>
  <si>
    <t>336.10</t>
  </si>
  <si>
    <t>326.12</t>
  </si>
  <si>
    <t>328.76</t>
  </si>
  <si>
    <t>323.48</t>
  </si>
  <si>
    <t>328.47</t>
  </si>
  <si>
    <t>329.25</t>
  </si>
  <si>
    <t>324.65</t>
  </si>
  <si>
    <t>328.86</t>
  </si>
  <si>
    <t>330.72</t>
  </si>
  <si>
    <t>331.21</t>
  </si>
  <si>
    <t>330.33</t>
  </si>
  <si>
    <t>327.64</t>
  </si>
  <si>
    <t>330.48</t>
  </si>
  <si>
    <t>332.92</t>
  </si>
  <si>
    <t>332.24</t>
  </si>
  <si>
    <t>339.53</t>
  </si>
  <si>
    <t>340.55</t>
  </si>
  <si>
    <t>327.49</t>
  </si>
  <si>
    <t>333.26</t>
  </si>
  <si>
    <t>330.53</t>
  </si>
  <si>
    <t>338.26</t>
  </si>
  <si>
    <t>333.07</t>
  </si>
  <si>
    <t>330.23</t>
  </si>
  <si>
    <t>331.45</t>
  </si>
  <si>
    <t>335.56</t>
  </si>
  <si>
    <t>329.55</t>
  </si>
  <si>
    <t>323.87</t>
  </si>
  <si>
    <t>333.56</t>
  </si>
  <si>
    <t>323.04</t>
  </si>
  <si>
    <t>331.94</t>
  </si>
  <si>
    <t>313.99</t>
  </si>
  <si>
    <t>322.26</t>
  </si>
  <si>
    <t>311.49</t>
  </si>
  <si>
    <t>320.94</t>
  </si>
  <si>
    <t>311.69</t>
  </si>
  <si>
    <t>316.97</t>
  </si>
  <si>
    <t>309.10</t>
  </si>
  <si>
    <t>314.63</t>
  </si>
  <si>
    <t>319.13</t>
  </si>
  <si>
    <t>319.66</t>
  </si>
  <si>
    <t>307.73</t>
  </si>
  <si>
    <t>309.34</t>
  </si>
  <si>
    <t>325.78</t>
  </si>
  <si>
    <t>312.72</t>
  </si>
  <si>
    <t>317.90</t>
  </si>
  <si>
    <t>326.76</t>
  </si>
  <si>
    <t>328.03</t>
  </si>
  <si>
    <t>323.77</t>
  </si>
  <si>
    <t>330.62</t>
  </si>
  <si>
    <t>322.55</t>
  </si>
  <si>
    <t>323.58</t>
  </si>
  <si>
    <t>321.91</t>
  </si>
  <si>
    <t>327.00</t>
  </si>
  <si>
    <t>327.52</t>
  </si>
  <si>
    <t>322.73</t>
  </si>
  <si>
    <t>325.68</t>
  </si>
  <si>
    <t>313.96</t>
  </si>
  <si>
    <t>323.36</t>
  </si>
  <si>
    <t>313.08</t>
  </si>
  <si>
    <t>316.82</t>
  </si>
  <si>
    <t>307.27</t>
  </si>
  <si>
    <t>312.02</t>
  </si>
  <si>
    <t>308.68</t>
  </si>
  <si>
    <t>310.08</t>
  </si>
  <si>
    <t>302.91</t>
  </si>
  <si>
    <t>307.66</t>
  </si>
  <si>
    <t>311.87</t>
  </si>
  <si>
    <t>313.91</t>
  </si>
  <si>
    <t>304.75</t>
  </si>
  <si>
    <t>305.67</t>
  </si>
  <si>
    <t>307.95</t>
  </si>
  <si>
    <t>315.65</t>
  </si>
  <si>
    <t>306.35</t>
  </si>
  <si>
    <t>314.49</t>
  </si>
  <si>
    <t>300.39</t>
  </si>
  <si>
    <t>307.37</t>
  </si>
  <si>
    <t>299.62</t>
  </si>
  <si>
    <t>304.99</t>
  </si>
  <si>
    <t>293.56</t>
  </si>
  <si>
    <t>301.07</t>
  </si>
  <si>
    <t>289.01</t>
  </si>
  <si>
    <t>299.28</t>
  </si>
  <si>
    <t>303.73</t>
  </si>
  <si>
    <t>305.53</t>
  </si>
  <si>
    <t>290.99</t>
  </si>
  <si>
    <t>293.22</t>
  </si>
  <si>
    <t>294.38</t>
  </si>
  <si>
    <t>299.86</t>
  </si>
  <si>
    <t>292.35</t>
  </si>
  <si>
    <t>298.89</t>
  </si>
  <si>
    <t>299.37</t>
  </si>
  <si>
    <t>301.65</t>
  </si>
  <si>
    <t>287.36</t>
  </si>
  <si>
    <t>290.02</t>
  </si>
  <si>
    <t>300.15</t>
  </si>
  <si>
    <t>304.36</t>
  </si>
  <si>
    <t>297.58</t>
  </si>
  <si>
    <t>299.71</t>
  </si>
  <si>
    <t>307.42</t>
  </si>
  <si>
    <t>300.54</t>
  </si>
  <si>
    <t>301.84</t>
  </si>
  <si>
    <t>305.14</t>
  </si>
  <si>
    <t>308.14</t>
  </si>
  <si>
    <t>307.46</t>
  </si>
  <si>
    <t>305.43</t>
  </si>
  <si>
    <t>300.10</t>
  </si>
  <si>
    <t>302.96</t>
  </si>
  <si>
    <t>305.19</t>
  </si>
  <si>
    <t>302.67</t>
  </si>
  <si>
    <t>309.74</t>
  </si>
  <si>
    <t>309.84</t>
  </si>
  <si>
    <t>298.45</t>
  </si>
  <si>
    <t>303.64</t>
  </si>
  <si>
    <t>306.64</t>
  </si>
  <si>
    <t>308.48</t>
  </si>
  <si>
    <t>312.89</t>
  </si>
  <si>
    <t>315.56</t>
  </si>
  <si>
    <t>303.01</t>
  </si>
  <si>
    <t>301.26</t>
  </si>
  <si>
    <t>311.78</t>
  </si>
  <si>
    <t>299.03</t>
  </si>
  <si>
    <t>297.68</t>
  </si>
  <si>
    <t>293.90</t>
  </si>
  <si>
    <t>296.71</t>
  </si>
  <si>
    <t>301.17</t>
  </si>
  <si>
    <t>292.69</t>
  </si>
  <si>
    <t>296.51</t>
  </si>
  <si>
    <t>302.33</t>
  </si>
  <si>
    <t>303.59</t>
  </si>
  <si>
    <t>298.26</t>
  </si>
  <si>
    <t>304.61</t>
  </si>
  <si>
    <t>298.60</t>
  </si>
  <si>
    <t>301.51</t>
  </si>
  <si>
    <t>299.52</t>
  </si>
  <si>
    <t>305.72</t>
  </si>
  <si>
    <t>298.21</t>
  </si>
  <si>
    <t>304.17</t>
  </si>
  <si>
    <t>301.94</t>
  </si>
  <si>
    <t>302.57</t>
  </si>
  <si>
    <t>294.14</t>
  </si>
  <si>
    <t>296.56</t>
  </si>
  <si>
    <t>296.95</t>
  </si>
  <si>
    <t>295.16</t>
  </si>
  <si>
    <t>294.58</t>
  </si>
  <si>
    <t>290.31</t>
  </si>
  <si>
    <t>293.41</t>
  </si>
  <si>
    <t>286.63</t>
  </si>
  <si>
    <t>293.75</t>
  </si>
  <si>
    <t>284.11</t>
  </si>
  <si>
    <t>292.59</t>
  </si>
  <si>
    <t>302.81</t>
  </si>
  <si>
    <t>286.00</t>
  </si>
  <si>
    <t>288.42</t>
  </si>
  <si>
    <t>295.55</t>
  </si>
  <si>
    <t>293.12</t>
  </si>
  <si>
    <t>300.05</t>
  </si>
  <si>
    <t>297.05</t>
  </si>
  <si>
    <t>292.40</t>
  </si>
  <si>
    <t>293.80</t>
  </si>
  <si>
    <t>288.76</t>
  </si>
  <si>
    <t>297.48</t>
  </si>
  <si>
    <t>285.86</t>
  </si>
  <si>
    <t>295.64</t>
  </si>
  <si>
    <t>288.52</t>
  </si>
  <si>
    <t>289.25</t>
  </si>
  <si>
    <t>284.50</t>
  </si>
  <si>
    <t>286.24</t>
  </si>
  <si>
    <t>275.92</t>
  </si>
  <si>
    <t>285.76</t>
  </si>
  <si>
    <t>275.68</t>
  </si>
  <si>
    <t>284.94</t>
  </si>
  <si>
    <t>278.54</t>
  </si>
  <si>
    <t>279.65</t>
  </si>
  <si>
    <t>272.14</t>
  </si>
  <si>
    <t>274.62</t>
  </si>
  <si>
    <t>277.18</t>
  </si>
  <si>
    <t>279.56</t>
  </si>
  <si>
    <t>275.58</t>
  </si>
  <si>
    <t>278.39</t>
  </si>
  <si>
    <t>277.57</t>
  </si>
  <si>
    <t>282.85</t>
  </si>
  <si>
    <t>272.29</t>
  </si>
  <si>
    <t>276.21</t>
  </si>
  <si>
    <t>273.11</t>
  </si>
  <si>
    <t>279.32</t>
  </si>
  <si>
    <t>272.58</t>
  </si>
  <si>
    <t>275.00</t>
  </si>
  <si>
    <t>279.07</t>
  </si>
  <si>
    <t>270.30</t>
  </si>
  <si>
    <t>272.39</t>
  </si>
  <si>
    <t>266.67</t>
  </si>
  <si>
    <t>277.67</t>
  </si>
  <si>
    <t>264.34</t>
  </si>
  <si>
    <t>276.60</t>
  </si>
  <si>
    <t>267.44</t>
  </si>
  <si>
    <t>270.35</t>
  </si>
  <si>
    <t>264.78</t>
  </si>
  <si>
    <t>266.28</t>
  </si>
  <si>
    <t>254.22</t>
  </si>
  <si>
    <t>266.91</t>
  </si>
  <si>
    <t>253.64</t>
  </si>
  <si>
    <t>260.61</t>
  </si>
  <si>
    <t>249.95</t>
  </si>
  <si>
    <t>253.54</t>
  </si>
  <si>
    <t>248.06</t>
  </si>
  <si>
    <t>253.20</t>
  </si>
  <si>
    <t>251.50</t>
  </si>
  <si>
    <t>248.16</t>
  </si>
  <si>
    <t>250.39</t>
  </si>
  <si>
    <t>246.95</t>
  </si>
  <si>
    <t>250.29</t>
  </si>
  <si>
    <t>245.79</t>
  </si>
  <si>
    <t>249.57</t>
  </si>
  <si>
    <t>245.45</t>
  </si>
  <si>
    <t>248.89</t>
  </si>
  <si>
    <t>245.16</t>
  </si>
  <si>
    <t>246.03</t>
  </si>
  <si>
    <t>246.13</t>
  </si>
  <si>
    <t>247.77</t>
  </si>
  <si>
    <t>243.90</t>
  </si>
  <si>
    <t>244.92</t>
  </si>
  <si>
    <t>243.03</t>
  </si>
  <si>
    <t>241.62</t>
  </si>
  <si>
    <t>244.77</t>
  </si>
  <si>
    <t>244.96</t>
  </si>
  <si>
    <t>239.63</t>
  </si>
  <si>
    <t>242.25</t>
  </si>
  <si>
    <t>243.22</t>
  </si>
  <si>
    <t>247.48</t>
  </si>
  <si>
    <t>242.54</t>
  </si>
  <si>
    <t>243.27</t>
  </si>
  <si>
    <t>245.25</t>
  </si>
  <si>
    <t>243.80</t>
  </si>
  <si>
    <t>241.09</t>
  </si>
  <si>
    <t>246.37</t>
  </si>
  <si>
    <t>239.97</t>
  </si>
  <si>
    <t>244.53</t>
  </si>
  <si>
    <t>241.23</t>
  </si>
  <si>
    <t>238.33</t>
  </si>
  <si>
    <t>237.36</t>
  </si>
  <si>
    <t>242.83</t>
  </si>
  <si>
    <t>235.76</t>
  </si>
  <si>
    <t>238.08</t>
  </si>
  <si>
    <t>230.48</t>
  </si>
  <si>
    <t>235.71</t>
  </si>
  <si>
    <t>228.49</t>
  </si>
  <si>
    <t>235.23</t>
  </si>
  <si>
    <t>229.85</t>
  </si>
  <si>
    <t>232.27</t>
  </si>
  <si>
    <t>228.68</t>
  </si>
  <si>
    <t>230.57</t>
  </si>
  <si>
    <t>232.42</t>
  </si>
  <si>
    <t>233.43</t>
  </si>
  <si>
    <t>228.64</t>
  </si>
  <si>
    <t>229.36</t>
  </si>
  <si>
    <t>228.98</t>
  </si>
  <si>
    <t>232.12</t>
  </si>
  <si>
    <t>227.91</t>
  </si>
  <si>
    <t>231.74</t>
  </si>
  <si>
    <t>228.05</t>
  </si>
  <si>
    <t>227.28</t>
  </si>
  <si>
    <t>228.54</t>
  </si>
  <si>
    <t>226.07</t>
  </si>
  <si>
    <t>227.96</t>
  </si>
  <si>
    <t>227.09</t>
  </si>
  <si>
    <t>2.25</t>
  </si>
  <si>
    <t>224.77</t>
  </si>
  <si>
    <t>226.21</t>
  </si>
  <si>
    <t>224.34</t>
  </si>
  <si>
    <t>225.78</t>
  </si>
  <si>
    <t>227.17</t>
  </si>
  <si>
    <t>222.75</t>
  </si>
  <si>
    <t>223.23</t>
  </si>
  <si>
    <t>225.06</t>
  </si>
  <si>
    <t>227.65</t>
  </si>
  <si>
    <t>224.15</t>
  </si>
  <si>
    <t>226.31</t>
  </si>
  <si>
    <t>227.89</t>
  </si>
  <si>
    <t>228.80</t>
  </si>
  <si>
    <t>221.36</t>
  </si>
  <si>
    <t>225.15</t>
  </si>
  <si>
    <t>222.66</t>
  </si>
  <si>
    <t>228.85</t>
  </si>
  <si>
    <t>227.07</t>
  </si>
  <si>
    <t>221.55</t>
  </si>
  <si>
    <t>223.91</t>
  </si>
  <si>
    <t>218.58</t>
  </si>
  <si>
    <t>222.32</t>
  </si>
  <si>
    <t>226.50</t>
  </si>
  <si>
    <t>226.79</t>
  </si>
  <si>
    <t>219.16</t>
  </si>
  <si>
    <t>222.71</t>
  </si>
  <si>
    <t>231.10</t>
  </si>
  <si>
    <t>231.20</t>
  </si>
  <si>
    <t>225.54</t>
  </si>
  <si>
    <t>227.03</t>
  </si>
  <si>
    <t>229.33</t>
  </si>
  <si>
    <t>232.40</t>
  </si>
  <si>
    <t>227.99</t>
  </si>
  <si>
    <t>231.30</t>
  </si>
  <si>
    <t>230.53</t>
  </si>
  <si>
    <t>232.06</t>
  </si>
  <si>
    <t>228.90</t>
  </si>
  <si>
    <t>229.86</t>
  </si>
  <si>
    <t>236.00</t>
  </si>
  <si>
    <t>236.86</t>
  </si>
  <si>
    <t>231.87</t>
  </si>
  <si>
    <t>232.26</t>
  </si>
  <si>
    <t>234.99</t>
  </si>
  <si>
    <t>237.25</t>
  </si>
  <si>
    <t>233.50</t>
  </si>
  <si>
    <t>236.05</t>
  </si>
  <si>
    <t>233.07</t>
  </si>
  <si>
    <t>235.14</t>
  </si>
  <si>
    <t>233.65</t>
  </si>
  <si>
    <t>230.86</t>
  </si>
  <si>
    <t>233.98</t>
  </si>
  <si>
    <t>229.95</t>
  </si>
  <si>
    <t>232.30</t>
  </si>
  <si>
    <t>232.98</t>
  </si>
  <si>
    <t>228.99</t>
  </si>
  <si>
    <t>226.74</t>
  </si>
  <si>
    <t>230.05</t>
  </si>
  <si>
    <t>229.09</t>
  </si>
  <si>
    <t>225.44</t>
  </si>
  <si>
    <t>227.31</t>
  </si>
  <si>
    <t>226.40</t>
  </si>
  <si>
    <t>224.43</t>
  </si>
  <si>
    <t>221.22</t>
  </si>
  <si>
    <t>225.25</t>
  </si>
  <si>
    <t>224.82</t>
  </si>
  <si>
    <t>227.94</t>
  </si>
  <si>
    <t>224.24</t>
  </si>
  <si>
    <t>227.70</t>
  </si>
  <si>
    <t>227.84</t>
  </si>
  <si>
    <t>222.18</t>
  </si>
  <si>
    <t>225.68</t>
  </si>
  <si>
    <t>234.51</t>
  </si>
  <si>
    <t>236.77</t>
  </si>
  <si>
    <t>231.49</t>
  </si>
  <si>
    <t>229.90</t>
  </si>
  <si>
    <t>241.37</t>
  </si>
  <si>
    <t>235.66</t>
  </si>
  <si>
    <t>226.16</t>
  </si>
  <si>
    <t>227.51</t>
  </si>
  <si>
    <t>230.24</t>
  </si>
  <si>
    <t>230.82</t>
  </si>
  <si>
    <t>228.27</t>
  </si>
  <si>
    <t>229.66</t>
  </si>
  <si>
    <t>230.10</t>
  </si>
  <si>
    <t>233.41</t>
  </si>
  <si>
    <t>229.42</t>
  </si>
  <si>
    <t>229.52</t>
  </si>
  <si>
    <t>230.58</t>
  </si>
  <si>
    <t>227.60</t>
  </si>
  <si>
    <t>230.00</t>
  </si>
  <si>
    <t>228.37</t>
  </si>
  <si>
    <t>230.38</t>
  </si>
  <si>
    <t>233.12</t>
  </si>
  <si>
    <t>227.55</t>
  </si>
  <si>
    <t>231.78</t>
  </si>
  <si>
    <t>236.09</t>
  </si>
  <si>
    <t>230.67</t>
  </si>
  <si>
    <t>232.02</t>
  </si>
  <si>
    <t>227.46</t>
  </si>
  <si>
    <t>226.55</t>
  </si>
  <si>
    <t>226.11</t>
  </si>
  <si>
    <t>226.69</t>
  </si>
  <si>
    <t>229.57</t>
  </si>
  <si>
    <t>226.45</t>
  </si>
  <si>
    <t>226.59</t>
  </si>
  <si>
    <t>223.76</t>
  </si>
  <si>
    <t>234.37</t>
  </si>
  <si>
    <t>235.09</t>
  </si>
  <si>
    <t>224.67</t>
  </si>
  <si>
    <t>225.63</t>
  </si>
  <si>
    <t>233.79</t>
  </si>
  <si>
    <t>234.08</t>
  </si>
  <si>
    <t>228.56</t>
  </si>
  <si>
    <t>233.31</t>
  </si>
  <si>
    <t>223.62</t>
  </si>
  <si>
    <t>228.42</t>
  </si>
  <si>
    <t>220.12</t>
  </si>
  <si>
    <t>226.02</t>
  </si>
  <si>
    <t>226.35</t>
  </si>
  <si>
    <t>219.20</t>
  </si>
  <si>
    <t>222.56</t>
  </si>
  <si>
    <t>227.36</t>
  </si>
  <si>
    <t>222.37</t>
  </si>
  <si>
    <t>224.29</t>
  </si>
  <si>
    <t>226.98</t>
  </si>
  <si>
    <t>209.08</t>
  </si>
  <si>
    <t>207.45</t>
  </si>
  <si>
    <t>221.41</t>
  </si>
  <si>
    <t>212.73</t>
  </si>
  <si>
    <t>209.94</t>
  </si>
  <si>
    <t>211.43</t>
  </si>
  <si>
    <t>213.06</t>
  </si>
  <si>
    <t>210.90</t>
  </si>
  <si>
    <t>211.53</t>
  </si>
  <si>
    <t>210.37</t>
  </si>
  <si>
    <t>212.82</t>
  </si>
  <si>
    <t>209.46</t>
  </si>
  <si>
    <t>212.20</t>
  </si>
  <si>
    <t>209.13</t>
  </si>
  <si>
    <t>210.47</t>
  </si>
  <si>
    <t>208.45</t>
  </si>
  <si>
    <t>209.89</t>
  </si>
  <si>
    <t>212.92</t>
  </si>
  <si>
    <t>213.45</t>
  </si>
  <si>
    <t>210.81</t>
  </si>
  <si>
    <t>211.96</t>
  </si>
  <si>
    <t>213.92</t>
  </si>
  <si>
    <t>212.15</t>
  </si>
  <si>
    <t>212.77</t>
  </si>
  <si>
    <t>210.42</t>
  </si>
  <si>
    <t>213.35</t>
  </si>
  <si>
    <t>210.04</t>
  </si>
  <si>
    <t>210.71</t>
  </si>
  <si>
    <t>207.01</t>
  </si>
  <si>
    <t>209.99</t>
  </si>
  <si>
    <t>207.11</t>
  </si>
  <si>
    <t>207.93</t>
  </si>
  <si>
    <t>204.71</t>
  </si>
  <si>
    <t>206.49</t>
  </si>
  <si>
    <t>210.61</t>
  </si>
  <si>
    <t>210.95</t>
  </si>
  <si>
    <t>207.06</t>
  </si>
  <si>
    <t>204.38</t>
  </si>
  <si>
    <t>209.17</t>
  </si>
  <si>
    <t>203.51</t>
  </si>
  <si>
    <t>208.69</t>
  </si>
  <si>
    <t>205.38</t>
  </si>
  <si>
    <t>203.27</t>
  </si>
  <si>
    <t>204.42</t>
  </si>
  <si>
    <t>206.25</t>
  </si>
  <si>
    <t>207.78</t>
  </si>
  <si>
    <t>204.09</t>
  </si>
  <si>
    <t>3.0</t>
  </si>
  <si>
    <t>207.47</t>
  </si>
  <si>
    <t>209.03</t>
  </si>
  <si>
    <t>204.92</t>
  </si>
  <si>
    <t>205.77</t>
  </si>
  <si>
    <t>206.76</t>
  </si>
  <si>
    <t>207.94</t>
  </si>
  <si>
    <t>204.87</t>
  </si>
  <si>
    <t>207.00</t>
  </si>
  <si>
    <t>208.51</t>
  </si>
  <si>
    <t>208.61</t>
  </si>
  <si>
    <t>202.55</t>
  </si>
  <si>
    <t>205.91</t>
  </si>
  <si>
    <t>209.51</t>
  </si>
  <si>
    <t>206.00</t>
  </si>
  <si>
    <t>206.29</t>
  </si>
  <si>
    <t>209.84</t>
  </si>
  <si>
    <t>210.31</t>
  </si>
  <si>
    <t>205.96</t>
  </si>
  <si>
    <t>207.38</t>
  </si>
  <si>
    <t>211.64</t>
  </si>
  <si>
    <t>208.32</t>
  </si>
  <si>
    <t>213.01</t>
  </si>
  <si>
    <t>213.10</t>
  </si>
  <si>
    <t>205.25</t>
  </si>
  <si>
    <t>207.80</t>
  </si>
  <si>
    <t>214.52</t>
  </si>
  <si>
    <t>207.14</t>
  </si>
  <si>
    <t>200.85</t>
  </si>
  <si>
    <t>207.23</t>
  </si>
  <si>
    <t>198.43</t>
  </si>
  <si>
    <t>206.67</t>
  </si>
  <si>
    <t>191.05</t>
  </si>
  <si>
    <t>199.19</t>
  </si>
  <si>
    <t>188.82</t>
  </si>
  <si>
    <t>198.76</t>
  </si>
  <si>
    <t>190.95</t>
  </si>
  <si>
    <t>192.14</t>
  </si>
  <si>
    <t>189.87</t>
  </si>
  <si>
    <t>191.14</t>
  </si>
  <si>
    <t>190.72</t>
  </si>
  <si>
    <t>191.33</t>
  </si>
  <si>
    <t>189.30</t>
  </si>
  <si>
    <t>190.81</t>
  </si>
  <si>
    <t>185.99</t>
  </si>
  <si>
    <t>190.58</t>
  </si>
  <si>
    <t>185.42</t>
  </si>
  <si>
    <t>189.91</t>
  </si>
  <si>
    <t>185.04</t>
  </si>
  <si>
    <t>186.46</t>
  </si>
  <si>
    <t>182.63</t>
  </si>
  <si>
    <t>182.48</t>
  </si>
  <si>
    <t>185.84</t>
  </si>
  <si>
    <t>181.82</t>
  </si>
  <si>
    <t>184.66</t>
  </si>
  <si>
    <t>182.39</t>
  </si>
  <si>
    <t>183.86</t>
  </si>
  <si>
    <t>181.58</t>
  </si>
  <si>
    <t>182.58</t>
  </si>
  <si>
    <t>180.78</t>
  </si>
  <si>
    <t>186.08</t>
  </si>
  <si>
    <t>180.02</t>
  </si>
  <si>
    <t>182.25</t>
  </si>
  <si>
    <t>176.99</t>
  </si>
  <si>
    <t>179.03</t>
  </si>
  <si>
    <t>176.33</t>
  </si>
  <si>
    <t>177.33</t>
  </si>
  <si>
    <t>178.37</t>
  </si>
  <si>
    <t>178.84</t>
  </si>
  <si>
    <t>175.86</t>
  </si>
  <si>
    <t>176.52</t>
  </si>
  <si>
    <t>177.89</t>
  </si>
  <si>
    <t>178.27</t>
  </si>
  <si>
    <t>174.86</t>
  </si>
  <si>
    <t>177.42</t>
  </si>
  <si>
    <t>181.54</t>
  </si>
  <si>
    <t>176.95</t>
  </si>
  <si>
    <t>177.85</t>
  </si>
  <si>
    <t>183.38</t>
  </si>
  <si>
    <t>184.33</t>
  </si>
  <si>
    <t>180.07</t>
  </si>
  <si>
    <t>180.59</t>
  </si>
  <si>
    <t>182.34</t>
  </si>
  <si>
    <t>182.10</t>
  </si>
  <si>
    <t>183.00</t>
  </si>
  <si>
    <t>179.64</t>
  </si>
  <si>
    <t>181.30</t>
  </si>
  <si>
    <t>186.22</t>
  </si>
  <si>
    <t>187.17</t>
  </si>
  <si>
    <t>181.87</t>
  </si>
  <si>
    <t>182.29</t>
  </si>
  <si>
    <t>183.15</t>
  </si>
  <si>
    <t>186.60</t>
  </si>
  <si>
    <t>182.44</t>
  </si>
  <si>
    <t>183.62</t>
  </si>
  <si>
    <t>182.06</t>
  </si>
  <si>
    <t>183.05</t>
  </si>
  <si>
    <t>180.87</t>
  </si>
  <si>
    <t>184.38</t>
  </si>
  <si>
    <t>178.89</t>
  </si>
  <si>
    <t>183.67</t>
  </si>
  <si>
    <t>179.83</t>
  </si>
  <si>
    <t>178.60</t>
  </si>
  <si>
    <t>181.02</t>
  </si>
  <si>
    <t>178.04</t>
  </si>
  <si>
    <t>181.40</t>
  </si>
  <si>
    <t>177.94</t>
  </si>
  <si>
    <t>176.09</t>
  </si>
  <si>
    <t>180.40</t>
  </si>
  <si>
    <t>175.38</t>
  </si>
  <si>
    <t>178.98</t>
  </si>
  <si>
    <t>175.01</t>
  </si>
  <si>
    <t>174.91</t>
  </si>
  <si>
    <t>177.37</t>
  </si>
  <si>
    <t>174.58</t>
  </si>
  <si>
    <t>174.67</t>
  </si>
  <si>
    <t>177.47</t>
  </si>
  <si>
    <t>173.92</t>
  </si>
  <si>
    <t>176.71</t>
  </si>
  <si>
    <t>173.54</t>
  </si>
  <si>
    <t>174.63</t>
  </si>
  <si>
    <t>176.05</t>
  </si>
  <si>
    <t>178.13</t>
  </si>
  <si>
    <t>175.29</t>
  </si>
  <si>
    <t>175.91</t>
  </si>
  <si>
    <t>176.90</t>
  </si>
  <si>
    <t>177.28</t>
  </si>
  <si>
    <t>175.43</t>
  </si>
  <si>
    <t>178.32</t>
  </si>
  <si>
    <t>177.18</t>
  </si>
  <si>
    <t>176.66</t>
  </si>
  <si>
    <t>175.10</t>
  </si>
  <si>
    <t>173.02</t>
  </si>
  <si>
    <t>176.47</t>
  </si>
  <si>
    <t>172.88</t>
  </si>
  <si>
    <t>175.76</t>
  </si>
  <si>
    <t>174.15</t>
  </si>
  <si>
    <t>174.39</t>
  </si>
  <si>
    <t>170.89</t>
  </si>
  <si>
    <t>169.19</t>
  </si>
  <si>
    <t>174.49</t>
  </si>
  <si>
    <t>168.57</t>
  </si>
  <si>
    <t>172.31</t>
  </si>
  <si>
    <t>166.54</t>
  </si>
  <si>
    <t>168.48</t>
  </si>
  <si>
    <t>166.01</t>
  </si>
  <si>
    <t>167.86</t>
  </si>
  <si>
    <t>165.16</t>
  </si>
  <si>
    <t>166.35</t>
  </si>
  <si>
    <t>164.26</t>
  </si>
  <si>
    <t>166.39</t>
  </si>
  <si>
    <t>166.77</t>
  </si>
  <si>
    <t>164.78</t>
  </si>
  <si>
    <t>166.49</t>
  </si>
  <si>
    <t>164.12</t>
  </si>
  <si>
    <t>165.21</t>
  </si>
  <si>
    <t>164.31</t>
  </si>
  <si>
    <t>165.35</t>
  </si>
  <si>
    <t>162.65</t>
  </si>
  <si>
    <t>165.07</t>
  </si>
  <si>
    <t>167.53</t>
  </si>
  <si>
    <t>162.75</t>
  </si>
  <si>
    <t>164.55</t>
  </si>
  <si>
    <t>166.20</t>
  </si>
  <si>
    <t>167.34</t>
  </si>
  <si>
    <t>165.59</t>
  </si>
  <si>
    <t>168.29</t>
  </si>
  <si>
    <t>165.45</t>
  </si>
  <si>
    <t>166.87</t>
  </si>
  <si>
    <t>165.64</t>
  </si>
  <si>
    <t>167.77</t>
  </si>
  <si>
    <t>166.16</t>
  </si>
  <si>
    <t>164.69</t>
  </si>
  <si>
    <t>165.92</t>
  </si>
  <si>
    <t>164.17</t>
  </si>
  <si>
    <t>166.25</t>
  </si>
  <si>
    <t>163.55</t>
  </si>
  <si>
    <t>164.83</t>
  </si>
  <si>
    <t>164.03</t>
  </si>
  <si>
    <t>167.58</t>
  </si>
  <si>
    <t>163.88</t>
  </si>
  <si>
    <t>165.97</t>
  </si>
  <si>
    <t>163.70</t>
  </si>
  <si>
    <t>168.19</t>
  </si>
  <si>
    <t>165.30</t>
  </si>
  <si>
    <t>165.73</t>
  </si>
  <si>
    <t>167.95</t>
  </si>
  <si>
    <t>168.33</t>
  </si>
  <si>
    <t>165.68</t>
  </si>
  <si>
    <t>166.58</t>
  </si>
  <si>
    <t>167.43</t>
  </si>
  <si>
    <t>166.11</t>
  </si>
  <si>
    <t>167.29</t>
  </si>
  <si>
    <t>169.52</t>
  </si>
  <si>
    <t>169.66</t>
  </si>
  <si>
    <t>168.10</t>
  </si>
  <si>
    <t>170.37</t>
  </si>
  <si>
    <t>167.48</t>
  </si>
  <si>
    <t>169.94</t>
  </si>
  <si>
    <t>167.72</t>
  </si>
  <si>
    <t>169.09</t>
  </si>
  <si>
    <t>165.83</t>
  </si>
  <si>
    <t>168.05</t>
  </si>
  <si>
    <t>166.91</t>
  </si>
  <si>
    <t>166.96</t>
  </si>
  <si>
    <t>163.74</t>
  </si>
  <si>
    <t>164.93</t>
  </si>
  <si>
    <t>167.01</t>
  </si>
  <si>
    <t>163.41</t>
  </si>
  <si>
    <t>163.32</t>
  </si>
  <si>
    <t>162.70</t>
  </si>
  <si>
    <t>163.27</t>
  </si>
  <si>
    <t>160.52</t>
  </si>
  <si>
    <t>162.80</t>
  </si>
  <si>
    <t>160.90</t>
  </si>
  <si>
    <t>162.18</t>
  </si>
  <si>
    <t>159.77</t>
  </si>
  <si>
    <t>161.80</t>
  </si>
  <si>
    <t>161.94</t>
  </si>
  <si>
    <t>162.51</t>
  </si>
  <si>
    <t>160.43</t>
  </si>
  <si>
    <t>160.76</t>
  </si>
  <si>
    <t>162.13</t>
  </si>
  <si>
    <t>163.22</t>
  </si>
  <si>
    <t>161.23</t>
  </si>
  <si>
    <t>159.48</t>
  </si>
  <si>
    <t>162.09</t>
  </si>
  <si>
    <t>159.20</t>
  </si>
  <si>
    <t>160.57</t>
  </si>
  <si>
    <t>160.86</t>
  </si>
  <si>
    <t>159.39</t>
  </si>
  <si>
    <t>160.62</t>
  </si>
  <si>
    <t>158.16</t>
  </si>
  <si>
    <t>161.09</t>
  </si>
  <si>
    <t>157.87</t>
  </si>
  <si>
    <t>159.72</t>
  </si>
  <si>
    <t>161.61</t>
  </si>
  <si>
    <t>159.96</t>
  </si>
  <si>
    <t>161.00</t>
  </si>
  <si>
    <t>163.13</t>
  </si>
  <si>
    <t>164.64</t>
  </si>
  <si>
    <t>160.19</t>
  </si>
  <si>
    <t>166.68</t>
  </si>
  <si>
    <t>163.08</t>
  </si>
  <si>
    <t>163.79</t>
  </si>
  <si>
    <t>168.76</t>
  </si>
  <si>
    <t>170.13</t>
  </si>
  <si>
    <t>167.10</t>
  </si>
  <si>
    <t>166.44</t>
  </si>
  <si>
    <t>167.15</t>
  </si>
  <si>
    <t>165.49</t>
  </si>
  <si>
    <t>165.78</t>
  </si>
  <si>
    <t>166.06</t>
  </si>
  <si>
    <t>165.26</t>
  </si>
  <si>
    <t>161.38</t>
  </si>
  <si>
    <t>161.57</t>
  </si>
  <si>
    <t>163.46</t>
  </si>
  <si>
    <t>164.74</t>
  </si>
  <si>
    <t>164.41</t>
  </si>
  <si>
    <t>164.50</t>
  </si>
  <si>
    <t>165.02</t>
  </si>
  <si>
    <t>167.39</t>
  </si>
  <si>
    <t>167.62</t>
  </si>
  <si>
    <t>171.98</t>
  </si>
  <si>
    <t>168.66</t>
  </si>
  <si>
    <t>169.99</t>
  </si>
  <si>
    <t>169.85</t>
  </si>
  <si>
    <t>168.24</t>
  </si>
  <si>
    <t>171.31</t>
  </si>
  <si>
    <t>168.38</t>
  </si>
  <si>
    <t>171.60</t>
  </si>
  <si>
    <t>171.84</t>
  </si>
  <si>
    <t>170.08</t>
  </si>
  <si>
    <t>171.08</t>
  </si>
  <si>
    <t>168.85</t>
  </si>
  <si>
    <t>172.45</t>
  </si>
  <si>
    <t>166.30</t>
  </si>
  <si>
    <t>169.56</t>
  </si>
  <si>
    <t>169.28</t>
  </si>
  <si>
    <t>163.65</t>
  </si>
  <si>
    <t>168.00</t>
  </si>
  <si>
    <t>162.32</t>
  </si>
  <si>
    <t>163.36</t>
  </si>
  <si>
    <t>162.99</t>
  </si>
  <si>
    <t>161.14</t>
  </si>
  <si>
    <t>161.66</t>
  </si>
  <si>
    <t>163.03</t>
  </si>
  <si>
    <t>161.99</t>
  </si>
  <si>
    <t>164.22</t>
  </si>
  <si>
    <t>163.18</t>
  </si>
  <si>
    <t>162.04</t>
  </si>
  <si>
    <t>160.34</t>
  </si>
  <si>
    <t>161.85</t>
  </si>
  <si>
    <t>162.47</t>
  </si>
  <si>
    <t>163.93</t>
  </si>
  <si>
    <t>160.00</t>
  </si>
  <si>
    <t>163.98</t>
  </si>
  <si>
    <t>158.73</t>
  </si>
  <si>
    <t>158.30</t>
  </si>
  <si>
    <t>158.92</t>
  </si>
  <si>
    <t>158.06</t>
  </si>
  <si>
    <t>157.54</t>
  </si>
  <si>
    <t>159.06</t>
  </si>
  <si>
    <t>157.12</t>
  </si>
  <si>
    <t>156.74</t>
  </si>
  <si>
    <t>158.44</t>
  </si>
  <si>
    <t>157.59</t>
  </si>
  <si>
    <t>155.41</t>
  </si>
  <si>
    <t>156.93</t>
  </si>
  <si>
    <t>156.03</t>
  </si>
  <si>
    <t>157.16</t>
  </si>
  <si>
    <t>156.27</t>
  </si>
  <si>
    <t>155.98</t>
  </si>
  <si>
    <t>158.87</t>
  </si>
  <si>
    <t>155.32</t>
  </si>
  <si>
    <t>156.17</t>
  </si>
  <si>
    <t>157.07</t>
  </si>
  <si>
    <t>157.73</t>
  </si>
  <si>
    <t>155.84</t>
  </si>
  <si>
    <t>156.88</t>
  </si>
  <si>
    <t>156.64</t>
  </si>
  <si>
    <t>155.51</t>
  </si>
  <si>
    <t>156.41</t>
  </si>
  <si>
    <t>155.70</t>
  </si>
  <si>
    <t>157.92</t>
  </si>
  <si>
    <t>155.27</t>
  </si>
  <si>
    <t>153.85</t>
  </si>
  <si>
    <t>156.69</t>
  </si>
  <si>
    <t>4.25</t>
  </si>
  <si>
    <t>156.81</t>
  </si>
  <si>
    <t>152.66</t>
  </si>
  <si>
    <t>153.95</t>
  </si>
  <si>
    <t>158.88</t>
  </si>
  <si>
    <t>160.31</t>
  </si>
  <si>
    <t>154.22</t>
  </si>
  <si>
    <t>156.67</t>
  </si>
  <si>
    <t>159.25</t>
  </si>
  <si>
    <t>154.36</t>
  </si>
  <si>
    <t>154.59</t>
  </si>
  <si>
    <t>154.13</t>
  </si>
  <si>
    <t>155.75</t>
  </si>
  <si>
    <t>153.35</t>
  </si>
  <si>
    <t>154.09</t>
  </si>
  <si>
    <t>151.27</t>
  </si>
  <si>
    <t>153.39</t>
  </si>
  <si>
    <t>153.12</t>
  </si>
  <si>
    <t>153.67</t>
  </si>
  <si>
    <t>151.64</t>
  </si>
  <si>
    <t>153.02</t>
  </si>
  <si>
    <t>154.55</t>
  </si>
  <si>
    <t>152.56</t>
  </si>
  <si>
    <t>153.16</t>
  </si>
  <si>
    <t>156.25</t>
  </si>
  <si>
    <t>156.34</t>
  </si>
  <si>
    <t>153.90</t>
  </si>
  <si>
    <t>156.71</t>
  </si>
  <si>
    <t>154.64</t>
  </si>
  <si>
    <t>155.61</t>
  </si>
  <si>
    <t>157.18</t>
  </si>
  <si>
    <t>154.32</t>
  </si>
  <si>
    <t>154.50</t>
  </si>
  <si>
    <t>156.53</t>
  </si>
  <si>
    <t>156.30</t>
  </si>
  <si>
    <t>155.15</t>
  </si>
  <si>
    <t>152.93</t>
  </si>
  <si>
    <t>154.68</t>
  </si>
  <si>
    <t>155.56</t>
  </si>
  <si>
    <t>151.87</t>
  </si>
  <si>
    <t>153.07</t>
  </si>
  <si>
    <t>153.30</t>
  </si>
  <si>
    <t>155.10</t>
  </si>
  <si>
    <t>154.78</t>
  </si>
  <si>
    <t>152.70</t>
  </si>
  <si>
    <t>155.38</t>
  </si>
  <si>
    <t>157.45</t>
  </si>
  <si>
    <t>154.18</t>
  </si>
  <si>
    <t>154.92</t>
  </si>
  <si>
    <t>157.04</t>
  </si>
  <si>
    <t>157.22</t>
  </si>
  <si>
    <t>158.79</t>
  </si>
  <si>
    <t>155.47</t>
  </si>
  <si>
    <t>155.88</t>
  </si>
  <si>
    <t>154.96</t>
  </si>
  <si>
    <t>157.13</t>
  </si>
  <si>
    <t>154.82</t>
  </si>
  <si>
    <t>155.42</t>
  </si>
  <si>
    <t>151.92</t>
  </si>
  <si>
    <t>156.07</t>
  </si>
  <si>
    <t>153.49</t>
  </si>
  <si>
    <t>153.81</t>
  </si>
  <si>
    <t>153.53</t>
  </si>
  <si>
    <t>152.19</t>
  </si>
  <si>
    <t>154.41</t>
  </si>
  <si>
    <t>152.01</t>
  </si>
  <si>
    <t>152.98</t>
  </si>
  <si>
    <t>154.04</t>
  </si>
  <si>
    <t>151.78</t>
  </si>
  <si>
    <t>152.38</t>
  </si>
  <si>
    <t>149.43</t>
  </si>
  <si>
    <t>154.73</t>
  </si>
  <si>
    <t>149.33</t>
  </si>
  <si>
    <t>152.79</t>
  </si>
  <si>
    <t>151.55</t>
  </si>
  <si>
    <t>153.44</t>
  </si>
  <si>
    <t>149.75</t>
  </si>
  <si>
    <t>150.35</t>
  </si>
  <si>
    <t>157.77</t>
  </si>
  <si>
    <t>158.14</t>
  </si>
  <si>
    <t>156.58</t>
  </si>
  <si>
    <t>156.62</t>
  </si>
  <si>
    <t>156.35</t>
  </si>
  <si>
    <t>158.47</t>
  </si>
  <si>
    <t>158.56</t>
  </si>
  <si>
    <t>159.67</t>
  </si>
  <si>
    <t>155.93</t>
  </si>
  <si>
    <t>158.65</t>
  </si>
  <si>
    <t>160.54</t>
  </si>
  <si>
    <t>158.37</t>
  </si>
  <si>
    <t>158.74</t>
  </si>
  <si>
    <t>156.76</t>
  </si>
  <si>
    <t>160.22</t>
  </si>
  <si>
    <t>158.28</t>
  </si>
  <si>
    <t>155.01</t>
  </si>
  <si>
    <t>155.79</t>
  </si>
  <si>
    <t>157.91</t>
  </si>
  <si>
    <t>158.42</t>
  </si>
  <si>
    <t>158.51</t>
  </si>
  <si>
    <t>159.07</t>
  </si>
  <si>
    <t>160.59</t>
  </si>
  <si>
    <t>161.42</t>
  </si>
  <si>
    <t>158.01</t>
  </si>
  <si>
    <t>161.97</t>
  </si>
  <si>
    <t>162.34</t>
  </si>
  <si>
    <t>160.36</t>
  </si>
  <si>
    <t>161.60</t>
  </si>
  <si>
    <t>159.62</t>
  </si>
  <si>
    <t>162.02</t>
  </si>
  <si>
    <t>158.10</t>
  </si>
  <si>
    <t>161.56</t>
  </si>
  <si>
    <t>159.02</t>
  </si>
  <si>
    <t>159.44</t>
  </si>
  <si>
    <t>160.03</t>
  </si>
  <si>
    <t>160.17</t>
  </si>
  <si>
    <t>158.84</t>
  </si>
  <si>
    <t>156.90</t>
  </si>
  <si>
    <t>156.94</t>
  </si>
  <si>
    <t>157.96</t>
  </si>
  <si>
    <t>155.19</t>
  </si>
  <si>
    <t>152.42</t>
  </si>
  <si>
    <t>152.06</t>
  </si>
  <si>
    <t>151.41</t>
  </si>
  <si>
    <t>152.29</t>
  </si>
  <si>
    <t>155.24</t>
  </si>
  <si>
    <t>159.53</t>
  </si>
  <si>
    <t>156.02</t>
  </si>
  <si>
    <t>158.93</t>
  </si>
  <si>
    <t>160.63</t>
  </si>
  <si>
    <t>158.97</t>
  </si>
  <si>
    <t>159.94</t>
  </si>
  <si>
    <t>157.82</t>
  </si>
  <si>
    <t>159.57</t>
  </si>
  <si>
    <t>160.13</t>
  </si>
  <si>
    <t>156.48</t>
  </si>
  <si>
    <t>160.68</t>
  </si>
  <si>
    <t>157.31</t>
  </si>
  <si>
    <t>163.95</t>
  </si>
  <si>
    <t>164.05</t>
  </si>
  <si>
    <t>165.57</t>
  </si>
  <si>
    <t>161.28</t>
  </si>
  <si>
    <t>162.20</t>
  </si>
  <si>
    <t>165.15</t>
  </si>
  <si>
    <t>162.66</t>
  </si>
  <si>
    <t>165.43</t>
  </si>
  <si>
    <t>167.74</t>
  </si>
  <si>
    <t>163.49</t>
  </si>
  <si>
    <t>164.32</t>
  </si>
  <si>
    <t>167.78</t>
  </si>
  <si>
    <t>168.52</t>
  </si>
  <si>
    <t>166.03</t>
  </si>
  <si>
    <t>160.50</t>
  </si>
  <si>
    <t>168.75</t>
  </si>
  <si>
    <t>167.69</t>
  </si>
  <si>
    <t>157.41</t>
  </si>
  <si>
    <t>158.19</t>
  </si>
  <si>
    <t>154.45</t>
  </si>
  <si>
    <t>152.61</t>
  </si>
  <si>
    <t>156.21</t>
  </si>
  <si>
    <t>153.99</t>
  </si>
  <si>
    <t>151.73</t>
  </si>
  <si>
    <t>152.24</t>
  </si>
  <si>
    <t>154.87</t>
  </si>
  <si>
    <t>148.97</t>
  </si>
  <si>
    <t>153.58</t>
  </si>
  <si>
    <t>155.05</t>
  </si>
  <si>
    <t>151.13</t>
  </si>
  <si>
    <t>151.32</t>
  </si>
  <si>
    <t>151.50</t>
  </si>
  <si>
    <t>151.96</t>
  </si>
  <si>
    <t>152.47</t>
  </si>
  <si>
    <t>148.64</t>
  </si>
  <si>
    <t>147.86</t>
  </si>
  <si>
    <t>148.55</t>
  </si>
  <si>
    <t>150.07</t>
  </si>
  <si>
    <t>152.75</t>
  </si>
  <si>
    <t>149.29</t>
  </si>
  <si>
    <t>151.23</t>
  </si>
  <si>
    <t>150.44</t>
  </si>
  <si>
    <t>148.83</t>
  </si>
  <si>
    <t>149.80</t>
  </si>
  <si>
    <t>150.26</t>
  </si>
  <si>
    <t>149.38</t>
  </si>
  <si>
    <t>149.93</t>
  </si>
  <si>
    <t>147.44</t>
  </si>
  <si>
    <t>151.36</t>
  </si>
  <si>
    <t>146.61</t>
  </si>
  <si>
    <t>147.91</t>
  </si>
  <si>
    <t>147.58</t>
  </si>
  <si>
    <t>149.01</t>
  </si>
  <si>
    <t>145.18</t>
  </si>
  <si>
    <t>147.26</t>
  </si>
  <si>
    <t>146.43</t>
  </si>
  <si>
    <t>149.15</t>
  </si>
  <si>
    <t>145.74</t>
  </si>
  <si>
    <t>147.17</t>
  </si>
  <si>
    <t>145.55</t>
  </si>
  <si>
    <t>147.07</t>
  </si>
  <si>
    <t>142.97</t>
  </si>
  <si>
    <t>145.69</t>
  </si>
  <si>
    <t>147.03</t>
  </si>
  <si>
    <t>149.10</t>
  </si>
  <si>
    <t>145.28</t>
  </si>
  <si>
    <t>146.66</t>
  </si>
  <si>
    <t>149.84</t>
  </si>
  <si>
    <t>144.45</t>
  </si>
  <si>
    <t>146.29</t>
  </si>
  <si>
    <t>150.03</t>
  </si>
  <si>
    <t>158.70</t>
  </si>
  <si>
    <t>159.71</t>
  </si>
  <si>
    <t>157.64</t>
  </si>
  <si>
    <t>160.45</t>
  </si>
  <si>
    <t>162.48</t>
  </si>
  <si>
    <t>161.51</t>
  </si>
  <si>
    <t>153.72</t>
  </si>
  <si>
    <t>149.98</t>
  </si>
  <si>
    <t>149.61</t>
  </si>
  <si>
    <t>148.74</t>
  </si>
  <si>
    <t>149.24</t>
  </si>
  <si>
    <t>148.23</t>
  </si>
  <si>
    <t>150.72</t>
  </si>
  <si>
    <t>148.46</t>
  </si>
  <si>
    <t>146.57</t>
  </si>
  <si>
    <t>146.15</t>
  </si>
  <si>
    <t>148.32</t>
  </si>
  <si>
    <t>144.31</t>
  </si>
  <si>
    <t>146.84</t>
  </si>
  <si>
    <t>143.57</t>
  </si>
  <si>
    <t>146.34</t>
  </si>
  <si>
    <t>145.09</t>
  </si>
  <si>
    <t>143.89</t>
  </si>
  <si>
    <t>144.35</t>
  </si>
  <si>
    <t>144.95</t>
  </si>
  <si>
    <t>145.51</t>
  </si>
  <si>
    <t>148.92</t>
  </si>
  <si>
    <t>147.49</t>
  </si>
  <si>
    <t>150.95</t>
  </si>
  <si>
    <t>147.40</t>
  </si>
  <si>
    <t>144.77</t>
  </si>
  <si>
    <t>141.77</t>
  </si>
  <si>
    <t>140.76</t>
  </si>
  <si>
    <t>146.20</t>
  </si>
  <si>
    <t>144.08</t>
  </si>
  <si>
    <t>144.68</t>
  </si>
  <si>
    <t>140.99</t>
  </si>
  <si>
    <t>141.73</t>
  </si>
  <si>
    <t>144.72</t>
  </si>
  <si>
    <t>143.66</t>
  </si>
  <si>
    <t>140.73</t>
  </si>
  <si>
    <t>144.80</t>
  </si>
  <si>
    <t>140.23</t>
  </si>
  <si>
    <t>144.26</t>
  </si>
  <si>
    <t>139.74</t>
  </si>
  <si>
    <t>142.23</t>
  </si>
  <si>
    <t>138.47</t>
  </si>
  <si>
    <t>140.82</t>
  </si>
  <si>
    <t>144.53</t>
  </si>
  <si>
    <t>145.26</t>
  </si>
  <si>
    <t>138.51</t>
  </si>
  <si>
    <t>140.01</t>
  </si>
  <si>
    <t>144.85</t>
  </si>
  <si>
    <t>145.66</t>
  </si>
  <si>
    <t>142.27</t>
  </si>
  <si>
    <t>144.49</t>
  </si>
  <si>
    <t>142.18</t>
  </si>
  <si>
    <t>144.90</t>
  </si>
  <si>
    <t>141.68</t>
  </si>
  <si>
    <t>144.40</t>
  </si>
  <si>
    <t>138.38</t>
  </si>
  <si>
    <t>142.72</t>
  </si>
  <si>
    <t>136.66</t>
  </si>
  <si>
    <t>141.64</t>
  </si>
  <si>
    <t>136.61</t>
  </si>
  <si>
    <t>139.78</t>
  </si>
  <si>
    <t>136.16</t>
  </si>
  <si>
    <t>138.42</t>
  </si>
  <si>
    <t>135.80</t>
  </si>
  <si>
    <t>134.89</t>
  </si>
  <si>
    <t>136.07</t>
  </si>
  <si>
    <t>135.35</t>
  </si>
  <si>
    <t>136.25</t>
  </si>
  <si>
    <t>135.48</t>
  </si>
  <si>
    <t>135.75</t>
  </si>
  <si>
    <t>134.99</t>
  </si>
  <si>
    <t>135.03</t>
  </si>
  <si>
    <t>133.36</t>
  </si>
  <si>
    <t>135.84</t>
  </si>
  <si>
    <t>137.02</t>
  </si>
  <si>
    <t>134.08</t>
  </si>
  <si>
    <t>134.80</t>
  </si>
  <si>
    <t>136.89</t>
  </si>
  <si>
    <t>136.52</t>
  </si>
  <si>
    <t>137.65</t>
  </si>
  <si>
    <t>137.79</t>
  </si>
  <si>
    <t>135.89</t>
  </si>
  <si>
    <t>135.57</t>
  </si>
  <si>
    <t>136.84</t>
  </si>
  <si>
    <t>135.08</t>
  </si>
  <si>
    <t>136.43</t>
  </si>
  <si>
    <t>137.16</t>
  </si>
  <si>
    <t>135.12</t>
  </si>
  <si>
    <t>134.35</t>
  </si>
  <si>
    <t>135.53</t>
  </si>
  <si>
    <t>134.85</t>
  </si>
  <si>
    <t>133.04</t>
  </si>
  <si>
    <t>134.22</t>
  </si>
  <si>
    <t>133.72</t>
  </si>
  <si>
    <t>135.17</t>
  </si>
  <si>
    <t>133.49</t>
  </si>
  <si>
    <t>134.49</t>
  </si>
  <si>
    <t>130.37</t>
  </si>
  <si>
    <t>134.03</t>
  </si>
  <si>
    <t>133.13</t>
  </si>
  <si>
    <t>130.32</t>
  </si>
  <si>
    <t>129.96</t>
  </si>
  <si>
    <t>131.05</t>
  </si>
  <si>
    <t>127.61</t>
  </si>
  <si>
    <t>130.51</t>
  </si>
  <si>
    <t>130.05</t>
  </si>
  <si>
    <t>126.70</t>
  </si>
  <si>
    <t>129.19</t>
  </si>
  <si>
    <t>126.25</t>
  </si>
  <si>
    <t>127.11</t>
  </si>
  <si>
    <t>128.06</t>
  </si>
  <si>
    <t>128.51</t>
  </si>
  <si>
    <t>123.17</t>
  </si>
  <si>
    <t>125.75</t>
  </si>
  <si>
    <t>127.97</t>
  </si>
  <si>
    <t>130.55</t>
  </si>
  <si>
    <t>126.89</t>
  </si>
  <si>
    <t>127.47</t>
  </si>
  <si>
    <t>126.12</t>
  </si>
  <si>
    <t>128.70</t>
  </si>
  <si>
    <t>129.60</t>
  </si>
  <si>
    <t>126.48</t>
  </si>
  <si>
    <t>127.29</t>
  </si>
  <si>
    <t>128.79</t>
  </si>
  <si>
    <t>130.28</t>
  </si>
  <si>
    <t>127.74</t>
  </si>
  <si>
    <t>129.33</t>
  </si>
  <si>
    <t>124.71</t>
  </si>
  <si>
    <t>129.51</t>
  </si>
  <si>
    <t>123.81</t>
  </si>
  <si>
    <t>128.29</t>
  </si>
  <si>
    <t>125.35</t>
  </si>
  <si>
    <t>126.07</t>
  </si>
  <si>
    <t>124.12</t>
  </si>
  <si>
    <t>125.44</t>
  </si>
  <si>
    <t>124.22</t>
  </si>
  <si>
    <t>125.84</t>
  </si>
  <si>
    <t>123.76</t>
  </si>
  <si>
    <t>124.80</t>
  </si>
  <si>
    <t>122.13</t>
  </si>
  <si>
    <t>123.63</t>
  </si>
  <si>
    <t>125.93</t>
  </si>
  <si>
    <t>122.77</t>
  </si>
  <si>
    <t>123.54</t>
  </si>
  <si>
    <t>126.66</t>
  </si>
  <si>
    <t>123.58</t>
  </si>
  <si>
    <t>124.58</t>
  </si>
  <si>
    <t>125.08</t>
  </si>
  <si>
    <t>127.84</t>
  </si>
  <si>
    <t>124.67</t>
  </si>
  <si>
    <t>122.18</t>
  </si>
  <si>
    <t>127.70</t>
  </si>
  <si>
    <t>130.73</t>
  </si>
  <si>
    <t>126.30</t>
  </si>
  <si>
    <t>129.37</t>
  </si>
  <si>
    <t>138.06</t>
  </si>
  <si>
    <t>139.10</t>
  </si>
  <si>
    <t>133.54</t>
  </si>
  <si>
    <t>134.76</t>
  </si>
  <si>
    <t>137.97</t>
  </si>
  <si>
    <t>139.37</t>
  </si>
  <si>
    <t>140.19</t>
  </si>
  <si>
    <t>139.47</t>
  </si>
  <si>
    <t>140.51</t>
  </si>
  <si>
    <t>140.55</t>
  </si>
  <si>
    <t>142.99</t>
  </si>
  <si>
    <t>140.42</t>
  </si>
  <si>
    <t>141.28</t>
  </si>
  <si>
    <t>144.58</t>
  </si>
  <si>
    <t>142.13</t>
  </si>
  <si>
    <t>140.46</t>
  </si>
  <si>
    <t>138.92</t>
  </si>
  <si>
    <t>142.32</t>
  </si>
  <si>
    <t>141.00</t>
  </si>
  <si>
    <t>143.58</t>
  </si>
  <si>
    <t>139.92</t>
  </si>
  <si>
    <t>143.90</t>
  </si>
  <si>
    <t>140.28</t>
  </si>
  <si>
    <t>144.17</t>
  </si>
  <si>
    <t>139.60</t>
  </si>
  <si>
    <t>143.94</t>
  </si>
  <si>
    <t>141.59</t>
  </si>
  <si>
    <t>144.99</t>
  </si>
  <si>
    <t>141.41</t>
  </si>
  <si>
    <t>141.91</t>
  </si>
  <si>
    <t>136.75</t>
  </si>
  <si>
    <t>141.18</t>
  </si>
  <si>
    <t>138.02</t>
  </si>
  <si>
    <t>134.67</t>
  </si>
  <si>
    <t>136.57</t>
  </si>
  <si>
    <t>135.30</t>
  </si>
  <si>
    <t>138.61</t>
  </si>
  <si>
    <t>140.37</t>
  </si>
  <si>
    <t>136.30</t>
  </si>
  <si>
    <t>139.51</t>
  </si>
  <si>
    <t>134.31</t>
  </si>
  <si>
    <t>133.40</t>
  </si>
  <si>
    <t>138.15</t>
  </si>
  <si>
    <t>137.43</t>
  </si>
  <si>
    <t>132.41</t>
  </si>
  <si>
    <t>132.95</t>
  </si>
  <si>
    <t>140.60</t>
  </si>
  <si>
    <t>133.63</t>
  </si>
  <si>
    <t>135.39</t>
  </si>
  <si>
    <t>134.44</t>
  </si>
  <si>
    <t>131.91</t>
  </si>
  <si>
    <t>133.94</t>
  </si>
  <si>
    <t>136.21</t>
  </si>
  <si>
    <t>133.22</t>
  </si>
  <si>
    <t>134.40</t>
  </si>
  <si>
    <t>129.78</t>
  </si>
  <si>
    <t>128.20</t>
  </si>
  <si>
    <t>134.17</t>
  </si>
  <si>
    <t>129.87</t>
  </si>
  <si>
    <t>130.46</t>
  </si>
  <si>
    <t>139.42</t>
  </si>
  <si>
    <t>142.04</t>
  </si>
  <si>
    <t>143.85</t>
  </si>
  <si>
    <t>145.94</t>
  </si>
  <si>
    <t>139.83</t>
  </si>
  <si>
    <t>140.69</t>
  </si>
  <si>
    <t>144.62</t>
  </si>
  <si>
    <t>141.14</t>
  </si>
  <si>
    <t>145.12</t>
  </si>
  <si>
    <t>141.23</t>
  </si>
  <si>
    <t>144.44</t>
  </si>
  <si>
    <t>145.48</t>
  </si>
  <si>
    <t>142.09</t>
  </si>
  <si>
    <t>143.36</t>
  </si>
  <si>
    <t>146.52</t>
  </si>
  <si>
    <t>142.36</t>
  </si>
  <si>
    <t>143.31</t>
  </si>
  <si>
    <t>142.54</t>
  </si>
  <si>
    <t>145.17</t>
  </si>
  <si>
    <t>145.71</t>
  </si>
  <si>
    <t>140.91</t>
  </si>
  <si>
    <t>141.37</t>
  </si>
  <si>
    <t>140.87</t>
  </si>
  <si>
    <t>142.63</t>
  </si>
  <si>
    <t>143.40</t>
  </si>
  <si>
    <t>143.54</t>
  </si>
  <si>
    <t>145.62</t>
  </si>
  <si>
    <t>140.64</t>
  </si>
  <si>
    <t>147.52</t>
  </si>
  <si>
    <t>144.67</t>
  </si>
  <si>
    <t>145.21</t>
  </si>
  <si>
    <t>146.25</t>
  </si>
  <si>
    <t>147.88</t>
  </si>
  <si>
    <t>147.25</t>
  </si>
  <si>
    <t>146.75</t>
  </si>
  <si>
    <t>147.70</t>
  </si>
  <si>
    <t>150.55</t>
  </si>
  <si>
    <t>145.39</t>
  </si>
  <si>
    <t>148.20</t>
  </si>
  <si>
    <t>138.24</t>
  </si>
  <si>
    <t>139.33</t>
  </si>
  <si>
    <t>138.20</t>
  </si>
  <si>
    <t>139.01</t>
  </si>
  <si>
    <t>138.11</t>
  </si>
  <si>
    <t>138.56</t>
  </si>
  <si>
    <t>137.61</t>
  </si>
  <si>
    <t>137.75</t>
  </si>
  <si>
    <t>131.59</t>
  </si>
  <si>
    <t>131.00</t>
  </si>
  <si>
    <t>134.94</t>
  </si>
  <si>
    <t>128.38</t>
  </si>
  <si>
    <t>132.13</t>
  </si>
  <si>
    <t>130.60</t>
  </si>
  <si>
    <t>124.89</t>
  </si>
  <si>
    <t>129.83</t>
  </si>
  <si>
    <t>121.55</t>
  </si>
  <si>
    <t>122.72</t>
  </si>
  <si>
    <t>123.04</t>
  </si>
  <si>
    <t>120.78</t>
  </si>
  <si>
    <t>122.45</t>
  </si>
  <si>
    <t>121.18</t>
  </si>
  <si>
    <t>121.59</t>
  </si>
  <si>
    <t>122.63</t>
  </si>
  <si>
    <t>121.09</t>
  </si>
  <si>
    <t>122.00</t>
  </si>
  <si>
    <t>123.08</t>
  </si>
  <si>
    <t>123.22</t>
  </si>
  <si>
    <t>121.45</t>
  </si>
  <si>
    <t>121.95</t>
  </si>
  <si>
    <t>120.82</t>
  </si>
  <si>
    <t>122.81</t>
  </si>
  <si>
    <t>120.69</t>
  </si>
  <si>
    <t>122.54</t>
  </si>
  <si>
    <t>120.28</t>
  </si>
  <si>
    <t>121.05</t>
  </si>
  <si>
    <t>119.64</t>
  </si>
  <si>
    <t>120.64</t>
  </si>
  <si>
    <t>121.41</t>
  </si>
  <si>
    <t>119.24</t>
  </si>
  <si>
    <t>120.23</t>
  </si>
  <si>
    <t>120.73</t>
  </si>
  <si>
    <t>119.19</t>
  </si>
  <si>
    <t>119.37</t>
  </si>
  <si>
    <t>119.83</t>
  </si>
  <si>
    <t>120.37</t>
  </si>
  <si>
    <t>119.06</t>
  </si>
  <si>
    <t>120.14</t>
  </si>
  <si>
    <t>118.83</t>
  </si>
  <si>
    <t>120.32</t>
  </si>
  <si>
    <t>118.24</t>
  </si>
  <si>
    <t>118.60</t>
  </si>
  <si>
    <t>119.42</t>
  </si>
  <si>
    <t>118.33</t>
  </si>
  <si>
    <t>119.60</t>
  </si>
  <si>
    <t>119.01</t>
  </si>
  <si>
    <t>121.23</t>
  </si>
  <si>
    <t>118.65</t>
  </si>
  <si>
    <t>118.11</t>
  </si>
  <si>
    <t>122.90</t>
  </si>
  <si>
    <t>116.75</t>
  </si>
  <si>
    <t>114.85</t>
  </si>
  <si>
    <t>117.70</t>
  </si>
  <si>
    <t>119.46</t>
  </si>
  <si>
    <t>117.43</t>
  </si>
  <si>
    <t>117.83</t>
  </si>
  <si>
    <t>119.55</t>
  </si>
  <si>
    <t>117.88</t>
  </si>
  <si>
    <t>120.19</t>
  </si>
  <si>
    <t>118.06</t>
  </si>
  <si>
    <t>118.51</t>
  </si>
  <si>
    <t>116.70</t>
  </si>
  <si>
    <t>116.57</t>
  </si>
  <si>
    <t>113.13</t>
  </si>
  <si>
    <t>118.56</t>
  </si>
  <si>
    <t>117.97</t>
  </si>
  <si>
    <t>114.94</t>
  </si>
  <si>
    <t>111.91</t>
  </si>
  <si>
    <t>112.59</t>
  </si>
  <si>
    <t>117.52</t>
  </si>
  <si>
    <t>119.92</t>
  </si>
  <si>
    <t>115.75</t>
  </si>
  <si>
    <t>118.69</t>
  </si>
  <si>
    <t>121.36</t>
  </si>
  <si>
    <t>119.78</t>
  </si>
  <si>
    <t>121.73</t>
  </si>
  <si>
    <t>122.09</t>
  </si>
  <si>
    <t>119.87</t>
  </si>
  <si>
    <t>123.72</t>
  </si>
  <si>
    <t>120.55</t>
  </si>
  <si>
    <t>122.50</t>
  </si>
  <si>
    <t>121.91</t>
  </si>
  <si>
    <t>123.49</t>
  </si>
  <si>
    <t>119.28</t>
  </si>
  <si>
    <t>121.68</t>
  </si>
  <si>
    <t>124.62</t>
  </si>
  <si>
    <t>122.31</t>
  </si>
  <si>
    <t>123.85</t>
  </si>
  <si>
    <t>121.14</t>
  </si>
  <si>
    <t>122.22</t>
  </si>
  <si>
    <t>122.59</t>
  </si>
  <si>
    <t>123.40</t>
  </si>
  <si>
    <t>123.99</t>
  </si>
  <si>
    <t>124.40</t>
  </si>
  <si>
    <t>124.44</t>
  </si>
  <si>
    <t>123.36</t>
  </si>
  <si>
    <t>123.67</t>
  </si>
  <si>
    <t>4.0</t>
  </si>
  <si>
    <t>124.87</t>
  </si>
  <si>
    <t>125.53</t>
  </si>
  <si>
    <t>123.77</t>
  </si>
  <si>
    <t>126.63</t>
  </si>
  <si>
    <t>126.76</t>
  </si>
  <si>
    <t>123.51</t>
  </si>
  <si>
    <t>126.10</t>
  </si>
  <si>
    <t>121.84</t>
  </si>
  <si>
    <t>124.92</t>
  </si>
  <si>
    <t>123.11</t>
  </si>
  <si>
    <t>121.35</t>
  </si>
  <si>
    <t>123.25</t>
  </si>
  <si>
    <t>118.01</t>
  </si>
  <si>
    <t>117.09</t>
  </si>
  <si>
    <t>118.72</t>
  </si>
  <si>
    <t>115.37</t>
  </si>
  <si>
    <t>119.29</t>
  </si>
  <si>
    <t>115.24</t>
  </si>
  <si>
    <t>118.98</t>
  </si>
  <si>
    <t>116.96</t>
  </si>
  <si>
    <t>118.94</t>
  </si>
  <si>
    <t>115.20</t>
  </si>
  <si>
    <t>116.61</t>
  </si>
  <si>
    <t>119.68</t>
  </si>
  <si>
    <t>116.56</t>
  </si>
  <si>
    <t>117.93</t>
  </si>
  <si>
    <t>118.28</t>
  </si>
  <si>
    <t>119.90</t>
  </si>
  <si>
    <t>118.63</t>
  </si>
  <si>
    <t>116.91</t>
  </si>
  <si>
    <t>118.54</t>
  </si>
  <si>
    <t>120.12</t>
  </si>
  <si>
    <t>121.13</t>
  </si>
  <si>
    <t>118.19</t>
  </si>
  <si>
    <t>118.41</t>
  </si>
  <si>
    <t>118.23</t>
  </si>
  <si>
    <t>119.73</t>
  </si>
  <si>
    <t>117.22</t>
  </si>
  <si>
    <t>119.02</t>
  </si>
  <si>
    <t>120.17</t>
  </si>
  <si>
    <t>117.40</t>
  </si>
  <si>
    <t>118.67</t>
  </si>
  <si>
    <t>117.27</t>
  </si>
  <si>
    <t>116.39</t>
  </si>
  <si>
    <t>117.71</t>
  </si>
  <si>
    <t>116.21</t>
  </si>
  <si>
    <t>117.84</t>
  </si>
  <si>
    <t>116.34</t>
  </si>
  <si>
    <t>116.03</t>
  </si>
  <si>
    <t>114.98</t>
  </si>
  <si>
    <t>115.95</t>
  </si>
  <si>
    <t>115.46</t>
  </si>
  <si>
    <t>116.25</t>
  </si>
  <si>
    <t>113.84</t>
  </si>
  <si>
    <t>115.51</t>
  </si>
  <si>
    <t>113.70</t>
  </si>
  <si>
    <t>115.11</t>
  </si>
  <si>
    <t>116.83</t>
  </si>
  <si>
    <t>116.08</t>
  </si>
  <si>
    <t>111.68</t>
  </si>
  <si>
    <t>111.46</t>
  </si>
  <si>
    <t>116.87</t>
  </si>
  <si>
    <t>110.27</t>
  </si>
  <si>
    <t>111.29</t>
  </si>
  <si>
    <t>109.66</t>
  </si>
  <si>
    <t>110.80</t>
  </si>
  <si>
    <t>111.51</t>
  </si>
  <si>
    <t>109.04</t>
  </si>
  <si>
    <t>109.40</t>
  </si>
  <si>
    <t>108.38</t>
  </si>
  <si>
    <t>112.43</t>
  </si>
  <si>
    <t>107.50</t>
  </si>
  <si>
    <t>111.59</t>
  </si>
  <si>
    <t>109.57</t>
  </si>
  <si>
    <t>109.70</t>
  </si>
  <si>
    <t>107.46</t>
  </si>
  <si>
    <t>108.30</t>
  </si>
  <si>
    <t>107.28</t>
  </si>
  <si>
    <t>107.24</t>
  </si>
  <si>
    <t>109.13</t>
  </si>
  <si>
    <t>106.63</t>
  </si>
  <si>
    <t>107.42</t>
  </si>
  <si>
    <t>106.05</t>
  </si>
  <si>
    <t>107.15</t>
  </si>
  <si>
    <t>109.75</t>
  </si>
  <si>
    <t>109.92</t>
  </si>
  <si>
    <t>106.32</t>
  </si>
  <si>
    <t>108.25</t>
  </si>
  <si>
    <t>107.99</t>
  </si>
  <si>
    <t>109.53</t>
  </si>
  <si>
    <t>108.21</t>
  </si>
  <si>
    <t>108.96</t>
  </si>
  <si>
    <t>106.98</t>
  </si>
  <si>
    <t>107.77</t>
  </si>
  <si>
    <t>108.65</t>
  </si>
  <si>
    <t>106.27</t>
  </si>
  <si>
    <t>109.48</t>
  </si>
  <si>
    <t>110.32</t>
  </si>
  <si>
    <t>104.73</t>
  </si>
  <si>
    <t>107.06</t>
  </si>
  <si>
    <t>112.03</t>
  </si>
  <si>
    <t>112.30</t>
  </si>
  <si>
    <t>110.41</t>
  </si>
  <si>
    <t>112.17</t>
  </si>
  <si>
    <t>112.74</t>
  </si>
  <si>
    <t>111.02</t>
  </si>
  <si>
    <t>110.93</t>
  </si>
  <si>
    <t>112.96</t>
  </si>
  <si>
    <t>110.71</t>
  </si>
  <si>
    <t>111.42</t>
  </si>
  <si>
    <t>112.08</t>
  </si>
  <si>
    <t>111.11</t>
  </si>
  <si>
    <t>112.21</t>
  </si>
  <si>
    <t>113.09</t>
  </si>
  <si>
    <t>110.36</t>
  </si>
  <si>
    <t>110.63</t>
  </si>
  <si>
    <t>110.89</t>
  </si>
  <si>
    <t>111.90</t>
  </si>
  <si>
    <t>112.25</t>
  </si>
  <si>
    <t>110.49</t>
  </si>
  <si>
    <t>110.85</t>
  </si>
  <si>
    <t>109.79</t>
  </si>
  <si>
    <t>110.01</t>
  </si>
  <si>
    <t>111.15</t>
  </si>
  <si>
    <t>110.23</t>
  </si>
  <si>
    <t>109.35</t>
  </si>
  <si>
    <t>113.18</t>
  </si>
  <si>
    <t>114.54</t>
  </si>
  <si>
    <t>114.58</t>
  </si>
  <si>
    <t>111.33</t>
  </si>
  <si>
    <t>114.32</t>
  </si>
  <si>
    <t>110.67</t>
  </si>
  <si>
    <t>112.39</t>
  </si>
  <si>
    <t>113.75</t>
  </si>
  <si>
    <t>109.97</t>
  </si>
  <si>
    <t>111.24</t>
  </si>
  <si>
    <t>117.13</t>
  </si>
  <si>
    <t>112.56</t>
  </si>
  <si>
    <t>113.31</t>
  </si>
  <si>
    <t>119.16</t>
  </si>
  <si>
    <t>120.21</t>
  </si>
  <si>
    <t>118.89</t>
  </si>
  <si>
    <t>120.74</t>
  </si>
  <si>
    <t>117.44</t>
  </si>
  <si>
    <t>114.36</t>
  </si>
  <si>
    <t>117.62</t>
  </si>
  <si>
    <t>112.69</t>
  </si>
  <si>
    <t>120.39</t>
  </si>
  <si>
    <t>114.06</t>
  </si>
  <si>
    <t>114.45</t>
  </si>
  <si>
    <t>121.00</t>
  </si>
  <si>
    <t>118.50</t>
  </si>
  <si>
    <t>119.99</t>
  </si>
  <si>
    <t>118.10</t>
  </si>
  <si>
    <t>120.61</t>
  </si>
  <si>
    <t>121.53</t>
  </si>
  <si>
    <t>120.92</t>
  </si>
  <si>
    <t>118.14</t>
  </si>
  <si>
    <t>121.57</t>
  </si>
  <si>
    <t>120.26</t>
  </si>
  <si>
    <t>120.83</t>
  </si>
  <si>
    <t>124.34</t>
  </si>
  <si>
    <t>121.40</t>
  </si>
  <si>
    <t>121.79</t>
  </si>
  <si>
    <t>121.97</t>
  </si>
  <si>
    <t>123.64</t>
  </si>
  <si>
    <t>120.08</t>
  </si>
  <si>
    <t>123.38</t>
  </si>
  <si>
    <t>121.62</t>
  </si>
  <si>
    <t>120.43</t>
  </si>
  <si>
    <t>121.31</t>
  </si>
  <si>
    <t>122.19</t>
  </si>
  <si>
    <t>119.20</t>
  </si>
  <si>
    <t>123.82</t>
  </si>
  <si>
    <t>113.04</t>
  </si>
  <si>
    <t>116.65</t>
  </si>
  <si>
    <t>124.26</t>
  </si>
  <si>
    <t>124.74</t>
  </si>
  <si>
    <t>119.86</t>
  </si>
  <si>
    <t>123.86</t>
  </si>
  <si>
    <t>127.77</t>
  </si>
  <si>
    <t>128.08</t>
  </si>
  <si>
    <t>125.27</t>
  </si>
  <si>
    <t>127.25</t>
  </si>
  <si>
    <t>128.61</t>
  </si>
  <si>
    <t>125.88</t>
  </si>
  <si>
    <t>126.54</t>
  </si>
  <si>
    <t>130.02</t>
  </si>
  <si>
    <t>130.24</t>
  </si>
  <si>
    <t>127.42</t>
  </si>
  <si>
    <t>129.88</t>
  </si>
  <si>
    <t>130.63</t>
  </si>
  <si>
    <t>128.30</t>
  </si>
  <si>
    <t>130.06</t>
  </si>
  <si>
    <t>132.48</t>
  </si>
  <si>
    <t>132.74</t>
  </si>
  <si>
    <t>133.75</t>
  </si>
  <si>
    <t>131.60</t>
  </si>
  <si>
    <t>133.01</t>
  </si>
  <si>
    <t>130.76</t>
  </si>
  <si>
    <t>131.51</t>
  </si>
  <si>
    <t>129.71</t>
  </si>
  <si>
    <t>132.43</t>
  </si>
  <si>
    <t>129.14</t>
  </si>
  <si>
    <t>131.38</t>
  </si>
  <si>
    <t>127.95</t>
  </si>
  <si>
    <t>129.49</t>
  </si>
  <si>
    <t>128.39</t>
  </si>
  <si>
    <t>126.46</t>
  </si>
  <si>
    <t>129.05</t>
  </si>
  <si>
    <t>124.39</t>
  </si>
  <si>
    <t>127.33</t>
  </si>
  <si>
    <t>126.24</t>
  </si>
  <si>
    <t>124.08</t>
  </si>
  <si>
    <t>126.81</t>
  </si>
  <si>
    <t>125.09</t>
  </si>
  <si>
    <t>125.58</t>
  </si>
  <si>
    <t>129.53</t>
  </si>
  <si>
    <t>126.02</t>
  </si>
  <si>
    <t>127.99</t>
  </si>
  <si>
    <t>127.86</t>
  </si>
  <si>
    <t>126.15</t>
  </si>
  <si>
    <t>131.34</t>
  </si>
  <si>
    <t>123.55</t>
  </si>
  <si>
    <t>123.95</t>
  </si>
  <si>
    <t>126.94</t>
  </si>
  <si>
    <t>123.03</t>
  </si>
  <si>
    <t>124.65</t>
  </si>
  <si>
    <t>122.32</t>
  </si>
  <si>
    <t>115.55</t>
  </si>
  <si>
    <t>126.85</t>
  </si>
  <si>
    <t>123.69</t>
  </si>
  <si>
    <t>112.12</t>
  </si>
  <si>
    <t>117.53</t>
  </si>
  <si>
    <t>111.99</t>
  </si>
  <si>
    <t>110.19</t>
  </si>
  <si>
    <t>111.55</t>
  </si>
  <si>
    <t>109.00</t>
  </si>
  <si>
    <t>109.26</t>
  </si>
  <si>
    <t>109.61</t>
  </si>
  <si>
    <t>110.98</t>
  </si>
  <si>
    <t>107.55</t>
  </si>
  <si>
    <t>107.37</t>
  </si>
  <si>
    <t>107.72</t>
  </si>
  <si>
    <t>107.11</t>
  </si>
  <si>
    <t>107.90</t>
  </si>
  <si>
    <t>3.15</t>
  </si>
  <si>
    <t>106.40</t>
  </si>
  <si>
    <t>106.87</t>
  </si>
  <si>
    <t>104.17</t>
  </si>
  <si>
    <t>106.70</t>
  </si>
  <si>
    <t>105.41</t>
  </si>
  <si>
    <t>99.41</t>
  </si>
  <si>
    <t>107.00</t>
  </si>
  <si>
    <t>106.44</t>
  </si>
  <si>
    <t>98.77</t>
  </si>
  <si>
    <t>99.54</t>
  </si>
  <si>
    <t>98.38</t>
  </si>
  <si>
    <t>99.33</t>
  </si>
  <si>
    <t>98.25</t>
  </si>
  <si>
    <t>98.98</t>
  </si>
  <si>
    <t>97.83</t>
  </si>
  <si>
    <t>98.55</t>
  </si>
  <si>
    <t>97.65</t>
  </si>
  <si>
    <t>98.34</t>
  </si>
  <si>
    <t>97.27</t>
  </si>
  <si>
    <t>98.17</t>
  </si>
  <si>
    <t>97.57</t>
  </si>
  <si>
    <t>98.21</t>
  </si>
  <si>
    <t>96.33</t>
  </si>
  <si>
    <t>97.74</t>
  </si>
  <si>
    <t>97.29</t>
  </si>
  <si>
    <t>97.46</t>
  </si>
  <si>
    <t>96.08</t>
  </si>
  <si>
    <t>96.58</t>
  </si>
  <si>
    <t>98.08</t>
  </si>
  <si>
    <t>96.63</t>
  </si>
  <si>
    <t>97.08</t>
  </si>
  <si>
    <t>97.54</t>
  </si>
  <si>
    <t>98.29</t>
  </si>
  <si>
    <t>97.13</t>
  </si>
  <si>
    <t>95.96</t>
  </si>
  <si>
    <t>95.88</t>
  </si>
  <si>
    <t>96.71</t>
  </si>
  <si>
    <t>95.67</t>
  </si>
  <si>
    <t>96.21</t>
  </si>
  <si>
    <t>97.00</t>
  </si>
  <si>
    <t>95.62</t>
  </si>
  <si>
    <t>96.67</t>
  </si>
  <si>
    <t>94.42</t>
  </si>
  <si>
    <t>96.29</t>
  </si>
  <si>
    <t>95.83</t>
  </si>
  <si>
    <t>93.96</t>
  </si>
  <si>
    <t>95.12</t>
  </si>
  <si>
    <t>93.46</t>
  </si>
  <si>
    <t>94.54</t>
  </si>
  <si>
    <t>95.46</t>
  </si>
  <si>
    <t>93.33</t>
  </si>
  <si>
    <t>94.00</t>
  </si>
  <si>
    <t>94.87</t>
  </si>
  <si>
    <t>95.04</t>
  </si>
  <si>
    <t>95.21</t>
  </si>
  <si>
    <t>96.96</t>
  </si>
  <si>
    <t>94.75</t>
  </si>
  <si>
    <t>95.00</t>
  </si>
  <si>
    <t>96.50</t>
  </si>
  <si>
    <t>93.54</t>
  </si>
  <si>
    <t>94.58</t>
  </si>
  <si>
    <t>95.17</t>
  </si>
  <si>
    <t>97.88</t>
  </si>
  <si>
    <t>99.13</t>
  </si>
  <si>
    <t>96.79</t>
  </si>
  <si>
    <t>97.17</t>
  </si>
  <si>
    <t>99.50</t>
  </si>
  <si>
    <t>99.63</t>
  </si>
  <si>
    <t>96.88</t>
  </si>
  <si>
    <t>98.58</t>
  </si>
  <si>
    <t>98.46</t>
  </si>
  <si>
    <t>99.08</t>
  </si>
  <si>
    <t>99.58</t>
  </si>
  <si>
    <t>97.71</t>
  </si>
  <si>
    <t>97.50</t>
  </si>
  <si>
    <t>97.79</t>
  </si>
  <si>
    <t>95.50</t>
  </si>
  <si>
    <t>95.33</t>
  </si>
  <si>
    <t>98.79</t>
  </si>
  <si>
    <t>99.29</t>
  </si>
  <si>
    <t>98.96</t>
  </si>
  <si>
    <t>97.58</t>
  </si>
  <si>
    <t>98.42</t>
  </si>
  <si>
    <t>98.88</t>
  </si>
  <si>
    <t>99.00</t>
  </si>
  <si>
    <t>100.00</t>
  </si>
  <si>
    <t>96.92</t>
  </si>
  <si>
    <t>98.54</t>
  </si>
  <si>
    <t>98.13</t>
  </si>
  <si>
    <t>97.33</t>
  </si>
  <si>
    <t>99.67</t>
  </si>
  <si>
    <t>96.54</t>
  </si>
  <si>
    <t>97.38</t>
  </si>
  <si>
    <t>99.46</t>
  </si>
  <si>
    <t>99.71</t>
  </si>
  <si>
    <t>100.04</t>
  </si>
  <si>
    <t>100.13</t>
  </si>
  <si>
    <t>98.63</t>
  </si>
  <si>
    <t>99.79</t>
  </si>
  <si>
    <t>98.83</t>
  </si>
  <si>
    <t>99.38</t>
  </si>
  <si>
    <t>101.71</t>
  </si>
  <si>
    <t>98.75</t>
  </si>
  <si>
    <t>101.59</t>
  </si>
  <si>
    <t>101.21</t>
  </si>
  <si>
    <t>100.17</t>
  </si>
  <si>
    <t>100.71</t>
  </si>
  <si>
    <t>100.67</t>
  </si>
  <si>
    <t>101.04</t>
  </si>
  <si>
    <t>100.29</t>
  </si>
  <si>
    <t>100.84</t>
  </si>
  <si>
    <t>99.88</t>
  </si>
  <si>
    <t>98.50</t>
  </si>
  <si>
    <t>99.96</t>
  </si>
  <si>
    <t>97.67</t>
  </si>
  <si>
    <t>98.71</t>
  </si>
  <si>
    <t>97.92</t>
  </si>
  <si>
    <t>97.42</t>
  </si>
  <si>
    <t>99.17</t>
  </si>
  <si>
    <t>97.75</t>
  </si>
  <si>
    <t>98.00</t>
  </si>
  <si>
    <t>99.25</t>
  </si>
  <si>
    <t>97.96</t>
  </si>
  <si>
    <t>96.46</t>
  </si>
  <si>
    <t>96.83</t>
  </si>
  <si>
    <t>97.04</t>
  </si>
  <si>
    <t>98.04</t>
  </si>
  <si>
    <t>96.75</t>
  </si>
  <si>
    <t>94.25</t>
  </si>
  <si>
    <t>94.12</t>
  </si>
  <si>
    <t>94.67</t>
  </si>
  <si>
    <t>100.54</t>
  </si>
  <si>
    <t>99.04</t>
  </si>
  <si>
    <t>100.88</t>
  </si>
  <si>
    <t>93.50</t>
  </si>
  <si>
    <t>93.37</t>
  </si>
  <si>
    <t>92.96</t>
  </si>
  <si>
    <t>94.21</t>
  </si>
  <si>
    <t>92.58</t>
  </si>
  <si>
    <t>93.17</t>
  </si>
  <si>
    <t>93.04</t>
  </si>
  <si>
    <t>92.08</t>
  </si>
  <si>
    <t>93.21</t>
  </si>
  <si>
    <t>91.79</t>
  </si>
  <si>
    <t>92.83</t>
  </si>
  <si>
    <t>91.75</t>
  </si>
  <si>
    <t>92.67</t>
  </si>
  <si>
    <t>92.50</t>
  </si>
  <si>
    <t>92.92</t>
  </si>
  <si>
    <t>91.29</t>
  </si>
  <si>
    <t>91.87</t>
  </si>
  <si>
    <t>90.83</t>
  </si>
  <si>
    <t>89.87</t>
  </si>
  <si>
    <t>92.12</t>
  </si>
  <si>
    <t>91.96</t>
  </si>
  <si>
    <t>92.54</t>
  </si>
  <si>
    <t>90.33</t>
  </si>
  <si>
    <t>93.08</t>
  </si>
  <si>
    <t>91.12</t>
  </si>
  <si>
    <t>92.46</t>
  </si>
  <si>
    <t>92.62</t>
  </si>
  <si>
    <t>94.96</t>
  </si>
  <si>
    <t>95.75</t>
  </si>
  <si>
    <t>94.46</t>
  </si>
  <si>
    <t>93.67</t>
  </si>
  <si>
    <t>93.42</t>
  </si>
  <si>
    <t>93.62</t>
  </si>
  <si>
    <t>94.33</t>
  </si>
  <si>
    <t>92.75</t>
  </si>
  <si>
    <t>94.08</t>
  </si>
  <si>
    <t>93.87</t>
  </si>
  <si>
    <t>92.71</t>
  </si>
  <si>
    <t>93.58</t>
  </si>
  <si>
    <t>91.66</t>
  </si>
  <si>
    <t>93.00</t>
  </si>
  <si>
    <t>91.83</t>
  </si>
  <si>
    <t>92.87</t>
  </si>
  <si>
    <t>90.04</t>
  </si>
  <si>
    <t>88.96</t>
  </si>
  <si>
    <t>88.37</t>
  </si>
  <si>
    <t>88.04</t>
  </si>
  <si>
    <t>89.79</t>
  </si>
  <si>
    <t>86.70</t>
  </si>
  <si>
    <t>87.95</t>
  </si>
  <si>
    <t>86.16</t>
  </si>
  <si>
    <t>87.58</t>
  </si>
  <si>
    <t>87.54</t>
  </si>
  <si>
    <t>87.62</t>
  </si>
  <si>
    <t>85.58</t>
  </si>
  <si>
    <t>85.91</t>
  </si>
  <si>
    <t>87.33</t>
  </si>
  <si>
    <t>88.08</t>
  </si>
  <si>
    <t>85.70</t>
  </si>
  <si>
    <t>86.62</t>
  </si>
  <si>
    <t>86.95</t>
  </si>
  <si>
    <t>88.41</t>
  </si>
  <si>
    <t>86.29</t>
  </si>
  <si>
    <t>86.50</t>
  </si>
  <si>
    <t>84.54</t>
  </si>
  <si>
    <t>87.20</t>
  </si>
  <si>
    <t>84.24</t>
  </si>
  <si>
    <t>86.91</t>
  </si>
  <si>
    <t>85.25</t>
  </si>
  <si>
    <t>85.08</t>
  </si>
  <si>
    <t>85.41</t>
  </si>
  <si>
    <t>85.75</t>
  </si>
  <si>
    <t>86.66</t>
  </si>
  <si>
    <t>85.16</t>
  </si>
  <si>
    <t>86.37</t>
  </si>
  <si>
    <t>86.33</t>
  </si>
  <si>
    <t>84.79</t>
  </si>
  <si>
    <t>84.08</t>
  </si>
  <si>
    <t>85.37</t>
  </si>
  <si>
    <t>81.70</t>
  </si>
  <si>
    <t>85.87</t>
  </si>
  <si>
    <t>85.50</t>
  </si>
  <si>
    <t>81.74</t>
  </si>
  <si>
    <t>83.16</t>
  </si>
  <si>
    <t>80.91</t>
  </si>
  <si>
    <t>82.49</t>
  </si>
  <si>
    <t>82.70</t>
  </si>
  <si>
    <t>84.12</t>
  </si>
  <si>
    <t>81.83</t>
  </si>
  <si>
    <t>82.58</t>
  </si>
  <si>
    <t>83.37</t>
  </si>
  <si>
    <t>83.70</t>
  </si>
  <si>
    <t>82.24</t>
  </si>
  <si>
    <t>84.95</t>
  </si>
  <si>
    <t>85.79</t>
  </si>
  <si>
    <t>83.79</t>
  </si>
  <si>
    <t>84.37</t>
  </si>
  <si>
    <t>82.79</t>
  </si>
  <si>
    <t>84.50</t>
  </si>
  <si>
    <t>83.04</t>
  </si>
  <si>
    <t>84.33</t>
  </si>
  <si>
    <t>82.74</t>
  </si>
  <si>
    <t>83.87</t>
  </si>
  <si>
    <t>84.62</t>
  </si>
  <si>
    <t>88.33</t>
  </si>
  <si>
    <t>88.75</t>
  </si>
  <si>
    <t>87.29</t>
  </si>
  <si>
    <t>89.12</t>
  </si>
  <si>
    <t>89.50</t>
  </si>
  <si>
    <t>87.75</t>
  </si>
  <si>
    <t>87.91</t>
  </si>
  <si>
    <t>89.83</t>
  </si>
  <si>
    <t>90.12</t>
  </si>
  <si>
    <t>88.21</t>
  </si>
  <si>
    <t>89.54</t>
  </si>
  <si>
    <t>88.62</t>
  </si>
  <si>
    <t>89.62</t>
  </si>
  <si>
    <t>90.66</t>
  </si>
  <si>
    <t>89.16</t>
  </si>
  <si>
    <t>89.96</t>
  </si>
  <si>
    <t>90.87</t>
  </si>
  <si>
    <t>88.46</t>
  </si>
  <si>
    <t>88.83</t>
  </si>
  <si>
    <t>88.25</t>
  </si>
  <si>
    <t>90.62</t>
  </si>
  <si>
    <t>88.16</t>
  </si>
  <si>
    <t>86.45</t>
  </si>
  <si>
    <t>86.87</t>
  </si>
  <si>
    <t>88.79</t>
  </si>
  <si>
    <t>91.21</t>
  </si>
  <si>
    <t>91.71</t>
  </si>
  <si>
    <t>90.58</t>
  </si>
  <si>
    <t>90.71</t>
  </si>
  <si>
    <t>92.17</t>
  </si>
  <si>
    <t>89.08</t>
  </si>
  <si>
    <t>91.58</t>
  </si>
  <si>
    <t>85.33</t>
  </si>
  <si>
    <t>91.33</t>
  </si>
  <si>
    <t>85.04</t>
  </si>
  <si>
    <t>90.46</t>
  </si>
  <si>
    <t>90.25</t>
  </si>
  <si>
    <t>86.04</t>
  </si>
  <si>
    <t>86.54</t>
  </si>
  <si>
    <t>91.46</t>
  </si>
  <si>
    <t>91.62</t>
  </si>
  <si>
    <t>88.50</t>
  </si>
  <si>
    <t>90.54</t>
  </si>
  <si>
    <t>90.96</t>
  </si>
  <si>
    <t>92.00</t>
  </si>
  <si>
    <t>92.21</t>
  </si>
  <si>
    <t>91.41</t>
  </si>
  <si>
    <t>93.25</t>
  </si>
  <si>
    <t>89.58</t>
  </si>
  <si>
    <t>92.25</t>
  </si>
  <si>
    <t>90.37</t>
  </si>
  <si>
    <t>92.37</t>
  </si>
  <si>
    <t>95.42</t>
  </si>
  <si>
    <t>90.41</t>
  </si>
  <si>
    <t>94.79</t>
  </si>
  <si>
    <t>93.83</t>
  </si>
  <si>
    <t>91.54</t>
  </si>
  <si>
    <t>89.33</t>
  </si>
  <si>
    <t>89.29</t>
  </si>
  <si>
    <t>87.37</t>
  </si>
  <si>
    <t>89.46</t>
  </si>
  <si>
    <t>87.12</t>
  </si>
  <si>
    <t>85.12</t>
  </si>
  <si>
    <t>86.83</t>
  </si>
  <si>
    <t>83.83</t>
  </si>
  <si>
    <t>86.20</t>
  </si>
  <si>
    <t>86.41</t>
  </si>
  <si>
    <t>89.00</t>
  </si>
  <si>
    <t>83.12</t>
  </si>
  <si>
    <t>82.99</t>
  </si>
  <si>
    <t>81.58</t>
  </si>
  <si>
    <t>83.49</t>
  </si>
  <si>
    <t>80.87</t>
  </si>
  <si>
    <t>82.83</t>
  </si>
  <si>
    <t>79.91</t>
  </si>
  <si>
    <t>82.66</t>
  </si>
  <si>
    <t>79.62</t>
  </si>
  <si>
    <t>80.41</t>
  </si>
  <si>
    <t>80.62</t>
  </si>
  <si>
    <t>79.20</t>
  </si>
  <si>
    <t>79.37</t>
  </si>
  <si>
    <t>81.54</t>
  </si>
  <si>
    <t>81.62</t>
  </si>
  <si>
    <t>79.03</t>
  </si>
  <si>
    <t>79.99</t>
  </si>
  <si>
    <t>80.24</t>
  </si>
  <si>
    <t>81.12</t>
  </si>
  <si>
    <t>80.86</t>
  </si>
  <si>
    <t>81.27</t>
  </si>
  <si>
    <t>79.77</t>
  </si>
  <si>
    <t>80.74</t>
  </si>
  <si>
    <t>81.19</t>
  </si>
  <si>
    <t>81.84</t>
  </si>
  <si>
    <t>80.46</t>
  </si>
  <si>
    <t>80.82</t>
  </si>
  <si>
    <t>77.79</t>
  </si>
  <si>
    <t>81.63</t>
  </si>
  <si>
    <t>77.71</t>
  </si>
  <si>
    <t>81.11</t>
  </si>
  <si>
    <t>82.48</t>
  </si>
  <si>
    <t>78.68</t>
  </si>
  <si>
    <t>81.03</t>
  </si>
  <si>
    <t>78.44</t>
  </si>
  <si>
    <t>80.10</t>
  </si>
  <si>
    <t>76.90</t>
  </si>
  <si>
    <t>79.33</t>
  </si>
  <si>
    <t>76.26</t>
  </si>
  <si>
    <t>78.40</t>
  </si>
  <si>
    <t>75.12</t>
  </si>
  <si>
    <t>77.10</t>
  </si>
  <si>
    <t>76.13</t>
  </si>
  <si>
    <t>72.25</t>
  </si>
  <si>
    <t>74.72</t>
  </si>
  <si>
    <t>71.48</t>
  </si>
  <si>
    <t>74.40</t>
  </si>
  <si>
    <t>74.88</t>
  </si>
  <si>
    <t>71.28</t>
  </si>
  <si>
    <t>71.93</t>
  </si>
  <si>
    <t>73.43</t>
  </si>
  <si>
    <t>74.92</t>
  </si>
  <si>
    <t>73.06</t>
  </si>
  <si>
    <t>74.07</t>
  </si>
  <si>
    <t>75.20</t>
  </si>
  <si>
    <t>75.29</t>
  </si>
  <si>
    <t>73.83</t>
  </si>
  <si>
    <t>76.86</t>
  </si>
  <si>
    <t>77.06</t>
  </si>
  <si>
    <t>74.96</t>
  </si>
  <si>
    <t>75.37</t>
  </si>
  <si>
    <t>77.87</t>
  </si>
  <si>
    <t>78.03</t>
  </si>
  <si>
    <t>76.05</t>
  </si>
  <si>
    <t>79.81</t>
  </si>
  <si>
    <t>80.18</t>
  </si>
  <si>
    <t>77.31</t>
  </si>
  <si>
    <t>80.54</t>
  </si>
  <si>
    <t>79.25</t>
  </si>
  <si>
    <t>79.49</t>
  </si>
  <si>
    <t>81.55</t>
  </si>
  <si>
    <t>78.88</t>
  </si>
  <si>
    <t>80.58</t>
  </si>
  <si>
    <t>81.23</t>
  </si>
  <si>
    <t>81.59</t>
  </si>
  <si>
    <t>78.28</t>
  </si>
  <si>
    <t>82.89</t>
  </si>
  <si>
    <t>83.78</t>
  </si>
  <si>
    <t>80.78</t>
  </si>
  <si>
    <t>83.86</t>
  </si>
  <si>
    <t>83.98</t>
  </si>
  <si>
    <t>82.64</t>
  </si>
  <si>
    <t>81.07</t>
  </si>
  <si>
    <t>84.38</t>
  </si>
  <si>
    <t>80.99</t>
  </si>
  <si>
    <t>82.93</t>
  </si>
  <si>
    <t>80.06</t>
  </si>
  <si>
    <t>81.67</t>
  </si>
  <si>
    <t>81.47</t>
  </si>
  <si>
    <t>81.88</t>
  </si>
  <si>
    <t>78.92</t>
  </si>
  <si>
    <t>78.72</t>
  </si>
  <si>
    <t>79.65</t>
  </si>
  <si>
    <t>78.32</t>
  </si>
  <si>
    <t>78.64</t>
  </si>
  <si>
    <t>79.13</t>
  </si>
  <si>
    <t>79.57</t>
  </si>
  <si>
    <t>80.66</t>
  </si>
  <si>
    <t>79.89</t>
  </si>
  <si>
    <t>80.34</t>
  </si>
  <si>
    <t>79.41</t>
  </si>
  <si>
    <t>80.14</t>
  </si>
  <si>
    <t>81.71</t>
  </si>
  <si>
    <t>79.21</t>
  </si>
  <si>
    <t>79.73</t>
  </si>
  <si>
    <t>82.12</t>
  </si>
  <si>
    <t>80.30</t>
  </si>
  <si>
    <t>82.08</t>
  </si>
  <si>
    <t>80.38</t>
  </si>
  <si>
    <t>79.09</t>
  </si>
  <si>
    <t>79.69</t>
  </si>
  <si>
    <t>80.70</t>
  </si>
  <si>
    <t>79.98</t>
  </si>
  <si>
    <t>84.06</t>
  </si>
  <si>
    <t>76.62</t>
  </si>
  <si>
    <t>78.84</t>
  </si>
  <si>
    <t>84.75</t>
  </si>
  <si>
    <t>83.17</t>
  </si>
  <si>
    <t>83.90</t>
  </si>
  <si>
    <t>85.43</t>
  </si>
  <si>
    <t>84.10</t>
  </si>
  <si>
    <t>84.46</t>
  </si>
  <si>
    <t>86.48</t>
  </si>
  <si>
    <t>86.73</t>
  </si>
  <si>
    <t>84.83</t>
  </si>
  <si>
    <t>84.99</t>
  </si>
  <si>
    <t>85.60</t>
  </si>
  <si>
    <t>83.65</t>
  </si>
  <si>
    <t>85.19</t>
  </si>
  <si>
    <t>83.29</t>
  </si>
  <si>
    <t>84.58</t>
  </si>
  <si>
    <t>79.17</t>
  </si>
  <si>
    <t>83.21</t>
  </si>
  <si>
    <t>78.96</t>
  </si>
  <si>
    <t>82.81</t>
  </si>
  <si>
    <t>78.56</t>
  </si>
  <si>
    <t>80.26</t>
  </si>
  <si>
    <t>81.31</t>
  </si>
  <si>
    <t>81.79</t>
  </si>
  <si>
    <t>80.22</t>
  </si>
  <si>
    <t>77.51</t>
  </si>
  <si>
    <t>76.54</t>
  </si>
  <si>
    <t>76.98</t>
  </si>
  <si>
    <t>75.85</t>
  </si>
  <si>
    <t>76.66</t>
  </si>
  <si>
    <t>76.58</t>
  </si>
  <si>
    <t>75.57</t>
  </si>
  <si>
    <t>75.81</t>
  </si>
  <si>
    <t>77.43</t>
  </si>
  <si>
    <t>78.48</t>
  </si>
  <si>
    <t>74.23</t>
  </si>
  <si>
    <t>75.97</t>
  </si>
  <si>
    <t>75.53</t>
  </si>
  <si>
    <t>76.09</t>
  </si>
  <si>
    <t>76.38</t>
  </si>
  <si>
    <t>76.74</t>
  </si>
  <si>
    <t>75.08</t>
  </si>
  <si>
    <t>76.22</t>
  </si>
  <si>
    <t>76.34</t>
  </si>
  <si>
    <t>75.73</t>
  </si>
  <si>
    <t>72.98</t>
  </si>
  <si>
    <t>74.48</t>
  </si>
  <si>
    <t>72.70</t>
  </si>
  <si>
    <t>74.31</t>
  </si>
  <si>
    <t>71.16</t>
  </si>
  <si>
    <t>72.62</t>
  </si>
  <si>
    <t>71.73</t>
  </si>
  <si>
    <t>72.41</t>
  </si>
  <si>
    <t>71.24</t>
  </si>
  <si>
    <t>71.40</t>
  </si>
  <si>
    <t>74.19</t>
  </si>
  <si>
    <t>71.36</t>
  </si>
  <si>
    <t>73.22</t>
  </si>
  <si>
    <t>73.02</t>
  </si>
  <si>
    <t>73.51</t>
  </si>
  <si>
    <t>72.78</t>
  </si>
  <si>
    <t>74.68</t>
  </si>
  <si>
    <t>72.13</t>
  </si>
  <si>
    <t>73.95</t>
  </si>
  <si>
    <t>73.10</t>
  </si>
  <si>
    <t>75.61</t>
  </si>
  <si>
    <t>74.15</t>
  </si>
  <si>
    <t>73.99</t>
  </si>
  <si>
    <t>71.69</t>
  </si>
  <si>
    <t>72.66</t>
  </si>
  <si>
    <t>70.92</t>
  </si>
  <si>
    <t>72.33</t>
  </si>
  <si>
    <t>70.51</t>
  </si>
  <si>
    <t>71.77</t>
  </si>
  <si>
    <t>70.27</t>
  </si>
  <si>
    <t>70.59</t>
  </si>
  <si>
    <t>69.42</t>
  </si>
  <si>
    <t>70.35</t>
  </si>
  <si>
    <t>69.22</t>
  </si>
  <si>
    <t>70.19</t>
  </si>
  <si>
    <t>69.66</t>
  </si>
  <si>
    <t>70.43</t>
  </si>
  <si>
    <t>68.33</t>
  </si>
  <si>
    <t>68.82</t>
  </si>
  <si>
    <t>67.16</t>
  </si>
  <si>
    <t>69.50</t>
  </si>
  <si>
    <t>72.45</t>
  </si>
  <si>
    <t>71.12</t>
  </si>
  <si>
    <t>69.79</t>
  </si>
  <si>
    <t>70.84</t>
  </si>
  <si>
    <t>71.57</t>
  </si>
  <si>
    <t>69.54</t>
  </si>
  <si>
    <t>69.95</t>
  </si>
  <si>
    <t>73.30</t>
  </si>
  <si>
    <t>70.76</t>
  </si>
  <si>
    <t>71.81</t>
  </si>
  <si>
    <t>72.82</t>
  </si>
  <si>
    <t>70.39</t>
  </si>
  <si>
    <t>68.17</t>
  </si>
  <si>
    <t>70.03</t>
  </si>
  <si>
    <t>69.75</t>
  </si>
  <si>
    <t>66.55</t>
  </si>
  <si>
    <t>69.46</t>
  </si>
  <si>
    <t>65.82</t>
  </si>
  <si>
    <t>68.45</t>
  </si>
  <si>
    <t>65.86</t>
  </si>
  <si>
    <t>67.76</t>
  </si>
  <si>
    <t>65.22</t>
  </si>
  <si>
    <t>66.03</t>
  </si>
  <si>
    <t>66.27</t>
  </si>
  <si>
    <t>64.93</t>
  </si>
  <si>
    <t>65.46</t>
  </si>
  <si>
    <t>67.24</t>
  </si>
  <si>
    <t>65.10</t>
  </si>
  <si>
    <t>63.88</t>
  </si>
  <si>
    <t>63.44</t>
  </si>
  <si>
    <t>63.96</t>
  </si>
  <si>
    <t>63.48</t>
  </si>
  <si>
    <t>66.96</t>
  </si>
  <si>
    <t>63.16</t>
  </si>
  <si>
    <t>67.44</t>
  </si>
  <si>
    <t>66.63</t>
  </si>
  <si>
    <t>66.83</t>
  </si>
  <si>
    <t>67.64</t>
  </si>
  <si>
    <t>68.37</t>
  </si>
  <si>
    <t>66.92</t>
  </si>
  <si>
    <t>67.00</t>
  </si>
  <si>
    <t>67.04</t>
  </si>
  <si>
    <t>67.20</t>
  </si>
  <si>
    <t>67.40</t>
  </si>
  <si>
    <t>66.59</t>
  </si>
  <si>
    <t>66.79</t>
  </si>
  <si>
    <t>68.09</t>
  </si>
  <si>
    <t>68.13</t>
  </si>
  <si>
    <t>66.51</t>
  </si>
  <si>
    <t>68.29</t>
  </si>
  <si>
    <t>68.05</t>
  </si>
  <si>
    <t>68.74</t>
  </si>
  <si>
    <t>69.10</t>
  </si>
  <si>
    <t>69.38</t>
  </si>
  <si>
    <t>68.65</t>
  </si>
  <si>
    <t>71.89</t>
  </si>
  <si>
    <t>68.86</t>
  </si>
  <si>
    <t>68.57</t>
  </si>
  <si>
    <t>68.01</t>
  </si>
  <si>
    <t>69.26</t>
  </si>
  <si>
    <t>66.43</t>
  </si>
  <si>
    <t>70.88</t>
  </si>
  <si>
    <t>68.98</t>
  </si>
  <si>
    <t>73.71</t>
  </si>
  <si>
    <t>73.87</t>
  </si>
  <si>
    <t>70.64</t>
  </si>
  <si>
    <t>72.01</t>
  </si>
  <si>
    <t>73.67</t>
  </si>
  <si>
    <t>72.21</t>
  </si>
  <si>
    <t>72.50</t>
  </si>
  <si>
    <t>2.65</t>
  </si>
  <si>
    <t>71.37</t>
  </si>
  <si>
    <t>71.09</t>
  </si>
  <si>
    <t>71.52</t>
  </si>
  <si>
    <t>70.98</t>
  </si>
  <si>
    <t>72.19</t>
  </si>
  <si>
    <t>70.46</t>
  </si>
  <si>
    <t>71.33</t>
  </si>
  <si>
    <t>70.82</t>
  </si>
  <si>
    <t>70.23</t>
  </si>
  <si>
    <t>70.74</t>
  </si>
  <si>
    <t>71.45</t>
  </si>
  <si>
    <t>71.84</t>
  </si>
  <si>
    <t>70.07</t>
  </si>
  <si>
    <t>71.64</t>
  </si>
  <si>
    <t>69.48</t>
  </si>
  <si>
    <t>73.21</t>
  </si>
  <si>
    <t>70.90</t>
  </si>
  <si>
    <t>71.17</t>
  </si>
  <si>
    <t>74.43</t>
  </si>
  <si>
    <t>72.27</t>
  </si>
  <si>
    <t>72.55</t>
  </si>
  <si>
    <t>75.41</t>
  </si>
  <si>
    <t>76.51</t>
  </si>
  <si>
    <t>73.80</t>
  </si>
  <si>
    <t>74.35</t>
  </si>
  <si>
    <t>77.73</t>
  </si>
  <si>
    <t>76.08</t>
  </si>
  <si>
    <t>76.71</t>
  </si>
  <si>
    <t>78.36</t>
  </si>
  <si>
    <t>78.91</t>
  </si>
  <si>
    <t>77.18</t>
  </si>
  <si>
    <t>77.69</t>
  </si>
  <si>
    <t>76.55</t>
  </si>
  <si>
    <t>79.42</t>
  </si>
  <si>
    <t>75.76</t>
  </si>
  <si>
    <t>80.55</t>
  </si>
  <si>
    <t>80.63</t>
  </si>
  <si>
    <t>74.98</t>
  </si>
  <si>
    <t>75.69</t>
  </si>
  <si>
    <t>81.85</t>
  </si>
  <si>
    <t>81.02</t>
  </si>
  <si>
    <t>81.57</t>
  </si>
  <si>
    <t>80.08</t>
  </si>
  <si>
    <t>80.71</t>
  </si>
  <si>
    <t>83.22</t>
  </si>
  <si>
    <t>84.32</t>
  </si>
  <si>
    <t>81.50</t>
  </si>
  <si>
    <t>84.09</t>
  </si>
  <si>
    <t>81.46</t>
  </si>
  <si>
    <t>82.75</t>
  </si>
  <si>
    <t>84.68</t>
  </si>
  <si>
    <t>83.18</t>
  </si>
  <si>
    <t>74.27</t>
  </si>
  <si>
    <t>80.00</t>
  </si>
  <si>
    <t>74.00</t>
  </si>
  <si>
    <t>79.38</t>
  </si>
  <si>
    <t>76.79</t>
  </si>
  <si>
    <t>73.84</t>
  </si>
  <si>
    <t>74.63</t>
  </si>
  <si>
    <t>74.82</t>
  </si>
  <si>
    <t>68.58</t>
  </si>
  <si>
    <t>70.54</t>
  </si>
  <si>
    <t>68.07</t>
  </si>
  <si>
    <t>69.41</t>
  </si>
  <si>
    <t>68.62</t>
  </si>
  <si>
    <t>68.70</t>
  </si>
  <si>
    <t>67.91</t>
  </si>
  <si>
    <t>68.50</t>
  </si>
  <si>
    <t>67.03</t>
  </si>
  <si>
    <t>67.90</t>
  </si>
  <si>
    <t>66.30</t>
  </si>
  <si>
    <t>67.56</t>
  </si>
  <si>
    <t>67.79</t>
  </si>
  <si>
    <t>68.25</t>
  </si>
  <si>
    <t>66.87</t>
  </si>
  <si>
    <t>67.22</t>
  </si>
  <si>
    <t>66.11</t>
  </si>
  <si>
    <t>65.62</t>
  </si>
  <si>
    <t>67.18</t>
  </si>
  <si>
    <t>65.66</t>
  </si>
  <si>
    <t>66.04</t>
  </si>
  <si>
    <t>65.01</t>
  </si>
  <si>
    <t>65.35</t>
  </si>
  <si>
    <t>65.88</t>
  </si>
  <si>
    <t>66.61</t>
  </si>
  <si>
    <t>65.20</t>
  </si>
  <si>
    <t>65.43</t>
  </si>
  <si>
    <t>65.96</t>
  </si>
  <si>
    <t>65.05</t>
  </si>
  <si>
    <t>66.42</t>
  </si>
  <si>
    <t>64.74</t>
  </si>
  <si>
    <t>66.19</t>
  </si>
  <si>
    <t>66.72</t>
  </si>
  <si>
    <t>65.73</t>
  </si>
  <si>
    <t>67.45</t>
  </si>
  <si>
    <t>65.58</t>
  </si>
  <si>
    <t>67.41</t>
  </si>
  <si>
    <t>68.28</t>
  </si>
  <si>
    <t>66.95</t>
  </si>
  <si>
    <t>67.14</t>
  </si>
  <si>
    <t>68.21</t>
  </si>
  <si>
    <t>66.46</t>
  </si>
  <si>
    <t>66.76</t>
  </si>
  <si>
    <t>68.78</t>
  </si>
  <si>
    <t>68.93</t>
  </si>
  <si>
    <t>69.24</t>
  </si>
  <si>
    <t>69.77</t>
  </si>
  <si>
    <t>68.97</t>
  </si>
  <si>
    <t>67.60</t>
  </si>
  <si>
    <t>70.53</t>
  </si>
  <si>
    <t>67.52</t>
  </si>
  <si>
    <t>67.29</t>
  </si>
  <si>
    <t>67.71</t>
  </si>
  <si>
    <t>66.38</t>
  </si>
  <si>
    <t>67.26</t>
  </si>
  <si>
    <t>67.33</t>
  </si>
  <si>
    <t>65.39</t>
  </si>
  <si>
    <t>66.07</t>
  </si>
  <si>
    <t>68.36</t>
  </si>
  <si>
    <t>66.84</t>
  </si>
  <si>
    <t>67.06</t>
  </si>
  <si>
    <t>68.40</t>
  </si>
  <si>
    <t>68.47</t>
  </si>
  <si>
    <t>66.57</t>
  </si>
  <si>
    <t>69.35</t>
  </si>
  <si>
    <t>70.72</t>
  </si>
  <si>
    <t>68.85</t>
  </si>
  <si>
    <t>69.16</t>
  </si>
  <si>
    <t>69.20</t>
  </si>
  <si>
    <t>69.31</t>
  </si>
  <si>
    <t>70.26</t>
  </si>
  <si>
    <t>70.49</t>
  </si>
  <si>
    <t>73.04</t>
  </si>
  <si>
    <t>73.42</t>
  </si>
  <si>
    <t>72.24</t>
  </si>
  <si>
    <t>72.51</t>
  </si>
  <si>
    <t>71.29</t>
  </si>
  <si>
    <t>72.63</t>
  </si>
  <si>
    <t>71.98</t>
  </si>
  <si>
    <t>70.95</t>
  </si>
  <si>
    <t>71.14</t>
  </si>
  <si>
    <t>70.30</t>
  </si>
  <si>
    <t>73.88</t>
  </si>
  <si>
    <t>74.45</t>
  </si>
  <si>
    <t>72.97</t>
  </si>
  <si>
    <t>74.38</t>
  </si>
  <si>
    <t>71.94</t>
  </si>
  <si>
    <t>72.28</t>
  </si>
  <si>
    <t>73.92</t>
  </si>
  <si>
    <t>75.06</t>
  </si>
  <si>
    <t>71.86</t>
  </si>
  <si>
    <t>73.20</t>
  </si>
  <si>
    <t>79.06</t>
  </si>
  <si>
    <t>73.69</t>
  </si>
  <si>
    <t>72.43</t>
  </si>
  <si>
    <t>77.04</t>
  </si>
  <si>
    <t>72.36</t>
  </si>
  <si>
    <t>71.67</t>
  </si>
  <si>
    <t>73.01</t>
  </si>
  <si>
    <t>71.10</t>
  </si>
  <si>
    <t>72.59</t>
  </si>
  <si>
    <t>70.87</t>
  </si>
  <si>
    <t>71.63</t>
  </si>
  <si>
    <t>70.38</t>
  </si>
  <si>
    <t>69.92</t>
  </si>
  <si>
    <t>71.83</t>
  </si>
  <si>
    <t>70.61</t>
  </si>
  <si>
    <t>70.80</t>
  </si>
  <si>
    <t>70.91</t>
  </si>
  <si>
    <t>69.69</t>
  </si>
  <si>
    <t>72.32</t>
  </si>
  <si>
    <t>70.68</t>
  </si>
  <si>
    <t>73.65</t>
  </si>
  <si>
    <t>70.99</t>
  </si>
  <si>
    <t>74.61</t>
  </si>
  <si>
    <t>73.81</t>
  </si>
  <si>
    <t>74.76</t>
  </si>
  <si>
    <t>75.94</t>
  </si>
  <si>
    <t>73.73</t>
  </si>
  <si>
    <t>76.28</t>
  </si>
  <si>
    <t>74.03</t>
  </si>
  <si>
    <t>74.64</t>
  </si>
  <si>
    <t>76.32</t>
  </si>
  <si>
    <t>74.80</t>
  </si>
  <si>
    <t>71.71</t>
  </si>
  <si>
    <t>72.74</t>
  </si>
  <si>
    <t>72.47</t>
  </si>
  <si>
    <t>74.49</t>
  </si>
  <si>
    <t>71.90</t>
  </si>
  <si>
    <t>75.21</t>
  </si>
  <si>
    <t>73.16</t>
  </si>
  <si>
    <t>74.95</t>
  </si>
  <si>
    <t>75.90</t>
  </si>
  <si>
    <t>74.57</t>
  </si>
  <si>
    <t>74.53</t>
  </si>
  <si>
    <t>73.50</t>
  </si>
  <si>
    <t>72.89</t>
  </si>
  <si>
    <t>69.43</t>
  </si>
  <si>
    <t>68.66</t>
  </si>
  <si>
    <t>69.27</t>
  </si>
  <si>
    <t>70.57</t>
  </si>
  <si>
    <t>68.02</t>
  </si>
  <si>
    <t>70.00</t>
  </si>
  <si>
    <t>66.91</t>
  </si>
  <si>
    <t>68.55</t>
  </si>
  <si>
    <t>67.94</t>
  </si>
  <si>
    <t>71.06</t>
  </si>
  <si>
    <t>71.22</t>
  </si>
  <si>
    <t>66.65</t>
  </si>
  <si>
    <t>68.06</t>
  </si>
  <si>
    <t>75.02</t>
  </si>
  <si>
    <t>71.03</t>
  </si>
  <si>
    <t>65.24</t>
  </si>
  <si>
    <t>69.81</t>
  </si>
  <si>
    <t>66.00</t>
  </si>
  <si>
    <t>70.42</t>
  </si>
  <si>
    <t>65.31</t>
  </si>
  <si>
    <t>68.89</t>
  </si>
  <si>
    <t>69.58</t>
  </si>
  <si>
    <t>69.65</t>
  </si>
  <si>
    <t>72.40</t>
  </si>
  <si>
    <t>70.34</t>
  </si>
  <si>
    <t>72.17</t>
  </si>
  <si>
    <t>73.39</t>
  </si>
  <si>
    <t>70.04</t>
  </si>
  <si>
    <t>74.22</t>
  </si>
  <si>
    <t>74.41</t>
  </si>
  <si>
    <t>72.02</t>
  </si>
  <si>
    <t>74.11</t>
  </si>
  <si>
    <t>75.14</t>
  </si>
  <si>
    <t>74.34</t>
  </si>
  <si>
    <t>75.63</t>
  </si>
  <si>
    <t>75.33</t>
  </si>
  <si>
    <t>76.93</t>
  </si>
  <si>
    <t>73.35</t>
  </si>
  <si>
    <t>67.75</t>
  </si>
  <si>
    <t>71.75</t>
  </si>
  <si>
    <t>66.34</t>
  </si>
  <si>
    <t>64.55</t>
  </si>
  <si>
    <t>64.97</t>
  </si>
  <si>
    <t>62.11</t>
  </si>
  <si>
    <t>61.16</t>
  </si>
  <si>
    <t>64.89</t>
  </si>
  <si>
    <t>62.15</t>
  </si>
  <si>
    <t>62.49</t>
  </si>
  <si>
    <t>61.01</t>
  </si>
  <si>
    <t>62.53</t>
  </si>
  <si>
    <t>60.06</t>
  </si>
  <si>
    <t>60.59</t>
  </si>
  <si>
    <t>64.21</t>
  </si>
  <si>
    <t>64.25</t>
  </si>
  <si>
    <t>61.39</t>
  </si>
  <si>
    <t>61.70</t>
  </si>
  <si>
    <t>63.03</t>
  </si>
  <si>
    <t>64.59</t>
  </si>
  <si>
    <t>61.81</t>
  </si>
  <si>
    <t>64.13</t>
  </si>
  <si>
    <t>60.86</t>
  </si>
  <si>
    <t>63.60</t>
  </si>
  <si>
    <t>60.32</t>
  </si>
  <si>
    <t>62.27</t>
  </si>
  <si>
    <t>62.84</t>
  </si>
  <si>
    <t>64.28</t>
  </si>
  <si>
    <t>61.12</t>
  </si>
  <si>
    <t>63.22</t>
  </si>
  <si>
    <t>62.46</t>
  </si>
  <si>
    <t>62.61</t>
  </si>
  <si>
    <t>58.19</t>
  </si>
  <si>
    <t>60.67</t>
  </si>
  <si>
    <t>0.5</t>
  </si>
  <si>
    <t>59.04</t>
  </si>
  <si>
    <t>60.93</t>
  </si>
  <si>
    <t>56.99</t>
  </si>
  <si>
    <t>59.11</t>
  </si>
  <si>
    <t>60.25</t>
  </si>
  <si>
    <t>56.80</t>
  </si>
  <si>
    <t>58.70</t>
  </si>
  <si>
    <t>56.69</t>
  </si>
  <si>
    <t>60.55</t>
  </si>
  <si>
    <t>55.40</t>
  </si>
  <si>
    <t>57.83</t>
  </si>
  <si>
    <t>59.42</t>
  </si>
  <si>
    <t>62.33</t>
  </si>
  <si>
    <t>57.79</t>
  </si>
  <si>
    <t>61.50</t>
  </si>
  <si>
    <t>59.45</t>
  </si>
  <si>
    <t>64.30</t>
  </si>
  <si>
    <t>59.30</t>
  </si>
  <si>
    <t>67.36</t>
  </si>
  <si>
    <t>68.38</t>
  </si>
  <si>
    <t>60.97</t>
  </si>
  <si>
    <t>68.88</t>
  </si>
  <si>
    <t>65.36</t>
  </si>
  <si>
    <t>66.68</t>
  </si>
  <si>
    <t>66.80</t>
  </si>
  <si>
    <t>68.73</t>
  </si>
  <si>
    <t>68.12</t>
  </si>
  <si>
    <t>74.21</t>
  </si>
  <si>
    <t>74.93</t>
  </si>
  <si>
    <t>70.58</t>
  </si>
  <si>
    <t>71.41</t>
  </si>
  <si>
    <t>77.96</t>
  </si>
  <si>
    <t>79.32</t>
  </si>
  <si>
    <t>76.82</t>
  </si>
  <si>
    <t>78.00</t>
  </si>
  <si>
    <t>79.02</t>
  </si>
  <si>
    <t>75.35</t>
  </si>
  <si>
    <t>77.88</t>
  </si>
  <si>
    <t>79.28</t>
  </si>
  <si>
    <t>81.14</t>
  </si>
  <si>
    <t>79.59</t>
  </si>
  <si>
    <t>81.82</t>
  </si>
  <si>
    <t>84.01</t>
  </si>
  <si>
    <t>81.37</t>
  </si>
  <si>
    <t>78.94</t>
  </si>
  <si>
    <t>82.43</t>
  </si>
  <si>
    <t>82.77</t>
  </si>
  <si>
    <t>83.26</t>
  </si>
  <si>
    <t>80.72</t>
  </si>
  <si>
    <t>83.41</t>
  </si>
  <si>
    <t>79.74</t>
  </si>
  <si>
    <t>80.65</t>
  </si>
  <si>
    <t>82.65</t>
  </si>
  <si>
    <t>83.48</t>
  </si>
  <si>
    <t>82.54</t>
  </si>
  <si>
    <t>84.43</t>
  </si>
  <si>
    <t>81.93</t>
  </si>
  <si>
    <t>83.94</t>
  </si>
  <si>
    <t>85.11</t>
  </si>
  <si>
    <t>83.33</t>
  </si>
  <si>
    <t>82.39</t>
  </si>
  <si>
    <t>83.03</t>
  </si>
  <si>
    <t>85.07</t>
  </si>
  <si>
    <t>84.28</t>
  </si>
  <si>
    <t>85.00</t>
  </si>
  <si>
    <t>86.10</t>
  </si>
  <si>
    <t>83.56</t>
  </si>
  <si>
    <t>84.81</t>
  </si>
  <si>
    <t>82.96</t>
  </si>
  <si>
    <t>78.57</t>
  </si>
  <si>
    <t>86.89</t>
  </si>
  <si>
    <t>87.42</t>
  </si>
  <si>
    <t>84.70</t>
  </si>
  <si>
    <t>85.30</t>
  </si>
  <si>
    <t>88.40</t>
  </si>
  <si>
    <t>88.63</t>
  </si>
  <si>
    <t>86.82</t>
  </si>
  <si>
    <t>87.16</t>
  </si>
  <si>
    <t>88.56</t>
  </si>
  <si>
    <t>89.99</t>
  </si>
  <si>
    <t>88.10</t>
  </si>
  <si>
    <t>88.97</t>
  </si>
  <si>
    <t>86.36</t>
  </si>
  <si>
    <t>88.44</t>
  </si>
  <si>
    <t>87.65</t>
  </si>
  <si>
    <t>87.72</t>
  </si>
  <si>
    <t>87.99</t>
  </si>
  <si>
    <t>87.50</t>
  </si>
  <si>
    <t>83.64</t>
  </si>
  <si>
    <t>85.15</t>
  </si>
  <si>
    <t>84.77</t>
  </si>
  <si>
    <t>85.23</t>
  </si>
  <si>
    <t>84.17</t>
  </si>
  <si>
    <t>83.52</t>
  </si>
  <si>
    <t>83.45</t>
  </si>
  <si>
    <t>82.84</t>
  </si>
  <si>
    <t>84.51</t>
  </si>
  <si>
    <t>87.23</t>
  </si>
  <si>
    <t>84.39</t>
  </si>
  <si>
    <t>85.42</t>
  </si>
  <si>
    <t>86.02</t>
  </si>
  <si>
    <t>84.85</t>
  </si>
  <si>
    <t>86.97</t>
  </si>
  <si>
    <t>85.68</t>
  </si>
  <si>
    <t>87.04</t>
  </si>
  <si>
    <t>87.27</t>
  </si>
  <si>
    <t>85.64</t>
  </si>
  <si>
    <t>88.03</t>
  </si>
  <si>
    <t>85.94</t>
  </si>
  <si>
    <t>86.85</t>
  </si>
  <si>
    <t>86.63</t>
  </si>
  <si>
    <t>87.00</t>
  </si>
  <si>
    <t>87.61</t>
  </si>
  <si>
    <t>84.89</t>
  </si>
  <si>
    <t>90.49</t>
  </si>
  <si>
    <t>88.52</t>
  </si>
  <si>
    <t>88.67</t>
  </si>
  <si>
    <t>92.15</t>
  </si>
  <si>
    <t>91.92</t>
  </si>
  <si>
    <t>92.11</t>
  </si>
  <si>
    <t>91.28</t>
  </si>
  <si>
    <t>91.74</t>
  </si>
  <si>
    <t>93.40</t>
  </si>
  <si>
    <t>91.55</t>
  </si>
  <si>
    <t>93.10</t>
  </si>
  <si>
    <t>94.61</t>
  </si>
  <si>
    <t>92.61</t>
  </si>
  <si>
    <t>93.74</t>
  </si>
  <si>
    <t>93.85</t>
  </si>
  <si>
    <t>91.85</t>
  </si>
  <si>
    <t>93.48</t>
  </si>
  <si>
    <t>91.13</t>
  </si>
  <si>
    <t>92.34</t>
  </si>
  <si>
    <t>90.90</t>
  </si>
  <si>
    <t>90.79</t>
  </si>
  <si>
    <t>92.19</t>
  </si>
  <si>
    <t>90.11</t>
  </si>
  <si>
    <t>91.05</t>
  </si>
  <si>
    <t>90.60</t>
  </si>
  <si>
    <t>91.39</t>
  </si>
  <si>
    <t>90.26</t>
  </si>
  <si>
    <t>91.24</t>
  </si>
  <si>
    <t>90.07</t>
  </si>
  <si>
    <t>90.18</t>
  </si>
  <si>
    <t>88.18</t>
  </si>
  <si>
    <t>90.15</t>
  </si>
  <si>
    <t>92.45</t>
  </si>
  <si>
    <t>91.89</t>
  </si>
  <si>
    <t>88.22</t>
  </si>
  <si>
    <t>88.06</t>
  </si>
  <si>
    <t>89.05</t>
  </si>
  <si>
    <t>88.71</t>
  </si>
  <si>
    <t>87.19</t>
  </si>
  <si>
    <t>86.44</t>
  </si>
  <si>
    <t>87.35</t>
  </si>
  <si>
    <t>86.13</t>
  </si>
  <si>
    <t>86.74</t>
  </si>
  <si>
    <t>86.32</t>
  </si>
  <si>
    <t>86.59</t>
  </si>
  <si>
    <t>86.40</t>
  </si>
  <si>
    <t>87.76</t>
  </si>
  <si>
    <t>85.98</t>
  </si>
  <si>
    <t>87.46</t>
  </si>
  <si>
    <t>87.08</t>
  </si>
  <si>
    <t>87.53</t>
  </si>
  <si>
    <t>85.53</t>
  </si>
  <si>
    <t>84.92</t>
  </si>
  <si>
    <t>85.26</t>
  </si>
  <si>
    <t>86.17</t>
  </si>
  <si>
    <t>87.80</t>
  </si>
  <si>
    <t>89.01</t>
  </si>
  <si>
    <t>88.78</t>
  </si>
  <si>
    <t>87.38</t>
  </si>
  <si>
    <t>89.39</t>
  </si>
  <si>
    <t>88.29</t>
  </si>
  <si>
    <t>89.31</t>
  </si>
  <si>
    <t>90.22</t>
  </si>
  <si>
    <t>88.86</t>
  </si>
  <si>
    <t>87.84</t>
  </si>
  <si>
    <t>88.59</t>
  </si>
  <si>
    <t>88.82</t>
  </si>
  <si>
    <t>89.20</t>
  </si>
  <si>
    <t>88.90</t>
  </si>
  <si>
    <t>89.73</t>
  </si>
  <si>
    <t>89.69</t>
  </si>
  <si>
    <t>89.24</t>
  </si>
  <si>
    <t>90.03</t>
  </si>
  <si>
    <t>91.70</t>
  </si>
  <si>
    <t>91.32</t>
  </si>
  <si>
    <t>90.98</t>
  </si>
  <si>
    <t>92.79</t>
  </si>
  <si>
    <t>90.75</t>
  </si>
  <si>
    <t>94.01</t>
  </si>
  <si>
    <t>91.43</t>
  </si>
  <si>
    <t>92.64</t>
  </si>
  <si>
    <t>89.84</t>
  </si>
  <si>
    <t>91.09</t>
  </si>
  <si>
    <t>89.92</t>
  </si>
  <si>
    <t>91.47</t>
  </si>
  <si>
    <t>91.02</t>
  </si>
  <si>
    <t>91.51</t>
  </si>
  <si>
    <t>89.09</t>
  </si>
  <si>
    <t>90.68</t>
  </si>
  <si>
    <t>88.48</t>
  </si>
  <si>
    <t>89.43</t>
  </si>
  <si>
    <t>88.93</t>
  </si>
  <si>
    <t>89.28</t>
  </si>
  <si>
    <t>89.77</t>
  </si>
  <si>
    <t>86.55</t>
  </si>
  <si>
    <t>92.04</t>
  </si>
  <si>
    <t>94.91</t>
  </si>
  <si>
    <t>93.06</t>
  </si>
  <si>
    <t>92.98</t>
  </si>
  <si>
    <t>90.56</t>
  </si>
  <si>
    <t>92.72</t>
  </si>
  <si>
    <t>93.36</t>
  </si>
  <si>
    <t>93.97</t>
  </si>
  <si>
    <t>92.23</t>
  </si>
  <si>
    <t>93.29</t>
  </si>
  <si>
    <t>91.77</t>
  </si>
  <si>
    <t>93.89</t>
  </si>
  <si>
    <t>92.53</t>
  </si>
  <si>
    <t>94.23</t>
  </si>
  <si>
    <t>96.35</t>
  </si>
  <si>
    <t>96.84</t>
  </si>
  <si>
    <t>94.76</t>
  </si>
  <si>
    <t>95.63</t>
  </si>
  <si>
    <t>93.44</t>
  </si>
  <si>
    <t>96.73</t>
  </si>
  <si>
    <t>93.32</t>
  </si>
  <si>
    <t>96.13</t>
  </si>
  <si>
    <t>92.30</t>
  </si>
  <si>
    <t>93.02</t>
  </si>
  <si>
    <t>93.59</t>
  </si>
  <si>
    <t>89.88</t>
  </si>
  <si>
    <t>93.70</t>
  </si>
  <si>
    <t>94.38</t>
  </si>
  <si>
    <t>90.94</t>
  </si>
  <si>
    <t>90.86</t>
  </si>
  <si>
    <t>90.52</t>
  </si>
  <si>
    <t>91.17</t>
  </si>
  <si>
    <t>90.30</t>
  </si>
  <si>
    <t>92.41</t>
  </si>
  <si>
    <t>93.93</t>
  </si>
  <si>
    <t>92.81</t>
  </si>
  <si>
    <t>90.63</t>
  </si>
  <si>
    <t>92.44</t>
  </si>
  <si>
    <t>91.22</t>
  </si>
  <si>
    <t>90.55</t>
  </si>
  <si>
    <t>91.26</t>
  </si>
  <si>
    <t>88.99</t>
  </si>
  <si>
    <t>92.63</t>
  </si>
  <si>
    <t>88.81</t>
  </si>
  <si>
    <t>91.48</t>
  </si>
  <si>
    <t>90.77</t>
  </si>
  <si>
    <t>89.74</t>
  </si>
  <si>
    <t>94.11</t>
  </si>
  <si>
    <t>90.81</t>
  </si>
  <si>
    <t>94.74</t>
  </si>
  <si>
    <t>94.07</t>
  </si>
  <si>
    <t>94.45</t>
  </si>
  <si>
    <t>93.07</t>
  </si>
  <si>
    <t>95.41</t>
  </si>
  <si>
    <t>93.52</t>
  </si>
  <si>
    <t>94.93</t>
  </si>
  <si>
    <t>95.52</t>
  </si>
  <si>
    <t>94.41</t>
  </si>
  <si>
    <t>95.11</t>
  </si>
  <si>
    <t>97.89</t>
  </si>
  <si>
    <t>98.52</t>
  </si>
  <si>
    <t>95.22</t>
  </si>
  <si>
    <t>96.22</t>
  </si>
  <si>
    <t>96.93</t>
  </si>
  <si>
    <t>97.78</t>
  </si>
  <si>
    <t>97.49</t>
  </si>
  <si>
    <t>98.97</t>
  </si>
  <si>
    <t>96.78</t>
  </si>
  <si>
    <t>98.67</t>
  </si>
  <si>
    <t>94.89</t>
  </si>
  <si>
    <t>97.15</t>
  </si>
  <si>
    <t>96.34</t>
  </si>
  <si>
    <t>96.48</t>
  </si>
  <si>
    <t>97.11</t>
  </si>
  <si>
    <t>94.22</t>
  </si>
  <si>
    <t>97.60</t>
  </si>
  <si>
    <t>95.45</t>
  </si>
  <si>
    <t>95.74</t>
  </si>
  <si>
    <t>97.45</t>
  </si>
  <si>
    <t>96.30</t>
  </si>
  <si>
    <t>98.23</t>
  </si>
  <si>
    <t>93.78</t>
  </si>
  <si>
    <t>94.78</t>
  </si>
  <si>
    <t>96.60</t>
  </si>
  <si>
    <t>95.37</t>
  </si>
  <si>
    <t>95.71</t>
  </si>
  <si>
    <t>95.26</t>
  </si>
  <si>
    <t>94.63</t>
  </si>
  <si>
    <t>101.31</t>
  </si>
  <si>
    <t>96.11</t>
  </si>
  <si>
    <t>105.90</t>
  </si>
  <si>
    <t>106.64</t>
  </si>
  <si>
    <t>100.42</t>
  </si>
  <si>
    <t>101.23</t>
  </si>
  <si>
    <t>107.13</t>
  </si>
  <si>
    <t>105.57</t>
  </si>
  <si>
    <t>106.39</t>
  </si>
  <si>
    <t>106.68</t>
  </si>
  <si>
    <t>107.09</t>
  </si>
  <si>
    <t>105.79</t>
  </si>
  <si>
    <t>106.24</t>
  </si>
  <si>
    <t>105.72</t>
  </si>
  <si>
    <t>106.01</t>
  </si>
  <si>
    <t>105.46</t>
  </si>
  <si>
    <t>108.16</t>
  </si>
  <si>
    <t>102.83</t>
  </si>
  <si>
    <t>103.90</t>
  </si>
  <si>
    <t>105.20</t>
  </si>
  <si>
    <t>103.46</t>
  </si>
  <si>
    <t>104.83</t>
  </si>
  <si>
    <t>104.61</t>
  </si>
  <si>
    <t>105.31</t>
  </si>
  <si>
    <t>103.12</t>
  </si>
  <si>
    <t>103.94</t>
  </si>
  <si>
    <t>105.24</t>
  </si>
  <si>
    <t>103.31</t>
  </si>
  <si>
    <t>103.86</t>
  </si>
  <si>
    <t>100.82</t>
  </si>
  <si>
    <t>103.60</t>
  </si>
  <si>
    <t>100.23</t>
  </si>
  <si>
    <t>102.68</t>
  </si>
  <si>
    <t>99.90</t>
  </si>
  <si>
    <t>100.86</t>
  </si>
  <si>
    <t>99.19</t>
  </si>
  <si>
    <t>100.56</t>
  </si>
  <si>
    <t>100.01</t>
  </si>
  <si>
    <t>100.27</t>
  </si>
  <si>
    <t>99.78</t>
  </si>
  <si>
    <t>99.82</t>
  </si>
  <si>
    <t>100.30</t>
  </si>
  <si>
    <t>98.26</t>
  </si>
  <si>
    <t>99.86</t>
  </si>
  <si>
    <t>98.89</t>
  </si>
  <si>
    <t>97.82</t>
  </si>
  <si>
    <t>98.19</t>
  </si>
  <si>
    <t>99.27</t>
  </si>
  <si>
    <t>100.08</t>
  </si>
  <si>
    <t>100.49</t>
  </si>
  <si>
    <t>98.45</t>
  </si>
  <si>
    <t>99.75</t>
  </si>
  <si>
    <t>100.75</t>
  </si>
  <si>
    <t>98.86</t>
  </si>
  <si>
    <t>100.12</t>
  </si>
  <si>
    <t>100.64</t>
  </si>
  <si>
    <t>101.34</t>
  </si>
  <si>
    <t>100.34</t>
  </si>
  <si>
    <t>101.68</t>
  </si>
  <si>
    <t>99.64</t>
  </si>
  <si>
    <t>101.60</t>
  </si>
  <si>
    <t>101.97</t>
  </si>
  <si>
    <t>98.49</t>
  </si>
  <si>
    <t>101.27</t>
  </si>
  <si>
    <t>101.12</t>
  </si>
  <si>
    <t>100.16</t>
  </si>
  <si>
    <t>99.97</t>
  </si>
  <si>
    <t>98.41</t>
  </si>
  <si>
    <t>100.90</t>
  </si>
  <si>
    <t>98.12</t>
  </si>
  <si>
    <t>98.82</t>
  </si>
  <si>
    <t>97.19</t>
  </si>
  <si>
    <t>100.19</t>
  </si>
  <si>
    <t>96.56</t>
  </si>
  <si>
    <t>99.34</t>
  </si>
  <si>
    <t>99.93</t>
  </si>
  <si>
    <t>101.30</t>
  </si>
  <si>
    <t>96.52</t>
  </si>
  <si>
    <t>98.78</t>
  </si>
  <si>
    <t>95.78</t>
  </si>
  <si>
    <t>96.86</t>
  </si>
  <si>
    <t>95.93</t>
  </si>
  <si>
    <t>96.74</t>
  </si>
  <si>
    <t>94.48</t>
  </si>
  <si>
    <t>96.19</t>
  </si>
  <si>
    <t>95.08</t>
  </si>
  <si>
    <t>93.15</t>
  </si>
  <si>
    <t>95.85</t>
  </si>
  <si>
    <t>92.52</t>
  </si>
  <si>
    <t>92.59</t>
  </si>
  <si>
    <t>91.40</t>
  </si>
  <si>
    <t>93.26</t>
  </si>
  <si>
    <t>93.81</t>
  </si>
  <si>
    <t>94.19</t>
  </si>
  <si>
    <t>91.63</t>
  </si>
  <si>
    <t>95.48</t>
  </si>
  <si>
    <t>93.63</t>
  </si>
  <si>
    <t>96.97</t>
  </si>
  <si>
    <t>94.70</t>
  </si>
  <si>
    <t>100.45</t>
  </si>
  <si>
    <t>101.01</t>
  </si>
  <si>
    <t>99.45</t>
  </si>
  <si>
    <t>99.15</t>
  </si>
  <si>
    <t>98.64</t>
  </si>
  <si>
    <t>99.30</t>
  </si>
  <si>
    <t>97.97</t>
  </si>
  <si>
    <t>99.56</t>
  </si>
  <si>
    <t>100.38</t>
  </si>
  <si>
    <t>98.56</t>
  </si>
  <si>
    <t>99.12</t>
  </si>
  <si>
    <t>100.93</t>
  </si>
  <si>
    <t>101.16</t>
  </si>
  <si>
    <t>102.23</t>
  </si>
  <si>
    <t>101.90</t>
  </si>
  <si>
    <t>102.45</t>
  </si>
  <si>
    <t>102.01</t>
  </si>
  <si>
    <t>101.05</t>
  </si>
  <si>
    <t>102.57</t>
  </si>
  <si>
    <t>101.42</t>
  </si>
  <si>
    <t>99.60</t>
  </si>
  <si>
    <t>101.19</t>
  </si>
  <si>
    <t>100.79</t>
  </si>
  <si>
    <t>101.45</t>
  </si>
  <si>
    <t>100.53</t>
  </si>
  <si>
    <t>100.60</t>
  </si>
  <si>
    <t>101.38</t>
  </si>
  <si>
    <t>103.34</t>
  </si>
  <si>
    <t>104.49</t>
  </si>
  <si>
    <t>104.42</t>
  </si>
  <si>
    <t>101.82</t>
  </si>
  <si>
    <t>97.55</t>
  </si>
  <si>
    <t>96.26</t>
  </si>
  <si>
    <t>98.11</t>
  </si>
  <si>
    <t>95.55</t>
  </si>
  <si>
    <t>94.34</t>
  </si>
  <si>
    <t>97.68</t>
  </si>
  <si>
    <t>92.02</t>
  </si>
  <si>
    <t>95.73</t>
  </si>
  <si>
    <t>91.53</t>
  </si>
  <si>
    <t>93.35</t>
  </si>
  <si>
    <t>89.61</t>
  </si>
  <si>
    <t>91.59</t>
  </si>
  <si>
    <t>93.20</t>
  </si>
  <si>
    <t>93.47</t>
  </si>
  <si>
    <t>94.56</t>
  </si>
  <si>
    <t>99.07</t>
  </si>
  <si>
    <t>92.39</t>
  </si>
  <si>
    <t>93.57</t>
  </si>
  <si>
    <t>91.16</t>
  </si>
  <si>
    <t>94.06</t>
  </si>
  <si>
    <t>90.35</t>
  </si>
  <si>
    <t>90.91</t>
  </si>
  <si>
    <t>92.05</t>
  </si>
  <si>
    <t>88.38</t>
  </si>
  <si>
    <t>90.85</t>
  </si>
  <si>
    <t>87.57</t>
  </si>
  <si>
    <t>88.84</t>
  </si>
  <si>
    <t>86.65</t>
  </si>
  <si>
    <t>88.19</t>
  </si>
  <si>
    <t>85.47</t>
  </si>
  <si>
    <t>86.09</t>
  </si>
  <si>
    <t>88.35</t>
  </si>
  <si>
    <t>85.38</t>
  </si>
  <si>
    <t>87.26</t>
  </si>
  <si>
    <t>86.86</t>
  </si>
  <si>
    <t>86.27</t>
  </si>
  <si>
    <t>87.14</t>
  </si>
  <si>
    <t>84.20</t>
  </si>
  <si>
    <t>86.68</t>
  </si>
  <si>
    <t>83.43</t>
  </si>
  <si>
    <t>86.34</t>
  </si>
  <si>
    <t>83.74</t>
  </si>
  <si>
    <t>82.94</t>
  </si>
  <si>
    <t>85.84</t>
  </si>
  <si>
    <t>81.76</t>
  </si>
  <si>
    <t>84.73</t>
  </si>
  <si>
    <t>85.22</t>
  </si>
  <si>
    <t>81.86</t>
  </si>
  <si>
    <t>82.63</t>
  </si>
  <si>
    <t>83.93</t>
  </si>
  <si>
    <t>86.77</t>
  </si>
  <si>
    <t>83.40</t>
  </si>
  <si>
    <t>80.96</t>
  </si>
  <si>
    <t>82.38</t>
  </si>
  <si>
    <t>80.37</t>
  </si>
  <si>
    <t>82.78</t>
  </si>
  <si>
    <t>82.35</t>
  </si>
  <si>
    <t>79.48</t>
  </si>
  <si>
    <t>80.56</t>
  </si>
  <si>
    <t>83.68</t>
  </si>
  <si>
    <t>81.30</t>
  </si>
  <si>
    <t>81.61</t>
  </si>
  <si>
    <t>84.67</t>
  </si>
  <si>
    <t>85.29</t>
  </si>
  <si>
    <t>84.02</t>
  </si>
  <si>
    <t>85.13</t>
  </si>
  <si>
    <t>2.983333</t>
  </si>
  <si>
    <t>82.47</t>
  </si>
  <si>
    <t>83.32</t>
  </si>
  <si>
    <t>81.99</t>
  </si>
  <si>
    <t>83.10</t>
  </si>
  <si>
    <t>84.34</t>
  </si>
  <si>
    <t>84.52</t>
  </si>
  <si>
    <t>82.32</t>
  </si>
  <si>
    <t>82.62</t>
  </si>
  <si>
    <t>83.92</t>
  </si>
  <si>
    <t>83.13</t>
  </si>
  <si>
    <t>83.50</t>
  </si>
  <si>
    <t>83.44</t>
  </si>
  <si>
    <t>82.71</t>
  </si>
  <si>
    <t>83.38</t>
  </si>
  <si>
    <t>82.26</t>
  </si>
  <si>
    <t>83.25</t>
  </si>
  <si>
    <t>85.54</t>
  </si>
  <si>
    <t>84.31</t>
  </si>
  <si>
    <t>85.48</t>
  </si>
  <si>
    <t>85.96</t>
  </si>
  <si>
    <t>88.34</t>
  </si>
  <si>
    <t>87.47</t>
  </si>
  <si>
    <t>88.13</t>
  </si>
  <si>
    <t>86.69</t>
  </si>
  <si>
    <t>88.43</t>
  </si>
  <si>
    <t>88.88</t>
  </si>
  <si>
    <t>86.84</t>
  </si>
  <si>
    <t>88.07</t>
  </si>
  <si>
    <t>89.40</t>
  </si>
  <si>
    <t>87.71</t>
  </si>
  <si>
    <t>87.89</t>
  </si>
  <si>
    <t>86.78</t>
  </si>
  <si>
    <t>87.77</t>
  </si>
  <si>
    <t>89.30</t>
  </si>
  <si>
    <t>87.41</t>
  </si>
  <si>
    <t>90.48</t>
  </si>
  <si>
    <t>88.61</t>
  </si>
  <si>
    <t>89.15</t>
  </si>
  <si>
    <t>88.49</t>
  </si>
  <si>
    <t>89.37</t>
  </si>
  <si>
    <t>90.00</t>
  </si>
  <si>
    <t>87.98</t>
  </si>
  <si>
    <t>85.63</t>
  </si>
  <si>
    <t>87.74</t>
  </si>
  <si>
    <t>88.73</t>
  </si>
  <si>
    <t>85.99</t>
  </si>
  <si>
    <t>89.06</t>
  </si>
  <si>
    <t>89.52</t>
  </si>
  <si>
    <t>89.67</t>
  </si>
  <si>
    <t>90.06</t>
  </si>
  <si>
    <t>88.76</t>
  </si>
  <si>
    <t>90.21</t>
  </si>
  <si>
    <t>88.31</t>
  </si>
  <si>
    <t>86.81</t>
  </si>
  <si>
    <t>89.27</t>
  </si>
  <si>
    <t>88.01</t>
  </si>
  <si>
    <t>91.14</t>
  </si>
  <si>
    <t>90.27</t>
  </si>
  <si>
    <t>88.28</t>
  </si>
  <si>
    <t>88.64</t>
  </si>
  <si>
    <t>89.34</t>
  </si>
  <si>
    <t>87.44</t>
  </si>
  <si>
    <t>88.91</t>
  </si>
  <si>
    <t>91.11</t>
  </si>
  <si>
    <t>84.88</t>
  </si>
  <si>
    <t>84.04</t>
  </si>
  <si>
    <t>86.39</t>
  </si>
  <si>
    <t>85.09</t>
  </si>
  <si>
    <t>84.13</t>
  </si>
  <si>
    <t>84.91</t>
  </si>
  <si>
    <t>85.24</t>
  </si>
  <si>
    <t>82.41</t>
  </si>
  <si>
    <t>82.68</t>
  </si>
  <si>
    <t>81.81</t>
  </si>
  <si>
    <t>81.09</t>
  </si>
  <si>
    <t>84.94</t>
  </si>
  <si>
    <t>82.20</t>
  </si>
  <si>
    <t>82.98</t>
  </si>
  <si>
    <t>83.19</t>
  </si>
  <si>
    <t>84.16</t>
  </si>
  <si>
    <t>86.05</t>
  </si>
  <si>
    <t>83.80</t>
  </si>
  <si>
    <t>84.49</t>
  </si>
  <si>
    <t>87.68</t>
  </si>
  <si>
    <t>82.80</t>
  </si>
  <si>
    <t>86.60</t>
  </si>
  <si>
    <t>86.99</t>
  </si>
  <si>
    <t>86.23</t>
  </si>
  <si>
    <t>87.11</t>
  </si>
  <si>
    <t>88.94</t>
  </si>
  <si>
    <t>88.58</t>
  </si>
  <si>
    <t>92.16</t>
  </si>
  <si>
    <t>93.01</t>
  </si>
  <si>
    <t>91.44</t>
  </si>
  <si>
    <t>92.07</t>
  </si>
  <si>
    <t>92.22</t>
  </si>
  <si>
    <t>93.61</t>
  </si>
  <si>
    <t>92.10</t>
  </si>
  <si>
    <t>92.74</t>
  </si>
  <si>
    <t>95.81</t>
  </si>
  <si>
    <t>94.51</t>
  </si>
  <si>
    <t>96.68</t>
  </si>
  <si>
    <t>94.15</t>
  </si>
  <si>
    <t>94.72</t>
  </si>
  <si>
    <t>91.80</t>
  </si>
  <si>
    <t>94.99</t>
  </si>
  <si>
    <t>94.39</t>
  </si>
  <si>
    <t>92.89</t>
  </si>
  <si>
    <t>91.98</t>
  </si>
  <si>
    <t>93.64</t>
  </si>
  <si>
    <t>93.31</t>
  </si>
  <si>
    <t>93.34</t>
  </si>
  <si>
    <t>93.22</t>
  </si>
  <si>
    <t>92.68</t>
  </si>
  <si>
    <t>93.13</t>
  </si>
  <si>
    <t>92.80</t>
  </si>
  <si>
    <t>94.81</t>
  </si>
  <si>
    <t>95.05</t>
  </si>
  <si>
    <t>93.94</t>
  </si>
  <si>
    <t>96.17</t>
  </si>
  <si>
    <t>96.47</t>
  </si>
  <si>
    <t>94.36</t>
  </si>
  <si>
    <t>96.32</t>
  </si>
  <si>
    <t>96.95</t>
  </si>
  <si>
    <t>96.05</t>
  </si>
  <si>
    <t>94.69</t>
  </si>
  <si>
    <t>95.69</t>
  </si>
  <si>
    <t>93.19</t>
  </si>
  <si>
    <t>95.90</t>
  </si>
  <si>
    <t>97.70</t>
  </si>
  <si>
    <t>96.14</t>
  </si>
  <si>
    <t>98.15</t>
  </si>
  <si>
    <t>97.85</t>
  </si>
  <si>
    <t>101.07</t>
  </si>
  <si>
    <t>99.24</t>
  </si>
  <si>
    <t>99.48</t>
  </si>
  <si>
    <t>99.06</t>
  </si>
  <si>
    <t>97.64</t>
  </si>
  <si>
    <t>98.06</t>
  </si>
  <si>
    <t>98.70</t>
  </si>
  <si>
    <t>99.66</t>
  </si>
  <si>
    <t>98.85</t>
  </si>
  <si>
    <t>97.52</t>
  </si>
  <si>
    <t>97.10</t>
  </si>
  <si>
    <t>97.34</t>
  </si>
  <si>
    <t>100.32</t>
  </si>
  <si>
    <t>97.07</t>
  </si>
  <si>
    <t>98.94</t>
  </si>
  <si>
    <t>99.21</t>
  </si>
  <si>
    <t>97.16</t>
  </si>
  <si>
    <t>95.99</t>
  </si>
  <si>
    <t>98.39</t>
  </si>
  <si>
    <t>96.65</t>
  </si>
  <si>
    <t>101.50</t>
  </si>
  <si>
    <t>99.18</t>
  </si>
  <si>
    <t>100.41</t>
  </si>
  <si>
    <t>101.62</t>
  </si>
  <si>
    <t>101.65</t>
  </si>
  <si>
    <t>99.99</t>
  </si>
  <si>
    <t>100.74</t>
  </si>
  <si>
    <t>100.83</t>
  </si>
  <si>
    <t>102.52</t>
  </si>
  <si>
    <t>100.02</t>
  </si>
  <si>
    <t>102.10</t>
  </si>
  <si>
    <t>101.10</t>
  </si>
  <si>
    <t>102.16</t>
  </si>
  <si>
    <t>100.44</t>
  </si>
  <si>
    <t>101.22</t>
  </si>
  <si>
    <t>102.34</t>
  </si>
  <si>
    <t>103.30</t>
  </si>
  <si>
    <t>101.83</t>
  </si>
  <si>
    <t>102.64</t>
  </si>
  <si>
    <t>101.25</t>
  </si>
  <si>
    <t>102.82</t>
  </si>
  <si>
    <t>100.11</t>
  </si>
  <si>
    <t>101.86</t>
  </si>
  <si>
    <t>104.63</t>
  </si>
  <si>
    <t>101.28</t>
  </si>
  <si>
    <t>102.94</t>
  </si>
  <si>
    <t>103.51</t>
  </si>
  <si>
    <t>101.13</t>
  </si>
  <si>
    <t>104.26</t>
  </si>
  <si>
    <t>105.02</t>
  </si>
  <si>
    <t>101.80</t>
  </si>
  <si>
    <t>105.35</t>
  </si>
  <si>
    <t>105.59</t>
  </si>
  <si>
    <t>103.00</t>
  </si>
  <si>
    <t>103.69</t>
  </si>
  <si>
    <t>102.58</t>
  </si>
  <si>
    <t>105.32</t>
  </si>
  <si>
    <t>101.77</t>
  </si>
  <si>
    <t>103.39</t>
  </si>
  <si>
    <t>102.19</t>
  </si>
  <si>
    <t>102.28</t>
  </si>
  <si>
    <t>103.15</t>
  </si>
  <si>
    <t>102.67</t>
  </si>
  <si>
    <t>99.87</t>
  </si>
  <si>
    <t>102.07</t>
  </si>
  <si>
    <t>102.76</t>
  </si>
  <si>
    <t>99.72</t>
  </si>
  <si>
    <t>1.991667</t>
  </si>
  <si>
    <t>99.52</t>
  </si>
  <si>
    <t>98.80</t>
  </si>
  <si>
    <t>100.58</t>
  </si>
  <si>
    <t>101.18</t>
  </si>
  <si>
    <t>102.37</t>
  </si>
  <si>
    <t>102.54</t>
  </si>
  <si>
    <t>102.48</t>
  </si>
  <si>
    <t>98.24</t>
  </si>
  <si>
    <t>101.33</t>
  </si>
  <si>
    <t>100.70</t>
  </si>
  <si>
    <t>103.58</t>
  </si>
  <si>
    <t>98.72</t>
  </si>
  <si>
    <t>97.86</t>
  </si>
  <si>
    <t>99.01</t>
  </si>
  <si>
    <t>97.32</t>
  </si>
  <si>
    <t>98.60</t>
  </si>
  <si>
    <t>99.49</t>
  </si>
  <si>
    <t>95.66</t>
  </si>
  <si>
    <t>97.91</t>
  </si>
  <si>
    <t>95.01</t>
  </si>
  <si>
    <t>97.53</t>
  </si>
  <si>
    <t>94.71</t>
  </si>
  <si>
    <t>93.76</t>
  </si>
  <si>
    <t>94.09</t>
  </si>
  <si>
    <t>94.35</t>
  </si>
  <si>
    <t>95.10</t>
  </si>
  <si>
    <t>93.55</t>
  </si>
  <si>
    <t>93.11</t>
  </si>
  <si>
    <t>92.66</t>
  </si>
  <si>
    <t>92.90</t>
  </si>
  <si>
    <t>95.54</t>
  </si>
  <si>
    <t>93.91</t>
  </si>
  <si>
    <t>94.68</t>
  </si>
  <si>
    <t>93.05</t>
  </si>
  <si>
    <t>95.36</t>
  </si>
  <si>
    <t>94.65</t>
  </si>
  <si>
    <t>94.80</t>
  </si>
  <si>
    <t>92.78</t>
  </si>
  <si>
    <t>94.26</t>
  </si>
  <si>
    <t>92.57</t>
  </si>
  <si>
    <t>92.48</t>
  </si>
  <si>
    <t>93.23</t>
  </si>
  <si>
    <t>92.84</t>
  </si>
  <si>
    <t>92.43</t>
  </si>
  <si>
    <t>91.86</t>
  </si>
  <si>
    <t>90.65</t>
  </si>
  <si>
    <t>94.24</t>
  </si>
  <si>
    <t>91.42</t>
  </si>
  <si>
    <t>92.51</t>
  </si>
  <si>
    <t>92.13</t>
  </si>
  <si>
    <t>91.95</t>
  </si>
  <si>
    <t>91.30</t>
  </si>
  <si>
    <t>91.00</t>
  </si>
  <si>
    <t>88.92</t>
  </si>
  <si>
    <t>94.32</t>
  </si>
  <si>
    <t>93.43</t>
  </si>
  <si>
    <t>91.06</t>
  </si>
  <si>
    <t>90.67</t>
  </si>
  <si>
    <t>90.82</t>
  </si>
  <si>
    <t>90.23</t>
  </si>
  <si>
    <t>92.28</t>
  </si>
  <si>
    <t>90.14</t>
  </si>
  <si>
    <t>90.76</t>
  </si>
  <si>
    <t>90.47</t>
  </si>
  <si>
    <t>90.05</t>
  </si>
  <si>
    <t>90.20</t>
  </si>
  <si>
    <t>89.78</t>
  </si>
  <si>
    <t>89.19</t>
  </si>
  <si>
    <t>89.76</t>
  </si>
  <si>
    <t>90.44</t>
  </si>
  <si>
    <t>89.10</t>
  </si>
  <si>
    <t>90.70</t>
  </si>
  <si>
    <t>90.02</t>
  </si>
  <si>
    <t>90.29</t>
  </si>
  <si>
    <t>90.50</t>
  </si>
  <si>
    <t>90.73</t>
  </si>
  <si>
    <t>94.44</t>
  </si>
  <si>
    <t>91.15</t>
  </si>
  <si>
    <t>88.72</t>
  </si>
  <si>
    <t>91.27</t>
  </si>
  <si>
    <t>91.65</t>
  </si>
  <si>
    <t>93.88</t>
  </si>
  <si>
    <t>94.18</t>
  </si>
  <si>
    <t>92.60</t>
  </si>
  <si>
    <t>95.07</t>
  </si>
  <si>
    <t>95.84</t>
  </si>
  <si>
    <t>94.95</t>
  </si>
  <si>
    <t>95.72</t>
  </si>
  <si>
    <t>96.49</t>
  </si>
  <si>
    <t>96.28</t>
  </si>
  <si>
    <t>96.43</t>
  </si>
  <si>
    <t>97.02</t>
  </si>
  <si>
    <t>96.02</t>
  </si>
  <si>
    <t>96.76</t>
  </si>
  <si>
    <t>97.80</t>
  </si>
  <si>
    <t>96.16</t>
  </si>
  <si>
    <t>99.40</t>
  </si>
  <si>
    <t>97.14</t>
  </si>
  <si>
    <t>101.15</t>
  </si>
  <si>
    <t>99.43</t>
  </si>
  <si>
    <t>97.62</t>
  </si>
  <si>
    <t>97.56</t>
  </si>
  <si>
    <t>98.09</t>
  </si>
  <si>
    <t>100.20</t>
  </si>
  <si>
    <t>98.48</t>
  </si>
  <si>
    <t>97.47</t>
  </si>
  <si>
    <t>97.94</t>
  </si>
  <si>
    <t>98.51</t>
  </si>
  <si>
    <t>99.22</t>
  </si>
  <si>
    <t>96.55</t>
  </si>
  <si>
    <t>98.36</t>
  </si>
  <si>
    <t>100.94</t>
  </si>
  <si>
    <t>101.53</t>
  </si>
  <si>
    <t>99.16</t>
  </si>
  <si>
    <t>101.89</t>
  </si>
  <si>
    <t>101.03</t>
  </si>
  <si>
    <t>103.23</t>
  </si>
  <si>
    <t>100.47</t>
  </si>
  <si>
    <t>102.60</t>
  </si>
  <si>
    <t>99.69</t>
  </si>
  <si>
    <t>99.37</t>
  </si>
  <si>
    <t>99.61</t>
  </si>
  <si>
    <t>102.31</t>
  </si>
  <si>
    <t>101.56</t>
  </si>
  <si>
    <t>102.25</t>
  </si>
  <si>
    <t>103.37</t>
  </si>
  <si>
    <t>101.24</t>
  </si>
  <si>
    <t>104.56</t>
  </si>
  <si>
    <t>100.91</t>
  </si>
  <si>
    <t>103.43</t>
  </si>
  <si>
    <t>102.51</t>
  </si>
  <si>
    <t>100.76</t>
  </si>
  <si>
    <t>102.75</t>
  </si>
  <si>
    <t>102.42</t>
  </si>
  <si>
    <t>103.17</t>
  </si>
  <si>
    <t>100.61</t>
  </si>
  <si>
    <t>101.98</t>
  </si>
  <si>
    <t>102.99</t>
  </si>
  <si>
    <t>103.64</t>
  </si>
  <si>
    <t>102.13</t>
  </si>
  <si>
    <t>103.29</t>
  </si>
  <si>
    <t>104.15</t>
  </si>
  <si>
    <t>103.02</t>
  </si>
  <si>
    <t>105.60</t>
  </si>
  <si>
    <t>102.81</t>
  </si>
  <si>
    <t>106.22</t>
  </si>
  <si>
    <t>106.58</t>
  </si>
  <si>
    <t>105.04</t>
  </si>
  <si>
    <t>105.36</t>
  </si>
  <si>
    <t>104.74</t>
  </si>
  <si>
    <t>106.82</t>
  </si>
  <si>
    <t>104.65</t>
  </si>
  <si>
    <t>105.96</t>
  </si>
  <si>
    <t>103.52</t>
  </si>
  <si>
    <t>105.51</t>
  </si>
  <si>
    <t>105.01</t>
  </si>
  <si>
    <t>103.79</t>
  </si>
  <si>
    <t>99.31</t>
  </si>
  <si>
    <t>99.10</t>
  </si>
  <si>
    <t>100.73</t>
  </si>
  <si>
    <t>100.26</t>
  </si>
  <si>
    <t>100.50</t>
  </si>
  <si>
    <t>101.36</t>
  </si>
  <si>
    <t>100.05</t>
  </si>
  <si>
    <t>101.39</t>
  </si>
  <si>
    <t>101.48</t>
  </si>
  <si>
    <t>100.85</t>
  </si>
  <si>
    <t>100.14</t>
  </si>
  <si>
    <t>101.95</t>
  </si>
  <si>
    <t>98.30</t>
  </si>
  <si>
    <t>101.09</t>
  </si>
  <si>
    <t>99.28</t>
  </si>
  <si>
    <t>100.97</t>
  </si>
  <si>
    <t>96.07</t>
  </si>
  <si>
    <t>96.25</t>
  </si>
  <si>
    <t>96.94</t>
  </si>
  <si>
    <t>94.98</t>
  </si>
  <si>
    <t>96.91</t>
  </si>
  <si>
    <t>98.03</t>
  </si>
  <si>
    <t>96.70</t>
  </si>
  <si>
    <t>95.57</t>
  </si>
  <si>
    <t>97.05</t>
  </si>
  <si>
    <t>96.31</t>
  </si>
  <si>
    <t>95.39</t>
  </si>
  <si>
    <t>97.44</t>
  </si>
  <si>
    <t>97.20</t>
  </si>
  <si>
    <t>96.61</t>
  </si>
  <si>
    <t>96.99</t>
  </si>
  <si>
    <t>96.85</t>
  </si>
  <si>
    <t>98.33</t>
  </si>
  <si>
    <t>96.40</t>
  </si>
  <si>
    <t>97.35</t>
  </si>
  <si>
    <t>95.24</t>
  </si>
  <si>
    <t>98.18</t>
  </si>
  <si>
    <t>98.66</t>
  </si>
  <si>
    <t>94.27</t>
  </si>
  <si>
    <t>2.275</t>
  </si>
  <si>
    <t>94.55</t>
  </si>
  <si>
    <t>97.03</t>
  </si>
  <si>
    <t>97.76</t>
  </si>
  <si>
    <t>98.37</t>
  </si>
  <si>
    <t>96.18</t>
  </si>
  <si>
    <t>96.41</t>
  </si>
  <si>
    <t>99.77</t>
  </si>
  <si>
    <t>99.36</t>
  </si>
  <si>
    <t>99.83</t>
  </si>
  <si>
    <t>99.39</t>
  </si>
  <si>
    <t>99.51</t>
  </si>
  <si>
    <t>101.29</t>
  </si>
  <si>
    <t>102.43</t>
  </si>
  <si>
    <t>100.03</t>
  </si>
  <si>
    <t>100.35</t>
  </si>
  <si>
    <t>101.96</t>
  </si>
  <si>
    <t>100.15</t>
  </si>
  <si>
    <t>101.55</t>
  </si>
  <si>
    <t>102.86</t>
  </si>
  <si>
    <t>101.14</t>
  </si>
  <si>
    <t>100.06</t>
  </si>
  <si>
    <t>100.62</t>
  </si>
  <si>
    <t>102.05</t>
  </si>
  <si>
    <t>100.18</t>
  </si>
  <si>
    <t>101.08</t>
  </si>
  <si>
    <t>101.70</t>
  </si>
  <si>
    <t>101.32</t>
  </si>
  <si>
    <t>99.57</t>
  </si>
  <si>
    <t>101.11</t>
  </si>
  <si>
    <t>101.37</t>
  </si>
  <si>
    <t>101.61</t>
  </si>
  <si>
    <t>102.08</t>
  </si>
  <si>
    <t>101.26</t>
  </si>
  <si>
    <t>103.18</t>
  </si>
  <si>
    <t>101.20</t>
  </si>
  <si>
    <t>101.52</t>
  </si>
  <si>
    <t>103.83</t>
  </si>
  <si>
    <t>104.12</t>
  </si>
  <si>
    <t>103.13</t>
  </si>
  <si>
    <t>103.65</t>
  </si>
  <si>
    <t>104.18</t>
  </si>
  <si>
    <t>103.24</t>
  </si>
  <si>
    <t>103.68</t>
  </si>
  <si>
    <t>103.48</t>
  </si>
  <si>
    <t>104.03</t>
  </si>
  <si>
    <t>103.01</t>
  </si>
  <si>
    <t>103.59</t>
  </si>
  <si>
    <t>103.56</t>
  </si>
  <si>
    <t>103.04</t>
  </si>
  <si>
    <t>103.36</t>
  </si>
  <si>
    <t>104.76</t>
  </si>
  <si>
    <t>105.23</t>
  </si>
  <si>
    <t>103.16</t>
  </si>
  <si>
    <t>103.33</t>
  </si>
  <si>
    <t>104.41</t>
  </si>
  <si>
    <t>103.27</t>
  </si>
  <si>
    <t>104.29</t>
  </si>
  <si>
    <t>102.80</t>
  </si>
  <si>
    <t>103.07</t>
  </si>
  <si>
    <t>105.34</t>
  </si>
  <si>
    <t>105.43</t>
  </si>
  <si>
    <t>104.58</t>
  </si>
  <si>
    <t>104.91</t>
  </si>
  <si>
    <t>104.38</t>
  </si>
  <si>
    <t>105.26</t>
  </si>
  <si>
    <t>105.11</t>
  </si>
  <si>
    <t>105.17</t>
  </si>
  <si>
    <t>105.29</t>
  </si>
  <si>
    <t>103.71</t>
  </si>
  <si>
    <t>103.80</t>
  </si>
  <si>
    <t>105.08</t>
  </si>
  <si>
    <t>101.46</t>
  </si>
  <si>
    <t>103.74</t>
  </si>
  <si>
    <t>104.23</t>
  </si>
  <si>
    <t>102.78</t>
  </si>
  <si>
    <t>102.66</t>
  </si>
  <si>
    <t>105.99</t>
  </si>
  <si>
    <t>104.09</t>
  </si>
  <si>
    <t>103.91</t>
  </si>
  <si>
    <t>104.79</t>
  </si>
  <si>
    <t>102.89</t>
  </si>
  <si>
    <t>106.16</t>
  </si>
  <si>
    <t>106.36</t>
  </si>
  <si>
    <t>104.85</t>
  </si>
  <si>
    <t>106.69</t>
  </si>
  <si>
    <t>107.21</t>
  </si>
  <si>
    <t>105.81</t>
  </si>
  <si>
    <t>105.64</t>
  </si>
  <si>
    <t>106.83</t>
  </si>
  <si>
    <t>107.27</t>
  </si>
  <si>
    <t>107.62</t>
  </si>
  <si>
    <t>108.52</t>
  </si>
  <si>
    <t>106.42</t>
  </si>
  <si>
    <t>105.05</t>
  </si>
  <si>
    <t>109.05</t>
  </si>
  <si>
    <t>104.82</t>
  </si>
  <si>
    <t>108.76</t>
  </si>
  <si>
    <t>106.07</t>
  </si>
  <si>
    <t>104.53</t>
  </si>
  <si>
    <t>106.51</t>
  </si>
  <si>
    <t>104.44</t>
  </si>
  <si>
    <t>107.97</t>
  </si>
  <si>
    <t>106.13</t>
  </si>
  <si>
    <t>105.52</t>
  </si>
  <si>
    <t>108.44</t>
  </si>
  <si>
    <t>105.40</t>
  </si>
  <si>
    <t>106.77</t>
  </si>
  <si>
    <t>103.62</t>
  </si>
  <si>
    <t>102.98</t>
  </si>
  <si>
    <t>101.67</t>
  </si>
  <si>
    <t>102.63</t>
  </si>
  <si>
    <t>102.92</t>
  </si>
  <si>
    <t>104.88</t>
  </si>
  <si>
    <t>104.47</t>
  </si>
  <si>
    <t>107.33</t>
  </si>
  <si>
    <t>106.19</t>
  </si>
  <si>
    <t>105.55</t>
  </si>
  <si>
    <t>105.75</t>
  </si>
  <si>
    <t>107.68</t>
  </si>
  <si>
    <t>105.49</t>
  </si>
  <si>
    <t>106.80</t>
  </si>
  <si>
    <t>106.92</t>
  </si>
  <si>
    <t>105.78</t>
  </si>
  <si>
    <t>106.28</t>
  </si>
  <si>
    <t>106.89</t>
  </si>
  <si>
    <t>106.57</t>
  </si>
  <si>
    <t>109.72</t>
  </si>
  <si>
    <t>106.95</t>
  </si>
  <si>
    <t>108.03</t>
  </si>
  <si>
    <t>108.17</t>
  </si>
  <si>
    <t>106.10</t>
  </si>
  <si>
    <t>107.01</t>
  </si>
  <si>
    <t>106.74</t>
  </si>
  <si>
    <t>101.35</t>
  </si>
  <si>
    <t>101.40</t>
  </si>
  <si>
    <t>102.72</t>
  </si>
  <si>
    <t>102.40</t>
  </si>
  <si>
    <t>103.88</t>
  </si>
  <si>
    <t>102.02</t>
  </si>
  <si>
    <t>103.45</t>
  </si>
  <si>
    <t>101.73</t>
  </si>
  <si>
    <t>101.64</t>
  </si>
  <si>
    <t>99.95</t>
  </si>
  <si>
    <t>99.89</t>
  </si>
  <si>
    <t>97.93</t>
  </si>
  <si>
    <t>98.28</t>
  </si>
  <si>
    <t>98.05</t>
  </si>
  <si>
    <t>97.81</t>
  </si>
  <si>
    <t>98.02</t>
  </si>
  <si>
    <t>96.44</t>
  </si>
  <si>
    <t>97.73</t>
  </si>
  <si>
    <t>95.77</t>
  </si>
  <si>
    <t>97.61</t>
  </si>
  <si>
    <t>96.01</t>
  </si>
  <si>
    <t>97.41</t>
  </si>
  <si>
    <t>95.80</t>
  </si>
  <si>
    <t>97.99</t>
  </si>
  <si>
    <t>96.03</t>
  </si>
  <si>
    <t>98.87</t>
  </si>
  <si>
    <t>97.26</t>
  </si>
  <si>
    <t>99.42</t>
  </si>
  <si>
    <t>97.87</t>
  </si>
  <si>
    <t>98.43</t>
  </si>
  <si>
    <t>98.40</t>
  </si>
  <si>
    <t>97.90</t>
  </si>
  <si>
    <t>99.62</t>
  </si>
  <si>
    <t>1.808333</t>
  </si>
  <si>
    <t>97.23</t>
  </si>
  <si>
    <t>97.66</t>
  </si>
  <si>
    <t>97.31</t>
  </si>
  <si>
    <t>94.49</t>
  </si>
  <si>
    <t>95.64</t>
  </si>
  <si>
    <t>98.73</t>
  </si>
  <si>
    <t>96.77</t>
  </si>
  <si>
    <t>95.79</t>
  </si>
  <si>
    <t>95.70</t>
  </si>
  <si>
    <t>100.25</t>
  </si>
  <si>
    <t>99.85</t>
  </si>
  <si>
    <t>97.37</t>
  </si>
  <si>
    <t>96.80</t>
  </si>
  <si>
    <t>96.57</t>
  </si>
  <si>
    <t>96.62</t>
  </si>
  <si>
    <t>100.89</t>
  </si>
  <si>
    <t>98.90</t>
  </si>
  <si>
    <t>102.21</t>
  </si>
  <si>
    <t>102.93</t>
  </si>
  <si>
    <t>99.91</t>
  </si>
  <si>
    <t>102.24</t>
  </si>
  <si>
    <t>101.87</t>
  </si>
  <si>
    <t>98.81</t>
  </si>
  <si>
    <t>98.01</t>
  </si>
  <si>
    <t>97.95</t>
  </si>
  <si>
    <t>100.40</t>
  </si>
  <si>
    <t>98.61</t>
  </si>
  <si>
    <t>102.15</t>
  </si>
  <si>
    <t>103.22</t>
  </si>
  <si>
    <t>100.51</t>
  </si>
  <si>
    <t>97.72</t>
  </si>
  <si>
    <t>102.18</t>
  </si>
  <si>
    <t>97.98</t>
  </si>
  <si>
    <t>95.56</t>
  </si>
  <si>
    <t>99.65</t>
  </si>
  <si>
    <t>94.84</t>
  </si>
  <si>
    <t>95.18</t>
  </si>
  <si>
    <t>95.47</t>
  </si>
  <si>
    <t>94.43</t>
  </si>
  <si>
    <t>94.64</t>
  </si>
  <si>
    <t>95.30</t>
  </si>
  <si>
    <t>94.29</t>
  </si>
  <si>
    <t>94.52</t>
  </si>
  <si>
    <t>93.28</t>
  </si>
  <si>
    <t>95.76</t>
  </si>
  <si>
    <t>96.39</t>
  </si>
  <si>
    <t>94.20</t>
  </si>
  <si>
    <t>94.90</t>
  </si>
  <si>
    <t>92.42</t>
  </si>
  <si>
    <t>91.03</t>
  </si>
  <si>
    <t>90.80</t>
  </si>
  <si>
    <t>91.64</t>
  </si>
  <si>
    <t>92.24</t>
  </si>
  <si>
    <t>90.92</t>
  </si>
  <si>
    <t>91.61</t>
  </si>
  <si>
    <t>91.67</t>
  </si>
  <si>
    <t>89.48</t>
  </si>
  <si>
    <t>90.31</t>
  </si>
  <si>
    <t>90.95</t>
  </si>
  <si>
    <t>91.99</t>
  </si>
  <si>
    <t>91.50</t>
  </si>
  <si>
    <t>92.65</t>
  </si>
  <si>
    <t>92.76</t>
  </si>
  <si>
    <t>92.33</t>
  </si>
  <si>
    <t>92.82</t>
  </si>
  <si>
    <t>91.81</t>
  </si>
  <si>
    <t>92.73</t>
  </si>
  <si>
    <t>92.91</t>
  </si>
  <si>
    <t>91.93</t>
  </si>
  <si>
    <t>91.18</t>
  </si>
  <si>
    <t>92.36</t>
  </si>
  <si>
    <t>91.01</t>
  </si>
  <si>
    <t>90.08</t>
  </si>
  <si>
    <t>90.34</t>
  </si>
  <si>
    <t>90.43</t>
  </si>
  <si>
    <t>93.92</t>
  </si>
  <si>
    <t>90.89</t>
  </si>
  <si>
    <t>93.69</t>
  </si>
  <si>
    <t>92.56</t>
  </si>
  <si>
    <t>90.17</t>
  </si>
  <si>
    <t>90.40</t>
  </si>
  <si>
    <t>88.24</t>
  </si>
  <si>
    <t>89.59</t>
  </si>
  <si>
    <t>91.52</t>
  </si>
  <si>
    <t>89.65</t>
  </si>
  <si>
    <t>89.36</t>
  </si>
  <si>
    <t>91.78</t>
  </si>
  <si>
    <t>91.84</t>
  </si>
  <si>
    <t>93.51</t>
  </si>
  <si>
    <t>93.60</t>
  </si>
  <si>
    <t>92.88</t>
  </si>
  <si>
    <t>93.45</t>
  </si>
  <si>
    <t>92.01</t>
  </si>
  <si>
    <t>93.71</t>
  </si>
  <si>
    <t>92.94</t>
  </si>
  <si>
    <t>97.06</t>
  </si>
  <si>
    <t>96.51</t>
  </si>
  <si>
    <t>94.03</t>
  </si>
  <si>
    <t>95.59</t>
  </si>
  <si>
    <t>94.17</t>
  </si>
  <si>
    <t>96.45</t>
  </si>
  <si>
    <t>94.66</t>
  </si>
  <si>
    <t>95.27</t>
  </si>
  <si>
    <t>95.38</t>
  </si>
  <si>
    <t>92.99</t>
  </si>
  <si>
    <t>93.66</t>
  </si>
  <si>
    <t>91.90</t>
  </si>
  <si>
    <t>91.35</t>
  </si>
  <si>
    <t>90.69</t>
  </si>
  <si>
    <t>89.94</t>
  </si>
  <si>
    <t>89.85</t>
  </si>
  <si>
    <t>90.57</t>
  </si>
  <si>
    <t>89.13</t>
  </si>
  <si>
    <t>89.45</t>
  </si>
  <si>
    <t>98.27</t>
  </si>
  <si>
    <t>98.99</t>
  </si>
  <si>
    <t>98.35</t>
  </si>
  <si>
    <t>98.44</t>
  </si>
  <si>
    <t>97.43</t>
  </si>
  <si>
    <t>97.40</t>
  </si>
  <si>
    <t>2.175</t>
  </si>
  <si>
    <t>98.10</t>
  </si>
  <si>
    <t>97.39</t>
  </si>
  <si>
    <t>98.69</t>
  </si>
  <si>
    <t>95.43</t>
  </si>
  <si>
    <t>98.95</t>
  </si>
  <si>
    <t>96.59</t>
  </si>
  <si>
    <t>99.23</t>
  </si>
  <si>
    <t>97.28</t>
  </si>
  <si>
    <t>98.32</t>
  </si>
  <si>
    <t>96.06</t>
  </si>
  <si>
    <t>97.30</t>
  </si>
  <si>
    <t>97.25</t>
  </si>
  <si>
    <t>97.22</t>
  </si>
  <si>
    <t>98.84</t>
  </si>
  <si>
    <t>97.84</t>
  </si>
  <si>
    <t>96.00</t>
  </si>
  <si>
    <t>96.23</t>
  </si>
  <si>
    <t>97.59</t>
  </si>
  <si>
    <t>95.89</t>
  </si>
  <si>
    <t>96.82</t>
  </si>
  <si>
    <t>98.92</t>
  </si>
  <si>
    <t>92.93</t>
  </si>
  <si>
    <t>95.03</t>
  </si>
  <si>
    <t>93.53</t>
  </si>
  <si>
    <t>93.56</t>
  </si>
  <si>
    <t>90.78</t>
  </si>
  <si>
    <t>91.20</t>
  </si>
  <si>
    <t>90.72</t>
  </si>
  <si>
    <t>91.60</t>
  </si>
  <si>
    <t>90.84</t>
  </si>
  <si>
    <t>91.37</t>
  </si>
  <si>
    <t>92.85</t>
  </si>
  <si>
    <t>92.20</t>
  </si>
  <si>
    <t>91.49</t>
  </si>
  <si>
    <t>92.03</t>
  </si>
  <si>
    <t>92.31</t>
  </si>
  <si>
    <t>90.64</t>
  </si>
  <si>
    <t>95.32</t>
  </si>
  <si>
    <t>93.73</t>
  </si>
  <si>
    <t>88.23</t>
  </si>
  <si>
    <t>90.10</t>
  </si>
  <si>
    <t>87.60</t>
  </si>
  <si>
    <t>88.51</t>
  </si>
  <si>
    <t>88.57</t>
  </si>
  <si>
    <t>87.43</t>
  </si>
  <si>
    <t>87.63</t>
  </si>
  <si>
    <t>86.64</t>
  </si>
  <si>
    <t>90.24</t>
  </si>
  <si>
    <t>84.65</t>
  </si>
  <si>
    <t>85.90</t>
  </si>
  <si>
    <t>85.56</t>
  </si>
  <si>
    <t>86.07</t>
  </si>
  <si>
    <t>87.40</t>
  </si>
  <si>
    <t>87.83</t>
  </si>
  <si>
    <t>82.61</t>
  </si>
  <si>
    <t>88.17</t>
  </si>
  <si>
    <t>88.85</t>
  </si>
  <si>
    <t>89.02</t>
  </si>
  <si>
    <t>87.01</t>
  </si>
  <si>
    <t>88.00</t>
  </si>
  <si>
    <t>87.15</t>
  </si>
  <si>
    <t>87.09</t>
  </si>
  <si>
    <t>89.25</t>
  </si>
  <si>
    <t>86.52</t>
  </si>
  <si>
    <t>89.42</t>
  </si>
  <si>
    <t>87.94</t>
  </si>
  <si>
    <t>86.18</t>
  </si>
  <si>
    <t>86.38</t>
  </si>
  <si>
    <t>85.39</t>
  </si>
  <si>
    <t>85.93</t>
  </si>
  <si>
    <t>86.75</t>
  </si>
  <si>
    <t>85.73</t>
  </si>
  <si>
    <t>86.15</t>
  </si>
  <si>
    <t>85.45</t>
  </si>
  <si>
    <t>86.24</t>
  </si>
  <si>
    <t>85.02</t>
  </si>
  <si>
    <t>84.93</t>
  </si>
  <si>
    <t>84.82</t>
  </si>
  <si>
    <t>84.96</t>
  </si>
  <si>
    <t>85.05</t>
  </si>
  <si>
    <t>84.23</t>
  </si>
  <si>
    <t>83.77</t>
  </si>
  <si>
    <t>84.57</t>
  </si>
  <si>
    <t>83.97</t>
  </si>
  <si>
    <t>84.42</t>
  </si>
  <si>
    <t>83.69</t>
  </si>
  <si>
    <t>82.44</t>
  </si>
  <si>
    <t>81.42</t>
  </si>
  <si>
    <t>82.27</t>
  </si>
  <si>
    <t>82.13</t>
  </si>
  <si>
    <t>83.20</t>
  </si>
  <si>
    <t>84.14</t>
  </si>
  <si>
    <t>86.92</t>
  </si>
  <si>
    <t>84.25</t>
  </si>
  <si>
    <t>86.72</t>
  </si>
  <si>
    <t>85.36</t>
  </si>
  <si>
    <t>84.40</t>
  </si>
  <si>
    <t>83.57</t>
  </si>
  <si>
    <t>86.98</t>
  </si>
  <si>
    <t>84.11</t>
  </si>
  <si>
    <t>85.67</t>
  </si>
  <si>
    <t>86.35</t>
  </si>
  <si>
    <t>89.64</t>
  </si>
  <si>
    <t>88.68</t>
  </si>
  <si>
    <t>87.03</t>
  </si>
  <si>
    <t>87.69</t>
  </si>
  <si>
    <t>86.47</t>
  </si>
  <si>
    <t>88.74</t>
  </si>
  <si>
    <t>91.91</t>
  </si>
  <si>
    <t>1.458333</t>
  </si>
  <si>
    <t>88.53</t>
  </si>
  <si>
    <t>89.63</t>
  </si>
  <si>
    <t>90.16</t>
  </si>
  <si>
    <t>88.98</t>
  </si>
  <si>
    <t>91.08</t>
  </si>
  <si>
    <t>89.18</t>
  </si>
  <si>
    <t>89.68</t>
  </si>
  <si>
    <t>90.19</t>
  </si>
  <si>
    <t>89.04</t>
  </si>
  <si>
    <t>89.23</t>
  </si>
  <si>
    <t>94.73</t>
  </si>
  <si>
    <t>89.93</t>
  </si>
  <si>
    <t>89.51</t>
  </si>
  <si>
    <t>90.13</t>
  </si>
  <si>
    <t>87.97</t>
  </si>
  <si>
    <t>89.32</t>
  </si>
  <si>
    <t>89.71</t>
  </si>
  <si>
    <t>89.26</t>
  </si>
  <si>
    <t>90.61</t>
  </si>
  <si>
    <t>88.39</t>
  </si>
  <si>
    <t>88.95</t>
  </si>
  <si>
    <t>88.36</t>
  </si>
  <si>
    <t>88.14</t>
  </si>
  <si>
    <t>88.87</t>
  </si>
  <si>
    <t>87.55</t>
  </si>
  <si>
    <t>86.93</t>
  </si>
  <si>
    <t>87.66</t>
  </si>
  <si>
    <t>87.24</t>
  </si>
  <si>
    <t>86.79</t>
  </si>
  <si>
    <t>87.32</t>
  </si>
  <si>
    <t>80.17</t>
  </si>
  <si>
    <t>88.47</t>
  </si>
  <si>
    <t>85.44</t>
  </si>
  <si>
    <t>84.55</t>
  </si>
  <si>
    <t>86.31</t>
  </si>
  <si>
    <t>86.51</t>
  </si>
  <si>
    <t>84.18</t>
  </si>
  <si>
    <t>85.81</t>
  </si>
  <si>
    <t>87.49</t>
  </si>
  <si>
    <t>86.57</t>
  </si>
  <si>
    <t>87.52</t>
  </si>
  <si>
    <t>88.45</t>
  </si>
  <si>
    <t>88.11</t>
  </si>
  <si>
    <t>83.06</t>
  </si>
  <si>
    <t>82.50</t>
  </si>
  <si>
    <t>84.97</t>
  </si>
  <si>
    <t>83.73</t>
  </si>
  <si>
    <t>81.91</t>
  </si>
  <si>
    <t>84.15</t>
  </si>
  <si>
    <t>80.39</t>
  </si>
  <si>
    <t>86.06</t>
  </si>
  <si>
    <t>84.29</t>
  </si>
  <si>
    <t>86.76</t>
  </si>
  <si>
    <t>84.60</t>
  </si>
  <si>
    <t>86.96</t>
  </si>
  <si>
    <t>85.95</t>
  </si>
  <si>
    <t>86.71</t>
  </si>
  <si>
    <t>82.55</t>
  </si>
  <si>
    <t>83.14</t>
  </si>
  <si>
    <t>84.74</t>
  </si>
  <si>
    <t>85.72</t>
  </si>
  <si>
    <t>84.21</t>
  </si>
  <si>
    <t>83.23</t>
  </si>
  <si>
    <t>83.51</t>
  </si>
  <si>
    <t>83.99</t>
  </si>
  <si>
    <t>82.53</t>
  </si>
  <si>
    <t>83.31</t>
  </si>
  <si>
    <t>82.16</t>
  </si>
  <si>
    <t>81.38</t>
  </si>
  <si>
    <t>81.35</t>
  </si>
  <si>
    <t>80.98</t>
  </si>
  <si>
    <t>80.81</t>
  </si>
  <si>
    <t>80.20</t>
  </si>
  <si>
    <t>81.49</t>
  </si>
  <si>
    <t>79.44</t>
  </si>
  <si>
    <t>81.15</t>
  </si>
  <si>
    <t>78.51</t>
  </si>
  <si>
    <t>78.77</t>
  </si>
  <si>
    <t>77.25</t>
  </si>
  <si>
    <t>80.59</t>
  </si>
  <si>
    <t>79.52</t>
  </si>
  <si>
    <t>78.23</t>
  </si>
  <si>
    <t>78.63</t>
  </si>
  <si>
    <t>79.19</t>
  </si>
  <si>
    <t>79.97</t>
  </si>
  <si>
    <t>78.20</t>
  </si>
  <si>
    <t>79.24</t>
  </si>
  <si>
    <t>78.06</t>
  </si>
  <si>
    <t>78.04</t>
  </si>
  <si>
    <t>79.61</t>
  </si>
  <si>
    <t>78.74</t>
  </si>
  <si>
    <t>77.03</t>
  </si>
  <si>
    <t>77.45</t>
  </si>
  <si>
    <t>75.93</t>
  </si>
  <si>
    <t>76.16</t>
  </si>
  <si>
    <t>75.96</t>
  </si>
  <si>
    <t>77.11</t>
  </si>
  <si>
    <t>76.83</t>
  </si>
  <si>
    <t>76.21</t>
  </si>
  <si>
    <t>74.87</t>
  </si>
  <si>
    <t>77.47</t>
  </si>
  <si>
    <t>76.07</t>
  </si>
  <si>
    <t>78.85</t>
  </si>
  <si>
    <t>79.47</t>
  </si>
  <si>
    <t>76.41</t>
  </si>
  <si>
    <t>76.89</t>
  </si>
  <si>
    <t>79.36</t>
  </si>
  <si>
    <t>79.16</t>
  </si>
  <si>
    <t>78.93</t>
  </si>
  <si>
    <t>80.48</t>
  </si>
  <si>
    <t>81.26</t>
  </si>
  <si>
    <t>78.43</t>
  </si>
  <si>
    <t>78.82</t>
  </si>
  <si>
    <t>77.36</t>
  </si>
  <si>
    <t>78.99</t>
  </si>
  <si>
    <t>77.92</t>
  </si>
  <si>
    <t>76.49</t>
  </si>
  <si>
    <t>77.90</t>
  </si>
  <si>
    <t>77.56</t>
  </si>
  <si>
    <t>76.02</t>
  </si>
  <si>
    <t>76.63</t>
  </si>
  <si>
    <t>78.18</t>
  </si>
  <si>
    <t>75.65</t>
  </si>
  <si>
    <t>77.76</t>
  </si>
  <si>
    <t>77.39</t>
  </si>
  <si>
    <t>79.05</t>
  </si>
  <si>
    <t>76.77</t>
  </si>
  <si>
    <t>76.97</t>
  </si>
  <si>
    <t>79.27</t>
  </si>
  <si>
    <t>78.46</t>
  </si>
  <si>
    <t>78.01</t>
  </si>
  <si>
    <t>80.73</t>
  </si>
  <si>
    <t>78.79</t>
  </si>
  <si>
    <t>78.60</t>
  </si>
  <si>
    <t>79.55</t>
  </si>
  <si>
    <t>80.03</t>
  </si>
  <si>
    <t>78.29</t>
  </si>
  <si>
    <t>79.30</t>
  </si>
  <si>
    <t>76.61</t>
  </si>
  <si>
    <t>76.46</t>
  </si>
  <si>
    <t>75.59</t>
  </si>
  <si>
    <t>76.04</t>
  </si>
  <si>
    <t>73.66</t>
  </si>
  <si>
    <t>75.54</t>
  </si>
  <si>
    <t>74.36</t>
  </si>
  <si>
    <t>71.11</t>
  </si>
  <si>
    <t>71.19</t>
  </si>
  <si>
    <t>70.18</t>
  </si>
  <si>
    <t>71.02</t>
  </si>
  <si>
    <t>71.72</t>
  </si>
  <si>
    <t>70.63</t>
  </si>
  <si>
    <t>73.57</t>
  </si>
  <si>
    <t>73.91</t>
  </si>
  <si>
    <t>72.90</t>
  </si>
  <si>
    <t>72.23</t>
  </si>
  <si>
    <t>73.52</t>
  </si>
  <si>
    <t>72.00</t>
  </si>
  <si>
    <t>72.93</t>
  </si>
  <si>
    <t>72.85</t>
  </si>
  <si>
    <t>72.03</t>
  </si>
  <si>
    <t>72.31</t>
  </si>
  <si>
    <t>73.15</t>
  </si>
  <si>
    <t>72.76</t>
  </si>
  <si>
    <t>72.99</t>
  </si>
  <si>
    <t>71.44</t>
  </si>
  <si>
    <t>72.48</t>
  </si>
  <si>
    <t>71.47</t>
  </si>
  <si>
    <t>71.61</t>
  </si>
  <si>
    <t>71.53</t>
  </si>
  <si>
    <t>71.78</t>
  </si>
  <si>
    <t>71.50</t>
  </si>
  <si>
    <t>70.71</t>
  </si>
  <si>
    <t>71.92</t>
  </si>
  <si>
    <t>71.08</t>
  </si>
  <si>
    <t>71.58</t>
  </si>
  <si>
    <t>71.13</t>
  </si>
  <si>
    <t>72.26</t>
  </si>
  <si>
    <t>70.52</t>
  </si>
  <si>
    <t>70.94</t>
  </si>
  <si>
    <t>71.05</t>
  </si>
  <si>
    <t>70.77</t>
  </si>
  <si>
    <t>69.87</t>
  </si>
  <si>
    <t>71.55</t>
  </si>
  <si>
    <t>69.59</t>
  </si>
  <si>
    <t>68.64</t>
  </si>
  <si>
    <t>67.35</t>
  </si>
  <si>
    <t>69.03</t>
  </si>
  <si>
    <t>68.94</t>
  </si>
  <si>
    <t>68.41</t>
  </si>
  <si>
    <t>66.08</t>
  </si>
  <si>
    <t>66.78</t>
  </si>
  <si>
    <t>66.28</t>
  </si>
  <si>
    <t>68.22</t>
  </si>
  <si>
    <t>65.72</t>
  </si>
  <si>
    <t>65.61</t>
  </si>
  <si>
    <t>66.50</t>
  </si>
  <si>
    <t>66.39</t>
  </si>
  <si>
    <t>69.17</t>
  </si>
  <si>
    <t>70.15</t>
  </si>
  <si>
    <t>74.56</t>
  </si>
  <si>
    <t>71.27</t>
  </si>
  <si>
    <t>72.65</t>
  </si>
  <si>
    <t>70.29</t>
  </si>
  <si>
    <t>70.60</t>
  </si>
  <si>
    <t>69.70</t>
  </si>
  <si>
    <t>69.28</t>
  </si>
  <si>
    <t>67.43</t>
  </si>
  <si>
    <t>69.56</t>
  </si>
  <si>
    <t>70.01</t>
  </si>
  <si>
    <t>70.12</t>
  </si>
  <si>
    <t>67.49</t>
  </si>
  <si>
    <t>67.88</t>
  </si>
  <si>
    <t>70.66</t>
  </si>
  <si>
    <t>1.333333</t>
  </si>
  <si>
    <t>72.64</t>
  </si>
  <si>
    <t>69.04</t>
  </si>
  <si>
    <t>69.76</t>
  </si>
  <si>
    <t>74.14</t>
  </si>
  <si>
    <t>77.57</t>
  </si>
  <si>
    <t>77.85</t>
  </si>
  <si>
    <t>73.55</t>
  </si>
  <si>
    <t>79.87</t>
  </si>
  <si>
    <t>77.46</t>
  </si>
  <si>
    <t>79.79</t>
  </si>
  <si>
    <t>81.28</t>
  </si>
  <si>
    <t>79.29</t>
  </si>
  <si>
    <t>79.93</t>
  </si>
  <si>
    <t>80.12</t>
  </si>
  <si>
    <t>77.29</t>
  </si>
  <si>
    <t>77.40</t>
  </si>
  <si>
    <t>75.55</t>
  </si>
  <si>
    <t>76.44</t>
  </si>
  <si>
    <t>74.83</t>
  </si>
  <si>
    <t>74.33</t>
  </si>
  <si>
    <t>73.64</t>
  </si>
  <si>
    <t>74.97</t>
  </si>
  <si>
    <t>74.69</t>
  </si>
  <si>
    <t>73.25</t>
  </si>
  <si>
    <t>74.47</t>
  </si>
  <si>
    <t>75.30</t>
  </si>
  <si>
    <t>74.58</t>
  </si>
  <si>
    <t>75.16</t>
  </si>
  <si>
    <t>75.60</t>
  </si>
  <si>
    <t>79.18</t>
  </si>
  <si>
    <t>77.74</t>
  </si>
  <si>
    <t>79.34</t>
  </si>
  <si>
    <t>80.84</t>
  </si>
  <si>
    <t>79.51</t>
  </si>
  <si>
    <t>80.45</t>
  </si>
  <si>
    <t>76.57</t>
  </si>
  <si>
    <t>77.68</t>
  </si>
  <si>
    <t>77.32</t>
  </si>
  <si>
    <t>78.07</t>
  </si>
  <si>
    <t>77.60</t>
  </si>
  <si>
    <t>78.37</t>
  </si>
  <si>
    <t>81.45</t>
  </si>
  <si>
    <t>79.15</t>
  </si>
  <si>
    <t>79.40</t>
  </si>
  <si>
    <t>81.06</t>
  </si>
  <si>
    <t>79.84</t>
  </si>
  <si>
    <t>81.39</t>
  </si>
  <si>
    <t>80.04</t>
  </si>
  <si>
    <t>80.23</t>
  </si>
  <si>
    <t>79.76</t>
  </si>
  <si>
    <t>77.16</t>
  </si>
  <si>
    <t>77.52</t>
  </si>
  <si>
    <t>76.91</t>
  </si>
  <si>
    <t>77.02</t>
  </si>
  <si>
    <t>75.80</t>
  </si>
  <si>
    <t>76.68</t>
  </si>
  <si>
    <t>75.91</t>
  </si>
  <si>
    <t>75.58</t>
  </si>
  <si>
    <t>76.52</t>
  </si>
  <si>
    <t>74.91</t>
  </si>
  <si>
    <t>75.27</t>
  </si>
  <si>
    <t>74.52</t>
  </si>
  <si>
    <t>75.11</t>
  </si>
  <si>
    <t>73.03</t>
  </si>
  <si>
    <t>74.75</t>
  </si>
  <si>
    <t>73.14</t>
  </si>
  <si>
    <t>72.81</t>
  </si>
  <si>
    <t>73.61</t>
  </si>
  <si>
    <t>73.94</t>
  </si>
  <si>
    <t>72.94</t>
  </si>
  <si>
    <t>72.14</t>
  </si>
  <si>
    <t>74.05</t>
  </si>
  <si>
    <t>73.28</t>
  </si>
  <si>
    <t>71.42</t>
  </si>
  <si>
    <t>72.11</t>
  </si>
  <si>
    <t>72.58</t>
  </si>
  <si>
    <t>72.06</t>
  </si>
  <si>
    <t>72.61</t>
  </si>
  <si>
    <t>73.75</t>
  </si>
  <si>
    <t>73.89</t>
  </si>
  <si>
    <t>73.36</t>
  </si>
  <si>
    <t>73.97</t>
  </si>
  <si>
    <t>72.86</t>
  </si>
  <si>
    <t>74.08</t>
  </si>
  <si>
    <t>72.09</t>
  </si>
  <si>
    <t>72.53</t>
  </si>
  <si>
    <t>74.25</t>
  </si>
  <si>
    <t>73.53</t>
  </si>
  <si>
    <t>74.02</t>
  </si>
  <si>
    <t>72.42</t>
  </si>
  <si>
    <t>73.58</t>
  </si>
  <si>
    <t>72.67</t>
  </si>
  <si>
    <t>74.77</t>
  </si>
  <si>
    <t>74.55</t>
  </si>
  <si>
    <t>73.19</t>
  </si>
  <si>
    <t>72.20</t>
  </si>
  <si>
    <t>72.69</t>
  </si>
  <si>
    <t>74.66</t>
  </si>
  <si>
    <t>72.22</t>
  </si>
  <si>
    <t>74.50</t>
  </si>
  <si>
    <t>75.49</t>
  </si>
  <si>
    <t>76.35</t>
  </si>
  <si>
    <t>75.19</t>
  </si>
  <si>
    <t>73.86</t>
  </si>
  <si>
    <t>76.27</t>
  </si>
  <si>
    <t>70.89</t>
  </si>
  <si>
    <t>72.72</t>
  </si>
  <si>
    <t>70.56</t>
  </si>
  <si>
    <t>70.20</t>
  </si>
  <si>
    <t>70.37</t>
  </si>
  <si>
    <t>70.73</t>
  </si>
  <si>
    <t>69.37</t>
  </si>
  <si>
    <t>70.09</t>
  </si>
  <si>
    <t>69.01</t>
  </si>
  <si>
    <t>69.73</t>
  </si>
  <si>
    <t>70.31</t>
  </si>
  <si>
    <t>70.62</t>
  </si>
  <si>
    <t>69.84</t>
  </si>
  <si>
    <t>69.40</t>
  </si>
  <si>
    <t>70.78</t>
  </si>
  <si>
    <t>71.97</t>
  </si>
  <si>
    <t>69.15</t>
  </si>
  <si>
    <t>69.68</t>
  </si>
  <si>
    <t>68.43</t>
  </si>
  <si>
    <t>68.10</t>
  </si>
  <si>
    <t>66.02</t>
  </si>
  <si>
    <t>65.94</t>
  </si>
  <si>
    <t>67.63</t>
  </si>
  <si>
    <t>68.15</t>
  </si>
  <si>
    <t>66.85</t>
  </si>
  <si>
    <t>67.02</t>
  </si>
  <si>
    <t>67.82</t>
  </si>
  <si>
    <t>68.32</t>
  </si>
  <si>
    <t>67.21</t>
  </si>
  <si>
    <t>66.52</t>
  </si>
  <si>
    <t>66.99</t>
  </si>
  <si>
    <t>69.32</t>
  </si>
  <si>
    <t>69.45</t>
  </si>
  <si>
    <t>71.31</t>
  </si>
  <si>
    <t>69.62</t>
  </si>
  <si>
    <t>70.28</t>
  </si>
  <si>
    <t>66.49</t>
  </si>
  <si>
    <t>66.32</t>
  </si>
  <si>
    <t>66.41</t>
  </si>
  <si>
    <t>66.90</t>
  </si>
  <si>
    <t>65.77</t>
  </si>
  <si>
    <t>64.83</t>
  </si>
  <si>
    <t>63.83</t>
  </si>
  <si>
    <t>64.36</t>
  </si>
  <si>
    <t>62.69</t>
  </si>
  <si>
    <t>63.41</t>
  </si>
  <si>
    <t>63.55</t>
  </si>
  <si>
    <t>63.72</t>
  </si>
  <si>
    <t>62.28</t>
  </si>
  <si>
    <t>62.39</t>
  </si>
  <si>
    <t>65.16</t>
  </si>
  <si>
    <t>66.16</t>
  </si>
  <si>
    <t>64.02</t>
  </si>
  <si>
    <t>63.17</t>
  </si>
  <si>
    <t>63.58</t>
  </si>
  <si>
    <t>65.55</t>
  </si>
  <si>
    <t>65.63</t>
  </si>
  <si>
    <t>67.32</t>
  </si>
  <si>
    <t>66.53</t>
  </si>
  <si>
    <t>65.52</t>
  </si>
  <si>
    <t>66.36</t>
  </si>
  <si>
    <t>66.25</t>
  </si>
  <si>
    <t>64.40</t>
  </si>
  <si>
    <t>65.03</t>
  </si>
  <si>
    <t>67.13</t>
  </si>
  <si>
    <t>63.47</t>
  </si>
  <si>
    <t>65.44</t>
  </si>
  <si>
    <t>58.45</t>
  </si>
  <si>
    <t>66.58</t>
  </si>
  <si>
    <t>61.51</t>
  </si>
  <si>
    <t>62.93</t>
  </si>
  <si>
    <t>68.46</t>
  </si>
  <si>
    <t>66.47</t>
  </si>
  <si>
    <t>69.53</t>
  </si>
  <si>
    <t>68.68</t>
  </si>
  <si>
    <t>68.77</t>
  </si>
  <si>
    <t>70.40</t>
  </si>
  <si>
    <t>69.88</t>
  </si>
  <si>
    <t>69.64</t>
  </si>
  <si>
    <t>69.91</t>
  </si>
  <si>
    <t>69.09</t>
  </si>
  <si>
    <t>71.38</t>
  </si>
  <si>
    <t>73.13</t>
  </si>
  <si>
    <t>73.46</t>
  </si>
  <si>
    <t>71.68</t>
  </si>
  <si>
    <t>74.44</t>
  </si>
  <si>
    <t>72.75</t>
  </si>
  <si>
    <t>73.05</t>
  </si>
  <si>
    <t>75.31</t>
  </si>
  <si>
    <t>74.17</t>
  </si>
  <si>
    <t>73.79</t>
  </si>
  <si>
    <t>73.76</t>
  </si>
  <si>
    <t>73.70</t>
  </si>
  <si>
    <t>74.71</t>
  </si>
  <si>
    <t>73.59</t>
  </si>
  <si>
    <t>75.70</t>
  </si>
  <si>
    <t>74.99</t>
  </si>
  <si>
    <t>73.40</t>
  </si>
  <si>
    <t>75.04</t>
  </si>
  <si>
    <t>73.24</t>
  </si>
  <si>
    <t>75.26</t>
  </si>
  <si>
    <t>75.51</t>
  </si>
  <si>
    <t>73.90</t>
  </si>
  <si>
    <t>75.23</t>
  </si>
  <si>
    <t>75.07</t>
  </si>
  <si>
    <t>74.06</t>
  </si>
  <si>
    <t>73.54</t>
  </si>
  <si>
    <t>73.98</t>
  </si>
  <si>
    <t>72.80</t>
  </si>
  <si>
    <t>69.94</t>
  </si>
  <si>
    <t>72.07</t>
  </si>
  <si>
    <t>75.48</t>
  </si>
  <si>
    <t>73.38</t>
  </si>
  <si>
    <t>74.60</t>
  </si>
  <si>
    <t>75.64</t>
  </si>
  <si>
    <t>76.24</t>
  </si>
  <si>
    <t>74.28</t>
  </si>
  <si>
    <t>75.78</t>
  </si>
  <si>
    <t>74.30</t>
  </si>
  <si>
    <t>75.67</t>
  </si>
  <si>
    <t>75.42</t>
  </si>
  <si>
    <t>75.15</t>
  </si>
  <si>
    <t>73.68</t>
  </si>
  <si>
    <t>76.00</t>
  </si>
  <si>
    <t>76.81</t>
  </si>
  <si>
    <t>75.75</t>
  </si>
  <si>
    <t>76.11</t>
  </si>
  <si>
    <t>75.86</t>
  </si>
  <si>
    <t>75.34</t>
  </si>
  <si>
    <t>75.56</t>
  </si>
  <si>
    <t>76.87</t>
  </si>
  <si>
    <t>76.43</t>
  </si>
  <si>
    <t>73.49</t>
  </si>
  <si>
    <t>71.66</t>
  </si>
  <si>
    <t>73.27</t>
  </si>
  <si>
    <t>72.04</t>
  </si>
  <si>
    <t>77.17</t>
  </si>
  <si>
    <t>75.89</t>
  </si>
  <si>
    <t>77.82</t>
  </si>
  <si>
    <t>77.72</t>
  </si>
  <si>
    <t>79.11</t>
  </si>
  <si>
    <t>77.50</t>
  </si>
  <si>
    <t>79.22</t>
  </si>
  <si>
    <t>77.77</t>
  </si>
  <si>
    <t>81.64</t>
  </si>
  <si>
    <t>81.89</t>
  </si>
  <si>
    <t>78.10</t>
  </si>
  <si>
    <t>83.01</t>
  </si>
  <si>
    <t>82.14</t>
  </si>
  <si>
    <t>83.53</t>
  </si>
  <si>
    <t>81.51</t>
  </si>
  <si>
    <t>83.15</t>
  </si>
  <si>
    <t>82.57</t>
  </si>
  <si>
    <t>82.90</t>
  </si>
  <si>
    <t>82.03</t>
  </si>
  <si>
    <t>83.36</t>
  </si>
  <si>
    <t>80.77</t>
  </si>
  <si>
    <t>82.33</t>
  </si>
  <si>
    <t>80.61</t>
  </si>
  <si>
    <t>82.11</t>
  </si>
  <si>
    <t>81.75</t>
  </si>
  <si>
    <t>84.05</t>
  </si>
  <si>
    <t>83.75</t>
  </si>
  <si>
    <t>83.34</t>
  </si>
  <si>
    <t>82.60</t>
  </si>
  <si>
    <t>84.26</t>
  </si>
  <si>
    <t>83.72</t>
  </si>
  <si>
    <t>86.61</t>
  </si>
  <si>
    <t>85.85</t>
  </si>
  <si>
    <t>83.47</t>
  </si>
  <si>
    <t>81.04</t>
  </si>
  <si>
    <t>80.88</t>
  </si>
  <si>
    <t>80.64</t>
  </si>
  <si>
    <t>79.08</t>
  </si>
  <si>
    <t>79.63</t>
  </si>
  <si>
    <t>79.46</t>
  </si>
  <si>
    <t>79.82</t>
  </si>
  <si>
    <t>78.02</t>
  </si>
  <si>
    <t>78.59</t>
  </si>
  <si>
    <t>79.95</t>
  </si>
  <si>
    <t>80.42</t>
  </si>
  <si>
    <t>81.95</t>
  </si>
  <si>
    <t>80.94</t>
  </si>
  <si>
    <t>85.06</t>
  </si>
  <si>
    <t>82.52</t>
  </si>
  <si>
    <t>84.76</t>
  </si>
  <si>
    <t>86.94</t>
  </si>
  <si>
    <t>87.05</t>
  </si>
  <si>
    <t>87.48</t>
  </si>
  <si>
    <t>86.56</t>
  </si>
  <si>
    <t>87.02</t>
  </si>
  <si>
    <t>89.91</t>
  </si>
  <si>
    <t>80.01</t>
  </si>
  <si>
    <t>83.91</t>
  </si>
  <si>
    <t>83.66</t>
  </si>
  <si>
    <t>81.32</t>
  </si>
  <si>
    <t>86.28</t>
  </si>
  <si>
    <t>82.85</t>
  </si>
  <si>
    <t>85.27</t>
  </si>
  <si>
    <t>87.21</t>
  </si>
  <si>
    <t>85.14</t>
  </si>
  <si>
    <t>82.95</t>
  </si>
  <si>
    <t>80.28</t>
  </si>
  <si>
    <t>79.54</t>
  </si>
  <si>
    <t>81.10</t>
  </si>
  <si>
    <t>79.71</t>
  </si>
  <si>
    <t>81.43</t>
  </si>
  <si>
    <t>79.68</t>
  </si>
  <si>
    <t>78.75</t>
  </si>
  <si>
    <t>79.90</t>
  </si>
  <si>
    <t>78.62</t>
  </si>
  <si>
    <t>77.61</t>
  </si>
  <si>
    <t>77.55</t>
  </si>
  <si>
    <t>78.42</t>
  </si>
  <si>
    <t>77.28</t>
  </si>
  <si>
    <t>76.95</t>
  </si>
  <si>
    <t>74.85</t>
  </si>
  <si>
    <t>78.15</t>
  </si>
  <si>
    <t>77.93</t>
  </si>
  <si>
    <t>0.625</t>
  </si>
  <si>
    <t>77.34</t>
  </si>
  <si>
    <t>78.61</t>
  </si>
  <si>
    <t>76.85</t>
  </si>
  <si>
    <t>77.12</t>
  </si>
  <si>
    <t>77.53</t>
  </si>
  <si>
    <t>77.15</t>
  </si>
  <si>
    <t>77.99</t>
  </si>
  <si>
    <t>76.60</t>
  </si>
  <si>
    <t>77.01</t>
  </si>
  <si>
    <t>77.64</t>
  </si>
  <si>
    <t>78.70</t>
  </si>
  <si>
    <t>76.39</t>
  </si>
  <si>
    <t>76.88</t>
  </si>
  <si>
    <t>77.20</t>
  </si>
  <si>
    <t>76.25</t>
  </si>
  <si>
    <t>77.91</t>
  </si>
  <si>
    <t>76.12</t>
  </si>
  <si>
    <t>78.26</t>
  </si>
  <si>
    <t>77.26</t>
  </si>
  <si>
    <t>76.50</t>
  </si>
  <si>
    <t>77.58</t>
  </si>
  <si>
    <t>76.96</t>
  </si>
  <si>
    <t>76.31</t>
  </si>
  <si>
    <t>75.84</t>
  </si>
  <si>
    <t>76.14</t>
  </si>
  <si>
    <t>74.79</t>
  </si>
  <si>
    <t>76.20</t>
  </si>
  <si>
    <t>75.44</t>
  </si>
  <si>
    <t>76.01</t>
  </si>
  <si>
    <t>78.80</t>
  </si>
  <si>
    <t>75.74</t>
  </si>
  <si>
    <t>77.80</t>
  </si>
  <si>
    <t>78.89</t>
  </si>
  <si>
    <t>77.75</t>
  </si>
  <si>
    <t>78.45</t>
  </si>
  <si>
    <t>78.67</t>
  </si>
  <si>
    <t>77.66</t>
  </si>
  <si>
    <t>77.07</t>
  </si>
  <si>
    <t>76.06</t>
  </si>
  <si>
    <t>75.25</t>
  </si>
  <si>
    <t>75.03</t>
  </si>
  <si>
    <t>75.46</t>
  </si>
  <si>
    <t>73.56</t>
  </si>
  <si>
    <t>70.33</t>
  </si>
  <si>
    <t>72.18</t>
  </si>
  <si>
    <t>70.50</t>
  </si>
  <si>
    <t>68.79</t>
  </si>
  <si>
    <t>69.55</t>
  </si>
  <si>
    <t>71.88</t>
  </si>
  <si>
    <t>68.81</t>
  </si>
  <si>
    <t>71.91</t>
  </si>
  <si>
    <t>72.91</t>
  </si>
  <si>
    <t>73.37</t>
  </si>
  <si>
    <t>75.87</t>
  </si>
  <si>
    <t>75.79</t>
  </si>
  <si>
    <t>75.95</t>
  </si>
  <si>
    <t>76.36</t>
  </si>
  <si>
    <t>76.69</t>
  </si>
  <si>
    <t>76.47</t>
  </si>
  <si>
    <t>77.09</t>
  </si>
  <si>
    <t>75.68</t>
  </si>
  <si>
    <t>78.53</t>
  </si>
  <si>
    <t>79.75</t>
  </si>
  <si>
    <t>80.16</t>
  </si>
  <si>
    <t>79.70</t>
  </si>
  <si>
    <t>80.68</t>
  </si>
  <si>
    <t>79.43</t>
  </si>
  <si>
    <t>76.17</t>
  </si>
  <si>
    <t>79.86</t>
  </si>
  <si>
    <t>80.05</t>
  </si>
  <si>
    <t>78.78</t>
  </si>
  <si>
    <t>79.35</t>
  </si>
  <si>
    <t>78.21</t>
  </si>
  <si>
    <t>78.86</t>
  </si>
  <si>
    <t>81.25</t>
  </si>
  <si>
    <t>81.44</t>
  </si>
  <si>
    <t>80.19</t>
  </si>
  <si>
    <t>80.51</t>
  </si>
  <si>
    <t>80.79</t>
  </si>
  <si>
    <t>79.56</t>
  </si>
  <si>
    <t>80.11</t>
  </si>
  <si>
    <t>77.23</t>
  </si>
  <si>
    <t>75.52</t>
  </si>
  <si>
    <t>73.62</t>
  </si>
  <si>
    <t>74.32</t>
  </si>
  <si>
    <t>74.51</t>
  </si>
  <si>
    <t>74.24</t>
  </si>
  <si>
    <t>71.96</t>
  </si>
  <si>
    <t>72.56</t>
  </si>
  <si>
    <t>71.56</t>
  </si>
  <si>
    <t>74.54</t>
  </si>
  <si>
    <t>73.78</t>
  </si>
  <si>
    <t>74.65</t>
  </si>
  <si>
    <t>75.36</t>
  </si>
  <si>
    <t>76.33</t>
  </si>
  <si>
    <t>77.42</t>
  </si>
  <si>
    <t>79.10</t>
  </si>
  <si>
    <t>78.13</t>
  </si>
  <si>
    <t>74.81</t>
  </si>
  <si>
    <t>75.98</t>
  </si>
  <si>
    <t>73.23</t>
  </si>
  <si>
    <t>72.83</t>
  </si>
  <si>
    <t>75.05</t>
  </si>
  <si>
    <t>73.45</t>
  </si>
  <si>
    <t>73.96</t>
  </si>
  <si>
    <t>74.73</t>
  </si>
  <si>
    <t>76.10</t>
  </si>
  <si>
    <t>75.99</t>
  </si>
  <si>
    <t>75.43</t>
  </si>
  <si>
    <t>80.31</t>
  </si>
  <si>
    <t>79.88</t>
  </si>
  <si>
    <t>78.81</t>
  </si>
  <si>
    <t>79.85</t>
  </si>
  <si>
    <t>80.25</t>
  </si>
  <si>
    <t>80.60</t>
  </si>
  <si>
    <t>79.53</t>
  </si>
  <si>
    <t>80.76</t>
  </si>
  <si>
    <t>79.45</t>
  </si>
  <si>
    <t>80.33</t>
  </si>
  <si>
    <t>80.52</t>
  </si>
  <si>
    <t>80.47</t>
  </si>
  <si>
    <t>78.11</t>
  </si>
  <si>
    <t>81.00</t>
  </si>
  <si>
    <t>78.30</t>
  </si>
  <si>
    <t>76.45</t>
  </si>
  <si>
    <t>78.08</t>
  </si>
  <si>
    <t>80.95</t>
  </si>
  <si>
    <t>82.02</t>
  </si>
  <si>
    <t>82.67</t>
  </si>
  <si>
    <t>84.36</t>
  </si>
  <si>
    <t>83.61</t>
  </si>
  <si>
    <t>85.86</t>
  </si>
  <si>
    <t>83.39</t>
  </si>
  <si>
    <t>83.82</t>
  </si>
  <si>
    <t>84.44</t>
  </si>
  <si>
    <t>82.88</t>
  </si>
  <si>
    <t>82.18</t>
  </si>
  <si>
    <t>82.00</t>
  </si>
  <si>
    <t>81.94</t>
  </si>
  <si>
    <t>81.65</t>
  </si>
  <si>
    <t>81.78</t>
  </si>
  <si>
    <t>83.02</t>
  </si>
  <si>
    <t>84.03</t>
  </si>
  <si>
    <t>80.44</t>
  </si>
  <si>
    <t>81.22</t>
  </si>
  <si>
    <t>83.63</t>
  </si>
  <si>
    <t>81.97</t>
  </si>
  <si>
    <t>82.21</t>
  </si>
  <si>
    <t>86.53</t>
  </si>
  <si>
    <t>84.19</t>
  </si>
  <si>
    <t>87.92</t>
  </si>
  <si>
    <t>89.53</t>
  </si>
  <si>
    <t>87.81</t>
  </si>
  <si>
    <t>83.28</t>
  </si>
  <si>
    <t>80.15</t>
  </si>
  <si>
    <t>87.79</t>
  </si>
  <si>
    <t>87.17</t>
  </si>
  <si>
    <t>85.88</t>
  </si>
  <si>
    <t>76.72</t>
  </si>
  <si>
    <t>69.96</t>
  </si>
  <si>
    <t>70.55</t>
  </si>
  <si>
    <t>67.74</t>
  </si>
  <si>
    <t>67.07</t>
  </si>
  <si>
    <t>66.64</t>
  </si>
  <si>
    <t>67.66</t>
  </si>
  <si>
    <t>66.05</t>
  </si>
  <si>
    <t>67.28</t>
  </si>
  <si>
    <t>66.48</t>
  </si>
  <si>
    <t>65.57</t>
  </si>
  <si>
    <t>65.83</t>
  </si>
  <si>
    <t>63.39</t>
  </si>
  <si>
    <t>65.40</t>
  </si>
  <si>
    <t>64.92</t>
  </si>
  <si>
    <t>61.92</t>
  </si>
  <si>
    <t>63.53</t>
  </si>
  <si>
    <t>63.34</t>
  </si>
  <si>
    <t>62.21</t>
  </si>
  <si>
    <t>62.56</t>
  </si>
  <si>
    <t>61.60</t>
  </si>
  <si>
    <t>61.95</t>
  </si>
  <si>
    <t>61.38</t>
  </si>
  <si>
    <t>62.62</t>
  </si>
  <si>
    <t>62.05</t>
  </si>
  <si>
    <t>61.28</t>
  </si>
  <si>
    <t>62.03</t>
  </si>
  <si>
    <t>61.36</t>
  </si>
  <si>
    <t>61.73</t>
  </si>
  <si>
    <t>60.85</t>
  </si>
  <si>
    <t>61.04</t>
  </si>
  <si>
    <t>62.72</t>
  </si>
  <si>
    <t>61.17</t>
  </si>
  <si>
    <t>63.26</t>
  </si>
  <si>
    <t>63.77</t>
  </si>
  <si>
    <t>61.84</t>
  </si>
  <si>
    <t>62.38</t>
  </si>
  <si>
    <t>63.31</t>
  </si>
  <si>
    <t>62.99</t>
  </si>
  <si>
    <t>63.07</t>
  </si>
  <si>
    <t>63.69</t>
  </si>
  <si>
    <t>64.01</t>
  </si>
  <si>
    <t>63.05</t>
  </si>
  <si>
    <t>63.23</t>
  </si>
  <si>
    <t>65.67</t>
  </si>
  <si>
    <t>66.21</t>
  </si>
  <si>
    <t>63.37</t>
  </si>
  <si>
    <t>65.30</t>
  </si>
  <si>
    <t>65.97</t>
  </si>
  <si>
    <t>66.37</t>
  </si>
  <si>
    <t>66.77</t>
  </si>
  <si>
    <t>65.78</t>
  </si>
  <si>
    <t>64.73</t>
  </si>
  <si>
    <t>65.91</t>
  </si>
  <si>
    <t>67.01</t>
  </si>
  <si>
    <t>67.50</t>
  </si>
  <si>
    <t>65.08</t>
  </si>
  <si>
    <t>67.23</t>
  </si>
  <si>
    <t>67.12</t>
  </si>
  <si>
    <t>64.65</t>
  </si>
  <si>
    <t>66.56</t>
  </si>
  <si>
    <t>64.76</t>
  </si>
  <si>
    <t>63.82</t>
  </si>
  <si>
    <t>64.63</t>
  </si>
  <si>
    <t>64.87</t>
  </si>
  <si>
    <t>65.19</t>
  </si>
  <si>
    <t>64.12</t>
  </si>
  <si>
    <t>64.49</t>
  </si>
  <si>
    <t>65.27</t>
  </si>
  <si>
    <t>65.51</t>
  </si>
  <si>
    <t>65.89</t>
  </si>
  <si>
    <t>65.65</t>
  </si>
  <si>
    <t>64.09</t>
  </si>
  <si>
    <t>65.38</t>
  </si>
  <si>
    <t>66.40</t>
  </si>
  <si>
    <t>63.64</t>
  </si>
  <si>
    <t>63.18</t>
  </si>
  <si>
    <t>62.94</t>
  </si>
  <si>
    <t>64.84</t>
  </si>
  <si>
    <t>63.15</t>
  </si>
  <si>
    <t>61.79</t>
  </si>
  <si>
    <t>62.40</t>
  </si>
  <si>
    <t>61.71</t>
  </si>
  <si>
    <t>61.54</t>
  </si>
  <si>
    <t>60.47</t>
  </si>
  <si>
    <t>61.09</t>
  </si>
  <si>
    <t>62.35</t>
  </si>
  <si>
    <t>60.87</t>
  </si>
  <si>
    <t>63.74</t>
  </si>
  <si>
    <t>62.16</t>
  </si>
  <si>
    <t>62.88</t>
  </si>
  <si>
    <t>62.19</t>
  </si>
  <si>
    <t>63.21</t>
  </si>
  <si>
    <t>61.68</t>
  </si>
  <si>
    <t>62.75</t>
  </si>
  <si>
    <t>63.42</t>
  </si>
  <si>
    <t>62.32</t>
  </si>
  <si>
    <t>62.80</t>
  </si>
  <si>
    <t>63.98</t>
  </si>
  <si>
    <t>61.49</t>
  </si>
  <si>
    <t>60.79</t>
  </si>
  <si>
    <t>61.44</t>
  </si>
  <si>
    <t>60.34</t>
  </si>
  <si>
    <t>61.14</t>
  </si>
  <si>
    <t>59.78</t>
  </si>
  <si>
    <t>61.20</t>
  </si>
  <si>
    <t>59.40</t>
  </si>
  <si>
    <t>60.58</t>
  </si>
  <si>
    <t>60.77</t>
  </si>
  <si>
    <t>59.32</t>
  </si>
  <si>
    <t>59.61</t>
  </si>
  <si>
    <t>62.43</t>
  </si>
  <si>
    <t>60.04</t>
  </si>
  <si>
    <t>60.26</t>
  </si>
  <si>
    <t>62.59</t>
  </si>
  <si>
    <t>61.33</t>
  </si>
  <si>
    <t>61.89</t>
  </si>
  <si>
    <t>62.97</t>
  </si>
  <si>
    <t>62.67</t>
  </si>
  <si>
    <t>71.01</t>
  </si>
  <si>
    <t>72.05</t>
  </si>
  <si>
    <t>70.79</t>
  </si>
  <si>
    <t>71.62</t>
  </si>
  <si>
    <t>71.30</t>
  </si>
  <si>
    <t>71.76</t>
  </si>
  <si>
    <t>70.93</t>
  </si>
  <si>
    <t>70.44</t>
  </si>
  <si>
    <t>71.25</t>
  </si>
  <si>
    <t>69.51</t>
  </si>
  <si>
    <t>70.47</t>
  </si>
  <si>
    <t>69.72</t>
  </si>
  <si>
    <t>70.10</t>
  </si>
  <si>
    <t>70.85</t>
  </si>
  <si>
    <t>71.46</t>
  </si>
  <si>
    <t>72.96</t>
  </si>
  <si>
    <t>72.88</t>
  </si>
  <si>
    <t>68.14</t>
  </si>
  <si>
    <t>69.80</t>
  </si>
  <si>
    <t>67.55</t>
  </si>
  <si>
    <t>67.39</t>
  </si>
  <si>
    <t>3.333333</t>
  </si>
  <si>
    <t>65.99</t>
  </si>
  <si>
    <t>67.78</t>
  </si>
  <si>
    <t>66.09</t>
  </si>
  <si>
    <t>68.56</t>
  </si>
  <si>
    <t>66.74</t>
  </si>
  <si>
    <t>67.65</t>
  </si>
  <si>
    <t>67.05</t>
  </si>
  <si>
    <t>67.93</t>
  </si>
  <si>
    <t>68.51</t>
  </si>
  <si>
    <t>67.86</t>
  </si>
  <si>
    <t>68.30</t>
  </si>
  <si>
    <t>69.18</t>
  </si>
  <si>
    <t>68.35</t>
  </si>
  <si>
    <t>69.08</t>
  </si>
  <si>
    <t>69.34</t>
  </si>
  <si>
    <t>68.48</t>
  </si>
  <si>
    <t>69.47</t>
  </si>
  <si>
    <t>68.84</t>
  </si>
  <si>
    <t>68.69</t>
  </si>
  <si>
    <t>69.00</t>
  </si>
  <si>
    <t>68.27</t>
  </si>
  <si>
    <t>67.73</t>
  </si>
  <si>
    <t>68.95</t>
  </si>
  <si>
    <t>68.04</t>
  </si>
  <si>
    <t>69.60</t>
  </si>
  <si>
    <t>69.02</t>
  </si>
  <si>
    <t>67.70</t>
  </si>
  <si>
    <t>69.93</t>
  </si>
  <si>
    <t>70.06</t>
  </si>
  <si>
    <t>71.26</t>
  </si>
  <si>
    <t>71.15</t>
  </si>
  <si>
    <t>71.34</t>
  </si>
  <si>
    <t>71.18</t>
  </si>
  <si>
    <t>71.23</t>
  </si>
  <si>
    <t>71.99</t>
  </si>
  <si>
    <t>70.45</t>
  </si>
  <si>
    <t>70.14</t>
  </si>
  <si>
    <t>70.69</t>
  </si>
  <si>
    <t>71.70</t>
  </si>
  <si>
    <t>71.65</t>
  </si>
  <si>
    <t>72.35</t>
  </si>
  <si>
    <t>70.97</t>
  </si>
  <si>
    <t>72.37</t>
  </si>
  <si>
    <t>71.49</t>
  </si>
  <si>
    <t>75.72</t>
  </si>
  <si>
    <t>80.53</t>
  </si>
  <si>
    <t>78.35</t>
  </si>
  <si>
    <t>74.74</t>
  </si>
  <si>
    <t>75.62</t>
  </si>
  <si>
    <t>74.89</t>
  </si>
  <si>
    <t>75.13</t>
  </si>
  <si>
    <t>76.37</t>
  </si>
  <si>
    <t>76.48</t>
  </si>
  <si>
    <t>77.59</t>
  </si>
  <si>
    <t>76.19</t>
  </si>
  <si>
    <t>76.92</t>
  </si>
  <si>
    <t>77.49</t>
  </si>
  <si>
    <t>77.98</t>
  </si>
  <si>
    <t>78.22</t>
  </si>
  <si>
    <t>77.62</t>
  </si>
  <si>
    <t>81.80</t>
  </si>
  <si>
    <t>80.32</t>
  </si>
  <si>
    <t>79.72</t>
  </si>
  <si>
    <t>81.05</t>
  </si>
  <si>
    <t>80.35</t>
  </si>
  <si>
    <t>77.70</t>
  </si>
  <si>
    <t>78.69</t>
  </si>
  <si>
    <t>77.65</t>
  </si>
  <si>
    <t>79.23</t>
  </si>
  <si>
    <t>79.31</t>
  </si>
  <si>
    <t>79.26</t>
  </si>
  <si>
    <t>77.44</t>
  </si>
  <si>
    <t>76.56</t>
  </si>
  <si>
    <t>75.47</t>
  </si>
  <si>
    <t>76.53</t>
  </si>
  <si>
    <t>77.78</t>
  </si>
  <si>
    <t>74.37</t>
  </si>
  <si>
    <t>75.10</t>
  </si>
  <si>
    <t>76.30</t>
  </si>
  <si>
    <t>75.39</t>
  </si>
  <si>
    <t>74.01</t>
  </si>
  <si>
    <t>72.84</t>
  </si>
  <si>
    <t>77.08</t>
  </si>
  <si>
    <t>76.84</t>
  </si>
  <si>
    <t>77.13</t>
  </si>
  <si>
    <t>73.26</t>
  </si>
  <si>
    <t>75.83</t>
  </si>
  <si>
    <t>73.44</t>
  </si>
  <si>
    <t>76.40</t>
  </si>
  <si>
    <t>72.92</t>
  </si>
  <si>
    <t>72.79</t>
  </si>
  <si>
    <t>73.18</t>
  </si>
  <si>
    <t>66.97</t>
  </si>
  <si>
    <t>65.79</t>
  </si>
  <si>
    <t>64.88</t>
  </si>
  <si>
    <t>66.12</t>
  </si>
  <si>
    <t>67.67</t>
  </si>
  <si>
    <t>65.84</t>
  </si>
  <si>
    <t>67.59</t>
  </si>
  <si>
    <t>65.53</t>
  </si>
  <si>
    <t>68.08</t>
  </si>
  <si>
    <t>67.54</t>
  </si>
  <si>
    <t>64.26</t>
  </si>
  <si>
    <t>68.19</t>
  </si>
  <si>
    <t>68.42</t>
  </si>
  <si>
    <t>67.31</t>
  </si>
  <si>
    <t>68.52</t>
  </si>
  <si>
    <t>65.12</t>
  </si>
  <si>
    <t>67.72</t>
  </si>
  <si>
    <t>70.36</t>
  </si>
  <si>
    <t>67.46</t>
  </si>
  <si>
    <t>71.21</t>
  </si>
  <si>
    <t>72.29</t>
  </si>
  <si>
    <t>74.62</t>
  </si>
  <si>
    <t>74.59</t>
  </si>
  <si>
    <t>69.74</t>
  </si>
  <si>
    <t>69.63</t>
  </si>
  <si>
    <t>69.89</t>
  </si>
  <si>
    <t>68.16</t>
  </si>
  <si>
    <t>70.25</t>
  </si>
  <si>
    <t>70.67</t>
  </si>
  <si>
    <t>73.12</t>
  </si>
  <si>
    <t>73.07</t>
  </si>
  <si>
    <t>73.33</t>
  </si>
  <si>
    <t>74.20</t>
  </si>
  <si>
    <t>76.94</t>
  </si>
  <si>
    <t>74.10</t>
  </si>
  <si>
    <t>74.26</t>
  </si>
  <si>
    <t>72.60</t>
  </si>
  <si>
    <t>73.48</t>
  </si>
  <si>
    <t>73.74</t>
  </si>
  <si>
    <t>74.18</t>
  </si>
  <si>
    <t>74.90</t>
  </si>
  <si>
    <t>75.18</t>
  </si>
  <si>
    <t>76.76</t>
  </si>
  <si>
    <t>74.67</t>
  </si>
  <si>
    <t>73.82</t>
  </si>
  <si>
    <t>71.80</t>
  </si>
  <si>
    <t>77.41</t>
  </si>
  <si>
    <t>78.49</t>
  </si>
  <si>
    <t>76.42</t>
  </si>
  <si>
    <t>77.30</t>
  </si>
  <si>
    <t>78.54</t>
  </si>
  <si>
    <t>76.73</t>
  </si>
  <si>
    <t>78.05</t>
  </si>
  <si>
    <t>77.48</t>
  </si>
  <si>
    <t>78.83</t>
  </si>
  <si>
    <t>77.84</t>
  </si>
  <si>
    <t>79.50</t>
  </si>
  <si>
    <t>78.90</t>
  </si>
  <si>
    <t>78.52</t>
  </si>
  <si>
    <t>80.09</t>
  </si>
  <si>
    <t>77.95</t>
  </si>
  <si>
    <t>78.95</t>
  </si>
  <si>
    <t>77.97</t>
  </si>
  <si>
    <t>76.99</t>
  </si>
  <si>
    <t>79.01</t>
  </si>
  <si>
    <t>80.50</t>
  </si>
  <si>
    <t>83.11</t>
  </si>
  <si>
    <t>81.87</t>
  </si>
  <si>
    <t>82.10</t>
  </si>
  <si>
    <t>79.60</t>
  </si>
  <si>
    <t>80.27</t>
  </si>
  <si>
    <t>82.05</t>
  </si>
  <si>
    <t>81.17</t>
  </si>
  <si>
    <t>72.68</t>
  </si>
  <si>
    <t>73.09</t>
  </si>
  <si>
    <t>72.73</t>
  </si>
  <si>
    <t>74.46</t>
  </si>
  <si>
    <t>75.88</t>
  </si>
  <si>
    <t>74.13</t>
  </si>
  <si>
    <t>76.29</t>
  </si>
  <si>
    <t>77.22</t>
  </si>
  <si>
    <t>3.125</t>
  </si>
  <si>
    <t>78.65</t>
  </si>
  <si>
    <t>76.59</t>
  </si>
  <si>
    <t>74.78</t>
  </si>
  <si>
    <t>77.67</t>
  </si>
  <si>
    <t>75.00</t>
  </si>
  <si>
    <t>74.42</t>
  </si>
  <si>
    <t>73.77</t>
  </si>
  <si>
    <t>75.71</t>
  </si>
  <si>
    <t>78.33</t>
  </si>
  <si>
    <t>78.55</t>
  </si>
  <si>
    <t>79.66</t>
  </si>
  <si>
    <t>78.98</t>
  </si>
  <si>
    <t>81.90</t>
  </si>
  <si>
    <t>83.08</t>
  </si>
  <si>
    <t>82.76</t>
  </si>
  <si>
    <t>80.92</t>
  </si>
  <si>
    <t>78.38</t>
  </si>
  <si>
    <t>78.73</t>
  </si>
  <si>
    <t>77.27</t>
  </si>
  <si>
    <t>78.50</t>
  </si>
  <si>
    <t>77.14</t>
  </si>
  <si>
    <t>77.19</t>
  </si>
  <si>
    <t>75.38</t>
  </si>
  <si>
    <t>80.57</t>
  </si>
  <si>
    <t>80.49</t>
  </si>
  <si>
    <t>81.68</t>
  </si>
  <si>
    <t>80.97</t>
  </si>
  <si>
    <t>80.29</t>
  </si>
  <si>
    <t>84.90</t>
  </si>
  <si>
    <t>83.84</t>
  </si>
  <si>
    <t>84.72</t>
  </si>
  <si>
    <t>85.80</t>
  </si>
  <si>
    <t>86.03</t>
  </si>
  <si>
    <t>84.87</t>
  </si>
  <si>
    <t>83.09</t>
  </si>
  <si>
    <t>83.76</t>
  </si>
  <si>
    <t>85.28</t>
  </si>
  <si>
    <t>84.47</t>
  </si>
  <si>
    <t>85.10</t>
  </si>
  <si>
    <t>85.17</t>
  </si>
  <si>
    <t>85.40</t>
  </si>
  <si>
    <t>80.67</t>
  </si>
  <si>
    <t>84.80</t>
  </si>
  <si>
    <t>85.78</t>
  </si>
  <si>
    <t>87.67</t>
  </si>
  <si>
    <t>86.21</t>
  </si>
  <si>
    <t>86.11</t>
  </si>
  <si>
    <t>86.08</t>
  </si>
  <si>
    <t>87.06</t>
  </si>
  <si>
    <t>83.54</t>
  </si>
  <si>
    <t>82.73</t>
  </si>
  <si>
    <t>85.20</t>
  </si>
  <si>
    <t>83.89</t>
  </si>
  <si>
    <t>82.25</t>
  </si>
  <si>
    <t>85.35</t>
  </si>
  <si>
    <t>88.12</t>
  </si>
  <si>
    <t>83.59</t>
  </si>
  <si>
    <t>0.416667</t>
  </si>
  <si>
    <t>85.52</t>
  </si>
  <si>
    <t>85.55</t>
  </si>
  <si>
    <t>87.31</t>
  </si>
  <si>
    <t>85.62</t>
  </si>
  <si>
    <t>86.25</t>
  </si>
  <si>
    <t>85.32</t>
  </si>
  <si>
    <t>85.83</t>
  </si>
  <si>
    <t>79.12</t>
  </si>
  <si>
    <t>82.59</t>
  </si>
  <si>
    <t>82.09</t>
  </si>
  <si>
    <t>79.83</t>
  </si>
  <si>
    <t>79.07</t>
  </si>
  <si>
    <t>75.01</t>
  </si>
  <si>
    <t>74.86</t>
  </si>
  <si>
    <t>78.09</t>
  </si>
  <si>
    <t>78.27</t>
  </si>
  <si>
    <t>78.87</t>
  </si>
  <si>
    <t>80.40</t>
  </si>
  <si>
    <t>78.97</t>
  </si>
  <si>
    <t>79.78</t>
  </si>
  <si>
    <t>79.80</t>
  </si>
  <si>
    <t>81.18</t>
  </si>
  <si>
    <t>80.83</t>
  </si>
  <si>
    <t>81.13</t>
  </si>
  <si>
    <t>81.33</t>
  </si>
  <si>
    <t>79.58</t>
  </si>
  <si>
    <t>81.08</t>
  </si>
  <si>
    <t>77.54</t>
  </si>
  <si>
    <t>77.37</t>
  </si>
  <si>
    <t>78.47</t>
  </si>
  <si>
    <t>72.30</t>
  </si>
  <si>
    <t>73.63</t>
  </si>
  <si>
    <t>71.79</t>
  </si>
  <si>
    <t>70.81</t>
  </si>
  <si>
    <t>71.39</t>
  </si>
  <si>
    <t>72.77</t>
  </si>
  <si>
    <t>71.74</t>
  </si>
  <si>
    <t>69.71</t>
  </si>
  <si>
    <t>78.19</t>
  </si>
  <si>
    <t>81.96</t>
  </si>
  <si>
    <t>82.51</t>
  </si>
  <si>
    <t>82.01</t>
  </si>
  <si>
    <t>82.86</t>
  </si>
  <si>
    <t>82.69</t>
  </si>
  <si>
    <t>82.34</t>
  </si>
  <si>
    <t>82.46</t>
  </si>
  <si>
    <t>82.06</t>
  </si>
  <si>
    <t>80.93</t>
  </si>
  <si>
    <t>81.53</t>
  </si>
  <si>
    <t>82.19</t>
  </si>
  <si>
    <t>84.22</t>
  </si>
  <si>
    <t>84.27</t>
  </si>
  <si>
    <t>85.57</t>
  </si>
  <si>
    <t>88.26</t>
  </si>
  <si>
    <t>87.51</t>
  </si>
  <si>
    <t>89.97</t>
  </si>
  <si>
    <t>87.86</t>
  </si>
  <si>
    <t>86.58</t>
  </si>
  <si>
    <t>87.18</t>
  </si>
  <si>
    <t>87.56</t>
  </si>
  <si>
    <t>88.54</t>
  </si>
  <si>
    <t>91.72</t>
  </si>
  <si>
    <t>90.39</t>
  </si>
  <si>
    <t>91.45</t>
  </si>
  <si>
    <t>93.38</t>
  </si>
  <si>
    <t>90.97</t>
  </si>
  <si>
    <t>95.34</t>
  </si>
  <si>
    <t>93.18</t>
  </si>
  <si>
    <t>92.35</t>
  </si>
  <si>
    <t>91.25</t>
  </si>
  <si>
    <t>90.42</t>
  </si>
  <si>
    <t>90.32</t>
  </si>
  <si>
    <t>91.10</t>
  </si>
  <si>
    <t>89.82</t>
  </si>
  <si>
    <t>89.14</t>
  </si>
  <si>
    <t>85.65</t>
  </si>
  <si>
    <t>86.30</t>
  </si>
  <si>
    <t>2.916667</t>
  </si>
  <si>
    <t>87.10</t>
  </si>
  <si>
    <t>87.13</t>
  </si>
  <si>
    <t>87.30</t>
  </si>
  <si>
    <t>86.46</t>
  </si>
  <si>
    <t>85.82</t>
  </si>
  <si>
    <t>84.84</t>
  </si>
  <si>
    <t>82.23</t>
  </si>
  <si>
    <t>80.36</t>
  </si>
  <si>
    <t>80.90</t>
  </si>
  <si>
    <t>80.07</t>
  </si>
  <si>
    <t>78.17</t>
  </si>
  <si>
    <t>81.40</t>
  </si>
  <si>
    <t>77.86</t>
  </si>
  <si>
    <t>76.18</t>
  </si>
  <si>
    <t>81.69</t>
  </si>
  <si>
    <t>78.25</t>
  </si>
  <si>
    <t>82.97</t>
  </si>
  <si>
    <t>82.36</t>
  </si>
  <si>
    <t>86.14</t>
  </si>
  <si>
    <t>82.82</t>
  </si>
  <si>
    <t>85.01</t>
  </si>
  <si>
    <t>79.04</t>
  </si>
  <si>
    <t>84.00</t>
  </si>
  <si>
    <t>82.87</t>
  </si>
  <si>
    <t>84.64</t>
  </si>
  <si>
    <t>86.88</t>
  </si>
  <si>
    <t>87.64</t>
  </si>
  <si>
    <t>87.59</t>
  </si>
  <si>
    <t>86.19</t>
  </si>
  <si>
    <t>87.22</t>
  </si>
  <si>
    <t>84.45</t>
  </si>
  <si>
    <t>85.18</t>
  </si>
  <si>
    <t>87.25</t>
  </si>
  <si>
    <t>82.45</t>
  </si>
  <si>
    <t>82.92</t>
  </si>
  <si>
    <t>84.30</t>
  </si>
  <si>
    <t>81.52</t>
  </si>
  <si>
    <t>84.59</t>
  </si>
  <si>
    <t>83.27</t>
  </si>
  <si>
    <t>81.20</t>
  </si>
  <si>
    <t>79.67</t>
  </si>
  <si>
    <t>79.92</t>
  </si>
  <si>
    <t>0.666667</t>
  </si>
  <si>
    <t>82.40</t>
  </si>
  <si>
    <t>79.39</t>
  </si>
  <si>
    <t>80.13</t>
  </si>
  <si>
    <t>82.72</t>
  </si>
  <si>
    <t>83.55</t>
  </si>
  <si>
    <t>82.04</t>
  </si>
  <si>
    <t>83.24</t>
  </si>
  <si>
    <t>83.95</t>
  </si>
  <si>
    <t>83.60</t>
  </si>
  <si>
    <t>85.49</t>
  </si>
  <si>
    <t>84.56</t>
  </si>
  <si>
    <t>85.34</t>
  </si>
  <si>
    <t>86.00</t>
  </si>
  <si>
    <t>84.78</t>
  </si>
  <si>
    <t>81.60</t>
  </si>
  <si>
    <t>84.63</t>
  </si>
  <si>
    <t>83.58</t>
  </si>
  <si>
    <t>88.60</t>
  </si>
  <si>
    <t>86.22</t>
  </si>
  <si>
    <t>88.55</t>
  </si>
  <si>
    <t>90.28</t>
  </si>
  <si>
    <t>87.96</t>
  </si>
  <si>
    <t>89.89</t>
  </si>
  <si>
    <t>91.34</t>
  </si>
  <si>
    <t>90.36</t>
  </si>
  <si>
    <t>92.49</t>
  </si>
  <si>
    <t>92.14</t>
  </si>
  <si>
    <t>93.98</t>
  </si>
  <si>
    <t>91.31</t>
  </si>
  <si>
    <t>93.49</t>
  </si>
  <si>
    <t>93.12</t>
  </si>
  <si>
    <t>93.39</t>
  </si>
  <si>
    <t>90.99</t>
  </si>
  <si>
    <t>92.32</t>
  </si>
  <si>
    <t>90.09</t>
  </si>
  <si>
    <t>85.66</t>
  </si>
  <si>
    <t>84.53</t>
  </si>
  <si>
    <t>88.15</t>
  </si>
  <si>
    <t>85.76</t>
  </si>
  <si>
    <t>84.66</t>
  </si>
  <si>
    <t>82.31</t>
  </si>
  <si>
    <t>85.61</t>
  </si>
  <si>
    <t>86.12</t>
  </si>
  <si>
    <t>89.75</t>
  </si>
  <si>
    <t>89.57</t>
  </si>
  <si>
    <t>91.04</t>
  </si>
  <si>
    <t>92.27</t>
  </si>
  <si>
    <t>90.53</t>
  </si>
  <si>
    <t>89.35</t>
  </si>
  <si>
    <t>94.30</t>
  </si>
  <si>
    <t>91.73</t>
  </si>
  <si>
    <t>94.47</t>
  </si>
  <si>
    <t>91.56</t>
  </si>
  <si>
    <t>85.71</t>
  </si>
  <si>
    <t>85.59</t>
  </si>
  <si>
    <t>85.46</t>
  </si>
  <si>
    <t>88.89</t>
  </si>
  <si>
    <t>88.77</t>
  </si>
  <si>
    <t>88.69</t>
  </si>
  <si>
    <t>89.21</t>
  </si>
  <si>
    <t>88.42</t>
  </si>
  <si>
    <t>86.90</t>
  </si>
  <si>
    <t>94.02</t>
  </si>
  <si>
    <t>95.23</t>
  </si>
  <si>
    <t>95.20</t>
  </si>
  <si>
    <t>93.30</t>
  </si>
  <si>
    <t>91.76</t>
  </si>
  <si>
    <t>90.51</t>
  </si>
  <si>
    <t>95.25</t>
  </si>
  <si>
    <t>94.86</t>
  </si>
  <si>
    <t>96.04</t>
  </si>
  <si>
    <t>95.49</t>
  </si>
  <si>
    <t>96.36</t>
  </si>
  <si>
    <t>96.09</t>
  </si>
  <si>
    <t>95.51</t>
  </si>
  <si>
    <t>94.60</t>
  </si>
  <si>
    <t>94.62</t>
  </si>
  <si>
    <t>95.44</t>
  </si>
  <si>
    <t>93.16</t>
  </si>
  <si>
    <t>92.38</t>
  </si>
  <si>
    <t>96.24</t>
  </si>
  <si>
    <t>96.38</t>
  </si>
  <si>
    <t>94.82</t>
  </si>
  <si>
    <t>89.66</t>
  </si>
  <si>
    <t>92.29</t>
  </si>
  <si>
    <t>88.05</t>
  </si>
  <si>
    <t>85.69</t>
  </si>
  <si>
    <t>85.21</t>
  </si>
  <si>
    <t>85.77</t>
  </si>
  <si>
    <t>88.65</t>
  </si>
  <si>
    <t>91.88</t>
  </si>
  <si>
    <t>91.23</t>
  </si>
  <si>
    <t>92.77</t>
  </si>
  <si>
    <t>95.35</t>
  </si>
  <si>
    <t>95.13</t>
  </si>
  <si>
    <t>99.92</t>
  </si>
  <si>
    <t>99.70</t>
  </si>
  <si>
    <t>99.03</t>
  </si>
  <si>
    <t>98.16</t>
  </si>
  <si>
    <t>97.63</t>
  </si>
  <si>
    <t>100.57</t>
  </si>
  <si>
    <t>97.51</t>
  </si>
  <si>
    <t>101.63</t>
  </si>
  <si>
    <t>100.95</t>
  </si>
  <si>
    <t>102.62</t>
  </si>
  <si>
    <t>104.30</t>
  </si>
  <si>
    <t>104.32</t>
  </si>
  <si>
    <t>103.14</t>
  </si>
  <si>
    <t>103.53</t>
  </si>
  <si>
    <t>104.11</t>
  </si>
  <si>
    <t>104.28</t>
  </si>
  <si>
    <t>105.62</t>
  </si>
  <si>
    <t>103.75</t>
  </si>
  <si>
    <t>104.04</t>
  </si>
  <si>
    <t>106.47</t>
  </si>
  <si>
    <t>107.02</t>
  </si>
  <si>
    <t>104.59</t>
  </si>
  <si>
    <t>104.93</t>
  </si>
  <si>
    <t>105.91</t>
  </si>
  <si>
    <t>105.65</t>
  </si>
  <si>
    <t>103.55</t>
  </si>
  <si>
    <t>106.49</t>
  </si>
  <si>
    <t>105.67</t>
  </si>
  <si>
    <t>103.84</t>
  </si>
  <si>
    <t>101.44</t>
  </si>
  <si>
    <t>99.94</t>
  </si>
  <si>
    <t>98.62</t>
  </si>
  <si>
    <t>94.05</t>
  </si>
  <si>
    <t>93.79</t>
  </si>
  <si>
    <t>94.94</t>
  </si>
  <si>
    <t>92.69</t>
  </si>
  <si>
    <t>92.47</t>
  </si>
  <si>
    <t>93.41</t>
  </si>
  <si>
    <t>92.95</t>
  </si>
  <si>
    <t>93.86</t>
  </si>
  <si>
    <t>94.10</t>
  </si>
  <si>
    <t>93.84</t>
  </si>
  <si>
    <t>95.06</t>
  </si>
  <si>
    <t>95.61</t>
  </si>
  <si>
    <t>94.92</t>
  </si>
  <si>
    <t>95.28</t>
  </si>
  <si>
    <t>95.95</t>
  </si>
  <si>
    <t>97.24</t>
  </si>
  <si>
    <t>98.20</t>
  </si>
  <si>
    <t>96.98</t>
  </si>
  <si>
    <t>95.68</t>
  </si>
  <si>
    <t>95.87</t>
  </si>
  <si>
    <t>95.97</t>
  </si>
  <si>
    <t>96.81</t>
  </si>
  <si>
    <t>94.53</t>
  </si>
  <si>
    <t>95.40</t>
  </si>
  <si>
    <t>94.77</t>
  </si>
  <si>
    <t>92.06</t>
  </si>
  <si>
    <t>92.40</t>
  </si>
  <si>
    <t>99.73</t>
  </si>
  <si>
    <t>99.02</t>
  </si>
  <si>
    <t>99.59</t>
  </si>
  <si>
    <t>99.09</t>
  </si>
  <si>
    <t>98.68</t>
  </si>
  <si>
    <t>100.48</t>
  </si>
  <si>
    <t>99.47</t>
  </si>
  <si>
    <t>100.81</t>
  </si>
  <si>
    <t>100.36</t>
  </si>
  <si>
    <t>100.55</t>
  </si>
  <si>
    <t>101.92</t>
  </si>
  <si>
    <t>101.51</t>
  </si>
  <si>
    <t>101.84</t>
  </si>
  <si>
    <t>100.33</t>
  </si>
  <si>
    <t>100.69</t>
  </si>
  <si>
    <t>100.21</t>
  </si>
  <si>
    <t>100.07</t>
  </si>
  <si>
    <t>97.36</t>
  </si>
  <si>
    <t>97.12</t>
  </si>
  <si>
    <t>97.77</t>
  </si>
  <si>
    <t>96.64</t>
  </si>
  <si>
    <t>94.28</t>
  </si>
  <si>
    <t>95.91</t>
  </si>
  <si>
    <t>96.87</t>
  </si>
  <si>
    <t>98.22</t>
  </si>
  <si>
    <t>96.10</t>
  </si>
  <si>
    <t>93.95</t>
  </si>
  <si>
    <t>96.90</t>
  </si>
  <si>
    <t>99.14</t>
  </si>
  <si>
    <t>100.28</t>
  </si>
  <si>
    <t>100.63</t>
  </si>
  <si>
    <t>97.18</t>
  </si>
  <si>
    <t>102.00</t>
  </si>
  <si>
    <t>106.30</t>
  </si>
  <si>
    <t>101.58</t>
  </si>
  <si>
    <t>106.06</t>
  </si>
  <si>
    <t>104.22</t>
  </si>
  <si>
    <t>105.73</t>
  </si>
  <si>
    <t>104.08</t>
  </si>
  <si>
    <t>108.66</t>
  </si>
  <si>
    <t>109.11</t>
  </si>
  <si>
    <t>105.19</t>
  </si>
  <si>
    <t>108.71</t>
  </si>
  <si>
    <t>109.84</t>
  </si>
  <si>
    <t>108.00</t>
  </si>
  <si>
    <t>109.73</t>
  </si>
  <si>
    <t>109.99</t>
  </si>
  <si>
    <t>107.29</t>
  </si>
  <si>
    <t>107.58</t>
  </si>
  <si>
    <t>108.99</t>
  </si>
  <si>
    <t>109.25</t>
  </si>
  <si>
    <t>110.79</t>
  </si>
  <si>
    <t>109.94</t>
  </si>
  <si>
    <t>107.76</t>
  </si>
  <si>
    <t>110.55</t>
  </si>
  <si>
    <t>110.84</t>
  </si>
  <si>
    <t>108.10</t>
  </si>
  <si>
    <t>110.13</t>
  </si>
  <si>
    <t>111.19</t>
  </si>
  <si>
    <t>110.06</t>
  </si>
  <si>
    <t>108.57</t>
  </si>
  <si>
    <t>108.28</t>
  </si>
  <si>
    <t>109.18</t>
  </si>
  <si>
    <t>107.84</t>
  </si>
  <si>
    <t>108.80</t>
  </si>
  <si>
    <t>107.81</t>
  </si>
  <si>
    <t>110.65</t>
  </si>
  <si>
    <t>110.95</t>
  </si>
  <si>
    <t>107.79</t>
  </si>
  <si>
    <t>108.33</t>
  </si>
  <si>
    <t>112.16</t>
  </si>
  <si>
    <t>112.87</t>
  </si>
  <si>
    <t>109.54</t>
  </si>
  <si>
    <t>111.14</t>
  </si>
  <si>
    <t>114.02</t>
  </si>
  <si>
    <t>110.74</t>
  </si>
  <si>
    <t>110.76</t>
  </si>
  <si>
    <t>108.43</t>
  </si>
  <si>
    <t>111.92</t>
  </si>
  <si>
    <t>109.28</t>
  </si>
  <si>
    <t>108.64</t>
  </si>
  <si>
    <t>102.47</t>
  </si>
  <si>
    <t>98.93</t>
  </si>
  <si>
    <t>98.74</t>
  </si>
  <si>
    <t>98.65</t>
  </si>
  <si>
    <t>97.09</t>
  </si>
  <si>
    <t>99.76</t>
  </si>
  <si>
    <t>98.76</t>
  </si>
  <si>
    <t>101.91</t>
  </si>
  <si>
    <t>103.21</t>
  </si>
  <si>
    <t>101.76</t>
  </si>
  <si>
    <t>103.99</t>
  </si>
  <si>
    <t>100.96</t>
  </si>
  <si>
    <t>101.43</t>
  </si>
  <si>
    <t>102.85</t>
  </si>
  <si>
    <t>102.17</t>
  </si>
  <si>
    <t>95.29</t>
  </si>
  <si>
    <t>100.09</t>
  </si>
  <si>
    <t>103.35</t>
  </si>
  <si>
    <t>101.81</t>
  </si>
  <si>
    <t>102.50</t>
  </si>
  <si>
    <t>100.68</t>
  </si>
  <si>
    <t>102.33</t>
  </si>
  <si>
    <t>99.26</t>
  </si>
  <si>
    <t>102.38</t>
  </si>
  <si>
    <t>101.41</t>
  </si>
  <si>
    <t>102.14</t>
  </si>
  <si>
    <t>103.89</t>
  </si>
  <si>
    <t>103.87</t>
  </si>
  <si>
    <t>99.05</t>
  </si>
  <si>
    <t>100.87</t>
  </si>
  <si>
    <t>100.39</t>
  </si>
  <si>
    <t>100.99</t>
  </si>
  <si>
    <t>101.72</t>
  </si>
  <si>
    <t>100.92</t>
  </si>
  <si>
    <t>100.24</t>
  </si>
  <si>
    <t>100.43</t>
  </si>
  <si>
    <t>95.58</t>
  </si>
  <si>
    <t>99.84</t>
  </si>
  <si>
    <t>98.31</t>
  </si>
  <si>
    <t>99.11</t>
  </si>
  <si>
    <t>102.12</t>
  </si>
  <si>
    <t>103.54</t>
  </si>
  <si>
    <t>101.47</t>
  </si>
  <si>
    <t>102.20</t>
  </si>
  <si>
    <t>102.71</t>
  </si>
  <si>
    <t>103.70</t>
  </si>
  <si>
    <t>99.32</t>
  </si>
  <si>
    <t>96.15</t>
  </si>
  <si>
    <t>94.83</t>
  </si>
  <si>
    <t>93.65</t>
  </si>
  <si>
    <t>89.44</t>
  </si>
  <si>
    <t>105.89</t>
  </si>
  <si>
    <t>90.01</t>
  </si>
  <si>
    <t>90.88</t>
  </si>
  <si>
    <t>91.82</t>
  </si>
  <si>
    <t>89.56</t>
  </si>
  <si>
    <t>94.59</t>
  </si>
  <si>
    <t>94.31</t>
  </si>
  <si>
    <t>105.94</t>
  </si>
  <si>
    <t>106.12</t>
  </si>
  <si>
    <t>99.44</t>
  </si>
  <si>
    <t>106.60</t>
  </si>
  <si>
    <t>105.56</t>
  </si>
  <si>
    <t>109.14</t>
  </si>
  <si>
    <t>104.10</t>
  </si>
  <si>
    <t>106.17</t>
  </si>
  <si>
    <t>108.74</t>
  </si>
  <si>
    <t>102.74</t>
  </si>
  <si>
    <t>104.24</t>
  </si>
  <si>
    <t>104.01</t>
  </si>
  <si>
    <t>107.63</t>
  </si>
  <si>
    <t>105.16</t>
  </si>
  <si>
    <t>100.10</t>
  </si>
  <si>
    <t>103.77</t>
  </si>
  <si>
    <t>104.90</t>
  </si>
  <si>
    <t>104.20</t>
  </si>
  <si>
    <t>104.69</t>
  </si>
  <si>
    <t>104.60</t>
  </si>
  <si>
    <t>108.29</t>
  </si>
  <si>
    <t>109.65</t>
  </si>
  <si>
    <t>103.63</t>
  </si>
  <si>
    <t>105.30</t>
  </si>
  <si>
    <t>102.97</t>
  </si>
  <si>
    <t>108.95</t>
  </si>
  <si>
    <t>107.94</t>
  </si>
  <si>
    <t>95.09</t>
  </si>
  <si>
    <t>94.88</t>
  </si>
  <si>
    <t>104.34</t>
  </si>
  <si>
    <t>101.94</t>
  </si>
  <si>
    <t>104.95</t>
  </si>
  <si>
    <t>86.26</t>
  </si>
  <si>
    <t>89.70</t>
  </si>
  <si>
    <t>90.45</t>
  </si>
  <si>
    <t>83.30</t>
  </si>
  <si>
    <t>84.48</t>
  </si>
  <si>
    <t>78.71</t>
  </si>
  <si>
    <t>84.69</t>
  </si>
  <si>
    <t>84.71</t>
  </si>
  <si>
    <t>83.35</t>
  </si>
  <si>
    <t>2.333333</t>
  </si>
  <si>
    <t>89.55</t>
  </si>
  <si>
    <t>81.66</t>
  </si>
  <si>
    <t>84.35</t>
  </si>
  <si>
    <t>78.14</t>
  </si>
  <si>
    <t>84.86</t>
  </si>
  <si>
    <t>82.29</t>
  </si>
  <si>
    <t>76.75</t>
  </si>
  <si>
    <t>78.16</t>
  </si>
  <si>
    <t>77.21</t>
  </si>
  <si>
    <t>75.50</t>
  </si>
  <si>
    <t>69.98</t>
  </si>
  <si>
    <t>63.65</t>
  </si>
  <si>
    <t>62.42</t>
  </si>
  <si>
    <t>64.85</t>
  </si>
  <si>
    <t>64.46</t>
  </si>
  <si>
    <t>62.70</t>
  </si>
  <si>
    <t>68.63</t>
  </si>
  <si>
    <t>70.02</t>
  </si>
  <si>
    <t>63.62</t>
  </si>
  <si>
    <t>64.60</t>
  </si>
  <si>
    <t>69.86</t>
  </si>
  <si>
    <t>69.14</t>
  </si>
  <si>
    <t>70.05</t>
  </si>
  <si>
    <t>70.21</t>
  </si>
  <si>
    <t>67.61</t>
  </si>
  <si>
    <t>66.24</t>
  </si>
  <si>
    <t>63.02</t>
  </si>
  <si>
    <t>62.14</t>
  </si>
  <si>
    <t>60.31</t>
  </si>
  <si>
    <t>52.40</t>
  </si>
  <si>
    <t>58.31</t>
  </si>
  <si>
    <t>58.52</t>
  </si>
  <si>
    <t>60.49</t>
  </si>
  <si>
    <t>65.85</t>
  </si>
  <si>
    <t>63.99</t>
  </si>
  <si>
    <t>66.31</t>
  </si>
  <si>
    <t>70.70</t>
  </si>
  <si>
    <t>81.34</t>
  </si>
  <si>
    <t>81.01</t>
  </si>
  <si>
    <t>76.65</t>
  </si>
  <si>
    <t>78.12</t>
  </si>
  <si>
    <t>79.00</t>
  </si>
  <si>
    <t>81.36</t>
  </si>
  <si>
    <t>80.85</t>
  </si>
  <si>
    <t>76.70</t>
  </si>
  <si>
    <t>82.91</t>
  </si>
  <si>
    <t>82.15</t>
  </si>
  <si>
    <t>76.78</t>
  </si>
  <si>
    <t>79.64</t>
  </si>
  <si>
    <t>82.30</t>
  </si>
  <si>
    <t>81.24</t>
  </si>
  <si>
    <t>82.07</t>
  </si>
  <si>
    <t>84.07</t>
  </si>
  <si>
    <t>87.90</t>
  </si>
  <si>
    <t>78.24</t>
  </si>
  <si>
    <t>76.67</t>
  </si>
  <si>
    <t>73.11</t>
  </si>
  <si>
    <t>71.82</t>
  </si>
  <si>
    <t>70.41</t>
  </si>
  <si>
    <t>73.85</t>
  </si>
  <si>
    <t>69.23</t>
  </si>
  <si>
    <t>73.34</t>
  </si>
  <si>
    <t>70.16</t>
  </si>
  <si>
    <t>69.05</t>
  </si>
  <si>
    <t>70.11</t>
  </si>
  <si>
    <t>68.31</t>
  </si>
  <si>
    <t>73.60</t>
  </si>
  <si>
    <t>74.84</t>
  </si>
  <si>
    <t>76.64</t>
  </si>
  <si>
    <t>72.49</t>
  </si>
  <si>
    <t>88.80</t>
  </si>
  <si>
    <t>88.32</t>
  </si>
  <si>
    <t>89.47</t>
  </si>
  <si>
    <t>93.24</t>
  </si>
  <si>
    <t>91.97</t>
  </si>
  <si>
    <t>90.93</t>
  </si>
  <si>
    <t>88.30</t>
  </si>
  <si>
    <t>87.70</t>
  </si>
  <si>
    <t>90.74</t>
  </si>
  <si>
    <t>87.28</t>
  </si>
  <si>
    <t>88.02</t>
  </si>
  <si>
    <t>94.16</t>
  </si>
  <si>
    <t>96.72</t>
  </si>
  <si>
    <t>96.42</t>
  </si>
  <si>
    <t>101.54</t>
  </si>
  <si>
    <t>104.96</t>
  </si>
  <si>
    <t>102.88</t>
  </si>
  <si>
    <t>102.26</t>
  </si>
  <si>
    <t>101.49</t>
  </si>
  <si>
    <t>106.91</t>
  </si>
  <si>
    <t>103.81</t>
  </si>
  <si>
    <t>108.87</t>
  </si>
  <si>
    <t>118.02</t>
  </si>
  <si>
    <t>107.23</t>
  </si>
  <si>
    <t>119.91</t>
  </si>
  <si>
    <t>115.36</t>
  </si>
  <si>
    <t>116.38</t>
  </si>
  <si>
    <t>123.05</t>
  </si>
  <si>
    <t>123.21</t>
  </si>
  <si>
    <t>114.99</t>
  </si>
  <si>
    <t>117.73</t>
  </si>
  <si>
    <t>131.64</t>
  </si>
  <si>
    <t>132.44</t>
  </si>
  <si>
    <t>123.44</t>
  </si>
  <si>
    <t>124.81</t>
  </si>
  <si>
    <t>125.26</t>
  </si>
  <si>
    <t>131.14</t>
  </si>
  <si>
    <t>122.99</t>
  </si>
  <si>
    <t>129.66</t>
  </si>
  <si>
    <t>121.67</t>
  </si>
  <si>
    <t>125.01</t>
  </si>
  <si>
    <t>119.39</t>
  </si>
  <si>
    <t>124.01</t>
  </si>
  <si>
    <t>126.17</t>
  </si>
  <si>
    <t>129.11</t>
  </si>
  <si>
    <t>120.00</t>
  </si>
  <si>
    <t>121.10</t>
  </si>
  <si>
    <t>121.28</t>
  </si>
  <si>
    <t>127.27</t>
  </si>
  <si>
    <t>124.28</t>
  </si>
  <si>
    <t>118.13</t>
  </si>
  <si>
    <t>120.66</t>
  </si>
  <si>
    <t>125.22</t>
  </si>
  <si>
    <t>120.30</t>
  </si>
  <si>
    <t>122.44</t>
  </si>
  <si>
    <t>127.40</t>
  </si>
  <si>
    <t>123.01</t>
  </si>
  <si>
    <t>123.65</t>
  </si>
  <si>
    <t>117.06</t>
  </si>
  <si>
    <t>126.74</t>
  </si>
  <si>
    <t>115.81</t>
  </si>
  <si>
    <t>125.76</t>
  </si>
  <si>
    <t>117.98</t>
  </si>
  <si>
    <t>118.70</t>
  </si>
  <si>
    <t>114.10</t>
  </si>
  <si>
    <t>117.11</t>
  </si>
  <si>
    <t>118.39</t>
  </si>
  <si>
    <t>113.56</t>
  </si>
  <si>
    <t>115.15</t>
  </si>
  <si>
    <t>114.29</t>
  </si>
  <si>
    <t>109.78</t>
  </si>
  <si>
    <t>111.60</t>
  </si>
  <si>
    <t>108.55</t>
  </si>
  <si>
    <t>109.96</t>
  </si>
  <si>
    <t>109.41</t>
  </si>
  <si>
    <t>111.58</t>
  </si>
  <si>
    <t>109.16</t>
  </si>
  <si>
    <t>105.68</t>
  </si>
  <si>
    <t>108.41</t>
  </si>
  <si>
    <t>107.80</t>
  </si>
  <si>
    <t>105.22</t>
  </si>
  <si>
    <t>105.63</t>
  </si>
  <si>
    <t>107.04</t>
  </si>
  <si>
    <t>107.93</t>
  </si>
  <si>
    <t>102.49</t>
  </si>
  <si>
    <t>104.31</t>
  </si>
  <si>
    <t>111.83</t>
  </si>
  <si>
    <t>112.46</t>
  </si>
  <si>
    <t>111.94</t>
  </si>
  <si>
    <t>113.88</t>
  </si>
  <si>
    <t>112.44</t>
  </si>
  <si>
    <t>114.79</t>
  </si>
  <si>
    <t>110.94</t>
  </si>
  <si>
    <t>114.40</t>
  </si>
  <si>
    <t>110.69</t>
  </si>
  <si>
    <t>112.97</t>
  </si>
  <si>
    <t>110.12</t>
  </si>
  <si>
    <t>112.83</t>
  </si>
  <si>
    <t>109.32</t>
  </si>
  <si>
    <t>109.89</t>
  </si>
  <si>
    <t>114.51</t>
  </si>
  <si>
    <t>111.96</t>
  </si>
  <si>
    <t>113.42</t>
  </si>
  <si>
    <t>115.63</t>
  </si>
  <si>
    <t>110.48</t>
  </si>
  <si>
    <t>111.69</t>
  </si>
  <si>
    <t>109.55</t>
  </si>
  <si>
    <t>112.15</t>
  </si>
  <si>
    <t>111.64</t>
  </si>
  <si>
    <t>111.10</t>
  </si>
  <si>
    <t>108.93</t>
  </si>
  <si>
    <t>106.59</t>
  </si>
  <si>
    <t>104.81</t>
  </si>
  <si>
    <t>106.38</t>
  </si>
  <si>
    <t>108.27</t>
  </si>
  <si>
    <t>110.00</t>
  </si>
  <si>
    <t>105.15</t>
  </si>
  <si>
    <t>108.36</t>
  </si>
  <si>
    <t>111.28</t>
  </si>
  <si>
    <t>108.32</t>
  </si>
  <si>
    <t>108.73</t>
  </si>
  <si>
    <t>110.25</t>
  </si>
  <si>
    <t>118.80</t>
  </si>
  <si>
    <t>107.70</t>
  </si>
  <si>
    <t>119.84</t>
  </si>
  <si>
    <t>122.69</t>
  </si>
  <si>
    <t>117.82</t>
  </si>
  <si>
    <t>118.36</t>
  </si>
  <si>
    <t>121.39</t>
  </si>
  <si>
    <t>123.90</t>
  </si>
  <si>
    <t>120.07</t>
  </si>
  <si>
    <t>121.82</t>
  </si>
  <si>
    <t>120.44</t>
  </si>
  <si>
    <t>127.09</t>
  </si>
  <si>
    <t>129.04</t>
  </si>
  <si>
    <t>121.89</t>
  </si>
  <si>
    <t>122.71</t>
  </si>
  <si>
    <t>128.45</t>
  </si>
  <si>
    <t>126.43</t>
  </si>
  <si>
    <t>126.95</t>
  </si>
  <si>
    <t>123.97</t>
  </si>
  <si>
    <t>107.95</t>
  </si>
  <si>
    <t>117.29</t>
  </si>
  <si>
    <t>106.93</t>
  </si>
  <si>
    <t>115.45</t>
  </si>
  <si>
    <t>109.37</t>
  </si>
  <si>
    <t>112.10</t>
  </si>
  <si>
    <t>106.72</t>
  </si>
  <si>
    <t>108.91</t>
  </si>
  <si>
    <t>109.43</t>
  </si>
  <si>
    <t>107.45</t>
  </si>
  <si>
    <t>110.64</t>
  </si>
  <si>
    <t>106.66</t>
  </si>
  <si>
    <t>107.98</t>
  </si>
  <si>
    <t>107.91</t>
  </si>
  <si>
    <t>110.66</t>
  </si>
  <si>
    <t>103.95</t>
  </si>
  <si>
    <t>108.82</t>
  </si>
  <si>
    <t>106.25</t>
  </si>
  <si>
    <t>105.18</t>
  </si>
  <si>
    <t>102.03</t>
  </si>
  <si>
    <t>105.45</t>
  </si>
  <si>
    <t>99.35</t>
  </si>
  <si>
    <t>101.99</t>
  </si>
  <si>
    <t>104.77</t>
  </si>
  <si>
    <t>103.97</t>
  </si>
  <si>
    <t>103.10</t>
  </si>
  <si>
    <t>95.02</t>
  </si>
  <si>
    <t>92.26</t>
  </si>
  <si>
    <t>88.66</t>
  </si>
  <si>
    <t>87.78</t>
  </si>
  <si>
    <t>87.82</t>
  </si>
  <si>
    <t>84.61</t>
  </si>
  <si>
    <t>87.87</t>
  </si>
  <si>
    <t>82.56</t>
  </si>
  <si>
    <t>74.16</t>
  </si>
  <si>
    <t>76.15</t>
  </si>
  <si>
    <t>74.39</t>
  </si>
  <si>
    <t>75.66</t>
  </si>
  <si>
    <t>73.93</t>
  </si>
  <si>
    <t>74.70</t>
  </si>
  <si>
    <t>72.71</t>
  </si>
  <si>
    <t>72.10</t>
  </si>
  <si>
    <t>72.87</t>
  </si>
  <si>
    <t>72.57</t>
  </si>
  <si>
    <t>69.99</t>
  </si>
  <si>
    <t>70.83</t>
  </si>
  <si>
    <t>70.13</t>
  </si>
  <si>
    <t>69.85</t>
  </si>
  <si>
    <t>70.24</t>
  </si>
  <si>
    <t>71.35</t>
  </si>
  <si>
    <t>69.49</t>
  </si>
  <si>
    <t>68.72</t>
  </si>
  <si>
    <t>68.92</t>
  </si>
  <si>
    <t>68.49</t>
  </si>
  <si>
    <t>69.97</t>
  </si>
  <si>
    <t>69.13</t>
  </si>
  <si>
    <t>67.77</t>
  </si>
  <si>
    <t>71.85</t>
  </si>
  <si>
    <t>67.95</t>
  </si>
  <si>
    <t>68.54</t>
  </si>
  <si>
    <t>68.90</t>
  </si>
  <si>
    <t>67.99</t>
  </si>
  <si>
    <t>70.08</t>
  </si>
  <si>
    <t>70.22</t>
  </si>
  <si>
    <t>69.90</t>
  </si>
  <si>
    <t>75.45</t>
  </si>
  <si>
    <t>67.25</t>
  </si>
  <si>
    <t>69.83</t>
  </si>
  <si>
    <t>72.44</t>
  </si>
  <si>
    <t>64.41</t>
  </si>
  <si>
    <t>71.51</t>
  </si>
  <si>
    <t>65.98</t>
  </si>
  <si>
    <t>66.18</t>
  </si>
  <si>
    <t>68.67</t>
  </si>
  <si>
    <t>68.11</t>
  </si>
  <si>
    <t>64.78</t>
  </si>
  <si>
    <t>64.14</t>
  </si>
  <si>
    <t>65.95</t>
  </si>
  <si>
    <t>64.82</t>
  </si>
  <si>
    <t>65.21</t>
  </si>
  <si>
    <t>64.94</t>
  </si>
  <si>
    <t>64.48</t>
  </si>
  <si>
    <t>64.98</t>
  </si>
  <si>
    <t>64.91</t>
  </si>
  <si>
    <t>65.59</t>
  </si>
  <si>
    <t>64.96</t>
  </si>
  <si>
    <t>65.37</t>
  </si>
  <si>
    <t>65.68</t>
  </si>
  <si>
    <t>65.14</t>
  </si>
  <si>
    <t>64.80</t>
  </si>
  <si>
    <t>63.35</t>
  </si>
  <si>
    <t>63.92</t>
  </si>
  <si>
    <t>62.74</t>
  </si>
  <si>
    <t>63.24</t>
  </si>
  <si>
    <t>59.86</t>
  </si>
  <si>
    <t>63.46</t>
  </si>
  <si>
    <t>64.57</t>
  </si>
  <si>
    <t>63.78</t>
  </si>
  <si>
    <t>62.83</t>
  </si>
  <si>
    <t>62.10</t>
  </si>
  <si>
    <t>59.43</t>
  </si>
  <si>
    <t>62.06</t>
  </si>
  <si>
    <t>61.67</t>
  </si>
  <si>
    <t>60.29</t>
  </si>
  <si>
    <t>61.42</t>
  </si>
  <si>
    <t>59.72</t>
  </si>
  <si>
    <t>60.02</t>
  </si>
  <si>
    <t>63.01</t>
  </si>
  <si>
    <t>60.27</t>
  </si>
  <si>
    <t>59.84</t>
  </si>
  <si>
    <t>58.48</t>
  </si>
  <si>
    <t>62.01</t>
  </si>
  <si>
    <t>64.39</t>
  </si>
  <si>
    <t>61.78</t>
  </si>
  <si>
    <t>65.28</t>
  </si>
  <si>
    <t>64.53</t>
  </si>
  <si>
    <t>65.23</t>
  </si>
  <si>
    <t>64.44</t>
  </si>
  <si>
    <t>64.62</t>
  </si>
  <si>
    <t>63.87</t>
  </si>
  <si>
    <t>65.25</t>
  </si>
  <si>
    <t>64.35</t>
  </si>
  <si>
    <t>63.80</t>
  </si>
  <si>
    <t>65.32</t>
  </si>
  <si>
    <t>65.34</t>
  </si>
  <si>
    <t>63.30</t>
  </si>
  <si>
    <t>64.69</t>
  </si>
  <si>
    <t>64.71</t>
  </si>
  <si>
    <t>63.51</t>
  </si>
  <si>
    <t>65.09</t>
  </si>
  <si>
    <t>64.03</t>
  </si>
  <si>
    <t>66.54</t>
  </si>
  <si>
    <t>64.37</t>
  </si>
  <si>
    <t>2.0</t>
  </si>
  <si>
    <t>63.75</t>
  </si>
  <si>
    <t>64.38</t>
  </si>
  <si>
    <t>63.33</t>
  </si>
  <si>
    <t>61.30</t>
  </si>
  <si>
    <t>64.31</t>
  </si>
  <si>
    <t>60.72</t>
  </si>
  <si>
    <t>61.99</t>
  </si>
  <si>
    <t>61.26</t>
  </si>
  <si>
    <t>60.63</t>
  </si>
  <si>
    <t>60.45</t>
  </si>
  <si>
    <t>61.52</t>
  </si>
  <si>
    <t>62.08</t>
  </si>
  <si>
    <t>59.79</t>
  </si>
  <si>
    <t>60.21</t>
  </si>
  <si>
    <t>61.97</t>
  </si>
  <si>
    <t>61.55</t>
  </si>
  <si>
    <t>61.75</t>
  </si>
  <si>
    <t>62.55</t>
  </si>
  <si>
    <t>62.64</t>
  </si>
  <si>
    <t>61.08</t>
  </si>
  <si>
    <t>61.64</t>
  </si>
  <si>
    <t>62.24</t>
  </si>
  <si>
    <t>61.21</t>
  </si>
  <si>
    <t>61.66</t>
  </si>
  <si>
    <t>62.17</t>
  </si>
  <si>
    <t>61.46</t>
  </si>
  <si>
    <t>62.37</t>
  </si>
  <si>
    <t>58.96</t>
  </si>
  <si>
    <t>58.65</t>
  </si>
  <si>
    <t>59.18</t>
  </si>
  <si>
    <t>60.99</t>
  </si>
  <si>
    <t>60.10</t>
  </si>
  <si>
    <t>61.03</t>
  </si>
  <si>
    <t>59.99</t>
  </si>
  <si>
    <t>61.86</t>
  </si>
  <si>
    <t>60.41</t>
  </si>
  <si>
    <t>60.81</t>
  </si>
  <si>
    <t>61.06</t>
  </si>
  <si>
    <t>62.77</t>
  </si>
  <si>
    <t>60.28</t>
  </si>
  <si>
    <t>60.23</t>
  </si>
  <si>
    <t>60.54</t>
  </si>
  <si>
    <t>60.66</t>
  </si>
  <si>
    <t>60.01</t>
  </si>
  <si>
    <t>59.74</t>
  </si>
  <si>
    <t>61.10</t>
  </si>
  <si>
    <t>60.17</t>
  </si>
  <si>
    <t>59.16</t>
  </si>
  <si>
    <t>59.92</t>
  </si>
  <si>
    <t>60.19</t>
  </si>
  <si>
    <t>59.65</t>
  </si>
  <si>
    <t>62.86</t>
  </si>
  <si>
    <t>63.20</t>
  </si>
  <si>
    <t>64.29</t>
  </si>
  <si>
    <t>63.40</t>
  </si>
  <si>
    <t>63.49</t>
  </si>
  <si>
    <t>58.85</t>
  </si>
  <si>
    <t>62.51</t>
  </si>
  <si>
    <t>58.69</t>
  </si>
  <si>
    <t>67.37</t>
  </si>
  <si>
    <t>66.70</t>
  </si>
  <si>
    <t>65.80</t>
  </si>
  <si>
    <t>65.54</t>
  </si>
  <si>
    <t>66.01</t>
  </si>
  <si>
    <t>67.30</t>
  </si>
  <si>
    <t>65.87</t>
  </si>
  <si>
    <t>68.39</t>
  </si>
  <si>
    <t>68.44</t>
  </si>
  <si>
    <t>68.61</t>
  </si>
  <si>
    <t>66.94</t>
  </si>
  <si>
    <t>64.16</t>
  </si>
  <si>
    <t>62.04</t>
  </si>
  <si>
    <t>61.77</t>
  </si>
  <si>
    <t>59.47</t>
  </si>
  <si>
    <t>59.14</t>
  </si>
  <si>
    <t>59.41</t>
  </si>
  <si>
    <t>59.83</t>
  </si>
  <si>
    <t>59.63</t>
  </si>
  <si>
    <t>58.18</t>
  </si>
  <si>
    <t>58.07</t>
  </si>
  <si>
    <t>57.91</t>
  </si>
  <si>
    <t>58.38</t>
  </si>
  <si>
    <t>57.20</t>
  </si>
  <si>
    <t>58.23</t>
  </si>
  <si>
    <t>57.51</t>
  </si>
  <si>
    <t>57.96</t>
  </si>
  <si>
    <t>56.64</t>
  </si>
  <si>
    <t>57.40</t>
  </si>
  <si>
    <t>58.43</t>
  </si>
  <si>
    <t>57.24</t>
  </si>
  <si>
    <t>59.76</t>
  </si>
  <si>
    <t>59.94</t>
  </si>
  <si>
    <t>58.89</t>
  </si>
  <si>
    <t>58.29</t>
  </si>
  <si>
    <t>57.76</t>
  </si>
  <si>
    <t>57.60</t>
  </si>
  <si>
    <t>57.71</t>
  </si>
  <si>
    <t>58.11</t>
  </si>
  <si>
    <t>58.09</t>
  </si>
  <si>
    <t>57.58</t>
  </si>
  <si>
    <t>57.78</t>
  </si>
  <si>
    <t>57.53</t>
  </si>
  <si>
    <t>57.09</t>
  </si>
  <si>
    <t>57.89</t>
  </si>
  <si>
    <t>56.62</t>
  </si>
  <si>
    <t>57.74</t>
  </si>
  <si>
    <t>57.65</t>
  </si>
  <si>
    <t>56.17</t>
  </si>
  <si>
    <t>56.82</t>
  </si>
  <si>
    <t>56.04</t>
  </si>
  <si>
    <t>56.44</t>
  </si>
  <si>
    <t>55.77</t>
  </si>
  <si>
    <t>56.02</t>
  </si>
  <si>
    <t>56.22</t>
  </si>
  <si>
    <t>56.78</t>
  </si>
  <si>
    <t>56.11</t>
  </si>
  <si>
    <t>56.24</t>
  </si>
  <si>
    <t>56.84</t>
  </si>
  <si>
    <t>57.07</t>
  </si>
  <si>
    <t>55.82</t>
  </si>
  <si>
    <t>56.09</t>
  </si>
  <si>
    <t>57.47</t>
  </si>
  <si>
    <t>56.46</t>
  </si>
  <si>
    <t>58.54</t>
  </si>
  <si>
    <t>57.29</t>
  </si>
  <si>
    <t>59.01</t>
  </si>
  <si>
    <t>58.47</t>
  </si>
  <si>
    <t>59.25</t>
  </si>
  <si>
    <t>57.87</t>
  </si>
  <si>
    <t>58.00</t>
  </si>
  <si>
    <t>57.56</t>
  </si>
  <si>
    <t>58.16</t>
  </si>
  <si>
    <t>57.80</t>
  </si>
  <si>
    <t>58.03</t>
  </si>
  <si>
    <t>58.63</t>
  </si>
  <si>
    <t>57.31</t>
  </si>
  <si>
    <t>59.05</t>
  </si>
  <si>
    <t>59.96</t>
  </si>
  <si>
    <t>57.98</t>
  </si>
  <si>
    <t>59.70</t>
  </si>
  <si>
    <t>57.62</t>
  </si>
  <si>
    <t>56.91</t>
  </si>
  <si>
    <t>56.53</t>
  </si>
  <si>
    <t>56.67</t>
  </si>
  <si>
    <t>56.89</t>
  </si>
  <si>
    <t>57.11</t>
  </si>
  <si>
    <t>56.31</t>
  </si>
  <si>
    <t>57.85</t>
  </si>
  <si>
    <t>56.60</t>
  </si>
  <si>
    <t>57.82</t>
  </si>
  <si>
    <t>57.13</t>
  </si>
  <si>
    <t>53.50</t>
  </si>
  <si>
    <t>57.94</t>
  </si>
  <si>
    <t>56.42</t>
  </si>
  <si>
    <t>56.51</t>
  </si>
  <si>
    <t>57.49</t>
  </si>
  <si>
    <t>58.34</t>
  </si>
  <si>
    <t>56.58</t>
  </si>
  <si>
    <t>57.33</t>
  </si>
  <si>
    <t>55.51</t>
  </si>
  <si>
    <t>53.72</t>
  </si>
  <si>
    <t>51.72</t>
  </si>
  <si>
    <t>55.26</t>
  </si>
  <si>
    <t>55.84</t>
  </si>
  <si>
    <t>56.15</t>
  </si>
  <si>
    <t>53.52</t>
  </si>
  <si>
    <t>53.86</t>
  </si>
  <si>
    <t>56.40</t>
  </si>
  <si>
    <t>55.46</t>
  </si>
  <si>
    <t>55.86</t>
  </si>
  <si>
    <t>55.93</t>
  </si>
  <si>
    <t>56.33</t>
  </si>
  <si>
    <t>56.55</t>
  </si>
  <si>
    <t>56.49</t>
  </si>
  <si>
    <t>55.31</t>
  </si>
  <si>
    <t>56.13</t>
  </si>
  <si>
    <t>55.22</t>
  </si>
  <si>
    <t>55.39</t>
  </si>
  <si>
    <t>55.53</t>
  </si>
  <si>
    <t>55.38</t>
  </si>
  <si>
    <t>55.05</t>
  </si>
  <si>
    <t>55.47</t>
  </si>
  <si>
    <t>55.71</t>
  </si>
  <si>
    <t>55.27</t>
  </si>
  <si>
    <t>55.20</t>
  </si>
  <si>
    <t>55.42</t>
  </si>
  <si>
    <t>54.91</t>
  </si>
  <si>
    <t>54.52</t>
  </si>
  <si>
    <t>54.49</t>
  </si>
  <si>
    <t>55.25</t>
  </si>
  <si>
    <t>54.27</t>
  </si>
  <si>
    <t>54.94</t>
  </si>
  <si>
    <t>54.16</t>
  </si>
  <si>
    <t>54.40</t>
  </si>
  <si>
    <t>55.16</t>
  </si>
  <si>
    <t>55.78</t>
  </si>
  <si>
    <t>54.76</t>
  </si>
  <si>
    <t>55.02</t>
  </si>
  <si>
    <t>55.89</t>
  </si>
  <si>
    <t>54.98</t>
  </si>
  <si>
    <t>56.00</t>
  </si>
  <si>
    <t>56.26</t>
  </si>
  <si>
    <t>55.07</t>
  </si>
  <si>
    <t>55.29</t>
  </si>
  <si>
    <t>55.73</t>
  </si>
  <si>
    <t>55.45</t>
  </si>
  <si>
    <t>53.61</t>
  </si>
  <si>
    <t>53.16</t>
  </si>
  <si>
    <t>53.65</t>
  </si>
  <si>
    <t>54.36</t>
  </si>
  <si>
    <t>53.81</t>
  </si>
  <si>
    <t>53.39</t>
  </si>
  <si>
    <t>54.12</t>
  </si>
  <si>
    <t>53.83</t>
  </si>
  <si>
    <t>52.61</t>
  </si>
  <si>
    <t>53.45</t>
  </si>
  <si>
    <t>54.34</t>
  </si>
  <si>
    <t>52.32</t>
  </si>
  <si>
    <t>53.08</t>
  </si>
  <si>
    <t>54.83</t>
  </si>
  <si>
    <t>52.96</t>
  </si>
  <si>
    <t>53.56</t>
  </si>
  <si>
    <t>51.39</t>
  </si>
  <si>
    <t>53.34</t>
  </si>
  <si>
    <t>51.06</t>
  </si>
  <si>
    <t>50.79</t>
  </si>
  <si>
    <t>51.15</t>
  </si>
  <si>
    <t>51.81</t>
  </si>
  <si>
    <t>50.75</t>
  </si>
  <si>
    <t>50.90</t>
  </si>
  <si>
    <t>50.15</t>
  </si>
  <si>
    <t>50.06</t>
  </si>
  <si>
    <t>49.66</t>
  </si>
  <si>
    <t>50.70</t>
  </si>
  <si>
    <t>47.85</t>
  </si>
  <si>
    <t>49.62</t>
  </si>
  <si>
    <t>49.49</t>
  </si>
  <si>
    <t>47.94</t>
  </si>
  <si>
    <t>49.46</t>
  </si>
  <si>
    <t>48.98</t>
  </si>
  <si>
    <t>47.67</t>
  </si>
  <si>
    <t>48.07</t>
  </si>
  <si>
    <t>46.25</t>
  </si>
  <si>
    <t>47.49</t>
  </si>
  <si>
    <t>50.28</t>
  </si>
  <si>
    <t>47.45</t>
  </si>
  <si>
    <t>47.74</t>
  </si>
  <si>
    <t>50.42</t>
  </si>
  <si>
    <t>50.77</t>
  </si>
  <si>
    <t>49.44</t>
  </si>
  <si>
    <t>50.35</t>
  </si>
  <si>
    <t>50.51</t>
  </si>
  <si>
    <t>50.88</t>
  </si>
  <si>
    <t>48.42</t>
  </si>
  <si>
    <t>49.20</t>
  </si>
  <si>
    <t>49.84</t>
  </si>
  <si>
    <t>50.11</t>
  </si>
  <si>
    <t>51.83</t>
  </si>
  <si>
    <t>52.23</t>
  </si>
  <si>
    <t>51.70</t>
  </si>
  <si>
    <t>52.43</t>
  </si>
  <si>
    <t>52.63</t>
  </si>
  <si>
    <t>52.70</t>
  </si>
  <si>
    <t>51.50</t>
  </si>
  <si>
    <t>52.26</t>
  </si>
  <si>
    <t>51.52</t>
  </si>
  <si>
    <t>52.37</t>
  </si>
  <si>
    <t>52.06</t>
  </si>
  <si>
    <t>52.28</t>
  </si>
  <si>
    <t>51.79</t>
  </si>
  <si>
    <t>50.95</t>
  </si>
  <si>
    <t>51.99</t>
  </si>
  <si>
    <t>52.03</t>
  </si>
  <si>
    <t>51.17</t>
  </si>
  <si>
    <t>51.24</t>
  </si>
  <si>
    <t>50.08</t>
  </si>
  <si>
    <t>50.86</t>
  </si>
  <si>
    <t>51.13</t>
  </si>
  <si>
    <t>50.22</t>
  </si>
  <si>
    <t>48.84</t>
  </si>
  <si>
    <t>49.40</t>
  </si>
  <si>
    <t>48.60</t>
  </si>
  <si>
    <t>49.77</t>
  </si>
  <si>
    <t>48.29</t>
  </si>
  <si>
    <t>49.13</t>
  </si>
  <si>
    <t>46.78</t>
  </si>
  <si>
    <t>47.43</t>
  </si>
  <si>
    <t>48.95</t>
  </si>
  <si>
    <t>46.56</t>
  </si>
  <si>
    <t>48.18</t>
  </si>
  <si>
    <t>48.73</t>
  </si>
  <si>
    <t>49.18</t>
  </si>
  <si>
    <t>47.09</t>
  </si>
  <si>
    <t>51.35</t>
  </si>
  <si>
    <t>48.62</t>
  </si>
  <si>
    <t>51.59</t>
  </si>
  <si>
    <t>50.62</t>
  </si>
  <si>
    <t>50.99</t>
  </si>
  <si>
    <t>52.01</t>
  </si>
  <si>
    <t>51.77</t>
  </si>
  <si>
    <t>49.04</t>
  </si>
  <si>
    <t>47.96</t>
  </si>
  <si>
    <t>50.02</t>
  </si>
  <si>
    <t>49.51</t>
  </si>
  <si>
    <t>50.46</t>
  </si>
  <si>
    <t>49.89</t>
  </si>
  <si>
    <t>47.07</t>
  </si>
  <si>
    <t>48.53</t>
  </si>
  <si>
    <t>46.39</t>
  </si>
  <si>
    <t>45.21</t>
  </si>
  <si>
    <t>44.19</t>
  </si>
  <si>
    <t>44.66</t>
  </si>
  <si>
    <t>46.52</t>
  </si>
  <si>
    <t>46.63</t>
  </si>
  <si>
    <t>45.41</t>
  </si>
  <si>
    <t>45.96</t>
  </si>
  <si>
    <t>47.52</t>
  </si>
  <si>
    <t>43.86</t>
  </si>
  <si>
    <t>48.11</t>
  </si>
  <si>
    <t>44.30</t>
  </si>
  <si>
    <t>47.36</t>
  </si>
  <si>
    <t>42.53</t>
  </si>
  <si>
    <t>44.37</t>
  </si>
  <si>
    <t>46.32</t>
  </si>
  <si>
    <t>47.16</t>
  </si>
  <si>
    <t>44.39</t>
  </si>
  <si>
    <t>48.69</t>
  </si>
  <si>
    <t>49.02</t>
  </si>
  <si>
    <t>46.08</t>
  </si>
  <si>
    <t>49.73</t>
  </si>
  <si>
    <t>48.71</t>
  </si>
  <si>
    <t>50.73</t>
  </si>
  <si>
    <t>50.48</t>
  </si>
  <si>
    <t>49.80</t>
  </si>
  <si>
    <t>51.30</t>
  </si>
  <si>
    <t>50.31</t>
  </si>
  <si>
    <t>50.53</t>
  </si>
  <si>
    <t>52.68</t>
  </si>
  <si>
    <t>50.20</t>
  </si>
  <si>
    <t>50.59</t>
  </si>
  <si>
    <t>51.44</t>
  </si>
  <si>
    <t>51.95</t>
  </si>
  <si>
    <t>52.72</t>
  </si>
  <si>
    <t>52.19</t>
  </si>
  <si>
    <t>54.67</t>
  </si>
  <si>
    <t>52.65</t>
  </si>
  <si>
    <t>45.23</t>
  </si>
  <si>
    <t>51.90</t>
  </si>
  <si>
    <t>54.05</t>
  </si>
  <si>
    <t>54.43</t>
  </si>
  <si>
    <t>37.70</t>
  </si>
  <si>
    <t>49.42</t>
  </si>
  <si>
    <t>57.15</t>
  </si>
  <si>
    <t>58.44</t>
  </si>
  <si>
    <t>57.84</t>
  </si>
  <si>
    <t>57.48</t>
  </si>
  <si>
    <t>58.75</t>
  </si>
  <si>
    <t>58.04</t>
  </si>
  <si>
    <t>57.02</t>
  </si>
  <si>
    <t>58.59</t>
  </si>
  <si>
    <t>58.06</t>
  </si>
  <si>
    <t>58.24</t>
  </si>
  <si>
    <t>56.93</t>
  </si>
  <si>
    <t>58.46</t>
  </si>
  <si>
    <t>57.42</t>
  </si>
  <si>
    <t>56.73</t>
  </si>
  <si>
    <t>58.92</t>
  </si>
  <si>
    <t>59.34</t>
  </si>
  <si>
    <t>57.59</t>
  </si>
  <si>
    <t>58.57</t>
  </si>
  <si>
    <t>60.65</t>
  </si>
  <si>
    <t>58.72</t>
  </si>
  <si>
    <t>60.61</t>
  </si>
  <si>
    <t>59.57</t>
  </si>
  <si>
    <t>59.81</t>
  </si>
  <si>
    <t>61.58</t>
  </si>
  <si>
    <t>56.86</t>
  </si>
  <si>
    <t>60.16</t>
  </si>
  <si>
    <t>58.35</t>
  </si>
  <si>
    <t>58.79</t>
  </si>
  <si>
    <t>57.99</t>
  </si>
  <si>
    <t>58.08</t>
  </si>
  <si>
    <t>59.37</t>
  </si>
  <si>
    <t>59.39</t>
  </si>
  <si>
    <t>61.65</t>
  </si>
  <si>
    <t>62.02</t>
  </si>
  <si>
    <t>64.20</t>
  </si>
  <si>
    <t>61.23</t>
  </si>
  <si>
    <t>63.91</t>
  </si>
  <si>
    <t>62.22</t>
  </si>
  <si>
    <t>61.85</t>
  </si>
  <si>
    <t>61.18</t>
  </si>
  <si>
    <t>60.96</t>
  </si>
  <si>
    <t>60.70</t>
  </si>
  <si>
    <t>62.07</t>
  </si>
  <si>
    <t>60.08</t>
  </si>
  <si>
    <t>60.39</t>
  </si>
  <si>
    <t>60.36</t>
  </si>
  <si>
    <t>61.07</t>
  </si>
  <si>
    <t>60.76</t>
  </si>
  <si>
    <t>61.56</t>
  </si>
  <si>
    <t>59.19</t>
  </si>
  <si>
    <t>60.03</t>
  </si>
  <si>
    <t>58.95</t>
  </si>
  <si>
    <t>59.68</t>
  </si>
  <si>
    <t>61.05</t>
  </si>
  <si>
    <t>60.05</t>
  </si>
  <si>
    <t>60.14</t>
  </si>
  <si>
    <t>61.27</t>
  </si>
  <si>
    <t>61.25</t>
  </si>
  <si>
    <t>59.85</t>
  </si>
  <si>
    <t>59.88</t>
  </si>
  <si>
    <t>62.58</t>
  </si>
  <si>
    <t>62.91</t>
  </si>
  <si>
    <t>61.76</t>
  </si>
  <si>
    <t>61.29</t>
  </si>
  <si>
    <t>60.30</t>
  </si>
  <si>
    <t>59.59</t>
  </si>
  <si>
    <t>61.94</t>
  </si>
  <si>
    <t>59.21</t>
  </si>
  <si>
    <t>57.88</t>
  </si>
  <si>
    <t>58.15</t>
  </si>
  <si>
    <t>58.64</t>
  </si>
  <si>
    <t>58.10</t>
  </si>
  <si>
    <t>59.50</t>
  </si>
  <si>
    <t>57.46</t>
  </si>
  <si>
    <t>58.13</t>
  </si>
  <si>
    <t>54.38</t>
  </si>
  <si>
    <t>57.44</t>
  </si>
  <si>
    <t>54.29</t>
  </si>
  <si>
    <t>54.45</t>
  </si>
  <si>
    <t>54.58</t>
  </si>
  <si>
    <t>55.67</t>
  </si>
  <si>
    <t>54.03</t>
  </si>
  <si>
    <t>52.50</t>
  </si>
  <si>
    <t>55.80</t>
  </si>
  <si>
    <t>53.05</t>
  </si>
  <si>
    <t>53.21</t>
  </si>
  <si>
    <t>53.63</t>
  </si>
  <si>
    <t>51.02</t>
  </si>
  <si>
    <t>53.14</t>
  </si>
  <si>
    <t>1.666667</t>
  </si>
  <si>
    <t>53.27</t>
  </si>
  <si>
    <t>53.55</t>
  </si>
  <si>
    <t>52.57</t>
  </si>
  <si>
    <t>52.81</t>
  </si>
  <si>
    <t>52.24</t>
  </si>
  <si>
    <t>53.48</t>
  </si>
  <si>
    <t>51.85</t>
  </si>
  <si>
    <t>51.42</t>
  </si>
  <si>
    <t>52.35</t>
  </si>
  <si>
    <t>50.83</t>
  </si>
  <si>
    <t>49.93</t>
  </si>
  <si>
    <t>50.24</t>
  </si>
  <si>
    <t>51.20</t>
  </si>
  <si>
    <t>49.96</t>
  </si>
  <si>
    <t>50.50</t>
  </si>
  <si>
    <t>49.72</t>
  </si>
  <si>
    <t>50.94</t>
  </si>
  <si>
    <t>49.45</t>
  </si>
  <si>
    <t>50.54</t>
  </si>
  <si>
    <t>49.21</t>
  </si>
  <si>
    <t>49.24</t>
  </si>
  <si>
    <t>50.43</t>
  </si>
  <si>
    <t>49.17</t>
  </si>
  <si>
    <t>49.67</t>
  </si>
  <si>
    <t>49.32</t>
  </si>
  <si>
    <t>49.63</t>
  </si>
  <si>
    <t>48.34</t>
  </si>
  <si>
    <t>48.78</t>
  </si>
  <si>
    <t>49.52</t>
  </si>
  <si>
    <t>48.80</t>
  </si>
  <si>
    <t>49.28</t>
  </si>
  <si>
    <t>48.91</t>
  </si>
  <si>
    <t>49.76</t>
  </si>
  <si>
    <t>48.89</t>
  </si>
  <si>
    <t>49.00</t>
  </si>
  <si>
    <t>48.02</t>
  </si>
  <si>
    <t>48.36</t>
  </si>
  <si>
    <t>47.60</t>
  </si>
  <si>
    <t>49.78</t>
  </si>
  <si>
    <t>48.15</t>
  </si>
  <si>
    <t>48.45</t>
  </si>
  <si>
    <t>50.61</t>
  </si>
  <si>
    <t>49.35</t>
  </si>
  <si>
    <t>49.54</t>
  </si>
  <si>
    <t>50.37</t>
  </si>
  <si>
    <t>51.33</t>
  </si>
  <si>
    <t>50.74</t>
  </si>
  <si>
    <t>51.09</t>
  </si>
  <si>
    <t>49.59</t>
  </si>
  <si>
    <t>49.50</t>
  </si>
  <si>
    <t>49.69</t>
  </si>
  <si>
    <t>48.37</t>
  </si>
  <si>
    <t>48.97</t>
  </si>
  <si>
    <t>47.97</t>
  </si>
  <si>
    <t>47.54</t>
  </si>
  <si>
    <t>48.63</t>
  </si>
  <si>
    <t>47.65</t>
  </si>
  <si>
    <t>47.99</t>
  </si>
  <si>
    <t>47.28</t>
  </si>
  <si>
    <t>48.47</t>
  </si>
  <si>
    <t>46.82</t>
  </si>
  <si>
    <t>46.14</t>
  </si>
  <si>
    <t>45.79</t>
  </si>
  <si>
    <t>47.17</t>
  </si>
  <si>
    <t>47.06</t>
  </si>
  <si>
    <t>45.99</t>
  </si>
  <si>
    <t>46.73</t>
  </si>
  <si>
    <t>47.10</t>
  </si>
  <si>
    <t>48.58</t>
  </si>
  <si>
    <t>48.06</t>
  </si>
  <si>
    <t>48.76</t>
  </si>
  <si>
    <t>48.39</t>
  </si>
  <si>
    <t>45.97</t>
  </si>
  <si>
    <t>48.26</t>
  </si>
  <si>
    <t>46.64</t>
  </si>
  <si>
    <t>46.67</t>
  </si>
  <si>
    <t>45.84</t>
  </si>
  <si>
    <t>46.16</t>
  </si>
  <si>
    <t>46.19</t>
  </si>
  <si>
    <t>46.75</t>
  </si>
  <si>
    <t>45.77</t>
  </si>
  <si>
    <t>46.49</t>
  </si>
  <si>
    <t>47.47</t>
  </si>
  <si>
    <t>46.12</t>
  </si>
  <si>
    <t>46.53</t>
  </si>
  <si>
    <t>47.19</t>
  </si>
  <si>
    <t>46.58</t>
  </si>
  <si>
    <t>46.93</t>
  </si>
  <si>
    <t>46.03</t>
  </si>
  <si>
    <t>46.71</t>
  </si>
  <si>
    <t>45.66</t>
  </si>
  <si>
    <t>45.51</t>
  </si>
  <si>
    <t>45.16</t>
  </si>
  <si>
    <t>45.69</t>
  </si>
  <si>
    <t>45.73</t>
  </si>
  <si>
    <t>44.79</t>
  </si>
  <si>
    <t>45.14</t>
  </si>
  <si>
    <t>44.92</t>
  </si>
  <si>
    <t>45.88</t>
  </si>
  <si>
    <t>44.84</t>
  </si>
  <si>
    <t>45.47</t>
  </si>
  <si>
    <t>44.88</t>
  </si>
  <si>
    <t>45.38</t>
  </si>
  <si>
    <t>44.55</t>
  </si>
  <si>
    <t>44.18</t>
  </si>
  <si>
    <t>45.71</t>
  </si>
  <si>
    <t>44.01</t>
  </si>
  <si>
    <t>44.77</t>
  </si>
  <si>
    <t>45.75</t>
  </si>
  <si>
    <t>45.10</t>
  </si>
  <si>
    <t>45.25</t>
  </si>
  <si>
    <t>45.18</t>
  </si>
  <si>
    <t>45.95</t>
  </si>
  <si>
    <t>46.38</t>
  </si>
  <si>
    <t>45.42</t>
  </si>
  <si>
    <t>46.84</t>
  </si>
  <si>
    <t>46.95</t>
  </si>
  <si>
    <t>46.30</t>
  </si>
  <si>
    <t>44.75</t>
  </si>
  <si>
    <t>44.70</t>
  </si>
  <si>
    <t>44.44</t>
  </si>
  <si>
    <t>45.29</t>
  </si>
  <si>
    <t>44.68</t>
  </si>
  <si>
    <t>45.53</t>
  </si>
  <si>
    <t>45.36</t>
  </si>
  <si>
    <t>45.49</t>
  </si>
  <si>
    <t>44.97</t>
  </si>
  <si>
    <t>44.09</t>
  </si>
  <si>
    <t>44.36</t>
  </si>
  <si>
    <t>45.31</t>
  </si>
  <si>
    <t>44.99</t>
  </si>
  <si>
    <t>45.34</t>
  </si>
  <si>
    <t>45.12</t>
  </si>
  <si>
    <t>43.83</t>
  </si>
  <si>
    <t>43.79</t>
  </si>
  <si>
    <t>44.33</t>
  </si>
  <si>
    <t>43.40</t>
  </si>
  <si>
    <t>43.59</t>
  </si>
  <si>
    <t>44.57</t>
  </si>
  <si>
    <t>43.16</t>
  </si>
  <si>
    <t>43.51</t>
  </si>
  <si>
    <t>43.05</t>
  </si>
  <si>
    <t>42.72</t>
  </si>
  <si>
    <t>42.48</t>
  </si>
  <si>
    <t>43.68</t>
  </si>
  <si>
    <t>42.46</t>
  </si>
  <si>
    <t>42.26</t>
  </si>
  <si>
    <t>42.70</t>
  </si>
  <si>
    <t>41.81</t>
  </si>
  <si>
    <t>41.11</t>
  </si>
  <si>
    <t>40.98</t>
  </si>
  <si>
    <t>42.33</t>
  </si>
  <si>
    <t>40.57</t>
  </si>
  <si>
    <t>41.35</t>
  </si>
  <si>
    <t>40.00</t>
  </si>
  <si>
    <t>41.04</t>
  </si>
  <si>
    <t>42.05</t>
  </si>
  <si>
    <t>42.79</t>
  </si>
  <si>
    <t>40.41</t>
  </si>
  <si>
    <t>40.87</t>
  </si>
  <si>
    <t>42.61</t>
  </si>
  <si>
    <t>43.20</t>
  </si>
  <si>
    <t>41.46</t>
  </si>
  <si>
    <t>41.79</t>
  </si>
  <si>
    <t>42.55</t>
  </si>
  <si>
    <t>43.35</t>
  </si>
  <si>
    <t>41.96</t>
  </si>
  <si>
    <t>43.07</t>
  </si>
  <si>
    <t>41.83</t>
  </si>
  <si>
    <t>42.44</t>
  </si>
  <si>
    <t>43.14</t>
  </si>
  <si>
    <t>41.22</t>
  </si>
  <si>
    <t>42.96</t>
  </si>
  <si>
    <t>43.90</t>
  </si>
  <si>
    <t>41.39</t>
  </si>
  <si>
    <t>42.57</t>
  </si>
  <si>
    <t>43.03</t>
  </si>
  <si>
    <t>43.70</t>
  </si>
  <si>
    <t>44.03</t>
  </si>
  <si>
    <t>46.01</t>
  </si>
  <si>
    <t>44.73</t>
  </si>
  <si>
    <t>46.47</t>
  </si>
  <si>
    <t>47.01</t>
  </si>
  <si>
    <t>47.82</t>
  </si>
  <si>
    <t>46.80</t>
  </si>
  <si>
    <t>46.62</t>
  </si>
  <si>
    <t>47.93</t>
  </si>
  <si>
    <t>46.21</t>
  </si>
  <si>
    <t>47.04</t>
  </si>
  <si>
    <t>47.56</t>
  </si>
  <si>
    <t>46.40</t>
  </si>
  <si>
    <t>46.45</t>
  </si>
  <si>
    <t>46.60</t>
  </si>
  <si>
    <t>47.23</t>
  </si>
  <si>
    <t>45.64</t>
  </si>
  <si>
    <t>47.71</t>
  </si>
  <si>
    <t>46.91</t>
  </si>
  <si>
    <t>47.58</t>
  </si>
  <si>
    <t>45.55</t>
  </si>
  <si>
    <t>46.77</t>
  </si>
  <si>
    <t>44.14</t>
  </si>
  <si>
    <t>47.25</t>
  </si>
  <si>
    <t>44.49</t>
  </si>
  <si>
    <t>44.86</t>
  </si>
  <si>
    <t>44.60</t>
  </si>
  <si>
    <t>45.86</t>
  </si>
  <si>
    <t>44.64</t>
  </si>
  <si>
    <t>44.38</t>
  </si>
  <si>
    <t>44.51</t>
  </si>
  <si>
    <t>45.08</t>
  </si>
  <si>
    <t>45.01</t>
  </si>
  <si>
    <t>44.25</t>
  </si>
  <si>
    <t>45.05</t>
  </si>
  <si>
    <t>1.0</t>
  </si>
  <si>
    <t>44.62</t>
  </si>
  <si>
    <t>44.16</t>
  </si>
  <si>
    <t>44.42</t>
  </si>
  <si>
    <t>44.85</t>
  </si>
  <si>
    <t>45.13</t>
  </si>
  <si>
    <t>44.90</t>
  </si>
  <si>
    <t>43.75</t>
  </si>
  <si>
    <t>44.74</t>
  </si>
  <si>
    <t>43.84</t>
  </si>
  <si>
    <t>44.21</t>
  </si>
  <si>
    <t>43.43</t>
  </si>
  <si>
    <t>43.95</t>
  </si>
  <si>
    <t>43.00</t>
  </si>
  <si>
    <t>43.99</t>
  </si>
  <si>
    <t>42.68</t>
  </si>
  <si>
    <t>42.23</t>
  </si>
  <si>
    <t>42.25</t>
  </si>
  <si>
    <t>42.83</t>
  </si>
  <si>
    <t>41.34</t>
  </si>
  <si>
    <t>42.40</t>
  </si>
  <si>
    <t>41.75</t>
  </si>
  <si>
    <t>41.21</t>
  </si>
  <si>
    <t>41.69</t>
  </si>
  <si>
    <t>40.40</t>
  </si>
  <si>
    <t>41.47</t>
  </si>
  <si>
    <t>41.77</t>
  </si>
  <si>
    <t>41.82</t>
  </si>
  <si>
    <t>42.16</t>
  </si>
  <si>
    <t>41.30</t>
  </si>
  <si>
    <t>42.07</t>
  </si>
  <si>
    <t>42.20</t>
  </si>
  <si>
    <t>41.45</t>
  </si>
  <si>
    <t>41.71</t>
  </si>
  <si>
    <t>41.88</t>
  </si>
  <si>
    <t>41.95</t>
  </si>
  <si>
    <t>41.23</t>
  </si>
  <si>
    <t>41.36</t>
  </si>
  <si>
    <t>41.99</t>
  </si>
  <si>
    <t>41.41</t>
  </si>
  <si>
    <t>41.64</t>
  </si>
  <si>
    <t>40.91</t>
  </si>
  <si>
    <t>42.29</t>
  </si>
  <si>
    <t>41.56</t>
  </si>
  <si>
    <t>42.10</t>
  </si>
  <si>
    <t>41.58</t>
  </si>
  <si>
    <t>41.02</t>
  </si>
  <si>
    <t>41.67</t>
  </si>
  <si>
    <t>41.17</t>
  </si>
  <si>
    <t>41.73</t>
  </si>
  <si>
    <t>41.26</t>
  </si>
  <si>
    <t>43.02</t>
  </si>
  <si>
    <t>42.63</t>
  </si>
  <si>
    <t>43.17</t>
  </si>
  <si>
    <t>40.61</t>
  </si>
  <si>
    <t>42.51</t>
  </si>
  <si>
    <t>40.14</t>
  </si>
  <si>
    <t>42.38</t>
  </si>
  <si>
    <t>41.28</t>
  </si>
  <si>
    <t>39.64</t>
  </si>
  <si>
    <t>41.06</t>
  </si>
  <si>
    <t>41.13</t>
  </si>
  <si>
    <t>40.35</t>
  </si>
  <si>
    <t>40.70</t>
  </si>
  <si>
    <t>40.89</t>
  </si>
  <si>
    <t>40.03</t>
  </si>
  <si>
    <t>39.88</t>
  </si>
  <si>
    <t>35.72</t>
  </si>
  <si>
    <t>40.05</t>
  </si>
  <si>
    <t>39.92</t>
  </si>
  <si>
    <t>39.94</t>
  </si>
  <si>
    <t>39.15</t>
  </si>
  <si>
    <t>39.66</t>
  </si>
  <si>
    <t>39.84</t>
  </si>
  <si>
    <t>40.27</t>
  </si>
  <si>
    <t>39.60</t>
  </si>
  <si>
    <t>39.71</t>
  </si>
  <si>
    <t>39.23</t>
  </si>
  <si>
    <t>39.62</t>
  </si>
  <si>
    <t>39.73</t>
  </si>
  <si>
    <t>39.77</t>
  </si>
  <si>
    <t>39.40</t>
  </si>
  <si>
    <t>38.78</t>
  </si>
  <si>
    <t>38.93</t>
  </si>
  <si>
    <t>39.58</t>
  </si>
  <si>
    <t>38.33</t>
  </si>
  <si>
    <t>39.43</t>
  </si>
  <si>
    <t>39.08</t>
  </si>
  <si>
    <t>39.19</t>
  </si>
  <si>
    <t>38.54</t>
  </si>
  <si>
    <t>38.76</t>
  </si>
  <si>
    <t>39.04</t>
  </si>
  <si>
    <t>39.06</t>
  </si>
  <si>
    <t>38.37</t>
  </si>
  <si>
    <t>38.87</t>
  </si>
  <si>
    <t>38.65</t>
  </si>
  <si>
    <t>39.30</t>
  </si>
  <si>
    <t>38.41</t>
  </si>
  <si>
    <t>37.88</t>
  </si>
  <si>
    <t>38.39</t>
  </si>
  <si>
    <t>37.64</t>
  </si>
  <si>
    <t>38.22</t>
  </si>
  <si>
    <t>37.25</t>
  </si>
  <si>
    <t>37.55</t>
  </si>
  <si>
    <t>37.29</t>
  </si>
  <si>
    <t>38.67</t>
  </si>
  <si>
    <t>37.21</t>
  </si>
  <si>
    <t>38.46</t>
  </si>
  <si>
    <t>37.90</t>
  </si>
  <si>
    <t>38.01</t>
  </si>
  <si>
    <t>36.84</t>
  </si>
  <si>
    <t>37.08</t>
  </si>
  <si>
    <t>36.95</t>
  </si>
  <si>
    <t>37.85</t>
  </si>
  <si>
    <t>36.71</t>
  </si>
  <si>
    <t>37.57</t>
  </si>
  <si>
    <t>35.96</t>
  </si>
  <si>
    <t>36.91</t>
  </si>
  <si>
    <t>35.85</t>
  </si>
  <si>
    <t>36.61</t>
  </si>
  <si>
    <t>36.22</t>
  </si>
  <si>
    <t>36.43</t>
  </si>
  <si>
    <t>35.57</t>
  </si>
  <si>
    <t>35.74</t>
  </si>
  <si>
    <t>35.79</t>
  </si>
  <si>
    <t>36.24</t>
  </si>
  <si>
    <t>35.68</t>
  </si>
  <si>
    <t>36.15</t>
  </si>
  <si>
    <t>36.54</t>
  </si>
  <si>
    <t>35.55</t>
  </si>
  <si>
    <t>37.23</t>
  </si>
  <si>
    <t>36.48</t>
  </si>
  <si>
    <t>37.04</t>
  </si>
  <si>
    <t>36.39</t>
  </si>
  <si>
    <t>36.33</t>
  </si>
  <si>
    <t>36.58</t>
  </si>
  <si>
    <t>36.26</t>
  </si>
  <si>
    <t>35.31</t>
  </si>
  <si>
    <t>36.13</t>
  </si>
  <si>
    <t>35.53</t>
  </si>
  <si>
    <t>36.11</t>
  </si>
  <si>
    <t>35.66</t>
  </si>
  <si>
    <t>35.70</t>
  </si>
  <si>
    <t>35.77</t>
  </si>
  <si>
    <t>36.07</t>
  </si>
  <si>
    <t>36.99</t>
  </si>
  <si>
    <t>37.32</t>
  </si>
  <si>
    <t>36.69</t>
  </si>
  <si>
    <t>36.86</t>
  </si>
  <si>
    <t>37.36</t>
  </si>
  <si>
    <t>37.47</t>
  </si>
  <si>
    <t>36.93</t>
  </si>
  <si>
    <t>37.51</t>
  </si>
  <si>
    <t>37.27</t>
  </si>
  <si>
    <t>35.92</t>
  </si>
  <si>
    <t>37.77</t>
  </si>
  <si>
    <t>36.89</t>
  </si>
  <si>
    <t>35.46</t>
  </si>
  <si>
    <t>35.89</t>
  </si>
  <si>
    <t>35.44</t>
  </si>
  <si>
    <t>35.83</t>
  </si>
  <si>
    <t>35.40</t>
  </si>
  <si>
    <t>35.87</t>
  </si>
  <si>
    <t>35.98</t>
  </si>
  <si>
    <t>36.09</t>
  </si>
  <si>
    <t>35.64</t>
  </si>
  <si>
    <t>35.51</t>
  </si>
  <si>
    <t>35.33</t>
  </si>
  <si>
    <t>36.35</t>
  </si>
  <si>
    <t>34.99</t>
  </si>
  <si>
    <t>36.17</t>
  </si>
  <si>
    <t>36.05</t>
  </si>
  <si>
    <t>36.37</t>
  </si>
  <si>
    <t>36.00</t>
  </si>
  <si>
    <t>36.28</t>
  </si>
  <si>
    <t>36.82</t>
  </si>
  <si>
    <t>36.41</t>
  </si>
  <si>
    <t>36.65</t>
  </si>
  <si>
    <t>36.78</t>
  </si>
  <si>
    <t>36.56</t>
  </si>
  <si>
    <t>36.52</t>
  </si>
  <si>
    <t>36.30</t>
  </si>
  <si>
    <t>35.49</t>
  </si>
  <si>
    <t>35.42</t>
  </si>
  <si>
    <t>35.27</t>
  </si>
  <si>
    <t>35.16</t>
  </si>
  <si>
    <t>35.61</t>
  </si>
  <si>
    <t>34.95</t>
  </si>
  <si>
    <t>35.36</t>
  </si>
  <si>
    <t>35.12</t>
  </si>
  <si>
    <t>35.06</t>
  </si>
  <si>
    <t>35.38</t>
  </si>
  <si>
    <t>34.78</t>
  </si>
  <si>
    <t>35.14</t>
  </si>
  <si>
    <t>36.97</t>
  </si>
  <si>
    <t>36.20</t>
  </si>
  <si>
    <t>37.14</t>
  </si>
  <si>
    <t>36.76</t>
  </si>
  <si>
    <t>37.01</t>
  </si>
  <si>
    <t>36.50</t>
  </si>
  <si>
    <t>35.94</t>
  </si>
  <si>
    <t>34.45</t>
  </si>
  <si>
    <t>37.19</t>
  </si>
  <si>
    <t>37.10</t>
  </si>
  <si>
    <t>36.63</t>
  </si>
  <si>
    <t>37.38</t>
  </si>
  <si>
    <t>38.72</t>
  </si>
  <si>
    <t>37.73</t>
  </si>
  <si>
    <t>36.73</t>
  </si>
  <si>
    <t>37.45</t>
  </si>
  <si>
    <t>38.03</t>
  </si>
  <si>
    <t>38.28</t>
  </si>
  <si>
    <t>38.74</t>
  </si>
  <si>
    <t>37.96</t>
  </si>
  <si>
    <t>37.62</t>
  </si>
  <si>
    <t>38.63</t>
  </si>
  <si>
    <t>38.56</t>
  </si>
  <si>
    <t>39.81</t>
  </si>
  <si>
    <t>39.34</t>
  </si>
  <si>
    <t>39.45</t>
  </si>
  <si>
    <t>39.51</t>
  </si>
  <si>
    <t>40.22</t>
  </si>
  <si>
    <t>39.86</t>
  </si>
  <si>
    <t>40.48</t>
  </si>
  <si>
    <t>40.07</t>
  </si>
  <si>
    <t>40.59</t>
  </si>
  <si>
    <t>40.65</t>
  </si>
  <si>
    <t>39.53</t>
  </si>
  <si>
    <t>40.44</t>
  </si>
  <si>
    <t>40.50</t>
  </si>
  <si>
    <t>40.74</t>
  </si>
  <si>
    <t>40.55</t>
  </si>
  <si>
    <t>40.85</t>
  </si>
  <si>
    <t>40.33</t>
  </si>
  <si>
    <t>40.46</t>
  </si>
  <si>
    <t>40.24</t>
  </si>
  <si>
    <t>40.20</t>
  </si>
  <si>
    <t>39.99</t>
  </si>
  <si>
    <t>39.79</t>
  </si>
  <si>
    <t>39.75</t>
  </si>
  <si>
    <t>40.60</t>
  </si>
  <si>
    <t>39.69</t>
  </si>
  <si>
    <t>39.90</t>
  </si>
  <si>
    <t>39.54</t>
  </si>
  <si>
    <t>40.47</t>
  </si>
  <si>
    <t>39.11</t>
  </si>
  <si>
    <t>39.35</t>
  </si>
  <si>
    <t>39.07</t>
  </si>
  <si>
    <t>39.39</t>
  </si>
  <si>
    <t>40.01</t>
  </si>
  <si>
    <t>39.28</t>
  </si>
  <si>
    <t>39.41</t>
  </si>
  <si>
    <t>40.09</t>
  </si>
  <si>
    <t>39.67</t>
  </si>
  <si>
    <t>39.47</t>
  </si>
  <si>
    <t>38.77</t>
  </si>
  <si>
    <t>39.05</t>
  </si>
  <si>
    <t>39.16</t>
  </si>
  <si>
    <t>39.24</t>
  </si>
  <si>
    <t>38.82</t>
  </si>
  <si>
    <t>39.01</t>
  </si>
  <si>
    <t>39.13</t>
  </si>
  <si>
    <t>39.52</t>
  </si>
  <si>
    <t>39.18</t>
  </si>
  <si>
    <t>38.79</t>
  </si>
  <si>
    <t>39.09</t>
  </si>
  <si>
    <t>38.69</t>
  </si>
  <si>
    <t>38.84</t>
  </si>
  <si>
    <t>39.37</t>
  </si>
  <si>
    <t>39.50</t>
  </si>
  <si>
    <t>38.35</t>
  </si>
  <si>
    <t>38.05</t>
  </si>
  <si>
    <t>37.82</t>
  </si>
  <si>
    <t>38.16</t>
  </si>
  <si>
    <t>38.52</t>
  </si>
  <si>
    <t>35.07</t>
  </si>
  <si>
    <t>34.33</t>
  </si>
  <si>
    <t>35.10</t>
  </si>
  <si>
    <t>34.22</t>
  </si>
  <si>
    <t>34.97</t>
  </si>
  <si>
    <t>34.65</t>
  </si>
  <si>
    <t>33.76</t>
  </si>
  <si>
    <t>33.97</t>
  </si>
  <si>
    <t>33.37</t>
  </si>
  <si>
    <t>34.48</t>
  </si>
  <si>
    <t>32.91</t>
  </si>
  <si>
    <t>34.35</t>
  </si>
  <si>
    <t>36.01</t>
  </si>
  <si>
    <t>33.06</t>
  </si>
  <si>
    <t>33.18</t>
  </si>
  <si>
    <t>34.01</t>
  </si>
  <si>
    <t>32.95</t>
  </si>
  <si>
    <t>33.27</t>
  </si>
  <si>
    <t>34.44</t>
  </si>
  <si>
    <t>34.88</t>
  </si>
  <si>
    <t>33.80</t>
  </si>
  <si>
    <t>33.93</t>
  </si>
  <si>
    <t>34.90</t>
  </si>
  <si>
    <t>34.59</t>
  </si>
  <si>
    <t>34.86</t>
  </si>
  <si>
    <t>33.63</t>
  </si>
  <si>
    <t>34.54</t>
  </si>
  <si>
    <t>35.01</t>
  </si>
  <si>
    <t>34.27</t>
  </si>
  <si>
    <t>34.50</t>
  </si>
  <si>
    <t>34.14</t>
  </si>
  <si>
    <t>33.84</t>
  </si>
  <si>
    <t>33.16</t>
  </si>
  <si>
    <t>33.61</t>
  </si>
  <si>
    <t>35.50</t>
  </si>
  <si>
    <t>35.63</t>
  </si>
  <si>
    <t>34.67</t>
  </si>
  <si>
    <t>37.41</t>
  </si>
  <si>
    <t>35.48</t>
  </si>
  <si>
    <t>35.67</t>
  </si>
  <si>
    <t>35.69</t>
  </si>
  <si>
    <t>35.20</t>
  </si>
  <si>
    <t>36.03</t>
  </si>
  <si>
    <t>34.69</t>
  </si>
  <si>
    <t>37.60</t>
  </si>
  <si>
    <t>37.69</t>
  </si>
  <si>
    <t>38.11</t>
  </si>
  <si>
    <t>37.26</t>
  </si>
  <si>
    <t>37.75</t>
  </si>
  <si>
    <t>37.63</t>
  </si>
  <si>
    <t>36.60</t>
  </si>
  <si>
    <t>37.37</t>
  </si>
  <si>
    <t>37.09</t>
  </si>
  <si>
    <t>37.05</t>
  </si>
  <si>
    <t>37.33</t>
  </si>
  <si>
    <t>35.29</t>
  </si>
  <si>
    <t>36.16</t>
  </si>
  <si>
    <t>35.88</t>
  </si>
  <si>
    <t>35.41</t>
  </si>
  <si>
    <t>35.56</t>
  </si>
  <si>
    <t>35.71</t>
  </si>
  <si>
    <t>35.39</t>
  </si>
  <si>
    <t>36.12</t>
  </si>
  <si>
    <t>35.24</t>
  </si>
  <si>
    <t>35.35</t>
  </si>
  <si>
    <t>35.75</t>
  </si>
  <si>
    <t>35.80</t>
  </si>
  <si>
    <t>36.14</t>
  </si>
  <si>
    <t>34.84</t>
  </si>
  <si>
    <t>34.05</t>
  </si>
  <si>
    <t>34.76</t>
  </si>
  <si>
    <t>33.65</t>
  </si>
  <si>
    <t>33.52</t>
  </si>
  <si>
    <t>33.46</t>
  </si>
  <si>
    <t>33.59</t>
  </si>
  <si>
    <t>34.16</t>
  </si>
  <si>
    <t>34.31</t>
  </si>
  <si>
    <t>34.52</t>
  </si>
  <si>
    <t>33.82</t>
  </si>
  <si>
    <t>34.10</t>
  </si>
  <si>
    <t>34.20</t>
  </si>
  <si>
    <t>33.86</t>
  </si>
  <si>
    <t>34.39</t>
  </si>
  <si>
    <t>33.69</t>
  </si>
  <si>
    <t>33.99</t>
  </si>
  <si>
    <t>33.88</t>
  </si>
  <si>
    <t>33.12</t>
  </si>
  <si>
    <t>32.67</t>
  </si>
  <si>
    <t>32.82</t>
  </si>
  <si>
    <t>32.63</t>
  </si>
  <si>
    <t>32.86</t>
  </si>
  <si>
    <t>32.76</t>
  </si>
  <si>
    <t>32.65</t>
  </si>
  <si>
    <t>32.54</t>
  </si>
  <si>
    <t>32.40</t>
  </si>
  <si>
    <t>33.08</t>
  </si>
  <si>
    <t>31.89</t>
  </si>
  <si>
    <t>32.52</t>
  </si>
  <si>
    <t>31.86</t>
  </si>
  <si>
    <t>32.25</t>
  </si>
  <si>
    <t>31.29</t>
  </si>
  <si>
    <t>31.91</t>
  </si>
  <si>
    <t>30.61</t>
  </si>
  <si>
    <t>31.65</t>
  </si>
  <si>
    <t>31.31</t>
  </si>
  <si>
    <t>31.82</t>
  </si>
  <si>
    <t>31.25</t>
  </si>
  <si>
    <t>31.27</t>
  </si>
  <si>
    <t>33.95</t>
  </si>
  <si>
    <t>31.33</t>
  </si>
  <si>
    <t>31.97</t>
  </si>
  <si>
    <t>31.76</t>
  </si>
  <si>
    <t>31.80</t>
  </si>
  <si>
    <t>31.12</t>
  </si>
  <si>
    <t>31.74</t>
  </si>
  <si>
    <t>35.03</t>
  </si>
  <si>
    <t>32.03</t>
  </si>
  <si>
    <t>32.06</t>
  </si>
  <si>
    <t>31.59</t>
  </si>
  <si>
    <t>32.10</t>
  </si>
  <si>
    <t>32.29</t>
  </si>
  <si>
    <t>31.93</t>
  </si>
  <si>
    <t>32.35</t>
  </si>
  <si>
    <t>31.69</t>
  </si>
  <si>
    <t>32.01</t>
  </si>
  <si>
    <t>33.42</t>
  </si>
  <si>
    <t>29.76</t>
  </si>
  <si>
    <t>32.12</t>
  </si>
  <si>
    <t>Return</t>
  </si>
  <si>
    <t>Sorted Return</t>
  </si>
  <si>
    <t>Std. Deviation</t>
  </si>
  <si>
    <t>Min</t>
  </si>
  <si>
    <t>Max</t>
  </si>
  <si>
    <t>Percentile</t>
  </si>
  <si>
    <t>VAR%</t>
  </si>
  <si>
    <t>CMP</t>
  </si>
  <si>
    <t>Stock Price</t>
  </si>
  <si>
    <t>VAR (INR)</t>
  </si>
  <si>
    <t>Confidence</t>
  </si>
  <si>
    <t xml:space="preserve">Replication </t>
  </si>
  <si>
    <t>Simulated Returns</t>
  </si>
  <si>
    <t>Historical Approach</t>
  </si>
  <si>
    <t>Monte Carlo Simulation</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</si>
  <si>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</si>
  <si>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</si>
  <si>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</si>
  <si>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</si>
  <si>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</si>
  <si>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</si>
  <si>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</si>
  <si>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</si>
  <si>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</si>
  <si>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</si>
  <si>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</si>
  <si>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</si>
  <si>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</si>
  <si>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</si>
  <si>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</si>
  <si>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</si>
  <si>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</si>
  <si>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</si>
  <si>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</si>
  <si>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</si>
  <si>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</si>
  <si>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</si>
  <si>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</si>
  <si>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</si>
  <si>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</si>
  <si>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</si>
  <si>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</si>
  <si>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</si>
  <si>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</si>
  <si>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</si>
  <si>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</si>
  <si>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</si>
  <si>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</si>
  <si>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</si>
  <si>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</si>
  <si>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</si>
  <si>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</si>
  <si>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</si>
  <si>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</si>
  <si>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</si>
  <si>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</si>
  <si>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</si>
  <si>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</si>
  <si>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</si>
  <si>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</si>
  <si>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</si>
  <si>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</si>
  <si>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</si>
  <si>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</si>
  <si>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</si>
  <si>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</si>
  <si>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</si>
  <si>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</si>
  <si>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</si>
  <si>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</si>
  <si>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</si>
  <si>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</si>
  <si>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</si>
  <si>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</si>
  <si>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</si>
  <si>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</si>
  <si>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</si>
  <si>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</si>
  <si>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</si>
  <si>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</si>
  <si>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</si>
  <si>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</si>
  <si>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</si>
  <si>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</si>
  <si>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</si>
  <si>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</si>
  <si>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</si>
  <si>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</si>
  <si>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</si>
  <si>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</si>
  <si>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</si>
  <si>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</si>
  <si>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</si>
  <si>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</si>
  <si>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</si>
  <si>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</si>
  <si>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</si>
  <si>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</si>
  <si>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</si>
  <si>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</si>
  <si>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</si>
  <si>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</si>
  <si>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</si>
  <si>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</si>
  <si>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</si>
  <si>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</si>
  <si>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</si>
  <si>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</si>
  <si>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</si>
  <si>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</si>
  <si>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</si>
  <si>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</si>
  <si>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</si>
  <si>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</si>
  <si>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</si>
  <si>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</si>
  <si>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</si>
  <si>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</si>
  <si>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</si>
  <si>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</si>
  <si>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</si>
  <si>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</si>
  <si>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</si>
  <si>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</si>
  <si>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</si>
  <si>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</si>
  <si>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</si>
  <si>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</si>
  <si>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</si>
  <si>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</si>
  <si>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</si>
  <si>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</si>
  <si>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</si>
  <si>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</si>
  <si>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</si>
  <si>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</si>
  <si>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</si>
  <si>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</si>
  <si>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</si>
  <si>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</si>
  <si>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</si>
  <si>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</si>
  <si>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</si>
  <si>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</si>
  <si>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</si>
  <si>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</si>
  <si>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</si>
  <si>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</si>
  <si>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</si>
  <si>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</si>
  <si>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</si>
  <si>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</si>
  <si>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</si>
  <si>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</si>
  <si>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</si>
  <si>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</si>
  <si>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</si>
  <si>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</si>
  <si>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</si>
  <si>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</si>
  <si>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</si>
  <si>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</si>
  <si>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</si>
  <si>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</si>
  <si>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</si>
  <si>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</si>
  <si>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</si>
  <si>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</si>
  <si>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</si>
  <si>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</si>
  <si>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</si>
  <si>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</si>
  <si>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</si>
  <si>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</si>
  <si>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</si>
  <si>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</si>
  <si>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</si>
  <si>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</si>
  <si>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</si>
  <si>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</si>
  <si>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</si>
  <si>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</si>
  <si>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</si>
  <si>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</si>
  <si>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</si>
  <si>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</si>
  <si>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</si>
  <si>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</si>
  <si>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</si>
  <si>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</si>
  <si>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</si>
  <si>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</si>
  <si>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</si>
  <si>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</si>
  <si>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</si>
  <si>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</si>
  <si>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</si>
  <si>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</si>
  <si>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</si>
  <si>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</si>
  <si>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</si>
  <si>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</si>
  <si>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</si>
  <si>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</si>
  <si>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</si>
  <si>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</si>
  <si>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</si>
  <si>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</si>
  <si>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</si>
  <si>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</si>
  <si>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</si>
  <si>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</si>
  <si>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</si>
  <si>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</si>
  <si>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</si>
  <si>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</si>
  <si>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</si>
  <si>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</si>
  <si>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</si>
  <si>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</si>
  <si>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</si>
  <si>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</si>
  <si>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</si>
  <si>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</si>
  <si>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</si>
  <si>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</si>
  <si>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</si>
  <si>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</si>
  <si>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</si>
  <si>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</si>
  <si>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</si>
  <si>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</si>
  <si>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</si>
  <si>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</si>
  <si>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</si>
  <si>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</si>
  <si>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</si>
  <si>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</si>
  <si>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</si>
  <si>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</si>
  <si>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</si>
  <si>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</si>
  <si>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</si>
  <si>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</si>
  <si>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</si>
  <si>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</si>
  <si>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</si>
  <si>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</si>
  <si>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</si>
  <si>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</si>
  <si>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</si>
  <si>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</si>
  <si>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</si>
  <si>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</si>
  <si>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</si>
  <si>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</si>
  <si>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</si>
  <si>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</si>
  <si>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</si>
  <si>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</si>
  <si>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</si>
  <si>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</si>
  <si>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</si>
  <si>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</si>
  <si>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</si>
  <si>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</si>
  <si>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</si>
  <si>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</si>
  <si>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</si>
  <si>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</si>
  <si>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</si>
  <si>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</si>
  <si>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</si>
  <si>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</si>
  <si>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</si>
  <si>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</si>
  <si>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</si>
  <si>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</si>
  <si>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</si>
  <si>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</si>
  <si>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</si>
  <si>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</si>
  <si>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</si>
  <si>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</si>
  <si>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</si>
  <si>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</si>
  <si>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</si>
  <si>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</si>
  <si>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</si>
  <si>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</si>
  <si>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</si>
  <si>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</si>
  <si>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</si>
  <si>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</si>
  <si>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</si>
  <si>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</si>
  <si>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</si>
  <si>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</si>
  <si>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</si>
  <si>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</si>
  <si>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</si>
  <si>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</si>
  <si>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</si>
  <si>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</si>
  <si>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</si>
  <si>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</si>
  <si>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</si>
  <si>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</si>
  <si>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</si>
  <si>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</si>
  <si>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</si>
  <si>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</si>
  <si>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</si>
  <si>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</si>
  <si>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</si>
  <si>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</si>
  <si>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</si>
  <si>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</si>
  <si>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</si>
  <si>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</si>
  <si>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</si>
  <si>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</si>
  <si>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</si>
  <si>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</si>
  <si>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</si>
  <si>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</si>
  <si>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</si>
  <si>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</si>
  <si>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</si>
  <si>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</si>
  <si>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</si>
  <si>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</si>
  <si>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</si>
  <si>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</si>
  <si>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</si>
  <si>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</si>
  <si>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</si>
  <si>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</si>
  <si>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</si>
  <si>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</si>
  <si>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</si>
  <si>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</si>
  <si>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</si>
  <si>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</si>
  <si>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</si>
  <si>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</si>
  <si>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</si>
  <si>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</si>
  <si>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</si>
  <si>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</si>
  <si>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</si>
  <si>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</si>
  <si>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</si>
  <si>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</si>
  <si>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</si>
  <si>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</si>
  <si>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</si>
  <si>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</si>
  <si>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</si>
  <si>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</si>
  <si>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</si>
  <si>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</si>
  <si>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</si>
  <si>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</si>
  <si>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</si>
  <si>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</si>
  <si>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</si>
  <si>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</si>
  <si>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</si>
  <si>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</si>
  <si>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</si>
  <si>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</si>
  <si>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</si>
  <si>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</si>
  <si>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</si>
  <si>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</si>
  <si>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</si>
  <si>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</si>
  <si>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</si>
  <si>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</si>
  <si>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</si>
  <si>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</si>
  <si>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</si>
  <si>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</si>
  <si>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</si>
  <si>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</si>
  <si>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</si>
  <si>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</si>
  <si>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</si>
  <si>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</si>
  <si>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</si>
  <si>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</si>
  <si>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</si>
  <si>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</si>
  <si>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</si>
  <si>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</si>
  <si>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</si>
  <si>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</si>
  <si>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</si>
  <si>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</si>
  <si>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</si>
  <si>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</si>
  <si>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</si>
  <si>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</si>
  <si>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</si>
  <si>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</si>
  <si>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</si>
  <si>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</si>
  <si>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</si>
  <si>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</si>
  <si>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</si>
  <si>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</si>
  <si>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</si>
  <si>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</si>
  <si>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</si>
  <si>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</si>
  <si>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</si>
  <si>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</si>
  <si>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</si>
  <si>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</si>
  <si>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</si>
  <si>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</si>
  <si>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</si>
  <si>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</si>
  <si>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</si>
  <si>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</si>
  <si>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</si>
  <si>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</si>
  <si>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</si>
  <si>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</si>
  <si>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</si>
  <si>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</si>
  <si>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</si>
  <si>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</si>
  <si>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</si>
  <si>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</si>
  <si>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</si>
  <si>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</si>
  <si>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</si>
  <si>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</si>
  <si>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</si>
  <si>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</si>
  <si>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</si>
  <si>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</si>
  <si>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</si>
  <si>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</si>
  <si>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</si>
  <si>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</si>
  <si>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</si>
  <si>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</si>
  <si>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</si>
  <si>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</si>
  <si>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</si>
  <si>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</si>
  <si>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</si>
  <si>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</si>
  <si>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</si>
  <si>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</si>
  <si>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</si>
  <si>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</si>
  <si>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</si>
  <si>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</si>
  <si>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</si>
  <si>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</si>
  <si>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</si>
  <si>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</si>
  <si>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</si>
  <si>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</si>
  <si>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</si>
  <si>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</si>
  <si>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</si>
  <si>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</si>
  <si>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</si>
  <si>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</si>
  <si>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</si>
  <si>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</si>
  <si>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</si>
  <si>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</si>
  <si>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</si>
  <si>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</si>
  <si>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</si>
  <si>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</si>
  <si>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</si>
  <si>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</si>
  <si>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</si>
  <si>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</si>
  <si>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</si>
  <si>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</si>
  <si>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</si>
  <si>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</si>
  <si>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</si>
  <si>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</si>
  <si>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</si>
  <si>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</si>
  <si>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</si>
  <si>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</si>
  <si>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</si>
  <si>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</si>
  <si>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</si>
  <si>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</si>
  <si>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</si>
  <si>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</si>
  <si>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</si>
  <si>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</si>
  <si>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</si>
  <si>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</si>
  <si>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</si>
  <si>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</si>
  <si>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</si>
  <si>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</si>
  <si>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</si>
  <si>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</si>
  <si>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</si>
  <si>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</si>
  <si>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</si>
  <si>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</si>
  <si>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</si>
  <si>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</si>
  <si>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</si>
  <si>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</si>
  <si>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</si>
  <si>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</si>
  <si>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</si>
  <si>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</si>
  <si>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</si>
  <si>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</si>
  <si>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</si>
  <si>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</si>
  <si>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</si>
  <si>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</si>
  <si>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</si>
  <si>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</si>
  <si>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</si>
  <si>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</si>
  <si>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</si>
  <si>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</si>
  <si>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</si>
  <si>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</si>
  <si>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</si>
  <si>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</si>
  <si>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</si>
  <si>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</si>
  <si>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</si>
  <si>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</si>
  <si>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</si>
  <si>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</si>
  <si>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</si>
  <si>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</si>
  <si>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</si>
  <si>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</si>
  <si>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</si>
  <si>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</si>
  <si>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</si>
  <si>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</si>
  <si>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</si>
  <si>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</si>
  <si>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</si>
  <si>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</si>
  <si>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</si>
  <si>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</si>
  <si>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</si>
  <si>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</si>
  <si>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</si>
  <si>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</si>
  <si>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</si>
  <si>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</si>
  <si>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</si>
  <si>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</si>
  <si>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</si>
  <si>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</si>
  <si>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</si>
  <si>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</si>
  <si>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</si>
  <si>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</si>
  <si>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</si>
  <si>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</si>
  <si>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</si>
  <si>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</si>
  <si>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</si>
  <si>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</si>
  <si>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</si>
  <si>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</si>
  <si>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</si>
  <si>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</si>
  <si>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</si>
  <si>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</si>
  <si>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</si>
  <si>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</si>
  <si>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</si>
  <si>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</si>
  <si>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</si>
  <si>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</si>
  <si>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</si>
  <si>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</si>
  <si>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</si>
  <si>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</si>
  <si>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</si>
  <si>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</si>
  <si>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</si>
  <si>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</si>
  <si>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</si>
  <si>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</si>
  <si>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</si>
  <si>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</si>
  <si>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</si>
  <si>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</si>
  <si>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</si>
  <si>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</si>
  <si>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</si>
  <si>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</si>
  <si>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</si>
  <si>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</si>
  <si>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</si>
  <si>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</si>
  <si>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</si>
  <si>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</si>
  <si>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</si>
  <si>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</si>
  <si>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</si>
  <si>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</si>
  <si>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</si>
  <si>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</si>
  <si>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</si>
  <si>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</si>
  <si>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</si>
  <si>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</si>
  <si>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</si>
  <si>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</si>
  <si>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</si>
  <si>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</si>
  <si>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</si>
  <si>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</si>
  <si>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</si>
  <si>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</si>
  <si>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</si>
  <si>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</si>
  <si>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</si>
  <si>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</si>
  <si>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</si>
  <si>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</si>
  <si>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</si>
  <si>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</si>
  <si>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</si>
  <si>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</si>
  <si>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</si>
  <si>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</si>
  <si>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</si>
  <si>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</si>
  <si>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</si>
  <si>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</si>
  <si>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</si>
  <si>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</si>
  <si>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</si>
  <si>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</si>
  <si>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</si>
  <si>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</si>
  <si>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</si>
  <si>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</si>
  <si>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</si>
  <si>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</si>
  <si>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</si>
  <si>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</si>
  <si>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</si>
  <si>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</si>
  <si>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</si>
  <si>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</si>
  <si>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</si>
  <si>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</si>
  <si>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</si>
  <si>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</si>
  <si>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</si>
  <si>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</si>
  <si>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</si>
  <si>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</si>
  <si>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</si>
  <si>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</si>
  <si>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</si>
  <si>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</si>
  <si>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</si>
  <si>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</si>
  <si>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</si>
  <si>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</si>
  <si>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</si>
  <si>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</si>
  <si>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</si>
  <si>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</si>
  <si>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</si>
  <si>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</si>
  <si>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</si>
  <si>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</si>
  <si>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</si>
  <si>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</si>
  <si>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</si>
  <si>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</si>
  <si>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</si>
  <si>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</si>
  <si>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</si>
  <si>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</si>
  <si>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</si>
  <si>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</si>
  <si>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</si>
  <si>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</si>
  <si>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</si>
  <si>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</si>
  <si>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</si>
  <si>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</si>
  <si>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</si>
  <si>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</si>
  <si>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</si>
  <si>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</si>
  <si>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</si>
  <si>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</si>
  <si>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</si>
  <si>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</si>
  <si>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</si>
  <si>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</si>
  <si>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</si>
  <si>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</si>
  <si>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</si>
  <si>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</si>
  <si>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</si>
  <si>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</si>
  <si>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</si>
  <si>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</si>
  <si>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</si>
  <si>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</si>
  <si>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</si>
  <si>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</si>
  <si>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</si>
  <si>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</si>
  <si>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</si>
  <si>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</si>
  <si>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</si>
  <si>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</si>
  <si>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</si>
  <si>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</si>
  <si>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</si>
  <si>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</si>
  <si>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</si>
  <si>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</si>
  <si>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</si>
  <si>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</si>
  <si>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</si>
  <si>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</si>
  <si>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</si>
  <si>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</si>
  <si>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</si>
  <si>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</si>
  <si>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</si>
  <si>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</si>
  <si>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</si>
  <si>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</si>
  <si>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</si>
  <si>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</si>
  <si>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</si>
  <si>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</si>
  <si>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</si>
  <si>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</si>
  <si>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</si>
  <si>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</si>
  <si>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</si>
  <si>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</si>
  <si>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</si>
  <si>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</si>
  <si>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</si>
  <si>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</si>
  <si>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</si>
  <si>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</si>
  <si>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</si>
  <si>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</si>
  <si>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</si>
  <si>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</si>
  <si>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</si>
  <si>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</si>
  <si>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</si>
  <si>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</si>
  <si>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</si>
  <si>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</si>
  <si>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</si>
  <si>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</si>
  <si>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</si>
  <si>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</si>
  <si>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</si>
  <si>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</si>
  <si>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</si>
  <si>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</si>
  <si>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</si>
  <si>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</si>
  <si>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</si>
  <si>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</si>
  <si>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</si>
  <si>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</si>
  <si>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</si>
  <si>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</si>
  <si>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</si>
  <si>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</si>
  <si>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</si>
  <si>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</si>
  <si>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</si>
  <si>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</si>
  <si>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</si>
  <si>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</si>
  <si>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</si>
  <si>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</si>
  <si>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</si>
  <si>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</si>
  <si>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</si>
  <si>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</si>
  <si>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</si>
  <si>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</si>
  <si>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</si>
  <si>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</si>
  <si>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</si>
  <si>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</si>
  <si>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</si>
  <si>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</si>
  <si>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</si>
  <si>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</si>
  <si>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</si>
  <si>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</si>
  <si>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</si>
  <si>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</si>
  <si>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</si>
  <si>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</si>
  <si>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</si>
  <si>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</si>
  <si>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</si>
  <si>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</si>
  <si>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</si>
  <si>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</si>
  <si>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</si>
  <si>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</si>
  <si>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</si>
  <si>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</si>
  <si>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</si>
  <si>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</si>
  <si>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</si>
  <si>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</si>
  <si>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</si>
  <si>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</si>
  <si>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</si>
  <si>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</si>
  <si>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</si>
  <si>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</si>
  <si>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</si>
  <si>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</si>
  <si>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</si>
  <si>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</si>
  <si>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</si>
  <si>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</si>
  <si>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</si>
  <si>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</si>
  <si>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</si>
  <si>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</si>
  <si>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</si>
  <si>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</si>
  <si>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</si>
  <si>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</si>
  <si>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</si>
  <si>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</si>
  <si>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</si>
  <si>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</si>
  <si>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</si>
  <si>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</si>
  <si>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</si>
  <si>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</si>
  <si>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</si>
  <si>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</si>
  <si>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</si>
  <si>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</si>
  <si>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</si>
  <si>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</si>
  <si>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</si>
  <si>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</si>
  <si>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</si>
  <si>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</si>
  <si>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</si>
  <si>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</si>
  <si>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</si>
  <si>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</si>
  <si>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</si>
  <si>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</si>
  <si>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</si>
  <si>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</si>
  <si>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</si>
  <si>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</si>
  <si>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</si>
  <si>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</si>
  <si>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</si>
  <si>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</si>
  <si>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</si>
  <si>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</si>
  <si>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</si>
  <si>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</si>
  <si>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</si>
  <si>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</si>
  <si>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</si>
  <si>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</si>
  <si>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</si>
  <si>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</si>
  <si>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</si>
  <si>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</si>
  <si>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</si>
  <si>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</si>
  <si>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</si>
  <si>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</si>
  <si>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</si>
  <si>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</si>
  <si>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</si>
  <si>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</si>
  <si>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</si>
  <si>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</si>
  <si>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</si>
  <si>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</si>
  <si>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</si>
  <si>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</si>
  <si>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</si>
  <si>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</si>
  <si>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</si>
  <si>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</si>
  <si>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</si>
  <si>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</si>
  <si>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</si>
  <si>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</si>
  <si>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</si>
  <si>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</si>
  <si>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</si>
  <si>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</si>
  <si>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</si>
  <si>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</si>
  <si>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</si>
  <si>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</si>
  <si>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</si>
  <si>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</si>
  <si>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</si>
  <si>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</si>
  <si>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</si>
  <si>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</si>
  <si>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</si>
  <si>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</si>
  <si>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</si>
  <si>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</si>
  <si>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</si>
  <si>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</si>
  <si>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</si>
  <si>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</si>
  <si>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</si>
  <si>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</si>
  <si>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</si>
  <si>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</si>
  <si>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</si>
  <si>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</si>
  <si>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</si>
  <si>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</si>
  <si>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</si>
  <si>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</si>
  <si>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</si>
  <si>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</si>
  <si>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</si>
  <si>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</si>
  <si>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</si>
  <si>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</si>
  <si>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</si>
  <si>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</si>
  <si>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</si>
  <si>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</si>
  <si>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</si>
  <si>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</si>
  <si>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</si>
  <si>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</si>
  <si>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</si>
  <si>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</si>
  <si>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</si>
  <si>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</si>
  <si>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</si>
  <si>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</si>
  <si>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</si>
  <si>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</si>
  <si>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</si>
  <si>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</si>
  <si>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</si>
  <si>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</si>
  <si>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</si>
  <si>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</si>
  <si>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</si>
  <si>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</si>
  <si>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</si>
  <si>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</si>
  <si>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</si>
  <si>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</si>
  <si>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</si>
  <si>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</si>
  <si>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</si>
  <si>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</si>
  <si>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</si>
  <si>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</si>
  <si>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</si>
  <si>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</si>
  <si>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</si>
  <si>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</si>
  <si>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</si>
  <si>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</si>
  <si>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</si>
  <si>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</si>
  <si>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</si>
  <si>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</si>
  <si>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</si>
  <si>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</si>
  <si>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</si>
  <si>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</si>
  <si>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</si>
  <si>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</si>
  <si>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</si>
  <si>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</si>
  <si>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</si>
  <si>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</si>
  <si>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</si>
  <si>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</si>
  <si>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</si>
  <si>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</si>
  <si>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</si>
  <si>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</si>
  <si>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</si>
  <si>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</si>
  <si>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</si>
  <si>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</si>
  <si>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</si>
  <si>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</si>
  <si>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</si>
  <si>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</si>
  <si>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</si>
  <si>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</si>
  <si>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</si>
  <si>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</si>
  <si>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</si>
  <si>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</si>
  <si>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</si>
  <si>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</si>
  <si>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</si>
  <si>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</si>
  <si>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</si>
  <si>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</si>
  <si>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</si>
  <si>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</si>
  <si>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</si>
  <si>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</si>
  <si>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</si>
  <si>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</si>
  <si>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</si>
  <si>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</si>
  <si>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</si>
  <si>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</si>
  <si>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</si>
  <si>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</si>
  <si>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</si>
  <si>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</si>
  <si>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</si>
  <si>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</si>
  <si>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</si>
  <si>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</si>
  <si>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</si>
  <si>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</si>
  <si>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</si>
  <si>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</si>
  <si>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</si>
  <si>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</si>
  <si>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</si>
  <si>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</si>
  <si>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</si>
  <si>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</si>
  <si>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</si>
  <si>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</si>
  <si>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</si>
  <si>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</si>
  <si>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</si>
  <si>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</si>
  <si>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</si>
  <si>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</si>
  <si>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</si>
  <si>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</si>
  <si>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</si>
  <si>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</si>
  <si>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</si>
  <si>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</si>
  <si>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</si>
  <si>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</si>
  <si>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</si>
  <si>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</si>
  <si>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</si>
  <si>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</si>
  <si>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</si>
  <si>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</si>
  <si>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</si>
  <si>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</si>
  <si>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</si>
  <si>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</si>
  <si>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</si>
  <si>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</si>
  <si>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</si>
  <si>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</si>
  <si>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</si>
  <si>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</si>
  <si>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</si>
  <si>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</si>
  <si>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</si>
  <si>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</si>
  <si>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</si>
  <si>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</si>
  <si>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</si>
  <si>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</si>
  <si>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</si>
  <si>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</si>
  <si>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</si>
  <si>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</si>
  <si>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</si>
  <si>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</si>
  <si>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</si>
  <si>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</si>
  <si>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</si>
  <si>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</si>
  <si>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</si>
  <si>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</si>
  <si>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</si>
  <si>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</si>
  <si>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</si>
  <si>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</si>
  <si>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</si>
  <si>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</si>
  <si>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</si>
  <si>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</si>
  <si>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</si>
  <si>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</si>
  <si>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</si>
  <si>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</si>
  <si>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</si>
  <si>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</si>
  <si>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</si>
  <si>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</si>
  <si>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</si>
  <si>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</si>
  <si>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</si>
  <si>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</si>
  <si>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</si>
  <si>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</si>
  <si>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</si>
  <si>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</si>
  <si>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</si>
  <si>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</si>
  <si>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</si>
  <si>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</si>
  <si>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</si>
  <si>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</si>
  <si>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</si>
  <si>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</si>
  <si>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</si>
  <si>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</si>
  <si>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</si>
  <si>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</si>
  <si>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</si>
  <si>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</si>
  <si>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</si>
  <si>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</si>
  <si>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</si>
  <si>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</si>
  <si>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</si>
  <si>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</si>
  <si>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</si>
  <si>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</si>
  <si>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</si>
  <si>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</si>
  <si>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</si>
  <si>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</si>
  <si>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</si>
  <si>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</si>
  <si>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</si>
  <si>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</si>
  <si>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</si>
  <si>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</si>
  <si>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</si>
  <si>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</si>
  <si>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</si>
  <si>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</si>
  <si>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</si>
  <si>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</si>
  <si>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</si>
  <si>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</si>
  <si>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</si>
  <si>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</si>
  <si>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</si>
  <si>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</si>
  <si>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</si>
  <si>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</si>
  <si>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</si>
  <si>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</si>
  <si>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</si>
  <si>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</si>
  <si>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</si>
  <si>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</si>
  <si>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</si>
  <si>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</si>
  <si>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</si>
  <si>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</si>
  <si>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</si>
  <si>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</si>
  <si>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</si>
  <si>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</si>
  <si>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</si>
  <si>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</si>
  <si>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</si>
  <si>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</si>
  <si>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</si>
  <si>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</si>
  <si>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</si>
  <si>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</si>
  <si>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</si>
  <si>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</si>
  <si>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</si>
  <si>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</si>
  <si>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</si>
  <si>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</si>
  <si>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</si>
  <si>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</si>
  <si>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</si>
  <si>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</si>
  <si>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</si>
  <si>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</si>
  <si>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</si>
  <si>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</si>
  <si>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</si>
  <si>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</si>
  <si>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</si>
  <si>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</si>
  <si>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</si>
  <si>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</si>
  <si>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</si>
  <si>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</si>
  <si>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</si>
  <si>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</si>
  <si>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</si>
  <si>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</si>
  <si>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</si>
  <si>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</si>
  <si>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</si>
  <si>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</si>
  <si>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</si>
  <si>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</si>
  <si>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</si>
  <si>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</si>
  <si>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</si>
  <si>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</si>
  <si>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</si>
  <si>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</si>
  <si>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</si>
  <si>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</si>
  <si>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</si>
  <si>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</si>
  <si>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</si>
  <si>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</si>
  <si>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</si>
  <si>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</si>
  <si>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</si>
  <si>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</si>
  <si>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</si>
  <si>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</si>
  <si>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</si>
  <si>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</si>
  <si>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</si>
  <si>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</si>
  <si>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</si>
  <si>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</si>
  <si>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</si>
  <si>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</si>
  <si>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</si>
  <si>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</si>
  <si>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</si>
  <si>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</si>
  <si>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</si>
  <si>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</si>
  <si>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</si>
  <si>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</si>
  <si>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</si>
  <si>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</si>
  <si>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</si>
  <si>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</si>
  <si>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</si>
  <si>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</si>
  <si>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</si>
  <si>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</si>
  <si>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</si>
  <si>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</si>
  <si>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</si>
  <si>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</si>
  <si>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</si>
  <si>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</si>
  <si>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</si>
  <si>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</si>
  <si>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</si>
  <si>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</si>
  <si>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</si>
  <si>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</si>
  <si>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</si>
  <si>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</si>
  <si>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</si>
  <si>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</si>
  <si>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</si>
  <si>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</si>
  <si>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</si>
  <si>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</si>
  <si>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</si>
  <si>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</si>
  <si>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</si>
  <si>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</si>
  <si>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</si>
  <si>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</si>
  <si>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</si>
  <si>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</si>
  <si>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</si>
  <si>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</si>
  <si>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</si>
  <si>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</si>
  <si>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</si>
  <si>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</si>
  <si>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</si>
  <si>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</si>
  <si>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</si>
  <si>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</si>
  <si>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</si>
  <si>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</si>
  <si>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</si>
  <si>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</si>
  <si>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</si>
  <si>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</si>
  <si>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</si>
  <si>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</si>
  <si>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</si>
  <si>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</si>
  <si>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</si>
  <si>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</si>
  <si>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</si>
  <si>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</si>
  <si>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</si>
  <si>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</si>
  <si>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</si>
  <si>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</si>
  <si>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</si>
  <si>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</si>
  <si>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</si>
  <si>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</si>
  <si>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</si>
  <si>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</si>
  <si>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</si>
  <si>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</si>
  <si>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</si>
  <si>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</si>
  <si>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</si>
  <si>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</si>
  <si>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</si>
  <si>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</si>
  <si>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</si>
  <si>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</si>
  <si>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</si>
  <si>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</si>
  <si>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</si>
  <si>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</si>
  <si>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</si>
  <si>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</si>
  <si>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</si>
  <si>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</si>
  <si>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</si>
  <si>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</si>
  <si>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</si>
  <si>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</si>
  <si>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</si>
  <si>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</si>
  <si>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</si>
  <si>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</si>
  <si>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</si>
  <si>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</si>
  <si>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</si>
  <si>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</si>
  <si>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</si>
  <si>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</si>
  <si>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</si>
  <si>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</si>
  <si>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</si>
  <si>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</si>
  <si>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</si>
  <si>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</si>
  <si>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</si>
  <si>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</si>
  <si>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</si>
  <si>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</si>
  <si>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</si>
  <si>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</si>
  <si>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</si>
  <si>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</si>
  <si>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</si>
  <si>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</si>
  <si>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</si>
  <si>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</si>
  <si>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</si>
  <si>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</si>
  <si>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</si>
  <si>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</si>
  <si>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</si>
  <si>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</si>
  <si>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</si>
  <si>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</si>
  <si>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</si>
  <si>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</si>
  <si>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</si>
  <si>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</si>
  <si>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</si>
  <si>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</si>
  <si>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</si>
  <si>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</si>
  <si>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</si>
  <si>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</si>
  <si>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</si>
  <si>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</si>
  <si>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</si>
  <si>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</si>
  <si>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</si>
  <si>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</si>
  <si>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</si>
  <si>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</si>
  <si>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</si>
  <si>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</si>
  <si>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</si>
  <si>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</si>
  <si>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</si>
  <si>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</si>
  <si>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</si>
  <si>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</si>
  <si>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</si>
  <si>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</si>
  <si>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</si>
  <si>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</si>
  <si>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</si>
  <si>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</si>
  <si>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</si>
  <si>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</si>
  <si>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</si>
  <si>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</si>
  <si>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</si>
  <si>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</si>
  <si>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</si>
  <si>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</si>
  <si>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</si>
  <si>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</si>
  <si>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</si>
  <si>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</si>
  <si>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</si>
  <si>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</si>
  <si>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</si>
  <si>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</si>
  <si>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</si>
  <si>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</si>
  <si>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</si>
  <si>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</si>
  <si>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</si>
  <si>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</si>
  <si>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</si>
  <si>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</si>
  <si>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</si>
  <si>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</si>
  <si>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</si>
  <si>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</si>
  <si>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</si>
  <si>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</si>
  <si>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</si>
  <si>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</si>
  <si>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</si>
  <si>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</si>
  <si>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</si>
  <si>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</si>
  <si>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</si>
  <si>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</si>
  <si>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</si>
  <si>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</si>
  <si>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</si>
  <si>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</si>
  <si>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</si>
  <si>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</si>
  <si>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</si>
  <si>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</si>
  <si>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</si>
  <si>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</si>
  <si>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</si>
  <si>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</si>
  <si>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</si>
  <si>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</si>
  <si>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</si>
  <si>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</si>
  <si>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</si>
  <si>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</si>
  <si>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</si>
  <si>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</si>
  <si>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</si>
  <si>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</si>
  <si>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</si>
  <si>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</si>
  <si>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</si>
  <si>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</si>
  <si>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</si>
  <si>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</si>
  <si>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</si>
  <si>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</si>
  <si>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</si>
  <si>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</si>
  <si>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</si>
  <si>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</si>
  <si>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</si>
  <si>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</si>
  <si>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</si>
  <si>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</si>
  <si>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</si>
  <si>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</si>
  <si>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</si>
  <si>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</si>
  <si>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</si>
  <si>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</si>
  <si>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</si>
  <si>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</si>
  <si>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</si>
  <si>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</si>
  <si>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</si>
  <si>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</si>
  <si>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</si>
  <si>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</si>
  <si>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</si>
  <si>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</si>
  <si>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</si>
  <si>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</si>
  <si>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</si>
  <si>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</si>
  <si>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</si>
  <si>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</si>
  <si>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</si>
  <si>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</si>
  <si>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</si>
  <si>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</si>
  <si>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</si>
  <si>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</si>
  <si>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</si>
  <si>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</si>
  <si>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</si>
  <si>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</si>
  <si>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</si>
  <si>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</si>
  <si>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</si>
  <si>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</si>
  <si>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</si>
  <si>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</si>
  <si>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</si>
  <si>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</si>
  <si>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</si>
  <si>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</si>
  <si>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</si>
  <si>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</si>
  <si>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</si>
  <si>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</si>
  <si>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</si>
  <si>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</si>
  <si>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</si>
  <si>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</si>
  <si>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</si>
  <si>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</si>
  <si>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</si>
  <si>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</si>
  <si>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</si>
  <si>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</si>
  <si>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</si>
  <si>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</si>
  <si>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</si>
  <si>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</si>
  <si>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</si>
  <si>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</si>
  <si>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</si>
  <si>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</si>
  <si>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</si>
  <si>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</si>
  <si>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</si>
  <si>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</si>
  <si>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</si>
  <si>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</si>
  <si>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</si>
  <si>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</si>
  <si>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</si>
  <si>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</si>
  <si>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</si>
  <si>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</si>
  <si>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</si>
  <si>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</si>
  <si>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</si>
  <si>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</si>
  <si>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</si>
  <si>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</si>
  <si>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</si>
  <si>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</si>
  <si>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</si>
  <si>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</si>
  <si>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</si>
  <si>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</si>
  <si>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</si>
  <si>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</si>
  <si>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</si>
  <si>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</si>
  <si>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</si>
  <si>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</si>
  <si>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</si>
  <si>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</si>
  <si>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</si>
  <si>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</si>
  <si>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</si>
  <si>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</si>
  <si>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</si>
  <si>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</si>
  <si>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</si>
  <si>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</si>
  <si>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</si>
  <si>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</si>
  <si>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</si>
  <si>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</si>
  <si>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</si>
  <si>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</si>
  <si>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</si>
  <si>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</si>
  <si>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</si>
  <si>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</si>
  <si>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</si>
  <si>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</si>
  <si>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</si>
  <si>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</si>
  <si>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</si>
  <si>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</si>
  <si>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</si>
  <si>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</si>
  <si>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</si>
  <si>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</si>
  <si>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</si>
  <si>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</si>
  <si>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</si>
  <si>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</si>
  <si>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</si>
  <si>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</si>
  <si>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</si>
  <si>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</si>
  <si>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</si>
  <si>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</si>
  <si>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</si>
  <si>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</si>
  <si>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</si>
  <si>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</si>
  <si>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</si>
  <si>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</si>
  <si>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</si>
  <si>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</si>
  <si>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</si>
  <si>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</si>
  <si>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</si>
  <si>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</si>
  <si>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</si>
  <si>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</si>
  <si>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</si>
  <si>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</si>
  <si>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</si>
  <si>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</si>
  <si>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</si>
  <si>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</si>
  <si>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</si>
  <si>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</si>
  <si>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</si>
  <si>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</si>
  <si>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</si>
  <si>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</si>
  <si>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</si>
  <si>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</si>
  <si>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</si>
  <si>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</si>
  <si>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</si>
  <si>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</si>
  <si>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</si>
  <si>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</si>
  <si>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</si>
  <si>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</si>
  <si>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</si>
  <si>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</si>
  <si>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</si>
  <si>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</si>
  <si>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</si>
  <si>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</si>
  <si>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</si>
  <si>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</si>
  <si>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</si>
  <si>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</si>
  <si>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</si>
  <si>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</si>
  <si>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</si>
  <si>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</si>
  <si>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</si>
  <si>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</si>
  <si>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</si>
  <si>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</si>
  <si>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</si>
  <si>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</si>
  <si>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</si>
  <si>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</si>
  <si>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</si>
  <si>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</si>
  <si>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</si>
  <si>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</si>
  <si>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</si>
  <si>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</si>
  <si>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</si>
  <si>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</si>
  <si>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</si>
  <si>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</si>
  <si>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</si>
  <si>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</si>
  <si>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</si>
  <si>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</si>
  <si>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</si>
  <si>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</si>
  <si>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</si>
  <si>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</si>
  <si>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</si>
  <si>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</si>
  <si>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</si>
  <si>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</si>
  <si>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</si>
  <si>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</si>
  <si>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</si>
  <si>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</si>
  <si>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</si>
  <si>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</si>
  <si>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</si>
  <si>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</si>
  <si>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</si>
  <si>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</si>
  <si>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</si>
  <si>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</si>
  <si>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</si>
  <si>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</si>
  <si>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</si>
  <si>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</si>
  <si>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</si>
  <si>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</si>
  <si>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</si>
  <si>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</si>
  <si>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</si>
  <si>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</si>
  <si>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</si>
  <si>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</si>
  <si>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</si>
  <si>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</si>
  <si>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</si>
  <si>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</si>
  <si>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</si>
  <si>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</si>
  <si>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</si>
  <si>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</si>
  <si>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</si>
  <si>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</si>
  <si>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</si>
  <si>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</si>
  <si>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</si>
  <si>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</si>
  <si>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</si>
  <si>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</si>
  <si>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</si>
  <si>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</si>
  <si>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</si>
  <si>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</si>
  <si>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</si>
  <si>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</si>
  <si>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</si>
  <si>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</si>
  <si>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</si>
  <si>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</si>
  <si>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</si>
  <si>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</si>
  <si>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</si>
  <si>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</si>
  <si>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</si>
  <si>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</si>
  <si>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</si>
  <si>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</si>
  <si>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</si>
  <si>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</si>
  <si>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</si>
  <si>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</si>
  <si>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</si>
  <si>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</si>
  <si>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</si>
  <si>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</si>
  <si>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</si>
  <si>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</si>
  <si>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</si>
  <si>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</si>
  <si>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</si>
  <si>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</si>
  <si>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</si>
  <si>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</si>
  <si>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</si>
  <si>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</si>
  <si>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</si>
  <si>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</si>
  <si>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</si>
  <si>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</si>
  <si>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</si>
  <si>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</si>
  <si>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</si>
  <si>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</si>
  <si>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</si>
  <si>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</si>
  <si>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</si>
  <si>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</si>
  <si>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</si>
  <si>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</si>
  <si>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</si>
  <si>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</si>
  <si>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</si>
  <si>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</si>
  <si>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</si>
  <si>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</si>
  <si>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</si>
  <si>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</si>
  <si>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</si>
  <si>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</si>
  <si>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</si>
  <si>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</si>
  <si>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</si>
  <si>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</si>
  <si>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</si>
  <si>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</si>
  <si>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</si>
  <si>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</si>
  <si>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</si>
  <si>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</si>
  <si>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</si>
  <si>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</si>
  <si>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</si>
  <si>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</si>
  <si>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</si>
  <si>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</si>
  <si>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</si>
  <si>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</si>
  <si>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</si>
  <si>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</si>
  <si>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</si>
  <si>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</si>
  <si>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</si>
  <si>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</si>
  <si>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</si>
  <si>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</si>
  <si>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</si>
  <si>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</si>
  <si>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</si>
  <si>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</si>
  <si>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</si>
  <si>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</si>
  <si>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</si>
  <si>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</si>
  <si>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</si>
  <si>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</si>
  <si>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</si>
  <si>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</si>
  <si>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</si>
  <si>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</si>
  <si>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</si>
  <si>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</si>
  <si>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</si>
  <si>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</si>
  <si>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</si>
  <si>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</si>
  <si>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</si>
  <si>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</si>
  <si>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</si>
  <si>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</si>
  <si>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</si>
  <si>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</si>
  <si>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</si>
  <si>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</si>
  <si>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</si>
  <si>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</si>
  <si>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</si>
  <si>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</si>
  <si>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</si>
  <si>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</si>
  <si>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</si>
  <si>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</si>
  <si>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</si>
  <si>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</si>
  <si>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</si>
  <si>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</si>
  <si>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</si>
  <si>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</si>
  <si>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</si>
  <si>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</si>
  <si>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</si>
  <si>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</si>
  <si>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</si>
  <si>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</si>
  <si>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</si>
  <si>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</si>
  <si>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</si>
  <si>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</si>
  <si>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</si>
  <si>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</si>
  <si>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</si>
  <si>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</si>
  <si>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</si>
  <si>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</si>
  <si>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</si>
  <si>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</si>
  <si>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</si>
  <si>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</si>
  <si>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</si>
  <si>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</si>
  <si>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</si>
  <si>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</si>
  <si>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</si>
  <si>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</si>
  <si>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</si>
  <si>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</si>
  <si>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</si>
  <si>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</si>
  <si>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</si>
  <si>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</si>
  <si>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</si>
  <si>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</si>
  <si>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</si>
  <si>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</si>
  <si>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</si>
  <si>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</si>
  <si>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</si>
  <si>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</si>
  <si>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</si>
  <si>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</si>
  <si>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</si>
  <si>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</si>
  <si>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</si>
  <si>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</si>
  <si>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</si>
  <si>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</si>
  <si>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</si>
  <si>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</si>
  <si>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</si>
  <si>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</si>
  <si>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</si>
  <si>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</si>
  <si>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</si>
  <si>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</si>
  <si>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</si>
  <si>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</si>
  <si>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</si>
  <si>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</si>
  <si>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</si>
  <si>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</si>
  <si>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</si>
  <si>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</si>
  <si>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</si>
  <si>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</si>
  <si>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</si>
  <si>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</si>
  <si>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</si>
  <si>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</si>
  <si>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</si>
  <si>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</si>
  <si>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</si>
  <si>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</si>
  <si>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</si>
  <si>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</si>
  <si>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</si>
  <si>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</si>
  <si>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</si>
  <si>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</si>
  <si>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</si>
  <si>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</si>
  <si>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</si>
  <si>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</si>
  <si>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</si>
  <si>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</si>
  <si>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</si>
  <si>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</si>
  <si>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</si>
  <si>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</si>
  <si>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</si>
  <si>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</si>
  <si>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</si>
  <si>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</si>
  <si>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</si>
  <si>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</si>
  <si>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</si>
  <si>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</si>
  <si>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</si>
  <si>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</si>
  <si>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</si>
  <si>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</si>
  <si>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</si>
  <si>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</si>
  <si>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</si>
  <si>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</si>
  <si>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</si>
  <si>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</si>
  <si>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</si>
  <si>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</si>
  <si>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</si>
  <si>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</si>
  <si>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</si>
  <si>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</si>
  <si>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</si>
  <si>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</si>
  <si>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</si>
  <si>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</si>
  <si>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</si>
  <si>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</si>
  <si>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</si>
  <si>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</si>
  <si>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</si>
  <si>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</si>
  <si>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</si>
  <si>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</si>
  <si>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</si>
  <si>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</si>
  <si>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</si>
  <si>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</si>
  <si>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</si>
  <si>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</si>
  <si>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</si>
  <si>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</si>
  <si>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</si>
  <si>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</si>
  <si>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</si>
  <si>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</si>
  <si>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</si>
  <si>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</si>
  <si>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</si>
  <si>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</si>
  <si>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</si>
  <si>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</si>
  <si>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</si>
  <si>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</si>
  <si>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</si>
  <si>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</si>
  <si>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</si>
  <si>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</si>
  <si>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</si>
  <si>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</si>
  <si>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</si>
  <si>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</si>
  <si>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</si>
  <si>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</si>
  <si>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</si>
  <si>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</si>
  <si>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</si>
  <si>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</si>
  <si>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</si>
  <si>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</si>
  <si>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</si>
  <si>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</si>
  <si>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</si>
  <si>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</si>
  <si>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</si>
  <si>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</si>
  <si>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</si>
  <si>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</si>
  <si>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</si>
  <si>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</si>
  <si>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</si>
  <si>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</si>
  <si>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</si>
  <si>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</si>
  <si>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</si>
  <si>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</si>
  <si>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</si>
  <si>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</si>
  <si>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</si>
  <si>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</si>
  <si>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</si>
  <si>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</si>
  <si>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</si>
  <si>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</si>
  <si>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</si>
  <si>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</si>
  <si>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</si>
  <si>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</si>
  <si>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</si>
  <si>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</si>
  <si>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</si>
  <si>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</si>
  <si>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</si>
  <si>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</si>
  <si>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</si>
  <si>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</si>
  <si>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</si>
  <si>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</si>
  <si>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</si>
  <si>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</si>
  <si>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</si>
  <si>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</si>
  <si>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</si>
  <si>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</si>
  <si>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</si>
  <si>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</si>
  <si>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</si>
  <si>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</si>
  <si>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</si>
  <si>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</si>
  <si>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</si>
  <si>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</si>
  <si>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</si>
  <si>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</si>
  <si>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</si>
  <si>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</si>
  <si>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</si>
  <si>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</si>
  <si>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</si>
  <si>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</si>
  <si>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</si>
  <si>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</si>
  <si>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</si>
  <si>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</si>
  <si>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</si>
  <si>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</si>
  <si>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</si>
  <si>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</si>
  <si>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</si>
  <si>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</si>
  <si>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</si>
  <si>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</si>
  <si>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</si>
  <si>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</si>
  <si>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</si>
  <si>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</si>
  <si>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</si>
  <si>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</si>
  <si>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</si>
  <si>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</si>
  <si>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</si>
  <si>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</si>
  <si>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</si>
  <si>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</si>
  <si>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</si>
  <si>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</si>
  <si>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</si>
  <si>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</si>
  <si>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</si>
  <si>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</si>
  <si>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</si>
  <si>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</si>
  <si>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</si>
  <si>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</si>
  <si>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</si>
  <si>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</si>
  <si>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</si>
  <si>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</si>
  <si>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</si>
  <si>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</si>
  <si>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</si>
  <si>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</si>
  <si>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</si>
  <si>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</si>
  <si>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</si>
  <si>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</si>
  <si>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</si>
  <si>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</si>
  <si>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</si>
  <si>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</si>
  <si>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</si>
  <si>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</si>
  <si>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</si>
  <si>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</si>
  <si>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</si>
  <si>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</si>
  <si>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</si>
  <si>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</si>
  <si>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</si>
  <si>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</si>
  <si>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</si>
  <si>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</si>
  <si>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</si>
  <si>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</si>
  <si>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</si>
  <si>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</si>
  <si>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</si>
  <si>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</si>
  <si>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</si>
  <si>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</si>
  <si>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</si>
  <si>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</si>
  <si>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</si>
  <si>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</si>
  <si>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</si>
  <si>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</si>
  <si>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</si>
  <si>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</si>
  <si>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</si>
  <si>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</si>
  <si>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</si>
  <si>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</si>
  <si>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</si>
  <si>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</si>
  <si>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</si>
  <si>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</si>
  <si>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</si>
  <si>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</si>
  <si>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</si>
  <si>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</si>
  <si>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</si>
  <si>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</si>
  <si>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</si>
  <si>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</si>
  <si>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</si>
  <si>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</si>
  <si>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</si>
  <si>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</si>
  <si>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</si>
  <si>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</si>
  <si>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</si>
  <si>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</si>
  <si>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</si>
  <si>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</si>
  <si>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</si>
  <si>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</si>
  <si>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</si>
  <si>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</si>
  <si>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</si>
  <si>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</si>
  <si>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</si>
  <si>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</si>
  <si>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</si>
  <si>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</si>
  <si>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</si>
  <si>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</si>
  <si>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</si>
  <si>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</si>
  <si>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</si>
  <si>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</si>
  <si>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</si>
  <si>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</si>
  <si>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</si>
  <si>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</si>
  <si>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</si>
  <si>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</si>
  <si>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</si>
  <si>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</si>
  <si>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</si>
  <si>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</si>
  <si>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</si>
  <si>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</si>
  <si>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</si>
  <si>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</si>
  <si>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</si>
  <si>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</si>
  <si>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</si>
  <si>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</si>
  <si>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</si>
  <si>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</si>
  <si>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</si>
  <si>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</si>
  <si>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</si>
  <si>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</si>
  <si>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</si>
  <si>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</si>
  <si>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</si>
  <si>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</si>
  <si>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</si>
  <si>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</si>
  <si>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</si>
  <si>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</si>
  <si>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</si>
  <si>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</si>
  <si>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</si>
  <si>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</si>
  <si>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</si>
  <si>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</si>
  <si>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</si>
  <si>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</si>
  <si>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</si>
  <si>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</si>
  <si>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</si>
  <si>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</si>
  <si>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</si>
  <si>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</si>
  <si>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</si>
  <si>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</si>
  <si>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</si>
  <si>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</si>
  <si>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</si>
  <si>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</si>
  <si>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</si>
  <si>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</si>
  <si>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</si>
  <si>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</si>
  <si>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</si>
  <si>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</si>
  <si>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</si>
  <si>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</si>
  <si>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</si>
  <si>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</si>
  <si>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</si>
  <si>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</si>
  <si>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</si>
  <si>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</si>
  <si>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</si>
  <si>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</si>
  <si>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</si>
  <si>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</si>
  <si>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</si>
  <si>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</si>
  <si>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</si>
  <si>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</si>
  <si>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</si>
  <si>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</si>
  <si>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</si>
  <si>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</si>
  <si>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</si>
  <si>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</si>
  <si>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</si>
  <si>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</si>
  <si>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</si>
  <si>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</si>
  <si>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</si>
  <si>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</si>
  <si>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</si>
  <si>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</si>
  <si>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</si>
  <si>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</si>
  <si>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</si>
  <si>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</si>
  <si>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</si>
  <si>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</si>
  <si>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</si>
  <si>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</si>
  <si>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</si>
  <si>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</si>
  <si>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</si>
  <si>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</si>
  <si>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</si>
  <si>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</si>
  <si>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</si>
  <si>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</si>
  <si>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</si>
  <si>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</si>
  <si>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</si>
  <si>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</si>
  <si>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</si>
  <si>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</si>
  <si>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</si>
  <si>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</si>
  <si>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</si>
  <si>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</si>
  <si>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</si>
  <si>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</si>
  <si>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</si>
  <si>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</si>
  <si>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</si>
  <si>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</si>
  <si>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</si>
  <si>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</si>
  <si>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</si>
  <si>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</si>
  <si>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</si>
  <si>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</si>
  <si>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</si>
  <si>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</si>
  <si>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</si>
  <si>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</si>
  <si>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</si>
  <si>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</si>
  <si>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</si>
  <si>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</si>
  <si>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</si>
  <si>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</si>
  <si>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</si>
  <si>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</si>
  <si>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</si>
  <si>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</si>
  <si>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</si>
  <si>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</si>
  <si>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</si>
  <si>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</si>
  <si>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</si>
  <si>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</si>
  <si>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</si>
  <si>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</si>
  <si>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</si>
  <si>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</si>
  <si>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</si>
  <si>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</si>
  <si>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</si>
  <si>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</si>
  <si>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</si>
  <si>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</si>
  <si>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</si>
  <si>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</si>
  <si>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</si>
  <si>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</si>
  <si>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</si>
  <si>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</si>
  <si>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</si>
  <si>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</si>
  <si>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</si>
  <si>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</si>
  <si>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</si>
  <si>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</si>
  <si>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</si>
  <si>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</si>
  <si>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</si>
  <si>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</si>
  <si>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</si>
  <si>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</si>
  <si>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</si>
  <si>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</si>
  <si>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</si>
  <si>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</si>
  <si>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</si>
  <si>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</si>
  <si>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</si>
  <si>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</si>
  <si>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</si>
  <si>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</si>
  <si>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</si>
  <si>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</si>
  <si>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</si>
  <si>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</si>
  <si>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</si>
  <si>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</si>
  <si>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</si>
  <si>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</si>
  <si>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</si>
  <si>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</si>
  <si>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</si>
  <si>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</si>
  <si>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</si>
  <si>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</si>
  <si>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</si>
  <si>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</si>
  <si>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</si>
  <si>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</si>
  <si>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</si>
  <si>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</si>
  <si>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</si>
  <si>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</si>
  <si>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</si>
  <si>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</si>
  <si>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</si>
  <si>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</si>
  <si>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</si>
  <si>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</si>
  <si>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</si>
  <si>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</si>
  <si>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</si>
  <si>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</si>
  <si>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</si>
  <si>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</si>
  <si>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</si>
  <si>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</si>
  <si>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</si>
  <si>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</si>
  <si>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</si>
  <si>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</si>
  <si>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</si>
  <si>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</si>
  <si>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</si>
  <si>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</si>
  <si>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</si>
  <si>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</si>
  <si>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</si>
  <si>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</si>
  <si>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</si>
  <si>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</si>
  <si>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</si>
  <si>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</si>
  <si>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</si>
  <si>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</si>
  <si>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</si>
  <si>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</si>
  <si>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</si>
  <si>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</si>
  <si>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</si>
  <si>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</si>
  <si>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</si>
  <si>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</si>
  <si>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</si>
  <si>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</si>
  <si>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</si>
  <si>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</si>
  <si>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</si>
  <si>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</si>
  <si>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</si>
  <si>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</si>
  <si>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</si>
  <si>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</si>
  <si>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</si>
  <si>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</si>
  <si>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</si>
  <si>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</si>
  <si>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</si>
  <si>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</si>
  <si>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</si>
  <si>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</si>
  <si>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</si>
  <si>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</si>
  <si>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</si>
  <si>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</si>
  <si>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</si>
  <si>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</si>
  <si>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</si>
  <si>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</si>
  <si>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</si>
  <si>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</si>
  <si>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</si>
  <si>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</si>
  <si>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</si>
  <si>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</si>
  <si>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</si>
  <si>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</si>
  <si>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</si>
  <si>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</si>
  <si>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</si>
  <si>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</si>
  <si>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</si>
  <si>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</si>
  <si>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</si>
  <si>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</si>
  <si>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</si>
  <si>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</si>
  <si>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</si>
  <si>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</si>
  <si>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</si>
  <si>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</si>
  <si>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</si>
  <si>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</si>
  <si>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</si>
  <si>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</si>
  <si>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</si>
  <si>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</si>
  <si>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</si>
  <si>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</si>
  <si>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</si>
  <si>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</si>
  <si>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</si>
  <si>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</si>
  <si>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</si>
  <si>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</si>
  <si>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</si>
  <si>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</si>
  <si>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</si>
  <si>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</si>
  <si>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</si>
  <si>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</si>
  <si>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</si>
  <si>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</si>
  <si>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</si>
  <si>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</si>
  <si>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</si>
  <si>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</si>
  <si>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</si>
  <si>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</si>
  <si>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</si>
  <si>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</si>
  <si>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</si>
  <si>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</si>
  <si>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</si>
  <si>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</si>
  <si>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</si>
  <si>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</si>
  <si>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</si>
  <si>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</si>
  <si>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</si>
  <si>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</si>
  <si>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</si>
  <si>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</si>
  <si>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</si>
  <si>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</si>
  <si>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</si>
  <si>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</si>
  <si>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</si>
  <si>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</si>
  <si>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</si>
  <si>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</si>
  <si>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</si>
  <si>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</si>
  <si>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</si>
  <si>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</si>
  <si>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</si>
  <si>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</si>
  <si>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</si>
  <si>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</si>
  <si>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</si>
  <si>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</si>
  <si>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</si>
  <si>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</si>
  <si>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</si>
  <si>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</si>
  <si>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</si>
  <si>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</si>
  <si>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</si>
  <si>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</si>
  <si>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</si>
  <si>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</si>
  <si>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</si>
  <si>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</si>
  <si>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</si>
  <si>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</si>
  <si>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</si>
  <si>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</si>
  <si>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</si>
  <si>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</si>
  <si>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</si>
  <si>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</si>
  <si>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</si>
  <si>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</si>
  <si>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</si>
  <si>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</si>
  <si>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</si>
  <si>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</si>
  <si>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</si>
  <si>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</si>
  <si>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</si>
  <si>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</si>
  <si>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</si>
  <si>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</si>
  <si>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</si>
  <si>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</si>
  <si>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</si>
  <si>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</si>
  <si>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</si>
  <si>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</si>
  <si>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</si>
  <si>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</si>
  <si>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</si>
  <si>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</si>
  <si>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</si>
  <si>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</si>
  <si>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</si>
  <si>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</si>
  <si>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</si>
  <si>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</si>
  <si>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</si>
  <si>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</si>
  <si>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</si>
  <si>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</si>
  <si>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</si>
  <si>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</si>
  <si>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</si>
  <si>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</si>
  <si>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</si>
  <si>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</si>
  <si>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</si>
  <si>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</si>
  <si>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</si>
  <si>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</si>
  <si>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</si>
  <si>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</si>
  <si>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</si>
  <si>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</si>
  <si>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</si>
  <si>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</si>
  <si>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</si>
  <si>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</si>
  <si>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</si>
  <si>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</si>
  <si>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</si>
  <si>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</si>
  <si>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</si>
  <si>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</si>
  <si>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</si>
  <si>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</si>
  <si>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</si>
  <si>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</si>
  <si>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</si>
  <si>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</si>
  <si>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</si>
  <si>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</si>
  <si>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</si>
  <si>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</si>
  <si>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</si>
  <si>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</si>
  <si>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</si>
  <si>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</si>
  <si>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</si>
  <si>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</si>
  <si>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</si>
  <si>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</si>
  <si>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</si>
  <si>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</si>
  <si>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</si>
  <si>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</si>
  <si>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</si>
  <si>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</si>
  <si>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</si>
  <si>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</si>
  <si>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</si>
  <si>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</si>
  <si>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</si>
  <si>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</si>
  <si>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</si>
  <si>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</si>
  <si>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</si>
  <si>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</si>
  <si>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</si>
  <si>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</si>
  <si>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</si>
  <si>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</si>
  <si>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</si>
  <si>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</si>
  <si>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</si>
  <si>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</si>
  <si>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</si>
  <si>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</si>
  <si>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</si>
  <si>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</si>
  <si>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</si>
  <si>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</si>
  <si>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</si>
  <si>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</si>
  <si>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</si>
  <si>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</si>
  <si>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</si>
  <si>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</si>
  <si>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</si>
  <si>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</si>
  <si>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</si>
  <si>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</si>
  <si>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</si>
  <si>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</si>
  <si>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</si>
  <si>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</si>
  <si>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</si>
  <si>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</si>
  <si>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</si>
  <si>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</si>
  <si>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</si>
  <si>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</si>
  <si>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</si>
  <si>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</si>
  <si>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</si>
  <si>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</si>
  <si>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</si>
  <si>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</si>
  <si>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</si>
  <si>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</si>
  <si>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</si>
  <si>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</si>
  <si>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</si>
  <si>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</si>
  <si>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</si>
  <si>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</si>
  <si>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</si>
  <si>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</si>
  <si>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</si>
  <si>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</si>
  <si>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</si>
  <si>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</si>
  <si>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</si>
  <si>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</si>
  <si>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</si>
  <si>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</si>
  <si>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</si>
  <si>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</si>
  <si>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</si>
  <si>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</si>
  <si>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</si>
  <si>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</si>
  <si>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</si>
  <si>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</si>
  <si>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</si>
  <si>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</si>
  <si>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</si>
  <si>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</si>
  <si>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</si>
  <si>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</si>
  <si>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</si>
  <si>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</si>
  <si>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</si>
  <si>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</si>
  <si>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</si>
  <si>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</si>
  <si>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</si>
  <si>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</si>
  <si>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</si>
  <si>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</si>
  <si>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</si>
  <si>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</si>
  <si>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</si>
  <si>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</si>
  <si>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</si>
  <si>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</si>
  <si>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</si>
  <si>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</si>
  <si>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</si>
  <si>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</si>
  <si>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</si>
  <si>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</si>
  <si>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</si>
  <si>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</si>
  <si>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</si>
  <si>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</si>
  <si>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</si>
  <si>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</si>
  <si>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</si>
  <si>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</si>
  <si>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</si>
  <si>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</si>
  <si>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</si>
  <si>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</si>
  <si>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</si>
  <si>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</si>
  <si>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</si>
  <si>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</si>
  <si>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</si>
  <si>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</si>
  <si>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</si>
  <si>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</si>
  <si>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</si>
  <si>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</si>
  <si>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</si>
  <si>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</si>
  <si>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</si>
  <si>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</si>
  <si>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</si>
  <si>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</si>
  <si>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</si>
  <si>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</si>
  <si>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</si>
  <si>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</si>
  <si>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</si>
  <si>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</si>
  <si>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</si>
  <si>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</si>
  <si>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</si>
  <si>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</si>
  <si>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</si>
  <si>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</si>
  <si>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</si>
  <si>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</si>
  <si>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</si>
  <si>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</si>
  <si>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</si>
  <si>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</si>
  <si>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</si>
  <si>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</si>
  <si>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</si>
  <si>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</si>
  <si>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</si>
  <si>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</si>
  <si>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</si>
  <si>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</si>
  <si>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</si>
  <si>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</si>
  <si>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</si>
  <si>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</si>
  <si>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</si>
  <si>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</si>
  <si>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</si>
  <si>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</si>
  <si>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</si>
  <si>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</si>
  <si>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</si>
  <si>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</si>
  <si>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</si>
  <si>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</si>
  <si>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</si>
  <si>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</si>
  <si>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</si>
  <si>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</si>
  <si>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</si>
  <si>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</si>
  <si>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</si>
  <si>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</si>
  <si>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</si>
  <si>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</si>
  <si>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</si>
  <si>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</si>
  <si>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</si>
  <si>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</si>
  <si>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</si>
  <si>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</si>
  <si>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</si>
  <si>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</si>
  <si>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</si>
  <si>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</si>
  <si>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</si>
  <si>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</si>
  <si>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</si>
  <si>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</si>
  <si>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</si>
  <si>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</si>
  <si>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</si>
  <si>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</si>
  <si>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</si>
  <si>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</si>
  <si>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</si>
  <si>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</si>
  <si>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</si>
  <si>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</si>
  <si>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</si>
  <si>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</si>
  <si>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</si>
  <si>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</si>
  <si>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</si>
  <si>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</si>
  <si>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</si>
  <si>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</si>
  <si>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</si>
  <si>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</si>
  <si>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</si>
  <si>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</si>
  <si>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</si>
  <si>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</si>
  <si>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</si>
  <si>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</si>
  <si>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</si>
  <si>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</si>
  <si>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</si>
  <si>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</si>
  <si>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</si>
  <si>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</si>
  <si>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</si>
  <si>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</si>
  <si>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</si>
  <si>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</si>
  <si>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</si>
  <si>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</si>
  <si>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</si>
  <si>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</si>
  <si>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</si>
  <si>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</si>
  <si>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</si>
  <si>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</si>
  <si>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</si>
  <si>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</si>
  <si>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</si>
  <si>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</si>
  <si>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</si>
  <si>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</si>
  <si>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</si>
  <si>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</si>
  <si>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</si>
  <si>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</si>
  <si>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</si>
  <si>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</si>
  <si>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</si>
  <si>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</si>
  <si>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</si>
  <si>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</si>
  <si>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</si>
  <si>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</si>
  <si>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</si>
  <si>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</si>
  <si>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</si>
  <si>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</si>
  <si>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</si>
  <si>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</si>
  <si>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</si>
  <si>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</si>
  <si>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</si>
  <si>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</si>
  <si>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</si>
  <si>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</si>
  <si>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</si>
  <si>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</si>
  <si>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</si>
  <si>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</si>
  <si>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</si>
  <si>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</si>
  <si>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</si>
  <si>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</si>
  <si>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</si>
  <si>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</si>
  <si>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</si>
  <si>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</si>
  <si>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</si>
  <si>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</si>
  <si>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</si>
  <si>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</si>
  <si>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</si>
  <si>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</si>
  <si>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</si>
  <si>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</si>
  <si>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</si>
  <si>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</si>
  <si>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</si>
  <si>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</si>
  <si>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</si>
  <si>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</si>
  <si>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</si>
  <si>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</si>
  <si>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</si>
  <si>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</si>
  <si>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</si>
  <si>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</si>
  <si>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</si>
  <si>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</si>
  <si>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</si>
  <si>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</si>
  <si>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</si>
  <si>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</si>
  <si>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</si>
  <si>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</si>
  <si>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</si>
  <si>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</si>
  <si>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</si>
  <si>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</si>
  <si>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</si>
  <si>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</si>
  <si>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</si>
  <si>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</si>
  <si>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</si>
  <si>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</si>
  <si>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</si>
  <si>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</si>
  <si>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</si>
  <si>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</si>
  <si>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</si>
  <si>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</si>
  <si>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</si>
  <si>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</si>
  <si>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</si>
  <si>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</si>
  <si>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</si>
  <si>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</si>
  <si>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</si>
  <si>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</si>
  <si>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</si>
  <si>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</si>
  <si>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</si>
  <si>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</si>
  <si>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</si>
  <si>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</si>
  <si>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</si>
  <si>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</si>
  <si>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</si>
  <si>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</si>
  <si>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</si>
  <si>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</si>
  <si>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</si>
  <si>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</si>
  <si>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</si>
  <si>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</si>
  <si>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</si>
  <si>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</si>
  <si>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</si>
  <si>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</si>
  <si>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</si>
  <si>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</si>
  <si>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</si>
  <si>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</si>
  <si>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</si>
  <si>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</si>
  <si>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</si>
  <si>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</si>
  <si>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</si>
  <si>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</si>
  <si>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</si>
  <si>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</si>
  <si>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</si>
  <si>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</si>
  <si>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</si>
  <si>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</si>
  <si>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</si>
  <si>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</si>
  <si>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</si>
  <si>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</si>
  <si>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</si>
  <si>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</si>
  <si>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</si>
  <si>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</si>
  <si>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</si>
  <si>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</si>
  <si>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</si>
  <si>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</si>
  <si>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</si>
  <si>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</si>
  <si>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</si>
  <si>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</si>
  <si>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</si>
  <si>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</si>
  <si>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</si>
  <si>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</si>
  <si>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</si>
  <si>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</si>
  <si>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</si>
  <si>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</si>
  <si>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</si>
  <si>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</si>
  <si>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</si>
  <si>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</si>
  <si>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</si>
  <si>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</si>
  <si>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</si>
  <si>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</si>
  <si>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</si>
  <si>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</si>
  <si>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</si>
  <si>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</si>
  <si>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</si>
  <si>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</si>
  <si>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</si>
  <si>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</si>
  <si>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</si>
  <si>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</si>
  <si>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</si>
  <si>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</si>
  <si>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</si>
  <si>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</si>
  <si>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</si>
  <si>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</si>
  <si>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</si>
  <si>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</si>
  <si>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</si>
  <si>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</si>
  <si>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</si>
  <si>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</si>
  <si>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</si>
  <si>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</si>
  <si>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</si>
  <si>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</si>
  <si>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</si>
  <si>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</si>
  <si>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</si>
  <si>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</si>
  <si>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</si>
  <si>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</si>
  <si>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</si>
  <si>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</si>
  <si>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</si>
  <si>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</si>
  <si>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</si>
  <si>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</si>
  <si>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</si>
  <si>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</si>
  <si>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</si>
  <si>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</si>
  <si>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</si>
  <si>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</si>
  <si>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</si>
  <si>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</si>
  <si>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</si>
  <si>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</si>
  <si>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</si>
  <si>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</si>
  <si>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</si>
  <si>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</si>
  <si>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</si>
  <si>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</si>
  <si>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</si>
  <si>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</si>
  <si>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</si>
  <si>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</si>
  <si>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</si>
  <si>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</si>
  <si>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</si>
  <si>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</si>
  <si>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</si>
  <si>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</si>
  <si>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</si>
  <si>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</si>
  <si>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</si>
  <si>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</si>
  <si>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</si>
  <si>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</si>
  <si>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</si>
  <si>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</si>
  <si>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</si>
  <si>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</si>
  <si>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</si>
  <si>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</si>
  <si>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</si>
  <si>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</si>
  <si>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</si>
  <si>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</si>
  <si>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</si>
  <si>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</si>
  <si>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</si>
  <si>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</si>
  <si>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</si>
  <si>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</si>
  <si>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</si>
  <si>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</si>
  <si>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</si>
  <si>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</si>
  <si>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</si>
  <si>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</si>
  <si>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</si>
  <si>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</si>
  <si>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</si>
  <si>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</si>
  <si>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</si>
  <si>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</si>
  <si>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</si>
  <si>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</si>
  <si>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</si>
  <si>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</si>
  <si>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</si>
  <si>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</si>
  <si>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</si>
  <si>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</si>
  <si>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</si>
  <si>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</si>
  <si>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</si>
  <si>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</si>
  <si>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</si>
  <si>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</si>
  <si>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</si>
  <si>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</si>
  <si>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</si>
  <si>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</si>
  <si>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</si>
  <si>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</si>
  <si>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</si>
  <si>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</si>
  <si>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</si>
  <si>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</si>
  <si>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</si>
  <si>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</si>
  <si>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</si>
  <si>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</si>
  <si>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</si>
  <si>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</si>
  <si>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</si>
  <si>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</si>
  <si>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</si>
  <si>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</si>
  <si>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</si>
  <si>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</si>
  <si>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</si>
  <si>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</si>
  <si>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</si>
  <si>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</si>
  <si>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</si>
  <si>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</si>
  <si>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</si>
  <si>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</si>
  <si>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</si>
  <si>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</si>
  <si>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</si>
  <si>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</si>
  <si>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</si>
  <si>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</si>
  <si>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</si>
  <si>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</si>
  <si>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</si>
  <si>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</si>
  <si>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</si>
  <si>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</si>
  <si>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</si>
  <si>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</si>
  <si>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</si>
  <si>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</si>
  <si>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</si>
  <si>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</si>
  <si>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</si>
  <si>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</si>
  <si>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</si>
  <si>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</si>
  <si>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</si>
  <si>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</si>
  <si>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</si>
  <si>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</si>
  <si>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</si>
  <si>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</si>
  <si>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</si>
  <si>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</si>
  <si>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</si>
  <si>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</si>
  <si>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</si>
  <si>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</si>
  <si>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</si>
  <si>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</si>
  <si>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</si>
  <si>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</si>
  <si>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</si>
  <si>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</si>
  <si>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</si>
  <si>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</si>
  <si>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</si>
  <si>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</si>
  <si>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</si>
  <si>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</si>
  <si>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</si>
  <si>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</si>
  <si>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</si>
  <si>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</si>
  <si>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</si>
  <si>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</si>
  <si>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</si>
  <si>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</si>
  <si>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</si>
  <si>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</si>
  <si>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</si>
  <si>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</si>
  <si>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</si>
  <si>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</si>
  <si>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</si>
  <si>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</si>
  <si>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</si>
  <si>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</si>
  <si>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</si>
  <si>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</si>
  <si>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</si>
  <si>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</si>
  <si>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</si>
  <si>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</si>
  <si>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</si>
  <si>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</si>
  <si>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</si>
  <si>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</si>
  <si>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</si>
  <si>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</si>
  <si>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</si>
  <si>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</si>
  <si>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</si>
  <si>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</si>
  <si>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</si>
  <si>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</si>
  <si>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</si>
  <si>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</si>
  <si>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</si>
  <si>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</si>
  <si>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</si>
  <si>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</si>
  <si>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</si>
  <si>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</si>
  <si>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</si>
  <si>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</si>
  <si>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</si>
  <si>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</si>
  <si>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</si>
  <si>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</si>
  <si>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</si>
  <si>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</si>
  <si>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</si>
  <si>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</si>
  <si>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</si>
  <si>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</si>
  <si>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</si>
  <si>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</si>
  <si>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</si>
  <si>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</si>
  <si>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</si>
  <si>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</si>
  <si>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</si>
  <si>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</si>
  <si>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</si>
  <si>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</si>
  <si>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</si>
  <si>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</si>
  <si>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</si>
  <si>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</si>
  <si>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</si>
  <si>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</si>
  <si>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</si>
  <si>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</si>
  <si>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</si>
  <si>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</si>
  <si>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</si>
  <si>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</si>
  <si>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</si>
  <si>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</si>
  <si>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</si>
  <si>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</si>
  <si>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</si>
  <si>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</si>
  <si>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</si>
  <si>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</si>
  <si>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</si>
  <si>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</si>
  <si>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</si>
  <si>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</si>
  <si>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</si>
  <si>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</si>
  <si>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</si>
  <si>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</si>
  <si>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</si>
  <si>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</si>
  <si>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</si>
  <si>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</si>
  <si>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</si>
  <si>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</si>
  <si>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</si>
  <si>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</si>
  <si>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</si>
  <si>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</si>
  <si>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</si>
  <si>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</si>
  <si>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</si>
  <si>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</si>
  <si>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</si>
  <si>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</si>
  <si>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</si>
  <si>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</si>
  <si>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</si>
  <si>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</si>
  <si>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</si>
  <si>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</si>
  <si>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</si>
  <si>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</si>
  <si>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</si>
  <si>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</si>
  <si>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</si>
  <si>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</si>
  <si>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</si>
  <si>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</si>
  <si>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</si>
  <si>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</si>
  <si>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</si>
  <si>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</si>
  <si>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</si>
  <si>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</si>
  <si>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</si>
  <si>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</si>
  <si>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</si>
  <si>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</si>
  <si>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</si>
  <si>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</si>
  <si>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</si>
  <si>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</si>
  <si>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</si>
  <si>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</si>
  <si>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</si>
  <si>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</si>
  <si>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</si>
  <si>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</si>
  <si>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</si>
  <si>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</si>
  <si>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</si>
  <si>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</si>
  <si>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</si>
  <si>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</si>
  <si>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</si>
  <si>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</si>
  <si>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</si>
  <si>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</si>
  <si>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</si>
  <si>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</si>
  <si>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</si>
  <si>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</si>
  <si>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</si>
  <si>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</si>
  <si>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</si>
  <si>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</si>
  <si>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</si>
  <si>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</si>
  <si>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</si>
  <si>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</si>
  <si>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</si>
  <si>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</si>
  <si>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</si>
  <si>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</si>
  <si>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</si>
  <si>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</si>
  <si>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</si>
  <si>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</si>
  <si>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</si>
  <si>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</si>
  <si>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</si>
  <si>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</si>
  <si>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</si>
  <si>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</si>
  <si>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</si>
  <si>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</si>
  <si>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</si>
  <si>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</si>
  <si>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</si>
  <si>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</si>
  <si>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</si>
  <si>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</si>
  <si>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</si>
  <si>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</si>
  <si>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</si>
  <si>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</si>
  <si>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</si>
  <si>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</si>
  <si>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</si>
  <si>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</si>
  <si>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</si>
  <si>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</si>
  <si>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</si>
  <si>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</si>
  <si>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</si>
  <si>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</si>
  <si>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</si>
  <si>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</si>
  <si>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</si>
  <si>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</si>
  <si>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</si>
  <si>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</si>
  <si>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</si>
  <si>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</si>
  <si>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</si>
  <si>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</si>
  <si>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</si>
  <si>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</si>
  <si>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</si>
  <si>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</si>
  <si>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</si>
  <si>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</si>
  <si>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</si>
  <si>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</si>
  <si>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</si>
  <si>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</si>
  <si>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</si>
  <si>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</si>
  <si>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</si>
  <si>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</si>
  <si>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</si>
  <si>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</si>
  <si>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</si>
  <si>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</si>
  <si>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</si>
  <si>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</si>
  <si>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</si>
  <si>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</si>
  <si>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</si>
  <si>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</si>
  <si>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</si>
  <si>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</si>
  <si>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</si>
  <si>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</si>
  <si>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</si>
  <si>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</si>
  <si>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</si>
  <si>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</si>
  <si>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</si>
  <si>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</si>
  <si>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</si>
  <si>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</si>
  <si>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</si>
  <si>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</si>
  <si>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</si>
  <si>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</si>
  <si>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</si>
  <si>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</si>
  <si>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</si>
  <si>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</si>
  <si>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</si>
  <si>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</si>
  <si>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</si>
  <si>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</si>
  <si>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</si>
  <si>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</si>
  <si>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</si>
  <si>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</si>
  <si>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</si>
  <si>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</si>
  <si>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</si>
  <si>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</si>
  <si>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</si>
  <si>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</si>
  <si>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</si>
  <si>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</si>
  <si>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</si>
  <si>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</si>
  <si>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</si>
  <si>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</si>
  <si>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</si>
  <si>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</si>
  <si>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</si>
  <si>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</si>
  <si>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</si>
  <si>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</si>
  <si>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</si>
  <si>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</si>
  <si>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</si>
  <si>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</si>
  <si>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</si>
  <si>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</si>
  <si>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</si>
  <si>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</si>
  <si>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</si>
  <si>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</si>
  <si>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</si>
  <si>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</si>
  <si>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</si>
  <si>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</si>
  <si>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</si>
  <si>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</si>
  <si>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</si>
  <si>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</si>
  <si>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</si>
  <si>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</si>
  <si>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</si>
  <si>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</si>
  <si>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</si>
  <si>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</si>
  <si>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</si>
  <si>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</si>
  <si>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</si>
  <si>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</si>
  <si>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</si>
  <si>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</si>
  <si>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</si>
  <si>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</si>
  <si>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</si>
  <si>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</si>
  <si>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</si>
  <si>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</si>
  <si>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</si>
  <si>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</si>
  <si>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</si>
  <si>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</si>
  <si>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</si>
  <si>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</si>
  <si>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</si>
  <si>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</si>
  <si>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</si>
  <si>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</si>
  <si>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</si>
  <si>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</si>
  <si>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</si>
  <si>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</si>
  <si>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</si>
  <si>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</si>
  <si>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</si>
  <si>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</si>
  <si>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</si>
  <si>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</si>
  <si>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</si>
  <si>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</si>
  <si>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</si>
  <si>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</si>
  <si>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</si>
  <si>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</si>
  <si>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</si>
  <si>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</si>
  <si>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</si>
  <si>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</si>
  <si>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</si>
  <si>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</si>
  <si>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</si>
  <si>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</si>
  <si>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</si>
  <si>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</si>
  <si>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</si>
  <si>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</si>
  <si>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</si>
  <si>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</si>
  <si>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</si>
  <si>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</si>
  <si>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</si>
  <si>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</si>
  <si>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</si>
  <si>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</si>
  <si>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</si>
  <si>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</si>
  <si>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</si>
  <si>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</si>
  <si>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</si>
  <si>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</si>
  <si>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</si>
  <si>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</si>
  <si>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</si>
  <si>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</si>
  <si>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</si>
  <si>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</si>
  <si>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</si>
  <si>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</si>
  <si>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</si>
  <si>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</si>
  <si>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</si>
  <si>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</si>
  <si>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</si>
  <si>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</si>
  <si>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</si>
  <si>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</si>
  <si>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</si>
  <si>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</si>
  <si>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</si>
  <si>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</si>
  <si>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</si>
  <si>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</si>
  <si>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</si>
  <si>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</si>
  <si>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</si>
  <si>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</si>
  <si>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</si>
  <si>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</si>
  <si>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</si>
  <si>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</si>
  <si>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</si>
  <si>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</si>
  <si>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</si>
  <si>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</si>
  <si>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</si>
  <si>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</si>
  <si>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</si>
  <si>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</si>
  <si>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</si>
  <si>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</si>
  <si>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</si>
  <si>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</si>
  <si>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</si>
  <si>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</si>
  <si>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</si>
  <si>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</si>
  <si>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</si>
  <si>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</si>
  <si>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</si>
  <si>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</si>
  <si>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</si>
  <si>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</si>
  <si>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</si>
  <si>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</si>
  <si>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</si>
  <si>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</si>
  <si>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</si>
  <si>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</si>
  <si>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</si>
  <si>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</si>
  <si>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</si>
  <si>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</si>
  <si>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</si>
  <si>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</si>
  <si>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</si>
  <si>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</si>
  <si>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</si>
  <si>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</si>
  <si>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</si>
  <si>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</si>
  <si>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</si>
  <si>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</si>
  <si>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</si>
  <si>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</si>
  <si>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</si>
  <si>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</si>
  <si>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</si>
  <si>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</si>
  <si>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</si>
  <si>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</si>
  <si>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</si>
  <si>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</si>
  <si>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</si>
  <si>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</si>
  <si>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</si>
  <si>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</si>
  <si>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</si>
  <si>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</si>
  <si>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</si>
  <si>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</si>
  <si>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</si>
  <si>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</si>
  <si>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</si>
  <si>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</si>
  <si>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</si>
  <si>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</si>
  <si>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</si>
  <si>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</si>
  <si>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</si>
  <si>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</si>
  <si>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</si>
  <si>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</si>
  <si>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</si>
  <si>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</si>
  <si>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</si>
  <si>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</si>
  <si>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</si>
  <si>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</si>
  <si>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</si>
  <si>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</si>
  <si>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</si>
  <si>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</si>
  <si>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</si>
  <si>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</si>
  <si>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</si>
  <si>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</si>
  <si>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</si>
  <si>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</si>
  <si>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</si>
  <si>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</si>
  <si>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</si>
  <si>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</si>
  <si>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</si>
  <si>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</si>
  <si>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</si>
  <si>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</si>
  <si>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</si>
  <si>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</si>
  <si>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</si>
  <si>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</si>
  <si>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</si>
  <si>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</si>
  <si>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</si>
  <si>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</si>
  <si>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</si>
  <si>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</si>
  <si>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</si>
  <si>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</si>
  <si>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</si>
  <si>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</si>
  <si>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</si>
  <si>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</si>
  <si>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</si>
  <si>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</si>
  <si>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</si>
  <si>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</si>
  <si>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</si>
  <si>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</si>
  <si>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</si>
  <si>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</si>
  <si>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</si>
  <si>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</si>
  <si>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</si>
  <si>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</si>
  <si>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</si>
  <si>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</si>
  <si>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</si>
  <si>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</si>
  <si>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</si>
  <si>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</si>
  <si>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</si>
  <si>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</si>
  <si>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</si>
  <si>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</si>
  <si>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</si>
  <si>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</si>
  <si>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</si>
  <si>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</si>
  <si>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</si>
  <si>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</si>
  <si>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</si>
  <si>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</si>
  <si>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</si>
  <si>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</si>
  <si>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</si>
  <si>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</si>
  <si>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</si>
  <si>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</si>
  <si>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</si>
  <si>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</si>
  <si>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</si>
  <si>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</si>
  <si>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</si>
  <si>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</si>
  <si>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</si>
  <si>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</si>
  <si>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</si>
  <si>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</si>
  <si>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</si>
  <si>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</si>
  <si>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</si>
  <si>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</si>
  <si>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</si>
  <si>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</si>
  <si>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</si>
  <si>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</si>
  <si>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</si>
  <si>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</si>
  <si>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</si>
  <si>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</si>
  <si>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</si>
  <si>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</si>
  <si>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</si>
  <si>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</si>
  <si>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</si>
  <si>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</si>
  <si>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</si>
  <si>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</si>
  <si>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</si>
  <si>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</si>
  <si>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</si>
  <si>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</si>
  <si>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</si>
  <si>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</si>
  <si>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</si>
  <si>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</si>
  <si>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</si>
  <si>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</si>
  <si>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</si>
  <si>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</si>
  <si>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</si>
  <si>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</si>
  <si>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</si>
  <si>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</si>
  <si>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</si>
  <si>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</si>
  <si>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</si>
  <si>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</si>
  <si>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</si>
  <si>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</si>
  <si>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</si>
  <si>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</si>
  <si>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</si>
  <si>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</si>
  <si>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</si>
  <si>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</si>
  <si>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</si>
  <si>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</si>
  <si>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</si>
  <si>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</si>
  <si>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</si>
  <si>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</si>
  <si>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</si>
  <si>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</si>
  <si>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</si>
  <si>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</si>
  <si>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</si>
  <si>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</si>
  <si>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</si>
  <si>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</si>
  <si>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</si>
  <si>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</si>
  <si>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</si>
  <si>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</si>
  <si>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</si>
  <si>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</si>
  <si>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</si>
  <si>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</si>
  <si>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</si>
  <si>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</si>
  <si>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</si>
  <si>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</si>
  <si>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</si>
  <si>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</si>
  <si>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</si>
  <si>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</si>
  <si>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</si>
  <si>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</si>
  <si>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</si>
  <si>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</si>
  <si>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</si>
  <si>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</si>
  <si>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</si>
  <si>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</si>
  <si>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</si>
  <si>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</si>
  <si>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</si>
  <si>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</si>
  <si>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</si>
  <si>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</si>
  <si>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</si>
  <si>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</si>
  <si>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</si>
  <si>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</si>
  <si>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</si>
  <si>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</si>
  <si>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</si>
  <si>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</si>
  <si>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</si>
  <si>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</si>
  <si>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</si>
  <si>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</si>
  <si>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</si>
  <si>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</si>
  <si>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</si>
  <si>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</si>
  <si>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</si>
  <si>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</si>
  <si>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</si>
  <si>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</si>
  <si>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</si>
  <si>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</si>
  <si>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</si>
  <si>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</si>
  <si>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</si>
  <si>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</si>
  <si>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</si>
  <si>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</si>
  <si>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</si>
  <si>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</si>
  <si>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</si>
  <si>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</si>
  <si>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</si>
  <si>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</si>
  <si>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</si>
  <si>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</si>
  <si>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</si>
  <si>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</si>
  <si>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</si>
  <si>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</si>
  <si>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</si>
  <si>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</si>
  <si>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</si>
  <si>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</si>
  <si>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</si>
  <si>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</si>
  <si>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</si>
  <si>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</si>
  <si>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</si>
  <si>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</si>
  <si>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</si>
  <si>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</si>
  <si>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</si>
  <si>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</si>
  <si>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</si>
  <si>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</si>
  <si>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</si>
  <si>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</si>
  <si>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</si>
  <si>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</si>
  <si>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</si>
  <si>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</si>
  <si>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</si>
  <si>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</si>
  <si>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</si>
  <si>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</si>
  <si>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</si>
  <si>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</si>
  <si>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</si>
  <si>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</si>
  <si>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</si>
  <si>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</si>
  <si>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</si>
  <si>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</si>
  <si>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</si>
  <si>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</si>
  <si>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</si>
  <si>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</si>
  <si>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</si>
  <si>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</si>
  <si>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</si>
  <si>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</si>
  <si>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</si>
  <si>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</si>
  <si>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</si>
  <si>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</si>
  <si>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</si>
  <si>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</si>
  <si>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</si>
  <si>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</si>
  <si>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</si>
  <si>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</si>
  <si>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</si>
  <si>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</si>
  <si>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</si>
  <si>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</si>
  <si>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</si>
  <si>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</si>
  <si>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</si>
  <si>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</si>
  <si>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</si>
  <si>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</si>
  <si>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</si>
  <si>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</si>
  <si>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</si>
  <si>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</si>
  <si>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</si>
  <si>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</si>
  <si>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</si>
  <si>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</si>
  <si>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</si>
  <si>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</si>
  <si>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</si>
  <si>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</si>
  <si>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</si>
  <si>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</si>
  <si>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</si>
  <si>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</si>
  <si>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</si>
  <si>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</si>
  <si>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</si>
  <si>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</si>
  <si>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</si>
  <si>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</si>
  <si>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</si>
  <si>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</si>
  <si>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</si>
  <si>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</si>
  <si>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</si>
  <si>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</si>
  <si>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</si>
  <si>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</si>
  <si>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</si>
  <si>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</si>
  <si>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</si>
  <si>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</si>
  <si>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</si>
  <si>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</si>
  <si>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</si>
  <si>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</si>
  <si>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</si>
  <si>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</si>
  <si>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</si>
  <si>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</si>
  <si>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</si>
  <si>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</si>
  <si>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</si>
  <si>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</si>
  <si>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</si>
  <si>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</si>
  <si>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</si>
  <si>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</si>
  <si>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</si>
  <si>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</si>
  <si>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</si>
  <si>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</si>
  <si>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</si>
  <si>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</si>
  <si>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</si>
  <si>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</si>
  <si>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</si>
  <si>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</si>
  <si>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</si>
  <si>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</si>
  <si>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</si>
  <si>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</si>
  <si>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</si>
  <si>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</si>
  <si>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</si>
  <si>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</si>
  <si>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</si>
  <si>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</si>
  <si>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</si>
  <si>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</si>
  <si>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</si>
  <si>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</si>
  <si>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</si>
  <si>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</si>
  <si>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</si>
  <si>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</si>
  <si>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</si>
  <si>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</si>
  <si>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</si>
  <si>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</si>
  <si>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</si>
  <si>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</si>
  <si>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</si>
  <si>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</si>
  <si>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</si>
  <si>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</si>
  <si>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</si>
  <si>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</si>
  <si>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</si>
  <si>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</si>
  <si>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</si>
  <si>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</si>
  <si>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</si>
  <si>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</si>
  <si>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</si>
  <si>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</si>
  <si>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</si>
  <si>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</si>
  <si>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</si>
  <si>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</si>
  <si>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</si>
  <si>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</si>
  <si>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</si>
  <si>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</si>
  <si>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</si>
  <si>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</si>
  <si>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</si>
  <si>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</si>
  <si>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</si>
  <si>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</si>
  <si>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</si>
  <si>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</si>
  <si>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</si>
  <si>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</si>
  <si>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</si>
  <si>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</si>
  <si>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</si>
  <si>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</si>
  <si>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</si>
  <si>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</si>
  <si>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</si>
  <si>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</si>
  <si>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</si>
  <si>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</si>
  <si>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</si>
  <si>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</si>
  <si>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</si>
  <si>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</si>
  <si>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</si>
  <si>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</si>
  <si>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</si>
  <si>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</si>
  <si>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</si>
  <si>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</si>
  <si>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</si>
  <si>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</si>
  <si>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</si>
  <si>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</si>
  <si>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</si>
  <si>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</si>
  <si>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</si>
  <si>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</si>
  <si>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</si>
  <si>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</si>
  <si>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</si>
  <si>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</si>
  <si>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</si>
  <si>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</si>
  <si>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</si>
  <si>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</si>
  <si>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</si>
  <si>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</si>
  <si>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</si>
  <si>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</si>
  <si>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</si>
  <si>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</si>
  <si>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</si>
  <si>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</si>
  <si>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</si>
  <si>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</si>
  <si>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</si>
  <si>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</si>
  <si>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</si>
  <si>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</si>
  <si>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</si>
  <si>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</si>
  <si>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</si>
  <si>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</si>
  <si>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</si>
  <si>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</si>
  <si>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</si>
  <si>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</si>
  <si>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</si>
  <si>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</si>
  <si>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</si>
  <si>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</si>
  <si>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</si>
  <si>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</si>
  <si>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</si>
  <si>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</si>
  <si>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</si>
  <si>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</si>
  <si>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</si>
  <si>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</si>
  <si>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</si>
  <si>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</si>
  <si>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</si>
  <si>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</si>
  <si>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</si>
  <si>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</si>
  <si>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</si>
  <si>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</si>
  <si>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</si>
  <si>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</si>
  <si>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</si>
  <si>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</si>
  <si>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</si>
  <si>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</si>
  <si>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</si>
  <si>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</si>
  <si>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</si>
  <si>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</si>
  <si>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</si>
  <si>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</si>
  <si>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</si>
  <si>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</si>
  <si>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</si>
  <si>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</si>
  <si>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</si>
  <si>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</si>
  <si>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</si>
  <si>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</si>
  <si>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</si>
  <si>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</si>
  <si>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</si>
  <si>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</si>
  <si>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</si>
  <si>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</si>
  <si>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</si>
  <si>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</si>
  <si>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</si>
  <si>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</si>
  <si>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</si>
  <si>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</si>
  <si>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</si>
  <si>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</si>
  <si>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</si>
  <si>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</si>
  <si>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</si>
  <si>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</si>
  <si>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</si>
  <si>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</si>
  <si>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</si>
  <si>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</si>
  <si>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</si>
  <si>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</si>
  <si>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</si>
  <si>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</si>
  <si>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</si>
  <si>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</si>
  <si>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</si>
  <si>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</si>
  <si>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</si>
  <si>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</si>
  <si>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</si>
  <si>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</si>
  <si>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</si>
  <si>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</si>
  <si>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</si>
  <si>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</si>
  <si>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</si>
  <si>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</si>
  <si>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</si>
  <si>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</si>
  <si>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</si>
  <si>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</si>
  <si>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</si>
  <si>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</si>
  <si>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</si>
  <si>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</si>
  <si>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</si>
  <si>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</si>
  <si>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</si>
  <si>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</si>
  <si>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</si>
  <si>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</si>
  <si>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</si>
  <si>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</si>
  <si>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</si>
  <si>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</si>
  <si>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</si>
  <si>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</si>
  <si>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</si>
  <si>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</si>
  <si>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</si>
  <si>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</si>
  <si>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</si>
  <si>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</si>
  <si>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</si>
  <si>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</si>
  <si>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</si>
  <si>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</si>
  <si>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</si>
  <si>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</si>
  <si>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</si>
  <si>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</si>
  <si>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</si>
  <si>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</si>
  <si>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</si>
  <si>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</si>
  <si>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</si>
  <si>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</si>
  <si>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</si>
  <si>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</si>
  <si>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</si>
  <si>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</si>
  <si>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</si>
  <si>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</si>
  <si>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</si>
  <si>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</si>
  <si>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</si>
  <si>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</si>
  <si>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</si>
  <si>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</si>
  <si>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</si>
  <si>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</si>
  <si>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</si>
  <si>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</si>
  <si>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</si>
  <si>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</si>
  <si>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</si>
  <si>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</si>
  <si>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</si>
  <si>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</si>
  <si>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</si>
  <si>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</si>
  <si>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</si>
  <si>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</si>
  <si>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</si>
  <si>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</si>
  <si>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</si>
  <si>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</si>
  <si>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</si>
  <si>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</si>
  <si>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</si>
  <si>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</si>
  <si>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</si>
  <si>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</si>
  <si>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</si>
  <si>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</si>
  <si>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</si>
  <si>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</si>
  <si>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</si>
  <si>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</si>
  <si>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</si>
  <si>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</si>
  <si>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</si>
  <si>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</si>
  <si>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</si>
  <si>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</si>
  <si>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</si>
  <si>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</si>
  <si>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</si>
  <si>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</si>
  <si>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</si>
  <si>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</si>
  <si>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</si>
  <si>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</si>
  <si>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</si>
  <si>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</si>
  <si>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</si>
  <si>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</si>
  <si>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</si>
  <si>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</si>
  <si>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</si>
  <si>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</si>
  <si>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</si>
  <si>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</si>
  <si>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</si>
  <si>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</si>
  <si>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</si>
  <si>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</si>
  <si>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</si>
  <si>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</si>
  <si>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</si>
  <si>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</si>
  <si>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</si>
  <si>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</si>
  <si>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</si>
  <si>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</si>
  <si>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</si>
  <si>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</si>
  <si>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</si>
  <si>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</si>
  <si>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</si>
  <si>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</si>
  <si>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</si>
  <si>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</si>
  <si>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</si>
  <si>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</si>
  <si>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</si>
  <si>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</si>
  <si>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</si>
  <si>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</si>
  <si>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</si>
  <si>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</si>
  <si>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</si>
  <si>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</si>
  <si>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</si>
  <si>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</si>
  <si>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</si>
  <si>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</si>
  <si>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</si>
  <si>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</si>
  <si>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</si>
  <si>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</si>
  <si>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</si>
  <si>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</si>
  <si>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</si>
  <si>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</si>
  <si>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</si>
  <si>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</si>
  <si>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</si>
  <si>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</si>
  <si>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</si>
  <si>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</si>
  <si>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</si>
  <si>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</si>
  <si>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</si>
  <si>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</si>
  <si>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</si>
  <si>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</si>
  <si>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</si>
  <si>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</si>
  <si>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</si>
  <si>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</si>
  <si>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</si>
  <si>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</si>
  <si>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</si>
  <si>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</si>
  <si>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</si>
  <si>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</si>
  <si>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</si>
  <si>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</si>
  <si>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</si>
  <si>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</si>
  <si>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</si>
  <si>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</si>
  <si>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</si>
  <si>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</si>
  <si>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</si>
  <si>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</si>
  <si>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</si>
  <si>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</si>
  <si>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</si>
  <si>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</si>
  <si>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</si>
  <si>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</si>
  <si>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</si>
  <si>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</si>
  <si>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</si>
  <si>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</si>
  <si>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</si>
  <si>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</si>
  <si>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</si>
  <si>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</si>
  <si>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</si>
  <si>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</si>
  <si>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</si>
  <si>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</si>
  <si>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</si>
  <si>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</si>
  <si>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</si>
  <si>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</si>
  <si>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</si>
  <si>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</si>
  <si>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</si>
  <si>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</si>
  <si>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</si>
  <si>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</si>
  <si>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</si>
  <si>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</si>
  <si>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</si>
  <si>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</si>
  <si>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</si>
  <si>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</si>
  <si>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</si>
  <si>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</si>
  <si>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</si>
  <si>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</si>
  <si>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</si>
  <si>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</si>
  <si>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</si>
  <si>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</si>
  <si>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</si>
  <si>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</si>
  <si>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</si>
  <si>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</si>
  <si>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</si>
  <si>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</si>
  <si>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</si>
  <si>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</si>
  <si>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</si>
  <si>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</si>
  <si>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</si>
  <si>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</si>
  <si>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</si>
  <si>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</si>
  <si>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</si>
  <si>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</si>
  <si>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</si>
  <si>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</si>
  <si>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</si>
  <si>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</si>
  <si>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</si>
  <si>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</si>
  <si>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</si>
  <si>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</si>
  <si>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</si>
  <si>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</si>
  <si>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</si>
  <si>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</si>
  <si>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</si>
  <si>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</si>
  <si>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</si>
  <si>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</si>
  <si>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</si>
  <si>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</si>
  <si>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</si>
  <si>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</si>
  <si>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</si>
  <si>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</si>
  <si>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</si>
  <si>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</si>
  <si>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</si>
  <si>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</si>
  <si>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</si>
  <si>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</si>
  <si>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</si>
  <si>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</si>
  <si>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</si>
  <si>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</si>
  <si>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</si>
  <si>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</si>
  <si>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</si>
  <si>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</si>
  <si>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</si>
  <si>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</si>
  <si>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</si>
  <si>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</si>
  <si>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</si>
  <si>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</si>
  <si>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</si>
  <si>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</si>
  <si>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</si>
  <si>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</si>
  <si>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</si>
  <si>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</si>
  <si>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</si>
  <si>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</si>
  <si>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</si>
  <si>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</si>
  <si>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</si>
  <si>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</si>
  <si>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</si>
  <si>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</si>
  <si>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</si>
  <si>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</si>
  <si>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</si>
  <si>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</si>
  <si>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</si>
  <si>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</si>
  <si>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</si>
  <si>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</si>
  <si>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</si>
  <si>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</si>
  <si>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</si>
  <si>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</si>
  <si>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</si>
  <si>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</si>
  <si>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</si>
  <si>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</si>
  <si>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</si>
  <si>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</si>
  <si>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</si>
  <si>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</si>
  <si>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</si>
  <si>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</si>
  <si>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</si>
  <si>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</si>
  <si>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</si>
  <si>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</si>
  <si>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</si>
  <si>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</si>
  <si>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</si>
  <si>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</si>
  <si>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</si>
  <si>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</si>
  <si>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</si>
  <si>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</si>
  <si>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</si>
  <si>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</si>
  <si>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</si>
  <si>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</si>
  <si>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</si>
  <si>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</si>
  <si>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</si>
  <si>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</si>
  <si>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</si>
  <si>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</si>
  <si>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</si>
  <si>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</si>
  <si>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</si>
  <si>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</si>
  <si>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</si>
  <si>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</si>
  <si>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</si>
  <si>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</si>
  <si>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</si>
  <si>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</si>
  <si>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</si>
  <si>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</si>
  <si>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</si>
  <si>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</si>
  <si>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</si>
  <si>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</si>
  <si>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</si>
  <si>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</si>
  <si>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</si>
  <si>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</si>
  <si>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</si>
  <si>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</si>
  <si>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</si>
  <si>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</si>
  <si>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</si>
  <si>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</si>
  <si>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</si>
  <si>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</si>
  <si>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</si>
  <si>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</si>
  <si>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</si>
  <si>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</si>
  <si>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</si>
  <si>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</si>
  <si>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</si>
  <si>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</si>
  <si>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</si>
  <si>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</si>
  <si>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</si>
  <si>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</si>
  <si>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</si>
  <si>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</si>
  <si>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</si>
  <si>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</si>
  <si>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</si>
  <si>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</si>
  <si>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</si>
  <si>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</si>
  <si>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</si>
  <si>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</si>
  <si>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</si>
  <si>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</si>
  <si>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</si>
  <si>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</si>
  <si>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</si>
  <si>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</si>
  <si>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</si>
  <si>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</si>
  <si>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</si>
  <si>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</si>
  <si>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</si>
  <si>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</si>
  <si>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</si>
  <si>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</si>
  <si>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</si>
  <si>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</si>
  <si>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</si>
  <si>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</si>
  <si>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</si>
  <si>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</si>
  <si>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</si>
  <si>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</si>
  <si>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</si>
  <si>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</si>
  <si>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</si>
  <si>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</si>
  <si>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</si>
  <si>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</si>
  <si>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</si>
  <si>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</si>
  <si>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</si>
  <si>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</si>
  <si>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</si>
  <si>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</si>
  <si>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</si>
  <si>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</si>
  <si>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</si>
  <si>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</si>
  <si>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</si>
  <si>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</si>
  <si>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</si>
  <si>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</si>
  <si>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</si>
  <si>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</si>
  <si>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</si>
  <si>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</si>
  <si>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</si>
  <si>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</si>
  <si>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</si>
  <si>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</si>
  <si>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</si>
  <si>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</si>
  <si>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</si>
  <si>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</si>
  <si>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</si>
  <si>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</si>
  <si>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</si>
  <si>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</si>
  <si>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</si>
  <si>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</si>
  <si>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</si>
  <si>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</si>
  <si>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</si>
  <si>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</si>
  <si>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</si>
  <si>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</si>
  <si>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</si>
  <si>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</si>
  <si>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</si>
  <si>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</si>
  <si>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</si>
  <si>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</si>
  <si>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</si>
  <si>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</si>
  <si>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</si>
  <si>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</si>
  <si>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</si>
  <si>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</si>
  <si>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</si>
  <si>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</si>
  <si>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</si>
  <si>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</si>
  <si>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</si>
  <si>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</si>
  <si>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</si>
  <si>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</si>
  <si>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</si>
  <si>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</si>
  <si>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</si>
  <si>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</si>
  <si>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</si>
  <si>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</si>
  <si>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</si>
  <si>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</si>
  <si>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</si>
  <si>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</si>
  <si>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</si>
  <si>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</si>
  <si>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</si>
  <si>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</si>
  <si>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</si>
  <si>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</si>
  <si>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</si>
  <si>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</si>
  <si>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</si>
  <si>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</si>
  <si>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</si>
  <si>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</si>
  <si>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</si>
  <si>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</si>
  <si>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</si>
  <si>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</si>
  <si>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</si>
  <si>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</si>
  <si>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</si>
  <si>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</si>
  <si>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</si>
  <si>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</si>
  <si>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</si>
  <si>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</si>
  <si>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</si>
  <si>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</si>
  <si>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</si>
  <si>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</si>
  <si>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</si>
  <si>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</si>
  <si>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</si>
  <si>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</si>
  <si>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</si>
  <si>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</si>
  <si>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</si>
  <si>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</si>
  <si>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</si>
  <si>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</si>
  <si>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</si>
  <si>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</si>
  <si>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</si>
  <si>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</si>
  <si>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</si>
  <si>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</si>
  <si>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</si>
  <si>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</si>
  <si>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</si>
  <si>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</si>
  <si>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</si>
  <si>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</si>
  <si>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</si>
  <si>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</si>
  <si>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</si>
  <si>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</si>
  <si>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</si>
  <si>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</si>
  <si>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</si>
  <si>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</si>
  <si>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</si>
  <si>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</si>
  <si>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</si>
  <si>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</si>
  <si>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</si>
  <si>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</si>
  <si>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</si>
  <si>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</si>
  <si>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</si>
  <si>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</si>
  <si>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</si>
  <si>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</si>
  <si>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</si>
  <si>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</si>
  <si>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</si>
  <si>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</si>
  <si>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</si>
  <si>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</si>
  <si>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</si>
  <si>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</si>
  <si>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</si>
  <si>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</si>
  <si>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</si>
  <si>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</si>
  <si>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</si>
  <si>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</si>
  <si>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</si>
  <si>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</si>
  <si>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</si>
  <si>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</si>
  <si>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</si>
  <si>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</si>
  <si>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</si>
  <si>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</si>
  <si>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</si>
  <si>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</si>
  <si>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</si>
  <si>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</si>
  <si>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</si>
  <si>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</si>
  <si>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</si>
  <si>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</si>
  <si>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</si>
  <si>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</si>
  <si>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</si>
  <si>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</si>
  <si>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</si>
  <si>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</si>
  <si>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</si>
  <si>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</si>
  <si>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</si>
  <si>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</si>
  <si>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</si>
  <si>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</si>
  <si>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</si>
  <si>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</si>
  <si>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</si>
  <si>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</si>
  <si>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</si>
  <si>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</si>
  <si>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</si>
  <si>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</si>
  <si>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</si>
  <si>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</si>
  <si>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</si>
  <si>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</si>
  <si>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</si>
  <si>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</si>
  <si>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</si>
  <si>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</si>
  <si>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</si>
  <si>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</si>
  <si>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</si>
  <si>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</si>
  <si>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</si>
  <si>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</si>
  <si>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</si>
  <si>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</si>
  <si>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</si>
  <si>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</si>
  <si>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</si>
  <si>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</si>
  <si>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</si>
  <si>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</si>
  <si>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</si>
  <si>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</si>
  <si>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</si>
  <si>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</si>
  <si>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</si>
  <si>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</si>
  <si>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</si>
  <si>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</si>
  <si>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</si>
  <si>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</si>
  <si>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</si>
  <si>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</si>
  <si>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</si>
  <si>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</si>
  <si>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</si>
  <si>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</si>
  <si>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</si>
  <si>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</si>
  <si>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</si>
  <si>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</si>
  <si>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</si>
  <si>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</si>
  <si>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</si>
  <si>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</si>
  <si>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</si>
  <si>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</si>
  <si>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</si>
  <si>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</si>
  <si>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</si>
  <si>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</si>
  <si>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</si>
  <si>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</si>
  <si>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</si>
  <si>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</si>
  <si>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</si>
  <si>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</si>
  <si>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</si>
  <si>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</si>
  <si>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</si>
  <si>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</si>
  <si>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</si>
  <si>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</si>
  <si>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</si>
  <si>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</si>
  <si>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</si>
  <si>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</si>
  <si>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</si>
  <si>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</si>
  <si>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</si>
  <si>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</si>
  <si>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</si>
  <si>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</si>
  <si>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</si>
  <si>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</si>
  <si>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</si>
  <si>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</si>
  <si>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</si>
  <si>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</si>
  <si>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</si>
  <si>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</si>
  <si>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</si>
  <si>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</si>
  <si>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</si>
  <si>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</si>
  <si>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</si>
  <si>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</si>
  <si>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</si>
  <si>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</si>
  <si>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</si>
  <si>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</si>
  <si>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</si>
  <si>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</si>
  <si>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</si>
  <si>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</si>
  <si>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</si>
  <si>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</si>
  <si>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</si>
  <si>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</si>
  <si>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</si>
  <si>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</si>
  <si>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</si>
  <si>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</si>
  <si>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</si>
  <si>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</si>
  <si>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</si>
  <si>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</si>
  <si>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</si>
  <si>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</si>
  <si>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</si>
  <si>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</si>
  <si>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</si>
  <si>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</si>
  <si>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</si>
  <si>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</si>
  <si>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</si>
  <si>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</si>
  <si>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</si>
  <si>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</si>
  <si>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</si>
  <si>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</si>
  <si>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</si>
  <si>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</si>
  <si>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</si>
  <si>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</si>
  <si>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</si>
  <si>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</si>
  <si>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</si>
  <si>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</si>
  <si>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</si>
  <si>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</si>
  <si>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</si>
  <si>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</si>
  <si>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</si>
  <si>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</si>
  <si>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</si>
  <si>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</si>
  <si>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</si>
  <si>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</si>
  <si>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</si>
  <si>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</si>
  <si>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</si>
  <si>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</si>
  <si>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</si>
  <si>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</si>
  <si>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</si>
  <si>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</si>
  <si>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</si>
  <si>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</si>
  <si>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</si>
  <si>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</si>
  <si>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</si>
  <si>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</si>
  <si>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</si>
  <si>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</si>
  <si>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</si>
  <si>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</si>
  <si>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</si>
  <si>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</si>
  <si>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</si>
  <si>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</si>
  <si>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</si>
  <si>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</si>
  <si>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</si>
  <si>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</si>
  <si>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</si>
  <si>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</si>
  <si>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</si>
  <si>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</si>
  <si>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</si>
  <si>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</si>
  <si>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</si>
  <si>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</si>
  <si>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</si>
  <si>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</si>
  <si>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</si>
  <si>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</si>
  <si>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</si>
  <si>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</si>
  <si>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</si>
  <si>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</si>
  <si>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</si>
  <si>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</si>
  <si>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</si>
  <si>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</si>
  <si>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</si>
  <si>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</si>
  <si>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</si>
  <si>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</si>
  <si>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</si>
  <si>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</si>
  <si>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</si>
  <si>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</si>
  <si>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</si>
  <si>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</si>
  <si>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</si>
  <si>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</si>
  <si>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</si>
  <si>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</si>
  <si>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</si>
  <si>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</si>
  <si>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</si>
  <si>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</si>
  <si>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</si>
  <si>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</si>
  <si>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</si>
  <si>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</si>
  <si>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</si>
  <si>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</si>
  <si>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</si>
  <si>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</si>
  <si>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</si>
  <si>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</si>
  <si>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</si>
  <si>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</si>
  <si>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</si>
  <si>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</si>
  <si>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</si>
  <si>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</si>
  <si>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</si>
  <si>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</si>
  <si>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</si>
  <si>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</si>
  <si>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</si>
  <si>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</si>
  <si>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</si>
  <si>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</si>
  <si>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</si>
  <si>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</si>
  <si>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</si>
  <si>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</si>
  <si>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</si>
  <si>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</si>
  <si>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</si>
  <si>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</si>
  <si>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</si>
  <si>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</si>
  <si>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</si>
  <si>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</si>
  <si>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</si>
  <si>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</si>
  <si>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</si>
  <si>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</si>
  <si>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</si>
  <si>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</si>
  <si>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</si>
  <si>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</si>
  <si>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</si>
  <si>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</si>
  <si>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</si>
  <si>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</si>
  <si>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</si>
  <si>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</si>
  <si>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</si>
  <si>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</si>
  <si>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</si>
  <si>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</si>
  <si>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</si>
  <si>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</si>
  <si>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</si>
  <si>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</si>
  <si>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</si>
  <si>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</si>
  <si>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</si>
  <si>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</si>
  <si>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</si>
  <si>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</si>
  <si>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</si>
  <si>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</si>
  <si>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</si>
  <si>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</si>
  <si>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</si>
  <si>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</si>
  <si>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</si>
  <si>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</si>
  <si>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</si>
  <si>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</si>
  <si>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</si>
  <si>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</si>
  <si>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</si>
  <si>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</si>
  <si>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</si>
  <si>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</si>
  <si>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</si>
  <si>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</si>
  <si>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</si>
  <si>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</si>
  <si>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</si>
  <si>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</si>
  <si>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</si>
  <si>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</si>
  <si>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</si>
  <si>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</si>
  <si>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</si>
  <si>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</si>
  <si>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</si>
  <si>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</si>
  <si>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</si>
  <si>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</si>
  <si>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</si>
  <si>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</si>
  <si>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</si>
  <si>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</si>
  <si>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</si>
  <si>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</si>
  <si>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</si>
  <si>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</si>
  <si>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</si>
  <si>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</si>
  <si>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</si>
  <si>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</si>
  <si>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</si>
  <si>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</si>
  <si>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</si>
  <si>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</si>
  <si>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</si>
  <si>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</si>
  <si>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</si>
  <si>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</si>
  <si>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</si>
  <si>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</si>
  <si>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</si>
  <si>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</si>
  <si>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</si>
  <si>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</si>
  <si>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</si>
  <si>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</si>
  <si>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</si>
  <si>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</si>
  <si>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</si>
  <si>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</si>
  <si>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</si>
  <si>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</si>
  <si>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</si>
  <si>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</si>
  <si>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</si>
  <si>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</si>
  <si>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</si>
  <si>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</si>
  <si>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</si>
  <si>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</si>
  <si>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</si>
  <si>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</si>
  <si>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</si>
  <si>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</si>
  <si>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</si>
  <si>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</si>
  <si>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</si>
  <si>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</si>
  <si>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</si>
  <si>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</si>
  <si>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</si>
  <si>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</si>
  <si>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</si>
  <si>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</si>
  <si>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</si>
  <si>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</si>
  <si>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</si>
  <si>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</si>
  <si>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</si>
  <si>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</si>
  <si>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</si>
  <si>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</si>
  <si>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</si>
  <si>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</si>
  <si>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</si>
  <si>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</si>
  <si>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</si>
  <si>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</si>
  <si>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</si>
  <si>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</si>
  <si>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</si>
  <si>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</si>
  <si>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</si>
  <si>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</si>
  <si>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</si>
  <si>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</si>
  <si>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</si>
  <si>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</si>
  <si>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</si>
  <si>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</si>
  <si>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</si>
  <si>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</si>
  <si>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</si>
  <si>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</si>
  <si>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</si>
  <si>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</si>
  <si>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</si>
  <si>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</si>
  <si>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</si>
  <si>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</si>
  <si>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</si>
  <si>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</si>
  <si>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</si>
  <si>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</si>
  <si>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</si>
  <si>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</si>
  <si>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</si>
  <si>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</si>
  <si>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</si>
  <si>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</si>
  <si>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</si>
  <si>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</si>
  <si>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</si>
  <si>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</si>
  <si>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</si>
  <si>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</si>
  <si>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</si>
  <si>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</si>
  <si>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</si>
  <si>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</si>
  <si>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</si>
  <si>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</si>
  <si>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</si>
  <si>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</si>
  <si>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</si>
  <si>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</si>
  <si>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</si>
  <si>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</si>
  <si>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</si>
  <si>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</si>
  <si>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</si>
  <si>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</si>
  <si>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</si>
  <si>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</si>
  <si>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</si>
  <si>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</si>
  <si>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</si>
  <si>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</si>
  <si>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</si>
  <si>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</si>
  <si>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</si>
  <si>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</si>
  <si>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</si>
  <si>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</si>
  <si>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</si>
  <si>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</si>
  <si>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</si>
  <si>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</si>
  <si>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</si>
  <si>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</si>
  <si>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</si>
  <si>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</si>
  <si>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</si>
  <si>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</si>
  <si>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</si>
  <si>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</si>
  <si>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</si>
  <si>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</si>
  <si>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</si>
  <si>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</si>
  <si>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</si>
  <si>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</si>
  <si>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</si>
  <si>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</si>
  <si>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</si>
  <si>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</si>
  <si>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</si>
  <si>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</si>
  <si>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</si>
  <si>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</si>
  <si>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</si>
  <si>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</si>
  <si>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</si>
  <si>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</si>
  <si>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</si>
  <si>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</si>
  <si>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</si>
  <si>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</si>
  <si>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</si>
  <si>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</si>
  <si>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</si>
  <si>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</si>
  <si>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</si>
  <si>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</si>
  <si>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</si>
  <si>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</si>
  <si>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</si>
  <si>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</si>
  <si>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</si>
  <si>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</si>
  <si>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</si>
  <si>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</si>
  <si>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</si>
  <si>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</si>
  <si>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</si>
  <si>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</si>
  <si>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</si>
  <si>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</si>
  <si>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</si>
  <si>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</si>
  <si>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</si>
  <si>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</si>
  <si>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</si>
  <si>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</si>
  <si>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</si>
  <si>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</si>
  <si>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</si>
  <si>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</si>
  <si>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</si>
  <si>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</si>
  <si>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</si>
  <si>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</si>
  <si>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</si>
  <si>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</si>
  <si>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</si>
  <si>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</si>
  <si>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</si>
  <si>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</si>
  <si>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</si>
  <si>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</si>
  <si>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</si>
  <si>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</si>
  <si>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</si>
  <si>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</si>
  <si>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</si>
  <si>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</si>
  <si>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</si>
  <si>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</si>
  <si>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</si>
  <si>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</si>
  <si>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</si>
  <si>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</si>
  <si>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</si>
  <si>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</si>
  <si>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</si>
  <si>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</si>
  <si>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</si>
  <si>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</si>
  <si>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</si>
  <si>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</si>
  <si>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</si>
  <si>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</si>
  <si>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</si>
  <si>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</si>
  <si>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</si>
  <si>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</si>
  <si>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</si>
  <si>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</si>
  <si>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</si>
  <si>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</si>
  <si>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</si>
  <si>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</si>
  <si>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</si>
  <si>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</si>
  <si>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</si>
  <si>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</si>
  <si>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</si>
  <si>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</si>
  <si>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</si>
  <si>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</si>
  <si>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</si>
  <si>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</si>
  <si>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</si>
  <si>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</si>
  <si>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</si>
  <si>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</si>
  <si>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</si>
  <si>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</si>
  <si>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</si>
  <si>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</si>
  <si>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</si>
  <si>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</si>
  <si>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</si>
  <si>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</si>
  <si>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</si>
  <si>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</si>
  <si>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</si>
  <si>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</si>
  <si>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</si>
  <si>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</si>
  <si>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</si>
  <si>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</si>
  <si>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</si>
  <si>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</si>
  <si>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</si>
  <si>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</si>
  <si>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</si>
  <si>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</si>
  <si>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</si>
  <si>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</si>
  <si>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</si>
  <si>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</si>
  <si>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</si>
  <si>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</si>
  <si>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</si>
  <si>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</si>
  <si>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</si>
  <si>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</si>
  <si>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</si>
  <si>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</si>
  <si>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</si>
  <si>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</si>
  <si>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</si>
  <si>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</si>
  <si>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</si>
  <si>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</si>
  <si>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</si>
  <si>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</si>
  <si>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</si>
  <si>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</si>
  <si>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</si>
  <si>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</si>
  <si>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</si>
  <si>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</si>
  <si>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</si>
  <si>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</si>
  <si>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</si>
  <si>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</si>
  <si>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</si>
  <si>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</si>
  <si>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</si>
  <si>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</si>
  <si>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</si>
  <si>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</si>
  <si>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</si>
  <si>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</si>
  <si>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</si>
  <si>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</si>
  <si>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</si>
  <si>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</si>
  <si>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</si>
  <si>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</si>
  <si>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</si>
  <si>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</si>
  <si>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</si>
  <si>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</si>
  <si>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</si>
  <si>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</si>
  <si>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</si>
  <si>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</si>
  <si>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</si>
  <si>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</si>
  <si>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</si>
  <si>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</si>
  <si>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</si>
  <si>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</si>
  <si>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</si>
  <si>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</si>
  <si>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</si>
  <si>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</si>
  <si>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</si>
  <si>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</si>
  <si>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</si>
  <si>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</si>
  <si>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</si>
  <si>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</si>
  <si>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</si>
  <si>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</si>
  <si>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</si>
  <si>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</si>
  <si>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</si>
  <si>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</si>
  <si>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</si>
  <si>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</si>
  <si>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</si>
  <si>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</si>
  <si>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</si>
  <si>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</si>
  <si>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</si>
  <si>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</si>
  <si>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</si>
  <si>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</si>
  <si>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</si>
  <si>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</si>
  <si>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</si>
  <si>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</si>
  <si>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</si>
  <si>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</si>
  <si>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</si>
  <si>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</si>
  <si>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</si>
  <si>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</si>
  <si>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</si>
  <si>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</si>
  <si>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</si>
  <si>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</si>
  <si>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</si>
  <si>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</si>
  <si>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</si>
  <si>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</si>
  <si>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</si>
  <si>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</si>
  <si>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</si>
  <si>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</si>
  <si>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</si>
  <si>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</si>
  <si>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</si>
  <si>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</si>
  <si>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</si>
  <si>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</si>
  <si>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</si>
  <si>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</si>
  <si>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</si>
  <si>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</si>
  <si>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</si>
  <si>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</si>
  <si>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</si>
  <si>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</si>
  <si>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</si>
  <si>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</si>
  <si>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</si>
  <si>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</si>
  <si>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</si>
  <si>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</si>
  <si>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</si>
  <si>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</si>
  <si>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</si>
  <si>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</si>
  <si>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</si>
  <si>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</si>
  <si>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</si>
  <si>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</si>
  <si>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</si>
  <si>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</si>
  <si>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</si>
  <si>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</si>
  <si>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</si>
  <si>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</si>
  <si>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</si>
  <si>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</si>
  <si>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</si>
  <si>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</si>
  <si>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</si>
  <si>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</si>
  <si>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</si>
  <si>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</si>
  <si>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</si>
  <si>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</si>
  <si>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</si>
  <si>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</si>
  <si>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</si>
  <si>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</si>
  <si>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</si>
  <si>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</si>
  <si>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</si>
  <si>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</si>
  <si>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</si>
  <si>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</si>
  <si>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</si>
  <si>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</si>
  <si>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</si>
  <si>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</si>
  <si>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</si>
  <si>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</si>
  <si>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</si>
  <si>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</si>
  <si>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</si>
  <si>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</si>
  <si>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</si>
  <si>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</si>
  <si>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</si>
  <si>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</si>
  <si>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</si>
  <si>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</si>
  <si>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</si>
  <si>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</si>
  <si>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</si>
  <si>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</si>
  <si>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</si>
  <si>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</si>
  <si>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</si>
  <si>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</si>
  <si>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</si>
  <si>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</si>
  <si>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</si>
  <si>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</si>
  <si>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</si>
  <si>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</si>
  <si>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</si>
  <si>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</si>
  <si>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</si>
  <si>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</si>
  <si>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</si>
  <si>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</si>
  <si>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</si>
  <si>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</si>
  <si>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</si>
  <si>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</si>
  <si>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</si>
  <si>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</si>
  <si>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</si>
  <si>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</si>
  <si>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</si>
  <si>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</si>
  <si>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</si>
  <si>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</si>
  <si>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</si>
  <si>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</si>
  <si>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</si>
  <si>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</si>
  <si>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</si>
  <si>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</si>
  <si>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</si>
  <si>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</si>
  <si>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</si>
  <si>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</si>
  <si>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</si>
  <si>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</si>
  <si>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</si>
  <si>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</si>
  <si>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</si>
  <si>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</si>
  <si>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</si>
  <si>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</si>
  <si>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</si>
  <si>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</si>
  <si>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</si>
  <si>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</si>
  <si>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</si>
  <si>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</si>
  <si>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</si>
  <si>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</si>
  <si>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</si>
  <si>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</si>
  <si>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</si>
  <si>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</si>
  <si>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</si>
  <si>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</si>
  <si>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</si>
  <si>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</si>
  <si>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</si>
  <si>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</si>
  <si>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</si>
  <si>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</si>
  <si>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</si>
  <si>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</si>
  <si>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</si>
  <si>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</si>
  <si>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</si>
  <si>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</si>
  <si>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</si>
  <si>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</si>
  <si>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</si>
  <si>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</si>
  <si>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</si>
  <si>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</si>
  <si>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</si>
  <si>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</si>
  <si>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</si>
  <si>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</si>
  <si>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</si>
  <si>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</si>
  <si>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</si>
  <si>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</si>
  <si>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</si>
  <si>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</si>
  <si>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</si>
  <si>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</si>
  <si>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</si>
  <si>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</si>
  <si>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</si>
  <si>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</si>
  <si>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</si>
  <si>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</si>
  <si>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</si>
  <si>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</si>
  <si>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</si>
  <si>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</si>
  <si>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</si>
  <si>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</si>
  <si>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</si>
  <si>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</si>
  <si>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</si>
  <si>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</si>
  <si>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</si>
  <si>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</si>
  <si>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</si>
  <si>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</si>
  <si>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</si>
  <si>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</si>
  <si>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</si>
  <si>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</si>
  <si>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</si>
  <si>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</si>
  <si>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</si>
  <si>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</si>
  <si>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</si>
  <si>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</si>
  <si>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</si>
  <si>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</si>
  <si>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</si>
  <si>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</si>
  <si>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</si>
  <si>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</si>
  <si>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</si>
  <si>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</si>
  <si>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</si>
  <si>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</si>
  <si>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</si>
  <si>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</si>
  <si>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</si>
  <si>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</si>
  <si>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</si>
  <si>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</si>
  <si>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</si>
  <si>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</si>
  <si>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</si>
  <si>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</si>
  <si>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</si>
  <si>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</si>
  <si>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</si>
  <si>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</si>
  <si>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</si>
  <si>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</si>
  <si>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</si>
  <si>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</si>
  <si>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</si>
  <si>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</si>
  <si>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</si>
  <si>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</si>
  <si>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</si>
  <si>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</si>
  <si>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</si>
  <si>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</si>
  <si>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</si>
  <si>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</si>
  <si>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</si>
  <si>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</si>
  <si>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</si>
  <si>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</si>
  <si>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</si>
  <si>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</si>
  <si>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</si>
  <si>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</si>
  <si>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</si>
  <si>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</si>
  <si>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</si>
  <si>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</si>
  <si>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</si>
  <si>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</si>
  <si>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</si>
  <si>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</si>
  <si>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</si>
  <si>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</si>
  <si>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</si>
  <si>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</si>
  <si>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</si>
  <si>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</si>
  <si>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</si>
  <si>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</si>
  <si>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</si>
  <si>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</si>
  <si>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</si>
  <si>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</si>
  <si>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</si>
  <si>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</si>
  <si>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</si>
  <si>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</si>
  <si>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</si>
  <si>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</si>
  <si>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</si>
  <si>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</si>
  <si>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</si>
  <si>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</si>
  <si>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</si>
  <si>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</si>
  <si>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</si>
  <si>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</si>
  <si>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</si>
  <si>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</si>
  <si>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</si>
  <si>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</si>
  <si>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</si>
  <si>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</si>
  <si>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</si>
  <si>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</si>
  <si>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</si>
  <si>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</si>
  <si>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</si>
  <si>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</si>
  <si>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</si>
  <si>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</si>
  <si>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</si>
  <si>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</si>
  <si>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</si>
  <si>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</si>
  <si>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</si>
  <si>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</si>
  <si>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</si>
  <si>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</si>
  <si>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</si>
  <si>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</si>
  <si>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</si>
  <si>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</si>
  <si>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</si>
  <si>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</si>
  <si>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</si>
  <si>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</si>
  <si>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</si>
  <si>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</si>
  <si>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</si>
  <si>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</si>
  <si>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</si>
  <si>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</si>
  <si>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</si>
  <si>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</si>
  <si>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</si>
  <si>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</si>
  <si>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</si>
  <si>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</si>
  <si>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</si>
  <si>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</si>
  <si>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</si>
  <si>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</si>
  <si>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</si>
  <si>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</si>
  <si>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</si>
  <si>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</si>
  <si>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</si>
  <si>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</si>
  <si>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</si>
  <si>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</si>
  <si>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</si>
  <si>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</si>
  <si>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</si>
  <si>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</si>
  <si>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</si>
  <si>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</si>
  <si>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</si>
  <si>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</si>
  <si>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</si>
  <si>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</si>
  <si>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</si>
  <si>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</si>
  <si>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</si>
  <si>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</si>
  <si>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</si>
  <si>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</si>
  <si>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</si>
  <si>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</si>
  <si>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</si>
  <si>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</si>
  <si>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</si>
  <si>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</si>
  <si>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</si>
  <si>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</si>
  <si>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</si>
  <si>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</si>
  <si>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</si>
  <si>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</si>
  <si>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</si>
  <si>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</si>
  <si>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</si>
  <si>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</si>
  <si>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</si>
  <si>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</si>
  <si>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</si>
  <si>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</si>
  <si>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</si>
  <si>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</si>
  <si>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</si>
  <si>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</si>
  <si>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</si>
  <si>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</si>
  <si>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</si>
  <si>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</si>
  <si>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</si>
  <si>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</si>
  <si>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</si>
  <si>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</si>
  <si>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</si>
  <si>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</si>
  <si>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</si>
  <si>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</si>
  <si>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</si>
  <si>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</si>
  <si>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</si>
  <si>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</si>
  <si>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</si>
  <si>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</si>
  <si>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</si>
  <si>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</si>
  <si>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</si>
  <si>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</si>
  <si>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</si>
  <si>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</si>
  <si>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</si>
  <si>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</si>
  <si>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</si>
  <si>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</si>
  <si>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</si>
  <si>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</si>
  <si>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</si>
  <si>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</si>
  <si>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</si>
  <si>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</si>
  <si>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</si>
  <si>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</si>
  <si>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</si>
  <si>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</si>
  <si>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</si>
  <si>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</si>
  <si>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</si>
  <si>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</si>
  <si>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</si>
  <si>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</si>
  <si>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</si>
  <si>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</si>
  <si>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</si>
  <si>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</si>
  <si>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</si>
  <si>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</si>
  <si>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</si>
  <si>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</si>
  <si>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</si>
  <si>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</si>
  <si>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</si>
  <si>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</si>
  <si>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</si>
  <si>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</si>
  <si>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</si>
  <si>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</si>
  <si>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</si>
  <si>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</si>
  <si>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</si>
  <si>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</si>
  <si>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</si>
  <si>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</si>
  <si>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</si>
  <si>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</si>
  <si>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</si>
  <si>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</si>
  <si>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</si>
  <si>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</si>
  <si>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</si>
  <si>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</si>
  <si>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</si>
  <si>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</si>
  <si>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</si>
  <si>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</si>
  <si>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</si>
  <si>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</si>
  <si>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</si>
  <si>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</si>
  <si>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</si>
  <si>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</si>
  <si>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</si>
  <si>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</si>
  <si>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</si>
  <si>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</si>
  <si>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</si>
  <si>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</si>
  <si>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</si>
  <si>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</si>
  <si>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</si>
  <si>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</si>
  <si>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</si>
  <si>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</si>
  <si>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</si>
  <si>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</si>
  <si>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</si>
  <si>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</si>
  <si>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</si>
  <si>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</si>
  <si>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</si>
  <si>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</si>
  <si>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</si>
  <si>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</si>
  <si>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</si>
  <si>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</si>
  <si>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</si>
  <si>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</si>
  <si>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</si>
  <si>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</si>
  <si>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</si>
  <si>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</si>
  <si>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</si>
  <si>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</si>
  <si>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</si>
  <si>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</si>
  <si>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</si>
  <si>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</si>
  <si>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</si>
  <si>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</si>
  <si>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</si>
  <si>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</si>
  <si>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</si>
  <si>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</si>
  <si>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</si>
  <si>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</si>
  <si>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</si>
  <si>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</si>
  <si>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</si>
  <si>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</si>
  <si>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</si>
  <si>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</si>
  <si>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</si>
  <si>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</si>
  <si>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</si>
  <si>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</si>
  <si>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</si>
  <si>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</si>
  <si>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</si>
  <si>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</si>
  <si>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</si>
  <si>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</si>
  <si>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</si>
  <si>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</si>
  <si>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</si>
  <si>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</si>
  <si>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</si>
  <si>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</si>
  <si>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</si>
  <si>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</si>
  <si>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</si>
  <si>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</si>
  <si>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</si>
  <si>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</si>
  <si>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</si>
  <si>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</si>
  <si>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</si>
  <si>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</si>
  <si>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</si>
  <si>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</si>
  <si>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</si>
  <si>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</si>
  <si>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</si>
  <si>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</si>
  <si>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</si>
  <si>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</si>
  <si>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</si>
  <si>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</si>
  <si>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</si>
  <si>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</si>
  <si>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</si>
  <si>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</si>
  <si>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</si>
  <si>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</si>
  <si>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</si>
  <si>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</si>
  <si>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</si>
  <si>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</si>
  <si>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</si>
  <si>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</si>
  <si>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</si>
  <si>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</si>
  <si>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</si>
  <si>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</si>
  <si>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</si>
  <si>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</si>
  <si>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</si>
  <si>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</si>
  <si>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</si>
  <si>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</si>
  <si>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</si>
  <si>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</si>
  <si>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</si>
  <si>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</si>
  <si>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</si>
  <si>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</si>
  <si>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</si>
  <si>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</si>
  <si>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</si>
  <si>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</si>
  <si>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</si>
  <si>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</si>
  <si>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</si>
  <si>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</si>
  <si>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</si>
  <si>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</si>
  <si>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</si>
  <si>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</si>
  <si>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</si>
  <si>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</si>
  <si>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</si>
  <si>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</si>
  <si>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</si>
  <si>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</si>
  <si>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</si>
  <si>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</si>
  <si>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</si>
  <si>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</si>
  <si>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</si>
  <si>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</si>
  <si>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</si>
  <si>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</si>
  <si>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</si>
  <si>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</si>
  <si>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</si>
  <si>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</si>
  <si>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</si>
  <si>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</si>
  <si>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</si>
  <si>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</si>
  <si>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</si>
  <si>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</si>
  <si>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</si>
  <si>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</si>
  <si>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</si>
  <si>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</si>
  <si>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</si>
  <si>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</si>
  <si>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</si>
  <si>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</si>
  <si>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</si>
  <si>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</si>
  <si>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</si>
  <si>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</si>
  <si>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</si>
  <si>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</si>
  <si>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</si>
  <si>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</si>
  <si>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</si>
  <si>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</si>
  <si>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</si>
  <si>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</si>
  <si>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</si>
  <si>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</si>
  <si>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</si>
  <si>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</si>
  <si>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</si>
  <si>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</si>
  <si>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</si>
  <si>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</si>
  <si>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</si>
  <si>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</si>
  <si>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</si>
  <si>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</si>
  <si>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</si>
  <si>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</si>
  <si>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</si>
  <si>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</si>
  <si>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</si>
  <si>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</si>
  <si>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</si>
  <si>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</si>
  <si>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</si>
  <si>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</si>
  <si>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</si>
  <si>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</si>
  <si>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</si>
  <si>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</si>
  <si>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</si>
  <si>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</si>
  <si>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</si>
  <si>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</si>
  <si>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</si>
  <si>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</si>
  <si>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</si>
  <si>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</si>
  <si>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</si>
  <si>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</si>
  <si>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</si>
  <si>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</si>
  <si>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</si>
  <si>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</si>
  <si>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</si>
  <si>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</si>
  <si>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</si>
  <si>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</si>
  <si>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</si>
  <si>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</si>
  <si>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</si>
  <si>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</si>
  <si>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</si>
  <si>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</si>
  <si>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</si>
  <si>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</si>
  <si>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</si>
  <si>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</si>
  <si>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</si>
  <si>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</si>
  <si>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</si>
  <si>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</si>
  <si>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</si>
  <si>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</si>
  <si>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</si>
  <si>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</si>
  <si>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</si>
  <si>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</si>
  <si>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</si>
  <si>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</si>
  <si>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</si>
  <si>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</si>
  <si>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</si>
  <si>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</si>
  <si>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</si>
  <si>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</si>
  <si>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</si>
  <si>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</si>
  <si>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</si>
  <si>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</si>
  <si>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</si>
  <si>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</si>
  <si>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</si>
  <si>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</si>
  <si>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</si>
  <si>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</si>
  <si>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</si>
  <si>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</si>
  <si>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</si>
  <si>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</si>
  <si>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</si>
  <si>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</si>
  <si>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</si>
  <si>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</si>
  <si>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</si>
  <si>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</si>
  <si>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</si>
  <si>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</si>
  <si>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</si>
  <si>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</si>
  <si>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</si>
  <si>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</si>
  <si>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</si>
  <si>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</si>
  <si>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</si>
  <si>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</si>
  <si>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</si>
  <si>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</si>
  <si>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</si>
  <si>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</si>
  <si>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</si>
  <si>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</si>
  <si>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</si>
  <si>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</si>
  <si>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</si>
  <si>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</si>
  <si>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</si>
  <si>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</si>
  <si>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</si>
  <si>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</si>
  <si>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</si>
  <si>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</si>
  <si>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</si>
  <si>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</si>
  <si>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</si>
  <si>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</si>
  <si>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</si>
  <si>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</si>
  <si>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</si>
  <si>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</si>
  <si>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</si>
  <si>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</si>
  <si>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</si>
  <si>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</si>
  <si>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</si>
  <si>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</si>
  <si>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</si>
  <si>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</si>
  <si>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</si>
  <si>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</si>
  <si>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</si>
  <si>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</si>
  <si>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</si>
  <si>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</si>
  <si>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</si>
  <si>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</si>
  <si>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</si>
  <si>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</si>
  <si>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</si>
  <si>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</si>
  <si>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</si>
  <si>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</si>
  <si>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</si>
  <si>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</si>
  <si>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</si>
  <si>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</si>
  <si>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</si>
  <si>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</si>
  <si>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</si>
  <si>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</si>
  <si>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</si>
  <si>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</si>
  <si>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</si>
  <si>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</si>
  <si>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</si>
  <si>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</si>
  <si>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</si>
  <si>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</si>
  <si>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</si>
  <si>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</si>
  <si>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</si>
  <si>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</si>
  <si>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</si>
  <si>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</si>
  <si>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</si>
  <si>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</si>
  <si>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</si>
  <si>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</si>
  <si>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</si>
  <si>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</si>
  <si>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</si>
  <si>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</si>
  <si>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</si>
  <si>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</si>
  <si>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</si>
  <si>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</si>
  <si>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</si>
  <si>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</si>
  <si>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</si>
  <si>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</si>
  <si>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</si>
  <si>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</si>
  <si>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</si>
  <si>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</si>
  <si>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</si>
  <si>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</si>
  <si>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</si>
  <si>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</si>
  <si>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</si>
  <si>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</si>
  <si>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</si>
  <si>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</si>
  <si>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</si>
  <si>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</si>
  <si>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</si>
  <si>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</si>
  <si>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</si>
  <si>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</si>
  <si>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</si>
  <si>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</si>
  <si>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</si>
  <si>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</si>
  <si>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</si>
  <si>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</si>
  <si>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</si>
  <si>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</si>
  <si>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</si>
  <si>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</si>
  <si>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</si>
  <si>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</si>
  <si>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</si>
  <si>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</si>
  <si>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</si>
  <si>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</si>
  <si>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</si>
  <si>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</si>
  <si>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</si>
  <si>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</si>
  <si>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</si>
  <si>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</si>
  <si>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</si>
  <si>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</si>
  <si>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</si>
  <si>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</si>
  <si>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</si>
  <si>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</si>
  <si>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</si>
  <si>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</si>
  <si>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</si>
  <si>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</si>
  <si>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</si>
  <si>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</si>
  <si>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</si>
  <si>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</si>
  <si>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</si>
  <si>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</si>
  <si>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</si>
  <si>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</si>
  <si>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</si>
  <si>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</si>
  <si>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</si>
  <si>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</si>
  <si>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</si>
  <si>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</si>
  <si>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</si>
  <si>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</si>
  <si>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</si>
  <si>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</si>
  <si>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</si>
  <si>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</si>
  <si>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</si>
  <si>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</si>
  <si>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</si>
  <si>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</si>
  <si>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</si>
  <si>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</si>
  <si>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</si>
  <si>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</si>
  <si>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</si>
  <si>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</si>
  <si>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</si>
  <si>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</si>
  <si>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</si>
  <si>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</si>
  <si>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</si>
  <si>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</si>
  <si>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</si>
  <si>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</si>
  <si>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</si>
  <si>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</si>
  <si>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</si>
  <si>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</si>
  <si>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</si>
  <si>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</si>
  <si>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</si>
  <si>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</si>
  <si>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</si>
  <si>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</si>
  <si>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</si>
  <si>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</si>
  <si>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</si>
  <si>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</si>
  <si>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</si>
  <si>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</si>
  <si>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</si>
  <si>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</si>
  <si>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</si>
  <si>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</si>
  <si>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</si>
  <si>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</si>
  <si>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</si>
  <si>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</si>
  <si>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</si>
  <si>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</si>
  <si>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</si>
  <si>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</si>
  <si>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</si>
  <si>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</si>
  <si>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</si>
  <si>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</si>
  <si>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</si>
  <si>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</si>
  <si>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</si>
  <si>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</si>
  <si>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</si>
  <si>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</si>
  <si>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</si>
  <si>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</si>
  <si>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</si>
  <si>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</si>
  <si>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</si>
  <si>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</si>
  <si>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</si>
  <si>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</si>
  <si>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</si>
  <si>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</si>
  <si>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</si>
  <si>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</si>
  <si>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</si>
  <si>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</si>
  <si>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</si>
  <si>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</si>
  <si>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</si>
  <si>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</si>
  <si>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</si>
  <si>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</si>
  <si>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</si>
  <si>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</si>
  <si>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</si>
  <si>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</si>
  <si>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</si>
  <si>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</si>
  <si>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</si>
  <si>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</si>
  <si>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</si>
  <si>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</si>
  <si>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</si>
  <si>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</si>
  <si>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</si>
  <si>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</si>
  <si>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</si>
  <si>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</si>
  <si>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</si>
  <si>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</si>
  <si>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</si>
  <si>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</si>
  <si>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</si>
  <si>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</si>
  <si>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</si>
  <si>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</si>
  <si>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</si>
  <si>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</si>
  <si>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</si>
  <si>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</si>
  <si>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</si>
  <si>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</si>
  <si>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</si>
  <si>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</si>
  <si>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</si>
  <si>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</si>
  <si>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</si>
  <si>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</si>
  <si>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</si>
  <si>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</si>
  <si>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</si>
  <si>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</si>
  <si>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</si>
  <si>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</si>
  <si>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</si>
  <si>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</si>
  <si>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</si>
  <si>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</si>
  <si>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</si>
  <si>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</si>
  <si>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</si>
  <si>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</si>
  <si>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</si>
  <si>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</si>
  <si>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</si>
  <si>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</si>
  <si>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</si>
  <si>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</si>
  <si>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</si>
  <si>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</si>
  <si>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</si>
  <si>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</si>
  <si>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</si>
  <si>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</si>
  <si>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</si>
  <si>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</si>
  <si>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</si>
  <si>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</si>
  <si>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</si>
  <si>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</si>
  <si>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</si>
  <si>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</si>
  <si>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</si>
  <si>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</si>
  <si>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</si>
  <si>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</si>
  <si>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</si>
  <si>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</si>
  <si>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</si>
  <si>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</si>
  <si>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</si>
  <si>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</si>
  <si>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</si>
  <si>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</si>
  <si>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</si>
  <si>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</si>
  <si>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</si>
  <si>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</si>
  <si>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</si>
  <si>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</si>
  <si>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</si>
  <si>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</si>
  <si>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</si>
  <si>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</si>
  <si>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</si>
  <si>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</si>
  <si>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</si>
  <si>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</si>
  <si>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</si>
  <si>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</si>
  <si>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</si>
  <si>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</si>
  <si>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</si>
  <si>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</si>
  <si>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</si>
  <si>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</si>
  <si>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</si>
  <si>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</si>
  <si>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</si>
  <si>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</si>
  <si>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</si>
  <si>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</si>
  <si>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</si>
  <si>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</si>
  <si>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</si>
  <si>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</si>
  <si>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</si>
  <si>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</si>
  <si>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</si>
  <si>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</si>
  <si>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</si>
  <si>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</si>
  <si>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</si>
  <si>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</si>
  <si>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</si>
  <si>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</si>
  <si>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</si>
  <si>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</si>
  <si>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</si>
  <si>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</si>
  <si>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</si>
  <si>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</si>
  <si>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</si>
  <si>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</si>
  <si>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</si>
  <si>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</si>
  <si>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</si>
  <si>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</si>
  <si>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</si>
  <si>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</si>
  <si>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</si>
  <si>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</si>
  <si>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</si>
  <si>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</si>
  <si>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</si>
  <si>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</si>
  <si>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</si>
  <si>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</si>
  <si>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</si>
  <si>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</si>
  <si>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</si>
  <si>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</si>
  <si>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</si>
  <si>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</si>
  <si>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</si>
  <si>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</si>
  <si>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</si>
  <si>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</si>
  <si>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</si>
  <si>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</si>
  <si>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</si>
  <si>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</si>
  <si>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</si>
  <si>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</si>
  <si>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</si>
  <si>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</si>
  <si>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</si>
  <si>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</si>
  <si>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</si>
  <si>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</si>
  <si>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</si>
  <si>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</si>
  <si>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</si>
  <si>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</si>
  <si>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</si>
  <si>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</si>
  <si>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</si>
  <si>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</si>
  <si>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</si>
  <si>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</si>
  <si>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</si>
  <si>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</si>
  <si>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</si>
  <si>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</si>
  <si>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</si>
  <si>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</si>
  <si>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</si>
  <si>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</si>
  <si>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</si>
  <si>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</si>
  <si>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</si>
  <si>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</si>
  <si>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</si>
  <si>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</si>
  <si>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</si>
  <si>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</si>
  <si>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</si>
  <si>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</si>
  <si>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</si>
  <si>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</si>
  <si>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</si>
  <si>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</si>
  <si>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</si>
  <si>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</si>
  <si>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</si>
  <si>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</si>
  <si>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</si>
  <si>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</si>
  <si>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</si>
  <si>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</si>
  <si>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</si>
  <si>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</si>
  <si>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</si>
  <si>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</si>
  <si>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</si>
  <si>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</si>
  <si>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</si>
  <si>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</si>
  <si>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</si>
  <si>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</si>
  <si>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</si>
  <si>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</si>
  <si>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</si>
  <si>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</si>
  <si>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</si>
  <si>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</si>
  <si>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</si>
  <si>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</si>
  <si>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</si>
  <si>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</si>
  <si>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</si>
  <si>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</si>
  <si>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</si>
  <si>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</si>
  <si>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</si>
  <si>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</si>
  <si>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</si>
  <si>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</si>
  <si>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</si>
  <si>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</si>
  <si>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</si>
  <si>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</si>
  <si>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</si>
  <si>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</si>
  <si>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</si>
  <si>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</si>
  <si>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</si>
  <si>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</si>
  <si>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</si>
  <si>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</si>
  <si>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</si>
  <si>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</si>
  <si>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</si>
  <si>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</si>
  <si>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</si>
  <si>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</si>
  <si>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</si>
  <si>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</si>
  <si>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</si>
  <si>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</si>
  <si>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</si>
  <si>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</si>
  <si>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</si>
  <si>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</si>
  <si>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</si>
  <si>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</si>
  <si>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</si>
  <si>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</si>
  <si>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</si>
  <si>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</si>
  <si>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</si>
  <si>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</si>
  <si>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</si>
  <si>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</si>
  <si>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</si>
  <si>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</si>
  <si>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</si>
  <si>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</si>
  <si>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</si>
  <si>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</si>
  <si>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</si>
  <si>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</si>
  <si>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</si>
  <si>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</si>
  <si>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</si>
  <si>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</si>
  <si>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</si>
  <si>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</si>
  <si>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</si>
  <si>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</si>
  <si>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</si>
  <si>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</si>
  <si>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</si>
  <si>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</si>
  <si>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</si>
  <si>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</si>
  <si>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</si>
  <si>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</si>
  <si>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</si>
  <si>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</si>
  <si>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</si>
  <si>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</si>
  <si>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</si>
  <si>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</si>
  <si>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</si>
  <si>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</si>
  <si>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</si>
  <si>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</si>
  <si>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</si>
  <si>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</si>
  <si>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</si>
  <si>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</si>
  <si>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</si>
  <si>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</si>
  <si>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</si>
  <si>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</si>
  <si>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</si>
  <si>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</si>
  <si>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</si>
  <si>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</si>
  <si>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</si>
  <si>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</si>
  <si>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</si>
  <si>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</si>
  <si>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</si>
  <si>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</si>
  <si>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</si>
  <si>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</si>
  <si>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</si>
  <si>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</si>
  <si>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</si>
  <si>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</si>
  <si>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</si>
  <si>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</si>
  <si>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</si>
  <si>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</si>
  <si>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</si>
  <si>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</si>
  <si>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</si>
  <si>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</si>
  <si>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</si>
  <si>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</si>
  <si>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</si>
  <si>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</si>
  <si>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</si>
  <si>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</si>
  <si>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</si>
  <si>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</si>
  <si>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</si>
  <si>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</si>
  <si>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</si>
  <si>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</si>
  <si>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</si>
  <si>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</si>
  <si>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</si>
  <si>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</si>
  <si>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</si>
  <si>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</si>
  <si>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</si>
  <si>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</si>
  <si>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</si>
  <si>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</si>
  <si>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</si>
  <si>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</si>
  <si>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</si>
  <si>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</si>
  <si>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</si>
  <si>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</si>
  <si>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</si>
  <si>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</si>
  <si>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</si>
  <si>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</si>
  <si>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</si>
  <si>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</si>
  <si>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</si>
  <si>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</si>
  <si>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</si>
  <si>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</si>
  <si>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</si>
  <si>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</si>
  <si>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</si>
  <si>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</si>
  <si>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</si>
  <si>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</si>
  <si>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</si>
  <si>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</si>
  <si>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</si>
  <si>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</si>
  <si>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</si>
  <si>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</si>
  <si>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</si>
  <si>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</si>
  <si>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</si>
  <si>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</si>
  <si>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</si>
  <si>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</si>
  <si>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</si>
  <si>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</si>
  <si>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</si>
  <si>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</si>
  <si>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</si>
  <si>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</si>
  <si>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</si>
  <si>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</si>
  <si>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</si>
  <si>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</si>
  <si>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</si>
  <si>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</si>
  <si>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</si>
  <si>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</si>
  <si>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</si>
  <si>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</si>
  <si>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</si>
  <si>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</si>
  <si>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</si>
  <si>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</si>
  <si>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</si>
  <si>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</si>
  <si>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</si>
  <si>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</si>
  <si>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</si>
  <si>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</si>
  <si>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</si>
  <si>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</si>
  <si>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</si>
  <si>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</si>
  <si>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</si>
  <si>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</si>
  <si>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</si>
  <si>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</si>
  <si>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</si>
  <si>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</si>
  <si>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</si>
  <si>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</si>
  <si>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</si>
  <si>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</si>
  <si>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</si>
  <si>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</si>
  <si>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</si>
  <si>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</si>
  <si>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</si>
  <si>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</si>
  <si>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</si>
  <si>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</si>
  <si>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</si>
  <si>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</si>
  <si>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</si>
  <si>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</si>
  <si>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</si>
  <si>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</si>
  <si>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</si>
  <si>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</si>
  <si>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</si>
  <si>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</si>
  <si>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</si>
  <si>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</si>
  <si>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</si>
  <si>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</si>
  <si>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</si>
  <si>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</si>
  <si>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</si>
  <si>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</si>
  <si>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</si>
  <si>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</si>
  <si>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</si>
  <si>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</si>
  <si>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</si>
  <si>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</si>
  <si>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</si>
  <si>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</si>
  <si>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</si>
  <si>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</si>
  <si>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</si>
  <si>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</si>
  <si>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</si>
  <si>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</si>
  <si>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</si>
  <si>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</si>
  <si>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</si>
  <si>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</si>
  <si>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</si>
  <si>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</si>
  <si>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</si>
  <si>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</si>
  <si>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</si>
  <si>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</si>
  <si>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</si>
  <si>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</si>
  <si>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</si>
  <si>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</si>
  <si>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</si>
  <si>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</si>
  <si>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</si>
  <si>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</si>
  <si>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</si>
  <si>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</si>
  <si>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</si>
  <si>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</si>
  <si>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</si>
  <si>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</si>
  <si>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</si>
  <si>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</si>
  <si>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</si>
  <si>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</si>
  <si>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</si>
  <si>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</si>
  <si>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</si>
  <si>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</si>
  <si>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</si>
  <si>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</si>
  <si>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</si>
  <si>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</si>
  <si>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</si>
  <si>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</si>
  <si>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</si>
  <si>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</si>
  <si>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</si>
  <si>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</si>
  <si>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</si>
  <si>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</si>
  <si>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</si>
  <si>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</si>
  <si>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</si>
  <si>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</si>
  <si>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</si>
  <si>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</si>
  <si>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</si>
  <si>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</si>
  <si>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</si>
  <si>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</si>
  <si>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</si>
  <si>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</si>
  <si>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</si>
  <si>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</si>
  <si>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</si>
  <si>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</si>
  <si>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</si>
  <si>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</si>
  <si>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</si>
  <si>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</si>
  <si>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</si>
  <si>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</si>
  <si>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</si>
  <si>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</si>
  <si>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</si>
  <si>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</si>
  <si>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</si>
  <si>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</si>
  <si>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</si>
  <si>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</si>
  <si>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</si>
  <si>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</si>
  <si>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</si>
  <si>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</si>
  <si>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</si>
  <si>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</si>
  <si>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</si>
  <si>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</si>
  <si>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</si>
  <si>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</si>
  <si>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</si>
  <si>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</si>
  <si>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</si>
  <si>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</si>
  <si>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</si>
  <si>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</si>
  <si>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</si>
  <si>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</si>
  <si>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</si>
  <si>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</si>
  <si>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</si>
  <si>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</si>
  <si>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</si>
  <si>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</si>
  <si>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</si>
  <si>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</si>
  <si>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</si>
  <si>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</si>
  <si>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</si>
  <si>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</si>
  <si>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</si>
  <si>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</si>
  <si>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</si>
  <si>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</si>
  <si>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</si>
  <si>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</si>
  <si>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</si>
  <si>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</si>
  <si>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</si>
  <si>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</si>
  <si>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</si>
  <si>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</si>
  <si>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</si>
  <si>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</si>
  <si>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</si>
  <si>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</si>
  <si>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</si>
  <si>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</si>
  <si>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</si>
  <si>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</si>
  <si>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</si>
  <si>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</si>
  <si>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</si>
  <si>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</si>
  <si>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</si>
  <si>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</si>
  <si>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</si>
  <si>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</si>
  <si>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</si>
  <si>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</si>
  <si>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</si>
  <si>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</si>
  <si>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</si>
  <si>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</si>
  <si>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</si>
  <si>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</si>
  <si>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</si>
  <si>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</si>
  <si>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</si>
  <si>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</si>
  <si>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</si>
  <si>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</si>
  <si>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</si>
  <si>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</si>
  <si>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</si>
  <si>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</si>
  <si>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</si>
  <si>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</si>
  <si>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</si>
  <si>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</si>
  <si>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</si>
  <si>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</si>
  <si>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</si>
  <si>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</si>
  <si>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</si>
  <si>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</si>
  <si>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</si>
  <si>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</si>
  <si>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</si>
  <si>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</si>
  <si>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</si>
  <si>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</si>
  <si>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</si>
  <si>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</si>
  <si>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</si>
  <si>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</si>
  <si>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</si>
  <si>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</si>
  <si>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</si>
  <si>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</si>
  <si>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</si>
  <si>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</si>
  <si>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</si>
  <si>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</si>
  <si>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</si>
  <si>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</si>
  <si>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</si>
  <si>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</si>
  <si>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</si>
  <si>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</si>
  <si>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</si>
  <si>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</si>
  <si>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</si>
  <si>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</si>
  <si>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</si>
  <si>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</si>
  <si>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</si>
  <si>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</si>
  <si>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</si>
  <si>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</si>
  <si>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</si>
  <si>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</si>
  <si>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</si>
  <si>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</si>
  <si>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</si>
  <si>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</si>
  <si>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</si>
  <si>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</si>
  <si>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</si>
  <si>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</si>
  <si>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</si>
  <si>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</si>
  <si>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</si>
  <si>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</si>
  <si>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</si>
  <si>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</si>
  <si>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</si>
  <si>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</si>
  <si>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</si>
  <si>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</si>
  <si>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</si>
  <si>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</si>
  <si>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</si>
  <si>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</si>
  <si>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</si>
  <si>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</si>
  <si>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</si>
  <si>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</si>
  <si>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</si>
  <si>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</si>
  <si>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</si>
  <si>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</si>
  <si>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</si>
  <si>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</si>
  <si>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</si>
  <si>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</si>
  <si>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</si>
  <si>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</si>
  <si>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</si>
  <si>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</si>
  <si>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</si>
  <si>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</si>
  <si>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</si>
  <si>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</si>
  <si>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</si>
  <si>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</si>
  <si>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</si>
  <si>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</si>
  <si>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</si>
  <si>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</si>
  <si>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</si>
  <si>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</si>
  <si>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</si>
  <si>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</si>
  <si>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</si>
  <si>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</si>
  <si>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</si>
  <si>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</si>
  <si>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</si>
  <si>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</si>
  <si>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</si>
  <si>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</si>
  <si>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</si>
  <si>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</si>
  <si>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</si>
  <si>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</si>
  <si>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</si>
  <si>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</si>
  <si>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</si>
  <si>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</si>
  <si>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</si>
  <si>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</si>
  <si>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</si>
  <si>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</si>
  <si>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</si>
  <si>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</si>
  <si>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</si>
  <si>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</si>
  <si>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</si>
  <si>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</si>
  <si>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</si>
  <si>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</si>
  <si>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</si>
  <si>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</si>
  <si>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</si>
  <si>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</si>
  <si>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</si>
  <si>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</si>
  <si>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</si>
  <si>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</si>
  <si>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</si>
  <si>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</si>
  <si>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</si>
  <si>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</si>
  <si>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</si>
  <si>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</si>
  <si>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</si>
  <si>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</si>
  <si>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</si>
  <si>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</si>
  <si>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</si>
  <si>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</si>
  <si>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</si>
  <si>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</si>
  <si>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</si>
  <si>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</si>
  <si>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</si>
  <si>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</si>
  <si>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</si>
  <si>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</si>
  <si>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</si>
  <si>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</si>
  <si>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</si>
  <si>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</si>
  <si>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</si>
  <si>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</si>
  <si>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</si>
  <si>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</si>
  <si>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</si>
  <si>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</si>
  <si>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</si>
  <si>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</si>
  <si>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</si>
  <si>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</si>
  <si>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</si>
  <si>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</si>
  <si>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</si>
  <si>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</si>
  <si>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</si>
  <si>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</si>
  <si>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</si>
  <si>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</si>
  <si>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</si>
  <si>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</si>
  <si>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</si>
  <si>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</si>
  <si>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</si>
  <si>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</si>
  <si>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</si>
  <si>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</si>
  <si>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</si>
  <si>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</si>
  <si>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</si>
  <si>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</si>
  <si>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</si>
  <si>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</si>
  <si>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</si>
  <si>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</si>
  <si>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</si>
  <si>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</si>
  <si>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</si>
  <si>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</si>
  <si>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</si>
  <si>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</si>
  <si>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</si>
  <si>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</si>
  <si>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</si>
  <si>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</si>
  <si>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</si>
  <si>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</si>
  <si>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</si>
  <si>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</si>
  <si>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</si>
  <si>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</si>
  <si>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</si>
  <si>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</si>
  <si>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</si>
  <si>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</si>
  <si>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</si>
  <si>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</si>
  <si>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</si>
  <si>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</si>
  <si>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</si>
  <si>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</si>
  <si>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</si>
  <si>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</si>
  <si>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</si>
  <si>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</si>
  <si>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</si>
  <si>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</si>
  <si>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</si>
  <si>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</si>
  <si>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</si>
  <si>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</si>
  <si>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</si>
  <si>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</si>
  <si>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</si>
  <si>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</si>
  <si>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</si>
  <si>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</si>
  <si>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</si>
  <si>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</si>
  <si>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</si>
  <si>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</si>
  <si>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</si>
  <si>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</si>
  <si>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</si>
  <si>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</si>
  <si>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</si>
  <si>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</si>
  <si>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</si>
  <si>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</si>
  <si>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</si>
  <si>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</si>
  <si>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</si>
  <si>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</si>
  <si>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</si>
  <si>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</si>
  <si>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</si>
  <si>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</si>
  <si>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</si>
  <si>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</si>
  <si>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</si>
  <si>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</si>
  <si>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</si>
  <si>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</si>
  <si>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</si>
  <si>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</si>
  <si>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</si>
  <si>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</si>
  <si>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</si>
  <si>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</si>
  <si>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</si>
  <si>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</si>
  <si>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</si>
  <si>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</si>
  <si>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</si>
  <si>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</si>
  <si>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</si>
  <si>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</si>
  <si>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</si>
  <si>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</si>
  <si>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</si>
  <si>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</si>
  <si>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</si>
  <si>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</si>
  <si>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</si>
  <si>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</si>
  <si>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</si>
  <si>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</si>
  <si>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</si>
  <si>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</si>
  <si>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</si>
  <si>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</si>
  <si>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</si>
  <si>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</si>
  <si>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</si>
  <si>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</si>
  <si>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</si>
  <si>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</si>
  <si>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</si>
  <si>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</si>
  <si>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</si>
  <si>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</si>
  <si>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</si>
  <si>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</si>
  <si>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</si>
  <si>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</si>
  <si>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</si>
  <si>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</si>
  <si>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</si>
  <si>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</si>
  <si>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</si>
  <si>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</si>
  <si>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</si>
  <si>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</si>
  <si>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</si>
  <si>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</si>
  <si>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</si>
  <si>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</si>
  <si>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</si>
  <si>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</si>
  <si>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</si>
  <si>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</si>
  <si>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</si>
  <si>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</si>
  <si>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</si>
  <si>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</si>
  <si>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</si>
  <si>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</si>
  <si>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</si>
  <si>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</si>
  <si>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</si>
  <si>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</si>
  <si>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</si>
  <si>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</si>
  <si>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</si>
  <si>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</si>
  <si>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</si>
  <si>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</si>
  <si>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</si>
  <si>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</si>
  <si>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</si>
  <si>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</si>
  <si>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</si>
  <si>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</si>
  <si>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</si>
  <si>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</si>
  <si>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</si>
  <si>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</si>
  <si>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</si>
  <si>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</si>
  <si>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</si>
  <si>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</si>
  <si>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</si>
  <si>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</si>
  <si>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</si>
  <si>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</si>
  <si>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</si>
  <si>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</si>
  <si>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</si>
  <si>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</si>
  <si>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</si>
  <si>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</si>
  <si>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</si>
  <si>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</si>
  <si>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</si>
  <si>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</si>
  <si>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</si>
  <si>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</si>
  <si>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</si>
  <si>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</si>
  <si>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</si>
  <si>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</si>
  <si>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</si>
  <si>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</si>
  <si>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</si>
  <si>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</si>
  <si>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</si>
  <si>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</si>
  <si>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</si>
  <si>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</si>
  <si>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</si>
  <si>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</si>
  <si>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</si>
  <si>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</si>
  <si>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</si>
  <si>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</si>
  <si>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</si>
  <si>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</si>
  <si>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</si>
  <si>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</si>
  <si>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</si>
  <si>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</si>
  <si>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</si>
  <si>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</si>
  <si>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</si>
  <si>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</si>
  <si>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</si>
  <si>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</si>
  <si>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</si>
  <si>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</si>
  <si>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</si>
  <si>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</si>
  <si>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</si>
  <si>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</si>
  <si>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</si>
  <si>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</si>
  <si>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</si>
  <si>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</si>
  <si>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</si>
  <si>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</si>
  <si>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</si>
  <si>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</si>
  <si>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</si>
  <si>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</si>
  <si>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</si>
  <si>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</si>
  <si>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</si>
  <si>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</si>
  <si>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</si>
  <si>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</si>
  <si>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</si>
  <si>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</si>
  <si>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</si>
  <si>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</si>
  <si>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</si>
  <si>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</si>
  <si>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</si>
  <si>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</si>
  <si>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</si>
  <si>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</si>
  <si>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</si>
  <si>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</si>
  <si>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</si>
  <si>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</si>
  <si>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</si>
  <si>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</si>
  <si>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</si>
  <si>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</si>
  <si>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</si>
  <si>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</si>
  <si>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</si>
  <si>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</si>
  <si>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</si>
  <si>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</si>
  <si>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</si>
  <si>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</si>
  <si>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</si>
  <si>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</si>
  <si>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</si>
  <si>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</si>
  <si>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</si>
  <si>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</si>
  <si>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</si>
  <si>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</si>
  <si>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</si>
  <si>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</si>
  <si>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</si>
  <si>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</si>
  <si>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</si>
  <si>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</si>
  <si>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</si>
  <si>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</si>
  <si>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</si>
  <si>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</si>
  <si>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</si>
  <si>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</si>
  <si>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</si>
  <si>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</si>
  <si>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</si>
  <si>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</si>
  <si>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</si>
  <si>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</si>
  <si>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</si>
  <si>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</si>
  <si>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</si>
  <si>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</si>
  <si>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</si>
  <si>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</si>
  <si>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</si>
  <si>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</si>
  <si>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</si>
  <si>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</si>
  <si>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</si>
  <si>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</si>
  <si>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</si>
  <si>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</si>
  <si>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</si>
  <si>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</si>
  <si>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</si>
  <si>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</si>
  <si>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</si>
  <si>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</si>
  <si>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</si>
  <si>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</si>
  <si>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</si>
  <si>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</si>
  <si>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</si>
  <si>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</si>
  <si>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</si>
  <si>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</si>
  <si>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</si>
  <si>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</si>
  <si>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</si>
  <si>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</si>
  <si>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</si>
  <si>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</si>
  <si>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</si>
  <si>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</si>
  <si>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</si>
  <si>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</si>
  <si>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</si>
  <si>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</si>
  <si>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</si>
  <si>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</si>
  <si>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</si>
  <si>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</si>
  <si>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</si>
  <si>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</si>
  <si>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</si>
  <si>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</si>
  <si>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</si>
  <si>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</si>
  <si>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</si>
  <si>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</si>
  <si>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</si>
  <si>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</si>
  <si>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</si>
  <si>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</si>
  <si>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</si>
  <si>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</si>
  <si>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</si>
  <si>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</si>
  <si>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</si>
  <si>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</si>
  <si>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</si>
  <si>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</si>
  <si>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</si>
  <si>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</si>
  <si>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</si>
  <si>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</si>
  <si>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</si>
  <si>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</si>
  <si>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</si>
  <si>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</si>
  <si>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</si>
  <si>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</si>
  <si>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</si>
  <si>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</si>
  <si>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</si>
  <si>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</si>
  <si>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</si>
  <si>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</si>
  <si>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</si>
  <si>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</si>
  <si>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</si>
  <si>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</si>
  <si>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</si>
  <si>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</si>
  <si>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</si>
  <si>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</si>
  <si>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</si>
  <si>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</si>
  <si>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</si>
  <si>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</si>
  <si>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</si>
  <si>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</si>
  <si>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</si>
  <si>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</si>
  <si>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</si>
  <si>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</si>
  <si>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</si>
  <si>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</si>
  <si>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</si>
  <si>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</si>
  <si>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</si>
  <si>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</si>
  <si>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</si>
  <si>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</si>
  <si>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</si>
  <si>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</si>
  <si>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</si>
  <si>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</si>
  <si>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</si>
  <si>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</si>
  <si>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</si>
  <si>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</si>
  <si>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</si>
  <si>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</si>
  <si>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</si>
  <si>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</si>
  <si>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</si>
  <si>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</si>
  <si>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</si>
  <si>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</si>
  <si>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</si>
  <si>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</si>
  <si>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</si>
  <si>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</si>
  <si>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</si>
  <si>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</si>
  <si>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</si>
  <si>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</si>
  <si>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</si>
  <si>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</si>
  <si>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</si>
  <si>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</si>
  <si>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</si>
  <si>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</si>
  <si>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</si>
  <si>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</si>
  <si>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</si>
  <si>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</si>
  <si>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</si>
  <si>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</si>
  <si>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</si>
  <si>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</si>
  <si>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</si>
  <si>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</si>
  <si>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</si>
  <si>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</si>
  <si>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</si>
  <si>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</si>
  <si>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</si>
  <si>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</si>
  <si>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</si>
  <si>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</si>
  <si>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</si>
  <si>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</si>
  <si>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</si>
  <si>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</si>
  <si>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</si>
  <si>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</si>
  <si>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</si>
  <si>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</si>
  <si>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</si>
  <si>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</si>
  <si>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</si>
  <si>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</si>
  <si>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</si>
  <si>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</si>
  <si>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</si>
  <si>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</si>
  <si>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</si>
  <si>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</si>
  <si>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</si>
  <si>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</si>
  <si>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</si>
  <si>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</si>
  <si>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</si>
  <si>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</si>
  <si>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</si>
  <si>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</si>
  <si>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</si>
  <si>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</si>
  <si>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</si>
  <si>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</si>
  <si>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</si>
  <si>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</si>
  <si>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</si>
  <si>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</si>
  <si>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</si>
  <si>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</si>
  <si>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</si>
  <si>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</si>
  <si>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</si>
  <si>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</si>
  <si>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</si>
  <si>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</si>
  <si>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</si>
  <si>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</si>
  <si>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</si>
  <si>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</si>
  <si>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</si>
  <si>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</si>
  <si>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</si>
  <si>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</si>
  <si>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</si>
  <si>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</si>
  <si>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</si>
  <si>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</si>
  <si>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</si>
  <si>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</si>
  <si>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</si>
  <si>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</si>
  <si>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</si>
  <si>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</si>
  <si>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</si>
  <si>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</si>
  <si>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</si>
  <si>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</si>
  <si>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</si>
  <si>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</si>
  <si>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</si>
  <si>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</si>
  <si>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</si>
  <si>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</si>
  <si>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</si>
  <si>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</si>
  <si>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</si>
  <si>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</si>
  <si>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</si>
  <si>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</si>
  <si>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</si>
  <si>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</si>
  <si>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</si>
  <si>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</si>
  <si>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</si>
  <si>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</si>
  <si>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</si>
  <si>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</si>
  <si>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</si>
  <si>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</si>
  <si>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</si>
  <si>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</si>
  <si>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</si>
  <si>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</si>
  <si>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</si>
  <si>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</si>
  <si>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</si>
  <si>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</si>
  <si>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</si>
  <si>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</si>
  <si>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</si>
  <si>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</si>
  <si>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</si>
  <si>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</si>
  <si>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</si>
  <si>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</si>
  <si>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</si>
  <si>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</si>
  <si>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</si>
  <si>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</si>
  <si>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</si>
  <si>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</si>
  <si>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</si>
  <si>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</si>
  <si>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</si>
  <si>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</si>
  <si>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</si>
  <si>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</si>
  <si>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</si>
  <si>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</si>
  <si>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</si>
  <si>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</si>
  <si>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</si>
  <si>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</si>
  <si>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</si>
  <si>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</si>
  <si>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</si>
  <si>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</si>
  <si>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</si>
  <si>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</si>
  <si>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</si>
  <si>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</si>
  <si>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</si>
  <si>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</si>
  <si>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</si>
  <si>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</si>
  <si>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</si>
  <si>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</si>
  <si>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</si>
  <si>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</si>
  <si>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</si>
  <si>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</si>
  <si>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</si>
  <si>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</si>
  <si>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</si>
  <si>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</si>
  <si>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</si>
  <si>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</si>
  <si>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</si>
  <si>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</si>
  <si>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</si>
  <si>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</si>
  <si>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</si>
  <si>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</si>
  <si>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</si>
  <si>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</si>
  <si>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</si>
  <si>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</si>
  <si>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</si>
  <si>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</si>
  <si>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</si>
  <si>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</si>
  <si>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</si>
  <si>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</si>
  <si>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</si>
  <si>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</si>
  <si>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</si>
  <si>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</si>
  <si>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</si>
  <si>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</si>
  <si>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</si>
  <si>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</si>
  <si>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</si>
  <si>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</si>
  <si>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</si>
  <si>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</si>
  <si>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</si>
  <si>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</si>
  <si>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</si>
  <si>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</si>
  <si>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</si>
  <si>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</si>
  <si>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</si>
  <si>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</si>
  <si>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</si>
  <si>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</si>
  <si>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</si>
  <si>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</si>
  <si>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</si>
  <si>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</si>
  <si>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</si>
  <si>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</si>
  <si>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</si>
  <si>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</si>
  <si>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</si>
  <si>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</si>
  <si>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</si>
  <si>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</si>
  <si>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</si>
  <si>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</si>
  <si>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</si>
  <si>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</si>
  <si>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</si>
  <si>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</si>
  <si>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</si>
  <si>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</si>
  <si>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</si>
  <si>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</si>
  <si>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</si>
  <si>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</si>
  <si>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</si>
  <si>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</si>
  <si>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</si>
  <si>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</si>
  <si>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</si>
  <si>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</si>
  <si>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</si>
  <si>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</si>
  <si>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</si>
  <si>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</si>
  <si>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</si>
  <si>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</si>
  <si>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</si>
  <si>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</si>
  <si>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</si>
  <si>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</si>
  <si>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</si>
  <si>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</si>
  <si>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</si>
  <si>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</si>
  <si>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</si>
  <si>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</si>
  <si>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</si>
  <si>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</si>
  <si>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</si>
  <si>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</si>
  <si>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</si>
  <si>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</si>
  <si>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</si>
  <si>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</si>
  <si>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</si>
  <si>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</si>
  <si>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</si>
  <si>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</si>
  <si>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</si>
  <si>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</si>
  <si>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</si>
  <si>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</si>
  <si>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</si>
  <si>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</si>
  <si>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</si>
  <si>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</si>
  <si>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</si>
  <si>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</si>
  <si>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</si>
  <si>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</si>
  <si>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</si>
  <si>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</si>
  <si>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</si>
  <si>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</si>
  <si>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</si>
  <si>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</si>
  <si>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</si>
  <si>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</si>
  <si>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</si>
  <si>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</si>
  <si>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</si>
  <si>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</si>
  <si>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</si>
  <si>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</si>
  <si>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</si>
  <si>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</si>
  <si>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</si>
  <si>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</si>
  <si>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</si>
  <si>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</si>
  <si>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</si>
  <si>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</si>
  <si>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</si>
  <si>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</si>
  <si>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</si>
  <si>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</si>
  <si>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</si>
  <si>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</si>
  <si>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</si>
  <si>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</si>
  <si>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</si>
  <si>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</si>
  <si>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</si>
  <si>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</si>
  <si>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</si>
  <si>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</si>
  <si>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</si>
  <si>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</si>
  <si>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</si>
  <si>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</si>
  <si>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</si>
  <si>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</si>
  <si>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</si>
  <si>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</si>
  <si>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</si>
  <si>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</si>
  <si>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</si>
  <si>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</si>
  <si>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</si>
  <si>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</si>
  <si>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</si>
  <si>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</si>
  <si>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</si>
  <si>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</si>
  <si>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</si>
  <si>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</si>
  <si>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</si>
  <si>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</si>
  <si>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</si>
  <si>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</si>
  <si>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</si>
  <si>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</si>
  <si>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</si>
  <si>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</si>
  <si>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</si>
  <si>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</si>
  <si>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</si>
  <si>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</si>
  <si>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</si>
  <si>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</si>
  <si>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</si>
  <si>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</si>
  <si>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</si>
  <si>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</si>
  <si>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</si>
  <si>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</si>
  <si>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</si>
  <si>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</si>
  <si>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</si>
  <si>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</si>
  <si>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</si>
  <si>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</si>
  <si>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</si>
  <si>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</si>
  <si>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</si>
  <si>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</si>
  <si>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</si>
  <si>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</si>
  <si>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</si>
  <si>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</si>
  <si>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</si>
  <si>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</si>
  <si>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</si>
  <si>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</si>
  <si>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</si>
  <si>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</si>
  <si>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</si>
  <si>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</si>
  <si>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</si>
  <si>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</si>
  <si>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</si>
  <si>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</si>
  <si>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</si>
  <si>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</si>
  <si>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</si>
  <si>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</si>
  <si>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</si>
  <si>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</si>
  <si>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</si>
  <si>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</si>
  <si>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</si>
  <si>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</si>
  <si>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</si>
  <si>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</si>
  <si>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</si>
  <si>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</si>
  <si>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</si>
  <si>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</si>
  <si>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</si>
  <si>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</si>
  <si>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</si>
  <si>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</si>
  <si>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</si>
  <si>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</si>
  <si>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</si>
  <si>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</si>
  <si>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</si>
  <si>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</si>
  <si>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</si>
  <si>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</si>
  <si>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</si>
  <si>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</si>
  <si>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</si>
  <si>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</si>
  <si>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</si>
  <si>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</si>
  <si>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</si>
  <si>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</si>
  <si>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</si>
  <si>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</si>
  <si>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</si>
  <si>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</si>
  <si>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</si>
  <si>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</si>
  <si>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</si>
  <si>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</si>
  <si>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</si>
  <si>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</si>
  <si>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</si>
  <si>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</si>
  <si>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</si>
  <si>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</si>
  <si>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</si>
  <si>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</si>
  <si>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</si>
  <si>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</si>
  <si>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</si>
  <si>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</si>
  <si>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</si>
  <si>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</si>
  <si>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</si>
  <si>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</si>
  <si>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</si>
  <si>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</si>
  <si>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</si>
  <si>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</si>
  <si>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</si>
  <si>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</si>
  <si>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</si>
  <si>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</si>
  <si>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</si>
  <si>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</si>
  <si>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</si>
  <si>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</si>
  <si>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</si>
  <si>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</si>
  <si>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</si>
  <si>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</si>
  <si>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</si>
  <si>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</si>
  <si>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</si>
  <si>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</si>
  <si>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</si>
  <si>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</si>
  <si>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</si>
  <si>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</si>
  <si>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</si>
  <si>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</si>
  <si>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</si>
  <si>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</si>
  <si>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</si>
  <si>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</si>
  <si>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</si>
  <si>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</si>
  <si>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</si>
  <si>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</si>
  <si>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</si>
  <si>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</si>
  <si>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</si>
  <si>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</si>
  <si>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</si>
  <si>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</si>
  <si>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</si>
  <si>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</si>
  <si>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</si>
  <si>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 xml:space="preserve">   52 Week (High - INR 448.45 &amp; Low - 292.80)</t>
  </si>
  <si>
    <t xml:space="preserve">52 High week Low </t>
  </si>
  <si>
    <t>Sources:</t>
  </si>
  <si>
    <t>https://www.nseindia.com/market-data/52-week-high-equity-market</t>
  </si>
  <si>
    <t xml:space="preserve">About the Company </t>
  </si>
  <si>
    <t>Return on Equity(ROE)</t>
  </si>
  <si>
    <t>Average Shareholder Equity</t>
  </si>
  <si>
    <t>ROE - Dupont Equation</t>
  </si>
  <si>
    <t>Net Profit Margin (A)</t>
  </si>
  <si>
    <t>Average Total Asset</t>
  </si>
  <si>
    <t>Equity Multiplier (C)</t>
  </si>
  <si>
    <t>Return on Equity (A*B*C)</t>
  </si>
  <si>
    <t>Return on Asset</t>
  </si>
  <si>
    <t>ROA - Dupont Equation</t>
  </si>
  <si>
    <t>Asset Turnover Ratio (B)</t>
  </si>
  <si>
    <t>Return on Asset (A*B)</t>
  </si>
  <si>
    <t>Financial Summary</t>
  </si>
  <si>
    <t>NTPC (National Thermal Power Corporation) Ltd along with its subsidiaries/ associates &amp; JVs is primarily involved in generation and sale of bulk power to State power utilities. Other business of the group includes providing consultancy, project management &amp; supervision, energy trading, oil &amp; gas exploration and coal mining. NTPC's core function is the generation and distribution of electricity to State Electricity Boards in India.It is the largest power company in India with an installed capacity of 76442.78 MW.</t>
  </si>
  <si>
    <t xml:space="preserve">Altman's Z Score Analysis </t>
  </si>
  <si>
    <t>Working Capital / Total Asset</t>
  </si>
  <si>
    <t>Retained Earnings / Total Asset</t>
  </si>
  <si>
    <t>EBIT / Total Asset</t>
  </si>
  <si>
    <t>Market Cap / Long Term Liability</t>
  </si>
  <si>
    <t>Market Cap</t>
  </si>
  <si>
    <t>Liability</t>
  </si>
  <si>
    <t>Sales /  Total Sales</t>
  </si>
  <si>
    <t>Total Sales</t>
  </si>
  <si>
    <t>EBIT / Total Asset (C)</t>
  </si>
  <si>
    <t>Sales /  Total Sales (E)</t>
  </si>
  <si>
    <t>Altman's Z Score</t>
  </si>
  <si>
    <t>Final Score</t>
  </si>
  <si>
    <t xml:space="preserve">Financial Stability </t>
  </si>
  <si>
    <t>W.C. / T.A. (A)</t>
  </si>
  <si>
    <t>Retained Earnings / T.A. (B)</t>
  </si>
  <si>
    <t>M.C. / Long Term Liability (D)</t>
  </si>
  <si>
    <t>Company Description</t>
  </si>
  <si>
    <t xml:space="preserve">NTPC (National Thermal Power Corporation) Ltd along with its subsidiaries/ associates &amp; JVs is primarily involved in generation and sale of bulk power to State power utilities. Other business of the group includes providing consultancy, project management &amp; supervision, energy trading, oil &amp; gas exploration and coal mining. </t>
  </si>
  <si>
    <t>◘</t>
  </si>
  <si>
    <t xml:space="preserve">Key Financial Matrix </t>
  </si>
  <si>
    <t xml:space="preserve">Total Sales </t>
  </si>
  <si>
    <t>INR (Crs.)</t>
  </si>
  <si>
    <t>Sales Growth (YoY)</t>
  </si>
  <si>
    <t>EBITDA Margins (%)</t>
  </si>
  <si>
    <t>Gross Profit Margins (%)</t>
  </si>
  <si>
    <t>EBIT Margins (%)</t>
  </si>
  <si>
    <t>Net Margins (%)</t>
  </si>
  <si>
    <t>Earinings Per Share (In Rs.)</t>
  </si>
  <si>
    <t>EPS Growth (YoY)</t>
  </si>
  <si>
    <t xml:space="preserve">Dividend Per Share </t>
  </si>
  <si>
    <t>Dividend Growth (YoY)</t>
  </si>
  <si>
    <t>NIFTY 50 - 1 Week</t>
  </si>
  <si>
    <t xml:space="preserve">NIFTY Returns </t>
  </si>
  <si>
    <t>Invest in subsidiaries</t>
  </si>
  <si>
    <t>https://www.screener.in/company/NTPC/consolidated/#balance-sheet</t>
  </si>
  <si>
    <t>Share Price - 5Y</t>
  </si>
  <si>
    <t>Debt</t>
  </si>
  <si>
    <t>Cash</t>
  </si>
  <si>
    <t xml:space="preserve">Enterprise Value </t>
  </si>
  <si>
    <t xml:space="preserve">EV / EBITDA </t>
  </si>
  <si>
    <t>EV / Sales</t>
  </si>
  <si>
    <t xml:space="preserve">Book Value </t>
  </si>
  <si>
    <t xml:space="preserve">Price / BV </t>
  </si>
  <si>
    <t>Price to Earnings</t>
  </si>
  <si>
    <t>Price to Book Value</t>
  </si>
  <si>
    <t>Return on Equity (%)</t>
  </si>
  <si>
    <t>Return on Capital Employed (%)</t>
  </si>
  <si>
    <t>Volume - 5Y</t>
  </si>
  <si>
    <t xml:space="preserve">MAX DATA </t>
  </si>
  <si>
    <t>Shareholder's name</t>
  </si>
  <si>
    <t>President Of India</t>
  </si>
  <si>
    <t>Icici Prudential Equity &amp; Debt Fund</t>
  </si>
  <si>
    <t>Life Insurance Corporation Of India</t>
  </si>
  <si>
    <t>Cpse Exchange Traded Scheme (cpse Etf)</t>
  </si>
  <si>
    <t>Government Of Singapore</t>
  </si>
  <si>
    <t>Sbi Nifty 50 Etf</t>
  </si>
  <si>
    <t>Hdfc Trustee Company Ltd. A/c Hdfc Balanced A</t>
  </si>
  <si>
    <t>Nps Trust- A/c Hdfc Pension Fund Management L</t>
  </si>
  <si>
    <t>Investor Education and Protection Fund (IEPF)</t>
  </si>
  <si>
    <t xml:space="preserve">Source : </t>
  </si>
  <si>
    <t>Latest NTPC Shareholding Pattern | Equitymaster</t>
  </si>
  <si>
    <t>Current Market Price</t>
  </si>
  <si>
    <t>Market Value (In Crs.)</t>
  </si>
  <si>
    <t>Holding (%)</t>
  </si>
  <si>
    <t>N. Shares (In Crs.)</t>
  </si>
  <si>
    <t>% Holding</t>
  </si>
  <si>
    <t>Shareholding Pattern</t>
  </si>
  <si>
    <t xml:space="preserve">Promoters </t>
  </si>
  <si>
    <t>FIIs</t>
  </si>
  <si>
    <t xml:space="preserve">DIIs </t>
  </si>
  <si>
    <t>Government</t>
  </si>
  <si>
    <t>Public &amp; 
Government</t>
  </si>
  <si>
    <t>Source : Screener.in</t>
  </si>
  <si>
    <t>Shareholding Patterns</t>
  </si>
  <si>
    <t xml:space="preserve">Share Price as on </t>
  </si>
  <si>
    <t>Number of Shares O/S</t>
  </si>
  <si>
    <t>Less: Cash &amp; Equivalents</t>
  </si>
  <si>
    <t>Add: Total Debt</t>
  </si>
  <si>
    <t>Add: Minority Interset</t>
  </si>
  <si>
    <t xml:space="preserve">Source </t>
  </si>
  <si>
    <t>Consolidated Balance Sheet</t>
  </si>
  <si>
    <t>Minority Int ( Non-controlling interests)</t>
  </si>
  <si>
    <t>Screener.in</t>
  </si>
  <si>
    <t>Designation</t>
  </si>
  <si>
    <t>Shri Gurdeep Singh</t>
  </si>
  <si>
    <t>Shri Dillip Kumar Patel</t>
  </si>
  <si>
    <t>Shri Ramesh Babu V</t>
  </si>
  <si>
    <t>Shri Ujjwal Kanti Bhattacharya</t>
  </si>
  <si>
    <t>CMD</t>
  </si>
  <si>
    <t>Managerial Remuneration</t>
  </si>
  <si>
    <t>Remuneration</t>
  </si>
  <si>
    <t>Dir (HR)</t>
  </si>
  <si>
    <t>Dir (Ops)</t>
  </si>
  <si>
    <t>Dir (Proj)</t>
  </si>
  <si>
    <t>Note:</t>
  </si>
  <si>
    <t>The median salary ratio isn’t provided due to government company exemptions. Instead, the table shows each director’s share of total employee payroll for transparency.</t>
  </si>
  <si>
    <t>Recent Updates</t>
  </si>
  <si>
    <t>NTPC shares rise 0.25% to ₹325.95, outperforming market downturn.</t>
  </si>
  <si>
    <t>NTPC plans $62 billion investment to develop 30 GW of nuclear power capacity over the next two decades.</t>
  </si>
  <si>
    <t>NTPC collaborates with Nuclear Power Corp of India to build two 2.6 GW nuclear plants in Madhya Pradesh and Rajasthan.</t>
  </si>
  <si>
    <t>NTPC seeks land in eight states for potential nuclear power projects, aiming for at least 50 GW capacity.</t>
  </si>
  <si>
    <t>NTPC's newly formed unit, NTPC Parmanu Urja Nigam, to spearhead investments in the nuclear sector.</t>
  </si>
  <si>
    <t>NTPC's stock performance mixed among competitors; Tata Power fell 0.21%, while Torrent Power rose 2.33%.</t>
  </si>
  <si>
    <t>NTPC's trading volume reached 518,062, surpassing the 50-day average of 457,012.</t>
  </si>
  <si>
    <t>NTPC's current share price is 27.29% below its 52-week high of ₹448.30, achieved on September 30th.</t>
  </si>
  <si>
    <t>India proposes amendments to laws to facilitate private and foreign investment in the nuclear sector, benefiting NTPC's expansion plans.</t>
  </si>
  <si>
    <t>NTPC Green Energy's shares surge up to 14% on trading debut, valuing the company at approximately $12.08 billion.</t>
  </si>
  <si>
    <t>NTPC's dividend payout ratio for FY2023-24 is 41.57%, reflecting a consistent return to shareholders.</t>
  </si>
  <si>
    <t>NTPC's debt-equity ratio reaches a ten-period low of 1.44 times in Q3 FY24-25, indicating improved financial stability.</t>
  </si>
  <si>
    <t>X of Median Salary</t>
  </si>
  <si>
    <t>N/A</t>
  </si>
  <si>
    <t>Sources :- screener.in, investing.com, primeinvestor.com</t>
  </si>
  <si>
    <t>2023A</t>
  </si>
  <si>
    <t>2024A</t>
  </si>
  <si>
    <t>2025E</t>
  </si>
  <si>
    <t>2026E</t>
  </si>
  <si>
    <t>2027E</t>
  </si>
  <si>
    <t xml:space="preserve">Debt/ </t>
  </si>
  <si>
    <t>DCF Valuation</t>
  </si>
  <si>
    <t>Comparable Valuation</t>
  </si>
  <si>
    <t>NTPC.NS</t>
  </si>
  <si>
    <t>POWERGRID.NS</t>
  </si>
  <si>
    <t>ADANIPOWER.NS</t>
  </si>
  <si>
    <t>ADANIGREEN.NS</t>
  </si>
  <si>
    <t>TATAPOWERNS</t>
  </si>
  <si>
    <t>JSWENERGY.NS</t>
  </si>
  <si>
    <t>NHPC.NS</t>
  </si>
  <si>
    <t>TORNTOWER.NS</t>
  </si>
  <si>
    <t>Open High</t>
  </si>
  <si>
    <t>Open Low</t>
  </si>
  <si>
    <t>Value at Risk Calculation</t>
  </si>
  <si>
    <t>Monte Carlo Simulation Calculation</t>
  </si>
  <si>
    <t>Football Field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</si>
</sst>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7" formatCode="&quot;₹&quot;\ #,##0.00;&quot;₹&quot;\ \-#,##0.00"/>
    <numFmt numFmtId="43" formatCode="_ * #,##0.00_ ;_ * \-#,##0.00_ ;_ * &quot;-&quot;??_ ;_ @_ "/>
    <numFmt numFmtId="164" formatCode="_(* #,##0.00_);_(* \(#,##0.00\);_(* &quot;-&quot;??_);_(@_)"/>
    <numFmt numFmtId="165" formatCode="[$-409]mmm\-yy;@"/>
    <numFmt numFmtId="166" formatCode="&quot;₹&quot;\ #,##0.00;&quot;₹&quot;\ \-\(#,##0.00\)"/>
    <numFmt numFmtId="167" formatCode="&quot;₹&quot;\ #,##0.00;&quot;₹&quot;\ \-\(#,##0.00\)\-"/>
    <numFmt numFmtId="168" formatCode="&quot;₹&quot;\ #,##0.00;&quot;₹&quot;\ \-\(#,##0.00\);\-"/>
    <numFmt numFmtId="169" formatCode="0.00&quot;x&quot;"/>
    <numFmt numFmtId="170" formatCode="0&quot;E&quot;"/>
    <numFmt numFmtId="171" formatCode="yyyy&quot;A&quot;"/>
    <numFmt numFmtId="172" formatCode="yyyy&quot;E&quot;"/>
    <numFmt numFmtId="173" formatCode="#,##0.00;\ \-#,##0.00;\-"/>
    <numFmt numFmtId="174" formatCode="#,##0.0"/>
    <numFmt numFmtId="175" formatCode="#,##0.0;\(#,##0.0\);\-"/>
    <numFmt numFmtId="176" formatCode="0.000"/>
    <numFmt numFmtId="177" formatCode="0.00\x"/>
    <numFmt numFmtId="178" formatCode="#,##0.0\x"/>
    <numFmt numFmtId="179" formatCode="&quot;$&quot;#,##0.00"/>
    <numFmt numFmtId="180" formatCode="0.0"/>
    <numFmt numFmtId="181" formatCode="dd\-mm\-yyyy"/>
    <numFmt numFmtId="182" formatCode="0.0%"/>
    <numFmt numFmtId="183" formatCode="0.0\x"/>
    <numFmt numFmtId="184" formatCode="0.00000"/>
    <numFmt numFmtId="185" formatCode="#,##0.00;&quot;₹&quot;\ \-\(#,##0.00\);\-"/>
    <numFmt numFmtId="186" formatCode="#,##0.00;\ \(#,##0.00\);\-"/>
    <numFmt numFmtId="187" formatCode="#,##0;\(#,##0\)"/>
  </numFmts>
  <fonts count="86">
    <font>
      <sz val="11"/>
      <color theme="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sz val="11"/>
      <color rgb="FFFF0000"/>
      <name val="Calibri"/>
      <family val="2"/>
      <scheme val="minor"/>
    </font>
    <font>
      <sz val="11"/>
      <name val="Calibri"/>
      <family val="2"/>
      <scheme val="minor"/>
    </font>
    <font>
      <sz val="11"/>
      <color theme="1" tint="0.34998626667073579"/>
      <name val="Calibri"/>
      <family val="2"/>
      <scheme val="minor"/>
    </font>
    <font>
      <b/>
      <sz val="11"/>
      <color theme="3"/>
      <name val="Calibri"/>
      <family val="2"/>
      <scheme val="minor"/>
    </font>
    <font>
      <sz val="11"/>
      <color rgb="FF505050"/>
      <name val="Calibri"/>
      <family val="2"/>
      <scheme val="minor"/>
    </font>
    <font>
      <i/>
      <sz val="11"/>
      <color rgb="FF747474"/>
      <name val="Calibri"/>
      <family val="2"/>
      <scheme val="minor"/>
    </font>
    <font>
      <u/>
      <sz val="11"/>
      <color theme="5"/>
      <name val="Calibri"/>
      <family val="2"/>
    </font>
    <font>
      <i/>
      <sz val="11"/>
      <color theme="1"/>
      <name val="Calibri"/>
      <family val="2"/>
      <scheme val="minor"/>
    </font>
    <font>
      <sz val="11"/>
      <color rgb="FF22222F"/>
      <name val="Arial"/>
      <family val="2"/>
    </font>
    <font>
      <sz val="11"/>
      <color rgb="FF22222F"/>
      <name val="Arial"/>
      <family val="2"/>
    </font>
    <font>
      <sz val="11"/>
      <color rgb="FF000066"/>
      <name val="Calibri"/>
      <family val="2"/>
      <scheme val="minor"/>
    </font>
    <font>
      <vertAlign val="superscript"/>
      <sz val="11"/>
      <color theme="1"/>
      <name val="Calibri"/>
      <family val="2"/>
      <scheme val="minor"/>
    </font>
    <font>
      <sz val="11"/>
      <color rgb="FF3333FF"/>
      <name val="Calibri"/>
      <family val="2"/>
      <scheme val="minor"/>
    </font>
    <font>
      <sz val="11"/>
      <color rgb="FF0275D8"/>
      <name val="Calibri"/>
      <family val="2"/>
      <scheme val="minor"/>
    </font>
    <font>
      <i/>
      <sz val="9"/>
      <color theme="1"/>
      <name val="Calibri"/>
      <family val="2"/>
      <scheme val="minor"/>
    </font>
    <font>
      <b/>
      <vertAlign val="superscript"/>
      <sz val="11"/>
      <color theme="1"/>
      <name val="Calibri"/>
      <family val="2"/>
      <scheme val="minor"/>
    </font>
    <font>
      <b/>
      <sz val="11"/>
      <color rgb="FF232A31"/>
      <name val="Arial"/>
      <family val="2"/>
    </font>
    <font>
      <sz val="11"/>
      <color rgb="FF232A31"/>
      <name val="Arial"/>
      <family val="2"/>
    </font>
    <font>
      <b/>
      <sz val="11"/>
      <color theme="1"/>
      <name val="Arial"/>
      <family val="2"/>
    </font>
    <font>
      <sz val="11"/>
      <color theme="1"/>
      <name val="Arial"/>
      <family val="2"/>
    </font>
    <font>
      <i/>
      <sz val="11"/>
      <color theme="1"/>
      <name val="calibri"/>
      <family val="2"/>
    </font>
    <font>
      <sz val="9"/>
      <color theme="1"/>
      <name val="Arial"/>
      <family val="2"/>
    </font>
    <font>
      <b/>
      <sz val="11"/>
      <color theme="0"/>
      <name val="Arial"/>
      <family val="2"/>
    </font>
    <font>
      <sz val="11"/>
      <color theme="7" tint="-0.249977111117893"/>
      <name val="Calibri"/>
      <family val="2"/>
      <scheme val="minor"/>
    </font>
    <font>
      <sz val="11"/>
      <color rgb="FF002060"/>
      <name val="Calibri"/>
      <family val="2"/>
      <scheme val="minor"/>
    </font>
    <font>
      <b/>
      <sz val="11"/>
      <color theme="0"/>
      <name val="Calibri"/>
      <family val="2"/>
    </font>
    <font>
      <b/>
      <sz val="11"/>
      <color theme="1"/>
      <name val="Calibri"/>
      <family val="2"/>
    </font>
    <font>
      <sz val="11"/>
      <color theme="0"/>
      <name val="Calibri"/>
      <family val="2"/>
    </font>
    <font>
      <b/>
      <sz val="11"/>
      <color rgb="FF002060"/>
      <name val="Calibri"/>
      <family val="2"/>
    </font>
    <font>
      <sz val="11"/>
      <color rgb="FF002060"/>
      <name val="Calibri"/>
      <family val="2"/>
    </font>
    <font>
      <b/>
      <sz val="11"/>
      <color theme="1"/>
      <name val="Calibri "/>
    </font>
    <font>
      <sz val="12"/>
      <color theme="1"/>
      <name val="Calibri"/>
      <family val="2"/>
      <scheme val="minor"/>
    </font>
    <font>
      <b/>
      <sz val="11"/>
      <name val="Calibri "/>
    </font>
    <font>
      <sz val="11"/>
      <color theme="1"/>
      <name val="Calibri "/>
    </font>
    <font>
      <sz val="11"/>
      <name val="Calibri "/>
    </font>
    <font>
      <b/>
      <sz val="11"/>
      <color theme="0"/>
      <name val="Calibri "/>
    </font>
    <font>
      <b/>
      <sz val="16"/>
      <color theme="1"/>
      <name val="calibri"/>
      <family val="2"/>
    </font>
    <font>
      <i/>
      <sz val="11"/>
      <name val="Calibri"/>
      <family val="2"/>
      <scheme val="minor"/>
    </font>
    <font>
      <b/>
      <sz val="12"/>
      <color theme="0"/>
      <name val="Calibri"/>
      <family val="2"/>
      <scheme val="minor"/>
    </font>
    <font>
      <i/>
      <sz val="8"/>
      <color theme="0" tint="-0.499984740745262"/>
      <name val="Calibri"/>
      <family val="2"/>
      <scheme val="minor"/>
    </font>
    <font>
      <sz val="8"/>
      <color theme="0" tint="-0.499984740745262"/>
      <name val="Calibri"/>
      <family val="2"/>
      <scheme val="minor"/>
    </font>
    <font>
      <i/>
      <sz val="8"/>
      <color theme="1"/>
      <name val="Calibri"/>
      <family val="2"/>
      <scheme val="minor"/>
    </font>
    <font>
      <i/>
      <sz val="11"/>
      <color theme="0" tint="-0.499984740745262"/>
      <name val="calibri"/>
      <family val="2"/>
    </font>
    <font>
      <vertAlign val="superscript"/>
      <sz val="11"/>
      <color rgb="FF002060"/>
      <name val="Calibri"/>
      <family val="2"/>
      <scheme val="minor"/>
    </font>
    <font>
      <i/>
      <sz val="11"/>
      <color theme="0" tint="-0.499984740745262"/>
      <name val="Calibri"/>
      <family val="2"/>
      <scheme val="minor"/>
    </font>
    <font>
      <b/>
      <i/>
      <sz val="11"/>
      <color theme="0" tint="-0.499984740745262"/>
      <name val="Calibri"/>
      <family val="2"/>
      <scheme val="minor"/>
    </font>
    <font>
      <b/>
      <i/>
      <sz val="11"/>
      <color theme="0" tint="-0.499984740745262"/>
      <name val="Calibri"/>
      <family val="2"/>
    </font>
    <font>
      <b/>
      <sz val="9"/>
      <color theme="0" tint="-0.499984740745262"/>
      <name val="Calibri"/>
      <family val="2"/>
      <scheme val="minor"/>
    </font>
    <font>
      <sz val="9"/>
      <color theme="1"/>
      <name val="Calibri"/>
      <family val="2"/>
      <scheme val="minor"/>
    </font>
    <font>
      <i/>
      <sz val="9"/>
      <color theme="0" tint="-0.499984740745262"/>
      <name val="Calibri"/>
      <family val="2"/>
      <scheme val="minor"/>
    </font>
    <font>
      <sz val="8"/>
      <color theme="1"/>
      <name val="Calibri"/>
      <family val="2"/>
      <scheme val="minor"/>
    </font>
    <font>
      <sz val="9"/>
      <color theme="0" tint="-0.499984740745262"/>
      <name val="Calibri"/>
      <family val="2"/>
      <scheme val="minor"/>
    </font>
    <font>
      <sz val="11"/>
      <color rgb="FF232A31"/>
      <name val="Calibri"/>
      <family val="2"/>
      <scheme val="minor"/>
    </font>
    <font>
      <b/>
      <sz val="22"/>
      <color rgb="FF0365A5"/>
      <name val="Calibri"/>
      <family val="2"/>
      <scheme val="minor"/>
    </font>
    <font>
      <sz val="11"/>
      <color theme="0" tint="-0.34998626667073579"/>
      <name val="Calibri"/>
      <family val="2"/>
      <scheme val="minor"/>
    </font>
    <font>
      <b/>
      <sz val="12"/>
      <color theme="1"/>
      <name val="Calibri"/>
      <family val="2"/>
      <scheme val="minor"/>
    </font>
    <font>
      <b/>
      <sz val="14"/>
      <color rgb="FF0365A5"/>
      <name val="Calibri"/>
      <family val="2"/>
      <scheme val="minor"/>
    </font>
    <font>
      <b/>
      <sz val="12"/>
      <color rgb="FF0365A5"/>
      <name val="Calibri"/>
      <family val="2"/>
      <scheme val="minor"/>
    </font>
    <font>
      <sz val="11"/>
      <name val="Arial"/>
      <family val="2"/>
    </font>
    <font>
      <b/>
      <sz val="18"/>
      <color rgb="FF0365A5"/>
      <name val="Calibri"/>
      <family val="2"/>
      <scheme val="minor"/>
    </font>
    <font>
      <b/>
      <i/>
      <sz val="11"/>
      <color theme="2" tint="-0.89999084444715716"/>
      <name val="Calibri"/>
      <family val="2"/>
      <scheme val="minor"/>
    </font>
    <font>
      <sz val="11"/>
      <color theme="0"/>
      <name val="Arial"/>
      <family val="2"/>
    </font>
    <font>
      <b/>
      <sz val="14"/>
      <color theme="0"/>
      <name val="Calibri"/>
      <family val="2"/>
      <scheme val="minor"/>
    </font>
    <font>
      <b/>
      <sz val="12"/>
      <color theme="0"/>
      <name val="Calibri"/>
      <family val="2"/>
    </font>
    <font>
      <sz val="11"/>
      <color rgb="FF22222F"/>
      <name val="Calibri"/>
      <family val="2"/>
      <scheme val="minor"/>
    </font>
    <font>
      <b/>
      <sz val="11"/>
      <color rgb="FF22222F"/>
      <name val="Calibri"/>
      <family val="2"/>
      <scheme val="minor"/>
    </font>
    <font>
      <i/>
      <u/>
      <sz val="8"/>
      <color theme="10"/>
      <name val="Calibri"/>
      <family val="2"/>
    </font>
    <font>
      <b/>
      <sz val="14"/>
      <color theme="1"/>
      <name val="Calibri"/>
      <family val="2"/>
      <scheme val="minor"/>
    </font>
    <font>
      <b/>
      <sz val="11"/>
      <color rgb="FF002060"/>
      <name val="Calibri"/>
      <family val="2"/>
      <scheme val="minor"/>
    </font>
    <font>
      <i/>
      <sz val="11"/>
      <color theme="1" tint="0.34998626667073579"/>
      <name val="Calibri"/>
      <family val="2"/>
      <scheme val="minor"/>
    </font>
    <font>
      <i/>
      <sz val="8"/>
      <color theme="1" tint="0.34998626667073579"/>
      <name val="Calibri"/>
      <family val="2"/>
      <scheme val="minor"/>
    </font>
    <font>
      <i/>
      <sz val="12"/>
      <color theme="0"/>
      <name val="Calibri"/>
      <family val="2"/>
      <scheme val="minor"/>
    </font>
    <font>
      <b/>
      <sz val="18"/>
      <color theme="1"/>
      <name val="Calibri"/>
      <family val="2"/>
      <scheme val="minor"/>
    </font>
    <font>
      <b/>
      <sz val="16"/>
      <color theme="1"/>
      <name val="Calibri"/>
      <family val="2"/>
      <scheme val="minor"/>
    </font>
    <font>
      <b/>
      <sz val="12"/>
      <color rgb="FF002060"/>
      <name val="Calibri"/>
      <family val="2"/>
    </font>
    <font>
      <b/>
      <sz val="11"/>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theme="4" tint="0.59999389629810485"/>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002060"/>
        <bgColor indexed="64"/>
      </patternFill>
    </fill>
    <fill>
      <patternFill patternType="solid">
        <fgColor rgb="FF0365A5"/>
        <bgColor indexed="64"/>
      </patternFill>
    </fill>
    <fill>
      <patternFill patternType="solid">
        <fgColor theme="4" tint="0.79998168889431442"/>
        <bgColor indexed="64"/>
      </patternFill>
    </fill>
    <fill>
      <patternFill patternType="solid">
        <fgColor rgb="FF00B050"/>
        <bgColor indexed="64"/>
      </patternFill>
    </fill>
  </fills>
  <borders count="45">
    <border>
      <left/>
      <right/>
      <top/>
      <bottom/>
      <diagonal/>
    </border>
    <border>
      <left/>
      <right/>
      <top style="thin">
        <color rgb="FF002060"/>
      </top>
      <bottom style="thin">
        <color rgb="FF002060"/>
      </bottom>
      <diagonal/>
    </border>
    <border>
      <left/>
      <right/>
      <top style="mediumDashed">
        <color theme="7" tint="-0.499984740745262"/>
      </top>
      <bottom/>
      <diagonal/>
    </border>
    <border>
      <left/>
      <right/>
      <top/>
      <bottom style="mediumDashed">
        <color theme="7" tint="-0.499984740745262"/>
      </bottom>
      <diagonal/>
    </border>
    <border>
      <left/>
      <right/>
      <top style="thin">
        <color auto="1"/>
      </top>
      <bottom/>
      <diagonal/>
    </border>
    <border>
      <left/>
      <right/>
      <top/>
      <bottom style="thin">
        <color auto="1"/>
      </bottom>
      <diagonal/>
    </border>
    <border>
      <left/>
      <right/>
      <top style="hair">
        <color auto="1"/>
      </top>
      <bottom/>
      <diagonal/>
    </border>
    <border>
      <left/>
      <right/>
      <top/>
      <bottom style="hair">
        <color auto="1"/>
      </bottom>
      <diagonal/>
    </border>
    <border>
      <left/>
      <right/>
      <top/>
      <bottom style="thin">
        <color theme="4" tint="-0.499984740745262"/>
      </bottom>
      <diagonal/>
    </border>
    <border>
      <left/>
      <right/>
      <top style="medium">
        <color indexed="64"/>
      </top>
      <bottom style="thin">
        <color indexed="64"/>
      </bottom>
      <diagonal/>
    </border>
    <border>
      <left/>
      <right/>
      <top/>
      <bottom style="medium">
        <color indexed="64"/>
      </bottom>
      <diagonal/>
    </border>
    <border>
      <left/>
      <right/>
      <top style="thin">
        <color auto="1"/>
      </top>
      <bottom style="thin">
        <color auto="1"/>
      </bottom>
      <diagonal/>
    </border>
    <border>
      <left/>
      <right/>
      <top style="hair">
        <color auto="1"/>
      </top>
      <bottom style="hair">
        <color auto="1"/>
      </bottom>
      <diagonal/>
    </border>
    <border>
      <left/>
      <right/>
      <top style="thin">
        <color auto="1"/>
      </top>
      <bottom style="medium">
        <color auto="1"/>
      </bottom>
      <diagonal/>
    </border>
    <border>
      <left/>
      <right/>
      <top style="hair">
        <color rgb="FF002060"/>
      </top>
      <bottom style="hair">
        <color rgb="FF002060"/>
      </bottom>
      <diagonal/>
    </border>
    <border>
      <left/>
      <right/>
      <top style="thin">
        <color rgb="FF002060"/>
      </top>
      <bottom style="medium">
        <color rgb="FF002060"/>
      </bottom>
      <diagonal/>
    </border>
    <border>
      <left/>
      <right/>
      <top/>
      <bottom style="thin">
        <color rgb="FF002060"/>
      </bottom>
      <diagonal/>
    </border>
    <border>
      <left/>
      <right/>
      <top/>
      <bottom style="thin">
        <color theme="0"/>
      </bottom>
      <diagonal/>
    </border>
    <border>
      <left/>
      <right/>
      <top style="hair">
        <color rgb="FF002060"/>
      </top>
      <bottom style="medium">
        <color rgb="FF002060"/>
      </bottom>
      <diagonal/>
    </border>
    <border>
      <left/>
      <right/>
      <top style="medium">
        <color rgb="FF002060"/>
      </top>
      <bottom style="hair">
        <color rgb="FF002060"/>
      </bottom>
      <diagonal/>
    </border>
    <border>
      <left/>
      <right/>
      <top style="hair">
        <color rgb="FF002060"/>
      </top>
      <bottom/>
      <diagonal/>
    </border>
    <border>
      <left/>
      <right/>
      <top/>
      <bottom style="hair">
        <color rgb="FF002060"/>
      </bottom>
      <diagonal/>
    </border>
    <border>
      <left/>
      <right/>
      <top style="mediumDashed">
        <color rgb="FF002060"/>
      </top>
      <bottom/>
      <diagonal/>
    </border>
    <border>
      <left/>
      <right/>
      <top style="thin">
        <color rgb="FF002060"/>
      </top>
      <bottom/>
      <diagonal/>
    </border>
    <border>
      <left style="thin">
        <color auto="1"/>
      </left>
      <right style="thin">
        <color auto="1"/>
      </right>
      <top style="thin">
        <color auto="1"/>
      </top>
      <bottom style="thin">
        <color auto="1"/>
      </bottom>
      <diagonal/>
    </border>
    <border>
      <left/>
      <right/>
      <top/>
      <bottom style="medium">
        <color rgb="FF0365A5"/>
      </bottom>
      <diagonal/>
    </border>
    <border>
      <left/>
      <right/>
      <top style="medium">
        <color rgb="FF0365A5"/>
      </top>
      <bottom style="medium">
        <color rgb="FF0365A5"/>
      </bottom>
      <diagonal/>
    </border>
    <border>
      <left/>
      <right/>
      <top/>
      <bottom style="thin">
        <color rgb="FF003300"/>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dotted">
        <color auto="1"/>
      </left>
      <right style="dotted">
        <color auto="1"/>
      </right>
      <top/>
      <bottom style="dotted">
        <color auto="1"/>
      </bottom>
      <diagonal/>
    </border>
    <border>
      <left/>
      <right style="dotted">
        <color auto="1"/>
      </right>
      <top style="thin">
        <color auto="1"/>
      </top>
      <bottom style="thin">
        <color auto="1"/>
      </bottom>
      <diagonal/>
    </border>
    <border>
      <left/>
      <right style="dotted">
        <color auto="1"/>
      </right>
      <top/>
      <bottom/>
      <diagonal/>
    </border>
    <border>
      <left style="dotted">
        <color auto="1"/>
      </left>
      <right/>
      <top style="dotted">
        <color auto="1"/>
      </top>
      <bottom style="dotted">
        <color auto="1"/>
      </bottom>
      <diagonal/>
    </border>
    <border>
      <left/>
      <right/>
      <top style="dotted">
        <color auto="1"/>
      </top>
      <bottom style="dotted">
        <color auto="1"/>
      </bottom>
      <diagonal/>
    </border>
    <border>
      <left/>
      <right style="dotted">
        <color auto="1"/>
      </right>
      <top style="dotted">
        <color auto="1"/>
      </top>
      <bottom style="dotted">
        <color auto="1"/>
      </bottom>
      <diagonal/>
    </border>
    <border>
      <left/>
      <right/>
      <top style="dotted">
        <color rgb="FF002060"/>
      </top>
      <bottom style="dotted">
        <color rgb="FF002060"/>
      </bottom>
      <diagonal/>
    </border>
    <border>
      <left/>
      <right/>
      <top/>
      <bottom style="hair">
        <color theme="0" tint="-0.499984740745262"/>
      </bottom>
      <diagonal/>
    </border>
    <border>
      <left style="hair">
        <color rgb="FF002060"/>
      </left>
      <right style="hair">
        <color rgb="FF002060"/>
      </right>
      <top style="hair">
        <color rgb="FF002060"/>
      </top>
      <bottom style="hair">
        <color rgb="FF002060"/>
      </bottom>
      <diagonal/>
    </border>
    <border>
      <left style="hair">
        <color auto="1"/>
      </left>
      <right style="hair">
        <color auto="1"/>
      </right>
      <top style="hair">
        <color auto="1"/>
      </top>
      <bottom style="hair">
        <color auto="1"/>
      </bottom>
      <diagonal/>
    </border>
    <border>
      <left style="hair">
        <color rgb="FF0365A5"/>
      </left>
      <right style="hair">
        <color rgb="FF0365A5"/>
      </right>
      <top style="hair">
        <color rgb="FF0365A5"/>
      </top>
      <bottom style="hair">
        <color rgb="FF0365A5"/>
      </bottom>
      <diagonal/>
    </border>
    <border>
      <left/>
      <right/>
      <top style="hair">
        <color theme="1" tint="4.9989318521683403E-2"/>
      </top>
      <bottom style="hair">
        <color theme="1" tint="4.9989318521683403E-2"/>
      </bottom>
      <diagonal/>
    </border>
    <border>
      <left/>
      <right/>
      <top/>
      <bottom style="thick">
        <color auto="1"/>
      </bottom>
      <diagonal/>
    </border>
    <border>
      <left/>
      <right/>
      <top style="thick">
        <color auto="1"/>
      </top>
      <bottom/>
      <diagonal/>
    </border>
    <border>
      <left/>
      <right/>
      <top style="medium">
        <color auto="1"/>
      </top>
      <bottom style="medium">
        <color auto="1"/>
      </bottom>
      <diagonal/>
    </border>
  </borders>
  <cellStyleXfs count="14">
    <xf numFmtId="0" fontId="0" fillId="0" borderId="0"/>
    <xf numFmtId="43" fontId="7" fillId="0" borderId="0" applyFont="0" applyFill="0" applyBorder="0" applyAlignment="0" applyProtection="0"/>
    <xf numFmtId="0" fontId="8" fillId="0" borderId="0" applyNumberFormat="0" applyFill="0" applyBorder="0" applyAlignment="0" applyProtection="0">
      <alignment vertical="top"/>
      <protection locked="0"/>
    </xf>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9" fontId="7" fillId="0" borderId="0" applyFont="0" applyFill="0" applyBorder="0" applyAlignment="0" applyProtection="0"/>
    <xf numFmtId="0" fontId="4" fillId="0" borderId="0"/>
    <xf numFmtId="0" fontId="3" fillId="0" borderId="0"/>
    <xf numFmtId="9" fontId="3" fillId="0" borderId="0" applyFont="0" applyFill="0" applyBorder="0" applyAlignment="0" applyProtection="0"/>
    <xf numFmtId="0" fontId="41" fillId="0" borderId="0"/>
    <xf numFmtId="164" fontId="7" fillId="0" borderId="0" applyFont="0" applyFill="0" applyBorder="0" applyAlignment="0" applyProtection="0"/>
    <xf numFmtId="0" fontId="2" fillId="0" borderId="0"/>
    <xf numFmtId="0" fontId="7" fillId="0" borderId="0"/>
  </cellStyleXfs>
  <cellXfs count="498">
    <xf numFmtId="0" fontId="0" fillId="0" borderId="0" xfId="0"/>
    <xf numFmtId="43" fontId="5" fillId="0" borderId="0" xfId="1" applyFont="1" applyBorder="1"/>
    <xf numFmtId="0" fontId="5" fillId="0" borderId="0" xfId="0" applyFont="1"/>
    <xf numFmtId="0" fontId="10" fillId="0" borderId="0" xfId="0" applyFont="1"/>
    <xf numFmtId="43" fontId="0" fillId="0" borderId="0" xfId="1" applyFont="1" applyBorder="1"/>
    <xf numFmtId="10" fontId="0" fillId="0" borderId="0" xfId="0" applyNumberFormat="1"/>
    <xf numFmtId="43" fontId="7" fillId="0" borderId="0" xfId="1" applyFont="1" applyBorder="1"/>
    <xf numFmtId="9" fontId="7" fillId="0" borderId="0" xfId="1" applyNumberFormat="1" applyFont="1" applyBorder="1"/>
    <xf numFmtId="9" fontId="5" fillId="0" borderId="0" xfId="6" applyFont="1" applyBorder="1"/>
    <xf numFmtId="0" fontId="6" fillId="5" borderId="0" xfId="0" applyFont="1" applyFill="1"/>
    <xf numFmtId="165" fontId="6" fillId="5" borderId="0" xfId="0" applyNumberFormat="1" applyFont="1" applyFill="1" applyAlignment="1">
      <alignment horizontal="center"/>
    </xf>
    <xf numFmtId="0" fontId="6" fillId="5" borderId="0" xfId="0" applyFont="1" applyFill="1" applyAlignment="1">
      <alignment horizontal="center"/>
    </xf>
    <xf numFmtId="43" fontId="0" fillId="0" borderId="0" xfId="1" applyFont="1" applyBorder="1" applyAlignment="1">
      <alignment horizontal="center"/>
    </xf>
    <xf numFmtId="43" fontId="5" fillId="0" borderId="0" xfId="1" applyFont="1" applyBorder="1" applyAlignment="1">
      <alignment horizontal="center"/>
    </xf>
    <xf numFmtId="10" fontId="5" fillId="0" borderId="0" xfId="0" applyNumberFormat="1" applyFont="1"/>
    <xf numFmtId="165" fontId="6" fillId="5" borderId="0" xfId="1" applyNumberFormat="1" applyFont="1" applyFill="1" applyBorder="1"/>
    <xf numFmtId="165" fontId="11" fillId="0" borderId="0" xfId="1" applyNumberFormat="1" applyFont="1" applyFill="1" applyBorder="1"/>
    <xf numFmtId="0" fontId="0" fillId="0" borderId="0" xfId="0" applyAlignment="1">
      <alignment horizontal="left"/>
    </xf>
    <xf numFmtId="0" fontId="11" fillId="0" borderId="0" xfId="0" applyFont="1"/>
    <xf numFmtId="164" fontId="0" fillId="0" borderId="0" xfId="1" applyNumberFormat="1" applyFont="1" applyBorder="1"/>
    <xf numFmtId="166" fontId="0" fillId="0" borderId="0" xfId="0" applyNumberFormat="1"/>
    <xf numFmtId="167" fontId="0" fillId="0" borderId="0" xfId="0" applyNumberFormat="1"/>
    <xf numFmtId="10" fontId="0" fillId="0" borderId="0" xfId="6" applyNumberFormat="1" applyFont="1"/>
    <xf numFmtId="168" fontId="0" fillId="0" borderId="0" xfId="0" applyNumberFormat="1"/>
    <xf numFmtId="0" fontId="12" fillId="0" borderId="0" xfId="0" applyFont="1"/>
    <xf numFmtId="9" fontId="12" fillId="0" borderId="0" xfId="6" applyFont="1"/>
    <xf numFmtId="7" fontId="0" fillId="0" borderId="0" xfId="0" applyNumberFormat="1"/>
    <xf numFmtId="10" fontId="12" fillId="0" borderId="0" xfId="6" applyNumberFormat="1" applyFont="1"/>
    <xf numFmtId="10" fontId="12" fillId="0" borderId="0" xfId="0" applyNumberFormat="1" applyFont="1"/>
    <xf numFmtId="0" fontId="5" fillId="6" borderId="0" xfId="0" applyFont="1" applyFill="1"/>
    <xf numFmtId="0" fontId="0" fillId="6" borderId="0" xfId="0" applyFill="1"/>
    <xf numFmtId="168" fontId="5" fillId="0" borderId="0" xfId="0" applyNumberFormat="1" applyFont="1"/>
    <xf numFmtId="43" fontId="13" fillId="2" borderId="0" xfId="3" applyNumberFormat="1" applyFont="1" applyBorder="1"/>
    <xf numFmtId="43" fontId="13" fillId="3" borderId="0" xfId="4" applyNumberFormat="1" applyFont="1" applyBorder="1"/>
    <xf numFmtId="0" fontId="14" fillId="0" borderId="0" xfId="0" applyFont="1"/>
    <xf numFmtId="10" fontId="15" fillId="0" borderId="0" xfId="6" applyNumberFormat="1" applyFont="1"/>
    <xf numFmtId="17" fontId="0" fillId="0" borderId="0" xfId="0" applyNumberFormat="1"/>
    <xf numFmtId="3" fontId="0" fillId="0" borderId="0" xfId="0" applyNumberFormat="1"/>
    <xf numFmtId="0" fontId="5" fillId="0" borderId="1" xfId="0" applyFont="1" applyBorder="1"/>
    <xf numFmtId="168" fontId="5" fillId="0" borderId="1" xfId="0" applyNumberFormat="1" applyFont="1" applyBorder="1"/>
    <xf numFmtId="43" fontId="5" fillId="0" borderId="1" xfId="1" applyFont="1" applyBorder="1"/>
    <xf numFmtId="10" fontId="0" fillId="0" borderId="0" xfId="6" applyNumberFormat="1" applyFont="1" applyBorder="1"/>
    <xf numFmtId="0" fontId="0" fillId="0" borderId="2" xfId="0" applyBorder="1"/>
    <xf numFmtId="10" fontId="0" fillId="0" borderId="2" xfId="6" applyNumberFormat="1" applyFont="1" applyBorder="1"/>
    <xf numFmtId="0" fontId="0" fillId="0" borderId="3" xfId="0" applyBorder="1"/>
    <xf numFmtId="10" fontId="0" fillId="0" borderId="3" xfId="6" applyNumberFormat="1" applyFont="1" applyBorder="1"/>
    <xf numFmtId="0" fontId="5" fillId="0" borderId="2" xfId="0" applyFont="1" applyBorder="1"/>
    <xf numFmtId="0" fontId="5" fillId="0" borderId="3" xfId="0" applyFont="1" applyBorder="1"/>
    <xf numFmtId="10" fontId="0" fillId="0" borderId="3" xfId="0" applyNumberFormat="1" applyBorder="1"/>
    <xf numFmtId="169" fontId="0" fillId="0" borderId="3" xfId="0" applyNumberFormat="1" applyBorder="1"/>
    <xf numFmtId="169" fontId="0" fillId="0" borderId="2" xfId="0" applyNumberFormat="1" applyBorder="1"/>
    <xf numFmtId="169" fontId="0" fillId="0" borderId="0" xfId="0" applyNumberFormat="1"/>
    <xf numFmtId="1" fontId="0" fillId="0" borderId="2" xfId="0" applyNumberFormat="1" applyBorder="1"/>
    <xf numFmtId="1" fontId="0" fillId="0" borderId="0" xfId="0" applyNumberFormat="1"/>
    <xf numFmtId="1" fontId="0" fillId="0" borderId="3" xfId="0" applyNumberFormat="1" applyBorder="1"/>
    <xf numFmtId="0" fontId="0" fillId="0" borderId="0" xfId="0" applyAlignment="1">
      <alignment horizontal="center"/>
    </xf>
    <xf numFmtId="170" fontId="0" fillId="0" borderId="0" xfId="0" applyNumberFormat="1" applyAlignment="1">
      <alignment horizontal="center"/>
    </xf>
    <xf numFmtId="0" fontId="0" fillId="0" borderId="0" xfId="0" applyAlignment="1" applyProtection="1">
      <alignment horizontal="left"/>
      <protection locked="0"/>
    </xf>
    <xf numFmtId="0" fontId="0" fillId="7" borderId="0" xfId="0" applyFill="1"/>
    <xf numFmtId="17" fontId="18" fillId="7" borderId="0" xfId="0" applyNumberFormat="1" applyFont="1" applyFill="1" applyAlignment="1">
      <alignment horizontal="right" vertical="center" wrapText="1"/>
    </xf>
    <xf numFmtId="0" fontId="18" fillId="7" borderId="0" xfId="0" applyFont="1" applyFill="1" applyAlignment="1">
      <alignment horizontal="right" vertical="center" wrapText="1"/>
    </xf>
    <xf numFmtId="0" fontId="19" fillId="7" borderId="0" xfId="0" applyFont="1" applyFill="1" applyAlignment="1">
      <alignment horizontal="left" vertical="center"/>
    </xf>
    <xf numFmtId="2" fontId="19" fillId="7" borderId="0" xfId="0" applyNumberFormat="1" applyFont="1" applyFill="1" applyAlignment="1">
      <alignment horizontal="right" vertical="center" wrapText="1"/>
    </xf>
    <xf numFmtId="2" fontId="0" fillId="0" borderId="0" xfId="0" applyNumberFormat="1"/>
    <xf numFmtId="171" fontId="17" fillId="0" borderId="0" xfId="0" applyNumberFormat="1" applyFont="1" applyAlignment="1">
      <alignment horizontal="center"/>
    </xf>
    <xf numFmtId="10" fontId="0" fillId="0" borderId="0" xfId="6" applyNumberFormat="1" applyFont="1" applyAlignment="1">
      <alignment horizontal="center"/>
    </xf>
    <xf numFmtId="173" fontId="20" fillId="0" borderId="0" xfId="0" applyNumberFormat="1" applyFont="1" applyAlignment="1">
      <alignment horizontal="center"/>
    </xf>
    <xf numFmtId="0" fontId="17" fillId="0" borderId="0" xfId="0" applyFont="1"/>
    <xf numFmtId="0" fontId="0" fillId="0" borderId="5" xfId="0" applyBorder="1"/>
    <xf numFmtId="9" fontId="0" fillId="0" borderId="0" xfId="0" applyNumberFormat="1"/>
    <xf numFmtId="0" fontId="22" fillId="0" borderId="0" xfId="0" applyFont="1"/>
    <xf numFmtId="0" fontId="5" fillId="0" borderId="4" xfId="0" applyFont="1" applyBorder="1"/>
    <xf numFmtId="0" fontId="5" fillId="0" borderId="5" xfId="0" applyFont="1" applyBorder="1"/>
    <xf numFmtId="10" fontId="0" fillId="0" borderId="4" xfId="0" applyNumberFormat="1" applyBorder="1"/>
    <xf numFmtId="10" fontId="0" fillId="0" borderId="5" xfId="0" applyNumberFormat="1" applyBorder="1"/>
    <xf numFmtId="2" fontId="0" fillId="0" borderId="4" xfId="0" applyNumberFormat="1" applyBorder="1"/>
    <xf numFmtId="10" fontId="0" fillId="0" borderId="4" xfId="6" applyNumberFormat="1" applyFont="1" applyBorder="1"/>
    <xf numFmtId="10" fontId="0" fillId="0" borderId="5" xfId="6" applyNumberFormat="1" applyFont="1" applyBorder="1"/>
    <xf numFmtId="2" fontId="0" fillId="0" borderId="5" xfId="0" applyNumberFormat="1" applyBorder="1"/>
    <xf numFmtId="0" fontId="0" fillId="0" borderId="6" xfId="0" applyBorder="1"/>
    <xf numFmtId="0" fontId="5" fillId="0" borderId="5" xfId="0" applyFont="1" applyBorder="1" applyAlignment="1">
      <alignment horizontal="right"/>
    </xf>
    <xf numFmtId="10" fontId="0" fillId="0" borderId="6" xfId="0" applyNumberFormat="1" applyBorder="1"/>
    <xf numFmtId="10" fontId="23" fillId="0" borderId="0" xfId="0" applyNumberFormat="1" applyFont="1"/>
    <xf numFmtId="10" fontId="0" fillId="8" borderId="0" xfId="0" applyNumberFormat="1" applyFill="1"/>
    <xf numFmtId="10" fontId="7" fillId="8" borderId="6" xfId="6" applyNumberFormat="1" applyFont="1" applyFill="1" applyBorder="1"/>
    <xf numFmtId="10" fontId="0" fillId="8" borderId="6" xfId="0" applyNumberFormat="1" applyFill="1" applyBorder="1"/>
    <xf numFmtId="2" fontId="0" fillId="8" borderId="6" xfId="0" applyNumberFormat="1" applyFill="1" applyBorder="1"/>
    <xf numFmtId="174" fontId="0" fillId="0" borderId="6" xfId="0" applyNumberFormat="1" applyBorder="1"/>
    <xf numFmtId="10" fontId="0" fillId="0" borderId="7" xfId="6" applyNumberFormat="1" applyFont="1" applyBorder="1"/>
    <xf numFmtId="0" fontId="24" fillId="0" borderId="0" xfId="0" applyFont="1"/>
    <xf numFmtId="0" fontId="24" fillId="0" borderId="0" xfId="0" applyFont="1" applyAlignment="1">
      <alignment vertical="top"/>
    </xf>
    <xf numFmtId="0" fontId="26" fillId="7" borderId="0" xfId="0" applyFont="1" applyFill="1" applyAlignment="1">
      <alignment horizontal="right" vertical="center"/>
    </xf>
    <xf numFmtId="15" fontId="27" fillId="7" borderId="0" xfId="0" applyNumberFormat="1" applyFont="1" applyFill="1" applyAlignment="1">
      <alignment horizontal="left"/>
    </xf>
    <xf numFmtId="3" fontId="27" fillId="7" borderId="0" xfId="0" applyNumberFormat="1" applyFont="1" applyFill="1" applyAlignment="1">
      <alignment horizontal="right"/>
    </xf>
    <xf numFmtId="174" fontId="27" fillId="7" borderId="0" xfId="0" applyNumberFormat="1" applyFont="1" applyFill="1" applyAlignment="1">
      <alignment horizontal="right"/>
    </xf>
    <xf numFmtId="0" fontId="26" fillId="7" borderId="8" xfId="0" applyFont="1" applyFill="1" applyBorder="1" applyAlignment="1">
      <alignment horizontal="left" vertical="center"/>
    </xf>
    <xf numFmtId="0" fontId="26" fillId="7" borderId="8" xfId="0" applyFont="1" applyFill="1" applyBorder="1" applyAlignment="1">
      <alignment horizontal="right" vertical="center"/>
    </xf>
    <xf numFmtId="0" fontId="28" fillId="0" borderId="0" xfId="0" applyFont="1" applyAlignment="1">
      <alignment horizontal="right" vertical="center"/>
    </xf>
    <xf numFmtId="15" fontId="29" fillId="0" borderId="0" xfId="0" applyNumberFormat="1" applyFont="1" applyAlignment="1">
      <alignment horizontal="left"/>
    </xf>
    <xf numFmtId="4" fontId="29" fillId="0" borderId="0" xfId="0" applyNumberFormat="1" applyFont="1" applyAlignment="1">
      <alignment horizontal="right"/>
    </xf>
    <xf numFmtId="0" fontId="29" fillId="0" borderId="0" xfId="0" applyFont="1" applyAlignment="1">
      <alignment horizontal="right"/>
    </xf>
    <xf numFmtId="3" fontId="29" fillId="0" borderId="0" xfId="0" applyNumberFormat="1" applyFont="1" applyAlignment="1">
      <alignment horizontal="right"/>
    </xf>
    <xf numFmtId="0" fontId="6" fillId="0" borderId="0" xfId="0" applyFont="1" applyAlignment="1">
      <alignment horizontal="center"/>
    </xf>
    <xf numFmtId="0" fontId="31" fillId="0" borderId="0" xfId="0" applyFont="1" applyAlignment="1">
      <alignment horizontal="left" vertical="center"/>
    </xf>
    <xf numFmtId="174" fontId="11" fillId="0" borderId="0" xfId="0" applyNumberFormat="1" applyFont="1"/>
    <xf numFmtId="10" fontId="11" fillId="0" borderId="0" xfId="0" applyNumberFormat="1" applyFont="1"/>
    <xf numFmtId="0" fontId="5" fillId="0" borderId="0" xfId="0" applyFont="1" applyAlignment="1">
      <alignment horizontal="left"/>
    </xf>
    <xf numFmtId="0" fontId="0" fillId="0" borderId="11" xfId="0" applyBorder="1"/>
    <xf numFmtId="0" fontId="5" fillId="0" borderId="11" xfId="0" applyFont="1" applyBorder="1"/>
    <xf numFmtId="0" fontId="0" fillId="0" borderId="12" xfId="0" applyBorder="1"/>
    <xf numFmtId="0" fontId="0" fillId="0" borderId="13" xfId="0" applyBorder="1"/>
    <xf numFmtId="0" fontId="5" fillId="0" borderId="13" xfId="0" applyFont="1" applyBorder="1"/>
    <xf numFmtId="175" fontId="0" fillId="0" borderId="0" xfId="0" applyNumberFormat="1"/>
    <xf numFmtId="10" fontId="7" fillId="0" borderId="13" xfId="6" applyNumberFormat="1" applyFont="1" applyBorder="1"/>
    <xf numFmtId="10" fontId="7" fillId="0" borderId="0" xfId="6" applyNumberFormat="1" applyFont="1"/>
    <xf numFmtId="175" fontId="0" fillId="0" borderId="11" xfId="0" applyNumberFormat="1" applyBorder="1"/>
    <xf numFmtId="175" fontId="0" fillId="0" borderId="12" xfId="0" applyNumberFormat="1" applyBorder="1"/>
    <xf numFmtId="175" fontId="0" fillId="0" borderId="5" xfId="0" applyNumberFormat="1" applyBorder="1"/>
    <xf numFmtId="9" fontId="33" fillId="0" borderId="12" xfId="6" applyFont="1" applyBorder="1"/>
    <xf numFmtId="10" fontId="0" fillId="0" borderId="12" xfId="0" applyNumberFormat="1" applyBorder="1"/>
    <xf numFmtId="175" fontId="0" fillId="0" borderId="13" xfId="0" applyNumberFormat="1" applyBorder="1"/>
    <xf numFmtId="10" fontId="0" fillId="0" borderId="13" xfId="6" applyNumberFormat="1" applyFont="1" applyBorder="1"/>
    <xf numFmtId="0" fontId="5" fillId="9" borderId="0" xfId="0" applyFont="1" applyFill="1"/>
    <xf numFmtId="10" fontId="0" fillId="9" borderId="0" xfId="0" applyNumberFormat="1" applyFill="1"/>
    <xf numFmtId="0" fontId="5" fillId="0" borderId="0" xfId="0" applyFont="1" applyAlignment="1">
      <alignment horizontal="right"/>
    </xf>
    <xf numFmtId="10" fontId="7" fillId="0" borderId="0" xfId="6" applyNumberFormat="1" applyFont="1" applyFill="1" applyBorder="1"/>
    <xf numFmtId="0" fontId="6" fillId="12" borderId="0" xfId="0" applyFont="1" applyFill="1"/>
    <xf numFmtId="17" fontId="6" fillId="12" borderId="0" xfId="0" applyNumberFormat="1" applyFont="1" applyFill="1"/>
    <xf numFmtId="0" fontId="0" fillId="0" borderId="14" xfId="0" applyBorder="1"/>
    <xf numFmtId="10" fontId="0" fillId="0" borderId="14" xfId="0" applyNumberFormat="1" applyBorder="1"/>
    <xf numFmtId="10" fontId="0" fillId="0" borderId="14" xfId="6" applyNumberFormat="1" applyFont="1" applyBorder="1"/>
    <xf numFmtId="2" fontId="0" fillId="0" borderId="14" xfId="0" applyNumberFormat="1" applyBorder="1"/>
    <xf numFmtId="0" fontId="34" fillId="0" borderId="14" xfId="0" applyFont="1" applyBorder="1"/>
    <xf numFmtId="0" fontId="0" fillId="8" borderId="14" xfId="0" applyFill="1" applyBorder="1"/>
    <xf numFmtId="10" fontId="0" fillId="8" borderId="14" xfId="0" applyNumberFormat="1" applyFill="1" applyBorder="1"/>
    <xf numFmtId="2" fontId="0" fillId="8" borderId="14" xfId="0" applyNumberFormat="1" applyFill="1" applyBorder="1"/>
    <xf numFmtId="0" fontId="0" fillId="8" borderId="0" xfId="0" applyFill="1"/>
    <xf numFmtId="0" fontId="0" fillId="8" borderId="13" xfId="0" applyFill="1" applyBorder="1"/>
    <xf numFmtId="176" fontId="0" fillId="0" borderId="0" xfId="0" applyNumberFormat="1"/>
    <xf numFmtId="10" fontId="34" fillId="8" borderId="14" xfId="0" applyNumberFormat="1" applyFont="1" applyFill="1" applyBorder="1"/>
    <xf numFmtId="2" fontId="5" fillId="0" borderId="0" xfId="0" applyNumberFormat="1" applyFont="1"/>
    <xf numFmtId="10" fontId="34" fillId="0" borderId="14" xfId="0" applyNumberFormat="1" applyFont="1" applyBorder="1"/>
    <xf numFmtId="0" fontId="5" fillId="0" borderId="15" xfId="0" applyFont="1" applyBorder="1"/>
    <xf numFmtId="2" fontId="5" fillId="0" borderId="15" xfId="0" applyNumberFormat="1" applyFont="1" applyBorder="1"/>
    <xf numFmtId="10" fontId="34" fillId="8" borderId="0" xfId="0" applyNumberFormat="1" applyFont="1" applyFill="1"/>
    <xf numFmtId="2" fontId="0" fillId="0" borderId="0" xfId="6" applyNumberFormat="1" applyFont="1"/>
    <xf numFmtId="177" fontId="0" fillId="0" borderId="0" xfId="6" applyNumberFormat="1" applyFont="1"/>
    <xf numFmtId="2" fontId="9" fillId="0" borderId="0" xfId="0" applyNumberFormat="1" applyFont="1"/>
    <xf numFmtId="9" fontId="5" fillId="0" borderId="0" xfId="0" applyNumberFormat="1" applyFont="1"/>
    <xf numFmtId="174" fontId="0" fillId="0" borderId="0" xfId="0" applyNumberFormat="1"/>
    <xf numFmtId="0" fontId="4" fillId="0" borderId="0" xfId="7" applyAlignment="1">
      <alignment horizontal="left"/>
    </xf>
    <xf numFmtId="0" fontId="4" fillId="0" borderId="0" xfId="7"/>
    <xf numFmtId="2" fontId="4" fillId="0" borderId="0" xfId="7" applyNumberFormat="1" applyAlignment="1">
      <alignment horizontal="center"/>
    </xf>
    <xf numFmtId="0" fontId="30" fillId="0" borderId="0" xfId="7" applyFont="1"/>
    <xf numFmtId="0" fontId="38" fillId="0" borderId="16" xfId="7" applyFont="1" applyBorder="1"/>
    <xf numFmtId="0" fontId="39" fillId="0" borderId="16" xfId="7" applyFont="1" applyBorder="1"/>
    <xf numFmtId="0" fontId="4" fillId="0" borderId="16" xfId="7" applyBorder="1"/>
    <xf numFmtId="0" fontId="37" fillId="0" borderId="0" xfId="7" applyFont="1"/>
    <xf numFmtId="0" fontId="4" fillId="8" borderId="14" xfId="7" applyFill="1" applyBorder="1"/>
    <xf numFmtId="3" fontId="4" fillId="8" borderId="14" xfId="7" applyNumberFormat="1" applyFill="1" applyBorder="1"/>
    <xf numFmtId="178" fontId="4" fillId="8" borderId="14" xfId="7" applyNumberFormat="1" applyFill="1" applyBorder="1"/>
    <xf numFmtId="0" fontId="4" fillId="0" borderId="14" xfId="7" applyBorder="1"/>
    <xf numFmtId="3" fontId="4" fillId="0" borderId="14" xfId="7" applyNumberFormat="1" applyBorder="1"/>
    <xf numFmtId="4" fontId="4" fillId="0" borderId="14" xfId="7" applyNumberFormat="1" applyBorder="1"/>
    <xf numFmtId="178" fontId="4" fillId="0" borderId="14" xfId="7" applyNumberFormat="1" applyBorder="1"/>
    <xf numFmtId="0" fontId="36" fillId="8" borderId="14" xfId="7" applyFont="1" applyFill="1" applyBorder="1"/>
    <xf numFmtId="178" fontId="36" fillId="8" borderId="14" xfId="7" applyNumberFormat="1" applyFont="1" applyFill="1" applyBorder="1"/>
    <xf numFmtId="174" fontId="4" fillId="0" borderId="14" xfId="7" applyNumberFormat="1" applyBorder="1"/>
    <xf numFmtId="4" fontId="4" fillId="0" borderId="0" xfId="7" applyNumberFormat="1"/>
    <xf numFmtId="0" fontId="36" fillId="9" borderId="1" xfId="7" applyFont="1" applyFill="1" applyBorder="1"/>
    <xf numFmtId="174" fontId="36" fillId="9" borderId="1" xfId="7" applyNumberFormat="1" applyFont="1" applyFill="1" applyBorder="1"/>
    <xf numFmtId="0" fontId="36" fillId="0" borderId="0" xfId="7" applyFont="1"/>
    <xf numFmtId="174" fontId="36" fillId="0" borderId="0" xfId="7" applyNumberFormat="1" applyFont="1"/>
    <xf numFmtId="0" fontId="3" fillId="0" borderId="0" xfId="8"/>
    <xf numFmtId="10" fontId="40" fillId="0" borderId="18" xfId="9" applyNumberFormat="1" applyFont="1" applyBorder="1" applyAlignment="1">
      <alignment horizontal="left"/>
    </xf>
    <xf numFmtId="10" fontId="40" fillId="0" borderId="18" xfId="9" applyNumberFormat="1" applyFont="1" applyFill="1" applyBorder="1" applyAlignment="1">
      <alignment horizontal="left"/>
    </xf>
    <xf numFmtId="2" fontId="42" fillId="0" borderId="18" xfId="10" applyNumberFormat="1" applyFont="1" applyBorder="1" applyAlignment="1">
      <alignment horizontal="left"/>
    </xf>
    <xf numFmtId="10" fontId="42" fillId="0" borderId="18" xfId="10" applyNumberFormat="1" applyFont="1" applyBorder="1" applyAlignment="1">
      <alignment horizontal="left"/>
    </xf>
    <xf numFmtId="179" fontId="42" fillId="0" borderId="18" xfId="10" applyNumberFormat="1" applyFont="1" applyBorder="1" applyAlignment="1">
      <alignment horizontal="left"/>
    </xf>
    <xf numFmtId="0" fontId="42" fillId="0" borderId="18" xfId="10" applyFont="1" applyBorder="1" applyAlignment="1">
      <alignment horizontal="center"/>
    </xf>
    <xf numFmtId="0" fontId="42" fillId="0" borderId="18" xfId="10" applyFont="1" applyBorder="1"/>
    <xf numFmtId="10" fontId="40" fillId="0" borderId="19" xfId="9" applyNumberFormat="1" applyFont="1" applyBorder="1" applyAlignment="1">
      <alignment horizontal="left"/>
    </xf>
    <xf numFmtId="10" fontId="40" fillId="0" borderId="19" xfId="9" applyNumberFormat="1" applyFont="1" applyFill="1" applyBorder="1" applyAlignment="1">
      <alignment horizontal="left"/>
    </xf>
    <xf numFmtId="2" fontId="42" fillId="0" borderId="19" xfId="10" applyNumberFormat="1" applyFont="1" applyBorder="1" applyAlignment="1">
      <alignment horizontal="left"/>
    </xf>
    <xf numFmtId="10" fontId="42" fillId="0" borderId="19" xfId="10" applyNumberFormat="1" applyFont="1" applyBorder="1" applyAlignment="1">
      <alignment horizontal="left"/>
    </xf>
    <xf numFmtId="179" fontId="42" fillId="0" borderId="19" xfId="10" applyNumberFormat="1" applyFont="1" applyBorder="1" applyAlignment="1">
      <alignment horizontal="left"/>
    </xf>
    <xf numFmtId="0" fontId="42" fillId="0" borderId="19" xfId="10" applyFont="1" applyBorder="1" applyAlignment="1">
      <alignment horizontal="center"/>
    </xf>
    <xf numFmtId="0" fontId="42" fillId="0" borderId="19" xfId="10" applyFont="1" applyBorder="1"/>
    <xf numFmtId="10" fontId="43" fillId="0" borderId="20" xfId="9" applyNumberFormat="1" applyFont="1" applyBorder="1" applyAlignment="1">
      <alignment horizontal="left"/>
    </xf>
    <xf numFmtId="10" fontId="43" fillId="0" borderId="20" xfId="9" applyNumberFormat="1" applyFont="1" applyFill="1" applyBorder="1" applyAlignment="1">
      <alignment horizontal="left"/>
    </xf>
    <xf numFmtId="2" fontId="44" fillId="0" borderId="20" xfId="10" applyNumberFormat="1" applyFont="1" applyBorder="1" applyAlignment="1">
      <alignment horizontal="left"/>
    </xf>
    <xf numFmtId="10" fontId="44" fillId="0" borderId="20" xfId="10" applyNumberFormat="1" applyFont="1" applyBorder="1" applyAlignment="1">
      <alignment horizontal="left"/>
    </xf>
    <xf numFmtId="179" fontId="44" fillId="0" borderId="20" xfId="10" applyNumberFormat="1" applyFont="1" applyBorder="1" applyAlignment="1">
      <alignment horizontal="left"/>
    </xf>
    <xf numFmtId="0" fontId="44" fillId="0" borderId="20" xfId="10" applyFont="1" applyBorder="1" applyAlignment="1">
      <alignment horizontal="center"/>
    </xf>
    <xf numFmtId="0" fontId="44" fillId="0" borderId="20" xfId="10" applyFont="1" applyBorder="1"/>
    <xf numFmtId="10" fontId="43" fillId="0" borderId="14" xfId="9" applyNumberFormat="1" applyFont="1" applyBorder="1" applyAlignment="1">
      <alignment horizontal="left"/>
    </xf>
    <xf numFmtId="10" fontId="43" fillId="0" borderId="14" xfId="9" applyNumberFormat="1" applyFont="1" applyFill="1" applyBorder="1" applyAlignment="1">
      <alignment horizontal="left"/>
    </xf>
    <xf numFmtId="2" fontId="44" fillId="0" borderId="14" xfId="10" applyNumberFormat="1" applyFont="1" applyBorder="1" applyAlignment="1">
      <alignment horizontal="left"/>
    </xf>
    <xf numFmtId="10" fontId="44" fillId="0" borderId="14" xfId="10" applyNumberFormat="1" applyFont="1" applyBorder="1" applyAlignment="1">
      <alignment horizontal="left"/>
    </xf>
    <xf numFmtId="179" fontId="44" fillId="0" borderId="14" xfId="10" applyNumberFormat="1" applyFont="1" applyBorder="1" applyAlignment="1">
      <alignment horizontal="left"/>
    </xf>
    <xf numFmtId="0" fontId="44" fillId="0" borderId="14" xfId="10" applyFont="1" applyBorder="1" applyAlignment="1">
      <alignment horizontal="center"/>
    </xf>
    <xf numFmtId="0" fontId="44" fillId="0" borderId="14" xfId="10" applyFont="1" applyBorder="1"/>
    <xf numFmtId="0" fontId="45" fillId="12" borderId="0" xfId="10" applyFont="1" applyFill="1" applyAlignment="1">
      <alignment horizontal="left" wrapText="1"/>
    </xf>
    <xf numFmtId="0" fontId="45" fillId="12" borderId="0" xfId="8" applyFont="1" applyFill="1" applyAlignment="1">
      <alignment horizontal="left" wrapText="1"/>
    </xf>
    <xf numFmtId="0" fontId="46" fillId="0" borderId="0" xfId="8" applyFont="1"/>
    <xf numFmtId="168" fontId="0" fillId="0" borderId="0" xfId="0" applyNumberFormat="1" applyAlignment="1">
      <alignment horizontal="center"/>
    </xf>
    <xf numFmtId="168" fontId="5" fillId="0" borderId="0" xfId="0" applyNumberFormat="1" applyFont="1" applyAlignment="1">
      <alignment horizontal="center"/>
    </xf>
    <xf numFmtId="0" fontId="11" fillId="8" borderId="0" xfId="0" applyFont="1" applyFill="1" applyAlignment="1" applyProtection="1">
      <alignment horizontal="left"/>
      <protection locked="0"/>
    </xf>
    <xf numFmtId="172" fontId="47" fillId="8" borderId="0" xfId="0" applyNumberFormat="1" applyFont="1" applyFill="1" applyAlignment="1">
      <alignment horizontal="center"/>
    </xf>
    <xf numFmtId="173" fontId="11" fillId="8" borderId="0" xfId="0" applyNumberFormat="1" applyFont="1" applyFill="1" applyAlignment="1">
      <alignment horizontal="center"/>
    </xf>
    <xf numFmtId="10" fontId="11" fillId="8" borderId="0" xfId="6" applyNumberFormat="1" applyFont="1" applyFill="1" applyAlignment="1">
      <alignment horizontal="center"/>
    </xf>
    <xf numFmtId="0" fontId="4" fillId="0" borderId="12" xfId="7" applyBorder="1" applyAlignment="1">
      <alignment horizontal="left"/>
    </xf>
    <xf numFmtId="0" fontId="4" fillId="0" borderId="12" xfId="7" applyBorder="1"/>
    <xf numFmtId="2" fontId="4" fillId="0" borderId="12" xfId="7" applyNumberFormat="1" applyBorder="1" applyAlignment="1">
      <alignment horizontal="center"/>
    </xf>
    <xf numFmtId="0" fontId="35" fillId="12" borderId="12" xfId="7" applyFont="1" applyFill="1" applyBorder="1" applyAlignment="1">
      <alignment horizontal="left"/>
    </xf>
    <xf numFmtId="0" fontId="35" fillId="12" borderId="12" xfId="7" applyFont="1" applyFill="1" applyBorder="1" applyAlignment="1">
      <alignment horizontal="center"/>
    </xf>
    <xf numFmtId="0" fontId="6" fillId="12" borderId="0" xfId="0" applyFont="1" applyFill="1" applyAlignment="1">
      <alignment horizontal="left"/>
    </xf>
    <xf numFmtId="0" fontId="6" fillId="12" borderId="0" xfId="0" applyFont="1" applyFill="1" applyAlignment="1">
      <alignment horizontal="right"/>
    </xf>
    <xf numFmtId="0" fontId="0" fillId="0" borderId="14" xfId="0" applyBorder="1" applyAlignment="1">
      <alignment horizontal="left"/>
    </xf>
    <xf numFmtId="0" fontId="32" fillId="12" borderId="0" xfId="0" applyFont="1" applyFill="1" applyAlignment="1">
      <alignment horizontal="left" vertical="center"/>
    </xf>
    <xf numFmtId="0" fontId="32" fillId="12" borderId="0" xfId="0" applyFont="1" applyFill="1" applyAlignment="1">
      <alignment horizontal="right" vertical="center"/>
    </xf>
    <xf numFmtId="0" fontId="32" fillId="12" borderId="0" xfId="0" applyFont="1" applyFill="1" applyAlignment="1">
      <alignment vertical="center"/>
    </xf>
    <xf numFmtId="0" fontId="32" fillId="0" borderId="0" xfId="0" applyFont="1" applyAlignment="1">
      <alignment horizontal="right" vertical="center"/>
    </xf>
    <xf numFmtId="0" fontId="0" fillId="12" borderId="0" xfId="0" applyFill="1"/>
    <xf numFmtId="43" fontId="7" fillId="0" borderId="0" xfId="11" applyNumberFormat="1" applyFont="1" applyBorder="1"/>
    <xf numFmtId="43" fontId="5" fillId="0" borderId="0" xfId="11" applyNumberFormat="1" applyFont="1" applyBorder="1"/>
    <xf numFmtId="2" fontId="7" fillId="0" borderId="0" xfId="11" applyNumberFormat="1" applyFont="1" applyBorder="1"/>
    <xf numFmtId="9" fontId="5" fillId="0" borderId="0" xfId="6" applyFont="1" applyBorder="1" applyAlignment="1">
      <alignment horizontal="center"/>
    </xf>
    <xf numFmtId="17" fontId="5" fillId="0" borderId="0" xfId="0" applyNumberFormat="1" applyFont="1" applyAlignment="1">
      <alignment horizontal="center"/>
    </xf>
    <xf numFmtId="0" fontId="5" fillId="0" borderId="0" xfId="0" applyFont="1" applyAlignment="1">
      <alignment horizontal="center"/>
    </xf>
    <xf numFmtId="17" fontId="5" fillId="0" borderId="5" xfId="0" applyNumberFormat="1" applyFont="1" applyBorder="1" applyAlignment="1">
      <alignment horizontal="center"/>
    </xf>
    <xf numFmtId="0" fontId="5" fillId="0" borderId="5" xfId="0" applyFont="1" applyBorder="1" applyAlignment="1">
      <alignment horizontal="center"/>
    </xf>
    <xf numFmtId="174" fontId="11" fillId="11" borderId="0" xfId="0" applyNumberFormat="1" applyFont="1" applyFill="1"/>
    <xf numFmtId="174" fontId="0" fillId="11" borderId="0" xfId="0" applyNumberFormat="1" applyFill="1"/>
    <xf numFmtId="0" fontId="34" fillId="0" borderId="0" xfId="0" applyFont="1"/>
    <xf numFmtId="0" fontId="34" fillId="0" borderId="0" xfId="0" applyFont="1" applyAlignment="1">
      <alignment horizontal="right"/>
    </xf>
    <xf numFmtId="174" fontId="34" fillId="0" borderId="0" xfId="0" applyNumberFormat="1" applyFont="1" applyAlignment="1">
      <alignment horizontal="right"/>
    </xf>
    <xf numFmtId="10" fontId="34" fillId="0" borderId="0" xfId="6" applyNumberFormat="1" applyFont="1" applyAlignment="1">
      <alignment horizontal="right"/>
    </xf>
    <xf numFmtId="2" fontId="34" fillId="0" borderId="0" xfId="0" applyNumberFormat="1" applyFont="1" applyAlignment="1">
      <alignment horizontal="right"/>
    </xf>
    <xf numFmtId="10" fontId="34" fillId="0" borderId="0" xfId="0" applyNumberFormat="1" applyFont="1"/>
    <xf numFmtId="0" fontId="8" fillId="0" borderId="0" xfId="2" applyAlignment="1" applyProtection="1"/>
    <xf numFmtId="0" fontId="49" fillId="0" borderId="0" xfId="0" applyFont="1"/>
    <xf numFmtId="0" fontId="50" fillId="0" borderId="0" xfId="0" applyFont="1"/>
    <xf numFmtId="2" fontId="11" fillId="0" borderId="0" xfId="0" applyNumberFormat="1" applyFont="1"/>
    <xf numFmtId="0" fontId="51" fillId="0" borderId="0" xfId="0" applyFont="1"/>
    <xf numFmtId="0" fontId="0" fillId="0" borderId="14" xfId="0" applyBorder="1" applyAlignment="1">
      <alignment horizontal="right"/>
    </xf>
    <xf numFmtId="0" fontId="2" fillId="0" borderId="0" xfId="12"/>
    <xf numFmtId="0" fontId="52" fillId="0" borderId="0" xfId="12" applyFont="1"/>
    <xf numFmtId="9" fontId="5" fillId="0" borderId="0" xfId="6" applyFont="1"/>
    <xf numFmtId="10" fontId="5" fillId="0" borderId="0" xfId="6" applyNumberFormat="1" applyFont="1"/>
    <xf numFmtId="0" fontId="54" fillId="0" borderId="0" xfId="0" applyFont="1"/>
    <xf numFmtId="0" fontId="55" fillId="0" borderId="0" xfId="0" applyFont="1"/>
    <xf numFmtId="0" fontId="52" fillId="0" borderId="0" xfId="7" applyFont="1"/>
    <xf numFmtId="0" fontId="0" fillId="9" borderId="0" xfId="0" applyFill="1"/>
    <xf numFmtId="10" fontId="34" fillId="9" borderId="0" xfId="0" applyNumberFormat="1" applyFont="1" applyFill="1" applyAlignment="1">
      <alignment horizontal="right"/>
    </xf>
    <xf numFmtId="10" fontId="5" fillId="9" borderId="0" xfId="0" applyNumberFormat="1" applyFont="1" applyFill="1"/>
    <xf numFmtId="0" fontId="5" fillId="0" borderId="21" xfId="0" applyFont="1" applyBorder="1" applyAlignment="1">
      <alignment horizontal="left"/>
    </xf>
    <xf numFmtId="0" fontId="5" fillId="0" borderId="21" xfId="0" applyFont="1" applyBorder="1" applyAlignment="1">
      <alignment horizontal="right"/>
    </xf>
    <xf numFmtId="0" fontId="2" fillId="0" borderId="0" xfId="12" applyAlignment="1">
      <alignment horizontal="right"/>
    </xf>
    <xf numFmtId="0" fontId="36" fillId="0" borderId="0" xfId="12" applyFont="1" applyAlignment="1">
      <alignment horizontal="left"/>
    </xf>
    <xf numFmtId="0" fontId="56" fillId="0" borderId="0" xfId="12" applyFont="1" applyAlignment="1">
      <alignment horizontal="left"/>
    </xf>
    <xf numFmtId="10" fontId="34" fillId="0" borderId="14" xfId="6" applyNumberFormat="1" applyFont="1" applyBorder="1"/>
    <xf numFmtId="10" fontId="34" fillId="0" borderId="21" xfId="6" applyNumberFormat="1" applyFont="1" applyBorder="1"/>
    <xf numFmtId="17" fontId="5" fillId="0" borderId="0" xfId="0" applyNumberFormat="1" applyFont="1" applyAlignment="1">
      <alignment horizontal="center" vertical="center" wrapText="1"/>
    </xf>
    <xf numFmtId="0" fontId="0" fillId="0" borderId="0" xfId="0" applyAlignment="1">
      <alignment wrapText="1"/>
    </xf>
    <xf numFmtId="3" fontId="0" fillId="0" borderId="0" xfId="0" applyNumberFormat="1" applyAlignment="1">
      <alignment wrapText="1"/>
    </xf>
    <xf numFmtId="0" fontId="57" fillId="0" borderId="0" xfId="0" applyFont="1"/>
    <xf numFmtId="0" fontId="58" fillId="0" borderId="0" xfId="0" applyFont="1"/>
    <xf numFmtId="0" fontId="59" fillId="0" borderId="0" xfId="0" applyFont="1"/>
    <xf numFmtId="0" fontId="60" fillId="0" borderId="0" xfId="0" applyFont="1"/>
    <xf numFmtId="0" fontId="0" fillId="0" borderId="0" xfId="0" applyAlignment="1">
      <alignment horizontal="center" vertical="center"/>
    </xf>
    <xf numFmtId="0" fontId="11" fillId="0" borderId="22" xfId="0" applyFont="1" applyBorder="1" applyAlignment="1">
      <alignment horizontal="center" vertical="center"/>
    </xf>
    <xf numFmtId="0" fontId="11" fillId="0" borderId="0" xfId="0" applyFont="1" applyAlignment="1">
      <alignment horizontal="center" vertical="center"/>
    </xf>
    <xf numFmtId="0" fontId="0" fillId="0" borderId="22"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61" fillId="0" borderId="0" xfId="0" applyFont="1"/>
    <xf numFmtId="0" fontId="5" fillId="0" borderId="23" xfId="0" applyFont="1" applyBorder="1" applyAlignment="1">
      <alignment horizontal="right"/>
    </xf>
    <xf numFmtId="0" fontId="5" fillId="0" borderId="16" xfId="0" applyFont="1" applyBorder="1" applyAlignment="1">
      <alignment horizontal="left"/>
    </xf>
    <xf numFmtId="0" fontId="5" fillId="0" borderId="16" xfId="0" applyFont="1" applyBorder="1" applyAlignment="1">
      <alignment horizontal="right"/>
    </xf>
    <xf numFmtId="0" fontId="0" fillId="0" borderId="10" xfId="0" applyBorder="1"/>
    <xf numFmtId="0" fontId="17" fillId="0" borderId="9" xfId="0" applyFont="1" applyBorder="1" applyAlignment="1">
      <alignment horizontal="center"/>
    </xf>
    <xf numFmtId="0" fontId="17" fillId="0" borderId="9" xfId="0" applyFont="1" applyBorder="1" applyAlignment="1">
      <alignment horizontal="centerContinuous"/>
    </xf>
    <xf numFmtId="10" fontId="34" fillId="0" borderId="0" xfId="6" applyNumberFormat="1" applyFont="1"/>
    <xf numFmtId="2" fontId="34" fillId="0" borderId="0" xfId="6" applyNumberFormat="1" applyFont="1"/>
    <xf numFmtId="10" fontId="34" fillId="0" borderId="0" xfId="1" applyNumberFormat="1" applyFont="1"/>
    <xf numFmtId="15" fontId="62" fillId="7" borderId="14" xfId="0" applyNumberFormat="1" applyFont="1" applyFill="1" applyBorder="1" applyAlignment="1">
      <alignment horizontal="left"/>
    </xf>
    <xf numFmtId="4" fontId="62" fillId="7" borderId="14" xfId="0" applyNumberFormat="1" applyFont="1" applyFill="1" applyBorder="1" applyAlignment="1">
      <alignment horizontal="right"/>
    </xf>
    <xf numFmtId="4" fontId="62" fillId="7" borderId="0" xfId="0" applyNumberFormat="1" applyFont="1" applyFill="1" applyAlignment="1">
      <alignment horizontal="right"/>
    </xf>
    <xf numFmtId="15" fontId="0" fillId="0" borderId="14" xfId="0" applyNumberFormat="1" applyBorder="1" applyAlignment="1">
      <alignment horizontal="left"/>
    </xf>
    <xf numFmtId="4" fontId="0" fillId="0" borderId="14" xfId="0" applyNumberFormat="1" applyBorder="1" applyAlignment="1">
      <alignment horizontal="right"/>
    </xf>
    <xf numFmtId="2" fontId="11" fillId="0" borderId="0" xfId="0" applyNumberFormat="1" applyFont="1" applyAlignment="1">
      <alignment horizontal="right"/>
    </xf>
    <xf numFmtId="0" fontId="0" fillId="0" borderId="0" xfId="0" applyAlignment="1">
      <alignment horizontal="right"/>
    </xf>
    <xf numFmtId="181" fontId="0" fillId="0" borderId="0" xfId="0" applyNumberFormat="1" applyAlignment="1">
      <alignment horizontal="left"/>
    </xf>
    <xf numFmtId="180" fontId="0" fillId="0" borderId="14" xfId="6" applyNumberFormat="1" applyFont="1" applyBorder="1"/>
    <xf numFmtId="9" fontId="0" fillId="0" borderId="14" xfId="0" applyNumberFormat="1" applyBorder="1" applyAlignment="1">
      <alignment horizontal="left"/>
    </xf>
    <xf numFmtId="182" fontId="0" fillId="0" borderId="14" xfId="0" applyNumberFormat="1" applyBorder="1"/>
    <xf numFmtId="180" fontId="0" fillId="0" borderId="14" xfId="0" applyNumberFormat="1" applyBorder="1"/>
    <xf numFmtId="182" fontId="0" fillId="0" borderId="14" xfId="0" applyNumberFormat="1" applyBorder="1" applyAlignment="1">
      <alignment horizontal="left"/>
    </xf>
    <xf numFmtId="9" fontId="0" fillId="0" borderId="21" xfId="0" applyNumberFormat="1" applyBorder="1" applyAlignment="1">
      <alignment horizontal="left"/>
    </xf>
    <xf numFmtId="182" fontId="0" fillId="0" borderId="21" xfId="0" applyNumberFormat="1" applyBorder="1"/>
    <xf numFmtId="10" fontId="0" fillId="0" borderId="21" xfId="6" applyNumberFormat="1" applyFont="1" applyBorder="1"/>
    <xf numFmtId="180" fontId="0" fillId="0" borderId="21" xfId="0" applyNumberFormat="1" applyBorder="1"/>
    <xf numFmtId="0" fontId="5" fillId="0" borderId="1" xfId="0" applyFont="1" applyBorder="1" applyAlignment="1">
      <alignment horizontal="left"/>
    </xf>
    <xf numFmtId="0" fontId="5" fillId="0" borderId="1" xfId="0" applyFont="1" applyBorder="1" applyAlignment="1">
      <alignment horizontal="right"/>
    </xf>
    <xf numFmtId="0" fontId="9" fillId="0" borderId="0" xfId="0" applyFont="1" applyAlignment="1">
      <alignment horizontal="center"/>
    </xf>
    <xf numFmtId="0" fontId="0" fillId="0" borderId="21" xfId="0" applyBorder="1"/>
    <xf numFmtId="0" fontId="0" fillId="0" borderId="1" xfId="0" applyBorder="1"/>
    <xf numFmtId="180" fontId="0" fillId="0" borderId="0" xfId="6" applyNumberFormat="1" applyFont="1" applyBorder="1"/>
    <xf numFmtId="180" fontId="34" fillId="0" borderId="14" xfId="6" applyNumberFormat="1" applyFont="1" applyBorder="1"/>
    <xf numFmtId="181" fontId="5" fillId="0" borderId="0" xfId="0" applyNumberFormat="1" applyFont="1" applyAlignment="1">
      <alignment horizontal="left"/>
    </xf>
    <xf numFmtId="2" fontId="0" fillId="0" borderId="0" xfId="0" applyNumberFormat="1" applyAlignment="1">
      <alignment horizontal="right"/>
    </xf>
    <xf numFmtId="2" fontId="5" fillId="0" borderId="0" xfId="0" applyNumberFormat="1" applyFont="1" applyAlignment="1">
      <alignment horizontal="right"/>
    </xf>
    <xf numFmtId="43" fontId="63" fillId="0" borderId="0" xfId="0" applyNumberFormat="1" applyFont="1"/>
    <xf numFmtId="0" fontId="7" fillId="0" borderId="0" xfId="13"/>
    <xf numFmtId="0" fontId="64" fillId="0" borderId="0" xfId="0" applyFont="1"/>
    <xf numFmtId="0" fontId="0" fillId="0" borderId="25" xfId="0" applyBorder="1"/>
    <xf numFmtId="0" fontId="65" fillId="0" borderId="0" xfId="0" applyFont="1"/>
    <xf numFmtId="0" fontId="0" fillId="13" borderId="0" xfId="0" applyFill="1"/>
    <xf numFmtId="17" fontId="5" fillId="0" borderId="0" xfId="0" applyNumberFormat="1" applyFont="1"/>
    <xf numFmtId="0" fontId="66" fillId="0" borderId="0" xfId="0" applyFont="1"/>
    <xf numFmtId="0" fontId="67" fillId="0" borderId="0" xfId="0" applyFont="1"/>
    <xf numFmtId="10" fontId="5" fillId="14" borderId="0" xfId="6" applyNumberFormat="1" applyFont="1" applyFill="1"/>
    <xf numFmtId="0" fontId="5" fillId="14" borderId="0" xfId="0" applyFont="1" applyFill="1"/>
    <xf numFmtId="183" fontId="5" fillId="14" borderId="0" xfId="6" applyNumberFormat="1" applyFont="1" applyFill="1"/>
    <xf numFmtId="177" fontId="5" fillId="14" borderId="0" xfId="6" applyNumberFormat="1" applyFont="1" applyFill="1"/>
    <xf numFmtId="0" fontId="68" fillId="0" borderId="0" xfId="0" applyFont="1" applyAlignment="1">
      <alignment horizontal="left" vertical="top" wrapText="1"/>
    </xf>
    <xf numFmtId="0" fontId="68" fillId="0" borderId="0" xfId="0" applyFont="1" applyAlignment="1">
      <alignment vertical="top" wrapText="1"/>
    </xf>
    <xf numFmtId="0" fontId="4" fillId="0" borderId="27" xfId="7" applyBorder="1"/>
    <xf numFmtId="184" fontId="0" fillId="0" borderId="0" xfId="0" applyNumberFormat="1"/>
    <xf numFmtId="4" fontId="0" fillId="0" borderId="0" xfId="0" applyNumberFormat="1"/>
    <xf numFmtId="0" fontId="6" fillId="12" borderId="0" xfId="0" applyFont="1" applyFill="1" applyAlignment="1">
      <alignment horizontal="center" vertical="center" wrapText="1"/>
    </xf>
    <xf numFmtId="17" fontId="6" fillId="12" borderId="0" xfId="0" applyNumberFormat="1" applyFont="1" applyFill="1" applyAlignment="1">
      <alignment horizontal="center" vertical="center" wrapText="1"/>
    </xf>
    <xf numFmtId="0" fontId="0" fillId="0" borderId="28" xfId="0" applyBorder="1" applyAlignment="1">
      <alignment wrapText="1"/>
    </xf>
    <xf numFmtId="3" fontId="0" fillId="0" borderId="28" xfId="0" applyNumberFormat="1" applyBorder="1" applyAlignment="1">
      <alignment wrapText="1"/>
    </xf>
    <xf numFmtId="0" fontId="5" fillId="0" borderId="28" xfId="0" applyFont="1" applyBorder="1" applyAlignment="1">
      <alignment wrapText="1"/>
    </xf>
    <xf numFmtId="175" fontId="18" fillId="7" borderId="28" xfId="0" applyNumberFormat="1" applyFont="1" applyFill="1" applyBorder="1" applyAlignment="1">
      <alignment vertical="top" wrapText="1"/>
    </xf>
    <xf numFmtId="0" fontId="5" fillId="0" borderId="30" xfId="0" applyFont="1" applyBorder="1" applyAlignment="1">
      <alignment wrapText="1"/>
    </xf>
    <xf numFmtId="3" fontId="0" fillId="0" borderId="30" xfId="0" applyNumberFormat="1" applyBorder="1" applyAlignment="1">
      <alignment wrapText="1"/>
    </xf>
    <xf numFmtId="0" fontId="0" fillId="0" borderId="11" xfId="0" applyBorder="1" applyAlignment="1">
      <alignment wrapText="1"/>
    </xf>
    <xf numFmtId="0" fontId="0" fillId="0" borderId="31" xfId="0" applyBorder="1" applyAlignment="1">
      <alignment wrapText="1"/>
    </xf>
    <xf numFmtId="3" fontId="0" fillId="0" borderId="32" xfId="0" applyNumberFormat="1" applyBorder="1" applyAlignment="1">
      <alignment wrapText="1"/>
    </xf>
    <xf numFmtId="0" fontId="0" fillId="0" borderId="33" xfId="0" applyBorder="1" applyAlignment="1">
      <alignment wrapText="1"/>
    </xf>
    <xf numFmtId="0" fontId="0" fillId="0" borderId="34" xfId="0" applyBorder="1" applyAlignment="1">
      <alignment wrapText="1"/>
    </xf>
    <xf numFmtId="0" fontId="0" fillId="0" borderId="35" xfId="0" applyBorder="1" applyAlignment="1">
      <alignment wrapText="1"/>
    </xf>
    <xf numFmtId="10" fontId="12" fillId="0" borderId="0" xfId="6" applyNumberFormat="1" applyFont="1" applyAlignment="1">
      <alignment horizontal="right"/>
    </xf>
    <xf numFmtId="0" fontId="5" fillId="0" borderId="36" xfId="0" applyFont="1" applyBorder="1"/>
    <xf numFmtId="168" fontId="5" fillId="0" borderId="36" xfId="0" applyNumberFormat="1" applyFont="1" applyBorder="1"/>
    <xf numFmtId="7" fontId="5" fillId="0" borderId="36" xfId="0" applyNumberFormat="1" applyFont="1" applyBorder="1"/>
    <xf numFmtId="2" fontId="5" fillId="14" borderId="0" xfId="0" applyNumberFormat="1" applyFont="1" applyFill="1"/>
    <xf numFmtId="2" fontId="70" fillId="0" borderId="0" xfId="0" applyNumberFormat="1" applyFont="1" applyAlignment="1">
      <alignment horizontal="right"/>
    </xf>
    <xf numFmtId="0" fontId="68" fillId="15" borderId="0" xfId="0" applyFont="1" applyFill="1" applyAlignment="1">
      <alignment vertical="top" wrapText="1"/>
    </xf>
    <xf numFmtId="0" fontId="0" fillId="15" borderId="0" xfId="0" applyFill="1"/>
    <xf numFmtId="0" fontId="71" fillId="15" borderId="0" xfId="0" applyFont="1" applyFill="1" applyAlignment="1">
      <alignment horizontal="left" vertical="top" wrapText="1"/>
    </xf>
    <xf numFmtId="43" fontId="48" fillId="0" borderId="0" xfId="0" applyNumberFormat="1" applyFont="1" applyAlignment="1">
      <alignment horizontal="center"/>
    </xf>
    <xf numFmtId="0" fontId="0" fillId="0" borderId="37" xfId="0" applyBorder="1"/>
    <xf numFmtId="0" fontId="36" fillId="0" borderId="38" xfId="12" applyFont="1" applyBorder="1" applyAlignment="1">
      <alignment horizontal="left"/>
    </xf>
    <xf numFmtId="0" fontId="2" fillId="0" borderId="38" xfId="12" applyBorder="1" applyAlignment="1">
      <alignment horizontal="center"/>
    </xf>
    <xf numFmtId="0" fontId="36" fillId="0" borderId="38" xfId="12" applyFont="1" applyBorder="1" applyAlignment="1">
      <alignment horizontal="right"/>
    </xf>
    <xf numFmtId="0" fontId="2" fillId="0" borderId="38" xfId="12" applyBorder="1" applyAlignment="1">
      <alignment horizontal="right"/>
    </xf>
    <xf numFmtId="0" fontId="73" fillId="12" borderId="38" xfId="12" applyFont="1" applyFill="1" applyBorder="1" applyAlignment="1">
      <alignment horizontal="left"/>
    </xf>
    <xf numFmtId="0" fontId="73" fillId="12" borderId="38" xfId="12" applyFont="1" applyFill="1" applyBorder="1" applyAlignment="1">
      <alignment horizontal="center"/>
    </xf>
    <xf numFmtId="0" fontId="73" fillId="12" borderId="38" xfId="12" applyFont="1" applyFill="1" applyBorder="1" applyAlignment="1">
      <alignment horizontal="right"/>
    </xf>
    <xf numFmtId="0" fontId="5" fillId="0" borderId="29" xfId="0" applyFont="1" applyBorder="1" applyAlignment="1">
      <alignment wrapText="1"/>
    </xf>
    <xf numFmtId="3" fontId="5" fillId="0" borderId="29" xfId="0" applyNumberFormat="1" applyFont="1" applyBorder="1" applyAlignment="1">
      <alignment wrapText="1"/>
    </xf>
    <xf numFmtId="3" fontId="5" fillId="0" borderId="28" xfId="0" applyNumberFormat="1" applyFont="1" applyBorder="1" applyAlignment="1">
      <alignment wrapText="1"/>
    </xf>
    <xf numFmtId="0" fontId="6" fillId="10" borderId="39" xfId="0" applyFont="1" applyFill="1" applyBorder="1" applyAlignment="1">
      <alignment horizontal="left"/>
    </xf>
    <xf numFmtId="17" fontId="0" fillId="0" borderId="0" xfId="0" applyNumberFormat="1" applyAlignment="1">
      <alignment wrapText="1"/>
    </xf>
    <xf numFmtId="17" fontId="6" fillId="10" borderId="0" xfId="0" applyNumberFormat="1" applyFont="1" applyFill="1" applyAlignment="1">
      <alignment horizontal="left"/>
    </xf>
    <xf numFmtId="17" fontId="6" fillId="10" borderId="39" xfId="0" applyNumberFormat="1" applyFont="1" applyFill="1" applyBorder="1" applyAlignment="1">
      <alignment vertical="top" wrapText="1"/>
    </xf>
    <xf numFmtId="17" fontId="74" fillId="7" borderId="0" xfId="0" applyNumberFormat="1" applyFont="1" applyFill="1" applyAlignment="1">
      <alignment horizontal="right" vertical="center" wrapText="1" indent="1"/>
    </xf>
    <xf numFmtId="0" fontId="0" fillId="0" borderId="39" xfId="0" applyBorder="1" applyAlignment="1">
      <alignment horizontal="left"/>
    </xf>
    <xf numFmtId="17" fontId="74" fillId="7" borderId="39" xfId="0" applyNumberFormat="1" applyFont="1" applyFill="1" applyBorder="1" applyAlignment="1">
      <alignment vertical="top" wrapText="1"/>
    </xf>
    <xf numFmtId="185" fontId="75" fillId="7" borderId="39" xfId="0" applyNumberFormat="1" applyFont="1" applyFill="1" applyBorder="1" applyAlignment="1">
      <alignment vertical="top" wrapText="1"/>
    </xf>
    <xf numFmtId="185" fontId="74" fillId="7" borderId="39" xfId="0" applyNumberFormat="1" applyFont="1" applyFill="1" applyBorder="1" applyAlignment="1">
      <alignment vertical="top" wrapText="1"/>
    </xf>
    <xf numFmtId="0" fontId="74" fillId="7" borderId="0" xfId="0" applyFont="1" applyFill="1" applyAlignment="1">
      <alignment horizontal="right" wrapText="1" indent="1"/>
    </xf>
    <xf numFmtId="3" fontId="74" fillId="7" borderId="0" xfId="0" applyNumberFormat="1" applyFont="1" applyFill="1" applyAlignment="1">
      <alignment horizontal="right" wrapText="1" indent="1"/>
    </xf>
    <xf numFmtId="186" fontId="75" fillId="7" borderId="39" xfId="0" applyNumberFormat="1" applyFont="1" applyFill="1" applyBorder="1" applyAlignment="1">
      <alignment horizontal="left" vertical="top" wrapText="1"/>
    </xf>
    <xf numFmtId="186" fontId="75" fillId="7" borderId="39" xfId="0" applyNumberFormat="1" applyFont="1" applyFill="1" applyBorder="1" applyAlignment="1">
      <alignment vertical="top" wrapText="1"/>
    </xf>
    <xf numFmtId="186" fontId="74" fillId="7" borderId="39" xfId="0" applyNumberFormat="1" applyFont="1" applyFill="1" applyBorder="1" applyAlignment="1">
      <alignment horizontal="left" vertical="top" wrapText="1"/>
    </xf>
    <xf numFmtId="186" fontId="74" fillId="7" borderId="39" xfId="0" applyNumberFormat="1" applyFont="1" applyFill="1" applyBorder="1" applyAlignment="1">
      <alignment vertical="top" wrapText="1"/>
    </xf>
    <xf numFmtId="186" fontId="74" fillId="7" borderId="0" xfId="0" applyNumberFormat="1" applyFont="1" applyFill="1" applyAlignment="1">
      <alignment horizontal="left" vertical="top" wrapText="1"/>
    </xf>
    <xf numFmtId="0" fontId="0" fillId="0" borderId="0" xfId="0" applyAlignment="1">
      <alignment vertical="top"/>
    </xf>
    <xf numFmtId="17" fontId="6" fillId="10" borderId="0" xfId="0" applyNumberFormat="1" applyFont="1" applyFill="1" applyAlignment="1">
      <alignment vertical="top" wrapText="1"/>
    </xf>
    <xf numFmtId="0" fontId="49" fillId="0" borderId="0" xfId="0" applyFont="1" applyAlignment="1">
      <alignment horizontal="left"/>
    </xf>
    <xf numFmtId="0" fontId="76" fillId="0" borderId="0" xfId="2" applyFont="1" applyAlignment="1" applyProtection="1">
      <alignment vertical="top"/>
    </xf>
    <xf numFmtId="0" fontId="5" fillId="0" borderId="38" xfId="0" applyFont="1" applyBorder="1" applyAlignment="1">
      <alignment horizontal="left"/>
    </xf>
    <xf numFmtId="175" fontId="74" fillId="7" borderId="38" xfId="0" applyNumberFormat="1" applyFont="1" applyFill="1" applyBorder="1" applyAlignment="1">
      <alignment vertical="top" wrapText="1"/>
    </xf>
    <xf numFmtId="0" fontId="0" fillId="0" borderId="38" xfId="0" applyBorder="1" applyAlignment="1">
      <alignment horizontal="left"/>
    </xf>
    <xf numFmtId="175" fontId="74" fillId="7" borderId="38" xfId="0" applyNumberFormat="1" applyFont="1" applyFill="1" applyBorder="1" applyAlignment="1">
      <alignment horizontal="left" vertical="top" wrapText="1"/>
    </xf>
    <xf numFmtId="43" fontId="0" fillId="0" borderId="0" xfId="0" applyNumberFormat="1"/>
    <xf numFmtId="0" fontId="6" fillId="12" borderId="24" xfId="0" applyFont="1" applyFill="1" applyBorder="1" applyAlignment="1">
      <alignment horizontal="left" vertical="top"/>
    </xf>
    <xf numFmtId="0" fontId="6" fillId="12" borderId="24" xfId="0" applyFont="1" applyFill="1" applyBorder="1" applyAlignment="1">
      <alignment horizontal="right" vertical="top"/>
    </xf>
    <xf numFmtId="0" fontId="77" fillId="0" borderId="0" xfId="0" applyFont="1"/>
    <xf numFmtId="0" fontId="5" fillId="0" borderId="24" xfId="0" applyFont="1" applyBorder="1" applyAlignment="1">
      <alignment horizontal="right" vertical="top"/>
    </xf>
    <xf numFmtId="0" fontId="5" fillId="0" borderId="24" xfId="0" applyFont="1" applyBorder="1" applyAlignment="1">
      <alignment horizontal="left" vertical="top"/>
    </xf>
    <xf numFmtId="0" fontId="5" fillId="0" borderId="0" xfId="0" applyFont="1" applyAlignment="1">
      <alignment horizontal="right" vertical="top"/>
    </xf>
    <xf numFmtId="0" fontId="0" fillId="0" borderId="40" xfId="0" applyBorder="1"/>
    <xf numFmtId="2" fontId="0" fillId="0" borderId="40" xfId="0" applyNumberFormat="1" applyBorder="1"/>
    <xf numFmtId="0" fontId="78" fillId="0" borderId="0" xfId="0" applyFont="1"/>
    <xf numFmtId="0" fontId="48" fillId="0" borderId="0" xfId="0" applyFont="1"/>
    <xf numFmtId="180" fontId="0" fillId="0" borderId="40" xfId="0" applyNumberFormat="1" applyBorder="1"/>
    <xf numFmtId="0" fontId="0" fillId="0" borderId="0" xfId="0" applyAlignment="1">
      <alignment vertical="top" wrapText="1"/>
    </xf>
    <xf numFmtId="0" fontId="0" fillId="0" borderId="0" xfId="0" applyAlignment="1">
      <alignment horizontal="left" indent="1"/>
    </xf>
    <xf numFmtId="1" fontId="0" fillId="0" borderId="0" xfId="0" applyNumberFormat="1" applyAlignment="1">
      <alignment horizontal="right"/>
    </xf>
    <xf numFmtId="1" fontId="5" fillId="0" borderId="0" xfId="0" applyNumberFormat="1" applyFont="1" applyAlignment="1">
      <alignment horizontal="right"/>
    </xf>
    <xf numFmtId="187" fontId="0" fillId="0" borderId="0" xfId="0" applyNumberFormat="1" applyAlignment="1">
      <alignment horizontal="right"/>
    </xf>
    <xf numFmtId="0" fontId="5" fillId="0" borderId="0" xfId="0" applyFont="1" applyAlignment="1">
      <alignment horizontal="left" indent="1"/>
    </xf>
    <xf numFmtId="1" fontId="5" fillId="0" borderId="0" xfId="0" applyNumberFormat="1" applyFont="1"/>
    <xf numFmtId="0" fontId="0" fillId="0" borderId="41" xfId="0" applyBorder="1"/>
    <xf numFmtId="3" fontId="0" fillId="0" borderId="41" xfId="0" applyNumberFormat="1" applyBorder="1"/>
    <xf numFmtId="0" fontId="17" fillId="0" borderId="41" xfId="0" applyFont="1" applyBorder="1"/>
    <xf numFmtId="10" fontId="17" fillId="0" borderId="41" xfId="0" applyNumberFormat="1" applyFont="1" applyBorder="1"/>
    <xf numFmtId="10" fontId="0" fillId="0" borderId="41" xfId="0" applyNumberFormat="1" applyBorder="1"/>
    <xf numFmtId="2" fontId="0" fillId="0" borderId="41" xfId="0" applyNumberFormat="1" applyBorder="1"/>
    <xf numFmtId="169" fontId="0" fillId="0" borderId="41" xfId="0" applyNumberFormat="1" applyBorder="1"/>
    <xf numFmtId="43" fontId="0" fillId="0" borderId="41" xfId="0" applyNumberFormat="1" applyBorder="1"/>
    <xf numFmtId="10" fontId="0" fillId="0" borderId="41" xfId="6" applyNumberFormat="1" applyFont="1" applyBorder="1"/>
    <xf numFmtId="0" fontId="0" fillId="0" borderId="0" xfId="0" applyAlignment="1">
      <alignment vertical="center" wrapText="1"/>
    </xf>
    <xf numFmtId="3" fontId="0" fillId="0" borderId="0" xfId="0" applyNumberFormat="1" applyAlignment="1">
      <alignment vertical="center" wrapText="1"/>
    </xf>
    <xf numFmtId="10" fontId="0" fillId="0" borderId="0" xfId="0" applyNumberFormat="1" applyAlignment="1">
      <alignment vertical="center" wrapText="1"/>
    </xf>
    <xf numFmtId="0" fontId="79" fillId="0" borderId="0" xfId="0" applyFont="1" applyAlignment="1">
      <alignment vertical="center" wrapText="1"/>
    </xf>
    <xf numFmtId="0" fontId="0" fillId="0" borderId="0" xfId="0" applyAlignment="1">
      <alignment horizontal="left" vertical="top"/>
    </xf>
    <xf numFmtId="0" fontId="0" fillId="0" borderId="0" xfId="0" applyAlignment="1">
      <alignment vertical="center"/>
    </xf>
    <xf numFmtId="10" fontId="0" fillId="0" borderId="0" xfId="0" applyNumberFormat="1" applyAlignment="1">
      <alignment horizontal="right" vertical="center" wrapText="1"/>
    </xf>
    <xf numFmtId="0" fontId="0" fillId="0" borderId="0" xfId="0" applyAlignment="1">
      <alignment horizontal="right" vertical="center" wrapText="1"/>
    </xf>
    <xf numFmtId="0" fontId="5" fillId="0" borderId="0" xfId="0" applyFont="1" applyAlignment="1">
      <alignment horizontal="right" vertical="center" wrapText="1"/>
    </xf>
    <xf numFmtId="3" fontId="0" fillId="0" borderId="0" xfId="0" applyNumberFormat="1" applyAlignment="1">
      <alignment horizontal="right" vertical="center" wrapText="1"/>
    </xf>
    <xf numFmtId="0" fontId="83" fillId="0" borderId="0" xfId="0" applyFont="1" applyAlignment="1">
      <alignment horizontal="left" vertical="center"/>
    </xf>
    <xf numFmtId="0" fontId="0" fillId="0" borderId="42" xfId="0" applyBorder="1"/>
    <xf numFmtId="0" fontId="83" fillId="0" borderId="42" xfId="0" applyFont="1" applyBorder="1" applyAlignment="1">
      <alignment horizontal="left" vertical="center"/>
    </xf>
    <xf numFmtId="49" fontId="0" fillId="0" borderId="0" xfId="0" applyNumberFormat="1"/>
    <xf numFmtId="4" fontId="29" fillId="11" borderId="0" xfId="0" applyNumberFormat="1" applyFont="1" applyFill="1" applyAlignment="1">
      <alignment horizontal="left"/>
    </xf>
    <xf numFmtId="4" fontId="29" fillId="11" borderId="0" xfId="0" applyNumberFormat="1" applyFont="1" applyFill="1" applyAlignment="1">
      <alignment horizontal="right"/>
    </xf>
    <xf numFmtId="0" fontId="0" fillId="0" borderId="43" xfId="0" applyBorder="1"/>
    <xf numFmtId="10" fontId="11" fillId="9" borderId="0" xfId="0" applyNumberFormat="1" applyFont="1" applyFill="1" applyAlignment="1">
      <alignment horizontal="right"/>
    </xf>
    <xf numFmtId="10" fontId="11" fillId="9" borderId="0" xfId="6" applyNumberFormat="1" applyFont="1" applyFill="1" applyAlignment="1">
      <alignment horizontal="right"/>
    </xf>
    <xf numFmtId="2" fontId="0" fillId="9" borderId="0" xfId="0" applyNumberFormat="1" applyFill="1" applyAlignment="1">
      <alignment horizontal="right"/>
    </xf>
    <xf numFmtId="10" fontId="5" fillId="9" borderId="0" xfId="6" applyNumberFormat="1" applyFont="1" applyFill="1" applyBorder="1"/>
    <xf numFmtId="0" fontId="82" fillId="0" borderId="0" xfId="0" applyFont="1"/>
    <xf numFmtId="0" fontId="4" fillId="0" borderId="42" xfId="7" applyBorder="1"/>
    <xf numFmtId="0" fontId="84" fillId="0" borderId="16" xfId="7" applyFont="1" applyBorder="1"/>
    <xf numFmtId="0" fontId="1" fillId="8" borderId="14" xfId="7" applyFont="1" applyFill="1" applyBorder="1" applyAlignment="1">
      <alignment horizontal="left"/>
    </xf>
    <xf numFmtId="0" fontId="1" fillId="0" borderId="14" xfId="7" applyFont="1" applyBorder="1" applyAlignment="1">
      <alignment horizontal="left"/>
    </xf>
    <xf numFmtId="0" fontId="1" fillId="0" borderId="14" xfId="7" applyFont="1" applyBorder="1" applyAlignment="1">
      <alignment horizontal="center"/>
    </xf>
    <xf numFmtId="180" fontId="0" fillId="0" borderId="0" xfId="0" applyNumberFormat="1" applyAlignment="1">
      <alignment horizontal="right"/>
    </xf>
    <xf numFmtId="0" fontId="5" fillId="0" borderId="44" xfId="0" applyFont="1" applyBorder="1" applyAlignment="1">
      <alignment horizontal="left"/>
    </xf>
    <xf numFmtId="0" fontId="5" fillId="0" borderId="44" xfId="0" applyFont="1" applyBorder="1"/>
    <xf numFmtId="0" fontId="5" fillId="0" borderId="44" xfId="0" applyFont="1" applyBorder="1" applyAlignment="1">
      <alignment horizontal="right"/>
    </xf>
    <xf numFmtId="0" fontId="48" fillId="0" borderId="0" xfId="0" applyFont="1" applyAlignment="1">
      <alignment vertical="center"/>
    </xf>
    <xf numFmtId="0" fontId="48" fillId="13" borderId="0" xfId="0" applyFont="1" applyFill="1"/>
    <xf numFmtId="17" fontId="6" fillId="13" borderId="0" xfId="0" applyNumberFormat="1" applyFont="1" applyFill="1"/>
    <xf numFmtId="0" fontId="48" fillId="13" borderId="0" xfId="0" applyFont="1" applyFill="1" applyAlignment="1">
      <alignment horizontal="right" wrapText="1"/>
    </xf>
    <xf numFmtId="0" fontId="81" fillId="13" borderId="0" xfId="0" applyFont="1" applyFill="1"/>
    <xf numFmtId="0" fontId="6" fillId="13" borderId="0" xfId="0" applyFont="1" applyFill="1" applyAlignment="1">
      <alignment horizontal="center"/>
    </xf>
    <xf numFmtId="0" fontId="6" fillId="13" borderId="0" xfId="0" applyFont="1" applyFill="1"/>
    <xf numFmtId="0" fontId="6" fillId="13" borderId="0" xfId="0" applyFont="1" applyFill="1" applyAlignment="1">
      <alignment horizontal="right"/>
    </xf>
    <xf numFmtId="165" fontId="6" fillId="13" borderId="0" xfId="1" applyNumberFormat="1" applyFont="1" applyFill="1" applyBorder="1"/>
    <xf numFmtId="165" fontId="6" fillId="13" borderId="0" xfId="0" applyNumberFormat="1" applyFont="1" applyFill="1" applyAlignment="1">
      <alignment horizontal="center"/>
    </xf>
    <xf numFmtId="0" fontId="6" fillId="13" borderId="0" xfId="0" applyFont="1" applyFill="1" applyAlignment="1">
      <alignment horizontal="center" vertical="center"/>
    </xf>
    <xf numFmtId="17" fontId="6" fillId="13" borderId="0" xfId="0" applyNumberFormat="1" applyFont="1" applyFill="1" applyAlignment="1">
      <alignment horizontal="center"/>
    </xf>
    <xf numFmtId="0" fontId="9" fillId="13" borderId="0" xfId="0" applyFont="1" applyFill="1"/>
    <xf numFmtId="15" fontId="29" fillId="13" borderId="0" xfId="0" applyNumberFormat="1" applyFont="1" applyFill="1" applyAlignment="1">
      <alignment horizontal="left"/>
    </xf>
    <xf numFmtId="4" fontId="29" fillId="13" borderId="0" xfId="0" applyNumberFormat="1" applyFont="1" applyFill="1" applyAlignment="1">
      <alignment horizontal="right"/>
    </xf>
    <xf numFmtId="0" fontId="6" fillId="13" borderId="0" xfId="0" applyFont="1" applyFill="1" applyAlignment="1">
      <alignment horizontal="left"/>
    </xf>
    <xf numFmtId="0" fontId="37" fillId="13" borderId="0" xfId="7" applyFont="1" applyFill="1"/>
    <xf numFmtId="0" fontId="35" fillId="13" borderId="0" xfId="7" applyFont="1" applyFill="1"/>
    <xf numFmtId="0" fontId="37" fillId="13" borderId="0" xfId="7" applyFont="1" applyFill="1" applyAlignment="1">
      <alignment horizontal="left"/>
    </xf>
    <xf numFmtId="0" fontId="37" fillId="13" borderId="0" xfId="7" applyFont="1" applyFill="1" applyAlignment="1">
      <alignment horizontal="right" wrapText="1"/>
    </xf>
    <xf numFmtId="0" fontId="37" fillId="13" borderId="0" xfId="7" applyFont="1" applyFill="1" applyAlignment="1">
      <alignment horizontal="right"/>
    </xf>
    <xf numFmtId="0" fontId="35" fillId="13" borderId="16" xfId="7" applyFont="1" applyFill="1" applyBorder="1"/>
    <xf numFmtId="0" fontId="4" fillId="13" borderId="0" xfId="7" applyFill="1"/>
    <xf numFmtId="0" fontId="36" fillId="0" borderId="0" xfId="7" applyFont="1" applyAlignment="1">
      <alignment horizontal="right"/>
    </xf>
    <xf numFmtId="0" fontId="4" fillId="0" borderId="0" xfId="7" applyAlignment="1">
      <alignment horizontal="right"/>
    </xf>
    <xf numFmtId="0" fontId="0" fillId="0" borderId="0" xfId="0" applyAlignment="1">
      <alignment vertical="center"/>
    </xf>
    <xf numFmtId="0" fontId="80" fillId="0" borderId="0" xfId="0" applyFont="1" applyAlignment="1">
      <alignment horizontal="left" vertical="top" wrapText="1"/>
    </xf>
    <xf numFmtId="0" fontId="0" fillId="0" borderId="0" xfId="0" applyAlignment="1">
      <alignment horizontal="center" vertical="center" wrapText="1"/>
    </xf>
    <xf numFmtId="4" fontId="0" fillId="0" borderId="0" xfId="0" applyNumberFormat="1" applyAlignment="1">
      <alignment horizontal="right" vertical="center" wrapText="1"/>
    </xf>
    <xf numFmtId="4" fontId="0" fillId="0" borderId="0" xfId="0" applyNumberFormat="1" applyAlignment="1">
      <alignment horizontal="center" vertical="center" wrapText="1"/>
    </xf>
    <xf numFmtId="3" fontId="0" fillId="0" borderId="0" xfId="0" applyNumberFormat="1" applyAlignment="1">
      <alignment horizontal="center" vertical="center" wrapText="1"/>
    </xf>
    <xf numFmtId="0" fontId="48" fillId="13" borderId="0" xfId="0" applyFont="1" applyFill="1" applyAlignment="1">
      <alignment horizontal="center"/>
    </xf>
    <xf numFmtId="1" fontId="0" fillId="0" borderId="41" xfId="0" applyNumberFormat="1" applyBorder="1" applyAlignment="1">
      <alignment horizontal="right"/>
    </xf>
    <xf numFmtId="180" fontId="0" fillId="0" borderId="41" xfId="0" applyNumberFormat="1" applyBorder="1" applyAlignment="1">
      <alignment horizontal="right"/>
    </xf>
    <xf numFmtId="43" fontId="72" fillId="13" borderId="0" xfId="0" applyNumberFormat="1" applyFont="1" applyFill="1" applyAlignment="1">
      <alignment horizontal="center"/>
    </xf>
    <xf numFmtId="0" fontId="0" fillId="0" borderId="37" xfId="0" applyBorder="1" applyAlignment="1">
      <alignment horizontal="left" vertical="top" wrapText="1"/>
    </xf>
    <xf numFmtId="0" fontId="48" fillId="13" borderId="0" xfId="0" applyFont="1" applyFill="1" applyAlignment="1">
      <alignment horizontal="center" wrapText="1"/>
    </xf>
    <xf numFmtId="0" fontId="6" fillId="13" borderId="0" xfId="0" applyFont="1" applyFill="1" applyAlignment="1">
      <alignment horizontal="center"/>
    </xf>
    <xf numFmtId="0" fontId="82" fillId="0" borderId="0" xfId="0" applyFont="1" applyAlignment="1">
      <alignment horizontal="left"/>
    </xf>
    <xf numFmtId="0" fontId="65" fillId="0" borderId="0" xfId="0" applyFont="1" applyAlignment="1">
      <alignment horizontal="center"/>
    </xf>
    <xf numFmtId="0" fontId="28" fillId="0" borderId="0" xfId="0" applyFont="1" applyAlignment="1">
      <alignment horizontal="right" vertical="center"/>
    </xf>
    <xf numFmtId="0" fontId="48" fillId="13" borderId="0" xfId="0" applyFont="1" applyFill="1" applyAlignment="1">
      <alignment horizontal="center" vertical="center"/>
    </xf>
    <xf numFmtId="0" fontId="35" fillId="13" borderId="17" xfId="7" applyFont="1" applyFill="1" applyBorder="1" applyAlignment="1">
      <alignment horizontal="center"/>
    </xf>
    <xf numFmtId="0" fontId="85" fillId="0" borderId="44" xfId="0" applyFont="1" applyBorder="1" applyAlignment="1">
      <alignment horizontal="left"/>
    </xf>
    <xf numFmtId="0" fontId="6" fillId="0" borderId="44" xfId="0" applyFont="1" applyBorder="1" applyAlignment="1">
      <alignment horizontal="left"/>
    </xf>
    <xf numFmtId="0" fontId="68" fillId="0" borderId="0" xfId="0" applyFont="1" applyAlignment="1">
      <alignment vertical="top" wrapText="1"/>
    </xf>
    <xf numFmtId="0" fontId="69" fillId="0" borderId="26" xfId="0" applyFont="1" applyBorder="1" applyAlignment="1">
      <alignment horizontal="center"/>
    </xf>
    <xf numFmtId="43" fontId="16" fillId="0" borderId="0" xfId="2" applyNumberFormat="1" applyFont="1" applyBorder="1" applyAlignment="1" applyProtection="1">
      <alignment horizontal="center"/>
    </xf>
    <xf numFmtId="43" fontId="6" fillId="4" borderId="0" xfId="5" applyNumberFormat="1" applyFont="1" applyBorder="1" applyAlignment="1">
      <alignment horizontal="center"/>
    </xf>
  </cellXfs>
  <cellStyles count="14">
    <cellStyle name="60% - Accent1" xfId="3" builtinId="32"/>
    <cellStyle name="60% - Accent3" xfId="4" builtinId="40"/>
    <cellStyle name="Accent6" xfId="5" builtinId="49"/>
    <cellStyle name="Comma" xfId="1" builtinId="3"/>
    <cellStyle name="Comma 2" xfId="11" xr:uid="{00000000-0005-0000-0000-000004000000}"/>
    <cellStyle name="Hyperlink" xfId="2" builtinId="8"/>
    <cellStyle name="Normal" xfId="0" builtinId="0"/>
    <cellStyle name="Normal 2" xfId="7" xr:uid="{00000000-0005-0000-0000-000007000000}"/>
    <cellStyle name="Normal 2 2" xfId="10" xr:uid="{00000000-0005-0000-0000-000008000000}"/>
    <cellStyle name="Normal 3" xfId="8" xr:uid="{00000000-0005-0000-0000-000009000000}"/>
    <cellStyle name="Normal 3 2" xfId="13" xr:uid="{F1FE7AAC-F43C-4D2A-9668-8297FEDE4715}"/>
    <cellStyle name="Normal 4" xfId="12" xr:uid="{00000000-0005-0000-0000-00000A000000}"/>
    <cellStyle name="Percent" xfId="6" builtinId="5"/>
    <cellStyle name="Percent 2" xfId="9" xr:uid="{00000000-0005-0000-0000-00000C000000}"/>
  </cellStyles>
  <dxfs count="31">
    <dxf>
      <font>
        <b/>
        <i val="0"/>
        <color theme="0"/>
      </font>
      <fill>
        <patternFill>
          <bgColor theme="5"/>
        </patternFill>
      </fill>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365A5"/>
      <color rgb="FF003300"/>
      <color rgb="FF0880CF"/>
      <color rgb="FF435CF3"/>
      <color rgb="FF4554A3"/>
      <color rgb="FFA19FFB"/>
      <color rgb="FF2596BE"/>
      <color rgb="FFB2B2B2"/>
      <color rgb="FF3333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barChart>
        <c:barDir val="col"/>
        <c:grouping val="clustered"/>
        <c:varyColors val="0"/>
        <c:ser>
          <c:idx val="0"/>
          <c:order val="0"/>
          <c:tx>
            <c:strRef>
              <c:f>'Share Price -  5Y'!$D$2</c:f>
              <c:strCache>
                <c:ptCount val="1"/>
                <c:pt idx="0">
                  <c:v>Volume</c:v>
                </c:pt>
              </c:strCache>
            </c:strRef>
          </c:tx>
          <c:spPr>
            <a:solidFill>
              <a:schemeClr val="accent4">
                <a:tint val="55000"/>
              </a:schemeClr>
            </a:solidFill>
            <a:ln w="9525" cap="flat" cmpd="sng" algn="ctr">
              <a:solidFill>
                <a:schemeClr val="accent4">
                  <a:shade val="95000"/>
                </a:schemeClr>
              </a:solidFill>
              <a:round/>
            </a:ln>
            <a:effectLst/>
          </c:spPr>
          <c:invertIfNegative val="0"/>
          <c:cat>
            <c:numRef>
              <c:f>'Share Price -  5Y'!$B$3:$B$262</c:f>
              <c:numCache>
                <c:formatCode>dd\-mm\-yyyy</c:formatCode>
                <c:ptCount val="260"/>
                <c:pt idx="0">
                  <c:v>45691</c:v>
                </c:pt>
                <c:pt idx="1">
                  <c:v>45684</c:v>
                </c:pt>
                <c:pt idx="2">
                  <c:v>45677</c:v>
                </c:pt>
                <c:pt idx="3">
                  <c:v>45670</c:v>
                </c:pt>
                <c:pt idx="4">
                  <c:v>45663</c:v>
                </c:pt>
                <c:pt idx="5">
                  <c:v>45656</c:v>
                </c:pt>
                <c:pt idx="6">
                  <c:v>45649</c:v>
                </c:pt>
                <c:pt idx="7">
                  <c:v>45642</c:v>
                </c:pt>
                <c:pt idx="8">
                  <c:v>45635</c:v>
                </c:pt>
                <c:pt idx="9">
                  <c:v>45628</c:v>
                </c:pt>
                <c:pt idx="10">
                  <c:v>45621</c:v>
                </c:pt>
                <c:pt idx="11">
                  <c:v>45614</c:v>
                </c:pt>
                <c:pt idx="12">
                  <c:v>45607</c:v>
                </c:pt>
                <c:pt idx="13">
                  <c:v>45600</c:v>
                </c:pt>
                <c:pt idx="14">
                  <c:v>45593</c:v>
                </c:pt>
                <c:pt idx="15">
                  <c:v>45586</c:v>
                </c:pt>
                <c:pt idx="16">
                  <c:v>45579</c:v>
                </c:pt>
                <c:pt idx="17">
                  <c:v>45572</c:v>
                </c:pt>
                <c:pt idx="18">
                  <c:v>45565</c:v>
                </c:pt>
                <c:pt idx="19">
                  <c:v>45558</c:v>
                </c:pt>
                <c:pt idx="20">
                  <c:v>45551</c:v>
                </c:pt>
                <c:pt idx="21">
                  <c:v>45544</c:v>
                </c:pt>
                <c:pt idx="22">
                  <c:v>45537</c:v>
                </c:pt>
                <c:pt idx="23">
                  <c:v>45530</c:v>
                </c:pt>
                <c:pt idx="24">
                  <c:v>45523</c:v>
                </c:pt>
                <c:pt idx="25">
                  <c:v>45516</c:v>
                </c:pt>
                <c:pt idx="26">
                  <c:v>45509</c:v>
                </c:pt>
                <c:pt idx="27">
                  <c:v>45502</c:v>
                </c:pt>
                <c:pt idx="28">
                  <c:v>45495</c:v>
                </c:pt>
                <c:pt idx="29">
                  <c:v>45488</c:v>
                </c:pt>
                <c:pt idx="30">
                  <c:v>45481</c:v>
                </c:pt>
                <c:pt idx="31">
                  <c:v>45474</c:v>
                </c:pt>
                <c:pt idx="32">
                  <c:v>45467</c:v>
                </c:pt>
                <c:pt idx="33">
                  <c:v>45460</c:v>
                </c:pt>
                <c:pt idx="34">
                  <c:v>45453</c:v>
                </c:pt>
                <c:pt idx="35">
                  <c:v>45446</c:v>
                </c:pt>
                <c:pt idx="36">
                  <c:v>45439</c:v>
                </c:pt>
                <c:pt idx="37">
                  <c:v>45432</c:v>
                </c:pt>
                <c:pt idx="38">
                  <c:v>45425</c:v>
                </c:pt>
                <c:pt idx="39">
                  <c:v>45418</c:v>
                </c:pt>
                <c:pt idx="40">
                  <c:v>45411</c:v>
                </c:pt>
                <c:pt idx="41">
                  <c:v>45404</c:v>
                </c:pt>
                <c:pt idx="42">
                  <c:v>45397</c:v>
                </c:pt>
                <c:pt idx="43">
                  <c:v>45390</c:v>
                </c:pt>
                <c:pt idx="44">
                  <c:v>45383</c:v>
                </c:pt>
                <c:pt idx="45">
                  <c:v>45376</c:v>
                </c:pt>
                <c:pt idx="46">
                  <c:v>45369</c:v>
                </c:pt>
                <c:pt idx="47">
                  <c:v>45362</c:v>
                </c:pt>
                <c:pt idx="48">
                  <c:v>45355</c:v>
                </c:pt>
                <c:pt idx="49">
                  <c:v>45348</c:v>
                </c:pt>
                <c:pt idx="50">
                  <c:v>45341</c:v>
                </c:pt>
                <c:pt idx="51">
                  <c:v>45334</c:v>
                </c:pt>
                <c:pt idx="52">
                  <c:v>45327</c:v>
                </c:pt>
                <c:pt idx="53">
                  <c:v>45320</c:v>
                </c:pt>
                <c:pt idx="54">
                  <c:v>45313</c:v>
                </c:pt>
                <c:pt idx="55">
                  <c:v>45306</c:v>
                </c:pt>
                <c:pt idx="56">
                  <c:v>45299</c:v>
                </c:pt>
                <c:pt idx="57">
                  <c:v>45292</c:v>
                </c:pt>
                <c:pt idx="58">
                  <c:v>45285</c:v>
                </c:pt>
                <c:pt idx="59">
                  <c:v>45278</c:v>
                </c:pt>
                <c:pt idx="60">
                  <c:v>45271</c:v>
                </c:pt>
                <c:pt idx="61">
                  <c:v>45264</c:v>
                </c:pt>
                <c:pt idx="62">
                  <c:v>45257</c:v>
                </c:pt>
                <c:pt idx="63">
                  <c:v>45250</c:v>
                </c:pt>
                <c:pt idx="64">
                  <c:v>45243</c:v>
                </c:pt>
                <c:pt idx="65">
                  <c:v>45236</c:v>
                </c:pt>
                <c:pt idx="66">
                  <c:v>45229</c:v>
                </c:pt>
                <c:pt idx="67">
                  <c:v>45222</c:v>
                </c:pt>
                <c:pt idx="68">
                  <c:v>45215</c:v>
                </c:pt>
                <c:pt idx="69">
                  <c:v>45208</c:v>
                </c:pt>
                <c:pt idx="70">
                  <c:v>45201</c:v>
                </c:pt>
                <c:pt idx="71">
                  <c:v>45194</c:v>
                </c:pt>
                <c:pt idx="72">
                  <c:v>45187</c:v>
                </c:pt>
                <c:pt idx="73">
                  <c:v>45180</c:v>
                </c:pt>
                <c:pt idx="74">
                  <c:v>45173</c:v>
                </c:pt>
                <c:pt idx="75">
                  <c:v>45166</c:v>
                </c:pt>
                <c:pt idx="76">
                  <c:v>45159</c:v>
                </c:pt>
                <c:pt idx="77">
                  <c:v>45152</c:v>
                </c:pt>
                <c:pt idx="78">
                  <c:v>45145</c:v>
                </c:pt>
                <c:pt idx="79">
                  <c:v>45138</c:v>
                </c:pt>
                <c:pt idx="80">
                  <c:v>45131</c:v>
                </c:pt>
                <c:pt idx="81">
                  <c:v>45124</c:v>
                </c:pt>
                <c:pt idx="82">
                  <c:v>45117</c:v>
                </c:pt>
                <c:pt idx="83">
                  <c:v>45110</c:v>
                </c:pt>
                <c:pt idx="84">
                  <c:v>45103</c:v>
                </c:pt>
                <c:pt idx="85">
                  <c:v>45096</c:v>
                </c:pt>
                <c:pt idx="86">
                  <c:v>45089</c:v>
                </c:pt>
                <c:pt idx="87">
                  <c:v>45082</c:v>
                </c:pt>
                <c:pt idx="88">
                  <c:v>45075</c:v>
                </c:pt>
                <c:pt idx="89">
                  <c:v>45068</c:v>
                </c:pt>
                <c:pt idx="90">
                  <c:v>45061</c:v>
                </c:pt>
                <c:pt idx="91">
                  <c:v>45054</c:v>
                </c:pt>
                <c:pt idx="92">
                  <c:v>45047</c:v>
                </c:pt>
                <c:pt idx="93">
                  <c:v>45040</c:v>
                </c:pt>
                <c:pt idx="94">
                  <c:v>45033</c:v>
                </c:pt>
                <c:pt idx="95">
                  <c:v>45026</c:v>
                </c:pt>
                <c:pt idx="96">
                  <c:v>45019</c:v>
                </c:pt>
                <c:pt idx="97">
                  <c:v>45012</c:v>
                </c:pt>
                <c:pt idx="98">
                  <c:v>45005</c:v>
                </c:pt>
                <c:pt idx="99">
                  <c:v>44998</c:v>
                </c:pt>
                <c:pt idx="100">
                  <c:v>44991</c:v>
                </c:pt>
                <c:pt idx="101">
                  <c:v>44984</c:v>
                </c:pt>
                <c:pt idx="102">
                  <c:v>44977</c:v>
                </c:pt>
                <c:pt idx="103">
                  <c:v>44970</c:v>
                </c:pt>
                <c:pt idx="104">
                  <c:v>44963</c:v>
                </c:pt>
                <c:pt idx="105">
                  <c:v>44956</c:v>
                </c:pt>
                <c:pt idx="106">
                  <c:v>44949</c:v>
                </c:pt>
                <c:pt idx="107">
                  <c:v>44942</c:v>
                </c:pt>
                <c:pt idx="108">
                  <c:v>44935</c:v>
                </c:pt>
                <c:pt idx="109">
                  <c:v>44928</c:v>
                </c:pt>
                <c:pt idx="110">
                  <c:v>44921</c:v>
                </c:pt>
                <c:pt idx="111">
                  <c:v>44914</c:v>
                </c:pt>
                <c:pt idx="112">
                  <c:v>44907</c:v>
                </c:pt>
                <c:pt idx="113">
                  <c:v>44900</c:v>
                </c:pt>
                <c:pt idx="114">
                  <c:v>44893</c:v>
                </c:pt>
                <c:pt idx="115">
                  <c:v>44886</c:v>
                </c:pt>
                <c:pt idx="116">
                  <c:v>44879</c:v>
                </c:pt>
                <c:pt idx="117">
                  <c:v>44872</c:v>
                </c:pt>
                <c:pt idx="118">
                  <c:v>44865</c:v>
                </c:pt>
                <c:pt idx="119">
                  <c:v>44858</c:v>
                </c:pt>
                <c:pt idx="120">
                  <c:v>44851</c:v>
                </c:pt>
                <c:pt idx="121">
                  <c:v>44844</c:v>
                </c:pt>
                <c:pt idx="122">
                  <c:v>44837</c:v>
                </c:pt>
                <c:pt idx="123">
                  <c:v>44830</c:v>
                </c:pt>
                <c:pt idx="124">
                  <c:v>44823</c:v>
                </c:pt>
                <c:pt idx="125">
                  <c:v>44816</c:v>
                </c:pt>
                <c:pt idx="126">
                  <c:v>44809</c:v>
                </c:pt>
                <c:pt idx="127">
                  <c:v>44802</c:v>
                </c:pt>
                <c:pt idx="128">
                  <c:v>44795</c:v>
                </c:pt>
                <c:pt idx="129">
                  <c:v>44788</c:v>
                </c:pt>
                <c:pt idx="130">
                  <c:v>44781</c:v>
                </c:pt>
                <c:pt idx="131">
                  <c:v>44774</c:v>
                </c:pt>
                <c:pt idx="132">
                  <c:v>44767</c:v>
                </c:pt>
                <c:pt idx="133">
                  <c:v>44760</c:v>
                </c:pt>
                <c:pt idx="134">
                  <c:v>44753</c:v>
                </c:pt>
                <c:pt idx="135">
                  <c:v>44746</c:v>
                </c:pt>
                <c:pt idx="136">
                  <c:v>44739</c:v>
                </c:pt>
                <c:pt idx="137">
                  <c:v>44732</c:v>
                </c:pt>
                <c:pt idx="138">
                  <c:v>44725</c:v>
                </c:pt>
                <c:pt idx="139">
                  <c:v>44718</c:v>
                </c:pt>
                <c:pt idx="140">
                  <c:v>44711</c:v>
                </c:pt>
                <c:pt idx="141">
                  <c:v>44704</c:v>
                </c:pt>
                <c:pt idx="142">
                  <c:v>44697</c:v>
                </c:pt>
                <c:pt idx="143">
                  <c:v>44690</c:v>
                </c:pt>
                <c:pt idx="144">
                  <c:v>44683</c:v>
                </c:pt>
                <c:pt idx="145">
                  <c:v>44676</c:v>
                </c:pt>
                <c:pt idx="146">
                  <c:v>44669</c:v>
                </c:pt>
                <c:pt idx="147">
                  <c:v>44662</c:v>
                </c:pt>
                <c:pt idx="148">
                  <c:v>44655</c:v>
                </c:pt>
                <c:pt idx="149">
                  <c:v>44648</c:v>
                </c:pt>
                <c:pt idx="150">
                  <c:v>44641</c:v>
                </c:pt>
                <c:pt idx="151">
                  <c:v>44634</c:v>
                </c:pt>
                <c:pt idx="152">
                  <c:v>44627</c:v>
                </c:pt>
                <c:pt idx="153">
                  <c:v>44620</c:v>
                </c:pt>
                <c:pt idx="154">
                  <c:v>44613</c:v>
                </c:pt>
                <c:pt idx="155">
                  <c:v>44606</c:v>
                </c:pt>
                <c:pt idx="156">
                  <c:v>44599</c:v>
                </c:pt>
                <c:pt idx="157">
                  <c:v>44592</c:v>
                </c:pt>
                <c:pt idx="158">
                  <c:v>44585</c:v>
                </c:pt>
                <c:pt idx="159">
                  <c:v>44578</c:v>
                </c:pt>
                <c:pt idx="160">
                  <c:v>44571</c:v>
                </c:pt>
                <c:pt idx="161">
                  <c:v>44564</c:v>
                </c:pt>
                <c:pt idx="162">
                  <c:v>44557</c:v>
                </c:pt>
                <c:pt idx="163">
                  <c:v>44550</c:v>
                </c:pt>
                <c:pt idx="164">
                  <c:v>44543</c:v>
                </c:pt>
                <c:pt idx="165">
                  <c:v>44536</c:v>
                </c:pt>
                <c:pt idx="166">
                  <c:v>44529</c:v>
                </c:pt>
                <c:pt idx="167">
                  <c:v>44522</c:v>
                </c:pt>
                <c:pt idx="168">
                  <c:v>44515</c:v>
                </c:pt>
                <c:pt idx="169">
                  <c:v>44508</c:v>
                </c:pt>
                <c:pt idx="170">
                  <c:v>44501</c:v>
                </c:pt>
                <c:pt idx="171">
                  <c:v>44494</c:v>
                </c:pt>
                <c:pt idx="172">
                  <c:v>44487</c:v>
                </c:pt>
                <c:pt idx="173">
                  <c:v>44480</c:v>
                </c:pt>
                <c:pt idx="174">
                  <c:v>44473</c:v>
                </c:pt>
                <c:pt idx="175">
                  <c:v>44466</c:v>
                </c:pt>
                <c:pt idx="176">
                  <c:v>44459</c:v>
                </c:pt>
                <c:pt idx="177">
                  <c:v>44452</c:v>
                </c:pt>
                <c:pt idx="178">
                  <c:v>44445</c:v>
                </c:pt>
                <c:pt idx="179">
                  <c:v>44438</c:v>
                </c:pt>
                <c:pt idx="180">
                  <c:v>44431</c:v>
                </c:pt>
                <c:pt idx="181">
                  <c:v>44424</c:v>
                </c:pt>
                <c:pt idx="182">
                  <c:v>44417</c:v>
                </c:pt>
                <c:pt idx="183">
                  <c:v>44410</c:v>
                </c:pt>
                <c:pt idx="184">
                  <c:v>44403</c:v>
                </c:pt>
                <c:pt idx="185">
                  <c:v>44396</c:v>
                </c:pt>
                <c:pt idx="186">
                  <c:v>44389</c:v>
                </c:pt>
                <c:pt idx="187">
                  <c:v>44382</c:v>
                </c:pt>
                <c:pt idx="188">
                  <c:v>44375</c:v>
                </c:pt>
                <c:pt idx="189">
                  <c:v>44368</c:v>
                </c:pt>
                <c:pt idx="190">
                  <c:v>44361</c:v>
                </c:pt>
                <c:pt idx="191">
                  <c:v>44354</c:v>
                </c:pt>
                <c:pt idx="192">
                  <c:v>44347</c:v>
                </c:pt>
                <c:pt idx="193">
                  <c:v>44340</c:v>
                </c:pt>
                <c:pt idx="194">
                  <c:v>44333</c:v>
                </c:pt>
                <c:pt idx="195">
                  <c:v>44326</c:v>
                </c:pt>
                <c:pt idx="196">
                  <c:v>44319</c:v>
                </c:pt>
                <c:pt idx="197">
                  <c:v>44312</c:v>
                </c:pt>
                <c:pt idx="198">
                  <c:v>44305</c:v>
                </c:pt>
                <c:pt idx="199">
                  <c:v>44298</c:v>
                </c:pt>
                <c:pt idx="200">
                  <c:v>44291</c:v>
                </c:pt>
                <c:pt idx="201">
                  <c:v>44284</c:v>
                </c:pt>
                <c:pt idx="202">
                  <c:v>44277</c:v>
                </c:pt>
                <c:pt idx="203">
                  <c:v>44270</c:v>
                </c:pt>
                <c:pt idx="204">
                  <c:v>44263</c:v>
                </c:pt>
                <c:pt idx="205">
                  <c:v>44256</c:v>
                </c:pt>
                <c:pt idx="206">
                  <c:v>44249</c:v>
                </c:pt>
                <c:pt idx="207">
                  <c:v>44242</c:v>
                </c:pt>
                <c:pt idx="208">
                  <c:v>44235</c:v>
                </c:pt>
                <c:pt idx="209">
                  <c:v>44228</c:v>
                </c:pt>
                <c:pt idx="210">
                  <c:v>44221</c:v>
                </c:pt>
                <c:pt idx="211">
                  <c:v>44214</c:v>
                </c:pt>
                <c:pt idx="212">
                  <c:v>44207</c:v>
                </c:pt>
                <c:pt idx="213">
                  <c:v>44200</c:v>
                </c:pt>
                <c:pt idx="214">
                  <c:v>44193</c:v>
                </c:pt>
                <c:pt idx="215">
                  <c:v>44186</c:v>
                </c:pt>
                <c:pt idx="216">
                  <c:v>44179</c:v>
                </c:pt>
                <c:pt idx="217">
                  <c:v>44172</c:v>
                </c:pt>
                <c:pt idx="218">
                  <c:v>44165</c:v>
                </c:pt>
                <c:pt idx="219">
                  <c:v>44158</c:v>
                </c:pt>
                <c:pt idx="220">
                  <c:v>44151</c:v>
                </c:pt>
                <c:pt idx="221">
                  <c:v>44144</c:v>
                </c:pt>
                <c:pt idx="222">
                  <c:v>44137</c:v>
                </c:pt>
                <c:pt idx="223">
                  <c:v>44130</c:v>
                </c:pt>
                <c:pt idx="224">
                  <c:v>44123</c:v>
                </c:pt>
                <c:pt idx="225">
                  <c:v>44116</c:v>
                </c:pt>
                <c:pt idx="226">
                  <c:v>44109</c:v>
                </c:pt>
                <c:pt idx="227">
                  <c:v>44102</c:v>
                </c:pt>
                <c:pt idx="228">
                  <c:v>44095</c:v>
                </c:pt>
                <c:pt idx="229">
                  <c:v>44088</c:v>
                </c:pt>
                <c:pt idx="230">
                  <c:v>44081</c:v>
                </c:pt>
                <c:pt idx="231">
                  <c:v>44074</c:v>
                </c:pt>
                <c:pt idx="232">
                  <c:v>44067</c:v>
                </c:pt>
                <c:pt idx="233">
                  <c:v>44060</c:v>
                </c:pt>
                <c:pt idx="234">
                  <c:v>44053</c:v>
                </c:pt>
                <c:pt idx="235">
                  <c:v>44046</c:v>
                </c:pt>
                <c:pt idx="236">
                  <c:v>44039</c:v>
                </c:pt>
                <c:pt idx="237">
                  <c:v>44032</c:v>
                </c:pt>
                <c:pt idx="238">
                  <c:v>44025</c:v>
                </c:pt>
                <c:pt idx="239">
                  <c:v>44018</c:v>
                </c:pt>
                <c:pt idx="240">
                  <c:v>44011</c:v>
                </c:pt>
                <c:pt idx="241">
                  <c:v>44004</c:v>
                </c:pt>
                <c:pt idx="242">
                  <c:v>43997</c:v>
                </c:pt>
                <c:pt idx="243">
                  <c:v>43990</c:v>
                </c:pt>
                <c:pt idx="244">
                  <c:v>43983</c:v>
                </c:pt>
                <c:pt idx="245">
                  <c:v>43976</c:v>
                </c:pt>
                <c:pt idx="246">
                  <c:v>43969</c:v>
                </c:pt>
                <c:pt idx="247">
                  <c:v>43962</c:v>
                </c:pt>
                <c:pt idx="248">
                  <c:v>43955</c:v>
                </c:pt>
                <c:pt idx="249">
                  <c:v>43948</c:v>
                </c:pt>
                <c:pt idx="250">
                  <c:v>43941</c:v>
                </c:pt>
                <c:pt idx="251">
                  <c:v>43934</c:v>
                </c:pt>
                <c:pt idx="252">
                  <c:v>43927</c:v>
                </c:pt>
                <c:pt idx="253">
                  <c:v>43920</c:v>
                </c:pt>
                <c:pt idx="254">
                  <c:v>43913</c:v>
                </c:pt>
                <c:pt idx="255">
                  <c:v>43906</c:v>
                </c:pt>
                <c:pt idx="256">
                  <c:v>43899</c:v>
                </c:pt>
                <c:pt idx="257">
                  <c:v>43892</c:v>
                </c:pt>
                <c:pt idx="258">
                  <c:v>43885</c:v>
                </c:pt>
                <c:pt idx="259">
                  <c:v>43878</c:v>
                </c:pt>
              </c:numCache>
            </c:numRef>
          </c:cat>
          <c:val>
            <c:numRef>
              <c:f>'Share Price -  5Y'!$D$3:$D$262</c:f>
              <c:numCache>
                <c:formatCode>General</c:formatCode>
                <c:ptCount val="260"/>
                <c:pt idx="0">
                  <c:v>62.570892000000001</c:v>
                </c:pt>
                <c:pt idx="1">
                  <c:v>85.538576000000006</c:v>
                </c:pt>
                <c:pt idx="2">
                  <c:v>55.804602000000003</c:v>
                </c:pt>
                <c:pt idx="3">
                  <c:v>96.252268000000001</c:v>
                </c:pt>
                <c:pt idx="4">
                  <c:v>61.767696000000001</c:v>
                </c:pt>
                <c:pt idx="5">
                  <c:v>78.315528999999998</c:v>
                </c:pt>
                <c:pt idx="6">
                  <c:v>34.760458</c:v>
                </c:pt>
                <c:pt idx="7">
                  <c:v>77.375636999999998</c:v>
                </c:pt>
                <c:pt idx="8">
                  <c:v>65.598522000000003</c:v>
                </c:pt>
                <c:pt idx="9">
                  <c:v>77.246432999999996</c:v>
                </c:pt>
                <c:pt idx="10">
                  <c:v>74.954226000000006</c:v>
                </c:pt>
                <c:pt idx="11">
                  <c:v>70.664134000000004</c:v>
                </c:pt>
                <c:pt idx="12">
                  <c:v>58.482218000000003</c:v>
                </c:pt>
                <c:pt idx="13">
                  <c:v>45.358277999999999</c:v>
                </c:pt>
                <c:pt idx="14">
                  <c:v>58.614178000000003</c:v>
                </c:pt>
                <c:pt idx="15">
                  <c:v>74.947372999999999</c:v>
                </c:pt>
                <c:pt idx="16">
                  <c:v>44.865938999999997</c:v>
                </c:pt>
                <c:pt idx="17">
                  <c:v>80.558975000000004</c:v>
                </c:pt>
                <c:pt idx="18">
                  <c:v>68.799301</c:v>
                </c:pt>
                <c:pt idx="19">
                  <c:v>120.05042</c:v>
                </c:pt>
                <c:pt idx="20">
                  <c:v>131.90199000000001</c:v>
                </c:pt>
                <c:pt idx="21">
                  <c:v>75.683543</c:v>
                </c:pt>
                <c:pt idx="22">
                  <c:v>61.900320000000001</c:v>
                </c:pt>
                <c:pt idx="23">
                  <c:v>79.747263000000004</c:v>
                </c:pt>
                <c:pt idx="24">
                  <c:v>52.488855999999998</c:v>
                </c:pt>
                <c:pt idx="25">
                  <c:v>60.879162999999998</c:v>
                </c:pt>
                <c:pt idx="26">
                  <c:v>103.678956</c:v>
                </c:pt>
                <c:pt idx="27">
                  <c:v>144.963109</c:v>
                </c:pt>
                <c:pt idx="28">
                  <c:v>151.82077200000001</c:v>
                </c:pt>
                <c:pt idx="29">
                  <c:v>63.883426</c:v>
                </c:pt>
                <c:pt idx="30">
                  <c:v>70.994039999999998</c:v>
                </c:pt>
                <c:pt idx="31">
                  <c:v>77.162391999999997</c:v>
                </c:pt>
                <c:pt idx="32">
                  <c:v>120.757688</c:v>
                </c:pt>
                <c:pt idx="33">
                  <c:v>50.836163999999997</c:v>
                </c:pt>
                <c:pt idx="34">
                  <c:v>60.985025</c:v>
                </c:pt>
                <c:pt idx="35">
                  <c:v>226.82327900000001</c:v>
                </c:pt>
                <c:pt idx="36">
                  <c:v>95.179383000000001</c:v>
                </c:pt>
                <c:pt idx="37">
                  <c:v>53.629576999999998</c:v>
                </c:pt>
                <c:pt idx="38">
                  <c:v>52.795589999999997</c:v>
                </c:pt>
                <c:pt idx="39">
                  <c:v>55.685865</c:v>
                </c:pt>
                <c:pt idx="40">
                  <c:v>82.955573000000001</c:v>
                </c:pt>
                <c:pt idx="41">
                  <c:v>94.017932000000002</c:v>
                </c:pt>
                <c:pt idx="42">
                  <c:v>69.290440000000004</c:v>
                </c:pt>
                <c:pt idx="43">
                  <c:v>65.268420000000006</c:v>
                </c:pt>
                <c:pt idx="44">
                  <c:v>80.176912999999999</c:v>
                </c:pt>
                <c:pt idx="45">
                  <c:v>76.286516000000006</c:v>
                </c:pt>
                <c:pt idx="46">
                  <c:v>75.184712000000005</c:v>
                </c:pt>
                <c:pt idx="47">
                  <c:v>108.169195</c:v>
                </c:pt>
                <c:pt idx="48">
                  <c:v>76.287577999999996</c:v>
                </c:pt>
                <c:pt idx="49">
                  <c:v>55.749268999999998</c:v>
                </c:pt>
                <c:pt idx="50">
                  <c:v>71.337632999999997</c:v>
                </c:pt>
                <c:pt idx="51">
                  <c:v>83.507665000000003</c:v>
                </c:pt>
                <c:pt idx="52">
                  <c:v>75.815888000000001</c:v>
                </c:pt>
                <c:pt idx="53">
                  <c:v>122.912035</c:v>
                </c:pt>
                <c:pt idx="54">
                  <c:v>78.099812</c:v>
                </c:pt>
                <c:pt idx="55">
                  <c:v>94.504150999999993</c:v>
                </c:pt>
                <c:pt idx="56">
                  <c:v>59.478926999999999</c:v>
                </c:pt>
                <c:pt idx="57">
                  <c:v>103.304908</c:v>
                </c:pt>
                <c:pt idx="58">
                  <c:v>72.822716999999997</c:v>
                </c:pt>
                <c:pt idx="59">
                  <c:v>85.531636000000006</c:v>
                </c:pt>
                <c:pt idx="60">
                  <c:v>94.086229000000003</c:v>
                </c:pt>
                <c:pt idx="61">
                  <c:v>98.711765999999997</c:v>
                </c:pt>
                <c:pt idx="62">
                  <c:v>65.597941000000006</c:v>
                </c:pt>
                <c:pt idx="63">
                  <c:v>33.760587000000001</c:v>
                </c:pt>
                <c:pt idx="64">
                  <c:v>57.522689</c:v>
                </c:pt>
                <c:pt idx="65">
                  <c:v>45.695670999999997</c:v>
                </c:pt>
                <c:pt idx="66">
                  <c:v>34.996841000000003</c:v>
                </c:pt>
                <c:pt idx="67">
                  <c:v>58.937558000000003</c:v>
                </c:pt>
                <c:pt idx="68">
                  <c:v>44.534607999999999</c:v>
                </c:pt>
                <c:pt idx="69">
                  <c:v>61.688850000000002</c:v>
                </c:pt>
                <c:pt idx="70">
                  <c:v>71.606993000000003</c:v>
                </c:pt>
                <c:pt idx="71">
                  <c:v>96.314537000000001</c:v>
                </c:pt>
                <c:pt idx="72">
                  <c:v>47.444144999999999</c:v>
                </c:pt>
                <c:pt idx="73">
                  <c:v>74.486469</c:v>
                </c:pt>
                <c:pt idx="74">
                  <c:v>109.662665</c:v>
                </c:pt>
                <c:pt idx="75">
                  <c:v>67.534772000000004</c:v>
                </c:pt>
                <c:pt idx="76">
                  <c:v>62.371301000000003</c:v>
                </c:pt>
                <c:pt idx="77">
                  <c:v>44.937809000000001</c:v>
                </c:pt>
                <c:pt idx="78">
                  <c:v>59.739548999999997</c:v>
                </c:pt>
                <c:pt idx="79">
                  <c:v>172.401105</c:v>
                </c:pt>
                <c:pt idx="80">
                  <c:v>97.511213999999995</c:v>
                </c:pt>
                <c:pt idx="81">
                  <c:v>67.965954999999994</c:v>
                </c:pt>
                <c:pt idx="82">
                  <c:v>53.648350999999998</c:v>
                </c:pt>
                <c:pt idx="83">
                  <c:v>56.09883</c:v>
                </c:pt>
                <c:pt idx="84">
                  <c:v>56.075012999999998</c:v>
                </c:pt>
                <c:pt idx="85">
                  <c:v>39.244664999999998</c:v>
                </c:pt>
                <c:pt idx="86">
                  <c:v>59.247596000000001</c:v>
                </c:pt>
                <c:pt idx="87">
                  <c:v>61.017234999999999</c:v>
                </c:pt>
                <c:pt idx="88">
                  <c:v>80.321410999999998</c:v>
                </c:pt>
                <c:pt idx="89">
                  <c:v>45.118682</c:v>
                </c:pt>
                <c:pt idx="90">
                  <c:v>36.074674000000002</c:v>
                </c:pt>
                <c:pt idx="91">
                  <c:v>41.483939999999997</c:v>
                </c:pt>
                <c:pt idx="92">
                  <c:v>30.717428999999999</c:v>
                </c:pt>
                <c:pt idx="93">
                  <c:v>56.904611000000003</c:v>
                </c:pt>
                <c:pt idx="94">
                  <c:v>72.086029999999994</c:v>
                </c:pt>
                <c:pt idx="95">
                  <c:v>37.712803000000001</c:v>
                </c:pt>
                <c:pt idx="96">
                  <c:v>27.087259</c:v>
                </c:pt>
                <c:pt idx="97">
                  <c:v>49.226163</c:v>
                </c:pt>
                <c:pt idx="98">
                  <c:v>37.152540000000002</c:v>
                </c:pt>
                <c:pt idx="99">
                  <c:v>88.116799</c:v>
                </c:pt>
                <c:pt idx="100">
                  <c:v>65.776752000000002</c:v>
                </c:pt>
                <c:pt idx="101">
                  <c:v>66.722161999999997</c:v>
                </c:pt>
                <c:pt idx="102">
                  <c:v>65.311892</c:v>
                </c:pt>
                <c:pt idx="103">
                  <c:v>52.706349000000003</c:v>
                </c:pt>
                <c:pt idx="104">
                  <c:v>40.104374999999997</c:v>
                </c:pt>
                <c:pt idx="105">
                  <c:v>101.265433</c:v>
                </c:pt>
                <c:pt idx="106">
                  <c:v>37.834868</c:v>
                </c:pt>
                <c:pt idx="107">
                  <c:v>44.230477999999998</c:v>
                </c:pt>
                <c:pt idx="108">
                  <c:v>34.752654999999997</c:v>
                </c:pt>
                <c:pt idx="109">
                  <c:v>61.052318</c:v>
                </c:pt>
                <c:pt idx="110">
                  <c:v>55.416611000000003</c:v>
                </c:pt>
                <c:pt idx="111">
                  <c:v>35.841062999999998</c:v>
                </c:pt>
                <c:pt idx="112">
                  <c:v>40.960082</c:v>
                </c:pt>
                <c:pt idx="113">
                  <c:v>34.988323999999999</c:v>
                </c:pt>
                <c:pt idx="114">
                  <c:v>37.889750999999997</c:v>
                </c:pt>
                <c:pt idx="115">
                  <c:v>63.336903999999997</c:v>
                </c:pt>
                <c:pt idx="116">
                  <c:v>57.818545999999998</c:v>
                </c:pt>
                <c:pt idx="117">
                  <c:v>55.360160999999998</c:v>
                </c:pt>
                <c:pt idx="118">
                  <c:v>119.083821</c:v>
                </c:pt>
                <c:pt idx="119">
                  <c:v>41.227902</c:v>
                </c:pt>
                <c:pt idx="120">
                  <c:v>60.444893</c:v>
                </c:pt>
                <c:pt idx="121">
                  <c:v>55.822184999999998</c:v>
                </c:pt>
                <c:pt idx="122">
                  <c:v>34.824793</c:v>
                </c:pt>
                <c:pt idx="123">
                  <c:v>74.220365000000001</c:v>
                </c:pt>
                <c:pt idx="124">
                  <c:v>55.781745999999998</c:v>
                </c:pt>
                <c:pt idx="125">
                  <c:v>125.475398</c:v>
                </c:pt>
                <c:pt idx="126">
                  <c:v>90.518579000000003</c:v>
                </c:pt>
                <c:pt idx="127">
                  <c:v>75.252339000000006</c:v>
                </c:pt>
                <c:pt idx="128">
                  <c:v>89.979820000000004</c:v>
                </c:pt>
                <c:pt idx="129">
                  <c:v>47.169195000000002</c:v>
                </c:pt>
                <c:pt idx="130">
                  <c:v>64.829299000000006</c:v>
                </c:pt>
                <c:pt idx="131">
                  <c:v>92.266591000000005</c:v>
                </c:pt>
                <c:pt idx="132">
                  <c:v>36.976959999999998</c:v>
                </c:pt>
                <c:pt idx="133">
                  <c:v>36.677748000000001</c:v>
                </c:pt>
                <c:pt idx="134">
                  <c:v>70.856153000000006</c:v>
                </c:pt>
                <c:pt idx="135">
                  <c:v>78.347159000000005</c:v>
                </c:pt>
                <c:pt idx="136">
                  <c:v>109.494629</c:v>
                </c:pt>
                <c:pt idx="137">
                  <c:v>109.430981</c:v>
                </c:pt>
                <c:pt idx="138">
                  <c:v>91.296559000000002</c:v>
                </c:pt>
                <c:pt idx="139">
                  <c:v>71.544269999999997</c:v>
                </c:pt>
                <c:pt idx="140">
                  <c:v>184.97497999999999</c:v>
                </c:pt>
                <c:pt idx="141">
                  <c:v>95.507463000000001</c:v>
                </c:pt>
                <c:pt idx="142">
                  <c:v>77.366350999999995</c:v>
                </c:pt>
                <c:pt idx="143">
                  <c:v>91.807899000000006</c:v>
                </c:pt>
                <c:pt idx="144">
                  <c:v>93.879959999999997</c:v>
                </c:pt>
                <c:pt idx="145">
                  <c:v>99.681922</c:v>
                </c:pt>
                <c:pt idx="146">
                  <c:v>172.557042</c:v>
                </c:pt>
                <c:pt idx="147">
                  <c:v>46.343744000000001</c:v>
                </c:pt>
                <c:pt idx="148">
                  <c:v>147.45798199999999</c:v>
                </c:pt>
                <c:pt idx="149">
                  <c:v>81.147819999999996</c:v>
                </c:pt>
                <c:pt idx="150">
                  <c:v>49.951779000000002</c:v>
                </c:pt>
                <c:pt idx="151">
                  <c:v>32.122723999999998</c:v>
                </c:pt>
                <c:pt idx="152">
                  <c:v>79.615815999999995</c:v>
                </c:pt>
                <c:pt idx="153">
                  <c:v>57.361891</c:v>
                </c:pt>
                <c:pt idx="154">
                  <c:v>63.52487</c:v>
                </c:pt>
                <c:pt idx="155">
                  <c:v>45.898203000000002</c:v>
                </c:pt>
                <c:pt idx="156">
                  <c:v>38.936531000000002</c:v>
                </c:pt>
                <c:pt idx="157">
                  <c:v>72.911666999999994</c:v>
                </c:pt>
                <c:pt idx="158">
                  <c:v>77.062021999999999</c:v>
                </c:pt>
                <c:pt idx="159">
                  <c:v>58.317093999999997</c:v>
                </c:pt>
                <c:pt idx="160">
                  <c:v>54.19547</c:v>
                </c:pt>
                <c:pt idx="161">
                  <c:v>76.001357999999996</c:v>
                </c:pt>
                <c:pt idx="162">
                  <c:v>62.118777000000001</c:v>
                </c:pt>
                <c:pt idx="163">
                  <c:v>50.586157</c:v>
                </c:pt>
                <c:pt idx="164">
                  <c:v>60.588864000000001</c:v>
                </c:pt>
                <c:pt idx="165">
                  <c:v>48.861286</c:v>
                </c:pt>
                <c:pt idx="166">
                  <c:v>81.715785999999994</c:v>
                </c:pt>
                <c:pt idx="167">
                  <c:v>62.314883999999999</c:v>
                </c:pt>
                <c:pt idx="168">
                  <c:v>34.960901</c:v>
                </c:pt>
                <c:pt idx="169">
                  <c:v>48.526660999999997</c:v>
                </c:pt>
                <c:pt idx="170">
                  <c:v>42.404795</c:v>
                </c:pt>
                <c:pt idx="171">
                  <c:v>94.593125000000001</c:v>
                </c:pt>
                <c:pt idx="172">
                  <c:v>93.908109999999994</c:v>
                </c:pt>
                <c:pt idx="173">
                  <c:v>81.845562000000001</c:v>
                </c:pt>
                <c:pt idx="174">
                  <c:v>118.146452</c:v>
                </c:pt>
                <c:pt idx="175">
                  <c:v>177.31688199999999</c:v>
                </c:pt>
                <c:pt idx="176">
                  <c:v>47.410870000000003</c:v>
                </c:pt>
                <c:pt idx="177">
                  <c:v>95.860847000000007</c:v>
                </c:pt>
                <c:pt idx="178">
                  <c:v>30.994471000000001</c:v>
                </c:pt>
                <c:pt idx="179">
                  <c:v>43.87567</c:v>
                </c:pt>
                <c:pt idx="180">
                  <c:v>47.319423999999998</c:v>
                </c:pt>
                <c:pt idx="181">
                  <c:v>38.569606999999998</c:v>
                </c:pt>
                <c:pt idx="182">
                  <c:v>44.032297</c:v>
                </c:pt>
                <c:pt idx="183">
                  <c:v>61.777482999999997</c:v>
                </c:pt>
                <c:pt idx="184">
                  <c:v>48.103774999999999</c:v>
                </c:pt>
                <c:pt idx="185">
                  <c:v>45.687728999999997</c:v>
                </c:pt>
                <c:pt idx="186">
                  <c:v>76.331822000000003</c:v>
                </c:pt>
                <c:pt idx="187">
                  <c:v>67.555785</c:v>
                </c:pt>
                <c:pt idx="188">
                  <c:v>90.633298999999994</c:v>
                </c:pt>
                <c:pt idx="189">
                  <c:v>90.714319000000003</c:v>
                </c:pt>
                <c:pt idx="190">
                  <c:v>102.307355</c:v>
                </c:pt>
                <c:pt idx="191">
                  <c:v>157.423</c:v>
                </c:pt>
                <c:pt idx="192">
                  <c:v>52.589796999999997</c:v>
                </c:pt>
                <c:pt idx="193">
                  <c:v>91.650615000000002</c:v>
                </c:pt>
                <c:pt idx="194">
                  <c:v>62.810861000000003</c:v>
                </c:pt>
                <c:pt idx="195">
                  <c:v>147.98065800000001</c:v>
                </c:pt>
                <c:pt idx="196">
                  <c:v>66.911630000000002</c:v>
                </c:pt>
                <c:pt idx="197">
                  <c:v>84.203175999999999</c:v>
                </c:pt>
                <c:pt idx="198">
                  <c:v>76.279781999999997</c:v>
                </c:pt>
                <c:pt idx="199">
                  <c:v>67.934420000000003</c:v>
                </c:pt>
                <c:pt idx="200">
                  <c:v>79.897981000000001</c:v>
                </c:pt>
                <c:pt idx="201">
                  <c:v>72.946932000000004</c:v>
                </c:pt>
                <c:pt idx="202">
                  <c:v>101.183227</c:v>
                </c:pt>
                <c:pt idx="203">
                  <c:v>146.83388299999999</c:v>
                </c:pt>
                <c:pt idx="204">
                  <c:v>83.745124000000004</c:v>
                </c:pt>
                <c:pt idx="205">
                  <c:v>165.39270400000001</c:v>
                </c:pt>
                <c:pt idx="206">
                  <c:v>213.716105</c:v>
                </c:pt>
                <c:pt idx="207">
                  <c:v>185.98943800000001</c:v>
                </c:pt>
                <c:pt idx="208">
                  <c:v>140.99716900000001</c:v>
                </c:pt>
                <c:pt idx="209">
                  <c:v>183.908782</c:v>
                </c:pt>
                <c:pt idx="210">
                  <c:v>110.603399</c:v>
                </c:pt>
                <c:pt idx="211">
                  <c:v>120.844024</c:v>
                </c:pt>
                <c:pt idx="212">
                  <c:v>148.90430599999999</c:v>
                </c:pt>
                <c:pt idx="213">
                  <c:v>136.02879300000001</c:v>
                </c:pt>
                <c:pt idx="214">
                  <c:v>133.23969299999999</c:v>
                </c:pt>
                <c:pt idx="215">
                  <c:v>104.04670299999999</c:v>
                </c:pt>
                <c:pt idx="216">
                  <c:v>173.640512</c:v>
                </c:pt>
                <c:pt idx="217">
                  <c:v>170.945956</c:v>
                </c:pt>
                <c:pt idx="218">
                  <c:v>141.63603699999999</c:v>
                </c:pt>
                <c:pt idx="219">
                  <c:v>370.24781000000002</c:v>
                </c:pt>
                <c:pt idx="220">
                  <c:v>195.76593099999999</c:v>
                </c:pt>
                <c:pt idx="221">
                  <c:v>207.91038699999999</c:v>
                </c:pt>
                <c:pt idx="222">
                  <c:v>284.98143399999998</c:v>
                </c:pt>
                <c:pt idx="223">
                  <c:v>257.54886199999999</c:v>
                </c:pt>
                <c:pt idx="224">
                  <c:v>155.157197</c:v>
                </c:pt>
                <c:pt idx="225">
                  <c:v>107.017307</c:v>
                </c:pt>
                <c:pt idx="226">
                  <c:v>77.80659</c:v>
                </c:pt>
                <c:pt idx="227">
                  <c:v>80.784435000000002</c:v>
                </c:pt>
                <c:pt idx="228">
                  <c:v>100.659334</c:v>
                </c:pt>
                <c:pt idx="229">
                  <c:v>136.740466</c:v>
                </c:pt>
                <c:pt idx="230">
                  <c:v>133.42276100000001</c:v>
                </c:pt>
                <c:pt idx="231">
                  <c:v>151.85170500000001</c:v>
                </c:pt>
                <c:pt idx="232">
                  <c:v>171.646537</c:v>
                </c:pt>
                <c:pt idx="233">
                  <c:v>409.17678699999999</c:v>
                </c:pt>
                <c:pt idx="234">
                  <c:v>77.325004000000007</c:v>
                </c:pt>
                <c:pt idx="235">
                  <c:v>65.807160999999994</c:v>
                </c:pt>
                <c:pt idx="236">
                  <c:v>53.266275999999998</c:v>
                </c:pt>
                <c:pt idx="237">
                  <c:v>86.303196999999997</c:v>
                </c:pt>
                <c:pt idx="238">
                  <c:v>65.723896999999994</c:v>
                </c:pt>
                <c:pt idx="239">
                  <c:v>80.997557999999998</c:v>
                </c:pt>
                <c:pt idx="240">
                  <c:v>87.874335000000002</c:v>
                </c:pt>
                <c:pt idx="241">
                  <c:v>148.105289</c:v>
                </c:pt>
                <c:pt idx="242">
                  <c:v>67.175421999999998</c:v>
                </c:pt>
                <c:pt idx="243">
                  <c:v>61.689622</c:v>
                </c:pt>
                <c:pt idx="244">
                  <c:v>75.950899000000007</c:v>
                </c:pt>
                <c:pt idx="245">
                  <c:v>56.083216999999998</c:v>
                </c:pt>
                <c:pt idx="246">
                  <c:v>63.292121000000002</c:v>
                </c:pt>
                <c:pt idx="247">
                  <c:v>105.447614</c:v>
                </c:pt>
                <c:pt idx="248">
                  <c:v>67.790852999999998</c:v>
                </c:pt>
                <c:pt idx="249">
                  <c:v>79.193804</c:v>
                </c:pt>
                <c:pt idx="250">
                  <c:v>67.294488999999999</c:v>
                </c:pt>
                <c:pt idx="251">
                  <c:v>95.240669999999994</c:v>
                </c:pt>
                <c:pt idx="252">
                  <c:v>95.081660999999997</c:v>
                </c:pt>
                <c:pt idx="253">
                  <c:v>78.002538999999999</c:v>
                </c:pt>
                <c:pt idx="254">
                  <c:v>147.174362</c:v>
                </c:pt>
                <c:pt idx="255">
                  <c:v>236.89211399999999</c:v>
                </c:pt>
                <c:pt idx="256">
                  <c:v>172.57607300000001</c:v>
                </c:pt>
                <c:pt idx="257">
                  <c:v>75.018172000000007</c:v>
                </c:pt>
                <c:pt idx="258">
                  <c:v>85.451004999999995</c:v>
                </c:pt>
                <c:pt idx="259">
                  <c:v>0</c:v>
                </c:pt>
              </c:numCache>
            </c:numRef>
          </c:val>
          <c:extLst>
            <c:ext xmlns:c16="http://schemas.microsoft.com/office/drawing/2014/chart" uri="{C3380CC4-5D6E-409C-BE32-E72D297353CC}">
              <c16:uniqueId val="{00000000-C788-479D-BC46-56302FF677E5}"/>
            </c:ext>
          </c:extLst>
        </c:ser>
        <c:dLbls>
          <c:showLegendKey val="0"/>
          <c:showVal val="0"/>
          <c:showCatName val="0"/>
          <c:showSerName val="0"/>
          <c:showPercent val="0"/>
          <c:showBubbleSize val="0"/>
        </c:dLbls>
        <c:gapWidth val="100"/>
        <c:overlap val="-24"/>
        <c:axId val="1855711376"/>
        <c:axId val="1855720976"/>
      </c:barChart>
      <c:dateAx>
        <c:axId val="18557113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crossAx val="1855720976"/>
        <c:crosses val="autoZero"/>
        <c:auto val="1"/>
        <c:lblOffset val="100"/>
        <c:baseTimeUnit val="days"/>
      </c:dateAx>
      <c:valAx>
        <c:axId val="1855720976"/>
        <c:scaling>
          <c:orientation val="minMax"/>
          <c:max val="400"/>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557113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'Share Price -  5Y'!$I$36</c:f>
              <c:strCache>
                <c:ptCount val="1"/>
                <c:pt idx="0">
                  <c:v>Dec-24</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10EE-402D-88D0-93809A72E4D5}"/>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10EE-402D-88D0-93809A72E4D5}"/>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10EE-402D-88D0-93809A72E4D5}"/>
              </c:ext>
            </c:extLst>
          </c:dPt>
          <c:dPt>
            <c:idx val="3"/>
            <c:invertIfNegative val="0"/>
            <c:bubble3D val="0"/>
            <c:spPr>
              <a:solidFill>
                <a:schemeClr val="bg1">
                  <a:lumMod val="50000"/>
                </a:schemeClr>
              </a:solidFill>
              <a:ln>
                <a:noFill/>
              </a:ln>
              <a:effectLst/>
            </c:spPr>
            <c:extLst>
              <c:ext xmlns:c16="http://schemas.microsoft.com/office/drawing/2014/chart" uri="{C3380CC4-5D6E-409C-BE32-E72D297353CC}">
                <c16:uniqueId val="{00000007-10EE-402D-88D0-93809A72E4D5}"/>
              </c:ext>
            </c:extLst>
          </c:dPt>
          <c:dLbls>
            <c:dLbl>
              <c:idx val="1"/>
              <c:layout>
                <c:manualLayout>
                  <c:x val="-0.20852077630081192"/>
                  <c:y val="-6.26131200394425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EE-402D-88D0-93809A72E4D5}"/>
                </c:ext>
              </c:extLst>
            </c:dLbl>
            <c:dLbl>
              <c:idx val="3"/>
              <c:spPr>
                <a:noFill/>
                <a:ln>
                  <a:noFill/>
                </a:ln>
                <a:effectLst/>
              </c:spPr>
              <c:txPr>
                <a:bodyPr rot="0" spcFirstLastPara="1" vertOverflow="ellipsis" wrap="square" lIns="38100" tIns="19050" rIns="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10EE-402D-88D0-93809A72E4D5}"/>
                </c:ext>
              </c:extLst>
            </c:dLbl>
            <c:spPr>
              <a:noFill/>
              <a:ln>
                <a:noFill/>
              </a:ln>
              <a:effectLst/>
            </c:spPr>
            <c:txPr>
              <a:bodyPr rot="0" spcFirstLastPara="1" vertOverflow="ellipsis" wrap="square" lIns="38100" tIns="19050" rIns="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'Share Price -  5Y'!$H$37:$H$40</c:f>
              <c:strCache>
                <c:ptCount val="4"/>
                <c:pt idx="0">
                  <c:v>Promoters </c:v>
                </c:pt>
                <c:pt idx="1">
                  <c:v>FIIs</c:v>
                </c:pt>
                <c:pt idx="2">
                  <c:v>DIIs </c:v>
                </c:pt>
                <c:pt idx="3">
                  <c:v>Public &amp; 
Government</c:v>
                </c:pt>
              </c:strCache>
            </c:strRef>
          </c:cat>
          <c:val>
            <c:numRef>
              <c:f>'Share Price -  5Y'!$I$37:$I$40</c:f>
              <c:numCache>
                <c:formatCode>0.00%</c:formatCode>
                <c:ptCount val="4"/>
                <c:pt idx="0">
                  <c:v>0.51100000000000001</c:v>
                </c:pt>
                <c:pt idx="1">
                  <c:v>0.182</c:v>
                </c:pt>
                <c:pt idx="2">
                  <c:v>0.2676</c:v>
                </c:pt>
                <c:pt idx="3">
                  <c:v>3.9399999999999998E-2</c:v>
                </c:pt>
              </c:numCache>
            </c:numRef>
          </c:val>
          <c:extLst>
            <c:ext xmlns:c16="http://schemas.microsoft.com/office/drawing/2014/chart" uri="{C3380CC4-5D6E-409C-BE32-E72D297353CC}">
              <c16:uniqueId val="{00000008-10EE-402D-88D0-93809A72E4D5}"/>
            </c:ext>
          </c:extLst>
        </c:ser>
        <c:dLbls>
          <c:dLblPos val="outEnd"/>
          <c:showLegendKey val="0"/>
          <c:showVal val="1"/>
          <c:showCatName val="0"/>
          <c:showSerName val="0"/>
          <c:showPercent val="0"/>
          <c:showBubbleSize val="0"/>
        </c:dLbls>
        <c:gapWidth val="182"/>
        <c:axId val="1855749776"/>
        <c:axId val="1855744976"/>
      </c:barChart>
      <c:catAx>
        <c:axId val="185574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5744976"/>
        <c:crosses val="autoZero"/>
        <c:auto val="1"/>
        <c:lblAlgn val="ctr"/>
        <c:lblOffset val="100"/>
        <c:noMultiLvlLbl val="0"/>
      </c:catAx>
      <c:valAx>
        <c:axId val="1855744976"/>
        <c:scaling>
          <c:orientation val="minMax"/>
        </c:scaling>
        <c:delete val="1"/>
        <c:axPos val="b"/>
        <c:numFmt formatCode="0.00%" sourceLinked="1"/>
        <c:majorTickMark val="none"/>
        <c:minorTickMark val="none"/>
        <c:tickLblPos val="nextTo"/>
        <c:crossAx val="18557497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'Share Price -  5Y'!$C$2</c:f>
              <c:strCache>
                <c:ptCount val="1"/>
                <c:pt idx="0">
                  <c:v>Adj Close</c:v>
                </c:pt>
              </c:strCache>
            </c:strRef>
          </c:tx>
          <c:spPr>
            <a:ln w="28575" cap="rnd">
              <a:solidFill>
                <a:schemeClr val="accent1"/>
              </a:solidFill>
              <a:round/>
            </a:ln>
            <a:effectLst/>
          </c:spPr>
          <c:marker>
            <c:symbol val="none"/>
          </c:marker>
          <c:cat>
            <c:numRef>
              <c:f>'Share Price -  5Y'!$B$3:$B$262</c:f>
              <c:numCache>
                <c:formatCode>dd\-mm\-yyyy</c:formatCode>
                <c:ptCount val="260"/>
                <c:pt idx="0">
                  <c:v>45691</c:v>
                </c:pt>
                <c:pt idx="1">
                  <c:v>45684</c:v>
                </c:pt>
                <c:pt idx="2">
                  <c:v>45677</c:v>
                </c:pt>
                <c:pt idx="3">
                  <c:v>45670</c:v>
                </c:pt>
                <c:pt idx="4">
                  <c:v>45663</c:v>
                </c:pt>
                <c:pt idx="5">
                  <c:v>45656</c:v>
                </c:pt>
                <c:pt idx="6">
                  <c:v>45649</c:v>
                </c:pt>
                <c:pt idx="7">
                  <c:v>45642</c:v>
                </c:pt>
                <c:pt idx="8">
                  <c:v>45635</c:v>
                </c:pt>
                <c:pt idx="9">
                  <c:v>45628</c:v>
                </c:pt>
                <c:pt idx="10">
                  <c:v>45621</c:v>
                </c:pt>
                <c:pt idx="11">
                  <c:v>45614</c:v>
                </c:pt>
                <c:pt idx="12">
                  <c:v>45607</c:v>
                </c:pt>
                <c:pt idx="13">
                  <c:v>45600</c:v>
                </c:pt>
                <c:pt idx="14">
                  <c:v>45593</c:v>
                </c:pt>
                <c:pt idx="15">
                  <c:v>45586</c:v>
                </c:pt>
                <c:pt idx="16">
                  <c:v>45579</c:v>
                </c:pt>
                <c:pt idx="17">
                  <c:v>45572</c:v>
                </c:pt>
                <c:pt idx="18">
                  <c:v>45565</c:v>
                </c:pt>
                <c:pt idx="19">
                  <c:v>45558</c:v>
                </c:pt>
                <c:pt idx="20">
                  <c:v>45551</c:v>
                </c:pt>
                <c:pt idx="21">
                  <c:v>45544</c:v>
                </c:pt>
                <c:pt idx="22">
                  <c:v>45537</c:v>
                </c:pt>
                <c:pt idx="23">
                  <c:v>45530</c:v>
                </c:pt>
                <c:pt idx="24">
                  <c:v>45523</c:v>
                </c:pt>
                <c:pt idx="25">
                  <c:v>45516</c:v>
                </c:pt>
                <c:pt idx="26">
                  <c:v>45509</c:v>
                </c:pt>
                <c:pt idx="27">
                  <c:v>45502</c:v>
                </c:pt>
                <c:pt idx="28">
                  <c:v>45495</c:v>
                </c:pt>
                <c:pt idx="29">
                  <c:v>45488</c:v>
                </c:pt>
                <c:pt idx="30">
                  <c:v>45481</c:v>
                </c:pt>
                <c:pt idx="31">
                  <c:v>45474</c:v>
                </c:pt>
                <c:pt idx="32">
                  <c:v>45467</c:v>
                </c:pt>
                <c:pt idx="33">
                  <c:v>45460</c:v>
                </c:pt>
                <c:pt idx="34">
                  <c:v>45453</c:v>
                </c:pt>
                <c:pt idx="35">
                  <c:v>45446</c:v>
                </c:pt>
                <c:pt idx="36">
                  <c:v>45439</c:v>
                </c:pt>
                <c:pt idx="37">
                  <c:v>45432</c:v>
                </c:pt>
                <c:pt idx="38">
                  <c:v>45425</c:v>
                </c:pt>
                <c:pt idx="39">
                  <c:v>45418</c:v>
                </c:pt>
                <c:pt idx="40">
                  <c:v>45411</c:v>
                </c:pt>
                <c:pt idx="41">
                  <c:v>45404</c:v>
                </c:pt>
                <c:pt idx="42">
                  <c:v>45397</c:v>
                </c:pt>
                <c:pt idx="43">
                  <c:v>45390</c:v>
                </c:pt>
                <c:pt idx="44">
                  <c:v>45383</c:v>
                </c:pt>
                <c:pt idx="45">
                  <c:v>45376</c:v>
                </c:pt>
                <c:pt idx="46">
                  <c:v>45369</c:v>
                </c:pt>
                <c:pt idx="47">
                  <c:v>45362</c:v>
                </c:pt>
                <c:pt idx="48">
                  <c:v>45355</c:v>
                </c:pt>
                <c:pt idx="49">
                  <c:v>45348</c:v>
                </c:pt>
                <c:pt idx="50">
                  <c:v>45341</c:v>
                </c:pt>
                <c:pt idx="51">
                  <c:v>45334</c:v>
                </c:pt>
                <c:pt idx="52">
                  <c:v>45327</c:v>
                </c:pt>
                <c:pt idx="53">
                  <c:v>45320</c:v>
                </c:pt>
                <c:pt idx="54">
                  <c:v>45313</c:v>
                </c:pt>
                <c:pt idx="55">
                  <c:v>45306</c:v>
                </c:pt>
                <c:pt idx="56">
                  <c:v>45299</c:v>
                </c:pt>
                <c:pt idx="57">
                  <c:v>45292</c:v>
                </c:pt>
                <c:pt idx="58">
                  <c:v>45285</c:v>
                </c:pt>
                <c:pt idx="59">
                  <c:v>45278</c:v>
                </c:pt>
                <c:pt idx="60">
                  <c:v>45271</c:v>
                </c:pt>
                <c:pt idx="61">
                  <c:v>45264</c:v>
                </c:pt>
                <c:pt idx="62">
                  <c:v>45257</c:v>
                </c:pt>
                <c:pt idx="63">
                  <c:v>45250</c:v>
                </c:pt>
                <c:pt idx="64">
                  <c:v>45243</c:v>
                </c:pt>
                <c:pt idx="65">
                  <c:v>45236</c:v>
                </c:pt>
                <c:pt idx="66">
                  <c:v>45229</c:v>
                </c:pt>
                <c:pt idx="67">
                  <c:v>45222</c:v>
                </c:pt>
                <c:pt idx="68">
                  <c:v>45215</c:v>
                </c:pt>
                <c:pt idx="69">
                  <c:v>45208</c:v>
                </c:pt>
                <c:pt idx="70">
                  <c:v>45201</c:v>
                </c:pt>
                <c:pt idx="71">
                  <c:v>45194</c:v>
                </c:pt>
                <c:pt idx="72">
                  <c:v>45187</c:v>
                </c:pt>
                <c:pt idx="73">
                  <c:v>45180</c:v>
                </c:pt>
                <c:pt idx="74">
                  <c:v>45173</c:v>
                </c:pt>
                <c:pt idx="75">
                  <c:v>45166</c:v>
                </c:pt>
                <c:pt idx="76">
                  <c:v>45159</c:v>
                </c:pt>
                <c:pt idx="77">
                  <c:v>45152</c:v>
                </c:pt>
                <c:pt idx="78">
                  <c:v>45145</c:v>
                </c:pt>
                <c:pt idx="79">
                  <c:v>45138</c:v>
                </c:pt>
                <c:pt idx="80">
                  <c:v>45131</c:v>
                </c:pt>
                <c:pt idx="81">
                  <c:v>45124</c:v>
                </c:pt>
                <c:pt idx="82">
                  <c:v>45117</c:v>
                </c:pt>
                <c:pt idx="83">
                  <c:v>45110</c:v>
                </c:pt>
                <c:pt idx="84">
                  <c:v>45103</c:v>
                </c:pt>
                <c:pt idx="85">
                  <c:v>45096</c:v>
                </c:pt>
                <c:pt idx="86">
                  <c:v>45089</c:v>
                </c:pt>
                <c:pt idx="87">
                  <c:v>45082</c:v>
                </c:pt>
                <c:pt idx="88">
                  <c:v>45075</c:v>
                </c:pt>
                <c:pt idx="89">
                  <c:v>45068</c:v>
                </c:pt>
                <c:pt idx="90">
                  <c:v>45061</c:v>
                </c:pt>
                <c:pt idx="91">
                  <c:v>45054</c:v>
                </c:pt>
                <c:pt idx="92">
                  <c:v>45047</c:v>
                </c:pt>
                <c:pt idx="93">
                  <c:v>45040</c:v>
                </c:pt>
                <c:pt idx="94">
                  <c:v>45033</c:v>
                </c:pt>
                <c:pt idx="95">
                  <c:v>45026</c:v>
                </c:pt>
                <c:pt idx="96">
                  <c:v>45019</c:v>
                </c:pt>
                <c:pt idx="97">
                  <c:v>45012</c:v>
                </c:pt>
                <c:pt idx="98">
                  <c:v>45005</c:v>
                </c:pt>
                <c:pt idx="99">
                  <c:v>44998</c:v>
                </c:pt>
                <c:pt idx="100">
                  <c:v>44991</c:v>
                </c:pt>
                <c:pt idx="101">
                  <c:v>44984</c:v>
                </c:pt>
                <c:pt idx="102">
                  <c:v>44977</c:v>
                </c:pt>
                <c:pt idx="103">
                  <c:v>44970</c:v>
                </c:pt>
                <c:pt idx="104">
                  <c:v>44963</c:v>
                </c:pt>
                <c:pt idx="105">
                  <c:v>44956</c:v>
                </c:pt>
                <c:pt idx="106">
                  <c:v>44949</c:v>
                </c:pt>
                <c:pt idx="107">
                  <c:v>44942</c:v>
                </c:pt>
                <c:pt idx="108">
                  <c:v>44935</c:v>
                </c:pt>
                <c:pt idx="109">
                  <c:v>44928</c:v>
                </c:pt>
                <c:pt idx="110">
                  <c:v>44921</c:v>
                </c:pt>
                <c:pt idx="111">
                  <c:v>44914</c:v>
                </c:pt>
                <c:pt idx="112">
                  <c:v>44907</c:v>
                </c:pt>
                <c:pt idx="113">
                  <c:v>44900</c:v>
                </c:pt>
                <c:pt idx="114">
                  <c:v>44893</c:v>
                </c:pt>
                <c:pt idx="115">
                  <c:v>44886</c:v>
                </c:pt>
                <c:pt idx="116">
                  <c:v>44879</c:v>
                </c:pt>
                <c:pt idx="117">
                  <c:v>44872</c:v>
                </c:pt>
                <c:pt idx="118">
                  <c:v>44865</c:v>
                </c:pt>
                <c:pt idx="119">
                  <c:v>44858</c:v>
                </c:pt>
                <c:pt idx="120">
                  <c:v>44851</c:v>
                </c:pt>
                <c:pt idx="121">
                  <c:v>44844</c:v>
                </c:pt>
                <c:pt idx="122">
                  <c:v>44837</c:v>
                </c:pt>
                <c:pt idx="123">
                  <c:v>44830</c:v>
                </c:pt>
                <c:pt idx="124">
                  <c:v>44823</c:v>
                </c:pt>
                <c:pt idx="125">
                  <c:v>44816</c:v>
                </c:pt>
                <c:pt idx="126">
                  <c:v>44809</c:v>
                </c:pt>
                <c:pt idx="127">
                  <c:v>44802</c:v>
                </c:pt>
                <c:pt idx="128">
                  <c:v>44795</c:v>
                </c:pt>
                <c:pt idx="129">
                  <c:v>44788</c:v>
                </c:pt>
                <c:pt idx="130">
                  <c:v>44781</c:v>
                </c:pt>
                <c:pt idx="131">
                  <c:v>44774</c:v>
                </c:pt>
                <c:pt idx="132">
                  <c:v>44767</c:v>
                </c:pt>
                <c:pt idx="133">
                  <c:v>44760</c:v>
                </c:pt>
                <c:pt idx="134">
                  <c:v>44753</c:v>
                </c:pt>
                <c:pt idx="135">
                  <c:v>44746</c:v>
                </c:pt>
                <c:pt idx="136">
                  <c:v>44739</c:v>
                </c:pt>
                <c:pt idx="137">
                  <c:v>44732</c:v>
                </c:pt>
                <c:pt idx="138">
                  <c:v>44725</c:v>
                </c:pt>
                <c:pt idx="139">
                  <c:v>44718</c:v>
                </c:pt>
                <c:pt idx="140">
                  <c:v>44711</c:v>
                </c:pt>
                <c:pt idx="141">
                  <c:v>44704</c:v>
                </c:pt>
                <c:pt idx="142">
                  <c:v>44697</c:v>
                </c:pt>
                <c:pt idx="143">
                  <c:v>44690</c:v>
                </c:pt>
                <c:pt idx="144">
                  <c:v>44683</c:v>
                </c:pt>
                <c:pt idx="145">
                  <c:v>44676</c:v>
                </c:pt>
                <c:pt idx="146">
                  <c:v>44669</c:v>
                </c:pt>
                <c:pt idx="147">
                  <c:v>44662</c:v>
                </c:pt>
                <c:pt idx="148">
                  <c:v>44655</c:v>
                </c:pt>
                <c:pt idx="149">
                  <c:v>44648</c:v>
                </c:pt>
                <c:pt idx="150">
                  <c:v>44641</c:v>
                </c:pt>
                <c:pt idx="151">
                  <c:v>44634</c:v>
                </c:pt>
                <c:pt idx="152">
                  <c:v>44627</c:v>
                </c:pt>
                <c:pt idx="153">
                  <c:v>44620</c:v>
                </c:pt>
                <c:pt idx="154">
                  <c:v>44613</c:v>
                </c:pt>
                <c:pt idx="155">
                  <c:v>44606</c:v>
                </c:pt>
                <c:pt idx="156">
                  <c:v>44599</c:v>
                </c:pt>
                <c:pt idx="157">
                  <c:v>44592</c:v>
                </c:pt>
                <c:pt idx="158">
                  <c:v>44585</c:v>
                </c:pt>
                <c:pt idx="159">
                  <c:v>44578</c:v>
                </c:pt>
                <c:pt idx="160">
                  <c:v>44571</c:v>
                </c:pt>
                <c:pt idx="161">
                  <c:v>44564</c:v>
                </c:pt>
                <c:pt idx="162">
                  <c:v>44557</c:v>
                </c:pt>
                <c:pt idx="163">
                  <c:v>44550</c:v>
                </c:pt>
                <c:pt idx="164">
                  <c:v>44543</c:v>
                </c:pt>
                <c:pt idx="165">
                  <c:v>44536</c:v>
                </c:pt>
                <c:pt idx="166">
                  <c:v>44529</c:v>
                </c:pt>
                <c:pt idx="167">
                  <c:v>44522</c:v>
                </c:pt>
                <c:pt idx="168">
                  <c:v>44515</c:v>
                </c:pt>
                <c:pt idx="169">
                  <c:v>44508</c:v>
                </c:pt>
                <c:pt idx="170">
                  <c:v>44501</c:v>
                </c:pt>
                <c:pt idx="171">
                  <c:v>44494</c:v>
                </c:pt>
                <c:pt idx="172">
                  <c:v>44487</c:v>
                </c:pt>
                <c:pt idx="173">
                  <c:v>44480</c:v>
                </c:pt>
                <c:pt idx="174">
                  <c:v>44473</c:v>
                </c:pt>
                <c:pt idx="175">
                  <c:v>44466</c:v>
                </c:pt>
                <c:pt idx="176">
                  <c:v>44459</c:v>
                </c:pt>
                <c:pt idx="177">
                  <c:v>44452</c:v>
                </c:pt>
                <c:pt idx="178">
                  <c:v>44445</c:v>
                </c:pt>
                <c:pt idx="179">
                  <c:v>44438</c:v>
                </c:pt>
                <c:pt idx="180">
                  <c:v>44431</c:v>
                </c:pt>
                <c:pt idx="181">
                  <c:v>44424</c:v>
                </c:pt>
                <c:pt idx="182">
                  <c:v>44417</c:v>
                </c:pt>
                <c:pt idx="183">
                  <c:v>44410</c:v>
                </c:pt>
                <c:pt idx="184">
                  <c:v>44403</c:v>
                </c:pt>
                <c:pt idx="185">
                  <c:v>44396</c:v>
                </c:pt>
                <c:pt idx="186">
                  <c:v>44389</c:v>
                </c:pt>
                <c:pt idx="187">
                  <c:v>44382</c:v>
                </c:pt>
                <c:pt idx="188">
                  <c:v>44375</c:v>
                </c:pt>
                <c:pt idx="189">
                  <c:v>44368</c:v>
                </c:pt>
                <c:pt idx="190">
                  <c:v>44361</c:v>
                </c:pt>
                <c:pt idx="191">
                  <c:v>44354</c:v>
                </c:pt>
                <c:pt idx="192">
                  <c:v>44347</c:v>
                </c:pt>
                <c:pt idx="193">
                  <c:v>44340</c:v>
                </c:pt>
                <c:pt idx="194">
                  <c:v>44333</c:v>
                </c:pt>
                <c:pt idx="195">
                  <c:v>44326</c:v>
                </c:pt>
                <c:pt idx="196">
                  <c:v>44319</c:v>
                </c:pt>
                <c:pt idx="197">
                  <c:v>44312</c:v>
                </c:pt>
                <c:pt idx="198">
                  <c:v>44305</c:v>
                </c:pt>
                <c:pt idx="199">
                  <c:v>44298</c:v>
                </c:pt>
                <c:pt idx="200">
                  <c:v>44291</c:v>
                </c:pt>
                <c:pt idx="201">
                  <c:v>44284</c:v>
                </c:pt>
                <c:pt idx="202">
                  <c:v>44277</c:v>
                </c:pt>
                <c:pt idx="203">
                  <c:v>44270</c:v>
                </c:pt>
                <c:pt idx="204">
                  <c:v>44263</c:v>
                </c:pt>
                <c:pt idx="205">
                  <c:v>44256</c:v>
                </c:pt>
                <c:pt idx="206">
                  <c:v>44249</c:v>
                </c:pt>
                <c:pt idx="207">
                  <c:v>44242</c:v>
                </c:pt>
                <c:pt idx="208">
                  <c:v>44235</c:v>
                </c:pt>
                <c:pt idx="209">
                  <c:v>44228</c:v>
                </c:pt>
                <c:pt idx="210">
                  <c:v>44221</c:v>
                </c:pt>
                <c:pt idx="211">
                  <c:v>44214</c:v>
                </c:pt>
                <c:pt idx="212">
                  <c:v>44207</c:v>
                </c:pt>
                <c:pt idx="213">
                  <c:v>44200</c:v>
                </c:pt>
                <c:pt idx="214">
                  <c:v>44193</c:v>
                </c:pt>
                <c:pt idx="215">
                  <c:v>44186</c:v>
                </c:pt>
                <c:pt idx="216">
                  <c:v>44179</c:v>
                </c:pt>
                <c:pt idx="217">
                  <c:v>44172</c:v>
                </c:pt>
                <c:pt idx="218">
                  <c:v>44165</c:v>
                </c:pt>
                <c:pt idx="219">
                  <c:v>44158</c:v>
                </c:pt>
                <c:pt idx="220">
                  <c:v>44151</c:v>
                </c:pt>
                <c:pt idx="221">
                  <c:v>44144</c:v>
                </c:pt>
                <c:pt idx="222">
                  <c:v>44137</c:v>
                </c:pt>
                <c:pt idx="223">
                  <c:v>44130</c:v>
                </c:pt>
                <c:pt idx="224">
                  <c:v>44123</c:v>
                </c:pt>
                <c:pt idx="225">
                  <c:v>44116</c:v>
                </c:pt>
                <c:pt idx="226">
                  <c:v>44109</c:v>
                </c:pt>
                <c:pt idx="227">
                  <c:v>44102</c:v>
                </c:pt>
                <c:pt idx="228">
                  <c:v>44095</c:v>
                </c:pt>
                <c:pt idx="229">
                  <c:v>44088</c:v>
                </c:pt>
                <c:pt idx="230">
                  <c:v>44081</c:v>
                </c:pt>
                <c:pt idx="231">
                  <c:v>44074</c:v>
                </c:pt>
                <c:pt idx="232">
                  <c:v>44067</c:v>
                </c:pt>
                <c:pt idx="233">
                  <c:v>44060</c:v>
                </c:pt>
                <c:pt idx="234">
                  <c:v>44053</c:v>
                </c:pt>
                <c:pt idx="235">
                  <c:v>44046</c:v>
                </c:pt>
                <c:pt idx="236">
                  <c:v>44039</c:v>
                </c:pt>
                <c:pt idx="237">
                  <c:v>44032</c:v>
                </c:pt>
                <c:pt idx="238">
                  <c:v>44025</c:v>
                </c:pt>
                <c:pt idx="239">
                  <c:v>44018</c:v>
                </c:pt>
                <c:pt idx="240">
                  <c:v>44011</c:v>
                </c:pt>
                <c:pt idx="241">
                  <c:v>44004</c:v>
                </c:pt>
                <c:pt idx="242">
                  <c:v>43997</c:v>
                </c:pt>
                <c:pt idx="243">
                  <c:v>43990</c:v>
                </c:pt>
                <c:pt idx="244">
                  <c:v>43983</c:v>
                </c:pt>
                <c:pt idx="245">
                  <c:v>43976</c:v>
                </c:pt>
                <c:pt idx="246">
                  <c:v>43969</c:v>
                </c:pt>
                <c:pt idx="247">
                  <c:v>43962</c:v>
                </c:pt>
                <c:pt idx="248">
                  <c:v>43955</c:v>
                </c:pt>
                <c:pt idx="249">
                  <c:v>43948</c:v>
                </c:pt>
                <c:pt idx="250">
                  <c:v>43941</c:v>
                </c:pt>
                <c:pt idx="251">
                  <c:v>43934</c:v>
                </c:pt>
                <c:pt idx="252">
                  <c:v>43927</c:v>
                </c:pt>
                <c:pt idx="253">
                  <c:v>43920</c:v>
                </c:pt>
                <c:pt idx="254">
                  <c:v>43913</c:v>
                </c:pt>
                <c:pt idx="255">
                  <c:v>43906</c:v>
                </c:pt>
                <c:pt idx="256">
                  <c:v>43899</c:v>
                </c:pt>
                <c:pt idx="257">
                  <c:v>43892</c:v>
                </c:pt>
                <c:pt idx="258">
                  <c:v>43885</c:v>
                </c:pt>
                <c:pt idx="259">
                  <c:v>43878</c:v>
                </c:pt>
              </c:numCache>
            </c:numRef>
          </c:cat>
          <c:val>
            <c:numRef>
              <c:f>'Share Price -  5Y'!$C$3:$C$262</c:f>
              <c:numCache>
                <c:formatCode>General</c:formatCode>
                <c:ptCount val="260"/>
                <c:pt idx="0">
                  <c:v>316.95</c:v>
                </c:pt>
                <c:pt idx="1">
                  <c:v>315.24</c:v>
                </c:pt>
                <c:pt idx="2">
                  <c:v>321.14</c:v>
                </c:pt>
                <c:pt idx="3">
                  <c:v>323.63</c:v>
                </c:pt>
                <c:pt idx="4">
                  <c:v>305.86</c:v>
                </c:pt>
                <c:pt idx="5">
                  <c:v>337.22</c:v>
                </c:pt>
                <c:pt idx="6">
                  <c:v>332.41</c:v>
                </c:pt>
                <c:pt idx="7">
                  <c:v>330.67</c:v>
                </c:pt>
                <c:pt idx="8">
                  <c:v>354.39</c:v>
                </c:pt>
                <c:pt idx="9">
                  <c:v>366.64</c:v>
                </c:pt>
                <c:pt idx="10">
                  <c:v>360.84</c:v>
                </c:pt>
                <c:pt idx="11">
                  <c:v>362.62</c:v>
                </c:pt>
                <c:pt idx="12">
                  <c:v>369.62</c:v>
                </c:pt>
                <c:pt idx="13">
                  <c:v>394.57</c:v>
                </c:pt>
                <c:pt idx="14">
                  <c:v>405.67</c:v>
                </c:pt>
                <c:pt idx="15">
                  <c:v>393.39</c:v>
                </c:pt>
                <c:pt idx="16">
                  <c:v>419.08</c:v>
                </c:pt>
                <c:pt idx="17">
                  <c:v>416.66</c:v>
                </c:pt>
                <c:pt idx="18">
                  <c:v>424.5</c:v>
                </c:pt>
                <c:pt idx="19">
                  <c:v>430.87</c:v>
                </c:pt>
                <c:pt idx="20">
                  <c:v>418.09</c:v>
                </c:pt>
                <c:pt idx="21">
                  <c:v>395.86</c:v>
                </c:pt>
                <c:pt idx="22">
                  <c:v>389.35</c:v>
                </c:pt>
                <c:pt idx="23">
                  <c:v>410.45</c:v>
                </c:pt>
                <c:pt idx="24">
                  <c:v>396.4</c:v>
                </c:pt>
                <c:pt idx="25">
                  <c:v>392.55</c:v>
                </c:pt>
                <c:pt idx="26">
                  <c:v>401.81</c:v>
                </c:pt>
                <c:pt idx="27">
                  <c:v>410.66</c:v>
                </c:pt>
                <c:pt idx="28">
                  <c:v>387.77</c:v>
                </c:pt>
                <c:pt idx="29">
                  <c:v>356.8</c:v>
                </c:pt>
                <c:pt idx="30">
                  <c:v>369.03</c:v>
                </c:pt>
                <c:pt idx="31">
                  <c:v>371.62</c:v>
                </c:pt>
                <c:pt idx="32">
                  <c:v>370.2</c:v>
                </c:pt>
                <c:pt idx="33">
                  <c:v>352.05</c:v>
                </c:pt>
                <c:pt idx="34">
                  <c:v>360.52</c:v>
                </c:pt>
                <c:pt idx="35">
                  <c:v>352.83</c:v>
                </c:pt>
                <c:pt idx="36">
                  <c:v>351.27</c:v>
                </c:pt>
                <c:pt idx="37">
                  <c:v>366.88</c:v>
                </c:pt>
                <c:pt idx="38">
                  <c:v>358.41</c:v>
                </c:pt>
                <c:pt idx="39">
                  <c:v>347.84</c:v>
                </c:pt>
                <c:pt idx="40">
                  <c:v>357.09</c:v>
                </c:pt>
                <c:pt idx="41">
                  <c:v>348.33</c:v>
                </c:pt>
                <c:pt idx="42">
                  <c:v>343</c:v>
                </c:pt>
                <c:pt idx="43">
                  <c:v>353.96</c:v>
                </c:pt>
                <c:pt idx="44">
                  <c:v>346.91</c:v>
                </c:pt>
                <c:pt idx="45">
                  <c:v>328.57</c:v>
                </c:pt>
                <c:pt idx="46">
                  <c:v>317.76</c:v>
                </c:pt>
                <c:pt idx="47">
                  <c:v>309.49</c:v>
                </c:pt>
                <c:pt idx="48">
                  <c:v>344.62</c:v>
                </c:pt>
                <c:pt idx="49">
                  <c:v>336.1</c:v>
                </c:pt>
                <c:pt idx="50">
                  <c:v>330.48</c:v>
                </c:pt>
                <c:pt idx="51">
                  <c:v>330.48</c:v>
                </c:pt>
                <c:pt idx="52">
                  <c:v>314.83</c:v>
                </c:pt>
                <c:pt idx="53">
                  <c:v>322.19</c:v>
                </c:pt>
                <c:pt idx="54">
                  <c:v>304.99</c:v>
                </c:pt>
                <c:pt idx="55">
                  <c:v>298.89</c:v>
                </c:pt>
                <c:pt idx="56">
                  <c:v>302.95999999999998</c:v>
                </c:pt>
                <c:pt idx="57">
                  <c:v>305.19</c:v>
                </c:pt>
                <c:pt idx="58">
                  <c:v>301.51</c:v>
                </c:pt>
                <c:pt idx="59">
                  <c:v>293.41000000000003</c:v>
                </c:pt>
                <c:pt idx="60">
                  <c:v>295.64</c:v>
                </c:pt>
                <c:pt idx="61">
                  <c:v>276.20999999999998</c:v>
                </c:pt>
                <c:pt idx="62">
                  <c:v>260.61</c:v>
                </c:pt>
                <c:pt idx="63">
                  <c:v>246.03</c:v>
                </c:pt>
                <c:pt idx="64">
                  <c:v>243.8</c:v>
                </c:pt>
                <c:pt idx="65">
                  <c:v>235.23</c:v>
                </c:pt>
                <c:pt idx="66">
                  <c:v>224.91</c:v>
                </c:pt>
                <c:pt idx="67">
                  <c:v>227.07</c:v>
                </c:pt>
                <c:pt idx="68">
                  <c:v>231.3</c:v>
                </c:pt>
                <c:pt idx="69">
                  <c:v>232.3</c:v>
                </c:pt>
                <c:pt idx="70">
                  <c:v>226.07</c:v>
                </c:pt>
                <c:pt idx="71">
                  <c:v>235.66</c:v>
                </c:pt>
                <c:pt idx="72">
                  <c:v>228.37</c:v>
                </c:pt>
                <c:pt idx="73">
                  <c:v>226.69</c:v>
                </c:pt>
                <c:pt idx="74">
                  <c:v>230.58</c:v>
                </c:pt>
                <c:pt idx="75">
                  <c:v>221.41</c:v>
                </c:pt>
                <c:pt idx="76">
                  <c:v>209.13</c:v>
                </c:pt>
                <c:pt idx="77">
                  <c:v>206.49</c:v>
                </c:pt>
                <c:pt idx="78">
                  <c:v>201.6</c:v>
                </c:pt>
                <c:pt idx="79">
                  <c:v>206.29</c:v>
                </c:pt>
                <c:pt idx="80">
                  <c:v>198.76</c:v>
                </c:pt>
                <c:pt idx="81">
                  <c:v>184.66</c:v>
                </c:pt>
                <c:pt idx="82">
                  <c:v>177.42</c:v>
                </c:pt>
                <c:pt idx="83">
                  <c:v>182.29</c:v>
                </c:pt>
                <c:pt idx="84">
                  <c:v>179.03</c:v>
                </c:pt>
                <c:pt idx="85">
                  <c:v>176.71</c:v>
                </c:pt>
                <c:pt idx="86">
                  <c:v>178.13</c:v>
                </c:pt>
                <c:pt idx="87">
                  <c:v>173.02</c:v>
                </c:pt>
                <c:pt idx="88">
                  <c:v>165.21</c:v>
                </c:pt>
                <c:pt idx="89">
                  <c:v>165.16</c:v>
                </c:pt>
                <c:pt idx="90">
                  <c:v>164.03</c:v>
                </c:pt>
                <c:pt idx="91">
                  <c:v>165.59</c:v>
                </c:pt>
                <c:pt idx="92">
                  <c:v>164.93</c:v>
                </c:pt>
                <c:pt idx="93">
                  <c:v>162.80000000000001</c:v>
                </c:pt>
                <c:pt idx="94">
                  <c:v>160.62</c:v>
                </c:pt>
                <c:pt idx="95">
                  <c:v>163.79</c:v>
                </c:pt>
                <c:pt idx="96">
                  <c:v>165.83</c:v>
                </c:pt>
                <c:pt idx="97">
                  <c:v>165.73</c:v>
                </c:pt>
                <c:pt idx="98">
                  <c:v>163.46</c:v>
                </c:pt>
                <c:pt idx="99">
                  <c:v>167.48</c:v>
                </c:pt>
                <c:pt idx="100">
                  <c:v>171.08</c:v>
                </c:pt>
                <c:pt idx="101">
                  <c:v>163.36000000000001</c:v>
                </c:pt>
                <c:pt idx="102">
                  <c:v>161.85</c:v>
                </c:pt>
                <c:pt idx="103">
                  <c:v>159.06</c:v>
                </c:pt>
                <c:pt idx="104">
                  <c:v>156.16999999999999</c:v>
                </c:pt>
                <c:pt idx="105">
                  <c:v>152.69999999999999</c:v>
                </c:pt>
                <c:pt idx="106">
                  <c:v>153.38999999999999</c:v>
                </c:pt>
                <c:pt idx="107">
                  <c:v>155.61000000000001</c:v>
                </c:pt>
                <c:pt idx="108">
                  <c:v>154.78</c:v>
                </c:pt>
                <c:pt idx="109">
                  <c:v>155.88</c:v>
                </c:pt>
                <c:pt idx="110">
                  <c:v>153.53</c:v>
                </c:pt>
                <c:pt idx="111">
                  <c:v>150.35</c:v>
                </c:pt>
                <c:pt idx="112">
                  <c:v>156.62</c:v>
                </c:pt>
                <c:pt idx="113">
                  <c:v>156.35</c:v>
                </c:pt>
                <c:pt idx="114">
                  <c:v>158.79</c:v>
                </c:pt>
                <c:pt idx="115">
                  <c:v>156.58000000000001</c:v>
                </c:pt>
                <c:pt idx="116">
                  <c:v>152.97999999999999</c:v>
                </c:pt>
                <c:pt idx="117">
                  <c:v>158.13999999999999</c:v>
                </c:pt>
                <c:pt idx="118">
                  <c:v>163.22</c:v>
                </c:pt>
                <c:pt idx="119">
                  <c:v>160.54</c:v>
                </c:pt>
                <c:pt idx="120">
                  <c:v>152.24</c:v>
                </c:pt>
                <c:pt idx="121">
                  <c:v>152.29</c:v>
                </c:pt>
                <c:pt idx="122">
                  <c:v>151.55000000000001</c:v>
                </c:pt>
                <c:pt idx="123">
                  <c:v>147.26</c:v>
                </c:pt>
                <c:pt idx="124">
                  <c:v>151.22999999999999</c:v>
                </c:pt>
                <c:pt idx="125">
                  <c:v>159.38999999999999</c:v>
                </c:pt>
                <c:pt idx="126">
                  <c:v>153.66999999999999</c:v>
                </c:pt>
                <c:pt idx="127">
                  <c:v>149.24</c:v>
                </c:pt>
                <c:pt idx="128">
                  <c:v>150.72</c:v>
                </c:pt>
                <c:pt idx="129">
                  <c:v>145.51</c:v>
                </c:pt>
                <c:pt idx="130">
                  <c:v>143.44999999999999</c:v>
                </c:pt>
                <c:pt idx="131">
                  <c:v>140.82</c:v>
                </c:pt>
                <c:pt idx="132">
                  <c:v>138.41999999999999</c:v>
                </c:pt>
                <c:pt idx="133">
                  <c:v>134.80000000000001</c:v>
                </c:pt>
                <c:pt idx="134">
                  <c:v>135.53</c:v>
                </c:pt>
                <c:pt idx="135">
                  <c:v>130.05000000000001</c:v>
                </c:pt>
                <c:pt idx="136">
                  <c:v>127.29</c:v>
                </c:pt>
                <c:pt idx="137">
                  <c:v>123.63</c:v>
                </c:pt>
                <c:pt idx="138">
                  <c:v>127.11</c:v>
                </c:pt>
                <c:pt idx="139">
                  <c:v>140.51</c:v>
                </c:pt>
                <c:pt idx="140">
                  <c:v>140.28</c:v>
                </c:pt>
                <c:pt idx="141">
                  <c:v>136.16</c:v>
                </c:pt>
                <c:pt idx="142">
                  <c:v>135.38999999999999</c:v>
                </c:pt>
                <c:pt idx="143">
                  <c:v>130.46</c:v>
                </c:pt>
                <c:pt idx="144">
                  <c:v>143.9</c:v>
                </c:pt>
                <c:pt idx="145">
                  <c:v>141.37</c:v>
                </c:pt>
                <c:pt idx="146">
                  <c:v>145.21</c:v>
                </c:pt>
                <c:pt idx="147">
                  <c:v>139.33000000000001</c:v>
                </c:pt>
                <c:pt idx="148">
                  <c:v>137.61000000000001</c:v>
                </c:pt>
                <c:pt idx="149">
                  <c:v>129.37</c:v>
                </c:pt>
                <c:pt idx="150">
                  <c:v>121.95</c:v>
                </c:pt>
                <c:pt idx="151">
                  <c:v>120.28</c:v>
                </c:pt>
                <c:pt idx="152">
                  <c:v>119.42</c:v>
                </c:pt>
                <c:pt idx="153">
                  <c:v>117.83</c:v>
                </c:pt>
                <c:pt idx="154">
                  <c:v>117.97</c:v>
                </c:pt>
                <c:pt idx="155">
                  <c:v>119.78</c:v>
                </c:pt>
                <c:pt idx="156">
                  <c:v>124.12</c:v>
                </c:pt>
                <c:pt idx="157">
                  <c:v>118.01</c:v>
                </c:pt>
                <c:pt idx="158">
                  <c:v>123.25</c:v>
                </c:pt>
                <c:pt idx="159">
                  <c:v>117.93</c:v>
                </c:pt>
                <c:pt idx="160">
                  <c:v>119.02</c:v>
                </c:pt>
                <c:pt idx="161">
                  <c:v>115.51</c:v>
                </c:pt>
                <c:pt idx="162">
                  <c:v>109.4</c:v>
                </c:pt>
                <c:pt idx="163">
                  <c:v>106.63</c:v>
                </c:pt>
                <c:pt idx="164">
                  <c:v>110.41</c:v>
                </c:pt>
                <c:pt idx="165">
                  <c:v>110.93</c:v>
                </c:pt>
                <c:pt idx="166">
                  <c:v>111.68</c:v>
                </c:pt>
                <c:pt idx="167">
                  <c:v>113.31</c:v>
                </c:pt>
                <c:pt idx="168">
                  <c:v>118.98</c:v>
                </c:pt>
                <c:pt idx="169">
                  <c:v>119.99</c:v>
                </c:pt>
                <c:pt idx="170">
                  <c:v>120.61</c:v>
                </c:pt>
                <c:pt idx="171">
                  <c:v>116.65</c:v>
                </c:pt>
                <c:pt idx="172">
                  <c:v>127.42</c:v>
                </c:pt>
                <c:pt idx="173">
                  <c:v>131.38</c:v>
                </c:pt>
                <c:pt idx="174">
                  <c:v>124.08</c:v>
                </c:pt>
                <c:pt idx="175">
                  <c:v>123.03</c:v>
                </c:pt>
                <c:pt idx="176">
                  <c:v>106.48</c:v>
                </c:pt>
                <c:pt idx="177">
                  <c:v>106.05</c:v>
                </c:pt>
                <c:pt idx="178">
                  <c:v>95.5</c:v>
                </c:pt>
                <c:pt idx="179">
                  <c:v>97.54</c:v>
                </c:pt>
                <c:pt idx="180">
                  <c:v>94.54</c:v>
                </c:pt>
                <c:pt idx="181">
                  <c:v>95.17</c:v>
                </c:pt>
                <c:pt idx="182">
                  <c:v>98.58</c:v>
                </c:pt>
                <c:pt idx="183">
                  <c:v>98.08</c:v>
                </c:pt>
                <c:pt idx="184">
                  <c:v>98.54</c:v>
                </c:pt>
                <c:pt idx="185">
                  <c:v>98.79</c:v>
                </c:pt>
                <c:pt idx="186">
                  <c:v>99.29</c:v>
                </c:pt>
                <c:pt idx="187">
                  <c:v>98.21</c:v>
                </c:pt>
                <c:pt idx="188">
                  <c:v>97.96</c:v>
                </c:pt>
                <c:pt idx="189">
                  <c:v>96.75</c:v>
                </c:pt>
                <c:pt idx="190">
                  <c:v>94.67</c:v>
                </c:pt>
                <c:pt idx="191">
                  <c:v>99.04</c:v>
                </c:pt>
                <c:pt idx="192">
                  <c:v>93.17</c:v>
                </c:pt>
                <c:pt idx="193">
                  <c:v>90.83</c:v>
                </c:pt>
                <c:pt idx="194">
                  <c:v>94.08</c:v>
                </c:pt>
                <c:pt idx="195">
                  <c:v>92.87</c:v>
                </c:pt>
                <c:pt idx="196">
                  <c:v>87.58</c:v>
                </c:pt>
                <c:pt idx="197">
                  <c:v>85.41</c:v>
                </c:pt>
                <c:pt idx="198">
                  <c:v>85.5</c:v>
                </c:pt>
                <c:pt idx="199">
                  <c:v>85.41</c:v>
                </c:pt>
                <c:pt idx="200">
                  <c:v>85.7</c:v>
                </c:pt>
                <c:pt idx="201">
                  <c:v>89.96</c:v>
                </c:pt>
                <c:pt idx="202">
                  <c:v>86.87</c:v>
                </c:pt>
                <c:pt idx="203">
                  <c:v>90.46</c:v>
                </c:pt>
                <c:pt idx="204">
                  <c:v>90.96</c:v>
                </c:pt>
                <c:pt idx="205">
                  <c:v>90.62</c:v>
                </c:pt>
                <c:pt idx="206">
                  <c:v>89.46</c:v>
                </c:pt>
                <c:pt idx="207">
                  <c:v>86.87</c:v>
                </c:pt>
                <c:pt idx="208">
                  <c:v>77.59</c:v>
                </c:pt>
                <c:pt idx="209">
                  <c:v>80.459999999999994</c:v>
                </c:pt>
                <c:pt idx="210">
                  <c:v>71.930000000000007</c:v>
                </c:pt>
                <c:pt idx="211">
                  <c:v>76.05</c:v>
                </c:pt>
                <c:pt idx="212">
                  <c:v>81.23</c:v>
                </c:pt>
                <c:pt idx="213">
                  <c:v>80.989999999999995</c:v>
                </c:pt>
                <c:pt idx="214">
                  <c:v>80.099999999999994</c:v>
                </c:pt>
                <c:pt idx="215">
                  <c:v>80.819999999999993</c:v>
                </c:pt>
                <c:pt idx="216">
                  <c:v>83.9</c:v>
                </c:pt>
                <c:pt idx="217">
                  <c:v>82.81</c:v>
                </c:pt>
                <c:pt idx="218">
                  <c:v>79.69</c:v>
                </c:pt>
                <c:pt idx="219">
                  <c:v>76.58</c:v>
                </c:pt>
                <c:pt idx="220">
                  <c:v>74.23</c:v>
                </c:pt>
                <c:pt idx="221">
                  <c:v>73.510000000000005</c:v>
                </c:pt>
                <c:pt idx="222">
                  <c:v>70.59</c:v>
                </c:pt>
                <c:pt idx="223">
                  <c:v>70.84</c:v>
                </c:pt>
                <c:pt idx="224">
                  <c:v>69.75</c:v>
                </c:pt>
                <c:pt idx="225">
                  <c:v>64.930000000000007</c:v>
                </c:pt>
                <c:pt idx="226">
                  <c:v>67.040000000000006</c:v>
                </c:pt>
                <c:pt idx="227">
                  <c:v>68.650000000000006</c:v>
                </c:pt>
                <c:pt idx="228">
                  <c:v>68.569999999999993</c:v>
                </c:pt>
                <c:pt idx="229">
                  <c:v>71.09</c:v>
                </c:pt>
                <c:pt idx="230">
                  <c:v>70.739999999999995</c:v>
                </c:pt>
                <c:pt idx="231">
                  <c:v>74.349999999999994</c:v>
                </c:pt>
                <c:pt idx="232">
                  <c:v>79.73</c:v>
                </c:pt>
                <c:pt idx="233">
                  <c:v>83.18</c:v>
                </c:pt>
                <c:pt idx="234">
                  <c:v>67.33</c:v>
                </c:pt>
                <c:pt idx="235">
                  <c:v>65.349999999999994</c:v>
                </c:pt>
                <c:pt idx="236">
                  <c:v>66.27</c:v>
                </c:pt>
                <c:pt idx="237">
                  <c:v>68.09</c:v>
                </c:pt>
                <c:pt idx="238">
                  <c:v>67.260000000000005</c:v>
                </c:pt>
                <c:pt idx="239">
                  <c:v>68.849999999999994</c:v>
                </c:pt>
                <c:pt idx="240">
                  <c:v>71.98</c:v>
                </c:pt>
                <c:pt idx="241">
                  <c:v>73.88</c:v>
                </c:pt>
                <c:pt idx="242">
                  <c:v>70.84</c:v>
                </c:pt>
                <c:pt idx="243">
                  <c:v>73.81</c:v>
                </c:pt>
                <c:pt idx="244">
                  <c:v>74.61</c:v>
                </c:pt>
                <c:pt idx="245">
                  <c:v>74.53</c:v>
                </c:pt>
                <c:pt idx="246">
                  <c:v>69.27</c:v>
                </c:pt>
                <c:pt idx="247">
                  <c:v>69.2</c:v>
                </c:pt>
                <c:pt idx="248">
                  <c:v>66.27</c:v>
                </c:pt>
                <c:pt idx="249">
                  <c:v>72.400000000000006</c:v>
                </c:pt>
                <c:pt idx="250">
                  <c:v>71.14</c:v>
                </c:pt>
                <c:pt idx="251">
                  <c:v>72.739999999999995</c:v>
                </c:pt>
                <c:pt idx="252">
                  <c:v>66.34</c:v>
                </c:pt>
                <c:pt idx="253">
                  <c:v>60.59</c:v>
                </c:pt>
                <c:pt idx="254">
                  <c:v>62.82</c:v>
                </c:pt>
                <c:pt idx="255">
                  <c:v>61.5</c:v>
                </c:pt>
                <c:pt idx="256">
                  <c:v>74.209999999999994</c:v>
                </c:pt>
                <c:pt idx="257">
                  <c:v>79.59</c:v>
                </c:pt>
                <c:pt idx="258">
                  <c:v>80.650000000000006</c:v>
                </c:pt>
                <c:pt idx="259">
                  <c:v>84.28</c:v>
                </c:pt>
              </c:numCache>
            </c:numRef>
          </c:val>
          <c:smooth val="0"/>
          <c:extLst>
            <c:ext xmlns:c16="http://schemas.microsoft.com/office/drawing/2014/chart" uri="{C3380CC4-5D6E-409C-BE32-E72D297353CC}">
              <c16:uniqueId val="{00000000-ABD8-47AF-90DE-BA3F4AA5D28A}"/>
            </c:ext>
          </c:extLst>
        </c:ser>
        <c:dLbls>
          <c:showLegendKey val="0"/>
          <c:showVal val="0"/>
          <c:showCatName val="0"/>
          <c:showSerName val="0"/>
          <c:showPercent val="0"/>
          <c:showBubbleSize val="0"/>
        </c:dLbls>
        <c:smooth val="0"/>
        <c:axId val="1855711376"/>
        <c:axId val="1855720976"/>
      </c:lineChart>
      <c:dateAx>
        <c:axId val="18557113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20976"/>
        <c:crosses val="autoZero"/>
        <c:auto val="1"/>
        <c:lblOffset val="100"/>
        <c:baseTimeUnit val="days"/>
      </c:dateAx>
      <c:valAx>
        <c:axId val="1855720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11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365A5"/>
              </a:solidFill>
              <a:ln>
                <a:noFill/>
              </a:ln>
              <a:effectLst/>
            </c:spPr>
            <c:extLst>
              <c:ext xmlns:c16="http://schemas.microsoft.com/office/drawing/2014/chart" uri="{C3380CC4-5D6E-409C-BE32-E72D297353CC}">
                <c16:uniqueId val="{00000006-8F86-4BCE-B854-6E2E546EFA91}"/>
              </c:ext>
            </c:extLst>
          </c:dPt>
          <c:dPt>
            <c:idx val="1"/>
            <c:invertIfNegative val="0"/>
            <c:bubble3D val="0"/>
            <c:spPr>
              <a:solidFill>
                <a:srgbClr val="0365A5"/>
              </a:solidFill>
              <a:ln>
                <a:noFill/>
              </a:ln>
              <a:effectLst/>
            </c:spPr>
            <c:extLst>
              <c:ext xmlns:c16="http://schemas.microsoft.com/office/drawing/2014/chart" uri="{C3380CC4-5D6E-409C-BE32-E72D297353CC}">
                <c16:uniqueId val="{00000005-8F86-4BCE-B854-6E2E546EFA91}"/>
              </c:ext>
            </c:extLst>
          </c:dPt>
          <c:dPt>
            <c:idx val="2"/>
            <c:invertIfNegative val="0"/>
            <c:bubble3D val="0"/>
            <c:spPr>
              <a:pattFill prst="wdDnDiag">
                <a:fgClr>
                  <a:srgbClr val="002060"/>
                </a:fgClr>
                <a:bgClr>
                  <a:schemeClr val="bg1"/>
                </a:bgClr>
              </a:pattFill>
              <a:ln>
                <a:noFill/>
              </a:ln>
              <a:effectLst/>
            </c:spPr>
            <c:extLst>
              <c:ext xmlns:c16="http://schemas.microsoft.com/office/drawing/2014/chart" uri="{C3380CC4-5D6E-409C-BE32-E72D297353CC}">
                <c16:uniqueId val="{00000002-8F86-4BCE-B854-6E2E546EFA91}"/>
              </c:ext>
            </c:extLst>
          </c:dPt>
          <c:dPt>
            <c:idx val="3"/>
            <c:invertIfNegative val="0"/>
            <c:bubble3D val="0"/>
            <c:spPr>
              <a:pattFill prst="wdDnDiag">
                <a:fgClr>
                  <a:srgbClr val="002060"/>
                </a:fgClr>
                <a:bgClr>
                  <a:schemeClr val="bg1"/>
                </a:bgClr>
              </a:pattFill>
              <a:ln>
                <a:noFill/>
              </a:ln>
              <a:effectLst/>
            </c:spPr>
            <c:extLst>
              <c:ext xmlns:c16="http://schemas.microsoft.com/office/drawing/2014/chart" uri="{C3380CC4-5D6E-409C-BE32-E72D297353CC}">
                <c16:uniqueId val="{00000003-8F86-4BCE-B854-6E2E546EFA91}"/>
              </c:ext>
            </c:extLst>
          </c:dPt>
          <c:dPt>
            <c:idx val="4"/>
            <c:invertIfNegative val="0"/>
            <c:bubble3D val="0"/>
            <c:spPr>
              <a:pattFill prst="wdDnDiag">
                <a:fgClr>
                  <a:srgbClr val="002060"/>
                </a:fgClr>
                <a:bgClr>
                  <a:schemeClr val="bg1"/>
                </a:bgClr>
              </a:pattFill>
              <a:ln>
                <a:noFill/>
              </a:ln>
              <a:effectLst/>
            </c:spPr>
            <c:extLst>
              <c:ext xmlns:c16="http://schemas.microsoft.com/office/drawing/2014/chart" uri="{C3380CC4-5D6E-409C-BE32-E72D297353CC}">
                <c16:uniqueId val="{00000004-8F86-4BCE-B854-6E2E546EFA91}"/>
              </c:ext>
            </c:extLst>
          </c:dPt>
          <c:cat>
            <c:strRef>
              <c:f>Forecasting!$C$47:$C$51</c:f>
              <c:strCache>
                <c:ptCount val="5"/>
                <c:pt idx="0">
                  <c:v>2023A</c:v>
                </c:pt>
                <c:pt idx="1">
                  <c:v>2024A</c:v>
                </c:pt>
                <c:pt idx="2">
                  <c:v>2025E</c:v>
                </c:pt>
                <c:pt idx="3">
                  <c:v>2026E</c:v>
                </c:pt>
                <c:pt idx="4">
                  <c:v>2027E</c:v>
                </c:pt>
              </c:strCache>
            </c:strRef>
          </c:cat>
          <c:val>
            <c:numRef>
              <c:f>Forecasting!$D$47:$D$51</c:f>
              <c:numCache>
                <c:formatCode>#,##0.00;\ \-#,##0.00;\-</c:formatCode>
                <c:ptCount val="5"/>
                <c:pt idx="0">
                  <c:v>176207.18</c:v>
                </c:pt>
                <c:pt idx="1">
                  <c:v>178500.88</c:v>
                </c:pt>
                <c:pt idx="2">
                  <c:v>177854.73466666669</c:v>
                </c:pt>
                <c:pt idx="3">
                  <c:v>189607.63315151515</c:v>
                </c:pt>
                <c:pt idx="4">
                  <c:v>201360.53163636365</c:v>
                </c:pt>
              </c:numCache>
            </c:numRef>
          </c:val>
          <c:extLst>
            <c:ext xmlns:c16="http://schemas.microsoft.com/office/drawing/2014/chart" uri="{C3380CC4-5D6E-409C-BE32-E72D297353CC}">
              <c16:uniqueId val="{00000001-8F86-4BCE-B854-6E2E546EFA91}"/>
            </c:ext>
          </c:extLst>
        </c:ser>
        <c:dLbls>
          <c:showLegendKey val="0"/>
          <c:showVal val="0"/>
          <c:showCatName val="0"/>
          <c:showSerName val="0"/>
          <c:showPercent val="0"/>
          <c:showBubbleSize val="0"/>
        </c:dLbls>
        <c:gapWidth val="219"/>
        <c:overlap val="-27"/>
        <c:axId val="1693414576"/>
        <c:axId val="1693409296"/>
      </c:barChart>
      <c:catAx>
        <c:axId val="16934145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09296"/>
        <c:crosses val="autoZero"/>
        <c:auto val="1"/>
        <c:lblAlgn val="ctr"/>
        <c:lblOffset val="100"/>
        <c:noMultiLvlLbl val="1"/>
      </c:catAx>
      <c:valAx>
        <c:axId val="1693409296"/>
        <c:scaling>
          <c:orientation val="minMax"/>
          <c:min val="0"/>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145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EBITDA</a:t>
            </a:r>
            <a:r>
              <a:rPr lang="en-IN" baseline="0"/>
              <a:t>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365A5"/>
              </a:solidFill>
              <a:ln>
                <a:noFill/>
              </a:ln>
              <a:effectLst/>
            </c:spPr>
            <c:extLst>
              <c:ext xmlns:c16="http://schemas.microsoft.com/office/drawing/2014/chart" uri="{C3380CC4-5D6E-409C-BE32-E72D297353CC}">
                <c16:uniqueId val="{00000008-F4A8-42AC-873A-0FF447A39E52}"/>
              </c:ext>
            </c:extLst>
          </c:dPt>
          <c:dPt>
            <c:idx val="1"/>
            <c:invertIfNegative val="0"/>
            <c:bubble3D val="0"/>
            <c:spPr>
              <a:solidFill>
                <a:srgbClr val="0365A5"/>
              </a:solidFill>
              <a:ln>
                <a:noFill/>
              </a:ln>
              <a:effectLst/>
            </c:spPr>
            <c:extLst>
              <c:ext xmlns:c16="http://schemas.microsoft.com/office/drawing/2014/chart" uri="{C3380CC4-5D6E-409C-BE32-E72D297353CC}">
                <c16:uniqueId val="{00000007-F4A8-42AC-873A-0FF447A39E52}"/>
              </c:ext>
            </c:extLst>
          </c:dPt>
          <c:dPt>
            <c:idx val="2"/>
            <c:invertIfNegative val="0"/>
            <c:bubble3D val="0"/>
            <c:spPr>
              <a:pattFill prst="wdDnDiag">
                <a:fgClr>
                  <a:srgbClr val="002060"/>
                </a:fgClr>
                <a:bgClr>
                  <a:schemeClr val="bg1"/>
                </a:bgClr>
              </a:pattFill>
              <a:ln>
                <a:noFill/>
              </a:ln>
              <a:effectLst/>
            </c:spPr>
            <c:extLst>
              <c:ext xmlns:c16="http://schemas.microsoft.com/office/drawing/2014/chart" uri="{C3380CC4-5D6E-409C-BE32-E72D297353CC}">
                <c16:uniqueId val="{00000004-F4A8-42AC-873A-0FF447A39E52}"/>
              </c:ext>
            </c:extLst>
          </c:dPt>
          <c:dPt>
            <c:idx val="3"/>
            <c:invertIfNegative val="0"/>
            <c:bubble3D val="0"/>
            <c:spPr>
              <a:pattFill prst="wdDnDiag">
                <a:fgClr>
                  <a:srgbClr val="002060"/>
                </a:fgClr>
                <a:bgClr>
                  <a:schemeClr val="bg1"/>
                </a:bgClr>
              </a:pattFill>
              <a:ln>
                <a:noFill/>
              </a:ln>
              <a:effectLst/>
            </c:spPr>
            <c:extLst>
              <c:ext xmlns:c16="http://schemas.microsoft.com/office/drawing/2014/chart" uri="{C3380CC4-5D6E-409C-BE32-E72D297353CC}">
                <c16:uniqueId val="{00000005-F4A8-42AC-873A-0FF447A39E52}"/>
              </c:ext>
            </c:extLst>
          </c:dPt>
          <c:dPt>
            <c:idx val="4"/>
            <c:invertIfNegative val="0"/>
            <c:bubble3D val="0"/>
            <c:spPr>
              <a:pattFill prst="wdDnDiag">
                <a:fgClr>
                  <a:srgbClr val="002060"/>
                </a:fgClr>
                <a:bgClr>
                  <a:schemeClr val="bg1"/>
                </a:bgClr>
              </a:pattFill>
              <a:ln>
                <a:noFill/>
              </a:ln>
              <a:effectLst/>
            </c:spPr>
            <c:extLst>
              <c:ext xmlns:c16="http://schemas.microsoft.com/office/drawing/2014/chart" uri="{C3380CC4-5D6E-409C-BE32-E72D297353CC}">
                <c16:uniqueId val="{00000006-F4A8-42AC-873A-0FF447A39E52}"/>
              </c:ext>
            </c:extLst>
          </c:dPt>
          <c:cat>
            <c:strRef>
              <c:f>Forecasting!$H$47:$H$51</c:f>
              <c:strCache>
                <c:ptCount val="5"/>
                <c:pt idx="0">
                  <c:v>2023A</c:v>
                </c:pt>
                <c:pt idx="1">
                  <c:v>2024A</c:v>
                </c:pt>
                <c:pt idx="2">
                  <c:v>2025E</c:v>
                </c:pt>
                <c:pt idx="3">
                  <c:v>2026E</c:v>
                </c:pt>
                <c:pt idx="4">
                  <c:v>2027E</c:v>
                </c:pt>
              </c:strCache>
            </c:strRef>
          </c:cat>
          <c:val>
            <c:numRef>
              <c:f>Forecasting!$I$47:$I$51</c:f>
              <c:numCache>
                <c:formatCode>General</c:formatCode>
                <c:ptCount val="5"/>
                <c:pt idx="0">
                  <c:v>47595.95</c:v>
                </c:pt>
                <c:pt idx="1">
                  <c:v>51455.69</c:v>
                </c:pt>
                <c:pt idx="2">
                  <c:v>52359.044666666654</c:v>
                </c:pt>
                <c:pt idx="3">
                  <c:v>57412.831866666646</c:v>
                </c:pt>
                <c:pt idx="4">
                  <c:v>62478.440302222203</c:v>
                </c:pt>
              </c:numCache>
            </c:numRef>
          </c:val>
          <c:extLst>
            <c:ext xmlns:c16="http://schemas.microsoft.com/office/drawing/2014/chart" uri="{C3380CC4-5D6E-409C-BE32-E72D297353CC}">
              <c16:uniqueId val="{00000000-F4A8-42AC-873A-0FF447A39E52}"/>
            </c:ext>
          </c:extLst>
        </c:ser>
        <c:dLbls>
          <c:showLegendKey val="0"/>
          <c:showVal val="0"/>
          <c:showCatName val="0"/>
          <c:showSerName val="0"/>
          <c:showPercent val="0"/>
          <c:showBubbleSize val="0"/>
        </c:dLbls>
        <c:gapWidth val="219"/>
        <c:overlap val="-27"/>
        <c:axId val="1693414576"/>
        <c:axId val="1693409296"/>
      </c:barChart>
      <c:catAx>
        <c:axId val="16934145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09296"/>
        <c:crosses val="autoZero"/>
        <c:auto val="1"/>
        <c:lblAlgn val="ctr"/>
        <c:lblOffset val="100"/>
        <c:noMultiLvlLbl val="1"/>
      </c:catAx>
      <c:valAx>
        <c:axId val="1693409296"/>
        <c:scaling>
          <c:orientation val="minMax"/>
          <c:min val="0"/>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145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EPS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365A5"/>
              </a:solidFill>
              <a:ln>
                <a:noFill/>
              </a:ln>
              <a:effectLst/>
            </c:spPr>
            <c:extLst>
              <c:ext xmlns:c16="http://schemas.microsoft.com/office/drawing/2014/chart" uri="{C3380CC4-5D6E-409C-BE32-E72D297353CC}">
                <c16:uniqueId val="{00000006-83EC-408D-AA8D-88F92F3EDFBD}"/>
              </c:ext>
            </c:extLst>
          </c:dPt>
          <c:dPt>
            <c:idx val="1"/>
            <c:invertIfNegative val="0"/>
            <c:bubble3D val="0"/>
            <c:spPr>
              <a:solidFill>
                <a:srgbClr val="0365A5"/>
              </a:solidFill>
              <a:ln>
                <a:noFill/>
              </a:ln>
              <a:effectLst/>
            </c:spPr>
            <c:extLst>
              <c:ext xmlns:c16="http://schemas.microsoft.com/office/drawing/2014/chart" uri="{C3380CC4-5D6E-409C-BE32-E72D297353CC}">
                <c16:uniqueId val="{00000005-83EC-408D-AA8D-88F92F3EDFBD}"/>
              </c:ext>
            </c:extLst>
          </c:dPt>
          <c:dPt>
            <c:idx val="2"/>
            <c:invertIfNegative val="0"/>
            <c:bubble3D val="0"/>
            <c:spPr>
              <a:pattFill prst="wdDnDiag">
                <a:fgClr>
                  <a:srgbClr val="002060"/>
                </a:fgClr>
                <a:bgClr>
                  <a:schemeClr val="bg1"/>
                </a:bgClr>
              </a:pattFill>
              <a:ln>
                <a:noFill/>
              </a:ln>
              <a:effectLst/>
            </c:spPr>
            <c:extLst>
              <c:ext xmlns:c16="http://schemas.microsoft.com/office/drawing/2014/chart" uri="{C3380CC4-5D6E-409C-BE32-E72D297353CC}">
                <c16:uniqueId val="{00000002-83EC-408D-AA8D-88F92F3EDFBD}"/>
              </c:ext>
            </c:extLst>
          </c:dPt>
          <c:dPt>
            <c:idx val="3"/>
            <c:invertIfNegative val="0"/>
            <c:bubble3D val="0"/>
            <c:spPr>
              <a:pattFill prst="wdDnDiag"/>
              <a:ln>
                <a:noFill/>
              </a:ln>
              <a:effectLst/>
            </c:spPr>
            <c:extLst>
              <c:ext xmlns:c16="http://schemas.microsoft.com/office/drawing/2014/chart" uri="{C3380CC4-5D6E-409C-BE32-E72D297353CC}">
                <c16:uniqueId val="{00000003-83EC-408D-AA8D-88F92F3EDFBD}"/>
              </c:ext>
            </c:extLst>
          </c:dPt>
          <c:dPt>
            <c:idx val="4"/>
            <c:invertIfNegative val="0"/>
            <c:bubble3D val="0"/>
            <c:spPr>
              <a:pattFill prst="wdDnDiag"/>
              <a:ln>
                <a:noFill/>
              </a:ln>
              <a:effectLst/>
            </c:spPr>
            <c:extLst>
              <c:ext xmlns:c16="http://schemas.microsoft.com/office/drawing/2014/chart" uri="{C3380CC4-5D6E-409C-BE32-E72D297353CC}">
                <c16:uniqueId val="{00000004-83EC-408D-AA8D-88F92F3EDFBD}"/>
              </c:ext>
            </c:extLst>
          </c:dPt>
          <c:cat>
            <c:strRef>
              <c:f>Forecasting!$M$47:$M$51</c:f>
              <c:strCache>
                <c:ptCount val="5"/>
                <c:pt idx="0">
                  <c:v>2023A</c:v>
                </c:pt>
                <c:pt idx="1">
                  <c:v>2024A</c:v>
                </c:pt>
                <c:pt idx="2">
                  <c:v>2025E</c:v>
                </c:pt>
                <c:pt idx="3">
                  <c:v>2026E</c:v>
                </c:pt>
                <c:pt idx="4">
                  <c:v>2027E</c:v>
                </c:pt>
              </c:strCache>
            </c:strRef>
          </c:cat>
          <c:val>
            <c:numRef>
              <c:f>Forecasting!$N$47:$N$51</c:f>
              <c:numCache>
                <c:formatCode>General</c:formatCode>
                <c:ptCount val="5"/>
                <c:pt idx="0">
                  <c:v>15.015840440562254</c:v>
                </c:pt>
                <c:pt idx="1">
                  <c:v>16.647261439458788</c:v>
                </c:pt>
                <c:pt idx="2">
                  <c:v>14.856663580691365</c:v>
                </c:pt>
                <c:pt idx="3">
                  <c:v>15.718742475409158</c:v>
                </c:pt>
                <c:pt idx="4">
                  <c:v>16.580821370126952</c:v>
                </c:pt>
              </c:numCache>
            </c:numRef>
          </c:val>
          <c:extLst>
            <c:ext xmlns:c16="http://schemas.microsoft.com/office/drawing/2014/chart" uri="{C3380CC4-5D6E-409C-BE32-E72D297353CC}">
              <c16:uniqueId val="{00000000-83EC-408D-AA8D-88F92F3EDFBD}"/>
            </c:ext>
          </c:extLst>
        </c:ser>
        <c:dLbls>
          <c:showLegendKey val="0"/>
          <c:showVal val="0"/>
          <c:showCatName val="0"/>
          <c:showSerName val="0"/>
          <c:showPercent val="0"/>
          <c:showBubbleSize val="0"/>
        </c:dLbls>
        <c:gapWidth val="219"/>
        <c:overlap val="-27"/>
        <c:axId val="1693414576"/>
        <c:axId val="1693409296"/>
      </c:barChart>
      <c:catAx>
        <c:axId val="16934145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09296"/>
        <c:crosses val="autoZero"/>
        <c:auto val="1"/>
        <c:lblAlgn val="ctr"/>
        <c:lblOffset val="100"/>
        <c:noMultiLvlLbl val="1"/>
      </c:catAx>
      <c:valAx>
        <c:axId val="1693409296"/>
        <c:scaling>
          <c:orientation val="minMax"/>
          <c:min val="0"/>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145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002060"/>
                </a:solidFill>
              </a:rPr>
              <a:t>Football Field Analysis</a:t>
            </a:r>
            <a:r>
              <a:rPr lang="en-IN" sz="1200" b="1" baseline="0">
                <a:solidFill>
                  <a:srgbClr val="002060"/>
                </a:solidFill>
              </a:rPr>
              <a:t> - </a:t>
            </a:r>
            <a:r>
              <a:rPr lang="en-IN" sz="1200" b="1">
                <a:solidFill>
                  <a:srgbClr val="002060"/>
                </a:solidFill>
              </a:rPr>
              <a:t>Valuation Summary (Rs)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spPr>
            <a:ln w="38100" cap="rnd">
              <a:noFill/>
              <a:round/>
            </a:ln>
            <a:effectLst/>
          </c:spPr>
          <c:marker>
            <c:symbol val="none"/>
          </c:marker>
          <c:cat>
            <c:strRef>
              <c:f>'Football Analysis'!$B$11:$B$15</c:f>
              <c:strCache>
                <c:ptCount val="5"/>
                <c:pt idx="0">
                  <c:v>Comps</c:v>
                </c:pt>
                <c:pt idx="1">
                  <c:v>DCF Bear</c:v>
                </c:pt>
                <c:pt idx="2">
                  <c:v>DCF Base</c:v>
                </c:pt>
                <c:pt idx="3">
                  <c:v>DCF Bull</c:v>
                </c:pt>
                <c:pt idx="4">
                  <c:v>52W H/L</c:v>
                </c:pt>
              </c:strCache>
            </c:strRef>
          </c:cat>
          <c:val>
            <c:numRef>
              <c:f>'Football Analysis'!$D$11:$D$15</c:f>
              <c:numCache>
                <c:formatCode>0.0</c:formatCode>
                <c:ptCount val="5"/>
                <c:pt idx="0">
                  <c:v>162.5</c:v>
                </c:pt>
                <c:pt idx="1">
                  <c:v>-129.93308862799674</c:v>
                </c:pt>
                <c:pt idx="2">
                  <c:v>-87.556269445661059</c:v>
                </c:pt>
                <c:pt idx="3">
                  <c:v>-35.677789994078239</c:v>
                </c:pt>
                <c:pt idx="4" formatCode="General">
                  <c:v>126</c:v>
                </c:pt>
              </c:numCache>
            </c:numRef>
          </c:val>
          <c:smooth val="0"/>
          <c:extLst>
            <c:ext xmlns:c16="http://schemas.microsoft.com/office/drawing/2014/chart" uri="{C3380CC4-5D6E-409C-BE32-E72D297353CC}">
              <c16:uniqueId val="{00000000-679A-431B-9F47-8E35CC8E62F3}"/>
            </c:ext>
          </c:extLst>
        </c:ser>
        <c:ser>
          <c:idx val="1"/>
          <c:order val="1"/>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Analysis'!$B$11:$B$15</c:f>
              <c:strCache>
                <c:ptCount val="5"/>
                <c:pt idx="0">
                  <c:v>Comps</c:v>
                </c:pt>
                <c:pt idx="1">
                  <c:v>DCF Bear</c:v>
                </c:pt>
                <c:pt idx="2">
                  <c:v>DCF Base</c:v>
                </c:pt>
                <c:pt idx="3">
                  <c:v>DCF Bull</c:v>
                </c:pt>
                <c:pt idx="4">
                  <c:v>52W H/L</c:v>
                </c:pt>
              </c:strCache>
            </c:strRef>
          </c:cat>
          <c:val>
            <c:numRef>
              <c:f>'Football Analysis'!$E$11:$E$15</c:f>
              <c:numCache>
                <c:formatCode>0.0</c:formatCode>
                <c:ptCount val="5"/>
                <c:pt idx="0">
                  <c:v>162.5</c:v>
                </c:pt>
                <c:pt idx="1">
                  <c:v>-129.93308862799674</c:v>
                </c:pt>
                <c:pt idx="2">
                  <c:v>-87.556269445661059</c:v>
                </c:pt>
                <c:pt idx="3">
                  <c:v>-35.677789994078239</c:v>
                </c:pt>
                <c:pt idx="4" formatCode="General">
                  <c:v>126</c:v>
                </c:pt>
              </c:numCache>
            </c:numRef>
          </c:val>
          <c:smooth val="0"/>
          <c:extLst>
            <c:ext xmlns:c16="http://schemas.microsoft.com/office/drawing/2014/chart" uri="{C3380CC4-5D6E-409C-BE32-E72D297353CC}">
              <c16:uniqueId val="{00000001-679A-431B-9F47-8E35CC8E62F3}"/>
            </c:ext>
          </c:extLst>
        </c:ser>
        <c:ser>
          <c:idx val="2"/>
          <c:order val="2"/>
          <c:spPr>
            <a:ln w="38100" cap="rnd">
              <a:noFill/>
              <a:round/>
            </a:ln>
            <a:effectLst/>
          </c:spPr>
          <c:marker>
            <c:symbol val="none"/>
          </c:marker>
          <c:cat>
            <c:strRef>
              <c:f>'Football Analysis'!$B$11:$B$15</c:f>
              <c:strCache>
                <c:ptCount val="5"/>
                <c:pt idx="0">
                  <c:v>Comps</c:v>
                </c:pt>
                <c:pt idx="1">
                  <c:v>DCF Bear</c:v>
                </c:pt>
                <c:pt idx="2">
                  <c:v>DCF Base</c:v>
                </c:pt>
                <c:pt idx="3">
                  <c:v>DCF Bull</c:v>
                </c:pt>
                <c:pt idx="4">
                  <c:v>52W H/L</c:v>
                </c:pt>
              </c:strCache>
            </c:strRef>
          </c:cat>
          <c:val>
            <c:numRef>
              <c:f>'Football Analysis'!$F$11:$F$15</c:f>
              <c:numCache>
                <c:formatCode>0.0</c:formatCode>
                <c:ptCount val="5"/>
                <c:pt idx="0">
                  <c:v>184.7</c:v>
                </c:pt>
                <c:pt idx="1">
                  <c:v>-115.27115328494276</c:v>
                </c:pt>
                <c:pt idx="2">
                  <c:v>-29.690547770304097</c:v>
                </c:pt>
                <c:pt idx="3">
                  <c:v>163.30561823308307</c:v>
                </c:pt>
                <c:pt idx="4" formatCode="General">
                  <c:v>199</c:v>
                </c:pt>
              </c:numCache>
            </c:numRef>
          </c:val>
          <c:smooth val="0"/>
          <c:extLst>
            <c:ext xmlns:c16="http://schemas.microsoft.com/office/drawing/2014/chart" uri="{C3380CC4-5D6E-409C-BE32-E72D297353CC}">
              <c16:uniqueId val="{00000002-679A-431B-9F47-8E35CC8E62F3}"/>
            </c:ext>
          </c:extLst>
        </c:ser>
        <c:ser>
          <c:idx val="3"/>
          <c:order val="3"/>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Analysis'!$B$11:$B$15</c:f>
              <c:strCache>
                <c:ptCount val="5"/>
                <c:pt idx="0">
                  <c:v>Comps</c:v>
                </c:pt>
                <c:pt idx="1">
                  <c:v>DCF Bear</c:v>
                </c:pt>
                <c:pt idx="2">
                  <c:v>DCF Base</c:v>
                </c:pt>
                <c:pt idx="3">
                  <c:v>DCF Bull</c:v>
                </c:pt>
                <c:pt idx="4">
                  <c:v>52W H/L</c:v>
                </c:pt>
              </c:strCache>
            </c:strRef>
          </c:cat>
          <c:val>
            <c:numRef>
              <c:f>'Football Analysis'!$G$11:$G$15</c:f>
              <c:numCache>
                <c:formatCode>0.0</c:formatCode>
                <c:ptCount val="5"/>
                <c:pt idx="0">
                  <c:v>184.7</c:v>
                </c:pt>
                <c:pt idx="1">
                  <c:v>-115.27115328494276</c:v>
                </c:pt>
                <c:pt idx="2">
                  <c:v>-29.690547770304097</c:v>
                </c:pt>
                <c:pt idx="3">
                  <c:v>-29.690547770304097</c:v>
                </c:pt>
                <c:pt idx="4" formatCode="General">
                  <c:v>199</c:v>
                </c:pt>
              </c:numCache>
            </c:numRef>
          </c:val>
          <c:smooth val="0"/>
          <c:extLst>
            <c:ext xmlns:c16="http://schemas.microsoft.com/office/drawing/2014/chart" uri="{C3380CC4-5D6E-409C-BE32-E72D297353CC}">
              <c16:uniqueId val="{00000003-679A-431B-9F47-8E35CC8E62F3}"/>
            </c:ext>
          </c:extLst>
        </c:ser>
        <c:dLbls>
          <c:showLegendKey val="0"/>
          <c:showVal val="0"/>
          <c:showCatName val="0"/>
          <c:showSerName val="0"/>
          <c:showPercent val="0"/>
          <c:showBubbleSize val="0"/>
        </c:dLbl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2091792815"/>
        <c:axId val="2091787055"/>
      </c:stockChart>
      <c:catAx>
        <c:axId val="2091792815"/>
        <c:scaling>
          <c:orientation val="minMax"/>
        </c:scaling>
        <c:delete val="0"/>
        <c:axPos val="b"/>
        <c:numFmt formatCode="General" sourceLinked="1"/>
        <c:majorTickMark val="none"/>
        <c:minorTickMark val="none"/>
        <c:tickLblPos val="high"/>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787055"/>
        <c:crosses val="autoZero"/>
        <c:auto val="1"/>
        <c:lblAlgn val="ctr"/>
        <c:lblOffset val="100"/>
        <c:noMultiLvlLbl val="0"/>
      </c:catAx>
      <c:valAx>
        <c:axId val="2091787055"/>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792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365A5"/>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6F54-4ADB-BA2E-5A1DF8EF1FF8}"/>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6F54-4ADB-BA2E-5A1DF8EF1FF8}"/>
              </c:ext>
            </c:extLst>
          </c:dPt>
          <c:dPt>
            <c:idx val="2"/>
            <c:invertIfNegative val="0"/>
            <c:bubble3D val="0"/>
            <c:spPr>
              <a:solidFill>
                <a:srgbClr val="0880CF"/>
              </a:solidFill>
              <a:ln>
                <a:noFill/>
              </a:ln>
              <a:effectLst/>
            </c:spPr>
            <c:extLst>
              <c:ext xmlns:c16="http://schemas.microsoft.com/office/drawing/2014/chart" uri="{C3380CC4-5D6E-409C-BE32-E72D297353CC}">
                <c16:uniqueId val="{00000005-6F54-4ADB-BA2E-5A1DF8EF1FF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Analysis'!$F$66:$I$66</c:f>
              <c:numCache>
                <c:formatCode>mmm\-yy</c:formatCode>
                <c:ptCount val="4"/>
                <c:pt idx="0">
                  <c:v>44286</c:v>
                </c:pt>
                <c:pt idx="1">
                  <c:v>44651</c:v>
                </c:pt>
                <c:pt idx="2">
                  <c:v>45016</c:v>
                </c:pt>
                <c:pt idx="3">
                  <c:v>45382</c:v>
                </c:pt>
              </c:numCache>
            </c:numRef>
          </c:cat>
          <c:val>
            <c:numRef>
              <c:f>'Dupont Analysis'!$F$72:$I$72</c:f>
              <c:numCache>
                <c:formatCode>#,##0.0</c:formatCode>
                <c:ptCount val="4"/>
                <c:pt idx="0">
                  <c:v>387795.39500000002</c:v>
                </c:pt>
                <c:pt idx="1">
                  <c:v>406926.60499999998</c:v>
                </c:pt>
                <c:pt idx="2">
                  <c:v>431510.15500000003</c:v>
                </c:pt>
                <c:pt idx="3">
                  <c:v>463233.30499999999</c:v>
                </c:pt>
              </c:numCache>
            </c:numRef>
          </c:val>
          <c:extLst>
            <c:ext xmlns:c16="http://schemas.microsoft.com/office/drawing/2014/chart" uri="{C3380CC4-5D6E-409C-BE32-E72D297353CC}">
              <c16:uniqueId val="{00000006-6F54-4ADB-BA2E-5A1DF8EF1FF8}"/>
            </c:ext>
          </c:extLst>
        </c:ser>
        <c:dLbls>
          <c:showLegendKey val="0"/>
          <c:showVal val="0"/>
          <c:showCatName val="0"/>
          <c:showSerName val="0"/>
          <c:showPercent val="0"/>
          <c:showBubbleSize val="0"/>
        </c:dLbls>
        <c:gapWidth val="219"/>
        <c:overlap val="-27"/>
        <c:axId val="1146946943"/>
        <c:axId val="1146956063"/>
      </c:barChart>
      <c:catAx>
        <c:axId val="11469469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56063"/>
        <c:crosses val="autoZero"/>
        <c:auto val="0"/>
        <c:lblAlgn val="ctr"/>
        <c:lblOffset val="100"/>
        <c:noMultiLvlLbl val="0"/>
      </c:catAx>
      <c:valAx>
        <c:axId val="1146956063"/>
        <c:scaling>
          <c:orientation val="minMax"/>
        </c:scaling>
        <c:delete val="1"/>
        <c:axPos val="l"/>
        <c:numFmt formatCode="#,##0.0" sourceLinked="1"/>
        <c:majorTickMark val="none"/>
        <c:minorTickMark val="none"/>
        <c:tickLblPos val="nextTo"/>
        <c:crossAx val="1146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365A5"/>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C8FB-4C9F-B18C-979711A7FD70}"/>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C8FB-4C9F-B18C-979711A7FD70}"/>
              </c:ext>
            </c:extLst>
          </c:dPt>
          <c:dPt>
            <c:idx val="2"/>
            <c:invertIfNegative val="0"/>
            <c:bubble3D val="0"/>
            <c:spPr>
              <a:solidFill>
                <a:srgbClr val="0880CF"/>
              </a:solidFill>
              <a:ln>
                <a:noFill/>
              </a:ln>
              <a:effectLst/>
            </c:spPr>
            <c:extLst>
              <c:ext xmlns:c16="http://schemas.microsoft.com/office/drawing/2014/chart" uri="{C3380CC4-5D6E-409C-BE32-E72D297353CC}">
                <c16:uniqueId val="{00000005-C8FB-4C9F-B18C-979711A7FD70}"/>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Analysis'!$F$66:$I$66</c:f>
              <c:numCache>
                <c:formatCode>mmm\-yy</c:formatCode>
                <c:ptCount val="4"/>
                <c:pt idx="0">
                  <c:v>44286</c:v>
                </c:pt>
                <c:pt idx="1">
                  <c:v>44651</c:v>
                </c:pt>
                <c:pt idx="2">
                  <c:v>45016</c:v>
                </c:pt>
                <c:pt idx="3">
                  <c:v>45382</c:v>
                </c:pt>
              </c:numCache>
            </c:numRef>
          </c:cat>
          <c:val>
            <c:numRef>
              <c:f>'Dupont Analysis'!$F$67:$I$67</c:f>
              <c:numCache>
                <c:formatCode>#,##0.0</c:formatCode>
                <c:ptCount val="4"/>
                <c:pt idx="0">
                  <c:v>14634.63</c:v>
                </c:pt>
                <c:pt idx="1">
                  <c:v>16675.900000000001</c:v>
                </c:pt>
                <c:pt idx="2">
                  <c:v>16912.55</c:v>
                </c:pt>
                <c:pt idx="3">
                  <c:v>20811.89</c:v>
                </c:pt>
              </c:numCache>
            </c:numRef>
          </c:val>
          <c:extLst>
            <c:ext xmlns:c16="http://schemas.microsoft.com/office/drawing/2014/chart" uri="{C3380CC4-5D6E-409C-BE32-E72D297353CC}">
              <c16:uniqueId val="{00000006-C8FB-4C9F-B18C-979711A7FD70}"/>
            </c:ext>
          </c:extLst>
        </c:ser>
        <c:dLbls>
          <c:showLegendKey val="0"/>
          <c:showVal val="0"/>
          <c:showCatName val="0"/>
          <c:showSerName val="0"/>
          <c:showPercent val="0"/>
          <c:showBubbleSize val="0"/>
        </c:dLbls>
        <c:gapWidth val="219"/>
        <c:overlap val="-27"/>
        <c:axId val="1146946943"/>
        <c:axId val="1146956063"/>
      </c:barChart>
      <c:catAx>
        <c:axId val="11469469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56063"/>
        <c:crosses val="autoZero"/>
        <c:auto val="0"/>
        <c:lblAlgn val="ctr"/>
        <c:lblOffset val="100"/>
        <c:noMultiLvlLbl val="0"/>
      </c:catAx>
      <c:valAx>
        <c:axId val="1146956063"/>
        <c:scaling>
          <c:orientation val="minMax"/>
        </c:scaling>
        <c:delete val="1"/>
        <c:axPos val="l"/>
        <c:numFmt formatCode="#,##0.0" sourceLinked="1"/>
        <c:majorTickMark val="none"/>
        <c:minorTickMark val="none"/>
        <c:tickLblPos val="nextTo"/>
        <c:crossAx val="1146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365A5"/>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8A63-4B98-9197-F81CEA7A8E9D}"/>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8A63-4B98-9197-F81CEA7A8E9D}"/>
              </c:ext>
            </c:extLst>
          </c:dPt>
          <c:dPt>
            <c:idx val="2"/>
            <c:invertIfNegative val="0"/>
            <c:bubble3D val="0"/>
            <c:spPr>
              <a:solidFill>
                <a:srgbClr val="0880CF"/>
              </a:solidFill>
              <a:ln>
                <a:noFill/>
              </a:ln>
              <a:effectLst/>
            </c:spPr>
            <c:extLst>
              <c:ext xmlns:c16="http://schemas.microsoft.com/office/drawing/2014/chart" uri="{C3380CC4-5D6E-409C-BE32-E72D297353CC}">
                <c16:uniqueId val="{00000005-8A63-4B98-9197-F81CEA7A8E9D}"/>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Analysis'!$F$60:$I$60</c:f>
              <c:numCache>
                <c:formatCode>mmm\-yy</c:formatCode>
                <c:ptCount val="4"/>
                <c:pt idx="0">
                  <c:v>44286</c:v>
                </c:pt>
                <c:pt idx="1">
                  <c:v>44651</c:v>
                </c:pt>
                <c:pt idx="2">
                  <c:v>45016</c:v>
                </c:pt>
                <c:pt idx="3">
                  <c:v>45382</c:v>
                </c:pt>
              </c:numCache>
            </c:numRef>
          </c:cat>
          <c:val>
            <c:numRef>
              <c:f>'Dupont Analysis'!$F$85:$I$85</c:f>
              <c:numCache>
                <c:formatCode>0.00%</c:formatCode>
                <c:ptCount val="4"/>
                <c:pt idx="0">
                  <c:v>0.11967267815948661</c:v>
                </c:pt>
                <c:pt idx="1">
                  <c:v>0.1277297603202853</c:v>
                </c:pt>
                <c:pt idx="2">
                  <c:v>0.11977857689731801</c:v>
                </c:pt>
                <c:pt idx="3">
                  <c:v>0.13525964308475241</c:v>
                </c:pt>
              </c:numCache>
            </c:numRef>
          </c:val>
          <c:extLst>
            <c:ext xmlns:c16="http://schemas.microsoft.com/office/drawing/2014/chart" uri="{C3380CC4-5D6E-409C-BE32-E72D297353CC}">
              <c16:uniqueId val="{00000006-8A63-4B98-9197-F81CEA7A8E9D}"/>
            </c:ext>
          </c:extLst>
        </c:ser>
        <c:dLbls>
          <c:showLegendKey val="0"/>
          <c:showVal val="0"/>
          <c:showCatName val="0"/>
          <c:showSerName val="0"/>
          <c:showPercent val="0"/>
          <c:showBubbleSize val="0"/>
        </c:dLbls>
        <c:gapWidth val="219"/>
        <c:overlap val="-27"/>
        <c:axId val="1146946943"/>
        <c:axId val="1146956063"/>
      </c:barChart>
      <c:catAx>
        <c:axId val="11469469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56063"/>
        <c:crosses val="autoZero"/>
        <c:auto val="0"/>
        <c:lblAlgn val="ctr"/>
        <c:lblOffset val="100"/>
        <c:noMultiLvlLbl val="0"/>
      </c:catAx>
      <c:valAx>
        <c:axId val="1146956063"/>
        <c:scaling>
          <c:orientation val="minMax"/>
        </c:scaling>
        <c:delete val="1"/>
        <c:axPos val="l"/>
        <c:numFmt formatCode="0.00%" sourceLinked="1"/>
        <c:majorTickMark val="none"/>
        <c:minorTickMark val="none"/>
        <c:tickLblPos val="nextTo"/>
        <c:crossAx val="1146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365A5"/>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E39F-42BF-8752-7F8007A9F43E}"/>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E39F-42BF-8752-7F8007A9F43E}"/>
              </c:ext>
            </c:extLst>
          </c:dPt>
          <c:dPt>
            <c:idx val="2"/>
            <c:invertIfNegative val="0"/>
            <c:bubble3D val="0"/>
            <c:spPr>
              <a:solidFill>
                <a:srgbClr val="0880CF"/>
              </a:solidFill>
              <a:ln>
                <a:noFill/>
              </a:ln>
              <a:effectLst/>
            </c:spPr>
            <c:extLst>
              <c:ext xmlns:c16="http://schemas.microsoft.com/office/drawing/2014/chart" uri="{C3380CC4-5D6E-409C-BE32-E72D297353CC}">
                <c16:uniqueId val="{00000005-E39F-42BF-8752-7F8007A9F43E}"/>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Analysis'!$F$66:$I$66</c:f>
              <c:numCache>
                <c:formatCode>mmm\-yy</c:formatCode>
                <c:ptCount val="4"/>
                <c:pt idx="0">
                  <c:v>44286</c:v>
                </c:pt>
                <c:pt idx="1">
                  <c:v>44651</c:v>
                </c:pt>
                <c:pt idx="2">
                  <c:v>45016</c:v>
                </c:pt>
                <c:pt idx="3">
                  <c:v>45382</c:v>
                </c:pt>
              </c:numCache>
            </c:numRef>
          </c:cat>
          <c:val>
            <c:numRef>
              <c:f>'Dupont Analysis'!$F$77:$I$77</c:f>
              <c:numCache>
                <c:formatCode>0.00\x</c:formatCode>
                <c:ptCount val="4"/>
                <c:pt idx="0">
                  <c:v>3.171143616037166</c:v>
                </c:pt>
                <c:pt idx="1">
                  <c:v>3.1168715166556167</c:v>
                </c:pt>
                <c:pt idx="2">
                  <c:v>3.05605436688383</c:v>
                </c:pt>
                <c:pt idx="3">
                  <c:v>3.0106238068368736</c:v>
                </c:pt>
              </c:numCache>
            </c:numRef>
          </c:val>
          <c:extLst>
            <c:ext xmlns:c16="http://schemas.microsoft.com/office/drawing/2014/chart" uri="{C3380CC4-5D6E-409C-BE32-E72D297353CC}">
              <c16:uniqueId val="{00000006-E39F-42BF-8752-7F8007A9F43E}"/>
            </c:ext>
          </c:extLst>
        </c:ser>
        <c:dLbls>
          <c:showLegendKey val="0"/>
          <c:showVal val="0"/>
          <c:showCatName val="0"/>
          <c:showSerName val="0"/>
          <c:showPercent val="0"/>
          <c:showBubbleSize val="0"/>
        </c:dLbls>
        <c:gapWidth val="219"/>
        <c:overlap val="-27"/>
        <c:axId val="1146946943"/>
        <c:axId val="1146956063"/>
      </c:barChart>
      <c:catAx>
        <c:axId val="11469469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56063"/>
        <c:crosses val="autoZero"/>
        <c:auto val="0"/>
        <c:lblAlgn val="ctr"/>
        <c:lblOffset val="100"/>
        <c:noMultiLvlLbl val="0"/>
      </c:catAx>
      <c:valAx>
        <c:axId val="1146956063"/>
        <c:scaling>
          <c:orientation val="minMax"/>
        </c:scaling>
        <c:delete val="1"/>
        <c:axPos val="l"/>
        <c:numFmt formatCode="0.00\x" sourceLinked="1"/>
        <c:majorTickMark val="none"/>
        <c:minorTickMark val="none"/>
        <c:tickLblPos val="nextTo"/>
        <c:crossAx val="1146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365A5"/>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2-1B8C-4842-B25F-A1F609A0E105}"/>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1B8C-4842-B25F-A1F609A0E105}"/>
              </c:ext>
            </c:extLst>
          </c:dPt>
          <c:dPt>
            <c:idx val="2"/>
            <c:invertIfNegative val="0"/>
            <c:bubble3D val="0"/>
            <c:spPr>
              <a:solidFill>
                <a:srgbClr val="0880CF"/>
              </a:solidFill>
              <a:ln>
                <a:noFill/>
              </a:ln>
              <a:effectLst/>
            </c:spPr>
            <c:extLst>
              <c:ext xmlns:c16="http://schemas.microsoft.com/office/drawing/2014/chart" uri="{C3380CC4-5D6E-409C-BE32-E72D297353CC}">
                <c16:uniqueId val="{00000003-1B8C-4842-B25F-A1F609A0E10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Analysis'!$F$60:$I$60</c:f>
              <c:numCache>
                <c:formatCode>mmm\-yy</c:formatCode>
                <c:ptCount val="4"/>
                <c:pt idx="0">
                  <c:v>44286</c:v>
                </c:pt>
                <c:pt idx="1">
                  <c:v>44651</c:v>
                </c:pt>
                <c:pt idx="2">
                  <c:v>45016</c:v>
                </c:pt>
                <c:pt idx="3">
                  <c:v>45382</c:v>
                </c:pt>
              </c:numCache>
            </c:numRef>
          </c:cat>
          <c:val>
            <c:numRef>
              <c:f>'Dupont Analysis'!$F$62:$I$62</c:f>
              <c:numCache>
                <c:formatCode>#,##0.0</c:formatCode>
                <c:ptCount val="4"/>
                <c:pt idx="0">
                  <c:v>122288.815</c:v>
                </c:pt>
                <c:pt idx="1">
                  <c:v>130556.10500000001</c:v>
                </c:pt>
                <c:pt idx="2">
                  <c:v>141198.45500000002</c:v>
                </c:pt>
                <c:pt idx="3">
                  <c:v>153866.22000000003</c:v>
                </c:pt>
              </c:numCache>
            </c:numRef>
          </c:val>
          <c:extLst>
            <c:ext xmlns:c16="http://schemas.microsoft.com/office/drawing/2014/chart" uri="{C3380CC4-5D6E-409C-BE32-E72D297353CC}">
              <c16:uniqueId val="{00000000-1B8C-4842-B25F-A1F609A0E105}"/>
            </c:ext>
          </c:extLst>
        </c:ser>
        <c:dLbls>
          <c:showLegendKey val="0"/>
          <c:showVal val="0"/>
          <c:showCatName val="0"/>
          <c:showSerName val="0"/>
          <c:showPercent val="0"/>
          <c:showBubbleSize val="0"/>
        </c:dLbls>
        <c:gapWidth val="219"/>
        <c:overlap val="-27"/>
        <c:axId val="1146946943"/>
        <c:axId val="1146956063"/>
      </c:barChart>
      <c:catAx>
        <c:axId val="11469469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56063"/>
        <c:crosses val="autoZero"/>
        <c:auto val="0"/>
        <c:lblAlgn val="ctr"/>
        <c:lblOffset val="100"/>
        <c:noMultiLvlLbl val="0"/>
      </c:catAx>
      <c:valAx>
        <c:axId val="1146956063"/>
        <c:scaling>
          <c:orientation val="minMax"/>
        </c:scaling>
        <c:delete val="1"/>
        <c:axPos val="l"/>
        <c:numFmt formatCode="#,##0.0" sourceLinked="1"/>
        <c:majorTickMark val="none"/>
        <c:minorTickMark val="none"/>
        <c:tickLblPos val="nextTo"/>
        <c:crossAx val="1146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365A5"/>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D806-4BD1-8DA0-C306C395BDFB}"/>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D806-4BD1-8DA0-C306C395BDFB}"/>
              </c:ext>
            </c:extLst>
          </c:dPt>
          <c:dPt>
            <c:idx val="2"/>
            <c:invertIfNegative val="0"/>
            <c:bubble3D val="0"/>
            <c:spPr>
              <a:solidFill>
                <a:srgbClr val="0880CF"/>
              </a:solidFill>
              <a:ln>
                <a:noFill/>
              </a:ln>
              <a:effectLst/>
            </c:spPr>
            <c:extLst>
              <c:ext xmlns:c16="http://schemas.microsoft.com/office/drawing/2014/chart" uri="{C3380CC4-5D6E-409C-BE32-E72D297353CC}">
                <c16:uniqueId val="{00000005-D806-4BD1-8DA0-C306C395BDFB}"/>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Analysis'!$F$66:$I$66</c:f>
              <c:numCache>
                <c:formatCode>mmm\-yy</c:formatCode>
                <c:ptCount val="4"/>
                <c:pt idx="0">
                  <c:v>44286</c:v>
                </c:pt>
                <c:pt idx="1">
                  <c:v>44651</c:v>
                </c:pt>
                <c:pt idx="2">
                  <c:v>45016</c:v>
                </c:pt>
                <c:pt idx="3">
                  <c:v>45382</c:v>
                </c:pt>
              </c:numCache>
            </c:numRef>
          </c:cat>
          <c:val>
            <c:numRef>
              <c:f>'Dupont Analysis'!$F$79:$I$79</c:f>
              <c:numCache>
                <c:formatCode>0.00%</c:formatCode>
                <c:ptCount val="4"/>
                <c:pt idx="0">
                  <c:v>0.11967267815948664</c:v>
                </c:pt>
                <c:pt idx="1">
                  <c:v>0.1277297603202853</c:v>
                </c:pt>
                <c:pt idx="2">
                  <c:v>0.11977857689731802</c:v>
                </c:pt>
                <c:pt idx="3">
                  <c:v>0.13525964308475244</c:v>
                </c:pt>
              </c:numCache>
            </c:numRef>
          </c:val>
          <c:extLst>
            <c:ext xmlns:c16="http://schemas.microsoft.com/office/drawing/2014/chart" uri="{C3380CC4-5D6E-409C-BE32-E72D297353CC}">
              <c16:uniqueId val="{00000006-D806-4BD1-8DA0-C306C395BDFB}"/>
            </c:ext>
          </c:extLst>
        </c:ser>
        <c:dLbls>
          <c:showLegendKey val="0"/>
          <c:showVal val="0"/>
          <c:showCatName val="0"/>
          <c:showSerName val="0"/>
          <c:showPercent val="0"/>
          <c:showBubbleSize val="0"/>
        </c:dLbls>
        <c:gapWidth val="219"/>
        <c:overlap val="-27"/>
        <c:axId val="1146946943"/>
        <c:axId val="1146956063"/>
      </c:barChart>
      <c:catAx>
        <c:axId val="11469469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56063"/>
        <c:crosses val="autoZero"/>
        <c:auto val="0"/>
        <c:lblAlgn val="ctr"/>
        <c:lblOffset val="100"/>
        <c:noMultiLvlLbl val="0"/>
      </c:catAx>
      <c:valAx>
        <c:axId val="1146956063"/>
        <c:scaling>
          <c:orientation val="minMax"/>
        </c:scaling>
        <c:delete val="1"/>
        <c:axPos val="l"/>
        <c:numFmt formatCode="0.00%" sourceLinked="1"/>
        <c:majorTickMark val="none"/>
        <c:minorTickMark val="none"/>
        <c:tickLblPos val="nextTo"/>
        <c:crossAx val="1146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365A5"/>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D4A5-4CDD-9869-5BAE9ED48C3B}"/>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D4A5-4CDD-9869-5BAE9ED48C3B}"/>
              </c:ext>
            </c:extLst>
          </c:dPt>
          <c:dPt>
            <c:idx val="2"/>
            <c:invertIfNegative val="0"/>
            <c:bubble3D val="0"/>
            <c:spPr>
              <a:solidFill>
                <a:srgbClr val="0880CF"/>
              </a:solidFill>
              <a:ln>
                <a:noFill/>
              </a:ln>
              <a:effectLst/>
            </c:spPr>
            <c:extLst>
              <c:ext xmlns:c16="http://schemas.microsoft.com/office/drawing/2014/chart" uri="{C3380CC4-5D6E-409C-BE32-E72D297353CC}">
                <c16:uniqueId val="{00000005-D4A5-4CDD-9869-5BAE9ED48C3B}"/>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Z-Score'!$F$66:$I$66</c:f>
              <c:numCache>
                <c:formatCode>mmm\-yy</c:formatCode>
                <c:ptCount val="4"/>
                <c:pt idx="0">
                  <c:v>44286</c:v>
                </c:pt>
                <c:pt idx="1">
                  <c:v>44651</c:v>
                </c:pt>
                <c:pt idx="2">
                  <c:v>45016</c:v>
                </c:pt>
                <c:pt idx="3">
                  <c:v>45382</c:v>
                </c:pt>
              </c:numCache>
            </c:numRef>
          </c:cat>
          <c:val>
            <c:numRef>
              <c:f>'Altman Z-Score'!$F$75:$I$75</c:f>
              <c:numCache>
                <c:formatCode>0.00%</c:formatCode>
                <c:ptCount val="4"/>
                <c:pt idx="0">
                  <c:v>6.6024953055962093E-2</c:v>
                </c:pt>
                <c:pt idx="1">
                  <c:v>7.4786748918588219E-2</c:v>
                </c:pt>
                <c:pt idx="2">
                  <c:v>7.8615146275212683E-2</c:v>
                </c:pt>
                <c:pt idx="3">
                  <c:v>8.3295338660849913E-2</c:v>
                </c:pt>
              </c:numCache>
            </c:numRef>
          </c:val>
          <c:extLst>
            <c:ext xmlns:c16="http://schemas.microsoft.com/office/drawing/2014/chart" uri="{C3380CC4-5D6E-409C-BE32-E72D297353CC}">
              <c16:uniqueId val="{00000006-D4A5-4CDD-9869-5BAE9ED48C3B}"/>
            </c:ext>
          </c:extLst>
        </c:ser>
        <c:dLbls>
          <c:showLegendKey val="0"/>
          <c:showVal val="0"/>
          <c:showCatName val="0"/>
          <c:showSerName val="0"/>
          <c:showPercent val="0"/>
          <c:showBubbleSize val="0"/>
        </c:dLbls>
        <c:gapWidth val="219"/>
        <c:overlap val="-27"/>
        <c:axId val="1146946943"/>
        <c:axId val="1146956063"/>
      </c:barChart>
      <c:catAx>
        <c:axId val="11469469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56063"/>
        <c:crosses val="autoZero"/>
        <c:auto val="0"/>
        <c:lblAlgn val="ctr"/>
        <c:lblOffset val="100"/>
        <c:noMultiLvlLbl val="0"/>
      </c:catAx>
      <c:valAx>
        <c:axId val="1146956063"/>
        <c:scaling>
          <c:orientation val="minMax"/>
        </c:scaling>
        <c:delete val="1"/>
        <c:axPos val="l"/>
        <c:numFmt formatCode="0.00%" sourceLinked="1"/>
        <c:majorTickMark val="none"/>
        <c:minorTickMark val="none"/>
        <c:tickLblPos val="nextTo"/>
        <c:crossAx val="1146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365A5"/>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CDDE-4E5F-B1AB-FD2F65764AC4}"/>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CDDE-4E5F-B1AB-FD2F65764AC4}"/>
              </c:ext>
            </c:extLst>
          </c:dPt>
          <c:dPt>
            <c:idx val="2"/>
            <c:invertIfNegative val="0"/>
            <c:bubble3D val="0"/>
            <c:spPr>
              <a:solidFill>
                <a:srgbClr val="0880CF"/>
              </a:solidFill>
              <a:ln>
                <a:noFill/>
              </a:ln>
              <a:effectLst/>
            </c:spPr>
            <c:extLst>
              <c:ext xmlns:c16="http://schemas.microsoft.com/office/drawing/2014/chart" uri="{C3380CC4-5D6E-409C-BE32-E72D297353CC}">
                <c16:uniqueId val="{00000005-CDDE-4E5F-B1AB-FD2F65764AC4}"/>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Z-Score'!$F$60:$I$60</c:f>
              <c:numCache>
                <c:formatCode>mmm\-yy</c:formatCode>
                <c:ptCount val="4"/>
                <c:pt idx="0">
                  <c:v>44286</c:v>
                </c:pt>
                <c:pt idx="1">
                  <c:v>44651</c:v>
                </c:pt>
                <c:pt idx="2">
                  <c:v>45016</c:v>
                </c:pt>
                <c:pt idx="3">
                  <c:v>45382</c:v>
                </c:pt>
              </c:numCache>
            </c:numRef>
          </c:cat>
          <c:val>
            <c:numRef>
              <c:f>'Altman Z-Score'!$F$69:$I$69</c:f>
              <c:numCache>
                <c:formatCode>0.00%</c:formatCode>
                <c:ptCount val="4"/>
                <c:pt idx="0">
                  <c:v>1.0012567402402759E-2</c:v>
                </c:pt>
                <c:pt idx="1">
                  <c:v>1.2898592415166677E-2</c:v>
                </c:pt>
                <c:pt idx="2">
                  <c:v>1.6839237665318564E-2</c:v>
                </c:pt>
                <c:pt idx="3">
                  <c:v>1.8000899353301885E-2</c:v>
                </c:pt>
              </c:numCache>
            </c:numRef>
          </c:val>
          <c:extLst>
            <c:ext xmlns:c16="http://schemas.microsoft.com/office/drawing/2014/chart" uri="{C3380CC4-5D6E-409C-BE32-E72D297353CC}">
              <c16:uniqueId val="{00000006-CDDE-4E5F-B1AB-FD2F65764AC4}"/>
            </c:ext>
          </c:extLst>
        </c:ser>
        <c:dLbls>
          <c:showLegendKey val="0"/>
          <c:showVal val="0"/>
          <c:showCatName val="0"/>
          <c:showSerName val="0"/>
          <c:showPercent val="0"/>
          <c:showBubbleSize val="0"/>
        </c:dLbls>
        <c:gapWidth val="219"/>
        <c:overlap val="-27"/>
        <c:axId val="1146946943"/>
        <c:axId val="1146956063"/>
      </c:barChart>
      <c:catAx>
        <c:axId val="11469469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56063"/>
        <c:crosses val="autoZero"/>
        <c:auto val="0"/>
        <c:lblAlgn val="ctr"/>
        <c:lblOffset val="100"/>
        <c:noMultiLvlLbl val="0"/>
      </c:catAx>
      <c:valAx>
        <c:axId val="1146956063"/>
        <c:scaling>
          <c:orientation val="minMax"/>
        </c:scaling>
        <c:delete val="1"/>
        <c:axPos val="l"/>
        <c:numFmt formatCode="0.00%" sourceLinked="1"/>
        <c:majorTickMark val="none"/>
        <c:minorTickMark val="none"/>
        <c:tickLblPos val="nextTo"/>
        <c:crossAx val="1146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365A5"/>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968B-46E0-9544-B28DDFB6D647}"/>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968B-46E0-9544-B28DDFB6D647}"/>
              </c:ext>
            </c:extLst>
          </c:dPt>
          <c:dPt>
            <c:idx val="2"/>
            <c:invertIfNegative val="0"/>
            <c:bubble3D val="0"/>
            <c:spPr>
              <a:solidFill>
                <a:srgbClr val="0880CF"/>
              </a:solidFill>
              <a:ln>
                <a:noFill/>
              </a:ln>
              <a:effectLst/>
            </c:spPr>
            <c:extLst>
              <c:ext xmlns:c16="http://schemas.microsoft.com/office/drawing/2014/chart" uri="{C3380CC4-5D6E-409C-BE32-E72D297353CC}">
                <c16:uniqueId val="{00000005-968B-46E0-9544-B28DDFB6D647}"/>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Z-Score'!$F$60:$I$60</c:f>
              <c:numCache>
                <c:formatCode>mmm\-yy</c:formatCode>
                <c:ptCount val="4"/>
                <c:pt idx="0">
                  <c:v>44286</c:v>
                </c:pt>
                <c:pt idx="1">
                  <c:v>44651</c:v>
                </c:pt>
                <c:pt idx="2">
                  <c:v>45016</c:v>
                </c:pt>
                <c:pt idx="3">
                  <c:v>45382</c:v>
                </c:pt>
              </c:numCache>
            </c:numRef>
          </c:cat>
          <c:val>
            <c:numRef>
              <c:f>'Altman Z-Score'!$F$86:$I$86</c:f>
              <c:numCache>
                <c:formatCode>0.00%</c:formatCode>
                <c:ptCount val="4"/>
                <c:pt idx="0">
                  <c:v>0.28021367875361797</c:v>
                </c:pt>
                <c:pt idx="1">
                  <c:v>0.31904582871587722</c:v>
                </c:pt>
                <c:pt idx="2">
                  <c:v>0.39403300023844506</c:v>
                </c:pt>
                <c:pt idx="3">
                  <c:v>0.37243725829775692</c:v>
                </c:pt>
              </c:numCache>
            </c:numRef>
          </c:val>
          <c:extLst>
            <c:ext xmlns:c16="http://schemas.microsoft.com/office/drawing/2014/chart" uri="{C3380CC4-5D6E-409C-BE32-E72D297353CC}">
              <c16:uniqueId val="{00000006-968B-46E0-9544-B28DDFB6D647}"/>
            </c:ext>
          </c:extLst>
        </c:ser>
        <c:dLbls>
          <c:showLegendKey val="0"/>
          <c:showVal val="0"/>
          <c:showCatName val="0"/>
          <c:showSerName val="0"/>
          <c:showPercent val="0"/>
          <c:showBubbleSize val="0"/>
        </c:dLbls>
        <c:gapWidth val="219"/>
        <c:overlap val="-27"/>
        <c:axId val="1146946943"/>
        <c:axId val="1146956063"/>
      </c:barChart>
      <c:catAx>
        <c:axId val="11469469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56063"/>
        <c:crosses val="autoZero"/>
        <c:auto val="0"/>
        <c:lblAlgn val="ctr"/>
        <c:lblOffset val="100"/>
        <c:noMultiLvlLbl val="0"/>
      </c:catAx>
      <c:valAx>
        <c:axId val="1146956063"/>
        <c:scaling>
          <c:orientation val="minMax"/>
        </c:scaling>
        <c:delete val="1"/>
        <c:axPos val="l"/>
        <c:numFmt formatCode="0.00%" sourceLinked="1"/>
        <c:majorTickMark val="none"/>
        <c:minorTickMark val="none"/>
        <c:tickLblPos val="nextTo"/>
        <c:crossAx val="1146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365A5"/>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C781-423B-BF51-72373C7928BB}"/>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C781-423B-BF51-72373C7928BB}"/>
              </c:ext>
            </c:extLst>
          </c:dPt>
          <c:dPt>
            <c:idx val="2"/>
            <c:invertIfNegative val="0"/>
            <c:bubble3D val="0"/>
            <c:spPr>
              <a:solidFill>
                <a:srgbClr val="0880CF"/>
              </a:solidFill>
              <a:ln>
                <a:noFill/>
              </a:ln>
              <a:effectLst/>
            </c:spPr>
            <c:extLst>
              <c:ext xmlns:c16="http://schemas.microsoft.com/office/drawing/2014/chart" uri="{C3380CC4-5D6E-409C-BE32-E72D297353CC}">
                <c16:uniqueId val="{00000005-C781-423B-BF51-72373C7928BB}"/>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Z-Score'!$F$89:$I$89</c:f>
              <c:numCache>
                <c:formatCode>mmm\-yy</c:formatCode>
                <c:ptCount val="4"/>
                <c:pt idx="0">
                  <c:v>44286</c:v>
                </c:pt>
                <c:pt idx="1">
                  <c:v>44651</c:v>
                </c:pt>
                <c:pt idx="2">
                  <c:v>45016</c:v>
                </c:pt>
                <c:pt idx="3">
                  <c:v>45382</c:v>
                </c:pt>
              </c:numCache>
            </c:numRef>
          </c:cat>
          <c:val>
            <c:numRef>
              <c:f>'Altman Z-Score'!$F$90:$I$90</c:f>
              <c:numCache>
                <c:formatCode>0.00</c:formatCode>
                <c:ptCount val="4"/>
                <c:pt idx="0">
                  <c:v>0.88120045032751038</c:v>
                </c:pt>
                <c:pt idx="1">
                  <c:v>1.0126582363398895</c:v>
                </c:pt>
                <c:pt idx="2">
                  <c:v>1.2048837632542788</c:v>
                </c:pt>
                <c:pt idx="3">
                  <c:v>1.584924409039155</c:v>
                </c:pt>
              </c:numCache>
            </c:numRef>
          </c:val>
          <c:extLst>
            <c:ext xmlns:c16="http://schemas.microsoft.com/office/drawing/2014/chart" uri="{C3380CC4-5D6E-409C-BE32-E72D297353CC}">
              <c16:uniqueId val="{00000006-C781-423B-BF51-72373C7928BB}"/>
            </c:ext>
          </c:extLst>
        </c:ser>
        <c:dLbls>
          <c:showLegendKey val="0"/>
          <c:showVal val="0"/>
          <c:showCatName val="0"/>
          <c:showSerName val="0"/>
          <c:showPercent val="0"/>
          <c:showBubbleSize val="0"/>
        </c:dLbls>
        <c:gapWidth val="219"/>
        <c:overlap val="-27"/>
        <c:axId val="1146946943"/>
        <c:axId val="1146956063"/>
      </c:barChart>
      <c:catAx>
        <c:axId val="11469469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56063"/>
        <c:crosses val="autoZero"/>
        <c:auto val="0"/>
        <c:lblAlgn val="ctr"/>
        <c:lblOffset val="100"/>
        <c:noMultiLvlLbl val="0"/>
      </c:catAx>
      <c:valAx>
        <c:axId val="1146956063"/>
        <c:scaling>
          <c:orientation val="minMax"/>
        </c:scaling>
        <c:delete val="1"/>
        <c:axPos val="l"/>
        <c:numFmt formatCode="0.00" sourceLinked="1"/>
        <c:majorTickMark val="none"/>
        <c:minorTickMark val="none"/>
        <c:tickLblPos val="nextTo"/>
        <c:crossAx val="1146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365A5"/>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37ED-4E4A-988D-1E129E7EE22E}"/>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37ED-4E4A-988D-1E129E7EE22E}"/>
              </c:ext>
            </c:extLst>
          </c:dPt>
          <c:dPt>
            <c:idx val="2"/>
            <c:invertIfNegative val="0"/>
            <c:bubble3D val="0"/>
            <c:spPr>
              <a:solidFill>
                <a:srgbClr val="0880CF"/>
              </a:solidFill>
              <a:ln>
                <a:noFill/>
              </a:ln>
              <a:effectLst/>
            </c:spPr>
            <c:extLst>
              <c:ext xmlns:c16="http://schemas.microsoft.com/office/drawing/2014/chart" uri="{C3380CC4-5D6E-409C-BE32-E72D297353CC}">
                <c16:uniqueId val="{00000005-37ED-4E4A-988D-1E129E7EE22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Z-Score'!$F$60:$I$60</c:f>
              <c:numCache>
                <c:formatCode>mmm\-yy</c:formatCode>
                <c:ptCount val="4"/>
                <c:pt idx="0">
                  <c:v>44286</c:v>
                </c:pt>
                <c:pt idx="1">
                  <c:v>44651</c:v>
                </c:pt>
                <c:pt idx="2">
                  <c:v>45016</c:v>
                </c:pt>
                <c:pt idx="3">
                  <c:v>45382</c:v>
                </c:pt>
              </c:numCache>
            </c:numRef>
          </c:cat>
          <c:val>
            <c:numRef>
              <c:f>'Altman Z-Score'!$F$62:$I$62</c:f>
              <c:numCache>
                <c:formatCode>#,##0.0</c:formatCode>
                <c:ptCount val="4"/>
                <c:pt idx="0">
                  <c:v>398021.79</c:v>
                </c:pt>
                <c:pt idx="1">
                  <c:v>415831.42</c:v>
                </c:pt>
                <c:pt idx="2">
                  <c:v>447188.89</c:v>
                </c:pt>
                <c:pt idx="3">
                  <c:v>479277.72</c:v>
                </c:pt>
              </c:numCache>
            </c:numRef>
          </c:val>
          <c:extLst>
            <c:ext xmlns:c16="http://schemas.microsoft.com/office/drawing/2014/chart" uri="{C3380CC4-5D6E-409C-BE32-E72D297353CC}">
              <c16:uniqueId val="{00000006-37ED-4E4A-988D-1E129E7EE22E}"/>
            </c:ext>
          </c:extLst>
        </c:ser>
        <c:dLbls>
          <c:showLegendKey val="0"/>
          <c:showVal val="0"/>
          <c:showCatName val="0"/>
          <c:showSerName val="0"/>
          <c:showPercent val="0"/>
          <c:showBubbleSize val="0"/>
        </c:dLbls>
        <c:gapWidth val="219"/>
        <c:overlap val="-27"/>
        <c:axId val="1146946943"/>
        <c:axId val="1146956063"/>
      </c:barChart>
      <c:catAx>
        <c:axId val="11469469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56063"/>
        <c:crosses val="autoZero"/>
        <c:auto val="0"/>
        <c:lblAlgn val="ctr"/>
        <c:lblOffset val="100"/>
        <c:noMultiLvlLbl val="0"/>
      </c:catAx>
      <c:valAx>
        <c:axId val="1146956063"/>
        <c:scaling>
          <c:orientation val="minMax"/>
        </c:scaling>
        <c:delete val="1"/>
        <c:axPos val="l"/>
        <c:numFmt formatCode="#,##0.0" sourceLinked="1"/>
        <c:majorTickMark val="none"/>
        <c:minorTickMark val="none"/>
        <c:tickLblPos val="nextTo"/>
        <c:crossAx val="1146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365A5"/>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A7DB-42BA-A7A2-00CD6AF49980}"/>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A7DB-42BA-A7A2-00CD6AF49980}"/>
              </c:ext>
            </c:extLst>
          </c:dPt>
          <c:dPt>
            <c:idx val="2"/>
            <c:invertIfNegative val="0"/>
            <c:bubble3D val="0"/>
            <c:spPr>
              <a:solidFill>
                <a:srgbClr val="0880CF"/>
              </a:solidFill>
              <a:ln>
                <a:noFill/>
              </a:ln>
              <a:effectLst/>
            </c:spPr>
            <c:extLst>
              <c:ext xmlns:c16="http://schemas.microsoft.com/office/drawing/2014/chart" uri="{C3380CC4-5D6E-409C-BE32-E72D297353CC}">
                <c16:uniqueId val="{00000005-A7DB-42BA-A7A2-00CD6AF4998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Z-Score'!$F$66:$I$66</c:f>
              <c:numCache>
                <c:formatCode>mmm\-yy</c:formatCode>
                <c:ptCount val="4"/>
                <c:pt idx="0">
                  <c:v>44286</c:v>
                </c:pt>
                <c:pt idx="1">
                  <c:v>44651</c:v>
                </c:pt>
                <c:pt idx="2">
                  <c:v>45016</c:v>
                </c:pt>
                <c:pt idx="3">
                  <c:v>45382</c:v>
                </c:pt>
              </c:numCache>
            </c:numRef>
          </c:cat>
          <c:val>
            <c:numRef>
              <c:f>'Altman Z-Score'!$F$80:$I$80</c:f>
              <c:numCache>
                <c:formatCode>0.00%</c:formatCode>
                <c:ptCount val="4"/>
                <c:pt idx="0">
                  <c:v>0.49150385120105161</c:v>
                </c:pt>
                <c:pt idx="1">
                  <c:v>0.62126681204894618</c:v>
                </c:pt>
                <c:pt idx="2">
                  <c:v>0.76168057554942015</c:v>
                </c:pt>
                <c:pt idx="3">
                  <c:v>1.3731400628450994</c:v>
                </c:pt>
              </c:numCache>
            </c:numRef>
          </c:val>
          <c:extLst>
            <c:ext xmlns:c16="http://schemas.microsoft.com/office/drawing/2014/chart" uri="{C3380CC4-5D6E-409C-BE32-E72D297353CC}">
              <c16:uniqueId val="{00000006-A7DB-42BA-A7A2-00CD6AF49980}"/>
            </c:ext>
          </c:extLst>
        </c:ser>
        <c:dLbls>
          <c:showLegendKey val="0"/>
          <c:showVal val="0"/>
          <c:showCatName val="0"/>
          <c:showSerName val="0"/>
          <c:showPercent val="0"/>
          <c:showBubbleSize val="0"/>
        </c:dLbls>
        <c:gapWidth val="219"/>
        <c:overlap val="-27"/>
        <c:axId val="1146946943"/>
        <c:axId val="1146956063"/>
      </c:barChart>
      <c:catAx>
        <c:axId val="11469469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56063"/>
        <c:crosses val="autoZero"/>
        <c:auto val="0"/>
        <c:lblAlgn val="ctr"/>
        <c:lblOffset val="100"/>
        <c:noMultiLvlLbl val="0"/>
      </c:catAx>
      <c:valAx>
        <c:axId val="1146956063"/>
        <c:scaling>
          <c:orientation val="minMax"/>
        </c:scaling>
        <c:delete val="1"/>
        <c:axPos val="l"/>
        <c:numFmt formatCode="0.00%" sourceLinked="1"/>
        <c:majorTickMark val="none"/>
        <c:minorTickMark val="none"/>
        <c:tickLblPos val="nextTo"/>
        <c:crossAx val="1146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002060"/>
              </a:solidFill>
              <a:round/>
            </a:ln>
            <a:effectLst/>
          </c:spPr>
          <c:marker>
            <c:symbol val="none"/>
          </c:marker>
          <c:cat>
            <c:numRef>
              <c:f>'&lt;Regression Data&gt;'!$B$7:$B$112</c:f>
              <c:numCache>
                <c:formatCode>d\-mmm\-yy</c:formatCode>
                <c:ptCount val="106"/>
                <c:pt idx="0">
                  <c:v>45691</c:v>
                </c:pt>
                <c:pt idx="1">
                  <c:v>45684</c:v>
                </c:pt>
                <c:pt idx="2">
                  <c:v>45677</c:v>
                </c:pt>
                <c:pt idx="3">
                  <c:v>45670</c:v>
                </c:pt>
                <c:pt idx="4">
                  <c:v>45663</c:v>
                </c:pt>
                <c:pt idx="5">
                  <c:v>45656</c:v>
                </c:pt>
                <c:pt idx="6">
                  <c:v>45649</c:v>
                </c:pt>
                <c:pt idx="7">
                  <c:v>45642</c:v>
                </c:pt>
                <c:pt idx="8">
                  <c:v>45635</c:v>
                </c:pt>
                <c:pt idx="9">
                  <c:v>45628</c:v>
                </c:pt>
                <c:pt idx="10">
                  <c:v>45621</c:v>
                </c:pt>
                <c:pt idx="11">
                  <c:v>45614</c:v>
                </c:pt>
                <c:pt idx="12">
                  <c:v>45607</c:v>
                </c:pt>
                <c:pt idx="13">
                  <c:v>45600</c:v>
                </c:pt>
                <c:pt idx="14">
                  <c:v>45593</c:v>
                </c:pt>
                <c:pt idx="15">
                  <c:v>45586</c:v>
                </c:pt>
                <c:pt idx="16">
                  <c:v>45579</c:v>
                </c:pt>
                <c:pt idx="17">
                  <c:v>45572</c:v>
                </c:pt>
                <c:pt idx="18">
                  <c:v>45565</c:v>
                </c:pt>
                <c:pt idx="19">
                  <c:v>45558</c:v>
                </c:pt>
                <c:pt idx="20">
                  <c:v>45551</c:v>
                </c:pt>
                <c:pt idx="21">
                  <c:v>45544</c:v>
                </c:pt>
                <c:pt idx="22">
                  <c:v>45537</c:v>
                </c:pt>
                <c:pt idx="23">
                  <c:v>45530</c:v>
                </c:pt>
                <c:pt idx="24">
                  <c:v>45523</c:v>
                </c:pt>
                <c:pt idx="25">
                  <c:v>45516</c:v>
                </c:pt>
                <c:pt idx="26">
                  <c:v>45509</c:v>
                </c:pt>
                <c:pt idx="27">
                  <c:v>45502</c:v>
                </c:pt>
                <c:pt idx="28">
                  <c:v>45495</c:v>
                </c:pt>
                <c:pt idx="29">
                  <c:v>45488</c:v>
                </c:pt>
                <c:pt idx="30">
                  <c:v>45481</c:v>
                </c:pt>
                <c:pt idx="31">
                  <c:v>45474</c:v>
                </c:pt>
                <c:pt idx="32">
                  <c:v>45467</c:v>
                </c:pt>
                <c:pt idx="33">
                  <c:v>45460</c:v>
                </c:pt>
                <c:pt idx="34">
                  <c:v>45453</c:v>
                </c:pt>
                <c:pt idx="35">
                  <c:v>45446</c:v>
                </c:pt>
                <c:pt idx="36">
                  <c:v>45439</c:v>
                </c:pt>
                <c:pt idx="37">
                  <c:v>45432</c:v>
                </c:pt>
                <c:pt idx="38">
                  <c:v>45425</c:v>
                </c:pt>
                <c:pt idx="39">
                  <c:v>45418</c:v>
                </c:pt>
                <c:pt idx="40">
                  <c:v>45411</c:v>
                </c:pt>
                <c:pt idx="41">
                  <c:v>45404</c:v>
                </c:pt>
                <c:pt idx="42">
                  <c:v>45397</c:v>
                </c:pt>
                <c:pt idx="43">
                  <c:v>45390</c:v>
                </c:pt>
                <c:pt idx="44">
                  <c:v>45383</c:v>
                </c:pt>
                <c:pt idx="45">
                  <c:v>45376</c:v>
                </c:pt>
                <c:pt idx="46">
                  <c:v>45369</c:v>
                </c:pt>
                <c:pt idx="47">
                  <c:v>45362</c:v>
                </c:pt>
                <c:pt idx="48">
                  <c:v>45355</c:v>
                </c:pt>
                <c:pt idx="49">
                  <c:v>45348</c:v>
                </c:pt>
                <c:pt idx="50">
                  <c:v>45341</c:v>
                </c:pt>
                <c:pt idx="51">
                  <c:v>45334</c:v>
                </c:pt>
                <c:pt idx="52">
                  <c:v>45327</c:v>
                </c:pt>
                <c:pt idx="53">
                  <c:v>45320</c:v>
                </c:pt>
                <c:pt idx="54">
                  <c:v>45313</c:v>
                </c:pt>
                <c:pt idx="55">
                  <c:v>45306</c:v>
                </c:pt>
                <c:pt idx="56">
                  <c:v>45299</c:v>
                </c:pt>
                <c:pt idx="57">
                  <c:v>45292</c:v>
                </c:pt>
                <c:pt idx="58">
                  <c:v>45285</c:v>
                </c:pt>
                <c:pt idx="59">
                  <c:v>45278</c:v>
                </c:pt>
                <c:pt idx="60">
                  <c:v>45271</c:v>
                </c:pt>
                <c:pt idx="61">
                  <c:v>45264</c:v>
                </c:pt>
                <c:pt idx="62">
                  <c:v>45257</c:v>
                </c:pt>
                <c:pt idx="63">
                  <c:v>45250</c:v>
                </c:pt>
                <c:pt idx="64">
                  <c:v>45243</c:v>
                </c:pt>
                <c:pt idx="65">
                  <c:v>45236</c:v>
                </c:pt>
                <c:pt idx="66">
                  <c:v>45229</c:v>
                </c:pt>
                <c:pt idx="67">
                  <c:v>45222</c:v>
                </c:pt>
                <c:pt idx="68">
                  <c:v>45215</c:v>
                </c:pt>
                <c:pt idx="69">
                  <c:v>45208</c:v>
                </c:pt>
                <c:pt idx="70">
                  <c:v>45201</c:v>
                </c:pt>
                <c:pt idx="71">
                  <c:v>45194</c:v>
                </c:pt>
                <c:pt idx="72">
                  <c:v>45187</c:v>
                </c:pt>
                <c:pt idx="73">
                  <c:v>45180</c:v>
                </c:pt>
                <c:pt idx="74">
                  <c:v>45173</c:v>
                </c:pt>
                <c:pt idx="75">
                  <c:v>45166</c:v>
                </c:pt>
                <c:pt idx="76">
                  <c:v>45159</c:v>
                </c:pt>
                <c:pt idx="77">
                  <c:v>45152</c:v>
                </c:pt>
                <c:pt idx="78">
                  <c:v>45145</c:v>
                </c:pt>
                <c:pt idx="79">
                  <c:v>45138</c:v>
                </c:pt>
                <c:pt idx="80">
                  <c:v>45131</c:v>
                </c:pt>
                <c:pt idx="81">
                  <c:v>45124</c:v>
                </c:pt>
                <c:pt idx="82">
                  <c:v>45117</c:v>
                </c:pt>
                <c:pt idx="83">
                  <c:v>45110</c:v>
                </c:pt>
                <c:pt idx="84">
                  <c:v>45103</c:v>
                </c:pt>
                <c:pt idx="85">
                  <c:v>45096</c:v>
                </c:pt>
                <c:pt idx="86">
                  <c:v>45089</c:v>
                </c:pt>
                <c:pt idx="87">
                  <c:v>45082</c:v>
                </c:pt>
                <c:pt idx="88">
                  <c:v>45075</c:v>
                </c:pt>
                <c:pt idx="89">
                  <c:v>45068</c:v>
                </c:pt>
                <c:pt idx="90">
                  <c:v>45061</c:v>
                </c:pt>
                <c:pt idx="91">
                  <c:v>45054</c:v>
                </c:pt>
                <c:pt idx="92">
                  <c:v>45047</c:v>
                </c:pt>
                <c:pt idx="93">
                  <c:v>45040</c:v>
                </c:pt>
                <c:pt idx="94">
                  <c:v>45033</c:v>
                </c:pt>
                <c:pt idx="95">
                  <c:v>45026</c:v>
                </c:pt>
                <c:pt idx="96">
                  <c:v>45019</c:v>
                </c:pt>
                <c:pt idx="97">
                  <c:v>45012</c:v>
                </c:pt>
                <c:pt idx="98">
                  <c:v>45005</c:v>
                </c:pt>
                <c:pt idx="99">
                  <c:v>44998</c:v>
                </c:pt>
                <c:pt idx="100">
                  <c:v>44991</c:v>
                </c:pt>
                <c:pt idx="101">
                  <c:v>44984</c:v>
                </c:pt>
                <c:pt idx="102">
                  <c:v>44977</c:v>
                </c:pt>
                <c:pt idx="103">
                  <c:v>44970</c:v>
                </c:pt>
                <c:pt idx="104">
                  <c:v>44963</c:v>
                </c:pt>
                <c:pt idx="105">
                  <c:v>44956</c:v>
                </c:pt>
              </c:numCache>
            </c:numRef>
          </c:cat>
          <c:val>
            <c:numRef>
              <c:f>'&lt;Regression Data&gt;'!$C$7:$C$112</c:f>
              <c:numCache>
                <c:formatCode>#,##0.00</c:formatCode>
                <c:ptCount val="106"/>
                <c:pt idx="0">
                  <c:v>316.95001220703102</c:v>
                </c:pt>
                <c:pt idx="1">
                  <c:v>315.24102783203102</c:v>
                </c:pt>
                <c:pt idx="2">
                  <c:v>321.14495849609301</c:v>
                </c:pt>
                <c:pt idx="3">
                  <c:v>323.62561035156199</c:v>
                </c:pt>
                <c:pt idx="4">
                  <c:v>305.864166259765</c:v>
                </c:pt>
                <c:pt idx="5">
                  <c:v>337.21957397460898</c:v>
                </c:pt>
                <c:pt idx="6">
                  <c:v>332.40710449218699</c:v>
                </c:pt>
                <c:pt idx="7">
                  <c:v>330.670654296875</c:v>
                </c:pt>
                <c:pt idx="8">
                  <c:v>354.38568115234301</c:v>
                </c:pt>
                <c:pt idx="9">
                  <c:v>366.64007568359301</c:v>
                </c:pt>
                <c:pt idx="10">
                  <c:v>360.835357666015</c:v>
                </c:pt>
                <c:pt idx="11">
                  <c:v>362.62142944335898</c:v>
                </c:pt>
                <c:pt idx="12">
                  <c:v>369.61685180664</c:v>
                </c:pt>
                <c:pt idx="13">
                  <c:v>394.57220458984301</c:v>
                </c:pt>
                <c:pt idx="14">
                  <c:v>405.668212890625</c:v>
                </c:pt>
                <c:pt idx="15">
                  <c:v>393.39016723632801</c:v>
                </c:pt>
                <c:pt idx="16">
                  <c:v>419.08035278320301</c:v>
                </c:pt>
                <c:pt idx="17">
                  <c:v>416.66418457031199</c:v>
                </c:pt>
                <c:pt idx="18">
                  <c:v>424.50439453125</c:v>
                </c:pt>
                <c:pt idx="19">
                  <c:v>430.86526489257801</c:v>
                </c:pt>
                <c:pt idx="20">
                  <c:v>418.09417724609301</c:v>
                </c:pt>
                <c:pt idx="21">
                  <c:v>395.85565185546801</c:v>
                </c:pt>
                <c:pt idx="22">
                  <c:v>389.34677124023398</c:v>
                </c:pt>
                <c:pt idx="23">
                  <c:v>410.45123291015602</c:v>
                </c:pt>
                <c:pt idx="24">
                  <c:v>396.39804077148398</c:v>
                </c:pt>
                <c:pt idx="25">
                  <c:v>392.55187988281199</c:v>
                </c:pt>
                <c:pt idx="26">
                  <c:v>401.80636596679602</c:v>
                </c:pt>
                <c:pt idx="27">
                  <c:v>410.66146850585898</c:v>
                </c:pt>
                <c:pt idx="28">
                  <c:v>387.76541137695301</c:v>
                </c:pt>
                <c:pt idx="29">
                  <c:v>356.79699707031199</c:v>
                </c:pt>
                <c:pt idx="30">
                  <c:v>369.02780151367102</c:v>
                </c:pt>
                <c:pt idx="31">
                  <c:v>371.62072753906199</c:v>
                </c:pt>
                <c:pt idx="32">
                  <c:v>370.20196533203102</c:v>
                </c:pt>
                <c:pt idx="33">
                  <c:v>352.05142211914</c:v>
                </c:pt>
                <c:pt idx="34">
                  <c:v>360.51516723632801</c:v>
                </c:pt>
                <c:pt idx="35">
                  <c:v>352.834228515625</c:v>
                </c:pt>
                <c:pt idx="36">
                  <c:v>351.26864624023398</c:v>
                </c:pt>
                <c:pt idx="37">
                  <c:v>366.87518310546801</c:v>
                </c:pt>
                <c:pt idx="38">
                  <c:v>358.41146850585898</c:v>
                </c:pt>
                <c:pt idx="39">
                  <c:v>347.84408569335898</c:v>
                </c:pt>
                <c:pt idx="40">
                  <c:v>357.09054565429602</c:v>
                </c:pt>
                <c:pt idx="41">
                  <c:v>348.33328247070301</c:v>
                </c:pt>
                <c:pt idx="42">
                  <c:v>343.00067138671801</c:v>
                </c:pt>
                <c:pt idx="43">
                  <c:v>353.95944213867102</c:v>
                </c:pt>
                <c:pt idx="44">
                  <c:v>346.91448974609301</c:v>
                </c:pt>
                <c:pt idx="45">
                  <c:v>328.568267822265</c:v>
                </c:pt>
                <c:pt idx="46">
                  <c:v>317.75628662109301</c:v>
                </c:pt>
                <c:pt idx="47">
                  <c:v>309.48822021484301</c:v>
                </c:pt>
                <c:pt idx="48">
                  <c:v>344.61511230468699</c:v>
                </c:pt>
                <c:pt idx="49">
                  <c:v>336.10247802734301</c:v>
                </c:pt>
                <c:pt idx="50">
                  <c:v>330.476318359375</c:v>
                </c:pt>
                <c:pt idx="51">
                  <c:v>330.476318359375</c:v>
                </c:pt>
                <c:pt idx="52">
                  <c:v>314.82897949218699</c:v>
                </c:pt>
                <c:pt idx="53">
                  <c:v>322.19345092773398</c:v>
                </c:pt>
                <c:pt idx="54">
                  <c:v>304.99362182617102</c:v>
                </c:pt>
                <c:pt idx="55">
                  <c:v>298.88894653320301</c:v>
                </c:pt>
                <c:pt idx="56">
                  <c:v>302.95870971679602</c:v>
                </c:pt>
                <c:pt idx="57">
                  <c:v>305.18743896484301</c:v>
                </c:pt>
                <c:pt idx="58">
                  <c:v>301.50524902343699</c:v>
                </c:pt>
                <c:pt idx="59">
                  <c:v>293.41403198242102</c:v>
                </c:pt>
                <c:pt idx="60">
                  <c:v>295.64276123046801</c:v>
                </c:pt>
                <c:pt idx="61">
                  <c:v>276.21420288085898</c:v>
                </c:pt>
                <c:pt idx="62">
                  <c:v>260.61334228515602</c:v>
                </c:pt>
                <c:pt idx="63">
                  <c:v>246.02981567382801</c:v>
                </c:pt>
                <c:pt idx="64">
                  <c:v>243.80110168457</c:v>
                </c:pt>
                <c:pt idx="65">
                  <c:v>235.22541809082</c:v>
                </c:pt>
                <c:pt idx="66">
                  <c:v>224.91390991210901</c:v>
                </c:pt>
                <c:pt idx="67">
                  <c:v>227.07330322265599</c:v>
                </c:pt>
                <c:pt idx="68">
                  <c:v>231.296142578125</c:v>
                </c:pt>
                <c:pt idx="69">
                  <c:v>232.30387878417901</c:v>
                </c:pt>
                <c:pt idx="70">
                  <c:v>226.06558227539</c:v>
                </c:pt>
                <c:pt idx="71">
                  <c:v>235.66291809082</c:v>
                </c:pt>
                <c:pt idx="72">
                  <c:v>228.36892700195301</c:v>
                </c:pt>
                <c:pt idx="73">
                  <c:v>226.68940734863199</c:v>
                </c:pt>
                <c:pt idx="74">
                  <c:v>230.57632446289</c:v>
                </c:pt>
                <c:pt idx="75">
                  <c:v>221.41085815429599</c:v>
                </c:pt>
                <c:pt idx="76">
                  <c:v>209.12625122070301</c:v>
                </c:pt>
                <c:pt idx="77">
                  <c:v>206.48698425292901</c:v>
                </c:pt>
                <c:pt idx="78">
                  <c:v>201.60263061523401</c:v>
                </c:pt>
                <c:pt idx="79">
                  <c:v>206.28775024414</c:v>
                </c:pt>
                <c:pt idx="80">
                  <c:v>198.76313781738199</c:v>
                </c:pt>
                <c:pt idx="81">
                  <c:v>184.66043090820301</c:v>
                </c:pt>
                <c:pt idx="82">
                  <c:v>177.41975402832</c:v>
                </c:pt>
                <c:pt idx="83">
                  <c:v>182.294189453125</c:v>
                </c:pt>
                <c:pt idx="84">
                  <c:v>179.02880859375</c:v>
                </c:pt>
                <c:pt idx="85">
                  <c:v>176.70991516113199</c:v>
                </c:pt>
                <c:pt idx="86">
                  <c:v>178.129638671875</c:v>
                </c:pt>
                <c:pt idx="87">
                  <c:v>173.01860046386699</c:v>
                </c:pt>
                <c:pt idx="88">
                  <c:v>165.210037231445</c:v>
                </c:pt>
                <c:pt idx="89">
                  <c:v>165.16271972656199</c:v>
                </c:pt>
                <c:pt idx="90">
                  <c:v>164.02691650390599</c:v>
                </c:pt>
                <c:pt idx="91">
                  <c:v>165.58863830566401</c:v>
                </c:pt>
                <c:pt idx="92">
                  <c:v>164.92610168457</c:v>
                </c:pt>
                <c:pt idx="93">
                  <c:v>162.79649353027301</c:v>
                </c:pt>
                <c:pt idx="94">
                  <c:v>160.61955261230401</c:v>
                </c:pt>
                <c:pt idx="95">
                  <c:v>163.79029846191401</c:v>
                </c:pt>
                <c:pt idx="96">
                  <c:v>165.82525634765599</c:v>
                </c:pt>
                <c:pt idx="97">
                  <c:v>165.73063659667901</c:v>
                </c:pt>
                <c:pt idx="98">
                  <c:v>163.45903015136699</c:v>
                </c:pt>
                <c:pt idx="99">
                  <c:v>167.48161315917901</c:v>
                </c:pt>
                <c:pt idx="100">
                  <c:v>171.07827758789</c:v>
                </c:pt>
                <c:pt idx="101">
                  <c:v>163.36437988281199</c:v>
                </c:pt>
                <c:pt idx="102">
                  <c:v>161.84999084472599</c:v>
                </c:pt>
                <c:pt idx="103">
                  <c:v>159.057846069335</c:v>
                </c:pt>
                <c:pt idx="104">
                  <c:v>156.17103576660099</c:v>
                </c:pt>
                <c:pt idx="105">
                  <c:v>152.69999999999999</c:v>
                </c:pt>
              </c:numCache>
            </c:numRef>
          </c:val>
          <c:smooth val="0"/>
          <c:extLst>
            <c:ext xmlns:c16="http://schemas.microsoft.com/office/drawing/2014/chart" uri="{C3380CC4-5D6E-409C-BE32-E72D297353CC}">
              <c16:uniqueId val="{00000000-F0B9-4283-9E4B-C2F69C696EB3}"/>
            </c:ext>
          </c:extLst>
        </c:ser>
        <c:dLbls>
          <c:showLegendKey val="0"/>
          <c:showVal val="0"/>
          <c:showCatName val="0"/>
          <c:showSerName val="0"/>
          <c:showPercent val="0"/>
          <c:showBubbleSize val="0"/>
        </c:dLbls>
        <c:smooth val="0"/>
        <c:axId val="343693983"/>
        <c:axId val="343692543"/>
      </c:lineChart>
      <c:dateAx>
        <c:axId val="34369398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288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43692543"/>
        <c:crosses val="autoZero"/>
        <c:auto val="1"/>
        <c:lblOffset val="100"/>
        <c:baseTimeUnit val="days"/>
      </c:dateAx>
      <c:valAx>
        <c:axId val="343692543"/>
        <c:scaling>
          <c:orientation val="minMax"/>
          <c:max val="500"/>
          <c:min val="100"/>
        </c:scaling>
        <c:delete val="0"/>
        <c:axPos val="l"/>
        <c:numFmt formatCode="#,##0.0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9398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'Share Price -  5Y'!$C$2</c:f>
              <c:strCache>
                <c:ptCount val="1"/>
                <c:pt idx="0">
                  <c:v>Adj Close</c:v>
                </c:pt>
              </c:strCache>
            </c:strRef>
          </c:tx>
          <c:spPr>
            <a:ln w="28575" cap="rnd">
              <a:solidFill>
                <a:schemeClr val="accent1"/>
              </a:solidFill>
              <a:round/>
            </a:ln>
            <a:effectLst/>
          </c:spPr>
          <c:marker>
            <c:symbol val="none"/>
          </c:marker>
          <c:cat>
            <c:numRef>
              <c:f>'Share Price -  5Y'!$B$3:$B$262</c:f>
              <c:numCache>
                <c:formatCode>dd\-mm\-yyyy</c:formatCode>
                <c:ptCount val="260"/>
                <c:pt idx="0">
                  <c:v>45691</c:v>
                </c:pt>
                <c:pt idx="1">
                  <c:v>45684</c:v>
                </c:pt>
                <c:pt idx="2">
                  <c:v>45677</c:v>
                </c:pt>
                <c:pt idx="3">
                  <c:v>45670</c:v>
                </c:pt>
                <c:pt idx="4">
                  <c:v>45663</c:v>
                </c:pt>
                <c:pt idx="5">
                  <c:v>45656</c:v>
                </c:pt>
                <c:pt idx="6">
                  <c:v>45649</c:v>
                </c:pt>
                <c:pt idx="7">
                  <c:v>45642</c:v>
                </c:pt>
                <c:pt idx="8">
                  <c:v>45635</c:v>
                </c:pt>
                <c:pt idx="9">
                  <c:v>45628</c:v>
                </c:pt>
                <c:pt idx="10">
                  <c:v>45621</c:v>
                </c:pt>
                <c:pt idx="11">
                  <c:v>45614</c:v>
                </c:pt>
                <c:pt idx="12">
                  <c:v>45607</c:v>
                </c:pt>
                <c:pt idx="13">
                  <c:v>45600</c:v>
                </c:pt>
                <c:pt idx="14">
                  <c:v>45593</c:v>
                </c:pt>
                <c:pt idx="15">
                  <c:v>45586</c:v>
                </c:pt>
                <c:pt idx="16">
                  <c:v>45579</c:v>
                </c:pt>
                <c:pt idx="17">
                  <c:v>45572</c:v>
                </c:pt>
                <c:pt idx="18">
                  <c:v>45565</c:v>
                </c:pt>
                <c:pt idx="19">
                  <c:v>45558</c:v>
                </c:pt>
                <c:pt idx="20">
                  <c:v>45551</c:v>
                </c:pt>
                <c:pt idx="21">
                  <c:v>45544</c:v>
                </c:pt>
                <c:pt idx="22">
                  <c:v>45537</c:v>
                </c:pt>
                <c:pt idx="23">
                  <c:v>45530</c:v>
                </c:pt>
                <c:pt idx="24">
                  <c:v>45523</c:v>
                </c:pt>
                <c:pt idx="25">
                  <c:v>45516</c:v>
                </c:pt>
                <c:pt idx="26">
                  <c:v>45509</c:v>
                </c:pt>
                <c:pt idx="27">
                  <c:v>45502</c:v>
                </c:pt>
                <c:pt idx="28">
                  <c:v>45495</c:v>
                </c:pt>
                <c:pt idx="29">
                  <c:v>45488</c:v>
                </c:pt>
                <c:pt idx="30">
                  <c:v>45481</c:v>
                </c:pt>
                <c:pt idx="31">
                  <c:v>45474</c:v>
                </c:pt>
                <c:pt idx="32">
                  <c:v>45467</c:v>
                </c:pt>
                <c:pt idx="33">
                  <c:v>45460</c:v>
                </c:pt>
                <c:pt idx="34">
                  <c:v>45453</c:v>
                </c:pt>
                <c:pt idx="35">
                  <c:v>45446</c:v>
                </c:pt>
                <c:pt idx="36">
                  <c:v>45439</c:v>
                </c:pt>
                <c:pt idx="37">
                  <c:v>45432</c:v>
                </c:pt>
                <c:pt idx="38">
                  <c:v>45425</c:v>
                </c:pt>
                <c:pt idx="39">
                  <c:v>45418</c:v>
                </c:pt>
                <c:pt idx="40">
                  <c:v>45411</c:v>
                </c:pt>
                <c:pt idx="41">
                  <c:v>45404</c:v>
                </c:pt>
                <c:pt idx="42">
                  <c:v>45397</c:v>
                </c:pt>
                <c:pt idx="43">
                  <c:v>45390</c:v>
                </c:pt>
                <c:pt idx="44">
                  <c:v>45383</c:v>
                </c:pt>
                <c:pt idx="45">
                  <c:v>45376</c:v>
                </c:pt>
                <c:pt idx="46">
                  <c:v>45369</c:v>
                </c:pt>
                <c:pt idx="47">
                  <c:v>45362</c:v>
                </c:pt>
                <c:pt idx="48">
                  <c:v>45355</c:v>
                </c:pt>
                <c:pt idx="49">
                  <c:v>45348</c:v>
                </c:pt>
                <c:pt idx="50">
                  <c:v>45341</c:v>
                </c:pt>
                <c:pt idx="51">
                  <c:v>45334</c:v>
                </c:pt>
                <c:pt idx="52">
                  <c:v>45327</c:v>
                </c:pt>
                <c:pt idx="53">
                  <c:v>45320</c:v>
                </c:pt>
                <c:pt idx="54">
                  <c:v>45313</c:v>
                </c:pt>
                <c:pt idx="55">
                  <c:v>45306</c:v>
                </c:pt>
                <c:pt idx="56">
                  <c:v>45299</c:v>
                </c:pt>
                <c:pt idx="57">
                  <c:v>45292</c:v>
                </c:pt>
                <c:pt idx="58">
                  <c:v>45285</c:v>
                </c:pt>
                <c:pt idx="59">
                  <c:v>45278</c:v>
                </c:pt>
                <c:pt idx="60">
                  <c:v>45271</c:v>
                </c:pt>
                <c:pt idx="61">
                  <c:v>45264</c:v>
                </c:pt>
                <c:pt idx="62">
                  <c:v>45257</c:v>
                </c:pt>
                <c:pt idx="63">
                  <c:v>45250</c:v>
                </c:pt>
                <c:pt idx="64">
                  <c:v>45243</c:v>
                </c:pt>
                <c:pt idx="65">
                  <c:v>45236</c:v>
                </c:pt>
                <c:pt idx="66">
                  <c:v>45229</c:v>
                </c:pt>
                <c:pt idx="67">
                  <c:v>45222</c:v>
                </c:pt>
                <c:pt idx="68">
                  <c:v>45215</c:v>
                </c:pt>
                <c:pt idx="69">
                  <c:v>45208</c:v>
                </c:pt>
                <c:pt idx="70">
                  <c:v>45201</c:v>
                </c:pt>
                <c:pt idx="71">
                  <c:v>45194</c:v>
                </c:pt>
                <c:pt idx="72">
                  <c:v>45187</c:v>
                </c:pt>
                <c:pt idx="73">
                  <c:v>45180</c:v>
                </c:pt>
                <c:pt idx="74">
                  <c:v>45173</c:v>
                </c:pt>
                <c:pt idx="75">
                  <c:v>45166</c:v>
                </c:pt>
                <c:pt idx="76">
                  <c:v>45159</c:v>
                </c:pt>
                <c:pt idx="77">
                  <c:v>45152</c:v>
                </c:pt>
                <c:pt idx="78">
                  <c:v>45145</c:v>
                </c:pt>
                <c:pt idx="79">
                  <c:v>45138</c:v>
                </c:pt>
                <c:pt idx="80">
                  <c:v>45131</c:v>
                </c:pt>
                <c:pt idx="81">
                  <c:v>45124</c:v>
                </c:pt>
                <c:pt idx="82">
                  <c:v>45117</c:v>
                </c:pt>
                <c:pt idx="83">
                  <c:v>45110</c:v>
                </c:pt>
                <c:pt idx="84">
                  <c:v>45103</c:v>
                </c:pt>
                <c:pt idx="85">
                  <c:v>45096</c:v>
                </c:pt>
                <c:pt idx="86">
                  <c:v>45089</c:v>
                </c:pt>
                <c:pt idx="87">
                  <c:v>45082</c:v>
                </c:pt>
                <c:pt idx="88">
                  <c:v>45075</c:v>
                </c:pt>
                <c:pt idx="89">
                  <c:v>45068</c:v>
                </c:pt>
                <c:pt idx="90">
                  <c:v>45061</c:v>
                </c:pt>
                <c:pt idx="91">
                  <c:v>45054</c:v>
                </c:pt>
                <c:pt idx="92">
                  <c:v>45047</c:v>
                </c:pt>
                <c:pt idx="93">
                  <c:v>45040</c:v>
                </c:pt>
                <c:pt idx="94">
                  <c:v>45033</c:v>
                </c:pt>
                <c:pt idx="95">
                  <c:v>45026</c:v>
                </c:pt>
                <c:pt idx="96">
                  <c:v>45019</c:v>
                </c:pt>
                <c:pt idx="97">
                  <c:v>45012</c:v>
                </c:pt>
                <c:pt idx="98">
                  <c:v>45005</c:v>
                </c:pt>
                <c:pt idx="99">
                  <c:v>44998</c:v>
                </c:pt>
                <c:pt idx="100">
                  <c:v>44991</c:v>
                </c:pt>
                <c:pt idx="101">
                  <c:v>44984</c:v>
                </c:pt>
                <c:pt idx="102">
                  <c:v>44977</c:v>
                </c:pt>
                <c:pt idx="103">
                  <c:v>44970</c:v>
                </c:pt>
                <c:pt idx="104">
                  <c:v>44963</c:v>
                </c:pt>
                <c:pt idx="105">
                  <c:v>44956</c:v>
                </c:pt>
                <c:pt idx="106">
                  <c:v>44949</c:v>
                </c:pt>
                <c:pt idx="107">
                  <c:v>44942</c:v>
                </c:pt>
                <c:pt idx="108">
                  <c:v>44935</c:v>
                </c:pt>
                <c:pt idx="109">
                  <c:v>44928</c:v>
                </c:pt>
                <c:pt idx="110">
                  <c:v>44921</c:v>
                </c:pt>
                <c:pt idx="111">
                  <c:v>44914</c:v>
                </c:pt>
                <c:pt idx="112">
                  <c:v>44907</c:v>
                </c:pt>
                <c:pt idx="113">
                  <c:v>44900</c:v>
                </c:pt>
                <c:pt idx="114">
                  <c:v>44893</c:v>
                </c:pt>
                <c:pt idx="115">
                  <c:v>44886</c:v>
                </c:pt>
                <c:pt idx="116">
                  <c:v>44879</c:v>
                </c:pt>
                <c:pt idx="117">
                  <c:v>44872</c:v>
                </c:pt>
                <c:pt idx="118">
                  <c:v>44865</c:v>
                </c:pt>
                <c:pt idx="119">
                  <c:v>44858</c:v>
                </c:pt>
                <c:pt idx="120">
                  <c:v>44851</c:v>
                </c:pt>
                <c:pt idx="121">
                  <c:v>44844</c:v>
                </c:pt>
                <c:pt idx="122">
                  <c:v>44837</c:v>
                </c:pt>
                <c:pt idx="123">
                  <c:v>44830</c:v>
                </c:pt>
                <c:pt idx="124">
                  <c:v>44823</c:v>
                </c:pt>
                <c:pt idx="125">
                  <c:v>44816</c:v>
                </c:pt>
                <c:pt idx="126">
                  <c:v>44809</c:v>
                </c:pt>
                <c:pt idx="127">
                  <c:v>44802</c:v>
                </c:pt>
                <c:pt idx="128">
                  <c:v>44795</c:v>
                </c:pt>
                <c:pt idx="129">
                  <c:v>44788</c:v>
                </c:pt>
                <c:pt idx="130">
                  <c:v>44781</c:v>
                </c:pt>
                <c:pt idx="131">
                  <c:v>44774</c:v>
                </c:pt>
                <c:pt idx="132">
                  <c:v>44767</c:v>
                </c:pt>
                <c:pt idx="133">
                  <c:v>44760</c:v>
                </c:pt>
                <c:pt idx="134">
                  <c:v>44753</c:v>
                </c:pt>
                <c:pt idx="135">
                  <c:v>44746</c:v>
                </c:pt>
                <c:pt idx="136">
                  <c:v>44739</c:v>
                </c:pt>
                <c:pt idx="137">
                  <c:v>44732</c:v>
                </c:pt>
                <c:pt idx="138">
                  <c:v>44725</c:v>
                </c:pt>
                <c:pt idx="139">
                  <c:v>44718</c:v>
                </c:pt>
                <c:pt idx="140">
                  <c:v>44711</c:v>
                </c:pt>
                <c:pt idx="141">
                  <c:v>44704</c:v>
                </c:pt>
                <c:pt idx="142">
                  <c:v>44697</c:v>
                </c:pt>
                <c:pt idx="143">
                  <c:v>44690</c:v>
                </c:pt>
                <c:pt idx="144">
                  <c:v>44683</c:v>
                </c:pt>
                <c:pt idx="145">
                  <c:v>44676</c:v>
                </c:pt>
                <c:pt idx="146">
                  <c:v>44669</c:v>
                </c:pt>
                <c:pt idx="147">
                  <c:v>44662</c:v>
                </c:pt>
                <c:pt idx="148">
                  <c:v>44655</c:v>
                </c:pt>
                <c:pt idx="149">
                  <c:v>44648</c:v>
                </c:pt>
                <c:pt idx="150">
                  <c:v>44641</c:v>
                </c:pt>
                <c:pt idx="151">
                  <c:v>44634</c:v>
                </c:pt>
                <c:pt idx="152">
                  <c:v>44627</c:v>
                </c:pt>
                <c:pt idx="153">
                  <c:v>44620</c:v>
                </c:pt>
                <c:pt idx="154">
                  <c:v>44613</c:v>
                </c:pt>
                <c:pt idx="155">
                  <c:v>44606</c:v>
                </c:pt>
                <c:pt idx="156">
                  <c:v>44599</c:v>
                </c:pt>
                <c:pt idx="157">
                  <c:v>44592</c:v>
                </c:pt>
                <c:pt idx="158">
                  <c:v>44585</c:v>
                </c:pt>
                <c:pt idx="159">
                  <c:v>44578</c:v>
                </c:pt>
                <c:pt idx="160">
                  <c:v>44571</c:v>
                </c:pt>
                <c:pt idx="161">
                  <c:v>44564</c:v>
                </c:pt>
                <c:pt idx="162">
                  <c:v>44557</c:v>
                </c:pt>
                <c:pt idx="163">
                  <c:v>44550</c:v>
                </c:pt>
                <c:pt idx="164">
                  <c:v>44543</c:v>
                </c:pt>
                <c:pt idx="165">
                  <c:v>44536</c:v>
                </c:pt>
                <c:pt idx="166">
                  <c:v>44529</c:v>
                </c:pt>
                <c:pt idx="167">
                  <c:v>44522</c:v>
                </c:pt>
                <c:pt idx="168">
                  <c:v>44515</c:v>
                </c:pt>
                <c:pt idx="169">
                  <c:v>44508</c:v>
                </c:pt>
                <c:pt idx="170">
                  <c:v>44501</c:v>
                </c:pt>
                <c:pt idx="171">
                  <c:v>44494</c:v>
                </c:pt>
                <c:pt idx="172">
                  <c:v>44487</c:v>
                </c:pt>
                <c:pt idx="173">
                  <c:v>44480</c:v>
                </c:pt>
                <c:pt idx="174">
                  <c:v>44473</c:v>
                </c:pt>
                <c:pt idx="175">
                  <c:v>44466</c:v>
                </c:pt>
                <c:pt idx="176">
                  <c:v>44459</c:v>
                </c:pt>
                <c:pt idx="177">
                  <c:v>44452</c:v>
                </c:pt>
                <c:pt idx="178">
                  <c:v>44445</c:v>
                </c:pt>
                <c:pt idx="179">
                  <c:v>44438</c:v>
                </c:pt>
                <c:pt idx="180">
                  <c:v>44431</c:v>
                </c:pt>
                <c:pt idx="181">
                  <c:v>44424</c:v>
                </c:pt>
                <c:pt idx="182">
                  <c:v>44417</c:v>
                </c:pt>
                <c:pt idx="183">
                  <c:v>44410</c:v>
                </c:pt>
                <c:pt idx="184">
                  <c:v>44403</c:v>
                </c:pt>
                <c:pt idx="185">
                  <c:v>44396</c:v>
                </c:pt>
                <c:pt idx="186">
                  <c:v>44389</c:v>
                </c:pt>
                <c:pt idx="187">
                  <c:v>44382</c:v>
                </c:pt>
                <c:pt idx="188">
                  <c:v>44375</c:v>
                </c:pt>
                <c:pt idx="189">
                  <c:v>44368</c:v>
                </c:pt>
                <c:pt idx="190">
                  <c:v>44361</c:v>
                </c:pt>
                <c:pt idx="191">
                  <c:v>44354</c:v>
                </c:pt>
                <c:pt idx="192">
                  <c:v>44347</c:v>
                </c:pt>
                <c:pt idx="193">
                  <c:v>44340</c:v>
                </c:pt>
                <c:pt idx="194">
                  <c:v>44333</c:v>
                </c:pt>
                <c:pt idx="195">
                  <c:v>44326</c:v>
                </c:pt>
                <c:pt idx="196">
                  <c:v>44319</c:v>
                </c:pt>
                <c:pt idx="197">
                  <c:v>44312</c:v>
                </c:pt>
                <c:pt idx="198">
                  <c:v>44305</c:v>
                </c:pt>
                <c:pt idx="199">
                  <c:v>44298</c:v>
                </c:pt>
                <c:pt idx="200">
                  <c:v>44291</c:v>
                </c:pt>
                <c:pt idx="201">
                  <c:v>44284</c:v>
                </c:pt>
                <c:pt idx="202">
                  <c:v>44277</c:v>
                </c:pt>
                <c:pt idx="203">
                  <c:v>44270</c:v>
                </c:pt>
                <c:pt idx="204">
                  <c:v>44263</c:v>
                </c:pt>
                <c:pt idx="205">
                  <c:v>44256</c:v>
                </c:pt>
                <c:pt idx="206">
                  <c:v>44249</c:v>
                </c:pt>
                <c:pt idx="207">
                  <c:v>44242</c:v>
                </c:pt>
                <c:pt idx="208">
                  <c:v>44235</c:v>
                </c:pt>
                <c:pt idx="209">
                  <c:v>44228</c:v>
                </c:pt>
                <c:pt idx="210">
                  <c:v>44221</c:v>
                </c:pt>
                <c:pt idx="211">
                  <c:v>44214</c:v>
                </c:pt>
                <c:pt idx="212">
                  <c:v>44207</c:v>
                </c:pt>
                <c:pt idx="213">
                  <c:v>44200</c:v>
                </c:pt>
                <c:pt idx="214">
                  <c:v>44193</c:v>
                </c:pt>
                <c:pt idx="215">
                  <c:v>44186</c:v>
                </c:pt>
                <c:pt idx="216">
                  <c:v>44179</c:v>
                </c:pt>
                <c:pt idx="217">
                  <c:v>44172</c:v>
                </c:pt>
                <c:pt idx="218">
                  <c:v>44165</c:v>
                </c:pt>
                <c:pt idx="219">
                  <c:v>44158</c:v>
                </c:pt>
                <c:pt idx="220">
                  <c:v>44151</c:v>
                </c:pt>
                <c:pt idx="221">
                  <c:v>44144</c:v>
                </c:pt>
                <c:pt idx="222">
                  <c:v>44137</c:v>
                </c:pt>
                <c:pt idx="223">
                  <c:v>44130</c:v>
                </c:pt>
                <c:pt idx="224">
                  <c:v>44123</c:v>
                </c:pt>
                <c:pt idx="225">
                  <c:v>44116</c:v>
                </c:pt>
                <c:pt idx="226">
                  <c:v>44109</c:v>
                </c:pt>
                <c:pt idx="227">
                  <c:v>44102</c:v>
                </c:pt>
                <c:pt idx="228">
                  <c:v>44095</c:v>
                </c:pt>
                <c:pt idx="229">
                  <c:v>44088</c:v>
                </c:pt>
                <c:pt idx="230">
                  <c:v>44081</c:v>
                </c:pt>
                <c:pt idx="231">
                  <c:v>44074</c:v>
                </c:pt>
                <c:pt idx="232">
                  <c:v>44067</c:v>
                </c:pt>
                <c:pt idx="233">
                  <c:v>44060</c:v>
                </c:pt>
                <c:pt idx="234">
                  <c:v>44053</c:v>
                </c:pt>
                <c:pt idx="235">
                  <c:v>44046</c:v>
                </c:pt>
                <c:pt idx="236">
                  <c:v>44039</c:v>
                </c:pt>
                <c:pt idx="237">
                  <c:v>44032</c:v>
                </c:pt>
                <c:pt idx="238">
                  <c:v>44025</c:v>
                </c:pt>
                <c:pt idx="239">
                  <c:v>44018</c:v>
                </c:pt>
                <c:pt idx="240">
                  <c:v>44011</c:v>
                </c:pt>
                <c:pt idx="241">
                  <c:v>44004</c:v>
                </c:pt>
                <c:pt idx="242">
                  <c:v>43997</c:v>
                </c:pt>
                <c:pt idx="243">
                  <c:v>43990</c:v>
                </c:pt>
                <c:pt idx="244">
                  <c:v>43983</c:v>
                </c:pt>
                <c:pt idx="245">
                  <c:v>43976</c:v>
                </c:pt>
                <c:pt idx="246">
                  <c:v>43969</c:v>
                </c:pt>
                <c:pt idx="247">
                  <c:v>43962</c:v>
                </c:pt>
                <c:pt idx="248">
                  <c:v>43955</c:v>
                </c:pt>
                <c:pt idx="249">
                  <c:v>43948</c:v>
                </c:pt>
                <c:pt idx="250">
                  <c:v>43941</c:v>
                </c:pt>
                <c:pt idx="251">
                  <c:v>43934</c:v>
                </c:pt>
                <c:pt idx="252">
                  <c:v>43927</c:v>
                </c:pt>
                <c:pt idx="253">
                  <c:v>43920</c:v>
                </c:pt>
                <c:pt idx="254">
                  <c:v>43913</c:v>
                </c:pt>
                <c:pt idx="255">
                  <c:v>43906</c:v>
                </c:pt>
                <c:pt idx="256">
                  <c:v>43899</c:v>
                </c:pt>
                <c:pt idx="257">
                  <c:v>43892</c:v>
                </c:pt>
                <c:pt idx="258">
                  <c:v>43885</c:v>
                </c:pt>
                <c:pt idx="259">
                  <c:v>43878</c:v>
                </c:pt>
              </c:numCache>
            </c:numRef>
          </c:cat>
          <c:val>
            <c:numRef>
              <c:f>'Share Price -  5Y'!$C$3:$C$262</c:f>
              <c:numCache>
                <c:formatCode>General</c:formatCode>
                <c:ptCount val="260"/>
                <c:pt idx="0">
                  <c:v>316.95</c:v>
                </c:pt>
                <c:pt idx="1">
                  <c:v>315.24</c:v>
                </c:pt>
                <c:pt idx="2">
                  <c:v>321.14</c:v>
                </c:pt>
                <c:pt idx="3">
                  <c:v>323.63</c:v>
                </c:pt>
                <c:pt idx="4">
                  <c:v>305.86</c:v>
                </c:pt>
                <c:pt idx="5">
                  <c:v>337.22</c:v>
                </c:pt>
                <c:pt idx="6">
                  <c:v>332.41</c:v>
                </c:pt>
                <c:pt idx="7">
                  <c:v>330.67</c:v>
                </c:pt>
                <c:pt idx="8">
                  <c:v>354.39</c:v>
                </c:pt>
                <c:pt idx="9">
                  <c:v>366.64</c:v>
                </c:pt>
                <c:pt idx="10">
                  <c:v>360.84</c:v>
                </c:pt>
                <c:pt idx="11">
                  <c:v>362.62</c:v>
                </c:pt>
                <c:pt idx="12">
                  <c:v>369.62</c:v>
                </c:pt>
                <c:pt idx="13">
                  <c:v>394.57</c:v>
                </c:pt>
                <c:pt idx="14">
                  <c:v>405.67</c:v>
                </c:pt>
                <c:pt idx="15">
                  <c:v>393.39</c:v>
                </c:pt>
                <c:pt idx="16">
                  <c:v>419.08</c:v>
                </c:pt>
                <c:pt idx="17">
                  <c:v>416.66</c:v>
                </c:pt>
                <c:pt idx="18">
                  <c:v>424.5</c:v>
                </c:pt>
                <c:pt idx="19">
                  <c:v>430.87</c:v>
                </c:pt>
                <c:pt idx="20">
                  <c:v>418.09</c:v>
                </c:pt>
                <c:pt idx="21">
                  <c:v>395.86</c:v>
                </c:pt>
                <c:pt idx="22">
                  <c:v>389.35</c:v>
                </c:pt>
                <c:pt idx="23">
                  <c:v>410.45</c:v>
                </c:pt>
                <c:pt idx="24">
                  <c:v>396.4</c:v>
                </c:pt>
                <c:pt idx="25">
                  <c:v>392.55</c:v>
                </c:pt>
                <c:pt idx="26">
                  <c:v>401.81</c:v>
                </c:pt>
                <c:pt idx="27">
                  <c:v>410.66</c:v>
                </c:pt>
                <c:pt idx="28">
                  <c:v>387.77</c:v>
                </c:pt>
                <c:pt idx="29">
                  <c:v>356.8</c:v>
                </c:pt>
                <c:pt idx="30">
                  <c:v>369.03</c:v>
                </c:pt>
                <c:pt idx="31">
                  <c:v>371.62</c:v>
                </c:pt>
                <c:pt idx="32">
                  <c:v>370.2</c:v>
                </c:pt>
                <c:pt idx="33">
                  <c:v>352.05</c:v>
                </c:pt>
                <c:pt idx="34">
                  <c:v>360.52</c:v>
                </c:pt>
                <c:pt idx="35">
                  <c:v>352.83</c:v>
                </c:pt>
                <c:pt idx="36">
                  <c:v>351.27</c:v>
                </c:pt>
                <c:pt idx="37">
                  <c:v>366.88</c:v>
                </c:pt>
                <c:pt idx="38">
                  <c:v>358.41</c:v>
                </c:pt>
                <c:pt idx="39">
                  <c:v>347.84</c:v>
                </c:pt>
                <c:pt idx="40">
                  <c:v>357.09</c:v>
                </c:pt>
                <c:pt idx="41">
                  <c:v>348.33</c:v>
                </c:pt>
                <c:pt idx="42">
                  <c:v>343</c:v>
                </c:pt>
                <c:pt idx="43">
                  <c:v>353.96</c:v>
                </c:pt>
                <c:pt idx="44">
                  <c:v>346.91</c:v>
                </c:pt>
                <c:pt idx="45">
                  <c:v>328.57</c:v>
                </c:pt>
                <c:pt idx="46">
                  <c:v>317.76</c:v>
                </c:pt>
                <c:pt idx="47">
                  <c:v>309.49</c:v>
                </c:pt>
                <c:pt idx="48">
                  <c:v>344.62</c:v>
                </c:pt>
                <c:pt idx="49">
                  <c:v>336.1</c:v>
                </c:pt>
                <c:pt idx="50">
                  <c:v>330.48</c:v>
                </c:pt>
                <c:pt idx="51">
                  <c:v>330.48</c:v>
                </c:pt>
                <c:pt idx="52">
                  <c:v>314.83</c:v>
                </c:pt>
                <c:pt idx="53">
                  <c:v>322.19</c:v>
                </c:pt>
                <c:pt idx="54">
                  <c:v>304.99</c:v>
                </c:pt>
                <c:pt idx="55">
                  <c:v>298.89</c:v>
                </c:pt>
                <c:pt idx="56">
                  <c:v>302.95999999999998</c:v>
                </c:pt>
                <c:pt idx="57">
                  <c:v>305.19</c:v>
                </c:pt>
                <c:pt idx="58">
                  <c:v>301.51</c:v>
                </c:pt>
                <c:pt idx="59">
                  <c:v>293.41000000000003</c:v>
                </c:pt>
                <c:pt idx="60">
                  <c:v>295.64</c:v>
                </c:pt>
                <c:pt idx="61">
                  <c:v>276.20999999999998</c:v>
                </c:pt>
                <c:pt idx="62">
                  <c:v>260.61</c:v>
                </c:pt>
                <c:pt idx="63">
                  <c:v>246.03</c:v>
                </c:pt>
                <c:pt idx="64">
                  <c:v>243.8</c:v>
                </c:pt>
                <c:pt idx="65">
                  <c:v>235.23</c:v>
                </c:pt>
                <c:pt idx="66">
                  <c:v>224.91</c:v>
                </c:pt>
                <c:pt idx="67">
                  <c:v>227.07</c:v>
                </c:pt>
                <c:pt idx="68">
                  <c:v>231.3</c:v>
                </c:pt>
                <c:pt idx="69">
                  <c:v>232.3</c:v>
                </c:pt>
                <c:pt idx="70">
                  <c:v>226.07</c:v>
                </c:pt>
                <c:pt idx="71">
                  <c:v>235.66</c:v>
                </c:pt>
                <c:pt idx="72">
                  <c:v>228.37</c:v>
                </c:pt>
                <c:pt idx="73">
                  <c:v>226.69</c:v>
                </c:pt>
                <c:pt idx="74">
                  <c:v>230.58</c:v>
                </c:pt>
                <c:pt idx="75">
                  <c:v>221.41</c:v>
                </c:pt>
                <c:pt idx="76">
                  <c:v>209.13</c:v>
                </c:pt>
                <c:pt idx="77">
                  <c:v>206.49</c:v>
                </c:pt>
                <c:pt idx="78">
                  <c:v>201.6</c:v>
                </c:pt>
                <c:pt idx="79">
                  <c:v>206.29</c:v>
                </c:pt>
                <c:pt idx="80">
                  <c:v>198.76</c:v>
                </c:pt>
                <c:pt idx="81">
                  <c:v>184.66</c:v>
                </c:pt>
                <c:pt idx="82">
                  <c:v>177.42</c:v>
                </c:pt>
                <c:pt idx="83">
                  <c:v>182.29</c:v>
                </c:pt>
                <c:pt idx="84">
                  <c:v>179.03</c:v>
                </c:pt>
                <c:pt idx="85">
                  <c:v>176.71</c:v>
                </c:pt>
                <c:pt idx="86">
                  <c:v>178.13</c:v>
                </c:pt>
                <c:pt idx="87">
                  <c:v>173.02</c:v>
                </c:pt>
                <c:pt idx="88">
                  <c:v>165.21</c:v>
                </c:pt>
                <c:pt idx="89">
                  <c:v>165.16</c:v>
                </c:pt>
                <c:pt idx="90">
                  <c:v>164.03</c:v>
                </c:pt>
                <c:pt idx="91">
                  <c:v>165.59</c:v>
                </c:pt>
                <c:pt idx="92">
                  <c:v>164.93</c:v>
                </c:pt>
                <c:pt idx="93">
                  <c:v>162.80000000000001</c:v>
                </c:pt>
                <c:pt idx="94">
                  <c:v>160.62</c:v>
                </c:pt>
                <c:pt idx="95">
                  <c:v>163.79</c:v>
                </c:pt>
                <c:pt idx="96">
                  <c:v>165.83</c:v>
                </c:pt>
                <c:pt idx="97">
                  <c:v>165.73</c:v>
                </c:pt>
                <c:pt idx="98">
                  <c:v>163.46</c:v>
                </c:pt>
                <c:pt idx="99">
                  <c:v>167.48</c:v>
                </c:pt>
                <c:pt idx="100">
                  <c:v>171.08</c:v>
                </c:pt>
                <c:pt idx="101">
                  <c:v>163.36000000000001</c:v>
                </c:pt>
                <c:pt idx="102">
                  <c:v>161.85</c:v>
                </c:pt>
                <c:pt idx="103">
                  <c:v>159.06</c:v>
                </c:pt>
                <c:pt idx="104">
                  <c:v>156.16999999999999</c:v>
                </c:pt>
                <c:pt idx="105">
                  <c:v>152.69999999999999</c:v>
                </c:pt>
                <c:pt idx="106">
                  <c:v>153.38999999999999</c:v>
                </c:pt>
                <c:pt idx="107">
                  <c:v>155.61000000000001</c:v>
                </c:pt>
                <c:pt idx="108">
                  <c:v>154.78</c:v>
                </c:pt>
                <c:pt idx="109">
                  <c:v>155.88</c:v>
                </c:pt>
                <c:pt idx="110">
                  <c:v>153.53</c:v>
                </c:pt>
                <c:pt idx="111">
                  <c:v>150.35</c:v>
                </c:pt>
                <c:pt idx="112">
                  <c:v>156.62</c:v>
                </c:pt>
                <c:pt idx="113">
                  <c:v>156.35</c:v>
                </c:pt>
                <c:pt idx="114">
                  <c:v>158.79</c:v>
                </c:pt>
                <c:pt idx="115">
                  <c:v>156.58000000000001</c:v>
                </c:pt>
                <c:pt idx="116">
                  <c:v>152.97999999999999</c:v>
                </c:pt>
                <c:pt idx="117">
                  <c:v>158.13999999999999</c:v>
                </c:pt>
                <c:pt idx="118">
                  <c:v>163.22</c:v>
                </c:pt>
                <c:pt idx="119">
                  <c:v>160.54</c:v>
                </c:pt>
                <c:pt idx="120">
                  <c:v>152.24</c:v>
                </c:pt>
                <c:pt idx="121">
                  <c:v>152.29</c:v>
                </c:pt>
                <c:pt idx="122">
                  <c:v>151.55000000000001</c:v>
                </c:pt>
                <c:pt idx="123">
                  <c:v>147.26</c:v>
                </c:pt>
                <c:pt idx="124">
                  <c:v>151.22999999999999</c:v>
                </c:pt>
                <c:pt idx="125">
                  <c:v>159.38999999999999</c:v>
                </c:pt>
                <c:pt idx="126">
                  <c:v>153.66999999999999</c:v>
                </c:pt>
                <c:pt idx="127">
                  <c:v>149.24</c:v>
                </c:pt>
                <c:pt idx="128">
                  <c:v>150.72</c:v>
                </c:pt>
                <c:pt idx="129">
                  <c:v>145.51</c:v>
                </c:pt>
                <c:pt idx="130">
                  <c:v>143.44999999999999</c:v>
                </c:pt>
                <c:pt idx="131">
                  <c:v>140.82</c:v>
                </c:pt>
                <c:pt idx="132">
                  <c:v>138.41999999999999</c:v>
                </c:pt>
                <c:pt idx="133">
                  <c:v>134.80000000000001</c:v>
                </c:pt>
                <c:pt idx="134">
                  <c:v>135.53</c:v>
                </c:pt>
                <c:pt idx="135">
                  <c:v>130.05000000000001</c:v>
                </c:pt>
                <c:pt idx="136">
                  <c:v>127.29</c:v>
                </c:pt>
                <c:pt idx="137">
                  <c:v>123.63</c:v>
                </c:pt>
                <c:pt idx="138">
                  <c:v>127.11</c:v>
                </c:pt>
                <c:pt idx="139">
                  <c:v>140.51</c:v>
                </c:pt>
                <c:pt idx="140">
                  <c:v>140.28</c:v>
                </c:pt>
                <c:pt idx="141">
                  <c:v>136.16</c:v>
                </c:pt>
                <c:pt idx="142">
                  <c:v>135.38999999999999</c:v>
                </c:pt>
                <c:pt idx="143">
                  <c:v>130.46</c:v>
                </c:pt>
                <c:pt idx="144">
                  <c:v>143.9</c:v>
                </c:pt>
                <c:pt idx="145">
                  <c:v>141.37</c:v>
                </c:pt>
                <c:pt idx="146">
                  <c:v>145.21</c:v>
                </c:pt>
                <c:pt idx="147">
                  <c:v>139.33000000000001</c:v>
                </c:pt>
                <c:pt idx="148">
                  <c:v>137.61000000000001</c:v>
                </c:pt>
                <c:pt idx="149">
                  <c:v>129.37</c:v>
                </c:pt>
                <c:pt idx="150">
                  <c:v>121.95</c:v>
                </c:pt>
                <c:pt idx="151">
                  <c:v>120.28</c:v>
                </c:pt>
                <c:pt idx="152">
                  <c:v>119.42</c:v>
                </c:pt>
                <c:pt idx="153">
                  <c:v>117.83</c:v>
                </c:pt>
                <c:pt idx="154">
                  <c:v>117.97</c:v>
                </c:pt>
                <c:pt idx="155">
                  <c:v>119.78</c:v>
                </c:pt>
                <c:pt idx="156">
                  <c:v>124.12</c:v>
                </c:pt>
                <c:pt idx="157">
                  <c:v>118.01</c:v>
                </c:pt>
                <c:pt idx="158">
                  <c:v>123.25</c:v>
                </c:pt>
                <c:pt idx="159">
                  <c:v>117.93</c:v>
                </c:pt>
                <c:pt idx="160">
                  <c:v>119.02</c:v>
                </c:pt>
                <c:pt idx="161">
                  <c:v>115.51</c:v>
                </c:pt>
                <c:pt idx="162">
                  <c:v>109.4</c:v>
                </c:pt>
                <c:pt idx="163">
                  <c:v>106.63</c:v>
                </c:pt>
                <c:pt idx="164">
                  <c:v>110.41</c:v>
                </c:pt>
                <c:pt idx="165">
                  <c:v>110.93</c:v>
                </c:pt>
                <c:pt idx="166">
                  <c:v>111.68</c:v>
                </c:pt>
                <c:pt idx="167">
                  <c:v>113.31</c:v>
                </c:pt>
                <c:pt idx="168">
                  <c:v>118.98</c:v>
                </c:pt>
                <c:pt idx="169">
                  <c:v>119.99</c:v>
                </c:pt>
                <c:pt idx="170">
                  <c:v>120.61</c:v>
                </c:pt>
                <c:pt idx="171">
                  <c:v>116.65</c:v>
                </c:pt>
                <c:pt idx="172">
                  <c:v>127.42</c:v>
                </c:pt>
                <c:pt idx="173">
                  <c:v>131.38</c:v>
                </c:pt>
                <c:pt idx="174">
                  <c:v>124.08</c:v>
                </c:pt>
                <c:pt idx="175">
                  <c:v>123.03</c:v>
                </c:pt>
                <c:pt idx="176">
                  <c:v>106.48</c:v>
                </c:pt>
                <c:pt idx="177">
                  <c:v>106.05</c:v>
                </c:pt>
                <c:pt idx="178">
                  <c:v>95.5</c:v>
                </c:pt>
                <c:pt idx="179">
                  <c:v>97.54</c:v>
                </c:pt>
                <c:pt idx="180">
                  <c:v>94.54</c:v>
                </c:pt>
                <c:pt idx="181">
                  <c:v>95.17</c:v>
                </c:pt>
                <c:pt idx="182">
                  <c:v>98.58</c:v>
                </c:pt>
                <c:pt idx="183">
                  <c:v>98.08</c:v>
                </c:pt>
                <c:pt idx="184">
                  <c:v>98.54</c:v>
                </c:pt>
                <c:pt idx="185">
                  <c:v>98.79</c:v>
                </c:pt>
                <c:pt idx="186">
                  <c:v>99.29</c:v>
                </c:pt>
                <c:pt idx="187">
                  <c:v>98.21</c:v>
                </c:pt>
                <c:pt idx="188">
                  <c:v>97.96</c:v>
                </c:pt>
                <c:pt idx="189">
                  <c:v>96.75</c:v>
                </c:pt>
                <c:pt idx="190">
                  <c:v>94.67</c:v>
                </c:pt>
                <c:pt idx="191">
                  <c:v>99.04</c:v>
                </c:pt>
                <c:pt idx="192">
                  <c:v>93.17</c:v>
                </c:pt>
                <c:pt idx="193">
                  <c:v>90.83</c:v>
                </c:pt>
                <c:pt idx="194">
                  <c:v>94.08</c:v>
                </c:pt>
                <c:pt idx="195">
                  <c:v>92.87</c:v>
                </c:pt>
                <c:pt idx="196">
                  <c:v>87.58</c:v>
                </c:pt>
                <c:pt idx="197">
                  <c:v>85.41</c:v>
                </c:pt>
                <c:pt idx="198">
                  <c:v>85.5</c:v>
                </c:pt>
                <c:pt idx="199">
                  <c:v>85.41</c:v>
                </c:pt>
                <c:pt idx="200">
                  <c:v>85.7</c:v>
                </c:pt>
                <c:pt idx="201">
                  <c:v>89.96</c:v>
                </c:pt>
                <c:pt idx="202">
                  <c:v>86.87</c:v>
                </c:pt>
                <c:pt idx="203">
                  <c:v>90.46</c:v>
                </c:pt>
                <c:pt idx="204">
                  <c:v>90.96</c:v>
                </c:pt>
                <c:pt idx="205">
                  <c:v>90.62</c:v>
                </c:pt>
                <c:pt idx="206">
                  <c:v>89.46</c:v>
                </c:pt>
                <c:pt idx="207">
                  <c:v>86.87</c:v>
                </c:pt>
                <c:pt idx="208">
                  <c:v>77.59</c:v>
                </c:pt>
                <c:pt idx="209">
                  <c:v>80.459999999999994</c:v>
                </c:pt>
                <c:pt idx="210">
                  <c:v>71.930000000000007</c:v>
                </c:pt>
                <c:pt idx="211">
                  <c:v>76.05</c:v>
                </c:pt>
                <c:pt idx="212">
                  <c:v>81.23</c:v>
                </c:pt>
                <c:pt idx="213">
                  <c:v>80.989999999999995</c:v>
                </c:pt>
                <c:pt idx="214">
                  <c:v>80.099999999999994</c:v>
                </c:pt>
                <c:pt idx="215">
                  <c:v>80.819999999999993</c:v>
                </c:pt>
                <c:pt idx="216">
                  <c:v>83.9</c:v>
                </c:pt>
                <c:pt idx="217">
                  <c:v>82.81</c:v>
                </c:pt>
                <c:pt idx="218">
                  <c:v>79.69</c:v>
                </c:pt>
                <c:pt idx="219">
                  <c:v>76.58</c:v>
                </c:pt>
                <c:pt idx="220">
                  <c:v>74.23</c:v>
                </c:pt>
                <c:pt idx="221">
                  <c:v>73.510000000000005</c:v>
                </c:pt>
                <c:pt idx="222">
                  <c:v>70.59</c:v>
                </c:pt>
                <c:pt idx="223">
                  <c:v>70.84</c:v>
                </c:pt>
                <c:pt idx="224">
                  <c:v>69.75</c:v>
                </c:pt>
                <c:pt idx="225">
                  <c:v>64.930000000000007</c:v>
                </c:pt>
                <c:pt idx="226">
                  <c:v>67.040000000000006</c:v>
                </c:pt>
                <c:pt idx="227">
                  <c:v>68.650000000000006</c:v>
                </c:pt>
                <c:pt idx="228">
                  <c:v>68.569999999999993</c:v>
                </c:pt>
                <c:pt idx="229">
                  <c:v>71.09</c:v>
                </c:pt>
                <c:pt idx="230">
                  <c:v>70.739999999999995</c:v>
                </c:pt>
                <c:pt idx="231">
                  <c:v>74.349999999999994</c:v>
                </c:pt>
                <c:pt idx="232">
                  <c:v>79.73</c:v>
                </c:pt>
                <c:pt idx="233">
                  <c:v>83.18</c:v>
                </c:pt>
                <c:pt idx="234">
                  <c:v>67.33</c:v>
                </c:pt>
                <c:pt idx="235">
                  <c:v>65.349999999999994</c:v>
                </c:pt>
                <c:pt idx="236">
                  <c:v>66.27</c:v>
                </c:pt>
                <c:pt idx="237">
                  <c:v>68.09</c:v>
                </c:pt>
                <c:pt idx="238">
                  <c:v>67.260000000000005</c:v>
                </c:pt>
                <c:pt idx="239">
                  <c:v>68.849999999999994</c:v>
                </c:pt>
                <c:pt idx="240">
                  <c:v>71.98</c:v>
                </c:pt>
                <c:pt idx="241">
                  <c:v>73.88</c:v>
                </c:pt>
                <c:pt idx="242">
                  <c:v>70.84</c:v>
                </c:pt>
                <c:pt idx="243">
                  <c:v>73.81</c:v>
                </c:pt>
                <c:pt idx="244">
                  <c:v>74.61</c:v>
                </c:pt>
                <c:pt idx="245">
                  <c:v>74.53</c:v>
                </c:pt>
                <c:pt idx="246">
                  <c:v>69.27</c:v>
                </c:pt>
                <c:pt idx="247">
                  <c:v>69.2</c:v>
                </c:pt>
                <c:pt idx="248">
                  <c:v>66.27</c:v>
                </c:pt>
                <c:pt idx="249">
                  <c:v>72.400000000000006</c:v>
                </c:pt>
                <c:pt idx="250">
                  <c:v>71.14</c:v>
                </c:pt>
                <c:pt idx="251">
                  <c:v>72.739999999999995</c:v>
                </c:pt>
                <c:pt idx="252">
                  <c:v>66.34</c:v>
                </c:pt>
                <c:pt idx="253">
                  <c:v>60.59</c:v>
                </c:pt>
                <c:pt idx="254">
                  <c:v>62.82</c:v>
                </c:pt>
                <c:pt idx="255">
                  <c:v>61.5</c:v>
                </c:pt>
                <c:pt idx="256">
                  <c:v>74.209999999999994</c:v>
                </c:pt>
                <c:pt idx="257">
                  <c:v>79.59</c:v>
                </c:pt>
                <c:pt idx="258">
                  <c:v>80.650000000000006</c:v>
                </c:pt>
                <c:pt idx="259">
                  <c:v>84.28</c:v>
                </c:pt>
              </c:numCache>
            </c:numRef>
          </c:val>
          <c:smooth val="0"/>
          <c:extLst>
            <c:ext xmlns:c16="http://schemas.microsoft.com/office/drawing/2014/chart" uri="{C3380CC4-5D6E-409C-BE32-E72D297353CC}">
              <c16:uniqueId val="{00000000-20AE-4C40-B01A-80D809E2777D}"/>
            </c:ext>
          </c:extLst>
        </c:ser>
        <c:dLbls>
          <c:showLegendKey val="0"/>
          <c:showVal val="0"/>
          <c:showCatName val="0"/>
          <c:showSerName val="0"/>
          <c:showPercent val="0"/>
          <c:showBubbleSize val="0"/>
        </c:dLbls>
        <c:smooth val="0"/>
        <c:axId val="1855711376"/>
        <c:axId val="1855720976"/>
      </c:lineChart>
      <c:dateAx>
        <c:axId val="18557113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28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20976"/>
        <c:crosses val="autoZero"/>
        <c:auto val="1"/>
        <c:lblOffset val="100"/>
        <c:baseTimeUnit val="days"/>
      </c:dateAx>
      <c:valAx>
        <c:axId val="185572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11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'Share Price -  5Y'!$D$2</c:f>
              <c:strCache>
                <c:ptCount val="1"/>
                <c:pt idx="0">
                  <c:v>Volume</c:v>
                </c:pt>
              </c:strCache>
            </c:strRef>
          </c:tx>
          <c:spPr>
            <a:solidFill>
              <a:schemeClr val="accent1"/>
            </a:solidFill>
            <a:ln>
              <a:solidFill>
                <a:srgbClr val="0365A5"/>
              </a:solidFill>
            </a:ln>
            <a:effectLst/>
          </c:spPr>
          <c:cat>
            <c:numRef>
              <c:f>'Share Price -  5Y'!$B$3:$B$262</c:f>
              <c:numCache>
                <c:formatCode>dd\-mm\-yyyy</c:formatCode>
                <c:ptCount val="260"/>
                <c:pt idx="0">
                  <c:v>45691</c:v>
                </c:pt>
                <c:pt idx="1">
                  <c:v>45684</c:v>
                </c:pt>
                <c:pt idx="2">
                  <c:v>45677</c:v>
                </c:pt>
                <c:pt idx="3">
                  <c:v>45670</c:v>
                </c:pt>
                <c:pt idx="4">
                  <c:v>45663</c:v>
                </c:pt>
                <c:pt idx="5">
                  <c:v>45656</c:v>
                </c:pt>
                <c:pt idx="6">
                  <c:v>45649</c:v>
                </c:pt>
                <c:pt idx="7">
                  <c:v>45642</c:v>
                </c:pt>
                <c:pt idx="8">
                  <c:v>45635</c:v>
                </c:pt>
                <c:pt idx="9">
                  <c:v>45628</c:v>
                </c:pt>
                <c:pt idx="10">
                  <c:v>45621</c:v>
                </c:pt>
                <c:pt idx="11">
                  <c:v>45614</c:v>
                </c:pt>
                <c:pt idx="12">
                  <c:v>45607</c:v>
                </c:pt>
                <c:pt idx="13">
                  <c:v>45600</c:v>
                </c:pt>
                <c:pt idx="14">
                  <c:v>45593</c:v>
                </c:pt>
                <c:pt idx="15">
                  <c:v>45586</c:v>
                </c:pt>
                <c:pt idx="16">
                  <c:v>45579</c:v>
                </c:pt>
                <c:pt idx="17">
                  <c:v>45572</c:v>
                </c:pt>
                <c:pt idx="18">
                  <c:v>45565</c:v>
                </c:pt>
                <c:pt idx="19">
                  <c:v>45558</c:v>
                </c:pt>
                <c:pt idx="20">
                  <c:v>45551</c:v>
                </c:pt>
                <c:pt idx="21">
                  <c:v>45544</c:v>
                </c:pt>
                <c:pt idx="22">
                  <c:v>45537</c:v>
                </c:pt>
                <c:pt idx="23">
                  <c:v>45530</c:v>
                </c:pt>
                <c:pt idx="24">
                  <c:v>45523</c:v>
                </c:pt>
                <c:pt idx="25">
                  <c:v>45516</c:v>
                </c:pt>
                <c:pt idx="26">
                  <c:v>45509</c:v>
                </c:pt>
                <c:pt idx="27">
                  <c:v>45502</c:v>
                </c:pt>
                <c:pt idx="28">
                  <c:v>45495</c:v>
                </c:pt>
                <c:pt idx="29">
                  <c:v>45488</c:v>
                </c:pt>
                <c:pt idx="30">
                  <c:v>45481</c:v>
                </c:pt>
                <c:pt idx="31">
                  <c:v>45474</c:v>
                </c:pt>
                <c:pt idx="32">
                  <c:v>45467</c:v>
                </c:pt>
                <c:pt idx="33">
                  <c:v>45460</c:v>
                </c:pt>
                <c:pt idx="34">
                  <c:v>45453</c:v>
                </c:pt>
                <c:pt idx="35">
                  <c:v>45446</c:v>
                </c:pt>
                <c:pt idx="36">
                  <c:v>45439</c:v>
                </c:pt>
                <c:pt idx="37">
                  <c:v>45432</c:v>
                </c:pt>
                <c:pt idx="38">
                  <c:v>45425</c:v>
                </c:pt>
                <c:pt idx="39">
                  <c:v>45418</c:v>
                </c:pt>
                <c:pt idx="40">
                  <c:v>45411</c:v>
                </c:pt>
                <c:pt idx="41">
                  <c:v>45404</c:v>
                </c:pt>
                <c:pt idx="42">
                  <c:v>45397</c:v>
                </c:pt>
                <c:pt idx="43">
                  <c:v>45390</c:v>
                </c:pt>
                <c:pt idx="44">
                  <c:v>45383</c:v>
                </c:pt>
                <c:pt idx="45">
                  <c:v>45376</c:v>
                </c:pt>
                <c:pt idx="46">
                  <c:v>45369</c:v>
                </c:pt>
                <c:pt idx="47">
                  <c:v>45362</c:v>
                </c:pt>
                <c:pt idx="48">
                  <c:v>45355</c:v>
                </c:pt>
                <c:pt idx="49">
                  <c:v>45348</c:v>
                </c:pt>
                <c:pt idx="50">
                  <c:v>45341</c:v>
                </c:pt>
                <c:pt idx="51">
                  <c:v>45334</c:v>
                </c:pt>
                <c:pt idx="52">
                  <c:v>45327</c:v>
                </c:pt>
                <c:pt idx="53">
                  <c:v>45320</c:v>
                </c:pt>
                <c:pt idx="54">
                  <c:v>45313</c:v>
                </c:pt>
                <c:pt idx="55">
                  <c:v>45306</c:v>
                </c:pt>
                <c:pt idx="56">
                  <c:v>45299</c:v>
                </c:pt>
                <c:pt idx="57">
                  <c:v>45292</c:v>
                </c:pt>
                <c:pt idx="58">
                  <c:v>45285</c:v>
                </c:pt>
                <c:pt idx="59">
                  <c:v>45278</c:v>
                </c:pt>
                <c:pt idx="60">
                  <c:v>45271</c:v>
                </c:pt>
                <c:pt idx="61">
                  <c:v>45264</c:v>
                </c:pt>
                <c:pt idx="62">
                  <c:v>45257</c:v>
                </c:pt>
                <c:pt idx="63">
                  <c:v>45250</c:v>
                </c:pt>
                <c:pt idx="64">
                  <c:v>45243</c:v>
                </c:pt>
                <c:pt idx="65">
                  <c:v>45236</c:v>
                </c:pt>
                <c:pt idx="66">
                  <c:v>45229</c:v>
                </c:pt>
                <c:pt idx="67">
                  <c:v>45222</c:v>
                </c:pt>
                <c:pt idx="68">
                  <c:v>45215</c:v>
                </c:pt>
                <c:pt idx="69">
                  <c:v>45208</c:v>
                </c:pt>
                <c:pt idx="70">
                  <c:v>45201</c:v>
                </c:pt>
                <c:pt idx="71">
                  <c:v>45194</c:v>
                </c:pt>
                <c:pt idx="72">
                  <c:v>45187</c:v>
                </c:pt>
                <c:pt idx="73">
                  <c:v>45180</c:v>
                </c:pt>
                <c:pt idx="74">
                  <c:v>45173</c:v>
                </c:pt>
                <c:pt idx="75">
                  <c:v>45166</c:v>
                </c:pt>
                <c:pt idx="76">
                  <c:v>45159</c:v>
                </c:pt>
                <c:pt idx="77">
                  <c:v>45152</c:v>
                </c:pt>
                <c:pt idx="78">
                  <c:v>45145</c:v>
                </c:pt>
                <c:pt idx="79">
                  <c:v>45138</c:v>
                </c:pt>
                <c:pt idx="80">
                  <c:v>45131</c:v>
                </c:pt>
                <c:pt idx="81">
                  <c:v>45124</c:v>
                </c:pt>
                <c:pt idx="82">
                  <c:v>45117</c:v>
                </c:pt>
                <c:pt idx="83">
                  <c:v>45110</c:v>
                </c:pt>
                <c:pt idx="84">
                  <c:v>45103</c:v>
                </c:pt>
                <c:pt idx="85">
                  <c:v>45096</c:v>
                </c:pt>
                <c:pt idx="86">
                  <c:v>45089</c:v>
                </c:pt>
                <c:pt idx="87">
                  <c:v>45082</c:v>
                </c:pt>
                <c:pt idx="88">
                  <c:v>45075</c:v>
                </c:pt>
                <c:pt idx="89">
                  <c:v>45068</c:v>
                </c:pt>
                <c:pt idx="90">
                  <c:v>45061</c:v>
                </c:pt>
                <c:pt idx="91">
                  <c:v>45054</c:v>
                </c:pt>
                <c:pt idx="92">
                  <c:v>45047</c:v>
                </c:pt>
                <c:pt idx="93">
                  <c:v>45040</c:v>
                </c:pt>
                <c:pt idx="94">
                  <c:v>45033</c:v>
                </c:pt>
                <c:pt idx="95">
                  <c:v>45026</c:v>
                </c:pt>
                <c:pt idx="96">
                  <c:v>45019</c:v>
                </c:pt>
                <c:pt idx="97">
                  <c:v>45012</c:v>
                </c:pt>
                <c:pt idx="98">
                  <c:v>45005</c:v>
                </c:pt>
                <c:pt idx="99">
                  <c:v>44998</c:v>
                </c:pt>
                <c:pt idx="100">
                  <c:v>44991</c:v>
                </c:pt>
                <c:pt idx="101">
                  <c:v>44984</c:v>
                </c:pt>
                <c:pt idx="102">
                  <c:v>44977</c:v>
                </c:pt>
                <c:pt idx="103">
                  <c:v>44970</c:v>
                </c:pt>
                <c:pt idx="104">
                  <c:v>44963</c:v>
                </c:pt>
                <c:pt idx="105">
                  <c:v>44956</c:v>
                </c:pt>
                <c:pt idx="106">
                  <c:v>44949</c:v>
                </c:pt>
                <c:pt idx="107">
                  <c:v>44942</c:v>
                </c:pt>
                <c:pt idx="108">
                  <c:v>44935</c:v>
                </c:pt>
                <c:pt idx="109">
                  <c:v>44928</c:v>
                </c:pt>
                <c:pt idx="110">
                  <c:v>44921</c:v>
                </c:pt>
                <c:pt idx="111">
                  <c:v>44914</c:v>
                </c:pt>
                <c:pt idx="112">
                  <c:v>44907</c:v>
                </c:pt>
                <c:pt idx="113">
                  <c:v>44900</c:v>
                </c:pt>
                <c:pt idx="114">
                  <c:v>44893</c:v>
                </c:pt>
                <c:pt idx="115">
                  <c:v>44886</c:v>
                </c:pt>
                <c:pt idx="116">
                  <c:v>44879</c:v>
                </c:pt>
                <c:pt idx="117">
                  <c:v>44872</c:v>
                </c:pt>
                <c:pt idx="118">
                  <c:v>44865</c:v>
                </c:pt>
                <c:pt idx="119">
                  <c:v>44858</c:v>
                </c:pt>
                <c:pt idx="120">
                  <c:v>44851</c:v>
                </c:pt>
                <c:pt idx="121">
                  <c:v>44844</c:v>
                </c:pt>
                <c:pt idx="122">
                  <c:v>44837</c:v>
                </c:pt>
                <c:pt idx="123">
                  <c:v>44830</c:v>
                </c:pt>
                <c:pt idx="124">
                  <c:v>44823</c:v>
                </c:pt>
                <c:pt idx="125">
                  <c:v>44816</c:v>
                </c:pt>
                <c:pt idx="126">
                  <c:v>44809</c:v>
                </c:pt>
                <c:pt idx="127">
                  <c:v>44802</c:v>
                </c:pt>
                <c:pt idx="128">
                  <c:v>44795</c:v>
                </c:pt>
                <c:pt idx="129">
                  <c:v>44788</c:v>
                </c:pt>
                <c:pt idx="130">
                  <c:v>44781</c:v>
                </c:pt>
                <c:pt idx="131">
                  <c:v>44774</c:v>
                </c:pt>
                <c:pt idx="132">
                  <c:v>44767</c:v>
                </c:pt>
                <c:pt idx="133">
                  <c:v>44760</c:v>
                </c:pt>
                <c:pt idx="134">
                  <c:v>44753</c:v>
                </c:pt>
                <c:pt idx="135">
                  <c:v>44746</c:v>
                </c:pt>
                <c:pt idx="136">
                  <c:v>44739</c:v>
                </c:pt>
                <c:pt idx="137">
                  <c:v>44732</c:v>
                </c:pt>
                <c:pt idx="138">
                  <c:v>44725</c:v>
                </c:pt>
                <c:pt idx="139">
                  <c:v>44718</c:v>
                </c:pt>
                <c:pt idx="140">
                  <c:v>44711</c:v>
                </c:pt>
                <c:pt idx="141">
                  <c:v>44704</c:v>
                </c:pt>
                <c:pt idx="142">
                  <c:v>44697</c:v>
                </c:pt>
                <c:pt idx="143">
                  <c:v>44690</c:v>
                </c:pt>
                <c:pt idx="144">
                  <c:v>44683</c:v>
                </c:pt>
                <c:pt idx="145">
                  <c:v>44676</c:v>
                </c:pt>
                <c:pt idx="146">
                  <c:v>44669</c:v>
                </c:pt>
                <c:pt idx="147">
                  <c:v>44662</c:v>
                </c:pt>
                <c:pt idx="148">
                  <c:v>44655</c:v>
                </c:pt>
                <c:pt idx="149">
                  <c:v>44648</c:v>
                </c:pt>
                <c:pt idx="150">
                  <c:v>44641</c:v>
                </c:pt>
                <c:pt idx="151">
                  <c:v>44634</c:v>
                </c:pt>
                <c:pt idx="152">
                  <c:v>44627</c:v>
                </c:pt>
                <c:pt idx="153">
                  <c:v>44620</c:v>
                </c:pt>
                <c:pt idx="154">
                  <c:v>44613</c:v>
                </c:pt>
                <c:pt idx="155">
                  <c:v>44606</c:v>
                </c:pt>
                <c:pt idx="156">
                  <c:v>44599</c:v>
                </c:pt>
                <c:pt idx="157">
                  <c:v>44592</c:v>
                </c:pt>
                <c:pt idx="158">
                  <c:v>44585</c:v>
                </c:pt>
                <c:pt idx="159">
                  <c:v>44578</c:v>
                </c:pt>
                <c:pt idx="160">
                  <c:v>44571</c:v>
                </c:pt>
                <c:pt idx="161">
                  <c:v>44564</c:v>
                </c:pt>
                <c:pt idx="162">
                  <c:v>44557</c:v>
                </c:pt>
                <c:pt idx="163">
                  <c:v>44550</c:v>
                </c:pt>
                <c:pt idx="164">
                  <c:v>44543</c:v>
                </c:pt>
                <c:pt idx="165">
                  <c:v>44536</c:v>
                </c:pt>
                <c:pt idx="166">
                  <c:v>44529</c:v>
                </c:pt>
                <c:pt idx="167">
                  <c:v>44522</c:v>
                </c:pt>
                <c:pt idx="168">
                  <c:v>44515</c:v>
                </c:pt>
                <c:pt idx="169">
                  <c:v>44508</c:v>
                </c:pt>
                <c:pt idx="170">
                  <c:v>44501</c:v>
                </c:pt>
                <c:pt idx="171">
                  <c:v>44494</c:v>
                </c:pt>
                <c:pt idx="172">
                  <c:v>44487</c:v>
                </c:pt>
                <c:pt idx="173">
                  <c:v>44480</c:v>
                </c:pt>
                <c:pt idx="174">
                  <c:v>44473</c:v>
                </c:pt>
                <c:pt idx="175">
                  <c:v>44466</c:v>
                </c:pt>
                <c:pt idx="176">
                  <c:v>44459</c:v>
                </c:pt>
                <c:pt idx="177">
                  <c:v>44452</c:v>
                </c:pt>
                <c:pt idx="178">
                  <c:v>44445</c:v>
                </c:pt>
                <c:pt idx="179">
                  <c:v>44438</c:v>
                </c:pt>
                <c:pt idx="180">
                  <c:v>44431</c:v>
                </c:pt>
                <c:pt idx="181">
                  <c:v>44424</c:v>
                </c:pt>
                <c:pt idx="182">
                  <c:v>44417</c:v>
                </c:pt>
                <c:pt idx="183">
                  <c:v>44410</c:v>
                </c:pt>
                <c:pt idx="184">
                  <c:v>44403</c:v>
                </c:pt>
                <c:pt idx="185">
                  <c:v>44396</c:v>
                </c:pt>
                <c:pt idx="186">
                  <c:v>44389</c:v>
                </c:pt>
                <c:pt idx="187">
                  <c:v>44382</c:v>
                </c:pt>
                <c:pt idx="188">
                  <c:v>44375</c:v>
                </c:pt>
                <c:pt idx="189">
                  <c:v>44368</c:v>
                </c:pt>
                <c:pt idx="190">
                  <c:v>44361</c:v>
                </c:pt>
                <c:pt idx="191">
                  <c:v>44354</c:v>
                </c:pt>
                <c:pt idx="192">
                  <c:v>44347</c:v>
                </c:pt>
                <c:pt idx="193">
                  <c:v>44340</c:v>
                </c:pt>
                <c:pt idx="194">
                  <c:v>44333</c:v>
                </c:pt>
                <c:pt idx="195">
                  <c:v>44326</c:v>
                </c:pt>
                <c:pt idx="196">
                  <c:v>44319</c:v>
                </c:pt>
                <c:pt idx="197">
                  <c:v>44312</c:v>
                </c:pt>
                <c:pt idx="198">
                  <c:v>44305</c:v>
                </c:pt>
                <c:pt idx="199">
                  <c:v>44298</c:v>
                </c:pt>
                <c:pt idx="200">
                  <c:v>44291</c:v>
                </c:pt>
                <c:pt idx="201">
                  <c:v>44284</c:v>
                </c:pt>
                <c:pt idx="202">
                  <c:v>44277</c:v>
                </c:pt>
                <c:pt idx="203">
                  <c:v>44270</c:v>
                </c:pt>
                <c:pt idx="204">
                  <c:v>44263</c:v>
                </c:pt>
                <c:pt idx="205">
                  <c:v>44256</c:v>
                </c:pt>
                <c:pt idx="206">
                  <c:v>44249</c:v>
                </c:pt>
                <c:pt idx="207">
                  <c:v>44242</c:v>
                </c:pt>
                <c:pt idx="208">
                  <c:v>44235</c:v>
                </c:pt>
                <c:pt idx="209">
                  <c:v>44228</c:v>
                </c:pt>
                <c:pt idx="210">
                  <c:v>44221</c:v>
                </c:pt>
                <c:pt idx="211">
                  <c:v>44214</c:v>
                </c:pt>
                <c:pt idx="212">
                  <c:v>44207</c:v>
                </c:pt>
                <c:pt idx="213">
                  <c:v>44200</c:v>
                </c:pt>
                <c:pt idx="214">
                  <c:v>44193</c:v>
                </c:pt>
                <c:pt idx="215">
                  <c:v>44186</c:v>
                </c:pt>
                <c:pt idx="216">
                  <c:v>44179</c:v>
                </c:pt>
                <c:pt idx="217">
                  <c:v>44172</c:v>
                </c:pt>
                <c:pt idx="218">
                  <c:v>44165</c:v>
                </c:pt>
                <c:pt idx="219">
                  <c:v>44158</c:v>
                </c:pt>
                <c:pt idx="220">
                  <c:v>44151</c:v>
                </c:pt>
                <c:pt idx="221">
                  <c:v>44144</c:v>
                </c:pt>
                <c:pt idx="222">
                  <c:v>44137</c:v>
                </c:pt>
                <c:pt idx="223">
                  <c:v>44130</c:v>
                </c:pt>
                <c:pt idx="224">
                  <c:v>44123</c:v>
                </c:pt>
                <c:pt idx="225">
                  <c:v>44116</c:v>
                </c:pt>
                <c:pt idx="226">
                  <c:v>44109</c:v>
                </c:pt>
                <c:pt idx="227">
                  <c:v>44102</c:v>
                </c:pt>
                <c:pt idx="228">
                  <c:v>44095</c:v>
                </c:pt>
                <c:pt idx="229">
                  <c:v>44088</c:v>
                </c:pt>
                <c:pt idx="230">
                  <c:v>44081</c:v>
                </c:pt>
                <c:pt idx="231">
                  <c:v>44074</c:v>
                </c:pt>
                <c:pt idx="232">
                  <c:v>44067</c:v>
                </c:pt>
                <c:pt idx="233">
                  <c:v>44060</c:v>
                </c:pt>
                <c:pt idx="234">
                  <c:v>44053</c:v>
                </c:pt>
                <c:pt idx="235">
                  <c:v>44046</c:v>
                </c:pt>
                <c:pt idx="236">
                  <c:v>44039</c:v>
                </c:pt>
                <c:pt idx="237">
                  <c:v>44032</c:v>
                </c:pt>
                <c:pt idx="238">
                  <c:v>44025</c:v>
                </c:pt>
                <c:pt idx="239">
                  <c:v>44018</c:v>
                </c:pt>
                <c:pt idx="240">
                  <c:v>44011</c:v>
                </c:pt>
                <c:pt idx="241">
                  <c:v>44004</c:v>
                </c:pt>
                <c:pt idx="242">
                  <c:v>43997</c:v>
                </c:pt>
                <c:pt idx="243">
                  <c:v>43990</c:v>
                </c:pt>
                <c:pt idx="244">
                  <c:v>43983</c:v>
                </c:pt>
                <c:pt idx="245">
                  <c:v>43976</c:v>
                </c:pt>
                <c:pt idx="246">
                  <c:v>43969</c:v>
                </c:pt>
                <c:pt idx="247">
                  <c:v>43962</c:v>
                </c:pt>
                <c:pt idx="248">
                  <c:v>43955</c:v>
                </c:pt>
                <c:pt idx="249">
                  <c:v>43948</c:v>
                </c:pt>
                <c:pt idx="250">
                  <c:v>43941</c:v>
                </c:pt>
                <c:pt idx="251">
                  <c:v>43934</c:v>
                </c:pt>
                <c:pt idx="252">
                  <c:v>43927</c:v>
                </c:pt>
                <c:pt idx="253">
                  <c:v>43920</c:v>
                </c:pt>
                <c:pt idx="254">
                  <c:v>43913</c:v>
                </c:pt>
                <c:pt idx="255">
                  <c:v>43906</c:v>
                </c:pt>
                <c:pt idx="256">
                  <c:v>43899</c:v>
                </c:pt>
                <c:pt idx="257">
                  <c:v>43892</c:v>
                </c:pt>
                <c:pt idx="258">
                  <c:v>43885</c:v>
                </c:pt>
                <c:pt idx="259">
                  <c:v>43878</c:v>
                </c:pt>
              </c:numCache>
            </c:numRef>
          </c:cat>
          <c:val>
            <c:numRef>
              <c:f>'Share Price -  5Y'!$D$3:$D$262</c:f>
              <c:numCache>
                <c:formatCode>General</c:formatCode>
                <c:ptCount val="260"/>
                <c:pt idx="0">
                  <c:v>62.570892000000001</c:v>
                </c:pt>
                <c:pt idx="1">
                  <c:v>85.538576000000006</c:v>
                </c:pt>
                <c:pt idx="2">
                  <c:v>55.804602000000003</c:v>
                </c:pt>
                <c:pt idx="3">
                  <c:v>96.252268000000001</c:v>
                </c:pt>
                <c:pt idx="4">
                  <c:v>61.767696000000001</c:v>
                </c:pt>
                <c:pt idx="5">
                  <c:v>78.315528999999998</c:v>
                </c:pt>
                <c:pt idx="6">
                  <c:v>34.760458</c:v>
                </c:pt>
                <c:pt idx="7">
                  <c:v>77.375636999999998</c:v>
                </c:pt>
                <c:pt idx="8">
                  <c:v>65.598522000000003</c:v>
                </c:pt>
                <c:pt idx="9">
                  <c:v>77.246432999999996</c:v>
                </c:pt>
                <c:pt idx="10">
                  <c:v>74.954226000000006</c:v>
                </c:pt>
                <c:pt idx="11">
                  <c:v>70.664134000000004</c:v>
                </c:pt>
                <c:pt idx="12">
                  <c:v>58.482218000000003</c:v>
                </c:pt>
                <c:pt idx="13">
                  <c:v>45.358277999999999</c:v>
                </c:pt>
                <c:pt idx="14">
                  <c:v>58.614178000000003</c:v>
                </c:pt>
                <c:pt idx="15">
                  <c:v>74.947372999999999</c:v>
                </c:pt>
                <c:pt idx="16">
                  <c:v>44.865938999999997</c:v>
                </c:pt>
                <c:pt idx="17">
                  <c:v>80.558975000000004</c:v>
                </c:pt>
                <c:pt idx="18">
                  <c:v>68.799301</c:v>
                </c:pt>
                <c:pt idx="19">
                  <c:v>120.05042</c:v>
                </c:pt>
                <c:pt idx="20">
                  <c:v>131.90199000000001</c:v>
                </c:pt>
                <c:pt idx="21">
                  <c:v>75.683543</c:v>
                </c:pt>
                <c:pt idx="22">
                  <c:v>61.900320000000001</c:v>
                </c:pt>
                <c:pt idx="23">
                  <c:v>79.747263000000004</c:v>
                </c:pt>
                <c:pt idx="24">
                  <c:v>52.488855999999998</c:v>
                </c:pt>
                <c:pt idx="25">
                  <c:v>60.879162999999998</c:v>
                </c:pt>
                <c:pt idx="26">
                  <c:v>103.678956</c:v>
                </c:pt>
                <c:pt idx="27">
                  <c:v>144.963109</c:v>
                </c:pt>
                <c:pt idx="28">
                  <c:v>151.82077200000001</c:v>
                </c:pt>
                <c:pt idx="29">
                  <c:v>63.883426</c:v>
                </c:pt>
                <c:pt idx="30">
                  <c:v>70.994039999999998</c:v>
                </c:pt>
                <c:pt idx="31">
                  <c:v>77.162391999999997</c:v>
                </c:pt>
                <c:pt idx="32">
                  <c:v>120.757688</c:v>
                </c:pt>
                <c:pt idx="33">
                  <c:v>50.836163999999997</c:v>
                </c:pt>
                <c:pt idx="34">
                  <c:v>60.985025</c:v>
                </c:pt>
                <c:pt idx="35">
                  <c:v>226.82327900000001</c:v>
                </c:pt>
                <c:pt idx="36">
                  <c:v>95.179383000000001</c:v>
                </c:pt>
                <c:pt idx="37">
                  <c:v>53.629576999999998</c:v>
                </c:pt>
                <c:pt idx="38">
                  <c:v>52.795589999999997</c:v>
                </c:pt>
                <c:pt idx="39">
                  <c:v>55.685865</c:v>
                </c:pt>
                <c:pt idx="40">
                  <c:v>82.955573000000001</c:v>
                </c:pt>
                <c:pt idx="41">
                  <c:v>94.017932000000002</c:v>
                </c:pt>
                <c:pt idx="42">
                  <c:v>69.290440000000004</c:v>
                </c:pt>
                <c:pt idx="43">
                  <c:v>65.268420000000006</c:v>
                </c:pt>
                <c:pt idx="44">
                  <c:v>80.176912999999999</c:v>
                </c:pt>
                <c:pt idx="45">
                  <c:v>76.286516000000006</c:v>
                </c:pt>
                <c:pt idx="46">
                  <c:v>75.184712000000005</c:v>
                </c:pt>
                <c:pt idx="47">
                  <c:v>108.169195</c:v>
                </c:pt>
                <c:pt idx="48">
                  <c:v>76.287577999999996</c:v>
                </c:pt>
                <c:pt idx="49">
                  <c:v>55.749268999999998</c:v>
                </c:pt>
                <c:pt idx="50">
                  <c:v>71.337632999999997</c:v>
                </c:pt>
                <c:pt idx="51">
                  <c:v>83.507665000000003</c:v>
                </c:pt>
                <c:pt idx="52">
                  <c:v>75.815888000000001</c:v>
                </c:pt>
                <c:pt idx="53">
                  <c:v>122.912035</c:v>
                </c:pt>
                <c:pt idx="54">
                  <c:v>78.099812</c:v>
                </c:pt>
                <c:pt idx="55">
                  <c:v>94.504150999999993</c:v>
                </c:pt>
                <c:pt idx="56">
                  <c:v>59.478926999999999</c:v>
                </c:pt>
                <c:pt idx="57">
                  <c:v>103.304908</c:v>
                </c:pt>
                <c:pt idx="58">
                  <c:v>72.822716999999997</c:v>
                </c:pt>
                <c:pt idx="59">
                  <c:v>85.531636000000006</c:v>
                </c:pt>
                <c:pt idx="60">
                  <c:v>94.086229000000003</c:v>
                </c:pt>
                <c:pt idx="61">
                  <c:v>98.711765999999997</c:v>
                </c:pt>
                <c:pt idx="62">
                  <c:v>65.597941000000006</c:v>
                </c:pt>
                <c:pt idx="63">
                  <c:v>33.760587000000001</c:v>
                </c:pt>
                <c:pt idx="64">
                  <c:v>57.522689</c:v>
                </c:pt>
                <c:pt idx="65">
                  <c:v>45.695670999999997</c:v>
                </c:pt>
                <c:pt idx="66">
                  <c:v>34.996841000000003</c:v>
                </c:pt>
                <c:pt idx="67">
                  <c:v>58.937558000000003</c:v>
                </c:pt>
                <c:pt idx="68">
                  <c:v>44.534607999999999</c:v>
                </c:pt>
                <c:pt idx="69">
                  <c:v>61.688850000000002</c:v>
                </c:pt>
                <c:pt idx="70">
                  <c:v>71.606993000000003</c:v>
                </c:pt>
                <c:pt idx="71">
                  <c:v>96.314537000000001</c:v>
                </c:pt>
                <c:pt idx="72">
                  <c:v>47.444144999999999</c:v>
                </c:pt>
                <c:pt idx="73">
                  <c:v>74.486469</c:v>
                </c:pt>
                <c:pt idx="74">
                  <c:v>109.662665</c:v>
                </c:pt>
                <c:pt idx="75">
                  <c:v>67.534772000000004</c:v>
                </c:pt>
                <c:pt idx="76">
                  <c:v>62.371301000000003</c:v>
                </c:pt>
                <c:pt idx="77">
                  <c:v>44.937809000000001</c:v>
                </c:pt>
                <c:pt idx="78">
                  <c:v>59.739548999999997</c:v>
                </c:pt>
                <c:pt idx="79">
                  <c:v>172.401105</c:v>
                </c:pt>
                <c:pt idx="80">
                  <c:v>97.511213999999995</c:v>
                </c:pt>
                <c:pt idx="81">
                  <c:v>67.965954999999994</c:v>
                </c:pt>
                <c:pt idx="82">
                  <c:v>53.648350999999998</c:v>
                </c:pt>
                <c:pt idx="83">
                  <c:v>56.09883</c:v>
                </c:pt>
                <c:pt idx="84">
                  <c:v>56.075012999999998</c:v>
                </c:pt>
                <c:pt idx="85">
                  <c:v>39.244664999999998</c:v>
                </c:pt>
                <c:pt idx="86">
                  <c:v>59.247596000000001</c:v>
                </c:pt>
                <c:pt idx="87">
                  <c:v>61.017234999999999</c:v>
                </c:pt>
                <c:pt idx="88">
                  <c:v>80.321410999999998</c:v>
                </c:pt>
                <c:pt idx="89">
                  <c:v>45.118682</c:v>
                </c:pt>
                <c:pt idx="90">
                  <c:v>36.074674000000002</c:v>
                </c:pt>
                <c:pt idx="91">
                  <c:v>41.483939999999997</c:v>
                </c:pt>
                <c:pt idx="92">
                  <c:v>30.717428999999999</c:v>
                </c:pt>
                <c:pt idx="93">
                  <c:v>56.904611000000003</c:v>
                </c:pt>
                <c:pt idx="94">
                  <c:v>72.086029999999994</c:v>
                </c:pt>
                <c:pt idx="95">
                  <c:v>37.712803000000001</c:v>
                </c:pt>
                <c:pt idx="96">
                  <c:v>27.087259</c:v>
                </c:pt>
                <c:pt idx="97">
                  <c:v>49.226163</c:v>
                </c:pt>
                <c:pt idx="98">
                  <c:v>37.152540000000002</c:v>
                </c:pt>
                <c:pt idx="99">
                  <c:v>88.116799</c:v>
                </c:pt>
                <c:pt idx="100">
                  <c:v>65.776752000000002</c:v>
                </c:pt>
                <c:pt idx="101">
                  <c:v>66.722161999999997</c:v>
                </c:pt>
                <c:pt idx="102">
                  <c:v>65.311892</c:v>
                </c:pt>
                <c:pt idx="103">
                  <c:v>52.706349000000003</c:v>
                </c:pt>
                <c:pt idx="104">
                  <c:v>40.104374999999997</c:v>
                </c:pt>
                <c:pt idx="105">
                  <c:v>101.265433</c:v>
                </c:pt>
                <c:pt idx="106">
                  <c:v>37.834868</c:v>
                </c:pt>
                <c:pt idx="107">
                  <c:v>44.230477999999998</c:v>
                </c:pt>
                <c:pt idx="108">
                  <c:v>34.752654999999997</c:v>
                </c:pt>
                <c:pt idx="109">
                  <c:v>61.052318</c:v>
                </c:pt>
                <c:pt idx="110">
                  <c:v>55.416611000000003</c:v>
                </c:pt>
                <c:pt idx="111">
                  <c:v>35.841062999999998</c:v>
                </c:pt>
                <c:pt idx="112">
                  <c:v>40.960082</c:v>
                </c:pt>
                <c:pt idx="113">
                  <c:v>34.988323999999999</c:v>
                </c:pt>
                <c:pt idx="114">
                  <c:v>37.889750999999997</c:v>
                </c:pt>
                <c:pt idx="115">
                  <c:v>63.336903999999997</c:v>
                </c:pt>
                <c:pt idx="116">
                  <c:v>57.818545999999998</c:v>
                </c:pt>
                <c:pt idx="117">
                  <c:v>55.360160999999998</c:v>
                </c:pt>
                <c:pt idx="118">
                  <c:v>119.083821</c:v>
                </c:pt>
                <c:pt idx="119">
                  <c:v>41.227902</c:v>
                </c:pt>
                <c:pt idx="120">
                  <c:v>60.444893</c:v>
                </c:pt>
                <c:pt idx="121">
                  <c:v>55.822184999999998</c:v>
                </c:pt>
                <c:pt idx="122">
                  <c:v>34.824793</c:v>
                </c:pt>
                <c:pt idx="123">
                  <c:v>74.220365000000001</c:v>
                </c:pt>
                <c:pt idx="124">
                  <c:v>55.781745999999998</c:v>
                </c:pt>
                <c:pt idx="125">
                  <c:v>125.475398</c:v>
                </c:pt>
                <c:pt idx="126">
                  <c:v>90.518579000000003</c:v>
                </c:pt>
                <c:pt idx="127">
                  <c:v>75.252339000000006</c:v>
                </c:pt>
                <c:pt idx="128">
                  <c:v>89.979820000000004</c:v>
                </c:pt>
                <c:pt idx="129">
                  <c:v>47.169195000000002</c:v>
                </c:pt>
                <c:pt idx="130">
                  <c:v>64.829299000000006</c:v>
                </c:pt>
                <c:pt idx="131">
                  <c:v>92.266591000000005</c:v>
                </c:pt>
                <c:pt idx="132">
                  <c:v>36.976959999999998</c:v>
                </c:pt>
                <c:pt idx="133">
                  <c:v>36.677748000000001</c:v>
                </c:pt>
                <c:pt idx="134">
                  <c:v>70.856153000000006</c:v>
                </c:pt>
                <c:pt idx="135">
                  <c:v>78.347159000000005</c:v>
                </c:pt>
                <c:pt idx="136">
                  <c:v>109.494629</c:v>
                </c:pt>
                <c:pt idx="137">
                  <c:v>109.430981</c:v>
                </c:pt>
                <c:pt idx="138">
                  <c:v>91.296559000000002</c:v>
                </c:pt>
                <c:pt idx="139">
                  <c:v>71.544269999999997</c:v>
                </c:pt>
                <c:pt idx="140">
                  <c:v>184.97497999999999</c:v>
                </c:pt>
                <c:pt idx="141">
                  <c:v>95.507463000000001</c:v>
                </c:pt>
                <c:pt idx="142">
                  <c:v>77.366350999999995</c:v>
                </c:pt>
                <c:pt idx="143">
                  <c:v>91.807899000000006</c:v>
                </c:pt>
                <c:pt idx="144">
                  <c:v>93.879959999999997</c:v>
                </c:pt>
                <c:pt idx="145">
                  <c:v>99.681922</c:v>
                </c:pt>
                <c:pt idx="146">
                  <c:v>172.557042</c:v>
                </c:pt>
                <c:pt idx="147">
                  <c:v>46.343744000000001</c:v>
                </c:pt>
                <c:pt idx="148">
                  <c:v>147.45798199999999</c:v>
                </c:pt>
                <c:pt idx="149">
                  <c:v>81.147819999999996</c:v>
                </c:pt>
                <c:pt idx="150">
                  <c:v>49.951779000000002</c:v>
                </c:pt>
                <c:pt idx="151">
                  <c:v>32.122723999999998</c:v>
                </c:pt>
                <c:pt idx="152">
                  <c:v>79.615815999999995</c:v>
                </c:pt>
                <c:pt idx="153">
                  <c:v>57.361891</c:v>
                </c:pt>
                <c:pt idx="154">
                  <c:v>63.52487</c:v>
                </c:pt>
                <c:pt idx="155">
                  <c:v>45.898203000000002</c:v>
                </c:pt>
                <c:pt idx="156">
                  <c:v>38.936531000000002</c:v>
                </c:pt>
                <c:pt idx="157">
                  <c:v>72.911666999999994</c:v>
                </c:pt>
                <c:pt idx="158">
                  <c:v>77.062021999999999</c:v>
                </c:pt>
                <c:pt idx="159">
                  <c:v>58.317093999999997</c:v>
                </c:pt>
                <c:pt idx="160">
                  <c:v>54.19547</c:v>
                </c:pt>
                <c:pt idx="161">
                  <c:v>76.001357999999996</c:v>
                </c:pt>
                <c:pt idx="162">
                  <c:v>62.118777000000001</c:v>
                </c:pt>
                <c:pt idx="163">
                  <c:v>50.586157</c:v>
                </c:pt>
                <c:pt idx="164">
                  <c:v>60.588864000000001</c:v>
                </c:pt>
                <c:pt idx="165">
                  <c:v>48.861286</c:v>
                </c:pt>
                <c:pt idx="166">
                  <c:v>81.715785999999994</c:v>
                </c:pt>
                <c:pt idx="167">
                  <c:v>62.314883999999999</c:v>
                </c:pt>
                <c:pt idx="168">
                  <c:v>34.960901</c:v>
                </c:pt>
                <c:pt idx="169">
                  <c:v>48.526660999999997</c:v>
                </c:pt>
                <c:pt idx="170">
                  <c:v>42.404795</c:v>
                </c:pt>
                <c:pt idx="171">
                  <c:v>94.593125000000001</c:v>
                </c:pt>
                <c:pt idx="172">
                  <c:v>93.908109999999994</c:v>
                </c:pt>
                <c:pt idx="173">
                  <c:v>81.845562000000001</c:v>
                </c:pt>
                <c:pt idx="174">
                  <c:v>118.146452</c:v>
                </c:pt>
                <c:pt idx="175">
                  <c:v>177.31688199999999</c:v>
                </c:pt>
                <c:pt idx="176">
                  <c:v>47.410870000000003</c:v>
                </c:pt>
                <c:pt idx="177">
                  <c:v>95.860847000000007</c:v>
                </c:pt>
                <c:pt idx="178">
                  <c:v>30.994471000000001</c:v>
                </c:pt>
                <c:pt idx="179">
                  <c:v>43.87567</c:v>
                </c:pt>
                <c:pt idx="180">
                  <c:v>47.319423999999998</c:v>
                </c:pt>
                <c:pt idx="181">
                  <c:v>38.569606999999998</c:v>
                </c:pt>
                <c:pt idx="182">
                  <c:v>44.032297</c:v>
                </c:pt>
                <c:pt idx="183">
                  <c:v>61.777482999999997</c:v>
                </c:pt>
                <c:pt idx="184">
                  <c:v>48.103774999999999</c:v>
                </c:pt>
                <c:pt idx="185">
                  <c:v>45.687728999999997</c:v>
                </c:pt>
                <c:pt idx="186">
                  <c:v>76.331822000000003</c:v>
                </c:pt>
                <c:pt idx="187">
                  <c:v>67.555785</c:v>
                </c:pt>
                <c:pt idx="188">
                  <c:v>90.633298999999994</c:v>
                </c:pt>
                <c:pt idx="189">
                  <c:v>90.714319000000003</c:v>
                </c:pt>
                <c:pt idx="190">
                  <c:v>102.307355</c:v>
                </c:pt>
                <c:pt idx="191">
                  <c:v>157.423</c:v>
                </c:pt>
                <c:pt idx="192">
                  <c:v>52.589796999999997</c:v>
                </c:pt>
                <c:pt idx="193">
                  <c:v>91.650615000000002</c:v>
                </c:pt>
                <c:pt idx="194">
                  <c:v>62.810861000000003</c:v>
                </c:pt>
                <c:pt idx="195">
                  <c:v>147.98065800000001</c:v>
                </c:pt>
                <c:pt idx="196">
                  <c:v>66.911630000000002</c:v>
                </c:pt>
                <c:pt idx="197">
                  <c:v>84.203175999999999</c:v>
                </c:pt>
                <c:pt idx="198">
                  <c:v>76.279781999999997</c:v>
                </c:pt>
                <c:pt idx="199">
                  <c:v>67.934420000000003</c:v>
                </c:pt>
                <c:pt idx="200">
                  <c:v>79.897981000000001</c:v>
                </c:pt>
                <c:pt idx="201">
                  <c:v>72.946932000000004</c:v>
                </c:pt>
                <c:pt idx="202">
                  <c:v>101.183227</c:v>
                </c:pt>
                <c:pt idx="203">
                  <c:v>146.83388299999999</c:v>
                </c:pt>
                <c:pt idx="204">
                  <c:v>83.745124000000004</c:v>
                </c:pt>
                <c:pt idx="205">
                  <c:v>165.39270400000001</c:v>
                </c:pt>
                <c:pt idx="206">
                  <c:v>213.716105</c:v>
                </c:pt>
                <c:pt idx="207">
                  <c:v>185.98943800000001</c:v>
                </c:pt>
                <c:pt idx="208">
                  <c:v>140.99716900000001</c:v>
                </c:pt>
                <c:pt idx="209">
                  <c:v>183.908782</c:v>
                </c:pt>
                <c:pt idx="210">
                  <c:v>110.603399</c:v>
                </c:pt>
                <c:pt idx="211">
                  <c:v>120.844024</c:v>
                </c:pt>
                <c:pt idx="212">
                  <c:v>148.90430599999999</c:v>
                </c:pt>
                <c:pt idx="213">
                  <c:v>136.02879300000001</c:v>
                </c:pt>
                <c:pt idx="214">
                  <c:v>133.23969299999999</c:v>
                </c:pt>
                <c:pt idx="215">
                  <c:v>104.04670299999999</c:v>
                </c:pt>
                <c:pt idx="216">
                  <c:v>173.640512</c:v>
                </c:pt>
                <c:pt idx="217">
                  <c:v>170.945956</c:v>
                </c:pt>
                <c:pt idx="218">
                  <c:v>141.63603699999999</c:v>
                </c:pt>
                <c:pt idx="219">
                  <c:v>370.24781000000002</c:v>
                </c:pt>
                <c:pt idx="220">
                  <c:v>195.76593099999999</c:v>
                </c:pt>
                <c:pt idx="221">
                  <c:v>207.91038699999999</c:v>
                </c:pt>
                <c:pt idx="222">
                  <c:v>284.98143399999998</c:v>
                </c:pt>
                <c:pt idx="223">
                  <c:v>257.54886199999999</c:v>
                </c:pt>
                <c:pt idx="224">
                  <c:v>155.157197</c:v>
                </c:pt>
                <c:pt idx="225">
                  <c:v>107.017307</c:v>
                </c:pt>
                <c:pt idx="226">
                  <c:v>77.80659</c:v>
                </c:pt>
                <c:pt idx="227">
                  <c:v>80.784435000000002</c:v>
                </c:pt>
                <c:pt idx="228">
                  <c:v>100.659334</c:v>
                </c:pt>
                <c:pt idx="229">
                  <c:v>136.740466</c:v>
                </c:pt>
                <c:pt idx="230">
                  <c:v>133.42276100000001</c:v>
                </c:pt>
                <c:pt idx="231">
                  <c:v>151.85170500000001</c:v>
                </c:pt>
                <c:pt idx="232">
                  <c:v>171.646537</c:v>
                </c:pt>
                <c:pt idx="233">
                  <c:v>409.17678699999999</c:v>
                </c:pt>
                <c:pt idx="234">
                  <c:v>77.325004000000007</c:v>
                </c:pt>
                <c:pt idx="235">
                  <c:v>65.807160999999994</c:v>
                </c:pt>
                <c:pt idx="236">
                  <c:v>53.266275999999998</c:v>
                </c:pt>
                <c:pt idx="237">
                  <c:v>86.303196999999997</c:v>
                </c:pt>
                <c:pt idx="238">
                  <c:v>65.723896999999994</c:v>
                </c:pt>
                <c:pt idx="239">
                  <c:v>80.997557999999998</c:v>
                </c:pt>
                <c:pt idx="240">
                  <c:v>87.874335000000002</c:v>
                </c:pt>
                <c:pt idx="241">
                  <c:v>148.105289</c:v>
                </c:pt>
                <c:pt idx="242">
                  <c:v>67.175421999999998</c:v>
                </c:pt>
                <c:pt idx="243">
                  <c:v>61.689622</c:v>
                </c:pt>
                <c:pt idx="244">
                  <c:v>75.950899000000007</c:v>
                </c:pt>
                <c:pt idx="245">
                  <c:v>56.083216999999998</c:v>
                </c:pt>
                <c:pt idx="246">
                  <c:v>63.292121000000002</c:v>
                </c:pt>
                <c:pt idx="247">
                  <c:v>105.447614</c:v>
                </c:pt>
                <c:pt idx="248">
                  <c:v>67.790852999999998</c:v>
                </c:pt>
                <c:pt idx="249">
                  <c:v>79.193804</c:v>
                </c:pt>
                <c:pt idx="250">
                  <c:v>67.294488999999999</c:v>
                </c:pt>
                <c:pt idx="251">
                  <c:v>95.240669999999994</c:v>
                </c:pt>
                <c:pt idx="252">
                  <c:v>95.081660999999997</c:v>
                </c:pt>
                <c:pt idx="253">
                  <c:v>78.002538999999999</c:v>
                </c:pt>
                <c:pt idx="254">
                  <c:v>147.174362</c:v>
                </c:pt>
                <c:pt idx="255">
                  <c:v>236.89211399999999</c:v>
                </c:pt>
                <c:pt idx="256">
                  <c:v>172.57607300000001</c:v>
                </c:pt>
                <c:pt idx="257">
                  <c:v>75.018172000000007</c:v>
                </c:pt>
                <c:pt idx="258">
                  <c:v>85.451004999999995</c:v>
                </c:pt>
                <c:pt idx="259">
                  <c:v>0</c:v>
                </c:pt>
              </c:numCache>
            </c:numRef>
          </c:val>
          <c:extLst>
            <c:ext xmlns:c16="http://schemas.microsoft.com/office/drawing/2014/chart" uri="{C3380CC4-5D6E-409C-BE32-E72D297353CC}">
              <c16:uniqueId val="{00000000-20AE-4C40-B01A-80D809E2777D}"/>
            </c:ext>
          </c:extLst>
        </c:ser>
        <c:dLbls>
          <c:showLegendKey val="0"/>
          <c:showVal val="0"/>
          <c:showCatName val="0"/>
          <c:showSerName val="0"/>
          <c:showPercent val="0"/>
          <c:showBubbleSize val="0"/>
        </c:dLbls>
        <c:axId val="1855711376"/>
        <c:axId val="1855720976"/>
      </c:areaChart>
      <c:dateAx>
        <c:axId val="18557113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5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20976"/>
        <c:crosses val="autoZero"/>
        <c:auto val="1"/>
        <c:lblOffset val="100"/>
        <c:baseTimeUnit val="days"/>
      </c:dateAx>
      <c:valAx>
        <c:axId val="1855720976"/>
        <c:scaling>
          <c:orientation val="minMax"/>
          <c:max val="500"/>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11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'Share Price -  5Y'!$I$36</c:f>
              <c:strCache>
                <c:ptCount val="1"/>
                <c:pt idx="0">
                  <c:v>Dec-24</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4-C2BD-4248-8A06-05A4590F14A9}"/>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5-C2BD-4248-8A06-05A4590F14A9}"/>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6-C2BD-4248-8A06-05A4590F14A9}"/>
              </c:ext>
            </c:extLst>
          </c:dPt>
          <c:dPt>
            <c:idx val="3"/>
            <c:invertIfNegative val="0"/>
            <c:bubble3D val="0"/>
            <c:spPr>
              <a:solidFill>
                <a:schemeClr val="bg1">
                  <a:lumMod val="50000"/>
                </a:schemeClr>
              </a:solidFill>
              <a:ln>
                <a:noFill/>
              </a:ln>
              <a:effectLst/>
            </c:spPr>
            <c:extLst>
              <c:ext xmlns:c16="http://schemas.microsoft.com/office/drawing/2014/chart" uri="{C3380CC4-5D6E-409C-BE32-E72D297353CC}">
                <c16:uniqueId val="{00000007-C2BD-4248-8A06-05A4590F14A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'Share Price -  5Y'!$H$37:$H$40</c:f>
              <c:strCache>
                <c:ptCount val="4"/>
                <c:pt idx="0">
                  <c:v>Promoters </c:v>
                </c:pt>
                <c:pt idx="1">
                  <c:v>FIIs</c:v>
                </c:pt>
                <c:pt idx="2">
                  <c:v>DIIs </c:v>
                </c:pt>
                <c:pt idx="3">
                  <c:v>Public &amp; 
Government</c:v>
                </c:pt>
              </c:strCache>
            </c:strRef>
          </c:cat>
          <c:val>
            <c:numRef>
              <c:f>'Share Price -  5Y'!$I$37:$I$40</c:f>
              <c:numCache>
                <c:formatCode>0.00%</c:formatCode>
                <c:ptCount val="4"/>
                <c:pt idx="0">
                  <c:v>0.51100000000000001</c:v>
                </c:pt>
                <c:pt idx="1">
                  <c:v>0.182</c:v>
                </c:pt>
                <c:pt idx="2">
                  <c:v>0.2676</c:v>
                </c:pt>
                <c:pt idx="3">
                  <c:v>3.9399999999999998E-2</c:v>
                </c:pt>
              </c:numCache>
            </c:numRef>
          </c:val>
          <c:extLst>
            <c:ext xmlns:c16="http://schemas.microsoft.com/office/drawing/2014/chart" uri="{C3380CC4-5D6E-409C-BE32-E72D297353CC}">
              <c16:uniqueId val="{00000000-C2BD-4248-8A06-05A4590F14A9}"/>
            </c:ext>
          </c:extLst>
        </c:ser>
        <c:dLbls>
          <c:dLblPos val="outEnd"/>
          <c:showLegendKey val="0"/>
          <c:showVal val="1"/>
          <c:showCatName val="0"/>
          <c:showSerName val="0"/>
          <c:showPercent val="0"/>
          <c:showBubbleSize val="0"/>
        </c:dLbls>
        <c:gapWidth val="182"/>
        <c:axId val="1855749776"/>
        <c:axId val="1855744976"/>
      </c:barChart>
      <c:catAx>
        <c:axId val="185574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44976"/>
        <c:crosses val="autoZero"/>
        <c:auto val="1"/>
        <c:lblAlgn val="ctr"/>
        <c:lblOffset val="100"/>
        <c:noMultiLvlLbl val="0"/>
      </c:catAx>
      <c:valAx>
        <c:axId val="185574497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497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Daily Return Distribution</a:t>
          </a:r>
        </a:p>
      </cx:txPr>
    </cx:title>
    <cx:plotArea>
      <cx:plotAreaRegion>
        <cx:series layoutId="clusteredColumn" uniqueId="{D1EFF83B-6B80-4942-97CF-CCF4F05C60AD}">
          <cx:dataId val="0"/>
          <cx:layoutPr>
            <cx:binning intervalClosed="r"/>
          </cx:layoutPr>
        </cx:series>
      </cx:plotAreaRegion>
      <cx:axis id="0">
        <cx:catScaling gapWidth="0"/>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sz="1200"/>
            </a:pPr>
            <a:r>
              <a:rPr lang="en-US" sz="1200" b="0" i="0" u="none" strike="noStrike" baseline="0">
                <a:solidFill>
                  <a:schemeClr val="tx1"/>
                </a:solidFill>
                <a:latin typeface="Calibri"/>
              </a:rPr>
              <a:t>Daily</a:t>
            </a:r>
            <a:r>
              <a:rPr lang="en-US" sz="1200" b="0" i="0" u="none" strike="noStrike" baseline="0">
                <a:solidFill>
                  <a:sysClr val="windowText" lastClr="000000">
                    <a:lumMod val="65000"/>
                    <a:lumOff val="35000"/>
                  </a:sysClr>
                </a:solidFill>
                <a:latin typeface="Calibri"/>
              </a:rPr>
              <a:t> </a:t>
            </a:r>
            <a:r>
              <a:rPr lang="en-US" sz="1200" b="0" i="0" u="none" strike="noStrike" baseline="0">
                <a:solidFill>
                  <a:schemeClr val="tx1"/>
                </a:solidFill>
                <a:latin typeface="Calibri"/>
              </a:rPr>
              <a:t>Returns</a:t>
            </a:r>
            <a:r>
              <a:rPr lang="en-US" sz="1200" b="0" i="0" u="none" strike="noStrike" baseline="0">
                <a:solidFill>
                  <a:sysClr val="windowText" lastClr="000000">
                    <a:lumMod val="65000"/>
                    <a:lumOff val="35000"/>
                  </a:sysClr>
                </a:solidFill>
                <a:latin typeface="Calibri"/>
              </a:rPr>
              <a:t> </a:t>
            </a:r>
            <a:r>
              <a:rPr lang="en-US" sz="1200" b="0" i="0" u="none" strike="noStrike" baseline="0">
                <a:solidFill>
                  <a:schemeClr val="tx1"/>
                </a:solidFill>
                <a:latin typeface="Calibri"/>
              </a:rPr>
              <a:t>Distribution</a:t>
            </a:r>
          </a:p>
        </cx:rich>
      </cx:tx>
    </cx:title>
    <cx:plotArea>
      <cx:plotAreaRegion>
        <cx:series layoutId="clusteredColumn" uniqueId="{B3987DBC-B5D2-4E53-B106-5087C19E7098}">
          <cx:dataId val="0"/>
          <cx:layoutPr>
            <cx:binning intervalClosed="r"/>
          </cx:layoutPr>
        </cx:series>
      </cx:plotAreaRegion>
      <cx:axis id="0">
        <cx:catScaling gapWidth="0"/>
        <cx:tickLabels/>
        <cx:spPr>
          <a:ln>
            <a:noFill/>
          </a:ln>
        </cx:spPr>
      </cx:axis>
      <cx:axis id="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jpe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microsoft.com/office/2014/relationships/chartEx" Target="../charts/chartEx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2.jpe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microsoft.com/office/2014/relationships/chartEx" Target="../charts/chartEx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image" Target="../media/image2.jpeg"/><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1</xdr:col>
      <xdr:colOff>21283</xdr:colOff>
      <xdr:row>2</xdr:row>
      <xdr:rowOff>38100</xdr:rowOff>
    </xdr:from>
    <xdr:to>
      <xdr:col>1</xdr:col>
      <xdr:colOff>1542469</xdr:colOff>
      <xdr:row>3</xdr:row>
      <xdr:rowOff>772439</xdr:rowOff>
    </xdr:to>
    <xdr:pic>
      <xdr:nvPicPr>
        <xdr:cNvPr id="2" name="Picture 1" descr="NTPC Logo - PNG Logo Vector Brand Downloads (SVG, EPS)">
          <a:extLst>
            <a:ext uri="{FF2B5EF4-FFF2-40B4-BE49-F238E27FC236}">
              <a16:creationId xmlns:a16="http://schemas.microsoft.com/office/drawing/2014/main" id="{E3FAE788-71F1-4191-879E-D40ABF5B356E}"/>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05" t="21608" r="-1005" b="23115"/>
        <a:stretch/>
      </xdr:blipFill>
      <xdr:spPr bwMode="auto">
        <a:xfrm>
          <a:off x="152662" y="451945"/>
          <a:ext cx="1521186" cy="819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7620</xdr:colOff>
      <xdr:row>19</xdr:row>
      <xdr:rowOff>7620</xdr:rowOff>
    </xdr:from>
    <xdr:to>
      <xdr:col>11</xdr:col>
      <xdr:colOff>30480</xdr:colOff>
      <xdr:row>26</xdr:row>
      <xdr:rowOff>53340</xdr:rowOff>
    </xdr:to>
    <xdr:graphicFrame macro="">
      <xdr:nvGraphicFramePr>
        <xdr:cNvPr id="3" name="Chart 2">
          <a:extLst>
            <a:ext uri="{FF2B5EF4-FFF2-40B4-BE49-F238E27FC236}">
              <a16:creationId xmlns:a16="http://schemas.microsoft.com/office/drawing/2014/main" id="{208C45F4-7D13-4321-9B9C-303D3EDBA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xdr:colOff>
      <xdr:row>28</xdr:row>
      <xdr:rowOff>45720</xdr:rowOff>
    </xdr:from>
    <xdr:to>
      <xdr:col>11</xdr:col>
      <xdr:colOff>38100</xdr:colOff>
      <xdr:row>38</xdr:row>
      <xdr:rowOff>76200</xdr:rowOff>
    </xdr:to>
    <xdr:graphicFrame macro="">
      <xdr:nvGraphicFramePr>
        <xdr:cNvPr id="6" name="Chart 5">
          <a:extLst>
            <a:ext uri="{FF2B5EF4-FFF2-40B4-BE49-F238E27FC236}">
              <a16:creationId xmlns:a16="http://schemas.microsoft.com/office/drawing/2014/main" id="{72FED531-4BC0-4C7F-B02F-6347A1EC9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32581</xdr:colOff>
      <xdr:row>7</xdr:row>
      <xdr:rowOff>52551</xdr:rowOff>
    </xdr:from>
    <xdr:to>
      <xdr:col>10</xdr:col>
      <xdr:colOff>591207</xdr:colOff>
      <xdr:row>16</xdr:row>
      <xdr:rowOff>170793</xdr:rowOff>
    </xdr:to>
    <xdr:graphicFrame macro="">
      <xdr:nvGraphicFramePr>
        <xdr:cNvPr id="7" name="Chart 6">
          <a:extLst>
            <a:ext uri="{FF2B5EF4-FFF2-40B4-BE49-F238E27FC236}">
              <a16:creationId xmlns:a16="http://schemas.microsoft.com/office/drawing/2014/main" id="{957F2FF3-A6F4-4A1E-9C6A-1A035BCAB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144144</xdr:colOff>
      <xdr:row>2</xdr:row>
      <xdr:rowOff>15418</xdr:rowOff>
    </xdr:from>
    <xdr:to>
      <xdr:col>11</xdr:col>
      <xdr:colOff>1081314</xdr:colOff>
      <xdr:row>4</xdr:row>
      <xdr:rowOff>151503</xdr:rowOff>
    </xdr:to>
    <xdr:pic>
      <xdr:nvPicPr>
        <xdr:cNvPr id="2" name="Picture 1" descr="NTPC Logo - PNG Logo Vector Brand Downloads (SVG, EPS)">
          <a:extLst>
            <a:ext uri="{FF2B5EF4-FFF2-40B4-BE49-F238E27FC236}">
              <a16:creationId xmlns:a16="http://schemas.microsoft.com/office/drawing/2014/main" id="{14DFAF8C-B540-43D1-8C9A-4FCE52C26AB8}"/>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05" t="21608" r="-1005" b="23115"/>
        <a:stretch/>
      </xdr:blipFill>
      <xdr:spPr bwMode="auto">
        <a:xfrm>
          <a:off x="12945744" y="371018"/>
          <a:ext cx="937170" cy="491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342264</xdr:colOff>
      <xdr:row>2</xdr:row>
      <xdr:rowOff>23038</xdr:rowOff>
    </xdr:from>
    <xdr:to>
      <xdr:col>11</xdr:col>
      <xdr:colOff>570774</xdr:colOff>
      <xdr:row>4</xdr:row>
      <xdr:rowOff>159123</xdr:rowOff>
    </xdr:to>
    <xdr:pic>
      <xdr:nvPicPr>
        <xdr:cNvPr id="2" name="Picture 1" descr="NTPC Logo - PNG Logo Vector Brand Downloads (SVG, EPS)">
          <a:extLst>
            <a:ext uri="{FF2B5EF4-FFF2-40B4-BE49-F238E27FC236}">
              <a16:creationId xmlns:a16="http://schemas.microsoft.com/office/drawing/2014/main" id="{CCA732AC-75C8-4A65-8DD3-D68DFCA6149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05" t="21608" r="-1005" b="23115"/>
        <a:stretch/>
      </xdr:blipFill>
      <xdr:spPr bwMode="auto">
        <a:xfrm>
          <a:off x="7733664" y="378638"/>
          <a:ext cx="939710" cy="491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494664</xdr:colOff>
      <xdr:row>2</xdr:row>
      <xdr:rowOff>61138</xdr:rowOff>
    </xdr:from>
    <xdr:to>
      <xdr:col>14</xdr:col>
      <xdr:colOff>560614</xdr:colOff>
      <xdr:row>4</xdr:row>
      <xdr:rowOff>197223</xdr:rowOff>
    </xdr:to>
    <xdr:pic>
      <xdr:nvPicPr>
        <xdr:cNvPr id="5" name="Picture 4" descr="NTPC Logo - PNG Logo Vector Brand Downloads (SVG, EPS)">
          <a:extLst>
            <a:ext uri="{FF2B5EF4-FFF2-40B4-BE49-F238E27FC236}">
              <a16:creationId xmlns:a16="http://schemas.microsoft.com/office/drawing/2014/main" id="{E80C9D90-2541-4C92-9D40-7C9247644F8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05" t="21608" r="-1005" b="23115"/>
        <a:stretch/>
      </xdr:blipFill>
      <xdr:spPr bwMode="auto">
        <a:xfrm>
          <a:off x="9996804" y="426898"/>
          <a:ext cx="934630" cy="501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91440</xdr:colOff>
      <xdr:row>24</xdr:row>
      <xdr:rowOff>99060</xdr:rowOff>
    </xdr:from>
    <xdr:to>
      <xdr:col>4</xdr:col>
      <xdr:colOff>845820</xdr:colOff>
      <xdr:row>38</xdr:row>
      <xdr:rowOff>60960</xdr:rowOff>
    </xdr:to>
    <xdr:graphicFrame macro="">
      <xdr:nvGraphicFramePr>
        <xdr:cNvPr id="2" name="Chart 1">
          <a:extLst>
            <a:ext uri="{FF2B5EF4-FFF2-40B4-BE49-F238E27FC236}">
              <a16:creationId xmlns:a16="http://schemas.microsoft.com/office/drawing/2014/main" id="{805C3F1E-90EB-CBD7-345C-5AC1A71AD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137160</xdr:colOff>
      <xdr:row>24</xdr:row>
      <xdr:rowOff>99060</xdr:rowOff>
    </xdr:from>
    <xdr:to>
      <xdr:col>11</xdr:col>
      <xdr:colOff>243840</xdr:colOff>
      <xdr:row>38</xdr:row>
      <xdr:rowOff>60960</xdr:rowOff>
    </xdr:to>
    <xdr:graphicFrame macro="">
      <xdr:nvGraphicFramePr>
        <xdr:cNvPr id="5" name="Chart 4">
          <a:extLst>
            <a:ext uri="{FF2B5EF4-FFF2-40B4-BE49-F238E27FC236}">
              <a16:creationId xmlns:a16="http://schemas.microsoft.com/office/drawing/2014/main" id="{E696D118-789D-4925-A679-B146DFC55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312420</xdr:colOff>
      <xdr:row>24</xdr:row>
      <xdr:rowOff>99060</xdr:rowOff>
    </xdr:from>
    <xdr:to>
      <xdr:col>15</xdr:col>
      <xdr:colOff>190500</xdr:colOff>
      <xdr:row>38</xdr:row>
      <xdr:rowOff>60960</xdr:rowOff>
    </xdr:to>
    <xdr:graphicFrame macro="">
      <xdr:nvGraphicFramePr>
        <xdr:cNvPr id="6" name="Chart 5">
          <a:extLst>
            <a:ext uri="{FF2B5EF4-FFF2-40B4-BE49-F238E27FC236}">
              <a16:creationId xmlns:a16="http://schemas.microsoft.com/office/drawing/2014/main" id="{120C89B6-7F0D-44A5-AC77-C4F85F0A7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189864</xdr:colOff>
      <xdr:row>2</xdr:row>
      <xdr:rowOff>2718</xdr:rowOff>
    </xdr:from>
    <xdr:to>
      <xdr:col>14</xdr:col>
      <xdr:colOff>1119414</xdr:colOff>
      <xdr:row>4</xdr:row>
      <xdr:rowOff>123563</xdr:rowOff>
    </xdr:to>
    <xdr:pic>
      <xdr:nvPicPr>
        <xdr:cNvPr id="7" name="Picture 6" descr="NTPC Logo - PNG Logo Vector Brand Downloads (SVG, EPS)">
          <a:extLst>
            <a:ext uri="{FF2B5EF4-FFF2-40B4-BE49-F238E27FC236}">
              <a16:creationId xmlns:a16="http://schemas.microsoft.com/office/drawing/2014/main" id="{2A6AADE1-F14B-49F2-B25E-5A69ADA67323}"/>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005" t="21608" r="-1005" b="23115"/>
        <a:stretch/>
      </xdr:blipFill>
      <xdr:spPr bwMode="auto">
        <a:xfrm>
          <a:off x="9651364" y="358318"/>
          <a:ext cx="929550" cy="501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144780</xdr:colOff>
      <xdr:row>2</xdr:row>
      <xdr:rowOff>41023</xdr:rowOff>
    </xdr:from>
    <xdr:to>
      <xdr:col>10</xdr:col>
      <xdr:colOff>460918</xdr:colOff>
      <xdr:row>4</xdr:row>
      <xdr:rowOff>217339</xdr:rowOff>
    </xdr:to>
    <xdr:pic>
      <xdr:nvPicPr>
        <xdr:cNvPr id="2" name="Picture 1" descr="NTPC Logo - PNG Logo Vector Brand Downloads (SVG, EPS)">
          <a:extLst>
            <a:ext uri="{FF2B5EF4-FFF2-40B4-BE49-F238E27FC236}">
              <a16:creationId xmlns:a16="http://schemas.microsoft.com/office/drawing/2014/main" id="{609F1C04-A1CB-4E51-9BD4-4718AF8D329D}"/>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05" t="21608" r="-1005" b="23115"/>
        <a:stretch/>
      </xdr:blipFill>
      <xdr:spPr bwMode="auto">
        <a:xfrm>
          <a:off x="6690360" y="406783"/>
          <a:ext cx="1009558" cy="542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918263</xdr:colOff>
      <xdr:row>2</xdr:row>
      <xdr:rowOff>38100</xdr:rowOff>
    </xdr:from>
    <xdr:to>
      <xdr:col>10</xdr:col>
      <xdr:colOff>927010</xdr:colOff>
      <xdr:row>4</xdr:row>
      <xdr:rowOff>204843</xdr:rowOff>
    </xdr:to>
    <xdr:pic>
      <xdr:nvPicPr>
        <xdr:cNvPr id="2" name="Picture 1" descr="NTPC Logo - PNG Logo Vector Brand Downloads (SVG, EPS)">
          <a:extLst>
            <a:ext uri="{FF2B5EF4-FFF2-40B4-BE49-F238E27FC236}">
              <a16:creationId xmlns:a16="http://schemas.microsoft.com/office/drawing/2014/main" id="{15107213-5273-4674-871F-03FE0ACDE54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05" t="21608" r="-1005" b="23115"/>
        <a:stretch/>
      </xdr:blipFill>
      <xdr:spPr bwMode="auto">
        <a:xfrm>
          <a:off x="7913423" y="403860"/>
          <a:ext cx="991727" cy="5325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487044</xdr:colOff>
      <xdr:row>4</xdr:row>
      <xdr:rowOff>38278</xdr:rowOff>
    </xdr:from>
    <xdr:to>
      <xdr:col>10</xdr:col>
      <xdr:colOff>690154</xdr:colOff>
      <xdr:row>6</xdr:row>
      <xdr:rowOff>174363</xdr:rowOff>
    </xdr:to>
    <xdr:pic>
      <xdr:nvPicPr>
        <xdr:cNvPr id="3" name="Picture 2" descr="NTPC Logo - PNG Logo Vector Brand Downloads (SVG, EPS)">
          <a:extLst>
            <a:ext uri="{FF2B5EF4-FFF2-40B4-BE49-F238E27FC236}">
              <a16:creationId xmlns:a16="http://schemas.microsoft.com/office/drawing/2014/main" id="{24EEA802-A41B-499D-8438-285B4FC6FC78}"/>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05" t="21608" r="-1005" b="23115"/>
        <a:stretch/>
      </xdr:blipFill>
      <xdr:spPr bwMode="auto">
        <a:xfrm>
          <a:off x="7817484" y="404038"/>
          <a:ext cx="934630" cy="501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oneCellAnchor>
    <xdr:from>
      <xdr:col>9</xdr:col>
      <xdr:colOff>9442</xdr:colOff>
      <xdr:row>2</xdr:row>
      <xdr:rowOff>35097</xdr:rowOff>
    </xdr:from>
    <xdr:ext cx="929235" cy="500226"/>
    <xdr:pic>
      <xdr:nvPicPr>
        <xdr:cNvPr id="2" name="Picture 1" descr="NTPC Logo - PNG Logo Vector Brand Downloads (SVG, EPS)">
          <a:extLst>
            <a:ext uri="{FF2B5EF4-FFF2-40B4-BE49-F238E27FC236}">
              <a16:creationId xmlns:a16="http://schemas.microsoft.com/office/drawing/2014/main" id="{B999B45E-D025-4813-A3D5-C4845084F83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05" t="21608" r="-1005" b="23115"/>
        <a:stretch/>
      </xdr:blipFill>
      <xdr:spPr bwMode="auto">
        <a:xfrm>
          <a:off x="7158387" y="395315"/>
          <a:ext cx="929235" cy="5002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15</xdr:col>
      <xdr:colOff>541020</xdr:colOff>
      <xdr:row>2</xdr:row>
      <xdr:rowOff>6270</xdr:rowOff>
    </xdr:from>
    <xdr:ext cx="1283400" cy="690882"/>
    <xdr:pic>
      <xdr:nvPicPr>
        <xdr:cNvPr id="3" name="Picture 2" descr="NTPC Logo - PNG Logo Vector Brand Downloads (SVG, EPS)">
          <a:extLst>
            <a:ext uri="{FF2B5EF4-FFF2-40B4-BE49-F238E27FC236}">
              <a16:creationId xmlns:a16="http://schemas.microsoft.com/office/drawing/2014/main" id="{1DD04B2D-7FF9-41C3-A753-F16576182F2E}"/>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05" t="21608" r="-1005" b="23115"/>
        <a:stretch/>
      </xdr:blipFill>
      <xdr:spPr bwMode="auto">
        <a:xfrm>
          <a:off x="10210800" y="372030"/>
          <a:ext cx="1283400" cy="6908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1.xml><?xml version="1.0" encoding="utf-8"?>
<xdr:wsDr xmlns:xdr="http://schemas.openxmlformats.org/drawingml/2006/spreadsheetDrawing" xmlns:a="http://schemas.openxmlformats.org/drawingml/2006/main">
  <xdr:twoCellAnchor>
    <xdr:from>
      <xdr:col>8</xdr:col>
      <xdr:colOff>464820</xdr:colOff>
      <xdr:row>8</xdr:row>
      <xdr:rowOff>3810</xdr:rowOff>
    </xdr:from>
    <xdr:to>
      <xdr:col>16</xdr:col>
      <xdr:colOff>198120</xdr:colOff>
      <xdr:row>23</xdr:row>
      <xdr:rowOff>3810</xdr:rowOff>
    </xdr:to>
    <xdr:graphicFrame macro="">
      <xdr:nvGraphicFramePr>
        <xdr:cNvPr id="2" name="Chart 1">
          <a:extLst>
            <a:ext uri="{FF2B5EF4-FFF2-40B4-BE49-F238E27FC236}">
              <a16:creationId xmlns:a16="http://schemas.microsoft.com/office/drawing/2014/main" id="{3229F239-9365-9D52-9E3C-299EB8CA1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319278</xdr:colOff>
      <xdr:row>17</xdr:row>
      <xdr:rowOff>38100</xdr:rowOff>
    </xdr:from>
    <xdr:to>
      <xdr:col>16</xdr:col>
      <xdr:colOff>58166</xdr:colOff>
      <xdr:row>17</xdr:row>
      <xdr:rowOff>38100</xdr:rowOff>
    </xdr:to>
    <xdr:cxnSp macro="">
      <xdr:nvCxnSpPr>
        <xdr:cNvPr id="6" name="Straight Connector 5">
          <a:extLst>
            <a:ext uri="{FF2B5EF4-FFF2-40B4-BE49-F238E27FC236}">
              <a16:creationId xmlns:a16="http://schemas.microsoft.com/office/drawing/2014/main" id="{131E642C-C58F-8700-06EA-F01FF170E296}"/>
            </a:ext>
          </a:extLst>
        </xdr:cNvPr>
        <xdr:cNvCxnSpPr/>
      </xdr:nvCxnSpPr>
      <xdr:spPr>
        <a:xfrm>
          <a:off x="5683758" y="3573780"/>
          <a:ext cx="3815588" cy="0"/>
        </a:xfrm>
        <a:prstGeom prst="line">
          <a:avLst/>
        </a:prstGeom>
        <a:ln>
          <a:solidFill>
            <a:schemeClr val="accent2">
              <a:lumMod val="60000"/>
              <a:lumOff val="4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292800</xdr:colOff>
      <xdr:row>2</xdr:row>
      <xdr:rowOff>6248</xdr:rowOff>
    </xdr:from>
    <xdr:ext cx="1170240" cy="629966"/>
    <xdr:pic>
      <xdr:nvPicPr>
        <xdr:cNvPr id="4" name="Picture 3" descr="NTPC Logo - PNG Logo Vector Brand Downloads (SVG, EPS)">
          <a:extLst>
            <a:ext uri="{FF2B5EF4-FFF2-40B4-BE49-F238E27FC236}">
              <a16:creationId xmlns:a16="http://schemas.microsoft.com/office/drawing/2014/main" id="{6C33E195-F822-4ECB-A9B5-E3BE3E909194}"/>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05" t="21608" r="-1005" b="23115"/>
        <a:stretch/>
      </xdr:blipFill>
      <xdr:spPr bwMode="auto">
        <a:xfrm>
          <a:off x="8697660" y="372008"/>
          <a:ext cx="1170240" cy="6299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twoCellAnchor>
    <xdr:from>
      <xdr:col>6</xdr:col>
      <xdr:colOff>541020</xdr:colOff>
      <xdr:row>24</xdr:row>
      <xdr:rowOff>22860</xdr:rowOff>
    </xdr:from>
    <xdr:to>
      <xdr:col>11</xdr:col>
      <xdr:colOff>617220</xdr:colOff>
      <xdr:row>36</xdr:row>
      <xdr:rowOff>53340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6ACD5D4-891B-4049-615E-F09ADC133A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11880" y="4663440"/>
              <a:ext cx="3505200" cy="2225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10</xdr:col>
      <xdr:colOff>417268</xdr:colOff>
      <xdr:row>2</xdr:row>
      <xdr:rowOff>7620</xdr:rowOff>
    </xdr:from>
    <xdr:ext cx="1165144" cy="627222"/>
    <xdr:pic>
      <xdr:nvPicPr>
        <xdr:cNvPr id="3" name="Picture 2" descr="NTPC Logo - PNG Logo Vector Brand Downloads (SVG, EPS)">
          <a:extLst>
            <a:ext uri="{FF2B5EF4-FFF2-40B4-BE49-F238E27FC236}">
              <a16:creationId xmlns:a16="http://schemas.microsoft.com/office/drawing/2014/main" id="{AE625EE8-7533-4401-B75A-097A2A220936}"/>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05" t="21608" r="-1005" b="23115"/>
        <a:stretch/>
      </xdr:blipFill>
      <xdr:spPr bwMode="auto">
        <a:xfrm>
          <a:off x="6216088" y="373380"/>
          <a:ext cx="1165144" cy="62722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6</xdr:col>
      <xdr:colOff>455630</xdr:colOff>
      <xdr:row>1</xdr:row>
      <xdr:rowOff>205741</xdr:rowOff>
    </xdr:from>
    <xdr:to>
      <xdr:col>8</xdr:col>
      <xdr:colOff>687193</xdr:colOff>
      <xdr:row>5</xdr:row>
      <xdr:rowOff>138326</xdr:rowOff>
    </xdr:to>
    <xdr:pic>
      <xdr:nvPicPr>
        <xdr:cNvPr id="2" name="Picture 1" descr="NTPC Logo - PNG Logo Vector Brand Downloads (SVG, EPS)">
          <a:extLst>
            <a:ext uri="{FF2B5EF4-FFF2-40B4-BE49-F238E27FC236}">
              <a16:creationId xmlns:a16="http://schemas.microsoft.com/office/drawing/2014/main" id="{17E0380D-B2D3-41C1-4E2A-89C3AE1F9318}"/>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05" t="21608" r="-1005" b="23115"/>
        <a:stretch/>
      </xdr:blipFill>
      <xdr:spPr bwMode="auto">
        <a:xfrm>
          <a:off x="5365424" y="323576"/>
          <a:ext cx="1771274" cy="953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139351</xdr:colOff>
      <xdr:row>15</xdr:row>
      <xdr:rowOff>160020</xdr:rowOff>
    </xdr:from>
    <xdr:to>
      <xdr:col>8</xdr:col>
      <xdr:colOff>507624</xdr:colOff>
      <xdr:row>25</xdr:row>
      <xdr:rowOff>53341</xdr:rowOff>
    </xdr:to>
    <xdr:grpSp>
      <xdr:nvGrpSpPr>
        <xdr:cNvPr id="23" name="Group 22">
          <a:extLst>
            <a:ext uri="{FF2B5EF4-FFF2-40B4-BE49-F238E27FC236}">
              <a16:creationId xmlns:a16="http://schemas.microsoft.com/office/drawing/2014/main" id="{D0AA66AF-5EFE-4F8C-B6A9-8893328E9F41}"/>
            </a:ext>
          </a:extLst>
        </xdr:cNvPr>
        <xdr:cNvGrpSpPr/>
      </xdr:nvGrpSpPr>
      <xdr:grpSpPr>
        <a:xfrm>
          <a:off x="5041551" y="3246120"/>
          <a:ext cx="1892273" cy="1772921"/>
          <a:chOff x="0" y="2293620"/>
          <a:chExt cx="2018919" cy="2226492"/>
        </a:xfrm>
      </xdr:grpSpPr>
      <xdr:graphicFrame macro="">
        <xdr:nvGraphicFramePr>
          <xdr:cNvPr id="24" name="Chart 23">
            <a:extLst>
              <a:ext uri="{FF2B5EF4-FFF2-40B4-BE49-F238E27FC236}">
                <a16:creationId xmlns:a16="http://schemas.microsoft.com/office/drawing/2014/main" id="{D5DA11F6-0D7C-A36F-CC60-FE1691E736B1}"/>
              </a:ext>
            </a:extLst>
          </xdr:cNvPr>
          <xdr:cNvGraphicFramePr/>
        </xdr:nvGraphicFramePr>
        <xdr:xfrm>
          <a:off x="0" y="2845579"/>
          <a:ext cx="1965960" cy="167453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5" name="TextBox 24">
            <a:extLst>
              <a:ext uri="{FF2B5EF4-FFF2-40B4-BE49-F238E27FC236}">
                <a16:creationId xmlns:a16="http://schemas.microsoft.com/office/drawing/2014/main" id="{5BFF5D25-3C91-4162-5E7F-D16A499B980A}"/>
              </a:ext>
            </a:extLst>
          </xdr:cNvPr>
          <xdr:cNvSpPr txBox="1"/>
        </xdr:nvSpPr>
        <xdr:spPr>
          <a:xfrm>
            <a:off x="45720" y="2302411"/>
            <a:ext cx="191262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0365A5"/>
                </a:solidFill>
                <a:latin typeface="Calibri" panose="020F0502020204030204" pitchFamily="34" charset="0"/>
                <a:ea typeface="Calibri" panose="020F0502020204030204" pitchFamily="34" charset="0"/>
                <a:cs typeface="Calibri" panose="020F0502020204030204" pitchFamily="34" charset="0"/>
              </a:rPr>
              <a:t>Average Total Assets (INR Cr.)</a:t>
            </a:r>
            <a:endParaRPr lang="en-IN">
              <a:effectLst/>
            </a:endParaRPr>
          </a:p>
          <a:p>
            <a:r>
              <a:rPr lang="en-IN" sz="1100" b="1">
                <a:solidFill>
                  <a:schemeClr val="dk1"/>
                </a:solidFill>
                <a:effectLst/>
                <a:latin typeface="+mn-lt"/>
                <a:ea typeface="+mn-ea"/>
                <a:cs typeface="+mn-cs"/>
              </a:rPr>
              <a:t> </a:t>
            </a:r>
            <a:endParaRPr lang="en-IN">
              <a:effectLst/>
            </a:endParaRPr>
          </a:p>
          <a:p>
            <a:endParaRPr lang="en-IN" sz="1100" b="1">
              <a:latin typeface="Calibri" panose="020F0502020204030204" pitchFamily="34" charset="0"/>
              <a:ea typeface="Calibri" panose="020F0502020204030204" pitchFamily="34" charset="0"/>
              <a:cs typeface="Calibri" panose="020F0502020204030204" pitchFamily="34" charset="0"/>
            </a:endParaRPr>
          </a:p>
        </xdr:txBody>
      </xdr:sp>
      <xdr:cxnSp macro="">
        <xdr:nvCxnSpPr>
          <xdr:cNvPr id="26" name="Straight Connector 25">
            <a:extLst>
              <a:ext uri="{FF2B5EF4-FFF2-40B4-BE49-F238E27FC236}">
                <a16:creationId xmlns:a16="http://schemas.microsoft.com/office/drawing/2014/main" id="{9ABBA914-DAE2-BF6D-2D2C-BCA0C348F5C6}"/>
              </a:ext>
            </a:extLst>
          </xdr:cNvPr>
          <xdr:cNvCxnSpPr/>
        </xdr:nvCxnSpPr>
        <xdr:spPr>
          <a:xfrm>
            <a:off x="15621" y="2293620"/>
            <a:ext cx="2003298"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882</xdr:colOff>
      <xdr:row>37</xdr:row>
      <xdr:rowOff>76203</xdr:rowOff>
    </xdr:from>
    <xdr:to>
      <xdr:col>8</xdr:col>
      <xdr:colOff>571500</xdr:colOff>
      <xdr:row>51</xdr:row>
      <xdr:rowOff>70185</xdr:rowOff>
    </xdr:to>
    <xdr:sp macro="" textlink="">
      <xdr:nvSpPr>
        <xdr:cNvPr id="39" name="TextBox 38">
          <a:extLst>
            <a:ext uri="{FF2B5EF4-FFF2-40B4-BE49-F238E27FC236}">
              <a16:creationId xmlns:a16="http://schemas.microsoft.com/office/drawing/2014/main" id="{E7FF0FB3-527C-621A-4FD1-2DB77F1ABBE0}"/>
            </a:ext>
          </a:extLst>
        </xdr:cNvPr>
        <xdr:cNvSpPr txBox="1"/>
      </xdr:nvSpPr>
      <xdr:spPr>
        <a:xfrm>
          <a:off x="131224" y="7224966"/>
          <a:ext cx="6897223" cy="2520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a:solidFill>
                <a:srgbClr val="0365A5"/>
              </a:solidFill>
              <a:latin typeface="Calibri" panose="020F0502020204030204" pitchFamily="34" charset="0"/>
              <a:ea typeface="Calibri" panose="020F0502020204030204" pitchFamily="34" charset="0"/>
              <a:cs typeface="Calibri" panose="020F0502020204030204" pitchFamily="34" charset="0"/>
            </a:rPr>
            <a:t>Recent Updates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solidFill>
                <a:schemeClr val="tx1"/>
              </a:solidFill>
              <a:latin typeface="Calibri" panose="020F0502020204030204" pitchFamily="34" charset="0"/>
              <a:ea typeface="Calibri" panose="020F0502020204030204" pitchFamily="34" charset="0"/>
              <a:cs typeface="Calibri" panose="020F0502020204030204" pitchFamily="34" charset="0"/>
            </a:rPr>
            <a:t>Net profit rises 3% YoY to Rs 4,711 crore, dividend declared at Rs 2.5 per share.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NTPC's EBITDA jumped significantly by 20.3% YoY to Rs 11,960.6 crore, from Rs 9,941 crore in Q3 FY23.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 The EBITDA margin rose to 28.9%, improved from 25.2% in the corresponding quarter last year.</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The Board of Directors approved a second interim dividend of 25% (Rs 2.5 per share) on equity shares with a face value of Rs 10 for FY25.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NTPC's net profit dipped marginally to Rs 5,169.7 crore, compared to Rs 5,208.87 crore in Q3 FY24, primarily due to higher tax expenses and adjustments.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solidFill>
                <a:schemeClr val="tx1"/>
              </a:solidFill>
              <a:latin typeface="Calibri" panose="020F0502020204030204" pitchFamily="34" charset="0"/>
              <a:ea typeface="Calibri" panose="020F0502020204030204" pitchFamily="34" charset="0"/>
              <a:cs typeface="Calibri" panose="020F0502020204030204" pitchFamily="34" charset="0"/>
            </a:rPr>
            <a:t>On a standalone basis NTPC has incurred CAPEX of ₹16,305 crore as compared to ₹11,963 crore in the corresponding previous period. Whereas the g</a:t>
          </a:r>
          <a:r>
            <a:rPr lang="en-IN" sz="11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roup CAPEX for 9M FY25: ₹31,133 crore (up from ₹21,642 crore YoY).</a:t>
          </a:r>
          <a:endParaRPr lang="en-IN" sz="1200">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solidFill>
                <a:schemeClr val="tx1"/>
              </a:solidFill>
              <a:latin typeface="Calibri" panose="020F0502020204030204" pitchFamily="34" charset="0"/>
              <a:ea typeface="Calibri" panose="020F0502020204030204" pitchFamily="34" charset="0"/>
              <a:cs typeface="Calibri" panose="020F0502020204030204" pitchFamily="34" charset="0"/>
            </a:rPr>
            <a:t>Average interest rate on borrowings during 9M FY25 was 6.64% as compared to 6.66% in 9M FY24.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Nine-month PAT: ₹13,871 crore (up 11% YoY from ₹12,523 crore).</a:t>
          </a:r>
        </a:p>
      </xdr:txBody>
    </xdr:sp>
    <xdr:clientData/>
  </xdr:twoCellAnchor>
  <xdr:twoCellAnchor>
    <xdr:from>
      <xdr:col>2</xdr:col>
      <xdr:colOff>666951</xdr:colOff>
      <xdr:row>15</xdr:row>
      <xdr:rowOff>163432</xdr:rowOff>
    </xdr:from>
    <xdr:to>
      <xdr:col>5</xdr:col>
      <xdr:colOff>583814</xdr:colOff>
      <xdr:row>25</xdr:row>
      <xdr:rowOff>100543</xdr:rowOff>
    </xdr:to>
    <xdr:grpSp>
      <xdr:nvGrpSpPr>
        <xdr:cNvPr id="72" name="Group 71">
          <a:extLst>
            <a:ext uri="{FF2B5EF4-FFF2-40B4-BE49-F238E27FC236}">
              <a16:creationId xmlns:a16="http://schemas.microsoft.com/office/drawing/2014/main" id="{6979FB7F-C184-C93B-DAA2-3EAB86FD81CC}"/>
            </a:ext>
          </a:extLst>
        </xdr:cNvPr>
        <xdr:cNvGrpSpPr/>
      </xdr:nvGrpSpPr>
      <xdr:grpSpPr>
        <a:xfrm>
          <a:off x="2660851" y="3249532"/>
          <a:ext cx="2063163" cy="1816711"/>
          <a:chOff x="2650237" y="3352123"/>
          <a:chExt cx="1997486" cy="2245615"/>
        </a:xfrm>
      </xdr:grpSpPr>
      <xdr:grpSp>
        <xdr:nvGrpSpPr>
          <xdr:cNvPr id="19" name="Group 18">
            <a:extLst>
              <a:ext uri="{FF2B5EF4-FFF2-40B4-BE49-F238E27FC236}">
                <a16:creationId xmlns:a16="http://schemas.microsoft.com/office/drawing/2014/main" id="{145112AB-6B0B-4896-AA7A-0F1A82B9080E}"/>
              </a:ext>
            </a:extLst>
          </xdr:cNvPr>
          <xdr:cNvGrpSpPr/>
        </xdr:nvGrpSpPr>
        <xdr:grpSpPr>
          <a:xfrm>
            <a:off x="2659251" y="3395350"/>
            <a:ext cx="1960148" cy="2202388"/>
            <a:chOff x="7620" y="2293802"/>
            <a:chExt cx="1965960" cy="1798138"/>
          </a:xfrm>
        </xdr:grpSpPr>
        <xdr:graphicFrame macro="">
          <xdr:nvGraphicFramePr>
            <xdr:cNvPr id="20" name="Chart 19">
              <a:extLst>
                <a:ext uri="{FF2B5EF4-FFF2-40B4-BE49-F238E27FC236}">
                  <a16:creationId xmlns:a16="http://schemas.microsoft.com/office/drawing/2014/main" id="{D9380CCE-C6CA-8BEF-3496-E2A706C1A3C0}"/>
                </a:ext>
              </a:extLst>
            </xdr:cNvPr>
            <xdr:cNvGraphicFramePr/>
          </xdr:nvGraphicFramePr>
          <xdr:xfrm>
            <a:off x="7620" y="2636520"/>
            <a:ext cx="1965960" cy="145542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1" name="TextBox 20">
              <a:extLst>
                <a:ext uri="{FF2B5EF4-FFF2-40B4-BE49-F238E27FC236}">
                  <a16:creationId xmlns:a16="http://schemas.microsoft.com/office/drawing/2014/main" id="{37246B59-26B9-7D9C-5A3E-1959C5CE912C}"/>
                </a:ext>
              </a:extLst>
            </xdr:cNvPr>
            <xdr:cNvSpPr txBox="1"/>
          </xdr:nvSpPr>
          <xdr:spPr>
            <a:xfrm>
              <a:off x="342900" y="2293802"/>
              <a:ext cx="129540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0365A5"/>
                  </a:solidFill>
                  <a:latin typeface="Calibri" panose="020F0502020204030204" pitchFamily="34" charset="0"/>
                  <a:ea typeface="Calibri" panose="020F0502020204030204" pitchFamily="34" charset="0"/>
                  <a:cs typeface="Calibri" panose="020F0502020204030204" pitchFamily="34" charset="0"/>
                </a:rPr>
                <a:t>Net Profit (</a:t>
              </a:r>
              <a:r>
                <a:rPr lang="en-IN" sz="1100" b="1">
                  <a:solidFill>
                    <a:srgbClr val="0365A5"/>
                  </a:solidFill>
                  <a:effectLst/>
                  <a:latin typeface="+mn-lt"/>
                  <a:ea typeface="+mn-ea"/>
                  <a:cs typeface="+mn-cs"/>
                </a:rPr>
                <a:t>INR Cr.)</a:t>
              </a:r>
              <a:endParaRPr lang="en-IN">
                <a:solidFill>
                  <a:srgbClr val="0365A5"/>
                </a:solidFill>
                <a:effectLst/>
              </a:endParaRPr>
            </a:p>
            <a:p>
              <a:r>
                <a:rPr lang="en-IN" sz="1100" b="1">
                  <a:solidFill>
                    <a:schemeClr val="dk1"/>
                  </a:solidFill>
                  <a:effectLst/>
                  <a:latin typeface="+mn-lt"/>
                  <a:ea typeface="+mn-ea"/>
                  <a:cs typeface="+mn-cs"/>
                </a:rPr>
                <a:t> </a:t>
              </a:r>
              <a:endParaRPr lang="en-IN">
                <a:effectLst/>
              </a:endParaRPr>
            </a:p>
            <a:p>
              <a:endParaRPr lang="en-IN" sz="1100" b="1">
                <a:latin typeface="Calibri" panose="020F0502020204030204" pitchFamily="34" charset="0"/>
                <a:ea typeface="Calibri" panose="020F0502020204030204" pitchFamily="34" charset="0"/>
                <a:cs typeface="Calibri" panose="020F0502020204030204" pitchFamily="34" charset="0"/>
              </a:endParaRPr>
            </a:p>
          </xdr:txBody>
        </xdr:sp>
      </xdr:grpSp>
      <xdr:cxnSp macro="">
        <xdr:nvCxnSpPr>
          <xdr:cNvPr id="62" name="Straight Connector 61">
            <a:extLst>
              <a:ext uri="{FF2B5EF4-FFF2-40B4-BE49-F238E27FC236}">
                <a16:creationId xmlns:a16="http://schemas.microsoft.com/office/drawing/2014/main" id="{FC1FBB85-2049-4C40-AA30-DB244BEAA6B7}"/>
              </a:ext>
            </a:extLst>
          </xdr:cNvPr>
          <xdr:cNvCxnSpPr/>
        </xdr:nvCxnSpPr>
        <xdr:spPr>
          <a:xfrm>
            <a:off x="2650237" y="3352123"/>
            <a:ext cx="199748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659330</xdr:colOff>
      <xdr:row>26</xdr:row>
      <xdr:rowOff>135475</xdr:rowOff>
    </xdr:from>
    <xdr:to>
      <xdr:col>5</xdr:col>
      <xdr:colOff>576193</xdr:colOff>
      <xdr:row>36</xdr:row>
      <xdr:rowOff>172622</xdr:rowOff>
    </xdr:to>
    <xdr:grpSp>
      <xdr:nvGrpSpPr>
        <xdr:cNvPr id="71" name="Group 70">
          <a:extLst>
            <a:ext uri="{FF2B5EF4-FFF2-40B4-BE49-F238E27FC236}">
              <a16:creationId xmlns:a16="http://schemas.microsoft.com/office/drawing/2014/main" id="{3E7F95CE-96D3-79BD-E740-5C3EE37E93EE}"/>
            </a:ext>
          </a:extLst>
        </xdr:cNvPr>
        <xdr:cNvGrpSpPr/>
      </xdr:nvGrpSpPr>
      <xdr:grpSpPr>
        <a:xfrm>
          <a:off x="2653230" y="5278975"/>
          <a:ext cx="2063163" cy="1815147"/>
          <a:chOff x="2644010" y="5875964"/>
          <a:chExt cx="1997486" cy="2206910"/>
        </a:xfrm>
      </xdr:grpSpPr>
      <xdr:grpSp>
        <xdr:nvGrpSpPr>
          <xdr:cNvPr id="31" name="Group 30">
            <a:extLst>
              <a:ext uri="{FF2B5EF4-FFF2-40B4-BE49-F238E27FC236}">
                <a16:creationId xmlns:a16="http://schemas.microsoft.com/office/drawing/2014/main" id="{01F338DC-F08A-4381-BF8D-F9E53F9A694D}"/>
              </a:ext>
            </a:extLst>
          </xdr:cNvPr>
          <xdr:cNvGrpSpPr/>
        </xdr:nvGrpSpPr>
        <xdr:grpSpPr>
          <a:xfrm>
            <a:off x="2666871" y="5875964"/>
            <a:ext cx="1960148" cy="2206910"/>
            <a:chOff x="7620" y="2289810"/>
            <a:chExt cx="1965960" cy="1802130"/>
          </a:xfrm>
        </xdr:grpSpPr>
        <xdr:graphicFrame macro="">
          <xdr:nvGraphicFramePr>
            <xdr:cNvPr id="32" name="Chart 31">
              <a:extLst>
                <a:ext uri="{FF2B5EF4-FFF2-40B4-BE49-F238E27FC236}">
                  <a16:creationId xmlns:a16="http://schemas.microsoft.com/office/drawing/2014/main" id="{8782A795-5024-333C-AA2F-4B9AAADAB6AE}"/>
                </a:ext>
              </a:extLst>
            </xdr:cNvPr>
            <xdr:cNvGraphicFramePr/>
          </xdr:nvGraphicFramePr>
          <xdr:xfrm>
            <a:off x="7620" y="2636520"/>
            <a:ext cx="1965960" cy="145542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3" name="TextBox 32">
              <a:extLst>
                <a:ext uri="{FF2B5EF4-FFF2-40B4-BE49-F238E27FC236}">
                  <a16:creationId xmlns:a16="http://schemas.microsoft.com/office/drawing/2014/main" id="{A31EE8FB-58FE-CA01-C8A9-F79ADDF77726}"/>
                </a:ext>
              </a:extLst>
            </xdr:cNvPr>
            <xdr:cNvSpPr txBox="1"/>
          </xdr:nvSpPr>
          <xdr:spPr>
            <a:xfrm>
              <a:off x="320040" y="2289810"/>
              <a:ext cx="1348740" cy="24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0365A5"/>
                  </a:solidFill>
                  <a:effectLst/>
                  <a:latin typeface="+mn-lt"/>
                  <a:ea typeface="+mn-ea"/>
                  <a:cs typeface="+mn-cs"/>
                </a:rPr>
                <a:t>Return on Asset (%) </a:t>
              </a:r>
              <a:endParaRPr lang="en-IN">
                <a:solidFill>
                  <a:srgbClr val="0365A5"/>
                </a:solidFill>
                <a:effectLst/>
              </a:endParaRPr>
            </a:p>
            <a:p>
              <a:endParaRPr lang="en-IN" sz="1100" b="1">
                <a:solidFill>
                  <a:srgbClr val="0365A5"/>
                </a:solidFill>
                <a:latin typeface="Calibri" panose="020F0502020204030204" pitchFamily="34" charset="0"/>
                <a:ea typeface="Calibri" panose="020F0502020204030204" pitchFamily="34" charset="0"/>
                <a:cs typeface="Calibri" panose="020F0502020204030204" pitchFamily="34" charset="0"/>
              </a:endParaRPr>
            </a:p>
          </xdr:txBody>
        </xdr:sp>
      </xdr:grpSp>
      <xdr:cxnSp macro="">
        <xdr:nvCxnSpPr>
          <xdr:cNvPr id="64" name="Straight Connector 63">
            <a:extLst>
              <a:ext uri="{FF2B5EF4-FFF2-40B4-BE49-F238E27FC236}">
                <a16:creationId xmlns:a16="http://schemas.microsoft.com/office/drawing/2014/main" id="{2818E9E7-3EE4-4E4B-BF3E-6A86592A4191}"/>
              </a:ext>
            </a:extLst>
          </xdr:cNvPr>
          <xdr:cNvCxnSpPr/>
        </xdr:nvCxnSpPr>
        <xdr:spPr>
          <a:xfrm>
            <a:off x="2644010" y="5892068"/>
            <a:ext cx="199748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140108</xdr:colOff>
      <xdr:row>26</xdr:row>
      <xdr:rowOff>144780</xdr:rowOff>
    </xdr:from>
    <xdr:to>
      <xdr:col>8</xdr:col>
      <xdr:colOff>490917</xdr:colOff>
      <xdr:row>36</xdr:row>
      <xdr:rowOff>175260</xdr:rowOff>
    </xdr:to>
    <xdr:grpSp>
      <xdr:nvGrpSpPr>
        <xdr:cNvPr id="74" name="Group 73">
          <a:extLst>
            <a:ext uri="{FF2B5EF4-FFF2-40B4-BE49-F238E27FC236}">
              <a16:creationId xmlns:a16="http://schemas.microsoft.com/office/drawing/2014/main" id="{F94ABF17-32FF-16D6-91C3-035AC6E072AB}"/>
            </a:ext>
          </a:extLst>
        </xdr:cNvPr>
        <xdr:cNvGrpSpPr/>
      </xdr:nvGrpSpPr>
      <xdr:grpSpPr>
        <a:xfrm>
          <a:off x="5042308" y="5288280"/>
          <a:ext cx="1874809" cy="1808480"/>
          <a:chOff x="5046119" y="5904983"/>
          <a:chExt cx="1997486" cy="2200243"/>
        </a:xfrm>
      </xdr:grpSpPr>
      <xdr:grpSp>
        <xdr:nvGrpSpPr>
          <xdr:cNvPr id="35" name="Group 34">
            <a:extLst>
              <a:ext uri="{FF2B5EF4-FFF2-40B4-BE49-F238E27FC236}">
                <a16:creationId xmlns:a16="http://schemas.microsoft.com/office/drawing/2014/main" id="{AC0B8B11-E377-4EEF-8002-3A0545CED40F}"/>
              </a:ext>
            </a:extLst>
          </xdr:cNvPr>
          <xdr:cNvGrpSpPr/>
        </xdr:nvGrpSpPr>
        <xdr:grpSpPr>
          <a:xfrm>
            <a:off x="5046119" y="5907752"/>
            <a:ext cx="1960148" cy="2197474"/>
            <a:chOff x="7620" y="2297430"/>
            <a:chExt cx="1965960" cy="1794510"/>
          </a:xfrm>
        </xdr:grpSpPr>
        <xdr:graphicFrame macro="">
          <xdr:nvGraphicFramePr>
            <xdr:cNvPr id="36" name="Chart 35">
              <a:extLst>
                <a:ext uri="{FF2B5EF4-FFF2-40B4-BE49-F238E27FC236}">
                  <a16:creationId xmlns:a16="http://schemas.microsoft.com/office/drawing/2014/main" id="{BCF30FCA-BD11-702E-5D9B-89412CB759FD}"/>
                </a:ext>
              </a:extLst>
            </xdr:cNvPr>
            <xdr:cNvGraphicFramePr/>
          </xdr:nvGraphicFramePr>
          <xdr:xfrm>
            <a:off x="7620" y="2636520"/>
            <a:ext cx="1965960" cy="145542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7" name="TextBox 36">
              <a:extLst>
                <a:ext uri="{FF2B5EF4-FFF2-40B4-BE49-F238E27FC236}">
                  <a16:creationId xmlns:a16="http://schemas.microsoft.com/office/drawing/2014/main" id="{9AF337E5-19B5-B9C8-C62E-32826FFF3EBE}"/>
                </a:ext>
              </a:extLst>
            </xdr:cNvPr>
            <xdr:cNvSpPr txBox="1"/>
          </xdr:nvSpPr>
          <xdr:spPr>
            <a:xfrm>
              <a:off x="304800" y="2297430"/>
              <a:ext cx="1371600" cy="262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0365A5"/>
                  </a:solidFill>
                  <a:latin typeface="Calibri" panose="020F0502020204030204" pitchFamily="34" charset="0"/>
                  <a:ea typeface="Calibri" panose="020F0502020204030204" pitchFamily="34" charset="0"/>
                  <a:cs typeface="Calibri" panose="020F0502020204030204" pitchFamily="34" charset="0"/>
                </a:rPr>
                <a:t>Financial</a:t>
              </a:r>
              <a:r>
                <a:rPr lang="en-IN" sz="1100" b="1" baseline="0">
                  <a:solidFill>
                    <a:srgbClr val="0365A5"/>
                  </a:solidFill>
                  <a:latin typeface="Calibri" panose="020F0502020204030204" pitchFamily="34" charset="0"/>
                  <a:ea typeface="Calibri" panose="020F0502020204030204" pitchFamily="34" charset="0"/>
                  <a:cs typeface="Calibri" panose="020F0502020204030204" pitchFamily="34" charset="0"/>
                </a:rPr>
                <a:t> Leverage</a:t>
              </a:r>
              <a:r>
                <a:rPr lang="en-IN" sz="1100" b="1">
                  <a:solidFill>
                    <a:schemeClr val="dk1"/>
                  </a:solidFill>
                  <a:effectLst/>
                  <a:latin typeface="+mn-lt"/>
                  <a:ea typeface="+mn-ea"/>
                  <a:cs typeface="+mn-cs"/>
                </a:rPr>
                <a:t> </a:t>
              </a:r>
              <a:endParaRPr lang="en-IN">
                <a:effectLst/>
              </a:endParaRPr>
            </a:p>
            <a:p>
              <a:endParaRPr lang="en-IN" sz="1100" b="1">
                <a:latin typeface="Calibri" panose="020F0502020204030204" pitchFamily="34" charset="0"/>
                <a:ea typeface="Calibri" panose="020F0502020204030204" pitchFamily="34" charset="0"/>
                <a:cs typeface="Calibri" panose="020F0502020204030204" pitchFamily="34" charset="0"/>
              </a:endParaRPr>
            </a:p>
          </xdr:txBody>
        </xdr:sp>
      </xdr:grpSp>
      <xdr:cxnSp macro="">
        <xdr:nvCxnSpPr>
          <xdr:cNvPr id="65" name="Straight Connector 64">
            <a:extLst>
              <a:ext uri="{FF2B5EF4-FFF2-40B4-BE49-F238E27FC236}">
                <a16:creationId xmlns:a16="http://schemas.microsoft.com/office/drawing/2014/main" id="{754717EF-56ED-49AD-ABD6-8B7FFDBB9FD9}"/>
              </a:ext>
            </a:extLst>
          </xdr:cNvPr>
          <xdr:cNvCxnSpPr/>
        </xdr:nvCxnSpPr>
        <xdr:spPr>
          <a:xfrm>
            <a:off x="5046119" y="5904983"/>
            <a:ext cx="199748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97154</xdr:colOff>
      <xdr:row>15</xdr:row>
      <xdr:rowOff>163679</xdr:rowOff>
    </xdr:from>
    <xdr:to>
      <xdr:col>2</xdr:col>
      <xdr:colOff>474776</xdr:colOff>
      <xdr:row>25</xdr:row>
      <xdr:rowOff>84307</xdr:rowOff>
    </xdr:to>
    <xdr:grpSp>
      <xdr:nvGrpSpPr>
        <xdr:cNvPr id="73" name="Group 72">
          <a:extLst>
            <a:ext uri="{FF2B5EF4-FFF2-40B4-BE49-F238E27FC236}">
              <a16:creationId xmlns:a16="http://schemas.microsoft.com/office/drawing/2014/main" id="{3C0AE272-4CC1-0CEB-DF80-877E81FE63DC}"/>
            </a:ext>
          </a:extLst>
        </xdr:cNvPr>
        <xdr:cNvGrpSpPr/>
      </xdr:nvGrpSpPr>
      <xdr:grpSpPr>
        <a:xfrm>
          <a:off x="97154" y="3249779"/>
          <a:ext cx="2371522" cy="1800228"/>
          <a:chOff x="251073" y="3272596"/>
          <a:chExt cx="2007819" cy="2229488"/>
        </a:xfrm>
      </xdr:grpSpPr>
      <xdr:grpSp>
        <xdr:nvGrpSpPr>
          <xdr:cNvPr id="10" name="Group 9">
            <a:extLst>
              <a:ext uri="{FF2B5EF4-FFF2-40B4-BE49-F238E27FC236}">
                <a16:creationId xmlns:a16="http://schemas.microsoft.com/office/drawing/2014/main" id="{B45D0CAE-78BA-7D14-1600-7C4BB45345D9}"/>
              </a:ext>
            </a:extLst>
          </xdr:cNvPr>
          <xdr:cNvGrpSpPr/>
        </xdr:nvGrpSpPr>
        <xdr:grpSpPr>
          <a:xfrm>
            <a:off x="251073" y="3309095"/>
            <a:ext cx="1965960" cy="2192989"/>
            <a:chOff x="7620" y="2301587"/>
            <a:chExt cx="1965960" cy="1790353"/>
          </a:xfrm>
        </xdr:grpSpPr>
        <xdr:graphicFrame macro="">
          <xdr:nvGraphicFramePr>
            <xdr:cNvPr id="3" name="Chart 2">
              <a:extLst>
                <a:ext uri="{FF2B5EF4-FFF2-40B4-BE49-F238E27FC236}">
                  <a16:creationId xmlns:a16="http://schemas.microsoft.com/office/drawing/2014/main" id="{E81312AB-EA2F-FC4F-32C4-832C307250E4}"/>
                </a:ext>
              </a:extLst>
            </xdr:cNvPr>
            <xdr:cNvGraphicFramePr/>
          </xdr:nvGraphicFramePr>
          <xdr:xfrm>
            <a:off x="7620" y="2636520"/>
            <a:ext cx="1965960" cy="145542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6" name="TextBox 5">
              <a:extLst>
                <a:ext uri="{FF2B5EF4-FFF2-40B4-BE49-F238E27FC236}">
                  <a16:creationId xmlns:a16="http://schemas.microsoft.com/office/drawing/2014/main" id="{D3131D93-1AE1-C620-D867-2088659624F9}"/>
                </a:ext>
              </a:extLst>
            </xdr:cNvPr>
            <xdr:cNvSpPr txBox="1"/>
          </xdr:nvSpPr>
          <xdr:spPr>
            <a:xfrm>
              <a:off x="358140" y="2301587"/>
              <a:ext cx="129540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0365A5"/>
                  </a:solidFill>
                  <a:latin typeface="Calibri" panose="020F0502020204030204" pitchFamily="34" charset="0"/>
                  <a:ea typeface="Calibri" panose="020F0502020204030204" pitchFamily="34" charset="0"/>
                  <a:cs typeface="Calibri" panose="020F0502020204030204" pitchFamily="34" charset="0"/>
                </a:rPr>
                <a:t>Revenues (INR Cr.)</a:t>
              </a:r>
              <a:endParaRPr lang="en-IN">
                <a:effectLst/>
              </a:endParaRPr>
            </a:p>
            <a:p>
              <a:r>
                <a:rPr lang="en-IN" sz="1100" b="1">
                  <a:solidFill>
                    <a:schemeClr val="dk1"/>
                  </a:solidFill>
                  <a:effectLst/>
                  <a:latin typeface="+mn-lt"/>
                  <a:ea typeface="+mn-ea"/>
                  <a:cs typeface="+mn-cs"/>
                </a:rPr>
                <a:t> </a:t>
              </a:r>
              <a:endParaRPr lang="en-IN">
                <a:effectLst/>
              </a:endParaRPr>
            </a:p>
            <a:p>
              <a:endParaRPr lang="en-IN" sz="1100" b="1">
                <a:latin typeface="Calibri" panose="020F0502020204030204" pitchFamily="34" charset="0"/>
                <a:ea typeface="Calibri" panose="020F0502020204030204" pitchFamily="34" charset="0"/>
                <a:cs typeface="Calibri" panose="020F0502020204030204" pitchFamily="34" charset="0"/>
              </a:endParaRPr>
            </a:p>
          </xdr:txBody>
        </xdr:sp>
      </xdr:grpSp>
      <xdr:cxnSp macro="">
        <xdr:nvCxnSpPr>
          <xdr:cNvPr id="66" name="Straight Connector 65">
            <a:extLst>
              <a:ext uri="{FF2B5EF4-FFF2-40B4-BE49-F238E27FC236}">
                <a16:creationId xmlns:a16="http://schemas.microsoft.com/office/drawing/2014/main" id="{89D4A75D-4029-47C0-A8DF-117E1596B70E}"/>
              </a:ext>
            </a:extLst>
          </xdr:cNvPr>
          <xdr:cNvCxnSpPr/>
        </xdr:nvCxnSpPr>
        <xdr:spPr>
          <a:xfrm>
            <a:off x="255594" y="3272596"/>
            <a:ext cx="2003298"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66742</xdr:colOff>
      <xdr:row>26</xdr:row>
      <xdr:rowOff>146817</xdr:rowOff>
    </xdr:from>
    <xdr:to>
      <xdr:col>2</xdr:col>
      <xdr:colOff>443345</xdr:colOff>
      <xdr:row>36</xdr:row>
      <xdr:rowOff>175260</xdr:rowOff>
    </xdr:to>
    <xdr:grpSp>
      <xdr:nvGrpSpPr>
        <xdr:cNvPr id="75" name="Group 74">
          <a:extLst>
            <a:ext uri="{FF2B5EF4-FFF2-40B4-BE49-F238E27FC236}">
              <a16:creationId xmlns:a16="http://schemas.microsoft.com/office/drawing/2014/main" id="{C7C223B3-5405-DE6B-9025-553E2AA29D63}"/>
            </a:ext>
          </a:extLst>
        </xdr:cNvPr>
        <xdr:cNvGrpSpPr/>
      </xdr:nvGrpSpPr>
      <xdr:grpSpPr>
        <a:xfrm>
          <a:off x="66742" y="5290317"/>
          <a:ext cx="2370503" cy="1806443"/>
          <a:chOff x="220593" y="5907020"/>
          <a:chExt cx="2007172" cy="2198206"/>
        </a:xfrm>
      </xdr:grpSpPr>
      <xdr:grpSp>
        <xdr:nvGrpSpPr>
          <xdr:cNvPr id="27" name="Group 26">
            <a:extLst>
              <a:ext uri="{FF2B5EF4-FFF2-40B4-BE49-F238E27FC236}">
                <a16:creationId xmlns:a16="http://schemas.microsoft.com/office/drawing/2014/main" id="{98201E8B-C2A4-46E4-94BB-4ECDFA14D2C1}"/>
              </a:ext>
            </a:extLst>
          </xdr:cNvPr>
          <xdr:cNvGrpSpPr/>
        </xdr:nvGrpSpPr>
        <xdr:grpSpPr>
          <a:xfrm>
            <a:off x="220593" y="5907752"/>
            <a:ext cx="1965960" cy="2197474"/>
            <a:chOff x="7620" y="2297430"/>
            <a:chExt cx="1965960" cy="1794510"/>
          </a:xfrm>
        </xdr:grpSpPr>
        <xdr:graphicFrame macro="">
          <xdr:nvGraphicFramePr>
            <xdr:cNvPr id="28" name="Chart 27">
              <a:extLst>
                <a:ext uri="{FF2B5EF4-FFF2-40B4-BE49-F238E27FC236}">
                  <a16:creationId xmlns:a16="http://schemas.microsoft.com/office/drawing/2014/main" id="{858694F5-0C49-8E49-DB07-2E83847E95F1}"/>
                </a:ext>
              </a:extLst>
            </xdr:cNvPr>
            <xdr:cNvGraphicFramePr/>
          </xdr:nvGraphicFramePr>
          <xdr:xfrm>
            <a:off x="7620" y="2636520"/>
            <a:ext cx="1965960" cy="145542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9" name="TextBox 28">
              <a:extLst>
                <a:ext uri="{FF2B5EF4-FFF2-40B4-BE49-F238E27FC236}">
                  <a16:creationId xmlns:a16="http://schemas.microsoft.com/office/drawing/2014/main" id="{F967A90C-B918-7B00-C061-48183F341BE4}"/>
                </a:ext>
              </a:extLst>
            </xdr:cNvPr>
            <xdr:cNvSpPr txBox="1"/>
          </xdr:nvSpPr>
          <xdr:spPr>
            <a:xfrm>
              <a:off x="297180" y="2297430"/>
              <a:ext cx="144780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0365A5"/>
                  </a:solidFill>
                  <a:latin typeface="Calibri" panose="020F0502020204030204" pitchFamily="34" charset="0"/>
                  <a:ea typeface="Calibri" panose="020F0502020204030204" pitchFamily="34" charset="0"/>
                  <a:cs typeface="Calibri" panose="020F0502020204030204" pitchFamily="34" charset="0"/>
                </a:rPr>
                <a:t>Return</a:t>
              </a:r>
              <a:r>
                <a:rPr lang="en-IN" sz="1100" b="1" baseline="0">
                  <a:solidFill>
                    <a:srgbClr val="0365A5"/>
                  </a:solidFill>
                  <a:latin typeface="Calibri" panose="020F0502020204030204" pitchFamily="34" charset="0"/>
                  <a:ea typeface="Calibri" panose="020F0502020204030204" pitchFamily="34" charset="0"/>
                  <a:cs typeface="Calibri" panose="020F0502020204030204" pitchFamily="34" charset="0"/>
                </a:rPr>
                <a:t> on Equity</a:t>
              </a:r>
              <a:r>
                <a:rPr lang="en-IN" sz="1100" b="1">
                  <a:solidFill>
                    <a:srgbClr val="0365A5"/>
                  </a:solidFill>
                  <a:latin typeface="Calibri" panose="020F0502020204030204" pitchFamily="34" charset="0"/>
                  <a:ea typeface="Calibri" panose="020F0502020204030204" pitchFamily="34" charset="0"/>
                  <a:cs typeface="Calibri" panose="020F0502020204030204" pitchFamily="34" charset="0"/>
                </a:rPr>
                <a:t> (%)</a:t>
              </a:r>
              <a:endParaRPr lang="en-IN">
                <a:effectLst/>
              </a:endParaRPr>
            </a:p>
            <a:p>
              <a:r>
                <a:rPr lang="en-IN" sz="1100" b="1">
                  <a:solidFill>
                    <a:schemeClr val="dk1"/>
                  </a:solidFill>
                  <a:effectLst/>
                  <a:latin typeface="+mn-lt"/>
                  <a:ea typeface="+mn-ea"/>
                  <a:cs typeface="+mn-cs"/>
                </a:rPr>
                <a:t> </a:t>
              </a:r>
              <a:endParaRPr lang="en-IN">
                <a:effectLst/>
              </a:endParaRPr>
            </a:p>
            <a:p>
              <a:endParaRPr lang="en-IN" sz="1100" b="1">
                <a:latin typeface="Calibri" panose="020F0502020204030204" pitchFamily="34" charset="0"/>
                <a:ea typeface="Calibri" panose="020F0502020204030204" pitchFamily="34" charset="0"/>
                <a:cs typeface="Calibri" panose="020F0502020204030204" pitchFamily="34" charset="0"/>
              </a:endParaRPr>
            </a:p>
          </xdr:txBody>
        </xdr:sp>
      </xdr:grpSp>
      <xdr:cxnSp macro="">
        <xdr:nvCxnSpPr>
          <xdr:cNvPr id="67" name="Straight Connector 66">
            <a:extLst>
              <a:ext uri="{FF2B5EF4-FFF2-40B4-BE49-F238E27FC236}">
                <a16:creationId xmlns:a16="http://schemas.microsoft.com/office/drawing/2014/main" id="{192B298E-DE70-4E10-A6AD-6C03D77066AF}"/>
              </a:ext>
            </a:extLst>
          </xdr:cNvPr>
          <xdr:cNvCxnSpPr/>
        </xdr:nvCxnSpPr>
        <xdr:spPr>
          <a:xfrm>
            <a:off x="224467" y="5907020"/>
            <a:ext cx="2003298"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52812</xdr:colOff>
      <xdr:row>55</xdr:row>
      <xdr:rowOff>98079</xdr:rowOff>
    </xdr:from>
    <xdr:to>
      <xdr:col>7</xdr:col>
      <xdr:colOff>31422</xdr:colOff>
      <xdr:row>57</xdr:row>
      <xdr:rowOff>105624</xdr:rowOff>
    </xdr:to>
    <xdr:sp macro="" textlink="">
      <xdr:nvSpPr>
        <xdr:cNvPr id="76" name="TextBox 75">
          <a:extLst>
            <a:ext uri="{FF2B5EF4-FFF2-40B4-BE49-F238E27FC236}">
              <a16:creationId xmlns:a16="http://schemas.microsoft.com/office/drawing/2014/main" id="{63EB4C74-8CAE-4AF8-87B8-5001986EB7D2}"/>
            </a:ext>
          </a:extLst>
        </xdr:cNvPr>
        <xdr:cNvSpPr txBox="1"/>
      </xdr:nvSpPr>
      <xdr:spPr>
        <a:xfrm>
          <a:off x="52812" y="10326161"/>
          <a:ext cx="5658259" cy="368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IN" sz="1800" b="1">
              <a:solidFill>
                <a:srgbClr val="0365A5"/>
              </a:solidFill>
              <a:latin typeface="Calibri" panose="020F0502020204030204" pitchFamily="34" charset="0"/>
              <a:ea typeface="Calibri" panose="020F0502020204030204" pitchFamily="34" charset="0"/>
              <a:cs typeface="Calibri" panose="020F0502020204030204" pitchFamily="34" charset="0"/>
            </a:rPr>
            <a:t>Dupont Analysis - Return on Equity &amp; Return on Asset</a:t>
          </a:r>
        </a:p>
      </xdr:txBody>
    </xdr:sp>
    <xdr:clientData/>
  </xdr:twoCellAnchor>
  <xdr:twoCellAnchor>
    <xdr:from>
      <xdr:col>0</xdr:col>
      <xdr:colOff>53340</xdr:colOff>
      <xdr:row>97</xdr:row>
      <xdr:rowOff>152400</xdr:rowOff>
    </xdr:from>
    <xdr:to>
      <xdr:col>9</xdr:col>
      <xdr:colOff>20052</xdr:colOff>
      <xdr:row>109</xdr:row>
      <xdr:rowOff>0</xdr:rowOff>
    </xdr:to>
    <xdr:sp macro="" textlink="">
      <xdr:nvSpPr>
        <xdr:cNvPr id="77" name="TextBox 76">
          <a:extLst>
            <a:ext uri="{FF2B5EF4-FFF2-40B4-BE49-F238E27FC236}">
              <a16:creationId xmlns:a16="http://schemas.microsoft.com/office/drawing/2014/main" id="{36B03193-E7E0-4FCB-BF7A-0DAE5D16F35F}"/>
            </a:ext>
          </a:extLst>
        </xdr:cNvPr>
        <xdr:cNvSpPr txBox="1"/>
      </xdr:nvSpPr>
      <xdr:spPr>
        <a:xfrm>
          <a:off x="53340" y="18049374"/>
          <a:ext cx="7125501" cy="206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a:solidFill>
                <a:srgbClr val="0365A5"/>
              </a:solidFill>
              <a:latin typeface="Calibri" panose="020F0502020204030204" pitchFamily="34" charset="0"/>
              <a:ea typeface="Calibri" panose="020F0502020204030204" pitchFamily="34" charset="0"/>
              <a:cs typeface="Calibri" panose="020F0502020204030204" pitchFamily="34" charset="0"/>
            </a:rPr>
            <a:t>Dupont</a:t>
          </a:r>
          <a:r>
            <a:rPr lang="en-IN" sz="1400" b="1" baseline="0">
              <a:solidFill>
                <a:srgbClr val="0365A5"/>
              </a:solidFill>
              <a:latin typeface="Calibri" panose="020F0502020204030204" pitchFamily="34" charset="0"/>
              <a:ea typeface="Calibri" panose="020F0502020204030204" pitchFamily="34" charset="0"/>
              <a:cs typeface="Calibri" panose="020F0502020204030204" pitchFamily="34" charset="0"/>
            </a:rPr>
            <a:t> Summary</a:t>
          </a:r>
          <a:endParaRPr lang="en-IN" sz="1400" b="1">
            <a:solidFill>
              <a:srgbClr val="0365A5"/>
            </a:solidFill>
            <a:latin typeface="Calibri" panose="020F0502020204030204" pitchFamily="34" charset="0"/>
            <a:ea typeface="Calibri" panose="020F0502020204030204" pitchFamily="34" charset="0"/>
            <a:cs typeface="Calibri" panose="020F050202020403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a:latin typeface="Calibri" panose="020F0502020204030204" pitchFamily="34" charset="0"/>
              <a:ea typeface="Calibri" panose="020F0502020204030204" pitchFamily="34" charset="0"/>
              <a:cs typeface="Calibri" panose="020F0502020204030204" pitchFamily="34" charset="0"/>
            </a:rPr>
            <a:t>ROE has generally trended upwards over the 7 years, reaching a peak of 13.53% in March 2024, indicating a strong recovery and growth post-COVID.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a:latin typeface="Calibri" panose="020F0502020204030204" pitchFamily="34" charset="0"/>
              <a:ea typeface="Calibri" panose="020F0502020204030204" pitchFamily="34" charset="0"/>
              <a:cs typeface="Calibri" panose="020F0502020204030204" pitchFamily="34" charset="0"/>
            </a:rPr>
            <a:t>ROA mirrors the ROE trend, showing a strong positive correlation and peaking at 13.53% in March 2024, demonstrating consistent improvement in asset utilization efficiency after the pandemic's disruptions.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a:latin typeface="Calibri" panose="020F0502020204030204" pitchFamily="34" charset="0"/>
              <a:ea typeface="Calibri" panose="020F0502020204030204" pitchFamily="34" charset="0"/>
              <a:cs typeface="Calibri" panose="020F0502020204030204" pitchFamily="34" charset="0"/>
            </a:rPr>
            <a:t>The asset turnover ratio increased from 0.3x to 0.4x in the last two years (Mar-23 and Mar-24), suggesting the company adapted and optimized asset usage post-COVID to drive increased revenue.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a:latin typeface="Calibri" panose="020F0502020204030204" pitchFamily="34" charset="0"/>
              <a:ea typeface="Calibri" panose="020F0502020204030204" pitchFamily="34" charset="0"/>
              <a:cs typeface="Calibri" panose="020F0502020204030204" pitchFamily="34" charset="0"/>
            </a:rPr>
            <a:t>The net profit margin has fluctuated significantly, ranging from 9.60% to 13.70%, with a notable low in March 2023 (9.60%), potentially indicating lingering supply chain or cost pressures even after the main pandemic period.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a:latin typeface="Calibri" panose="020F0502020204030204" pitchFamily="34" charset="0"/>
              <a:ea typeface="Calibri" panose="020F0502020204030204" pitchFamily="34" charset="0"/>
              <a:cs typeface="Calibri" panose="020F0502020204030204" pitchFamily="34" charset="0"/>
            </a:rPr>
            <a:t>Both ROE and ROA experienced a dip in March 2020 (10.08%), reflecting the immediate economic impact of the COVID-19 pandemic, followed by a steady recovery in subsequent years.</a:t>
          </a:r>
          <a:r>
            <a:rPr lang="en-IN" sz="1100"/>
            <a:t> </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9</xdr:col>
      <xdr:colOff>46891</xdr:colOff>
      <xdr:row>29</xdr:row>
      <xdr:rowOff>103163</xdr:rowOff>
    </xdr:from>
    <xdr:to>
      <xdr:col>13</xdr:col>
      <xdr:colOff>879230</xdr:colOff>
      <xdr:row>41</xdr:row>
      <xdr:rowOff>128954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B2555FD-04E2-FFD9-0907-11A4E5691B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24831" y="5833403"/>
              <a:ext cx="4992859" cy="22203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11</xdr:col>
      <xdr:colOff>358140</xdr:colOff>
      <xdr:row>2</xdr:row>
      <xdr:rowOff>44968</xdr:rowOff>
    </xdr:from>
    <xdr:ext cx="1451040" cy="781126"/>
    <xdr:pic>
      <xdr:nvPicPr>
        <xdr:cNvPr id="3" name="Picture 2" descr="NTPC Logo - PNG Logo Vector Brand Downloads (SVG, EPS)">
          <a:extLst>
            <a:ext uri="{FF2B5EF4-FFF2-40B4-BE49-F238E27FC236}">
              <a16:creationId xmlns:a16="http://schemas.microsoft.com/office/drawing/2014/main" id="{91DDC72A-B410-4ADC-BB0F-355FB84E4C7E}"/>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05" t="21608" r="-1005" b="23115"/>
        <a:stretch/>
      </xdr:blipFill>
      <xdr:spPr bwMode="auto">
        <a:xfrm>
          <a:off x="6591300" y="410728"/>
          <a:ext cx="1451040" cy="7811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6</xdr:col>
      <xdr:colOff>715140</xdr:colOff>
      <xdr:row>2</xdr:row>
      <xdr:rowOff>37901</xdr:rowOff>
    </xdr:from>
    <xdr:to>
      <xdr:col>8</xdr:col>
      <xdr:colOff>694776</xdr:colOff>
      <xdr:row>5</xdr:row>
      <xdr:rowOff>62637</xdr:rowOff>
    </xdr:to>
    <xdr:pic>
      <xdr:nvPicPr>
        <xdr:cNvPr id="2" name="Picture 1" descr="NTPC Logo - PNG Logo Vector Brand Downloads (SVG, EPS)">
          <a:extLst>
            <a:ext uri="{FF2B5EF4-FFF2-40B4-BE49-F238E27FC236}">
              <a16:creationId xmlns:a16="http://schemas.microsoft.com/office/drawing/2014/main" id="{ACC80477-D77B-4528-940D-35F8AB27C927}"/>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05" t="21608" r="-1005" b="23115"/>
        <a:stretch/>
      </xdr:blipFill>
      <xdr:spPr bwMode="auto">
        <a:xfrm>
          <a:off x="5569944" y="383550"/>
          <a:ext cx="1519347" cy="818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616449</xdr:colOff>
      <xdr:row>15</xdr:row>
      <xdr:rowOff>167876</xdr:rowOff>
    </xdr:from>
    <xdr:to>
      <xdr:col>8</xdr:col>
      <xdr:colOff>510355</xdr:colOff>
      <xdr:row>25</xdr:row>
      <xdr:rowOff>61197</xdr:rowOff>
    </xdr:to>
    <xdr:grpSp>
      <xdr:nvGrpSpPr>
        <xdr:cNvPr id="3" name="Group 2">
          <a:extLst>
            <a:ext uri="{FF2B5EF4-FFF2-40B4-BE49-F238E27FC236}">
              <a16:creationId xmlns:a16="http://schemas.microsoft.com/office/drawing/2014/main" id="{AC6A577F-5D02-4E98-9BE9-46F16548CF5C}"/>
            </a:ext>
          </a:extLst>
        </xdr:cNvPr>
        <xdr:cNvGrpSpPr/>
      </xdr:nvGrpSpPr>
      <xdr:grpSpPr>
        <a:xfrm>
          <a:off x="4695937" y="3345974"/>
          <a:ext cx="2179906" cy="1798321"/>
          <a:chOff x="0" y="2293620"/>
          <a:chExt cx="2018919" cy="2226492"/>
        </a:xfrm>
      </xdr:grpSpPr>
      <xdr:graphicFrame macro="">
        <xdr:nvGraphicFramePr>
          <xdr:cNvPr id="4" name="Chart 3">
            <a:extLst>
              <a:ext uri="{FF2B5EF4-FFF2-40B4-BE49-F238E27FC236}">
                <a16:creationId xmlns:a16="http://schemas.microsoft.com/office/drawing/2014/main" id="{70DB62A3-068A-5496-590D-28BAB1381045}"/>
              </a:ext>
            </a:extLst>
          </xdr:cNvPr>
          <xdr:cNvGraphicFramePr/>
        </xdr:nvGraphicFramePr>
        <xdr:xfrm>
          <a:off x="0" y="2845579"/>
          <a:ext cx="1965960" cy="167453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 name="TextBox 4">
            <a:extLst>
              <a:ext uri="{FF2B5EF4-FFF2-40B4-BE49-F238E27FC236}">
                <a16:creationId xmlns:a16="http://schemas.microsoft.com/office/drawing/2014/main" id="{78CD17D5-D439-E4B6-3E40-B016AFBFD0F0}"/>
              </a:ext>
            </a:extLst>
          </xdr:cNvPr>
          <xdr:cNvSpPr txBox="1"/>
        </xdr:nvSpPr>
        <xdr:spPr>
          <a:xfrm>
            <a:off x="89385" y="2341921"/>
            <a:ext cx="1912621"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0365A5"/>
                </a:solidFill>
                <a:latin typeface="Calibri" panose="020F0502020204030204" pitchFamily="34" charset="0"/>
                <a:ea typeface="Calibri" panose="020F0502020204030204" pitchFamily="34" charset="0"/>
                <a:cs typeface="Calibri" panose="020F0502020204030204" pitchFamily="34" charset="0"/>
              </a:rPr>
              <a:t>EBIT / Total Asset </a:t>
            </a:r>
            <a:r>
              <a:rPr lang="en-IN" sz="1100" b="1">
                <a:solidFill>
                  <a:srgbClr val="0365A5"/>
                </a:solidFill>
                <a:effectLst/>
                <a:latin typeface="+mn-lt"/>
                <a:ea typeface="+mn-ea"/>
                <a:cs typeface="+mn-cs"/>
              </a:rPr>
              <a:t>(%)</a:t>
            </a:r>
            <a:endParaRPr lang="en-IN">
              <a:solidFill>
                <a:srgbClr val="0365A5"/>
              </a:solidFill>
              <a:effectLst/>
            </a:endParaRPr>
          </a:p>
          <a:p>
            <a:r>
              <a:rPr lang="en-IN" sz="1100" b="1">
                <a:solidFill>
                  <a:schemeClr val="dk1"/>
                </a:solidFill>
                <a:effectLst/>
                <a:latin typeface="+mn-lt"/>
                <a:ea typeface="+mn-ea"/>
                <a:cs typeface="+mn-cs"/>
              </a:rPr>
              <a:t> </a:t>
            </a:r>
            <a:endParaRPr lang="en-IN">
              <a:effectLst/>
            </a:endParaRPr>
          </a:p>
          <a:p>
            <a:endParaRPr lang="en-IN" sz="1100" b="1">
              <a:latin typeface="Calibri" panose="020F0502020204030204" pitchFamily="34" charset="0"/>
              <a:ea typeface="Calibri" panose="020F0502020204030204" pitchFamily="34" charset="0"/>
              <a:cs typeface="Calibri" panose="020F0502020204030204" pitchFamily="34" charset="0"/>
            </a:endParaRPr>
          </a:p>
        </xdr:txBody>
      </xdr:sp>
      <xdr:cxnSp macro="">
        <xdr:nvCxnSpPr>
          <xdr:cNvPr id="6" name="Straight Connector 5">
            <a:extLst>
              <a:ext uri="{FF2B5EF4-FFF2-40B4-BE49-F238E27FC236}">
                <a16:creationId xmlns:a16="http://schemas.microsoft.com/office/drawing/2014/main" id="{4BF5DA59-5608-F49C-F6D6-8A49293ED864}"/>
              </a:ext>
            </a:extLst>
          </xdr:cNvPr>
          <xdr:cNvCxnSpPr/>
        </xdr:nvCxnSpPr>
        <xdr:spPr>
          <a:xfrm>
            <a:off x="15621" y="2293620"/>
            <a:ext cx="2003298"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883</xdr:colOff>
      <xdr:row>37</xdr:row>
      <xdr:rowOff>76203</xdr:rowOff>
    </xdr:from>
    <xdr:to>
      <xdr:col>8</xdr:col>
      <xdr:colOff>23568</xdr:colOff>
      <xdr:row>51</xdr:row>
      <xdr:rowOff>70185</xdr:rowOff>
    </xdr:to>
    <xdr:sp macro="" textlink="">
      <xdr:nvSpPr>
        <xdr:cNvPr id="7" name="TextBox 6">
          <a:extLst>
            <a:ext uri="{FF2B5EF4-FFF2-40B4-BE49-F238E27FC236}">
              <a16:creationId xmlns:a16="http://schemas.microsoft.com/office/drawing/2014/main" id="{7F75C176-2AF3-497D-A949-FA3A48A7E91E}"/>
            </a:ext>
          </a:extLst>
        </xdr:cNvPr>
        <xdr:cNvSpPr txBox="1"/>
      </xdr:nvSpPr>
      <xdr:spPr>
        <a:xfrm>
          <a:off x="127883" y="7277850"/>
          <a:ext cx="7620273" cy="2504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a:solidFill>
                <a:srgbClr val="0365A5"/>
              </a:solidFill>
              <a:latin typeface="Calibri" panose="020F0502020204030204" pitchFamily="34" charset="0"/>
              <a:ea typeface="Calibri" panose="020F0502020204030204" pitchFamily="34" charset="0"/>
              <a:cs typeface="Calibri" panose="020F0502020204030204" pitchFamily="34" charset="0"/>
            </a:rPr>
            <a:t>Recent Updates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solidFill>
                <a:schemeClr val="tx1"/>
              </a:solidFill>
              <a:latin typeface="Calibri" panose="020F0502020204030204" pitchFamily="34" charset="0"/>
              <a:ea typeface="Calibri" panose="020F0502020204030204" pitchFamily="34" charset="0"/>
              <a:cs typeface="Calibri" panose="020F0502020204030204" pitchFamily="34" charset="0"/>
            </a:rPr>
            <a:t>Net profit rises 3% YoY to Rs 4,711 crore, dividend declared at Rs 2.5 per share.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NTPC's EBITDA jumped significantly by 20.3% YoY to Rs 11,960.6 crore, from Rs 9,941 crore in Q3 FY23.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 The EBITDA margin rose to 28.9%, improved from 25.2% in the corresponding quarter last year.</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The Board of Directors approved a second interim dividend of 25% (Rs 2.5 per share) on equity shares with a face value of Rs 10 for FY25.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NTPC's net profit dipped marginally to Rs 5,169.7 crore, compared to Rs 5,208.87 crore in Q3 FY24, primarily due to higher tax expenses and adjustments.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solidFill>
                <a:schemeClr val="tx1"/>
              </a:solidFill>
              <a:latin typeface="Calibri" panose="020F0502020204030204" pitchFamily="34" charset="0"/>
              <a:ea typeface="Calibri" panose="020F0502020204030204" pitchFamily="34" charset="0"/>
              <a:cs typeface="Calibri" panose="020F0502020204030204" pitchFamily="34" charset="0"/>
            </a:rPr>
            <a:t>On a standalone basis NTPC has incurred CAPEX of ₹16,305 crore as compared to ₹11,963 crore in the corresponding previous period. Whereas the g</a:t>
          </a:r>
          <a:r>
            <a:rPr lang="en-IN" sz="11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roup CAPEX for 9M FY25: ₹31,133 crore (up from ₹21,642 crore YoY).</a:t>
          </a:r>
          <a:endParaRPr lang="en-IN" sz="1200">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solidFill>
                <a:schemeClr val="tx1"/>
              </a:solidFill>
              <a:latin typeface="Calibri" panose="020F0502020204030204" pitchFamily="34" charset="0"/>
              <a:ea typeface="Calibri" panose="020F0502020204030204" pitchFamily="34" charset="0"/>
              <a:cs typeface="Calibri" panose="020F0502020204030204" pitchFamily="34" charset="0"/>
            </a:rPr>
            <a:t>Average interest rate on borrowings during 9M FY25 was 6.64% as compared to 6.66% in 9M FY24.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Nine-month PAT: ₹13,871 crore (up 11% YoY from ₹12,523 crore).</a:t>
          </a:r>
        </a:p>
      </xdr:txBody>
    </xdr:sp>
    <xdr:clientData/>
  </xdr:twoCellAnchor>
  <xdr:twoCellAnchor>
    <xdr:from>
      <xdr:col>2</xdr:col>
      <xdr:colOff>314227</xdr:colOff>
      <xdr:row>15</xdr:row>
      <xdr:rowOff>163432</xdr:rowOff>
    </xdr:from>
    <xdr:to>
      <xdr:col>5</xdr:col>
      <xdr:colOff>698893</xdr:colOff>
      <xdr:row>25</xdr:row>
      <xdr:rowOff>100543</xdr:rowOff>
    </xdr:to>
    <xdr:grpSp>
      <xdr:nvGrpSpPr>
        <xdr:cNvPr id="8" name="Group 7">
          <a:extLst>
            <a:ext uri="{FF2B5EF4-FFF2-40B4-BE49-F238E27FC236}">
              <a16:creationId xmlns:a16="http://schemas.microsoft.com/office/drawing/2014/main" id="{5D0EAD18-1A89-4BBB-ADE3-C66D4D8B4B46}"/>
            </a:ext>
          </a:extLst>
        </xdr:cNvPr>
        <xdr:cNvGrpSpPr/>
      </xdr:nvGrpSpPr>
      <xdr:grpSpPr>
        <a:xfrm>
          <a:off x="2247105" y="3341530"/>
          <a:ext cx="2531276" cy="1842111"/>
          <a:chOff x="2421011" y="3352123"/>
          <a:chExt cx="2436627" cy="2245615"/>
        </a:xfrm>
      </xdr:grpSpPr>
      <xdr:grpSp>
        <xdr:nvGrpSpPr>
          <xdr:cNvPr id="9" name="Group 8">
            <a:extLst>
              <a:ext uri="{FF2B5EF4-FFF2-40B4-BE49-F238E27FC236}">
                <a16:creationId xmlns:a16="http://schemas.microsoft.com/office/drawing/2014/main" id="{A0230965-9581-1C68-F63D-67828DE598F9}"/>
              </a:ext>
            </a:extLst>
          </xdr:cNvPr>
          <xdr:cNvGrpSpPr/>
        </xdr:nvGrpSpPr>
        <xdr:grpSpPr>
          <a:xfrm>
            <a:off x="2421011" y="3395350"/>
            <a:ext cx="2436627" cy="2202388"/>
            <a:chOff x="-231326" y="2293802"/>
            <a:chExt cx="2443852" cy="1798138"/>
          </a:xfrm>
        </xdr:grpSpPr>
        <xdr:graphicFrame macro="">
          <xdr:nvGraphicFramePr>
            <xdr:cNvPr id="11" name="Chart 10">
              <a:extLst>
                <a:ext uri="{FF2B5EF4-FFF2-40B4-BE49-F238E27FC236}">
                  <a16:creationId xmlns:a16="http://schemas.microsoft.com/office/drawing/2014/main" id="{22457810-C3C8-A436-8433-6B7FA71DE82C}"/>
                </a:ext>
              </a:extLst>
            </xdr:cNvPr>
            <xdr:cNvGraphicFramePr/>
          </xdr:nvGraphicFramePr>
          <xdr:xfrm>
            <a:off x="7620" y="2636520"/>
            <a:ext cx="1965960" cy="145542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 name="TextBox 11">
              <a:extLst>
                <a:ext uri="{FF2B5EF4-FFF2-40B4-BE49-F238E27FC236}">
                  <a16:creationId xmlns:a16="http://schemas.microsoft.com/office/drawing/2014/main" id="{29D5572F-B1DC-E5CE-216C-10DBD6BF04C6}"/>
                </a:ext>
              </a:extLst>
            </xdr:cNvPr>
            <xdr:cNvSpPr txBox="1"/>
          </xdr:nvSpPr>
          <xdr:spPr>
            <a:xfrm>
              <a:off x="-231326" y="2293802"/>
              <a:ext cx="2443852"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0365A5"/>
                  </a:solidFill>
                  <a:latin typeface="Calibri" panose="020F0502020204030204" pitchFamily="34" charset="0"/>
                  <a:ea typeface="Calibri" panose="020F0502020204030204" pitchFamily="34" charset="0"/>
                  <a:cs typeface="Calibri" panose="020F0502020204030204" pitchFamily="34" charset="0"/>
                </a:rPr>
                <a:t>Retained Earnings / Total Asset </a:t>
              </a:r>
              <a:r>
                <a:rPr lang="en-IN" sz="1100" b="1">
                  <a:solidFill>
                    <a:srgbClr val="0365A5"/>
                  </a:solidFill>
                  <a:effectLst/>
                  <a:latin typeface="+mn-lt"/>
                  <a:ea typeface="+mn-ea"/>
                  <a:cs typeface="+mn-cs"/>
                </a:rPr>
                <a:t>(%) </a:t>
              </a:r>
              <a:endParaRPr lang="en-IN">
                <a:solidFill>
                  <a:srgbClr val="0365A5"/>
                </a:solidFill>
                <a:effectLst/>
              </a:endParaRPr>
            </a:p>
            <a:p>
              <a:endParaRPr lang="en-IN" sz="1100" b="1">
                <a:latin typeface="Calibri" panose="020F0502020204030204" pitchFamily="34" charset="0"/>
                <a:ea typeface="Calibri" panose="020F0502020204030204" pitchFamily="34" charset="0"/>
                <a:cs typeface="Calibri" panose="020F0502020204030204" pitchFamily="34" charset="0"/>
              </a:endParaRPr>
            </a:p>
          </xdr:txBody>
        </xdr:sp>
      </xdr:grpSp>
      <xdr:cxnSp macro="">
        <xdr:nvCxnSpPr>
          <xdr:cNvPr id="10" name="Straight Connector 9">
            <a:extLst>
              <a:ext uri="{FF2B5EF4-FFF2-40B4-BE49-F238E27FC236}">
                <a16:creationId xmlns:a16="http://schemas.microsoft.com/office/drawing/2014/main" id="{31553A1E-DFC0-52BC-6888-EC86F0BD3AA9}"/>
              </a:ext>
            </a:extLst>
          </xdr:cNvPr>
          <xdr:cNvCxnSpPr/>
        </xdr:nvCxnSpPr>
        <xdr:spPr>
          <a:xfrm>
            <a:off x="2650241" y="3352123"/>
            <a:ext cx="1997489"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337794</xdr:colOff>
      <xdr:row>26</xdr:row>
      <xdr:rowOff>131619</xdr:rowOff>
    </xdr:from>
    <xdr:to>
      <xdr:col>5</xdr:col>
      <xdr:colOff>667144</xdr:colOff>
      <xdr:row>36</xdr:row>
      <xdr:rowOff>172621</xdr:rowOff>
    </xdr:to>
    <xdr:grpSp>
      <xdr:nvGrpSpPr>
        <xdr:cNvPr id="13" name="Group 12">
          <a:extLst>
            <a:ext uri="{FF2B5EF4-FFF2-40B4-BE49-F238E27FC236}">
              <a16:creationId xmlns:a16="http://schemas.microsoft.com/office/drawing/2014/main" id="{F691F0B7-279B-4976-A222-2A2E9FE8DE56}"/>
            </a:ext>
          </a:extLst>
        </xdr:cNvPr>
        <xdr:cNvGrpSpPr/>
      </xdr:nvGrpSpPr>
      <xdr:grpSpPr>
        <a:xfrm>
          <a:off x="2270672" y="5400570"/>
          <a:ext cx="2475960" cy="1899539"/>
          <a:chOff x="2666871" y="5871349"/>
          <a:chExt cx="1960148" cy="2211524"/>
        </a:xfrm>
      </xdr:grpSpPr>
      <xdr:grpSp>
        <xdr:nvGrpSpPr>
          <xdr:cNvPr id="14" name="Group 13">
            <a:extLst>
              <a:ext uri="{FF2B5EF4-FFF2-40B4-BE49-F238E27FC236}">
                <a16:creationId xmlns:a16="http://schemas.microsoft.com/office/drawing/2014/main" id="{928B0F03-C046-1F99-47F8-7CDEA2ED96DD}"/>
              </a:ext>
            </a:extLst>
          </xdr:cNvPr>
          <xdr:cNvGrpSpPr/>
        </xdr:nvGrpSpPr>
        <xdr:grpSpPr>
          <a:xfrm>
            <a:off x="2666871" y="5871349"/>
            <a:ext cx="1960148" cy="2211524"/>
            <a:chOff x="7620" y="2286042"/>
            <a:chExt cx="1965960" cy="1805898"/>
          </a:xfrm>
        </xdr:grpSpPr>
        <xdr:graphicFrame macro="">
          <xdr:nvGraphicFramePr>
            <xdr:cNvPr id="16" name="Chart 15">
              <a:extLst>
                <a:ext uri="{FF2B5EF4-FFF2-40B4-BE49-F238E27FC236}">
                  <a16:creationId xmlns:a16="http://schemas.microsoft.com/office/drawing/2014/main" id="{8D71E1B5-48ED-183B-1121-83B03E55BC5A}"/>
                </a:ext>
              </a:extLst>
            </xdr:cNvPr>
            <xdr:cNvGraphicFramePr/>
          </xdr:nvGraphicFramePr>
          <xdr:xfrm>
            <a:off x="7620" y="2636520"/>
            <a:ext cx="1965960" cy="145542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7" name="TextBox 16">
              <a:extLst>
                <a:ext uri="{FF2B5EF4-FFF2-40B4-BE49-F238E27FC236}">
                  <a16:creationId xmlns:a16="http://schemas.microsoft.com/office/drawing/2014/main" id="{B10DDC9D-C94D-5E99-5620-B8B2B9BA23E3}"/>
                </a:ext>
              </a:extLst>
            </xdr:cNvPr>
            <xdr:cNvSpPr txBox="1"/>
          </xdr:nvSpPr>
          <xdr:spPr>
            <a:xfrm>
              <a:off x="269554" y="2286042"/>
              <a:ext cx="1449713" cy="247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0365A5"/>
                  </a:solidFill>
                  <a:effectLst/>
                  <a:latin typeface="+mn-lt"/>
                  <a:ea typeface="+mn-ea"/>
                  <a:cs typeface="+mn-cs"/>
                </a:rPr>
                <a:t>Sales /  Total Sales (%) </a:t>
              </a:r>
              <a:endParaRPr lang="en-IN">
                <a:solidFill>
                  <a:srgbClr val="0365A5"/>
                </a:solidFill>
                <a:effectLst/>
              </a:endParaRPr>
            </a:p>
            <a:p>
              <a:endParaRPr lang="en-IN" sz="1100" b="1">
                <a:solidFill>
                  <a:srgbClr val="0365A5"/>
                </a:solidFill>
                <a:latin typeface="Calibri" panose="020F0502020204030204" pitchFamily="34" charset="0"/>
                <a:ea typeface="Calibri" panose="020F0502020204030204" pitchFamily="34" charset="0"/>
                <a:cs typeface="Calibri" panose="020F0502020204030204" pitchFamily="34" charset="0"/>
              </a:endParaRPr>
            </a:p>
          </xdr:txBody>
        </xdr:sp>
      </xdr:grpSp>
      <xdr:cxnSp macro="">
        <xdr:nvCxnSpPr>
          <xdr:cNvPr id="15" name="Straight Connector 14">
            <a:extLst>
              <a:ext uri="{FF2B5EF4-FFF2-40B4-BE49-F238E27FC236}">
                <a16:creationId xmlns:a16="http://schemas.microsoft.com/office/drawing/2014/main" id="{B7732DBF-6F8D-C61B-96DA-5BC69795D004}"/>
              </a:ext>
            </a:extLst>
          </xdr:cNvPr>
          <xdr:cNvCxnSpPr/>
        </xdr:nvCxnSpPr>
        <xdr:spPr>
          <a:xfrm>
            <a:off x="2810573" y="5892067"/>
            <a:ext cx="164237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617656</xdr:colOff>
      <xdr:row>26</xdr:row>
      <xdr:rowOff>144780</xdr:rowOff>
    </xdr:from>
    <xdr:to>
      <xdr:col>8</xdr:col>
      <xdr:colOff>499879</xdr:colOff>
      <xdr:row>36</xdr:row>
      <xdr:rowOff>175260</xdr:rowOff>
    </xdr:to>
    <xdr:grpSp>
      <xdr:nvGrpSpPr>
        <xdr:cNvPr id="18" name="Group 17">
          <a:extLst>
            <a:ext uri="{FF2B5EF4-FFF2-40B4-BE49-F238E27FC236}">
              <a16:creationId xmlns:a16="http://schemas.microsoft.com/office/drawing/2014/main" id="{03390757-7730-4EAB-8E88-76D6F2D4291D}"/>
            </a:ext>
          </a:extLst>
        </xdr:cNvPr>
        <xdr:cNvGrpSpPr/>
      </xdr:nvGrpSpPr>
      <xdr:grpSpPr>
        <a:xfrm>
          <a:off x="4697144" y="5413731"/>
          <a:ext cx="2168223" cy="1889017"/>
          <a:chOff x="5046119" y="5904983"/>
          <a:chExt cx="1997486" cy="2200243"/>
        </a:xfrm>
      </xdr:grpSpPr>
      <xdr:grpSp>
        <xdr:nvGrpSpPr>
          <xdr:cNvPr id="19" name="Group 18">
            <a:extLst>
              <a:ext uri="{FF2B5EF4-FFF2-40B4-BE49-F238E27FC236}">
                <a16:creationId xmlns:a16="http://schemas.microsoft.com/office/drawing/2014/main" id="{B774B79B-A1E2-880B-52B1-DB0A3C9B77EA}"/>
              </a:ext>
            </a:extLst>
          </xdr:cNvPr>
          <xdr:cNvGrpSpPr/>
        </xdr:nvGrpSpPr>
        <xdr:grpSpPr>
          <a:xfrm>
            <a:off x="5046119" y="5907752"/>
            <a:ext cx="1960148" cy="2197474"/>
            <a:chOff x="7620" y="2297430"/>
            <a:chExt cx="1965960" cy="1794510"/>
          </a:xfrm>
        </xdr:grpSpPr>
        <xdr:graphicFrame macro="">
          <xdr:nvGraphicFramePr>
            <xdr:cNvPr id="21" name="Chart 20">
              <a:extLst>
                <a:ext uri="{FF2B5EF4-FFF2-40B4-BE49-F238E27FC236}">
                  <a16:creationId xmlns:a16="http://schemas.microsoft.com/office/drawing/2014/main" id="{A9C5446E-EE69-B140-F3EB-8FEA4EC4CAD4}"/>
                </a:ext>
              </a:extLst>
            </xdr:cNvPr>
            <xdr:cNvGraphicFramePr/>
          </xdr:nvGraphicFramePr>
          <xdr:xfrm>
            <a:off x="7620" y="2636520"/>
            <a:ext cx="1965960" cy="145542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2" name="TextBox 21">
              <a:extLst>
                <a:ext uri="{FF2B5EF4-FFF2-40B4-BE49-F238E27FC236}">
                  <a16:creationId xmlns:a16="http://schemas.microsoft.com/office/drawing/2014/main" id="{BC1C226B-CCB0-6BFF-AC37-11D69B142A5A}"/>
                </a:ext>
              </a:extLst>
            </xdr:cNvPr>
            <xdr:cNvSpPr txBox="1"/>
          </xdr:nvSpPr>
          <xdr:spPr>
            <a:xfrm>
              <a:off x="304800" y="2297430"/>
              <a:ext cx="1371600" cy="262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0365A5"/>
                  </a:solidFill>
                  <a:latin typeface="Calibri" panose="020F0502020204030204" pitchFamily="34" charset="0"/>
                  <a:ea typeface="Calibri" panose="020F0502020204030204" pitchFamily="34" charset="0"/>
                  <a:cs typeface="Calibri" panose="020F0502020204030204" pitchFamily="34" charset="0"/>
                </a:rPr>
                <a:t>Altman's Score</a:t>
              </a:r>
            </a:p>
          </xdr:txBody>
        </xdr:sp>
      </xdr:grpSp>
      <xdr:cxnSp macro="">
        <xdr:nvCxnSpPr>
          <xdr:cNvPr id="20" name="Straight Connector 19">
            <a:extLst>
              <a:ext uri="{FF2B5EF4-FFF2-40B4-BE49-F238E27FC236}">
                <a16:creationId xmlns:a16="http://schemas.microsoft.com/office/drawing/2014/main" id="{9080F0B7-A8C0-6A90-C9C6-7BC99204232D}"/>
              </a:ext>
            </a:extLst>
          </xdr:cNvPr>
          <xdr:cNvCxnSpPr/>
        </xdr:nvCxnSpPr>
        <xdr:spPr>
          <a:xfrm>
            <a:off x="5046119" y="5904983"/>
            <a:ext cx="199748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39246</xdr:colOff>
      <xdr:row>15</xdr:row>
      <xdr:rowOff>163679</xdr:rowOff>
    </xdr:from>
    <xdr:to>
      <xdr:col>2</xdr:col>
      <xdr:colOff>403557</xdr:colOff>
      <xdr:row>25</xdr:row>
      <xdr:rowOff>84308</xdr:rowOff>
    </xdr:to>
    <xdr:grpSp>
      <xdr:nvGrpSpPr>
        <xdr:cNvPr id="23" name="Group 22">
          <a:extLst>
            <a:ext uri="{FF2B5EF4-FFF2-40B4-BE49-F238E27FC236}">
              <a16:creationId xmlns:a16="http://schemas.microsoft.com/office/drawing/2014/main" id="{9A9D4A47-CC0D-4F93-8D40-996FC48AE8E7}"/>
            </a:ext>
          </a:extLst>
        </xdr:cNvPr>
        <xdr:cNvGrpSpPr/>
      </xdr:nvGrpSpPr>
      <xdr:grpSpPr>
        <a:xfrm>
          <a:off x="39246" y="3341777"/>
          <a:ext cx="2297189" cy="1825629"/>
          <a:chOff x="251073" y="3272596"/>
          <a:chExt cx="2007819" cy="2229489"/>
        </a:xfrm>
      </xdr:grpSpPr>
      <xdr:grpSp>
        <xdr:nvGrpSpPr>
          <xdr:cNvPr id="24" name="Group 23">
            <a:extLst>
              <a:ext uri="{FF2B5EF4-FFF2-40B4-BE49-F238E27FC236}">
                <a16:creationId xmlns:a16="http://schemas.microsoft.com/office/drawing/2014/main" id="{CC88EC3F-C70D-C7AF-589A-85277D40D896}"/>
              </a:ext>
            </a:extLst>
          </xdr:cNvPr>
          <xdr:cNvGrpSpPr/>
        </xdr:nvGrpSpPr>
        <xdr:grpSpPr>
          <a:xfrm>
            <a:off x="251073" y="3318836"/>
            <a:ext cx="1965960" cy="2183249"/>
            <a:chOff x="7620" y="2309539"/>
            <a:chExt cx="1965960" cy="1782401"/>
          </a:xfrm>
        </xdr:grpSpPr>
        <xdr:graphicFrame macro="">
          <xdr:nvGraphicFramePr>
            <xdr:cNvPr id="26" name="Chart 25">
              <a:extLst>
                <a:ext uri="{FF2B5EF4-FFF2-40B4-BE49-F238E27FC236}">
                  <a16:creationId xmlns:a16="http://schemas.microsoft.com/office/drawing/2014/main" id="{02A2151A-7086-138E-12FA-AB9962E139E1}"/>
                </a:ext>
              </a:extLst>
            </xdr:cNvPr>
            <xdr:cNvGraphicFramePr/>
          </xdr:nvGraphicFramePr>
          <xdr:xfrm>
            <a:off x="7620" y="2636520"/>
            <a:ext cx="1965960" cy="145542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7" name="TextBox 26">
              <a:extLst>
                <a:ext uri="{FF2B5EF4-FFF2-40B4-BE49-F238E27FC236}">
                  <a16:creationId xmlns:a16="http://schemas.microsoft.com/office/drawing/2014/main" id="{307C384C-65F3-0DE8-5872-BCB71455D46E}"/>
                </a:ext>
              </a:extLst>
            </xdr:cNvPr>
            <xdr:cNvSpPr txBox="1"/>
          </xdr:nvSpPr>
          <xdr:spPr>
            <a:xfrm>
              <a:off x="19620" y="2309539"/>
              <a:ext cx="1849052"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0365A5"/>
                  </a:solidFill>
                  <a:latin typeface="Calibri" panose="020F0502020204030204" pitchFamily="34" charset="0"/>
                  <a:ea typeface="Calibri" panose="020F0502020204030204" pitchFamily="34" charset="0"/>
                  <a:cs typeface="Calibri" panose="020F0502020204030204" pitchFamily="34" charset="0"/>
                </a:rPr>
                <a:t>Working Capital / Total Asset </a:t>
              </a:r>
              <a:r>
                <a:rPr lang="en-IN" sz="1100" b="1">
                  <a:solidFill>
                    <a:srgbClr val="0365A5"/>
                  </a:solidFill>
                  <a:effectLst/>
                  <a:latin typeface="+mn-lt"/>
                  <a:ea typeface="+mn-ea"/>
                  <a:cs typeface="+mn-cs"/>
                </a:rPr>
                <a:t>(%) </a:t>
              </a:r>
              <a:endParaRPr lang="en-IN">
                <a:solidFill>
                  <a:srgbClr val="0365A5"/>
                </a:solidFill>
                <a:effectLst/>
              </a:endParaRPr>
            </a:p>
            <a:p>
              <a:endParaRPr lang="en-IN" sz="1100" b="1">
                <a:latin typeface="Calibri" panose="020F0502020204030204" pitchFamily="34" charset="0"/>
                <a:ea typeface="Calibri" panose="020F0502020204030204" pitchFamily="34" charset="0"/>
                <a:cs typeface="Calibri" panose="020F0502020204030204" pitchFamily="34" charset="0"/>
              </a:endParaRPr>
            </a:p>
          </xdr:txBody>
        </xdr:sp>
      </xdr:grpSp>
      <xdr:cxnSp macro="">
        <xdr:nvCxnSpPr>
          <xdr:cNvPr id="25" name="Straight Connector 24">
            <a:extLst>
              <a:ext uri="{FF2B5EF4-FFF2-40B4-BE49-F238E27FC236}">
                <a16:creationId xmlns:a16="http://schemas.microsoft.com/office/drawing/2014/main" id="{7602BF91-6AE3-815C-DCF5-36A2E64C9EA7}"/>
              </a:ext>
            </a:extLst>
          </xdr:cNvPr>
          <xdr:cNvCxnSpPr/>
        </xdr:nvCxnSpPr>
        <xdr:spPr>
          <a:xfrm>
            <a:off x="255594" y="3272596"/>
            <a:ext cx="2003298"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-49311</xdr:colOff>
      <xdr:row>26</xdr:row>
      <xdr:rowOff>146817</xdr:rowOff>
    </xdr:from>
    <xdr:to>
      <xdr:col>2</xdr:col>
      <xdr:colOff>351754</xdr:colOff>
      <xdr:row>36</xdr:row>
      <xdr:rowOff>175260</xdr:rowOff>
    </xdr:to>
    <xdr:grpSp>
      <xdr:nvGrpSpPr>
        <xdr:cNvPr id="28" name="Group 27">
          <a:extLst>
            <a:ext uri="{FF2B5EF4-FFF2-40B4-BE49-F238E27FC236}">
              <a16:creationId xmlns:a16="http://schemas.microsoft.com/office/drawing/2014/main" id="{DA927221-5DA6-4882-93C7-AF6DC291A134}"/>
            </a:ext>
          </a:extLst>
        </xdr:cNvPr>
        <xdr:cNvGrpSpPr/>
      </xdr:nvGrpSpPr>
      <xdr:grpSpPr>
        <a:xfrm>
          <a:off x="-49311" y="5415768"/>
          <a:ext cx="2333943" cy="1886980"/>
          <a:chOff x="220593" y="5907020"/>
          <a:chExt cx="2007172" cy="2198206"/>
        </a:xfrm>
      </xdr:grpSpPr>
      <xdr:grpSp>
        <xdr:nvGrpSpPr>
          <xdr:cNvPr id="29" name="Group 28">
            <a:extLst>
              <a:ext uri="{FF2B5EF4-FFF2-40B4-BE49-F238E27FC236}">
                <a16:creationId xmlns:a16="http://schemas.microsoft.com/office/drawing/2014/main" id="{FD95C1A2-BAD6-743B-3A73-BEA1F6EFE102}"/>
              </a:ext>
            </a:extLst>
          </xdr:cNvPr>
          <xdr:cNvGrpSpPr/>
        </xdr:nvGrpSpPr>
        <xdr:grpSpPr>
          <a:xfrm>
            <a:off x="220593" y="5907752"/>
            <a:ext cx="1965960" cy="2197474"/>
            <a:chOff x="7620" y="2297430"/>
            <a:chExt cx="1965960" cy="1794510"/>
          </a:xfrm>
        </xdr:grpSpPr>
        <xdr:graphicFrame macro="">
          <xdr:nvGraphicFramePr>
            <xdr:cNvPr id="31" name="Chart 30">
              <a:extLst>
                <a:ext uri="{FF2B5EF4-FFF2-40B4-BE49-F238E27FC236}">
                  <a16:creationId xmlns:a16="http://schemas.microsoft.com/office/drawing/2014/main" id="{EAAE6254-C948-535C-7EE4-2E878A0D4693}"/>
                </a:ext>
              </a:extLst>
            </xdr:cNvPr>
            <xdr:cNvGraphicFramePr/>
          </xdr:nvGraphicFramePr>
          <xdr:xfrm>
            <a:off x="7620" y="2636520"/>
            <a:ext cx="1965960" cy="145542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2" name="TextBox 31">
              <a:extLst>
                <a:ext uri="{FF2B5EF4-FFF2-40B4-BE49-F238E27FC236}">
                  <a16:creationId xmlns:a16="http://schemas.microsoft.com/office/drawing/2014/main" id="{DE762A4F-07ED-6FB2-971B-5E5696F99B35}"/>
                </a:ext>
              </a:extLst>
            </xdr:cNvPr>
            <xdr:cNvSpPr txBox="1"/>
          </xdr:nvSpPr>
          <xdr:spPr>
            <a:xfrm>
              <a:off x="204942" y="2297430"/>
              <a:ext cx="1632277"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0365A5"/>
                  </a:solidFill>
                  <a:latin typeface="Calibri" panose="020F0502020204030204" pitchFamily="34" charset="0"/>
                  <a:ea typeface="Calibri" panose="020F0502020204030204" pitchFamily="34" charset="0"/>
                  <a:cs typeface="Calibri" panose="020F0502020204030204" pitchFamily="34" charset="0"/>
                </a:rPr>
                <a:t>Market Cap / Long Term Liability (%)</a:t>
              </a:r>
              <a:endParaRPr lang="en-IN">
                <a:effectLst/>
              </a:endParaRPr>
            </a:p>
            <a:p>
              <a:r>
                <a:rPr lang="en-IN" sz="1100" b="1">
                  <a:solidFill>
                    <a:schemeClr val="dk1"/>
                  </a:solidFill>
                  <a:effectLst/>
                  <a:latin typeface="+mn-lt"/>
                  <a:ea typeface="+mn-ea"/>
                  <a:cs typeface="+mn-cs"/>
                </a:rPr>
                <a:t> </a:t>
              </a:r>
              <a:endParaRPr lang="en-IN">
                <a:effectLst/>
              </a:endParaRPr>
            </a:p>
            <a:p>
              <a:endParaRPr lang="en-IN" sz="1100" b="1">
                <a:latin typeface="Calibri" panose="020F0502020204030204" pitchFamily="34" charset="0"/>
                <a:ea typeface="Calibri" panose="020F0502020204030204" pitchFamily="34" charset="0"/>
                <a:cs typeface="Calibri" panose="020F0502020204030204" pitchFamily="34" charset="0"/>
              </a:endParaRPr>
            </a:p>
          </xdr:txBody>
        </xdr:sp>
      </xdr:grpSp>
      <xdr:cxnSp macro="">
        <xdr:nvCxnSpPr>
          <xdr:cNvPr id="30" name="Straight Connector 29">
            <a:extLst>
              <a:ext uri="{FF2B5EF4-FFF2-40B4-BE49-F238E27FC236}">
                <a16:creationId xmlns:a16="http://schemas.microsoft.com/office/drawing/2014/main" id="{94AA487E-96A7-7E9C-4251-07FF0C2823B6}"/>
              </a:ext>
            </a:extLst>
          </xdr:cNvPr>
          <xdr:cNvCxnSpPr/>
        </xdr:nvCxnSpPr>
        <xdr:spPr>
          <a:xfrm>
            <a:off x="372013" y="5907020"/>
            <a:ext cx="1855752"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52813</xdr:colOff>
      <xdr:row>55</xdr:row>
      <xdr:rowOff>98079</xdr:rowOff>
    </xdr:from>
    <xdr:to>
      <xdr:col>5</xdr:col>
      <xdr:colOff>686555</xdr:colOff>
      <xdr:row>57</xdr:row>
      <xdr:rowOff>105624</xdr:rowOff>
    </xdr:to>
    <xdr:sp macro="" textlink="">
      <xdr:nvSpPr>
        <xdr:cNvPr id="33" name="TextBox 32">
          <a:extLst>
            <a:ext uri="{FF2B5EF4-FFF2-40B4-BE49-F238E27FC236}">
              <a16:creationId xmlns:a16="http://schemas.microsoft.com/office/drawing/2014/main" id="{7199B02A-F56E-480A-80FE-ED5D3259BAE3}"/>
            </a:ext>
          </a:extLst>
        </xdr:cNvPr>
        <xdr:cNvSpPr txBox="1"/>
      </xdr:nvSpPr>
      <xdr:spPr>
        <a:xfrm>
          <a:off x="52813" y="10407939"/>
          <a:ext cx="4779022" cy="373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IN" sz="1800" b="1">
              <a:solidFill>
                <a:srgbClr val="0365A5"/>
              </a:solidFill>
              <a:latin typeface="Calibri" panose="020F0502020204030204" pitchFamily="34" charset="0"/>
              <a:ea typeface="Calibri" panose="020F0502020204030204" pitchFamily="34" charset="0"/>
              <a:cs typeface="Calibri" panose="020F0502020204030204" pitchFamily="34" charset="0"/>
            </a:rPr>
            <a:t>Altman's</a:t>
          </a:r>
          <a:r>
            <a:rPr lang="en-IN" sz="1800" b="1" baseline="0">
              <a:solidFill>
                <a:srgbClr val="0365A5"/>
              </a:solidFill>
              <a:latin typeface="Calibri" panose="020F0502020204030204" pitchFamily="34" charset="0"/>
              <a:ea typeface="Calibri" panose="020F0502020204030204" pitchFamily="34" charset="0"/>
              <a:cs typeface="Calibri" panose="020F0502020204030204" pitchFamily="34" charset="0"/>
            </a:rPr>
            <a:t> Z Score </a:t>
          </a:r>
          <a:r>
            <a:rPr lang="en-IN" sz="1800" b="1">
              <a:solidFill>
                <a:srgbClr val="0365A5"/>
              </a:solidFill>
              <a:latin typeface="Calibri" panose="020F0502020204030204" pitchFamily="34" charset="0"/>
              <a:ea typeface="Calibri" panose="020F0502020204030204" pitchFamily="34" charset="0"/>
              <a:cs typeface="Calibri" panose="020F0502020204030204" pitchFamily="34" charset="0"/>
            </a:rPr>
            <a:t>Analysis Calculation</a:t>
          </a:r>
        </a:p>
      </xdr:txBody>
    </xdr:sp>
    <xdr:clientData/>
  </xdr:twoCellAnchor>
  <xdr:twoCellAnchor>
    <xdr:from>
      <xdr:col>0</xdr:col>
      <xdr:colOff>60961</xdr:colOff>
      <xdr:row>93</xdr:row>
      <xdr:rowOff>7855</xdr:rowOff>
    </xdr:from>
    <xdr:to>
      <xdr:col>9</xdr:col>
      <xdr:colOff>78557</xdr:colOff>
      <xdr:row>96</xdr:row>
      <xdr:rowOff>0</xdr:rowOff>
    </xdr:to>
    <xdr:sp macro="" textlink="">
      <xdr:nvSpPr>
        <xdr:cNvPr id="35" name="TextBox 34">
          <a:extLst>
            <a:ext uri="{FF2B5EF4-FFF2-40B4-BE49-F238E27FC236}">
              <a16:creationId xmlns:a16="http://schemas.microsoft.com/office/drawing/2014/main" id="{23F4C5FE-5E1F-460B-906B-B92FF2805EC9}"/>
            </a:ext>
          </a:extLst>
        </xdr:cNvPr>
        <xdr:cNvSpPr txBox="1"/>
      </xdr:nvSpPr>
      <xdr:spPr>
        <a:xfrm>
          <a:off x="60961" y="18178020"/>
          <a:ext cx="7111266" cy="479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IN" sz="800" b="0" i="1">
              <a:solidFill>
                <a:srgbClr val="0365A5"/>
              </a:solidFill>
              <a:latin typeface="Calibri" panose="020F0502020204030204" pitchFamily="34" charset="0"/>
              <a:ea typeface="Calibri" panose="020F0502020204030204" pitchFamily="34" charset="0"/>
              <a:cs typeface="Calibri" panose="020F0502020204030204" pitchFamily="34" charset="0"/>
            </a:rPr>
            <a:t>Disclaimer</a:t>
          </a:r>
          <a:r>
            <a:rPr lang="en-IN" sz="800" b="0" i="1" baseline="0">
              <a:solidFill>
                <a:srgbClr val="0365A5"/>
              </a:solidFill>
              <a:latin typeface="Calibri" panose="020F0502020204030204" pitchFamily="34" charset="0"/>
              <a:ea typeface="Calibri" panose="020F0502020204030204" pitchFamily="34" charset="0"/>
              <a:cs typeface="Calibri" panose="020F0502020204030204" pitchFamily="34" charset="0"/>
            </a:rPr>
            <a:t> : </a:t>
          </a:r>
          <a:r>
            <a:rPr lang="en-IN" sz="800" b="0" i="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This report is made as part of educational assignment and is meant for educational purpose only. The author of the report is not liable for any losses due to actions taken basis this report. It is advisable to consult SEBI regiesterd research analyst before making any investments.</a:t>
          </a:r>
          <a:endParaRPr lang="en-IN" sz="800" b="0" i="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91440</xdr:colOff>
      <xdr:row>8</xdr:row>
      <xdr:rowOff>129540</xdr:rowOff>
    </xdr:from>
    <xdr:to>
      <xdr:col>16</xdr:col>
      <xdr:colOff>213360</xdr:colOff>
      <xdr:row>20</xdr:row>
      <xdr:rowOff>60960</xdr:rowOff>
    </xdr:to>
    <xdr:graphicFrame macro="">
      <xdr:nvGraphicFramePr>
        <xdr:cNvPr id="3" name="Chart 2">
          <a:extLst>
            <a:ext uri="{FF2B5EF4-FFF2-40B4-BE49-F238E27FC236}">
              <a16:creationId xmlns:a16="http://schemas.microsoft.com/office/drawing/2014/main" id="{06E4EAE1-971B-4BCB-8C8D-6DB2CFE0A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1</xdr:row>
      <xdr:rowOff>76200</xdr:rowOff>
    </xdr:from>
    <xdr:to>
      <xdr:col>8</xdr:col>
      <xdr:colOff>152400</xdr:colOff>
      <xdr:row>13</xdr:row>
      <xdr:rowOff>22860</xdr:rowOff>
    </xdr:to>
    <xdr:graphicFrame macro="">
      <xdr:nvGraphicFramePr>
        <xdr:cNvPr id="4" name="Chart 3">
          <a:extLst>
            <a:ext uri="{FF2B5EF4-FFF2-40B4-BE49-F238E27FC236}">
              <a16:creationId xmlns:a16="http://schemas.microsoft.com/office/drawing/2014/main" id="{1F90ADF4-76CC-48F1-9C9F-9C2077190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464820</xdr:colOff>
      <xdr:row>2</xdr:row>
      <xdr:rowOff>0</xdr:rowOff>
    </xdr:from>
    <xdr:to>
      <xdr:col>12</xdr:col>
      <xdr:colOff>83820</xdr:colOff>
      <xdr:row>13</xdr:row>
      <xdr:rowOff>45720</xdr:rowOff>
    </xdr:to>
    <xdr:graphicFrame macro="">
      <xdr:nvGraphicFramePr>
        <xdr:cNvPr id="6" name="Chart 5">
          <a:extLst>
            <a:ext uri="{FF2B5EF4-FFF2-40B4-BE49-F238E27FC236}">
              <a16:creationId xmlns:a16="http://schemas.microsoft.com/office/drawing/2014/main" id="{65AD6F43-71F5-4C77-43E6-80BA170DC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281940</xdr:colOff>
      <xdr:row>34</xdr:row>
      <xdr:rowOff>53340</xdr:rowOff>
    </xdr:from>
    <xdr:to>
      <xdr:col>14</xdr:col>
      <xdr:colOff>548640</xdr:colOff>
      <xdr:row>44</xdr:row>
      <xdr:rowOff>167640</xdr:rowOff>
    </xdr:to>
    <xdr:graphicFrame macro="">
      <xdr:nvGraphicFramePr>
        <xdr:cNvPr id="7" name="Chart 6">
          <a:extLst>
            <a:ext uri="{FF2B5EF4-FFF2-40B4-BE49-F238E27FC236}">
              <a16:creationId xmlns:a16="http://schemas.microsoft.com/office/drawing/2014/main" id="{A4DDE91B-6B61-3D92-7C0B-E83F9C56F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Users/pc/Downloads/ITC%20(1).xlsx" TargetMode="External"/><Relationship Id="rId1" Type="http://schemas.openxmlformats.org/officeDocument/2006/relationships/externalLinkPath" Target="file:///C:\Users\pc\Downloads\ITC%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ne Pager Summarised"/>
      <sheetName val="Key Highlights for Social Media"/>
      <sheetName val="Blog"/>
      <sheetName val="About the Company"/>
      <sheetName val="Commentaries"/>
      <sheetName val="Whatif Analysis"/>
      <sheetName val="Entended Analysis"/>
      <sheetName val="Charts"/>
      <sheetName val="Discounted Cash Flow"/>
      <sheetName val="TECHNICAL ANALYSIS"/>
      <sheetName val="About the Report"/>
      <sheetName val="Profit &amp; Loss"/>
      <sheetName val="Quarters"/>
      <sheetName val="Balance Sheet"/>
      <sheetName val="Cash Flow"/>
      <sheetName val="Customization"/>
      <sheetName val="Data Sheet"/>
      <sheetName val="List of Stoc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E1" t="str">
            <v/>
          </cell>
        </row>
      </sheetData>
      <sheetData sheetId="1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30">
  <tableColumns count="11">
    <tableColumn id="1" xr3:uid="{00000000-0010-0000-0100-000001000000}" name="Column1" headerRowDxfId="29"/>
    <tableColumn id="2" xr3:uid="{00000000-0010-0000-0100-000002000000}" name="Column2" headerRowDxfId="28"/>
    <tableColumn id="3" xr3:uid="{00000000-0010-0000-0100-000003000000}" name="Column3" headerRowDxfId="27"/>
    <tableColumn id="4" xr3:uid="{00000000-0010-0000-0100-000004000000}" name="Column4" headerRowDxfId="26"/>
    <tableColumn id="5" xr3:uid="{00000000-0010-0000-0100-000005000000}" name="Column5" headerRowDxfId="25"/>
    <tableColumn id="6" xr3:uid="{00000000-0010-0000-0100-000006000000}" name="Column6" headerRowDxfId="24"/>
    <tableColumn id="7" xr3:uid="{00000000-0010-0000-0100-000007000000}" name="Column7" headerRowDxfId="23"/>
    <tableColumn id="8" xr3:uid="{00000000-0010-0000-0100-000008000000}" name="Column8" headerRowDxfId="22"/>
    <tableColumn id="9" xr3:uid="{00000000-0010-0000-0100-000009000000}" name="Column9" headerRowDxfId="21"/>
    <tableColumn id="10" xr3:uid="{00000000-0010-0000-0100-00000A000000}" name="Column10" headerRowDxfId="20"/>
    <tableColumn id="11" xr3:uid="{00000000-0010-0000-0100-00000B000000}" name="Column11" headerRowDxfId="19"/>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18">
  <tableColumns count="14">
    <tableColumn id="1" xr3:uid="{00000000-0010-0000-0000-000001000000}" name="Column1" headerRowDxfId="17" dataDxfId="16"/>
    <tableColumn id="2" xr3:uid="{00000000-0010-0000-0000-000002000000}" name="Column2" headerRowDxfId="15"/>
    <tableColumn id="3" xr3:uid="{00000000-0010-0000-0000-000003000000}" name="Column3" headerRowDxfId="14"/>
    <tableColumn id="4" xr3:uid="{00000000-0010-0000-0000-000004000000}" name="Column4" headerRowDxfId="13"/>
    <tableColumn id="5" xr3:uid="{00000000-0010-0000-0000-000005000000}" name="Column5" headerRowDxfId="12"/>
    <tableColumn id="6" xr3:uid="{00000000-0010-0000-0000-000006000000}" name="Column6" headerRowDxfId="11"/>
    <tableColumn id="7" xr3:uid="{00000000-0010-0000-0000-000007000000}" name="Column7" headerRowDxfId="10"/>
    <tableColumn id="8" xr3:uid="{00000000-0010-0000-0000-000008000000}" name="Column8" headerRowDxfId="9"/>
    <tableColumn id="9" xr3:uid="{00000000-0010-0000-0000-000009000000}" name="Column9" headerRowDxfId="8"/>
    <tableColumn id="10" xr3:uid="{00000000-0010-0000-0000-00000A000000}" name="Column10" headerRowDxfId="7"/>
    <tableColumn id="11" xr3:uid="{00000000-0010-0000-0000-00000B000000}" name="Column11" headerRowDxfId="6"/>
    <tableColumn id="12" xr3:uid="{00000000-0010-0000-0000-00000C000000}" name="Column12" headerRowDxfId="5"/>
    <tableColumn id="13" xr3:uid="{00000000-0010-0000-0000-00000D000000}" name="Column13" headerRowDxfId="4" dataDxfId="3"/>
    <tableColumn id="14" xr3:uid="{00000000-0010-0000-0000-00000E000000}" name="Column14" headerRowDxfId="2" dataDxfId="1"/>
  </tableColumns>
  <tableStyleInfo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D0B4706-015C-4C8B-BC78-2F86AAE7FC0E}">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6.bin"/><Relationship Id="rId1" Type="http://schemas.openxmlformats.org/officeDocument/2006/relationships/hyperlink" Target="http://www.screener.in/"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creener.in/"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creener.in/"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hyperlink" Target="https://www.topstockresearch.com/rt/Stock/ADANIPOWER/BetaAndVolatility"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1.bin"/><Relationship Id="rId1" Type="http://schemas.openxmlformats.org/officeDocument/2006/relationships/hyperlink" Target="https://www.nseindia.com/market-data/52-week-high-equity-market"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23.bin"/><Relationship Id="rId1" Type="http://schemas.openxmlformats.org/officeDocument/2006/relationships/hyperlink" Target="https://www.nseindia.com/market-data/52-week-high-equity-market"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finance.yahoo.com/quote/%5ENSEI/history/?frequency=1wk" TargetMode="External"/><Relationship Id="rId1" Type="http://schemas.openxmlformats.org/officeDocument/2006/relationships/hyperlink" Target="https://finance.yahoo.com/quote/NTPC.NS/history/?period1=1675728000&amp;period2=1738924492&amp;frequency=1wk" TargetMode="External"/><Relationship Id="rId4"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www.screener.in/company/NTPC/consolidated/" TargetMode="Externa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screener.in/excel/"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35.bin"/><Relationship Id="rId1" Type="http://schemas.openxmlformats.org/officeDocument/2006/relationships/hyperlink" Target="https://www.equitymaster.com/stock-research/shareholding-pattern/NTPC/NTPC-Shareholding-Pattern?utm_source=stockquote-page&amp;utm_medium=website&amp;utm_campaign=more-info&amp;utm_content=shareholding-patter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13" activePane="bottomRight" state="frozen"/>
      <selection pane="topRight" activeCell="B1" sqref="B1"/>
      <selection pane="bottomLeft" activeCell="A4" sqref="A4"/>
      <selection pane="bottomRight" activeCell="D12" sqref="D12"/>
    </sheetView>
  </sheetViews>
  <sheetFormatPr defaultColWidth="8.88671875" defaultRowHeight="14.4"/>
  <cols>
    <col min="1" max="1" width="20.6640625" customWidth="1"/>
    <col min="2" max="11" width="13.44140625" bestFit="1" customWidth="1"/>
  </cols>
  <sheetData>
    <row r="1" spans="1:11" s="2" customFormat="1">
      <c r="A1" s="2" t="str">
        <f>'Profit &amp; Loss'!A1</f>
        <v>NTPC LTD</v>
      </c>
      <c r="E1" t="str">
        <f>UPDATE</f>
        <v/>
      </c>
      <c r="J1" s="2" t="s">
        <v>1</v>
      </c>
    </row>
    <row r="3" spans="1:11" s="2" customFormat="1">
      <c r="A3" s="9" t="s">
        <v>2</v>
      </c>
      <c r="B3" s="10">
        <f>'Data Sheet'!B42</f>
        <v>44834</v>
      </c>
      <c r="C3" s="10">
        <f>'Data Sheet'!C42</f>
        <v>44926</v>
      </c>
      <c r="D3" s="10">
        <f>'Data Sheet'!D42</f>
        <v>45016</v>
      </c>
      <c r="E3" s="10">
        <f>'Data Sheet'!E42</f>
        <v>45107</v>
      </c>
      <c r="F3" s="10">
        <f>'Data Sheet'!F42</f>
        <v>45199</v>
      </c>
      <c r="G3" s="10">
        <f>'Data Sheet'!G42</f>
        <v>45291</v>
      </c>
      <c r="H3" s="10">
        <f>'Data Sheet'!H42</f>
        <v>45382</v>
      </c>
      <c r="I3" s="10">
        <f>'Data Sheet'!I42</f>
        <v>45473</v>
      </c>
      <c r="J3" s="10">
        <f>'Data Sheet'!J42</f>
        <v>45565</v>
      </c>
      <c r="K3" s="10">
        <f>'Data Sheet'!K42</f>
        <v>45657</v>
      </c>
    </row>
    <row r="4" spans="1:11" s="2" customFormat="1">
      <c r="A4" s="2" t="s">
        <v>6</v>
      </c>
      <c r="B4" s="1">
        <f>'Data Sheet'!B43</f>
        <v>44175.03</v>
      </c>
      <c r="C4" s="1">
        <f>'Data Sheet'!C43</f>
        <v>44601.84</v>
      </c>
      <c r="D4" s="1">
        <f>'Data Sheet'!D43</f>
        <v>44252.92</v>
      </c>
      <c r="E4" s="1">
        <f>'Data Sheet'!E43</f>
        <v>43075.09</v>
      </c>
      <c r="F4" s="1">
        <f>'Data Sheet'!F43</f>
        <v>44983.35</v>
      </c>
      <c r="G4" s="1">
        <f>'Data Sheet'!G43</f>
        <v>42820.38</v>
      </c>
      <c r="H4" s="1">
        <f>'Data Sheet'!H43</f>
        <v>47622.06</v>
      </c>
      <c r="I4" s="1">
        <f>'Data Sheet'!I43</f>
        <v>48520.57</v>
      </c>
      <c r="J4" s="1">
        <f>'Data Sheet'!J43</f>
        <v>44696.3</v>
      </c>
      <c r="K4" s="1">
        <f>'Data Sheet'!K43</f>
        <v>45052.82</v>
      </c>
    </row>
    <row r="5" spans="1:11">
      <c r="A5" t="s">
        <v>7</v>
      </c>
      <c r="B5" s="6">
        <f>'Data Sheet'!B44</f>
        <v>33808.14</v>
      </c>
      <c r="C5" s="6">
        <f>'Data Sheet'!C44</f>
        <v>31782.94</v>
      </c>
      <c r="D5" s="6">
        <f>'Data Sheet'!D44</f>
        <v>32310.52</v>
      </c>
      <c r="E5" s="6">
        <f>'Data Sheet'!E44</f>
        <v>30664.22</v>
      </c>
      <c r="F5" s="6">
        <f>'Data Sheet'!F44</f>
        <v>32303.16</v>
      </c>
      <c r="G5" s="6">
        <f>'Data Sheet'!G44</f>
        <v>31458.23</v>
      </c>
      <c r="H5" s="6">
        <f>'Data Sheet'!H44</f>
        <v>33638.230000000003</v>
      </c>
      <c r="I5" s="6">
        <f>'Data Sheet'!I44</f>
        <v>35091.26</v>
      </c>
      <c r="J5" s="6">
        <f>'Data Sheet'!J44</f>
        <v>33041.07</v>
      </c>
      <c r="K5" s="6">
        <f>'Data Sheet'!K44</f>
        <v>31728.79</v>
      </c>
    </row>
    <row r="6" spans="1:11" s="2" customFormat="1">
      <c r="A6" s="2" t="s">
        <v>8</v>
      </c>
      <c r="B6" s="1">
        <f>'Data Sheet'!B51</f>
        <v>10366.89</v>
      </c>
      <c r="C6" s="1">
        <f>'Data Sheet'!C51</f>
        <v>12818.9</v>
      </c>
      <c r="D6" s="1">
        <f>'Data Sheet'!D51</f>
        <v>11942.4</v>
      </c>
      <c r="E6" s="1">
        <f>'Data Sheet'!E51</f>
        <v>12410.87</v>
      </c>
      <c r="F6" s="1">
        <f>'Data Sheet'!F51</f>
        <v>12680.19</v>
      </c>
      <c r="G6" s="1">
        <f>'Data Sheet'!G51</f>
        <v>11362.15</v>
      </c>
      <c r="H6" s="1">
        <f>'Data Sheet'!H51</f>
        <v>13983.83</v>
      </c>
      <c r="I6" s="1">
        <f>'Data Sheet'!I51</f>
        <v>13429.31</v>
      </c>
      <c r="J6" s="1">
        <f>'Data Sheet'!J51</f>
        <v>11655.23</v>
      </c>
      <c r="K6" s="1">
        <f>'Data Sheet'!K51</f>
        <v>13324.03</v>
      </c>
    </row>
    <row r="7" spans="1:11">
      <c r="A7" t="s">
        <v>9</v>
      </c>
      <c r="B7" s="6">
        <f>'Data Sheet'!B45</f>
        <v>1380.15</v>
      </c>
      <c r="C7" s="6">
        <f>'Data Sheet'!C45</f>
        <v>747.49</v>
      </c>
      <c r="D7" s="6">
        <f>'Data Sheet'!D45</f>
        <v>1083.8800000000001</v>
      </c>
      <c r="E7" s="6">
        <f>'Data Sheet'!E45</f>
        <v>994.05</v>
      </c>
      <c r="F7" s="6">
        <f>'Data Sheet'!F45</f>
        <v>1024.05</v>
      </c>
      <c r="G7" s="6">
        <f>'Data Sheet'!G45</f>
        <v>2532.46</v>
      </c>
      <c r="H7" s="6">
        <f>'Data Sheet'!H45</f>
        <v>1405.89</v>
      </c>
      <c r="I7" s="6">
        <f>'Data Sheet'!I45</f>
        <v>1195.07</v>
      </c>
      <c r="J7" s="6">
        <f>'Data Sheet'!J45</f>
        <v>3227.44</v>
      </c>
      <c r="K7" s="6">
        <f>'Data Sheet'!K45</f>
        <v>1002.62</v>
      </c>
    </row>
    <row r="8" spans="1:11">
      <c r="A8" t="s">
        <v>10</v>
      </c>
      <c r="B8" s="6">
        <f>'Data Sheet'!B46</f>
        <v>3687.23</v>
      </c>
      <c r="C8" s="6">
        <f>'Data Sheet'!C46</f>
        <v>3715.08</v>
      </c>
      <c r="D8" s="6">
        <f>'Data Sheet'!D46</f>
        <v>3848.46</v>
      </c>
      <c r="E8" s="6">
        <f>'Data Sheet'!E46</f>
        <v>3821.28</v>
      </c>
      <c r="F8" s="6">
        <f>'Data Sheet'!F46</f>
        <v>4037.68</v>
      </c>
      <c r="G8" s="6">
        <f>'Data Sheet'!G46</f>
        <v>4073.91</v>
      </c>
      <c r="H8" s="6">
        <f>'Data Sheet'!H46</f>
        <v>4270.76</v>
      </c>
      <c r="I8" s="6">
        <f>'Data Sheet'!I46</f>
        <v>4204.2</v>
      </c>
      <c r="J8" s="6">
        <f>'Data Sheet'!J46</f>
        <v>4215.62</v>
      </c>
      <c r="K8" s="6">
        <f>'Data Sheet'!K46</f>
        <v>4318.3</v>
      </c>
    </row>
    <row r="9" spans="1:11">
      <c r="A9" t="s">
        <v>11</v>
      </c>
      <c r="B9" s="6">
        <f>'Data Sheet'!B47</f>
        <v>2651.54</v>
      </c>
      <c r="C9" s="6">
        <f>'Data Sheet'!C47</f>
        <v>3168.18</v>
      </c>
      <c r="D9" s="6">
        <f>'Data Sheet'!D47</f>
        <v>2859.54</v>
      </c>
      <c r="E9" s="6">
        <f>'Data Sheet'!E47</f>
        <v>2922.37</v>
      </c>
      <c r="F9" s="6">
        <f>'Data Sheet'!F47</f>
        <v>2920.51</v>
      </c>
      <c r="G9" s="6">
        <f>'Data Sheet'!G47</f>
        <v>3250.08</v>
      </c>
      <c r="H9" s="6">
        <f>'Data Sheet'!H47</f>
        <v>2955.25</v>
      </c>
      <c r="I9" s="6">
        <f>'Data Sheet'!I47</f>
        <v>3135.91</v>
      </c>
      <c r="J9" s="6">
        <f>'Data Sheet'!J47</f>
        <v>3620.58</v>
      </c>
      <c r="K9" s="6">
        <f>'Data Sheet'!K47</f>
        <v>2763.54</v>
      </c>
    </row>
    <row r="10" spans="1:11">
      <c r="A10" t="s">
        <v>12</v>
      </c>
      <c r="B10" s="6">
        <f>'Data Sheet'!B48</f>
        <v>5408.27</v>
      </c>
      <c r="C10" s="6">
        <f>'Data Sheet'!C48</f>
        <v>6683.13</v>
      </c>
      <c r="D10" s="6">
        <f>'Data Sheet'!D48</f>
        <v>6318.28</v>
      </c>
      <c r="E10" s="6">
        <f>'Data Sheet'!E48</f>
        <v>6661.27</v>
      </c>
      <c r="F10" s="6">
        <f>'Data Sheet'!F48</f>
        <v>6746.05</v>
      </c>
      <c r="G10" s="6">
        <f>'Data Sheet'!G48</f>
        <v>6570.62</v>
      </c>
      <c r="H10" s="6">
        <f>'Data Sheet'!H48</f>
        <v>8163.71</v>
      </c>
      <c r="I10" s="6">
        <f>'Data Sheet'!I48</f>
        <v>7284.27</v>
      </c>
      <c r="J10" s="6">
        <f>'Data Sheet'!J48</f>
        <v>7046.47</v>
      </c>
      <c r="K10" s="6">
        <f>'Data Sheet'!K48</f>
        <v>7244.81</v>
      </c>
    </row>
    <row r="11" spans="1:11">
      <c r="A11" t="s">
        <v>13</v>
      </c>
      <c r="B11" s="6">
        <f>'Data Sheet'!B49</f>
        <v>1990.6</v>
      </c>
      <c r="C11" s="6">
        <f>'Data Sheet'!C49</f>
        <v>1828.77</v>
      </c>
      <c r="D11" s="6">
        <f>'Data Sheet'!D49</f>
        <v>1446.73</v>
      </c>
      <c r="E11" s="6">
        <f>'Data Sheet'!E49</f>
        <v>1754.14</v>
      </c>
      <c r="F11" s="6">
        <f>'Data Sheet'!F49</f>
        <v>2019.65</v>
      </c>
      <c r="G11" s="6">
        <f>'Data Sheet'!G49</f>
        <v>1361.75</v>
      </c>
      <c r="H11" s="6">
        <f>'Data Sheet'!H49</f>
        <v>1673.66</v>
      </c>
      <c r="I11" s="6">
        <f>'Data Sheet'!I49</f>
        <v>1778.2</v>
      </c>
      <c r="J11" s="6">
        <f>'Data Sheet'!J49</f>
        <v>1666.22</v>
      </c>
      <c r="K11" s="6">
        <f>'Data Sheet'!K49</f>
        <v>2075.12</v>
      </c>
    </row>
    <row r="12" spans="1:11" s="2" customFormat="1">
      <c r="A12" s="2" t="s">
        <v>14</v>
      </c>
      <c r="B12" s="1">
        <f>'Data Sheet'!B50</f>
        <v>3338.45</v>
      </c>
      <c r="C12" s="1">
        <f>'Data Sheet'!C50</f>
        <v>4776.6099999999997</v>
      </c>
      <c r="D12" s="1">
        <f>'Data Sheet'!D50</f>
        <v>4860.67</v>
      </c>
      <c r="E12" s="1">
        <f>'Data Sheet'!E50</f>
        <v>4873.24</v>
      </c>
      <c r="F12" s="1">
        <f>'Data Sheet'!F50</f>
        <v>4614.6400000000003</v>
      </c>
      <c r="G12" s="1">
        <f>'Data Sheet'!G50</f>
        <v>5155.28</v>
      </c>
      <c r="H12" s="1">
        <f>'Data Sheet'!H50</f>
        <v>6168.73</v>
      </c>
      <c r="I12" s="1">
        <f>'Data Sheet'!I50</f>
        <v>5474.14</v>
      </c>
      <c r="J12" s="1">
        <f>'Data Sheet'!J50</f>
        <v>5274.59</v>
      </c>
      <c r="K12" s="1">
        <f>'Data Sheet'!K50</f>
        <v>5062.51</v>
      </c>
    </row>
    <row r="14" spans="1:11" s="2" customFormat="1">
      <c r="A14" s="2" t="s">
        <v>18</v>
      </c>
      <c r="B14" s="8">
        <f>IF(B4&gt;0,B6/B4,"")</f>
        <v>0.23467759953983053</v>
      </c>
      <c r="C14" s="8">
        <f t="shared" ref="C14:K14" si="0">IF(C4&gt;0,C6/C4,"")</f>
        <v>0.28740742534388719</v>
      </c>
      <c r="D14" s="8">
        <f t="shared" si="0"/>
        <v>0.26986693759417457</v>
      </c>
      <c r="E14" s="8">
        <f t="shared" si="0"/>
        <v>0.28812174275201752</v>
      </c>
      <c r="F14" s="8">
        <f t="shared" si="0"/>
        <v>0.28188629793023423</v>
      </c>
      <c r="G14" s="8">
        <f t="shared" si="0"/>
        <v>0.26534444579893968</v>
      </c>
      <c r="H14" s="8">
        <f t="shared" si="0"/>
        <v>0.29364185421630229</v>
      </c>
      <c r="I14" s="8">
        <f t="shared" si="0"/>
        <v>0.27677560259494066</v>
      </c>
      <c r="J14" s="8">
        <f t="shared" si="0"/>
        <v>0.26076498502113149</v>
      </c>
      <c r="K14" s="8">
        <f t="shared" si="0"/>
        <v>0.29574241967539439</v>
      </c>
    </row>
    <row r="22" s="18" customFormat="1"/>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N33"/>
  <sheetViews>
    <sheetView showGridLines="0" zoomScale="110" zoomScaleNormal="110" workbookViewId="0">
      <selection activeCell="E34" sqref="E34"/>
    </sheetView>
  </sheetViews>
  <sheetFormatPr defaultRowHeight="14.4"/>
  <cols>
    <col min="2" max="2" width="13.88671875" customWidth="1"/>
    <col min="3" max="3" width="14.5546875" customWidth="1"/>
    <col min="4" max="4" width="12.6640625" customWidth="1"/>
  </cols>
  <sheetData>
    <row r="2" spans="2:14">
      <c r="C2" s="36">
        <v>41334</v>
      </c>
      <c r="D2" s="36">
        <v>41699</v>
      </c>
      <c r="E2" s="36">
        <v>42064</v>
      </c>
      <c r="F2" s="36">
        <v>42430</v>
      </c>
      <c r="G2" s="36">
        <v>42795</v>
      </c>
      <c r="H2" s="36">
        <v>43160</v>
      </c>
      <c r="I2" s="36">
        <v>43525</v>
      </c>
      <c r="J2" s="36">
        <v>43891</v>
      </c>
      <c r="K2" s="36">
        <v>44256</v>
      </c>
      <c r="L2" s="36">
        <v>44621</v>
      </c>
      <c r="M2" s="36">
        <v>44986</v>
      </c>
      <c r="N2" s="36">
        <v>45352</v>
      </c>
    </row>
    <row r="3" spans="2:14">
      <c r="B3" t="s">
        <v>117</v>
      </c>
      <c r="C3" s="37">
        <v>22163</v>
      </c>
      <c r="D3" s="37">
        <v>36151</v>
      </c>
      <c r="E3" s="37">
        <v>35531</v>
      </c>
      <c r="F3" s="37">
        <v>37900</v>
      </c>
      <c r="G3" s="37">
        <v>30199</v>
      </c>
      <c r="H3" s="37">
        <v>23857</v>
      </c>
      <c r="I3" s="37">
        <v>18891</v>
      </c>
      <c r="J3" s="37">
        <v>26633</v>
      </c>
      <c r="K3" s="37">
        <v>29001</v>
      </c>
      <c r="L3" s="37">
        <v>14283</v>
      </c>
      <c r="M3" s="37">
        <v>35388</v>
      </c>
      <c r="N3" s="37">
        <v>67915</v>
      </c>
    </row>
    <row r="4" spans="2:14">
      <c r="B4" t="s">
        <v>118</v>
      </c>
      <c r="C4" s="37">
        <v>24406</v>
      </c>
      <c r="D4" s="37">
        <v>36303</v>
      </c>
      <c r="E4" s="37">
        <v>43397</v>
      </c>
      <c r="F4" s="37">
        <v>38626</v>
      </c>
      <c r="G4" s="37">
        <v>28840</v>
      </c>
      <c r="H4" s="37">
        <v>33312</v>
      </c>
      <c r="I4" s="37">
        <v>28771</v>
      </c>
      <c r="J4" s="37">
        <v>23352</v>
      </c>
      <c r="K4" s="37">
        <v>31198</v>
      </c>
      <c r="L4" s="37">
        <v>26943</v>
      </c>
      <c r="M4" s="37">
        <v>41694</v>
      </c>
      <c r="N4" s="37">
        <v>65106</v>
      </c>
    </row>
    <row r="5" spans="2:14">
      <c r="B5" t="s">
        <v>69</v>
      </c>
      <c r="C5" s="37">
        <v>-5177</v>
      </c>
      <c r="D5">
        <v>445</v>
      </c>
      <c r="E5" s="37">
        <v>-3179</v>
      </c>
      <c r="F5" s="37">
        <v>-2223</v>
      </c>
      <c r="G5" s="37">
        <v>-4152</v>
      </c>
      <c r="H5" s="37">
        <v>-10688</v>
      </c>
      <c r="I5" s="37">
        <v>-9109</v>
      </c>
      <c r="J5" s="37">
        <v>9950</v>
      </c>
      <c r="K5" s="37">
        <v>-5505</v>
      </c>
      <c r="L5">
        <v>185</v>
      </c>
      <c r="M5" s="37">
        <v>-2213</v>
      </c>
      <c r="N5" s="37">
        <v>-1875</v>
      </c>
    </row>
    <row r="6" spans="2:14">
      <c r="B6" t="s">
        <v>45</v>
      </c>
      <c r="C6" s="37">
        <v>-2656</v>
      </c>
      <c r="D6" s="37">
        <v>-2853</v>
      </c>
      <c r="E6" s="37">
        <v>-3692</v>
      </c>
      <c r="F6" s="37">
        <v>-5743</v>
      </c>
      <c r="G6" s="37">
        <v>-6621</v>
      </c>
      <c r="H6" s="37">
        <v>-3560</v>
      </c>
      <c r="I6" s="37">
        <v>2069</v>
      </c>
      <c r="J6" s="37">
        <v>2326</v>
      </c>
      <c r="K6" s="37">
        <v>3814</v>
      </c>
      <c r="L6">
        <v>472</v>
      </c>
      <c r="M6" s="37">
        <v>-5665</v>
      </c>
      <c r="N6" s="37">
        <v>-7265</v>
      </c>
    </row>
    <row r="7" spans="2:14">
      <c r="B7" t="s">
        <v>119</v>
      </c>
      <c r="C7" s="37">
        <v>8132</v>
      </c>
      <c r="D7" s="37">
        <v>4694</v>
      </c>
      <c r="E7" s="37">
        <v>3598</v>
      </c>
      <c r="F7" s="37">
        <v>3947</v>
      </c>
      <c r="G7" s="37">
        <v>9301</v>
      </c>
      <c r="H7" s="37">
        <v>7320</v>
      </c>
      <c r="I7" s="37">
        <v>-4692</v>
      </c>
      <c r="J7" s="37">
        <v>-8085</v>
      </c>
      <c r="K7" s="37">
        <v>5748</v>
      </c>
      <c r="L7" s="37">
        <v>-7012</v>
      </c>
      <c r="M7" s="37">
        <v>6945</v>
      </c>
      <c r="N7" s="37">
        <v>13706</v>
      </c>
    </row>
    <row r="8" spans="2:14">
      <c r="B8" t="s">
        <v>120</v>
      </c>
      <c r="C8">
        <v>0</v>
      </c>
      <c r="D8">
        <v>0</v>
      </c>
      <c r="E8">
        <v>0</v>
      </c>
      <c r="F8">
        <v>-520</v>
      </c>
      <c r="G8">
        <v>0</v>
      </c>
      <c r="H8">
        <v>0</v>
      </c>
      <c r="I8">
        <v>0</v>
      </c>
      <c r="J8">
        <v>0</v>
      </c>
      <c r="K8">
        <v>0</v>
      </c>
      <c r="L8">
        <v>0</v>
      </c>
      <c r="M8">
        <v>0</v>
      </c>
      <c r="N8">
        <v>0</v>
      </c>
    </row>
    <row r="9" spans="2:14">
      <c r="B9" t="s">
        <v>121</v>
      </c>
      <c r="C9">
        <v>-303</v>
      </c>
      <c r="D9" s="37">
        <v>1870</v>
      </c>
      <c r="E9">
        <v>-398</v>
      </c>
      <c r="F9" s="37">
        <v>5852</v>
      </c>
      <c r="G9" s="37">
        <v>4727</v>
      </c>
      <c r="H9">
        <v>494</v>
      </c>
      <c r="I9" s="37">
        <v>4512</v>
      </c>
      <c r="J9">
        <v>875</v>
      </c>
      <c r="K9" s="37">
        <v>-4150</v>
      </c>
      <c r="L9" s="37">
        <v>-4396</v>
      </c>
      <c r="M9" s="37">
        <v>-2194</v>
      </c>
      <c r="N9" s="37">
        <v>2760</v>
      </c>
    </row>
    <row r="10" spans="2:14">
      <c r="B10" t="s">
        <v>122</v>
      </c>
      <c r="C10">
        <v>-3</v>
      </c>
      <c r="D10" s="37">
        <v>4157</v>
      </c>
      <c r="E10" s="37">
        <v>-3672</v>
      </c>
      <c r="F10" s="37">
        <v>1313</v>
      </c>
      <c r="G10" s="37">
        <v>3254</v>
      </c>
      <c r="H10" s="37">
        <v>-6434</v>
      </c>
      <c r="I10" s="37">
        <v>-7221</v>
      </c>
      <c r="J10" s="37">
        <v>5065</v>
      </c>
      <c r="K10">
        <v>-93</v>
      </c>
      <c r="L10" s="37">
        <v>-10750</v>
      </c>
      <c r="M10" s="37">
        <v>-3127</v>
      </c>
      <c r="N10" s="37">
        <v>7325</v>
      </c>
    </row>
    <row r="11" spans="2:14">
      <c r="B11" t="s">
        <v>123</v>
      </c>
      <c r="C11" s="37">
        <v>-2240</v>
      </c>
      <c r="D11" s="37">
        <v>-4308</v>
      </c>
      <c r="E11" s="37">
        <v>-4194</v>
      </c>
      <c r="F11" s="37">
        <v>-2040</v>
      </c>
      <c r="G11" s="37">
        <v>-1895</v>
      </c>
      <c r="H11" s="37">
        <v>-3021</v>
      </c>
      <c r="I11" s="37">
        <v>-2659</v>
      </c>
      <c r="J11" s="37">
        <v>-1785</v>
      </c>
      <c r="K11" s="37">
        <v>-2105</v>
      </c>
      <c r="L11" s="37">
        <v>-1910</v>
      </c>
      <c r="M11" s="37">
        <v>-3179</v>
      </c>
      <c r="N11" s="37">
        <v>-4516</v>
      </c>
    </row>
    <row r="12" spans="2:14">
      <c r="B12" t="s">
        <v>124</v>
      </c>
      <c r="C12" s="37">
        <v>-22969</v>
      </c>
      <c r="D12" s="37">
        <v>-27991</v>
      </c>
      <c r="E12" s="37">
        <v>-36232</v>
      </c>
      <c r="F12" s="37">
        <v>-36694</v>
      </c>
      <c r="G12" s="37">
        <v>-39571</v>
      </c>
      <c r="H12" s="37">
        <v>-25139</v>
      </c>
      <c r="I12" s="37">
        <v>-20878</v>
      </c>
      <c r="J12" s="37">
        <v>-33115</v>
      </c>
      <c r="K12" s="37">
        <v>-25672</v>
      </c>
      <c r="L12" s="37">
        <v>-4444</v>
      </c>
      <c r="M12" s="37">
        <v>-15417</v>
      </c>
      <c r="N12" s="37">
        <v>-22782</v>
      </c>
    </row>
    <row r="13" spans="2:14">
      <c r="B13" t="s">
        <v>125</v>
      </c>
      <c r="C13" s="37">
        <v>-18863</v>
      </c>
      <c r="D13" s="37">
        <v>-26975</v>
      </c>
      <c r="E13" s="37">
        <v>-31962</v>
      </c>
      <c r="F13" s="37">
        <v>-31503</v>
      </c>
      <c r="G13" s="37">
        <v>-16072</v>
      </c>
      <c r="H13" s="37">
        <v>-35079</v>
      </c>
      <c r="I13" s="37">
        <v>-35304</v>
      </c>
      <c r="J13" s="37">
        <v>-29702</v>
      </c>
      <c r="K13" s="37">
        <v>-20205</v>
      </c>
      <c r="L13" s="37">
        <v>-15168</v>
      </c>
      <c r="M13" s="37">
        <v>-19230</v>
      </c>
      <c r="N13" s="37">
        <v>-31414</v>
      </c>
    </row>
    <row r="14" spans="2:14">
      <c r="B14" t="s">
        <v>126</v>
      </c>
      <c r="C14">
        <v>37</v>
      </c>
      <c r="D14">
        <v>50</v>
      </c>
      <c r="E14">
        <v>74</v>
      </c>
      <c r="F14">
        <v>59</v>
      </c>
      <c r="G14">
        <v>53</v>
      </c>
      <c r="H14">
        <v>30</v>
      </c>
      <c r="I14">
        <v>67</v>
      </c>
      <c r="J14">
        <v>171</v>
      </c>
      <c r="K14">
        <v>351</v>
      </c>
      <c r="L14">
        <v>230</v>
      </c>
      <c r="M14">
        <v>285</v>
      </c>
      <c r="N14">
        <v>231</v>
      </c>
    </row>
    <row r="15" spans="2:14">
      <c r="B15" t="s">
        <v>127</v>
      </c>
      <c r="C15">
        <v>73</v>
      </c>
      <c r="D15">
        <v>-429</v>
      </c>
      <c r="E15" s="37">
        <v>-5461</v>
      </c>
      <c r="F15" s="37">
        <v>-4728</v>
      </c>
      <c r="G15">
        <v>-6</v>
      </c>
      <c r="H15">
        <v>-329</v>
      </c>
      <c r="I15">
        <v>-130</v>
      </c>
      <c r="J15" s="37">
        <v>-1439</v>
      </c>
      <c r="K15" s="37">
        <v>-7530</v>
      </c>
      <c r="L15" s="37">
        <v>-3008</v>
      </c>
      <c r="M15">
        <v>-50</v>
      </c>
      <c r="N15">
        <v>-74</v>
      </c>
    </row>
    <row r="16" spans="2:14">
      <c r="B16" t="s">
        <v>128</v>
      </c>
      <c r="C16">
        <v>34</v>
      </c>
      <c r="D16">
        <v>4</v>
      </c>
      <c r="E16">
        <v>42</v>
      </c>
      <c r="F16">
        <v>89</v>
      </c>
      <c r="G16" s="37">
        <v>1965</v>
      </c>
      <c r="H16" s="37">
        <v>2381</v>
      </c>
      <c r="I16" s="37">
        <v>5644</v>
      </c>
      <c r="J16">
        <v>21</v>
      </c>
      <c r="K16">
        <v>226</v>
      </c>
      <c r="L16">
        <v>104</v>
      </c>
      <c r="M16" s="37">
        <v>6895</v>
      </c>
      <c r="N16" s="37">
        <v>10820</v>
      </c>
    </row>
    <row r="17" spans="2:14">
      <c r="B17" t="s">
        <v>129</v>
      </c>
      <c r="C17">
        <v>713</v>
      </c>
      <c r="D17">
        <v>653</v>
      </c>
      <c r="E17">
        <v>698</v>
      </c>
      <c r="F17">
        <v>731</v>
      </c>
      <c r="G17">
        <v>638</v>
      </c>
      <c r="H17">
        <v>690</v>
      </c>
      <c r="I17">
        <v>761</v>
      </c>
      <c r="J17" s="37">
        <v>1104</v>
      </c>
      <c r="K17">
        <v>428</v>
      </c>
      <c r="L17">
        <v>653</v>
      </c>
      <c r="M17">
        <v>973</v>
      </c>
      <c r="N17" s="37">
        <v>2493</v>
      </c>
    </row>
    <row r="18" spans="2:14">
      <c r="B18" t="s">
        <v>130</v>
      </c>
      <c r="C18">
        <v>95</v>
      </c>
      <c r="D18">
        <v>40</v>
      </c>
      <c r="E18">
        <v>80</v>
      </c>
      <c r="F18">
        <v>58</v>
      </c>
      <c r="G18">
        <v>620</v>
      </c>
      <c r="H18" s="37">
        <v>1797</v>
      </c>
      <c r="I18">
        <v>232</v>
      </c>
      <c r="J18">
        <v>21</v>
      </c>
      <c r="K18">
        <v>18</v>
      </c>
      <c r="L18">
        <v>32</v>
      </c>
      <c r="M18">
        <v>46</v>
      </c>
      <c r="N18">
        <v>47</v>
      </c>
    </row>
    <row r="19" spans="2:14">
      <c r="B19" t="s">
        <v>131</v>
      </c>
      <c r="C19">
        <v>0</v>
      </c>
      <c r="D19">
        <v>0</v>
      </c>
      <c r="E19">
        <v>-160</v>
      </c>
      <c r="F19">
        <v>0</v>
      </c>
      <c r="G19">
        <v>-107</v>
      </c>
      <c r="H19">
        <v>-4</v>
      </c>
      <c r="I19">
        <v>-9</v>
      </c>
      <c r="J19">
        <v>-606</v>
      </c>
      <c r="K19">
        <v>-10</v>
      </c>
      <c r="L19">
        <v>0</v>
      </c>
      <c r="M19">
        <v>0</v>
      </c>
      <c r="N19">
        <v>-150</v>
      </c>
    </row>
    <row r="20" spans="2:14">
      <c r="B20" t="s">
        <v>132</v>
      </c>
      <c r="C20">
        <v>0</v>
      </c>
      <c r="D20">
        <v>0</v>
      </c>
      <c r="E20">
        <v>0</v>
      </c>
      <c r="F20">
        <v>0</v>
      </c>
      <c r="G20">
        <v>0</v>
      </c>
      <c r="H20">
        <v>14</v>
      </c>
      <c r="I20">
        <v>533</v>
      </c>
      <c r="J20">
        <v>0</v>
      </c>
      <c r="K20">
        <v>0</v>
      </c>
      <c r="L20">
        <v>0</v>
      </c>
      <c r="M20">
        <v>19</v>
      </c>
      <c r="N20">
        <v>108</v>
      </c>
    </row>
    <row r="21" spans="2:14">
      <c r="B21" t="s">
        <v>133</v>
      </c>
      <c r="C21">
        <v>0</v>
      </c>
      <c r="D21">
        <v>-185</v>
      </c>
      <c r="E21">
        <v>0</v>
      </c>
      <c r="F21">
        <v>-111</v>
      </c>
      <c r="G21">
        <v>0</v>
      </c>
      <c r="H21">
        <v>0</v>
      </c>
      <c r="I21">
        <v>-8</v>
      </c>
      <c r="J21">
        <v>-27</v>
      </c>
      <c r="K21">
        <v>0</v>
      </c>
      <c r="L21">
        <v>-98</v>
      </c>
      <c r="M21">
        <v>0</v>
      </c>
      <c r="N21">
        <v>0</v>
      </c>
    </row>
    <row r="22" spans="2:14">
      <c r="B22" t="s">
        <v>134</v>
      </c>
      <c r="C22">
        <v>45</v>
      </c>
      <c r="D22">
        <v>0</v>
      </c>
      <c r="E22">
        <v>0</v>
      </c>
      <c r="F22">
        <v>0</v>
      </c>
      <c r="G22">
        <v>0</v>
      </c>
      <c r="H22">
        <v>0</v>
      </c>
      <c r="I22">
        <v>0</v>
      </c>
      <c r="J22">
        <v>0</v>
      </c>
      <c r="K22">
        <v>0</v>
      </c>
      <c r="L22">
        <v>0</v>
      </c>
      <c r="M22">
        <v>0</v>
      </c>
      <c r="N22">
        <v>-24</v>
      </c>
    </row>
    <row r="23" spans="2:14">
      <c r="B23" t="s">
        <v>135</v>
      </c>
      <c r="C23" s="37">
        <v>-5103</v>
      </c>
      <c r="D23" s="37">
        <v>-1149</v>
      </c>
      <c r="E23">
        <v>456</v>
      </c>
      <c r="F23" s="37">
        <v>-1289</v>
      </c>
      <c r="G23" s="37">
        <v>-26663</v>
      </c>
      <c r="H23" s="37">
        <v>5360</v>
      </c>
      <c r="I23" s="37">
        <v>7335</v>
      </c>
      <c r="J23" s="37">
        <v>-2659</v>
      </c>
      <c r="K23" s="37">
        <v>1051</v>
      </c>
      <c r="L23" s="37">
        <v>12813</v>
      </c>
      <c r="M23" s="37">
        <v>-4357</v>
      </c>
      <c r="N23" s="37">
        <v>-4817</v>
      </c>
    </row>
    <row r="24" spans="2:14">
      <c r="B24" t="s">
        <v>136</v>
      </c>
      <c r="C24" s="37">
        <v>-1692</v>
      </c>
      <c r="D24" s="37">
        <v>-3883</v>
      </c>
      <c r="E24" s="37">
        <v>5201</v>
      </c>
      <c r="F24" s="37">
        <v>-3795</v>
      </c>
      <c r="G24" s="37">
        <v>6205</v>
      </c>
      <c r="H24" s="37">
        <v>2012</v>
      </c>
      <c r="I24" s="37">
        <v>8830</v>
      </c>
      <c r="J24" s="37">
        <v>3390</v>
      </c>
      <c r="K24" s="37">
        <v>9904</v>
      </c>
      <c r="L24" s="37">
        <v>-3380</v>
      </c>
      <c r="M24" s="37">
        <v>-26243</v>
      </c>
      <c r="N24" s="37">
        <v>-37006</v>
      </c>
    </row>
    <row r="25" spans="2:14">
      <c r="B25" t="s">
        <v>137</v>
      </c>
      <c r="C25">
        <v>1</v>
      </c>
      <c r="D25">
        <v>0</v>
      </c>
      <c r="E25">
        <v>0</v>
      </c>
      <c r="F25" s="37">
        <v>7433</v>
      </c>
      <c r="G25">
        <v>5</v>
      </c>
      <c r="H25">
        <v>0</v>
      </c>
      <c r="I25">
        <v>0</v>
      </c>
      <c r="J25" s="37">
        <v>3889</v>
      </c>
      <c r="K25" s="37">
        <v>2603</v>
      </c>
      <c r="L25">
        <v>19</v>
      </c>
      <c r="M25">
        <v>20</v>
      </c>
      <c r="N25">
        <v>82</v>
      </c>
    </row>
    <row r="26" spans="2:14">
      <c r="B26" t="s">
        <v>138</v>
      </c>
      <c r="C26">
        <v>-97</v>
      </c>
      <c r="D26">
        <v>-658</v>
      </c>
      <c r="E26">
        <v>-744</v>
      </c>
      <c r="F26">
        <v>0</v>
      </c>
      <c r="G26">
        <v>0</v>
      </c>
      <c r="H26">
        <v>0</v>
      </c>
      <c r="I26">
        <v>0</v>
      </c>
      <c r="J26">
        <v>0</v>
      </c>
      <c r="K26">
        <v>0</v>
      </c>
      <c r="L26">
        <v>0</v>
      </c>
      <c r="M26">
        <v>0</v>
      </c>
      <c r="N26">
        <v>0</v>
      </c>
    </row>
    <row r="27" spans="2:14">
      <c r="B27" t="s">
        <v>139</v>
      </c>
      <c r="C27" s="37">
        <v>27863</v>
      </c>
      <c r="D27" s="37">
        <v>33258</v>
      </c>
      <c r="E27" s="37">
        <v>36363</v>
      </c>
      <c r="F27" s="37">
        <v>19519</v>
      </c>
      <c r="G27" s="37">
        <v>33390</v>
      </c>
      <c r="H27" s="37">
        <v>37482</v>
      </c>
      <c r="I27" s="37">
        <v>51128</v>
      </c>
      <c r="J27" s="37">
        <v>38297</v>
      </c>
      <c r="K27" s="37">
        <v>46641</v>
      </c>
      <c r="L27" s="37">
        <v>46578</v>
      </c>
      <c r="M27" s="37">
        <v>43934</v>
      </c>
      <c r="N27" s="37">
        <v>18747</v>
      </c>
    </row>
    <row r="28" spans="2:14">
      <c r="B28" t="s">
        <v>140</v>
      </c>
      <c r="C28" s="37">
        <v>-20395</v>
      </c>
      <c r="D28" s="37">
        <v>-29141</v>
      </c>
      <c r="E28" s="37">
        <v>-23332</v>
      </c>
      <c r="F28" s="37">
        <v>-24924</v>
      </c>
      <c r="G28" s="37">
        <v>-21732</v>
      </c>
      <c r="H28" s="37">
        <v>-29964</v>
      </c>
      <c r="I28" s="37">
        <v>-35198</v>
      </c>
      <c r="J28" s="37">
        <v>-29847</v>
      </c>
      <c r="K28" s="37">
        <v>-29709</v>
      </c>
      <c r="L28" s="37">
        <v>-42816</v>
      </c>
      <c r="M28" s="37">
        <v>-62557</v>
      </c>
      <c r="N28" s="37">
        <v>-47332</v>
      </c>
    </row>
    <row r="29" spans="2:14">
      <c r="B29" t="s">
        <v>141</v>
      </c>
      <c r="C29" s="37">
        <v>-4666</v>
      </c>
      <c r="D29" s="37">
        <v>-6171</v>
      </c>
      <c r="E29" s="37">
        <v>-6307</v>
      </c>
      <c r="F29" s="37">
        <v>-5716</v>
      </c>
      <c r="G29" s="37">
        <v>-5336</v>
      </c>
      <c r="H29" s="37">
        <v>-5411</v>
      </c>
      <c r="I29" s="37">
        <v>-7005</v>
      </c>
      <c r="J29" s="37">
        <v>-7518</v>
      </c>
      <c r="K29" s="37">
        <v>-8123</v>
      </c>
      <c r="L29" s="37">
        <v>-9251</v>
      </c>
      <c r="M29" s="37">
        <v>-9336</v>
      </c>
      <c r="N29" s="37">
        <v>-9332</v>
      </c>
    </row>
    <row r="30" spans="2:14">
      <c r="B30" t="s">
        <v>142</v>
      </c>
      <c r="C30" s="37">
        <v>-1551</v>
      </c>
      <c r="D30">
        <v>-722</v>
      </c>
      <c r="E30">
        <v>-720</v>
      </c>
      <c r="F30">
        <v>-108</v>
      </c>
      <c r="G30">
        <v>-121</v>
      </c>
      <c r="H30">
        <v>-96</v>
      </c>
      <c r="I30">
        <v>-95</v>
      </c>
      <c r="J30">
        <v>-57</v>
      </c>
      <c r="K30">
        <v>-30</v>
      </c>
      <c r="L30">
        <v>-100</v>
      </c>
      <c r="M30">
        <v>-141</v>
      </c>
      <c r="N30" s="37">
        <v>-1059</v>
      </c>
    </row>
    <row r="31" spans="2:14">
      <c r="B31" t="s">
        <v>143</v>
      </c>
      <c r="C31">
        <v>0</v>
      </c>
      <c r="D31">
        <v>0</v>
      </c>
      <c r="E31">
        <v>0</v>
      </c>
      <c r="F31">
        <v>0</v>
      </c>
      <c r="G31">
        <v>0</v>
      </c>
      <c r="H31">
        <v>0</v>
      </c>
      <c r="I31">
        <v>0</v>
      </c>
      <c r="J31" s="37">
        <v>-1346</v>
      </c>
      <c r="K31" s="37">
        <v>-1477</v>
      </c>
      <c r="L31" s="37">
        <v>-1559</v>
      </c>
      <c r="M31" s="37">
        <v>-1517</v>
      </c>
      <c r="N31" s="37">
        <v>-1924</v>
      </c>
    </row>
    <row r="32" spans="2:14">
      <c r="B32" t="s">
        <v>144</v>
      </c>
      <c r="C32" s="37">
        <v>-2849</v>
      </c>
      <c r="D32">
        <v>-450</v>
      </c>
      <c r="E32">
        <v>-57</v>
      </c>
      <c r="F32">
        <v>0</v>
      </c>
      <c r="G32">
        <v>0</v>
      </c>
      <c r="H32">
        <v>0</v>
      </c>
      <c r="I32">
        <v>0</v>
      </c>
      <c r="J32">
        <v>-29</v>
      </c>
      <c r="K32">
        <v>0</v>
      </c>
      <c r="L32" s="37">
        <v>3750</v>
      </c>
      <c r="M32" s="37">
        <v>3355</v>
      </c>
      <c r="N32" s="37">
        <v>3812</v>
      </c>
    </row>
    <row r="33" spans="2:14">
      <c r="B33" t="s">
        <v>35</v>
      </c>
      <c r="C33" s="37">
        <v>-2499</v>
      </c>
      <c r="D33" s="37">
        <v>4277</v>
      </c>
      <c r="E33" s="37">
        <v>4500</v>
      </c>
      <c r="F33" s="37">
        <v>-2589</v>
      </c>
      <c r="G33" s="37">
        <v>-3167</v>
      </c>
      <c r="H33">
        <v>730</v>
      </c>
      <c r="I33" s="37">
        <v>6843</v>
      </c>
      <c r="J33" s="37">
        <v>-3092</v>
      </c>
      <c r="K33" s="37">
        <v>13232</v>
      </c>
      <c r="L33" s="37">
        <v>6459</v>
      </c>
      <c r="M33" s="37">
        <v>-6272</v>
      </c>
      <c r="N33" s="37">
        <v>8128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FAE7-155A-4DE7-A186-BB4B87648F51}">
  <sheetPr>
    <pageSetUpPr autoPageBreaks="0"/>
  </sheetPr>
  <dimension ref="B2:L76"/>
  <sheetViews>
    <sheetView showGridLines="0" zoomScale="80" zoomScaleNormal="116" workbookViewId="0">
      <selection activeCell="S68" sqref="S68"/>
    </sheetView>
  </sheetViews>
  <sheetFormatPr defaultRowHeight="14.4"/>
  <cols>
    <col min="1" max="1" width="1.88671875" customWidth="1"/>
    <col min="2" max="2" width="34.88671875" customWidth="1"/>
    <col min="3" max="3" width="12" customWidth="1"/>
    <col min="4" max="4" width="8.21875" customWidth="1"/>
    <col min="5" max="5" width="8.44140625" customWidth="1"/>
    <col min="6" max="6" width="12" customWidth="1"/>
    <col min="7" max="7" width="9.6640625" customWidth="1"/>
    <col min="8" max="8" width="0.77734375" customWidth="1"/>
    <col min="9" max="9" width="12.88671875" customWidth="1"/>
    <col min="10" max="10" width="9.6640625" customWidth="1"/>
    <col min="11" max="11" width="8.77734375" bestFit="1" customWidth="1"/>
    <col min="12" max="12" width="1.33203125" customWidth="1"/>
  </cols>
  <sheetData>
    <row r="2" spans="2:11" ht="18">
      <c r="B2" s="483" t="str">
        <f>'Data Sheet'!B1 &amp; " - " &amp; "One Page Profile"</f>
        <v>NTPC LTD - One Page Profile</v>
      </c>
      <c r="C2" s="483"/>
      <c r="D2" s="483"/>
      <c r="E2" s="483"/>
      <c r="F2" s="483"/>
      <c r="G2" s="483"/>
      <c r="H2" s="483"/>
      <c r="I2" s="483"/>
      <c r="J2" s="483"/>
      <c r="K2" s="483"/>
    </row>
    <row r="3" spans="2:11" ht="6.6" customHeight="1">
      <c r="B3" s="354"/>
      <c r="C3" s="354"/>
      <c r="D3" s="354"/>
      <c r="E3" s="354"/>
      <c r="F3" s="354"/>
      <c r="G3" s="354"/>
      <c r="H3" s="354"/>
      <c r="I3" s="354"/>
      <c r="J3" s="354"/>
      <c r="K3" s="354"/>
    </row>
    <row r="4" spans="2:11" ht="69" customHeight="1">
      <c r="B4" s="355"/>
      <c r="C4" s="484" t="str">
        <f>'Input Sheet'!C3</f>
        <v xml:space="preserve">NTPC (National Thermal Power Corporation) Ltd along with its subsidiaries/ associates &amp; JVs is primarily involved in generation and sale of bulk power to State power utilities. Other business of the group includes providing consultancy, project management &amp; supervision, energy trading, oil &amp; gas exploration and coal mining. </v>
      </c>
      <c r="D4" s="484"/>
      <c r="E4" s="484"/>
      <c r="F4" s="484"/>
      <c r="G4" s="484"/>
      <c r="H4" s="484"/>
      <c r="I4" s="484"/>
      <c r="J4" s="484"/>
      <c r="K4" s="484"/>
    </row>
    <row r="5" spans="2:11">
      <c r="B5" s="244" t="s">
        <v>16318</v>
      </c>
    </row>
    <row r="6" spans="2:11" ht="15.6">
      <c r="B6" s="450" t="s">
        <v>16316</v>
      </c>
      <c r="C6" s="451">
        <f>'Data Sheet'!G16</f>
        <v>43921</v>
      </c>
      <c r="D6" s="451">
        <f>'Data Sheet'!H16</f>
        <v>44286</v>
      </c>
      <c r="E6" s="451">
        <f>'Data Sheet'!I16</f>
        <v>44651</v>
      </c>
      <c r="F6" s="451">
        <f>'Data Sheet'!J16</f>
        <v>45016</v>
      </c>
      <c r="G6" s="451">
        <f>'Data Sheet'!K16</f>
        <v>45382</v>
      </c>
      <c r="I6" s="480" t="s">
        <v>16332</v>
      </c>
      <c r="J6" s="480"/>
      <c r="K6" s="480"/>
    </row>
    <row r="7" spans="2:11" ht="1.95" customHeight="1"/>
    <row r="8" spans="2:11">
      <c r="B8" s="409" t="s">
        <v>16317</v>
      </c>
      <c r="C8" s="410">
        <f>'Data Sheet'!G17</f>
        <v>109464.04</v>
      </c>
      <c r="D8" s="410">
        <f>'Data Sheet'!H17</f>
        <v>111531.15</v>
      </c>
      <c r="E8" s="410">
        <f>'Data Sheet'!I17</f>
        <v>132669.28</v>
      </c>
      <c r="F8" s="410">
        <f>'Data Sheet'!J17</f>
        <v>176207.18</v>
      </c>
      <c r="G8" s="410">
        <f>'Data Sheet'!K17</f>
        <v>178500.88</v>
      </c>
      <c r="H8" s="37"/>
    </row>
    <row r="9" spans="2:11">
      <c r="B9" s="411" t="s">
        <v>16319</v>
      </c>
      <c r="C9" s="412">
        <f>HistoricalFS!H11</f>
        <v>9.1512779282244772E-2</v>
      </c>
      <c r="D9" s="412">
        <f>HistoricalFS!I11</f>
        <v>1.8883918408273637E-2</v>
      </c>
      <c r="E9" s="412">
        <f>HistoricalFS!J11</f>
        <v>0.18952669276699829</v>
      </c>
      <c r="F9" s="412">
        <f>HistoricalFS!K11</f>
        <v>0.32816866120024168</v>
      </c>
      <c r="G9" s="412">
        <f>HistoricalFS!L11</f>
        <v>1.3017063209342705E-2</v>
      </c>
    </row>
    <row r="10" spans="2:11">
      <c r="B10" s="409" t="s">
        <v>16321</v>
      </c>
      <c r="C10" s="413">
        <f>HistoricalFS!H17</f>
        <v>0.30917934328022234</v>
      </c>
      <c r="D10" s="413">
        <f>HistoricalFS!I17</f>
        <v>0.32654115016298135</v>
      </c>
      <c r="E10" s="413">
        <f>HistoricalFS!J17</f>
        <v>0.31238196212416314</v>
      </c>
      <c r="F10" s="413">
        <f>HistoricalFS!K17</f>
        <v>0.29075058121922159</v>
      </c>
      <c r="G10" s="413">
        <f>HistoricalFS!L17</f>
        <v>0.29324113136024876</v>
      </c>
    </row>
    <row r="11" spans="2:11">
      <c r="B11" s="409" t="s">
        <v>16320</v>
      </c>
      <c r="C11" s="413">
        <f>HistoricalFS!H23</f>
        <v>0.28854891524193688</v>
      </c>
      <c r="D11" s="413">
        <f>HistoricalFS!I23</f>
        <v>0.30523956760062093</v>
      </c>
      <c r="E11" s="413">
        <f>HistoricalFS!J23</f>
        <v>0.30422958502525976</v>
      </c>
      <c r="F11" s="413">
        <f>HistoricalFS!K23</f>
        <v>0.27011356744940812</v>
      </c>
      <c r="G11" s="413">
        <f>HistoricalFS!L23</f>
        <v>0.28826574972627589</v>
      </c>
    </row>
    <row r="12" spans="2:11">
      <c r="B12" s="409" t="s">
        <v>16322</v>
      </c>
      <c r="C12" s="413">
        <f>HistoricalFS!H32</f>
        <v>0.11913099498246174</v>
      </c>
      <c r="D12" s="413">
        <f>HistoricalFS!I32</f>
        <v>0.11090354578070788</v>
      </c>
      <c r="E12" s="413">
        <f>HistoricalFS!J32</f>
        <v>0.12963370269289159</v>
      </c>
      <c r="F12" s="413">
        <f>HistoricalFS!K32</f>
        <v>0.12120124730445149</v>
      </c>
      <c r="G12" s="413">
        <f>HistoricalFS!L32</f>
        <v>0.12857947815159232</v>
      </c>
    </row>
    <row r="13" spans="2:11">
      <c r="B13" s="409" t="s">
        <v>16323</v>
      </c>
      <c r="C13" s="413">
        <f>HistoricalFS!H38</f>
        <v>3.3737289433132464E-2</v>
      </c>
      <c r="D13" s="413">
        <f>HistoricalFS!I38</f>
        <v>8.9200819681317697E-2</v>
      </c>
      <c r="E13" s="413">
        <f>HistoricalFS!J38</f>
        <v>9.1590984740401005E-2</v>
      </c>
      <c r="F13" s="413">
        <f>HistoricalFS!K38</f>
        <v>8.2632330873236834E-2</v>
      </c>
      <c r="G13" s="413">
        <f>HistoricalFS!L38</f>
        <v>9.0432887501731091E-2</v>
      </c>
    </row>
    <row r="14" spans="2:11">
      <c r="B14" s="409" t="s">
        <v>16324</v>
      </c>
      <c r="C14" s="414">
        <f>HistoricalFS!H42</f>
        <v>3.7323590645402436</v>
      </c>
      <c r="D14" s="414">
        <f>HistoricalFS!I42</f>
        <v>10.259851289613989</v>
      </c>
      <c r="E14" s="414">
        <f>HistoricalFS!J42</f>
        <v>12.5313869667</v>
      </c>
      <c r="F14" s="414">
        <f>HistoricalFS!K42</f>
        <v>15.015840440562254</v>
      </c>
      <c r="G14" s="414">
        <f>HistoricalFS!L42</f>
        <v>16.647261439458788</v>
      </c>
      <c r="H14" s="63"/>
    </row>
    <row r="15" spans="2:11">
      <c r="B15" s="409" t="s">
        <v>16325</v>
      </c>
      <c r="C15" s="413">
        <f>HistoricalFS!H43</f>
        <v>-0.67075494154661497</v>
      </c>
      <c r="D15" s="413">
        <f>HistoricalFS!I43</f>
        <v>1.7488918167303416</v>
      </c>
      <c r="E15" s="413">
        <f>HistoricalFS!J43</f>
        <v>0.22140044850216078</v>
      </c>
      <c r="F15" s="413">
        <f>HistoricalFS!K43</f>
        <v>0.19825845937598618</v>
      </c>
      <c r="G15" s="413">
        <f>HistoricalFS!L43</f>
        <v>0.10864666585625016</v>
      </c>
    </row>
    <row r="16" spans="2:11">
      <c r="B16" s="409" t="s">
        <v>16326</v>
      </c>
      <c r="C16" s="414">
        <f>HistoricalFS!H45</f>
        <v>3.1499909041295249</v>
      </c>
      <c r="D16" s="414">
        <f>HistoricalFS!I45</f>
        <v>6.1499788587870103</v>
      </c>
      <c r="E16" s="414">
        <f>HistoricalFS!J45</f>
        <v>6.9999793744263519</v>
      </c>
      <c r="F16" s="414">
        <f>HistoricalFS!K45</f>
        <v>7.2499819526230578</v>
      </c>
      <c r="G16" s="414">
        <f>HistoricalFS!L45</f>
        <v>7.749976796229646</v>
      </c>
      <c r="H16" s="63"/>
      <c r="I16" s="63"/>
    </row>
    <row r="17" spans="2:11">
      <c r="B17" s="409" t="s">
        <v>16327</v>
      </c>
      <c r="C17" s="413">
        <f>'Profit &amp; Loss'!G29</f>
        <v>-0.48190708274253691</v>
      </c>
      <c r="D17" s="413">
        <f>'Profit &amp; Loss'!H29</f>
        <v>0.95237987853381068</v>
      </c>
      <c r="E17" s="413">
        <f>'Profit &amp; Loss'!I29</f>
        <v>0.13821194107437806</v>
      </c>
      <c r="F17" s="413">
        <f>'Profit &amp; Loss'!J29</f>
        <v>3.5714759262014839E-2</v>
      </c>
      <c r="G17" s="413">
        <f>'Profit &amp; Loss'!K29</f>
        <v>6.8964977688763529E-2</v>
      </c>
    </row>
    <row r="18" spans="2:11" ht="5.4" customHeight="1"/>
    <row r="19" spans="2:11" ht="15.6">
      <c r="B19" s="450" t="str">
        <f t="shared" ref="B19:G19" si="0">B6</f>
        <v xml:space="preserve">Key Financial Matrix </v>
      </c>
      <c r="C19" s="451">
        <f t="shared" si="0"/>
        <v>43921</v>
      </c>
      <c r="D19" s="451">
        <f t="shared" si="0"/>
        <v>44286</v>
      </c>
      <c r="E19" s="451">
        <f t="shared" si="0"/>
        <v>44651</v>
      </c>
      <c r="F19" s="451">
        <f t="shared" si="0"/>
        <v>45016</v>
      </c>
      <c r="G19" s="451">
        <f t="shared" si="0"/>
        <v>45382</v>
      </c>
      <c r="I19" s="480" t="s">
        <v>16344</v>
      </c>
      <c r="J19" s="480"/>
      <c r="K19" s="480"/>
    </row>
    <row r="20" spans="2:11" ht="3" customHeight="1"/>
    <row r="21" spans="2:11">
      <c r="B21" s="409" t="s">
        <v>16340</v>
      </c>
      <c r="C21" s="415">
        <f>'Profit &amp; Loss'!G14</f>
        <v>7.1819724264087874</v>
      </c>
      <c r="D21" s="415">
        <f>'Profit &amp; Loss'!H14</f>
        <v>7.0598531360205206</v>
      </c>
      <c r="E21" s="415">
        <f>'Profit &amp; Loss'!I14</f>
        <v>7.849978112125882</v>
      </c>
      <c r="F21" s="415">
        <f>'Profit &amp; Loss'!J14</f>
        <v>10.039244052493563</v>
      </c>
      <c r="G21" s="415">
        <f>'Profit &amp; Loss'!K14</f>
        <v>15.645632664789215</v>
      </c>
      <c r="H21" s="416">
        <f>'Profit &amp; Loss'!L14</f>
        <v>13.931809279084547</v>
      </c>
    </row>
    <row r="22" spans="2:11">
      <c r="B22" s="409" t="s">
        <v>16336</v>
      </c>
      <c r="C22" s="415">
        <f>'Profit &amp; Loss'!G36</f>
        <v>7.1679280397964806</v>
      </c>
      <c r="D22" s="415">
        <f>'Profit &amp; Loss'!H36</f>
        <v>7.9819510127633384</v>
      </c>
      <c r="E22" s="415">
        <f>'Profit &amp; Loss'!I36</f>
        <v>7.5112529354587823</v>
      </c>
      <c r="F22" s="415">
        <f>'Profit &amp; Loss'!J36</f>
        <v>7.7631366284476542</v>
      </c>
      <c r="G22" s="415">
        <f>'Profit &amp; Loss'!K36</f>
        <v>9.904615553468556</v>
      </c>
      <c r="H22" s="409"/>
    </row>
    <row r="23" spans="2:11">
      <c r="B23" s="409" t="s">
        <v>16337</v>
      </c>
      <c r="C23" s="415">
        <f>'Profit &amp; Loss'!G37</f>
        <v>2.5860780581458536</v>
      </c>
      <c r="D23" s="415">
        <f>'Profit &amp; Loss'!H37</f>
        <v>2.7717674255129623</v>
      </c>
      <c r="E23" s="415">
        <f>'Profit &amp; Loss'!I37</f>
        <v>2.5413112214070961</v>
      </c>
      <c r="F23" s="415">
        <f>'Profit &amp; Loss'!J37</f>
        <v>2.2005564529209307</v>
      </c>
      <c r="G23" s="415">
        <f>'Profit &amp; Loss'!K37</f>
        <v>3.1142637840216811</v>
      </c>
      <c r="H23" s="409"/>
    </row>
    <row r="24" spans="2:11">
      <c r="B24" s="409" t="s">
        <v>16341</v>
      </c>
      <c r="C24" s="415">
        <f>'Profit &amp; Loss'!G39</f>
        <v>0.70105285160211506</v>
      </c>
      <c r="D24" s="415">
        <f>'Profit &amp; Loss'!H39</f>
        <v>0.82169234682114389</v>
      </c>
      <c r="E24" s="415">
        <f>'Profit &amp; Loss'!I39</f>
        <v>0.96699293378464668</v>
      </c>
      <c r="F24" s="415">
        <f>'Profit &amp; Loss'!J39</f>
        <v>1.1548466612439383</v>
      </c>
      <c r="G24" s="415">
        <f>'Profit &amp; Loss'!K39</f>
        <v>2.0261132789664216</v>
      </c>
      <c r="H24" s="409"/>
    </row>
    <row r="25" spans="2:11">
      <c r="B25" s="409" t="s">
        <v>16342</v>
      </c>
      <c r="C25" s="413">
        <f>'Ratio Analysis'!H28</f>
        <v>3.1075783437042044E-2</v>
      </c>
      <c r="D25" s="413">
        <f>'Ratio Analysis'!I28</f>
        <v>7.9121926646634047E-2</v>
      </c>
      <c r="E25" s="413">
        <f>'Ratio Analysis'!J28</f>
        <v>8.9761204794962357E-2</v>
      </c>
      <c r="F25" s="413">
        <f>'Ratio Analysis'!K28</f>
        <v>9.9034798392661494E-2</v>
      </c>
      <c r="G25" s="413">
        <f>'Ratio Analysis'!L28</f>
        <v>0.10044442364774603</v>
      </c>
      <c r="H25" s="413">
        <f>'Ratio Analysis'!M28</f>
        <v>0</v>
      </c>
    </row>
    <row r="26" spans="2:11">
      <c r="B26" s="409" t="s">
        <v>16343</v>
      </c>
      <c r="C26" s="413">
        <f>'Ratio Analysis'!H26</f>
        <v>6.5966506420429782E-2</v>
      </c>
      <c r="D26" s="413">
        <f>'Ratio Analysis'!I26</f>
        <v>6.4276366279209948E-2</v>
      </c>
      <c r="E26" s="413">
        <f>'Ratio Analysis'!J26</f>
        <v>7.6785907779206117E-2</v>
      </c>
      <c r="F26" s="413">
        <f>'Ratio Analysis'!K26</f>
        <v>8.8673853687200696E-2</v>
      </c>
      <c r="G26" s="413">
        <f>'Ratio Analysis'!L26</f>
        <v>8.8608580956803656E-2</v>
      </c>
      <c r="H26" s="413">
        <f>'Ratio Analysis'!M26</f>
        <v>0</v>
      </c>
    </row>
    <row r="27" spans="2:11" ht="4.95" customHeight="1"/>
    <row r="28" spans="2:11" ht="18" customHeight="1">
      <c r="B28" s="450" t="str">
        <f>"Top Shareholders of" &amp; " - " &amp; 'Data Sheet'!B1</f>
        <v>Top Shareholders of - NTPC LTD</v>
      </c>
      <c r="C28" s="485" t="str">
        <f>'Share Price -  5Y'!I21</f>
        <v>N. Shares (In Crs.)</v>
      </c>
      <c r="D28" s="485"/>
      <c r="E28" s="452" t="s">
        <v>16362</v>
      </c>
      <c r="F28" s="485" t="str">
        <f>'Share Price -  5Y'!K21</f>
        <v>Market Value (In Crs.)</v>
      </c>
      <c r="G28" s="485"/>
      <c r="I28" s="480" t="s">
        <v>16370</v>
      </c>
      <c r="J28" s="480"/>
      <c r="K28" s="480"/>
    </row>
    <row r="30" spans="2:11">
      <c r="B30" s="409" t="str">
        <f>'Share Price -  5Y'!H22</f>
        <v>President Of India</v>
      </c>
      <c r="C30" s="482">
        <f>'Share Price -  5Y'!I22</f>
        <v>495.53462510000003</v>
      </c>
      <c r="D30" s="482"/>
      <c r="E30" s="417">
        <f>'Share Price -  5Y'!J22</f>
        <v>0.51100000000000001</v>
      </c>
      <c r="F30" s="481">
        <f>'Share Price -  5Y'!K22</f>
        <v>161668.171438875</v>
      </c>
      <c r="G30" s="481"/>
    </row>
    <row r="31" spans="2:11">
      <c r="B31" s="409" t="str">
        <f>'Share Price -  5Y'!H23</f>
        <v>Icici Prudential Equity &amp; Debt Fund</v>
      </c>
      <c r="C31" s="482">
        <f>'Share Price -  5Y'!I23</f>
        <v>41.249901700000002</v>
      </c>
      <c r="D31" s="482"/>
      <c r="E31" s="417">
        <f>'Share Price -  5Y'!J23</f>
        <v>4.2500000000000003E-2</v>
      </c>
      <c r="F31" s="481">
        <f>'Share Price -  5Y'!K23</f>
        <v>13457.780429625001</v>
      </c>
      <c r="G31" s="481"/>
    </row>
    <row r="32" spans="2:11">
      <c r="B32" s="409" t="str">
        <f>'Share Price -  5Y'!H24</f>
        <v>Life Insurance Corporation Of India</v>
      </c>
      <c r="C32" s="482">
        <f>'Share Price -  5Y'!I24</f>
        <v>38.442476300000003</v>
      </c>
      <c r="D32" s="482"/>
      <c r="E32" s="417">
        <f>'Share Price -  5Y'!J24</f>
        <v>3.9599999999999996E-2</v>
      </c>
      <c r="F32" s="481">
        <f>'Share Price -  5Y'!K24</f>
        <v>12541.857892875001</v>
      </c>
      <c r="G32" s="481"/>
    </row>
    <row r="33" spans="2:11">
      <c r="B33" s="409" t="str">
        <f>'Share Price -  5Y'!H25</f>
        <v>Cpse Exchange Traded Scheme (cpse Etf)</v>
      </c>
      <c r="C33" s="482">
        <f>'Share Price -  5Y'!I25</f>
        <v>36.7304362</v>
      </c>
      <c r="D33" s="482"/>
      <c r="E33" s="417">
        <f>'Share Price -  5Y'!J25</f>
        <v>3.7900000000000003E-2</v>
      </c>
      <c r="F33" s="481">
        <f>'Share Price -  5Y'!K25</f>
        <v>11983.30481025</v>
      </c>
      <c r="G33" s="481"/>
    </row>
    <row r="34" spans="2:11">
      <c r="B34" s="409" t="str">
        <f>'Share Price -  5Y'!H26</f>
        <v>Government Of Singapore</v>
      </c>
      <c r="C34" s="482">
        <f>'Share Price -  5Y'!I26</f>
        <v>22.337465699999999</v>
      </c>
      <c r="D34" s="482"/>
      <c r="E34" s="417">
        <f>'Share Price -  5Y'!J26</f>
        <v>2.3E-2</v>
      </c>
      <c r="F34" s="481">
        <f>'Share Price -  5Y'!K26</f>
        <v>7287.5981846249997</v>
      </c>
      <c r="G34" s="481"/>
    </row>
    <row r="35" spans="2:11">
      <c r="B35" s="409" t="str">
        <f>'Share Price -  5Y'!H27</f>
        <v>Sbi Nifty 50 Etf</v>
      </c>
      <c r="C35" s="482">
        <f>'Share Price -  5Y'!I27</f>
        <v>18.668529700000001</v>
      </c>
      <c r="D35" s="482"/>
      <c r="E35" s="417">
        <f>'Share Price -  5Y'!J27</f>
        <v>1.9299999999999998E-2</v>
      </c>
      <c r="F35" s="481">
        <f>'Share Price -  5Y'!K27</f>
        <v>6090.6078146250002</v>
      </c>
      <c r="G35" s="481"/>
    </row>
    <row r="36" spans="2:11">
      <c r="B36" s="409" t="str">
        <f>'Share Price -  5Y'!H28</f>
        <v>Hdfc Trustee Company Ltd. A/c Hdfc Balanced A</v>
      </c>
      <c r="C36" s="482">
        <f>'Share Price -  5Y'!I28</f>
        <v>18.4833432</v>
      </c>
      <c r="D36" s="482"/>
      <c r="E36" s="417">
        <f>'Share Price -  5Y'!J28</f>
        <v>1.9099999999999999E-2</v>
      </c>
      <c r="F36" s="481">
        <f>'Share Price -  5Y'!K28</f>
        <v>6030.1907190000002</v>
      </c>
      <c r="G36" s="481"/>
    </row>
    <row r="37" spans="2:11">
      <c r="B37" s="409" t="str">
        <f>'Share Price -  5Y'!H29</f>
        <v>Nps Trust- A/c Hdfc Pension Fund Management L</v>
      </c>
      <c r="C37" s="482">
        <f>'Share Price -  5Y'!I29</f>
        <v>15.8349718</v>
      </c>
      <c r="D37" s="482"/>
      <c r="E37" s="417">
        <f>'Share Price -  5Y'!J29</f>
        <v>1.6299999999999999E-2</v>
      </c>
      <c r="F37" s="481">
        <f>'Share Price -  5Y'!K29</f>
        <v>5166.1595497500002</v>
      </c>
      <c r="G37" s="481"/>
    </row>
    <row r="38" spans="2:11">
      <c r="B38" s="409" t="str">
        <f>'Share Price -  5Y'!H30</f>
        <v>Investor Education and Protection Fund (IEPF)</v>
      </c>
      <c r="C38" s="482">
        <f>'Share Price -  5Y'!I30</f>
        <v>0.17887230000000001</v>
      </c>
      <c r="D38" s="482"/>
      <c r="E38" s="417">
        <f>'Share Price -  5Y'!J30</f>
        <v>2.0000000000000001E-4</v>
      </c>
      <c r="F38" s="481">
        <f>'Share Price -  5Y'!K30</f>
        <v>58.357087875000005</v>
      </c>
      <c r="G38" s="481"/>
    </row>
    <row r="39" spans="2:11">
      <c r="E39" s="63"/>
    </row>
    <row r="40" spans="2:11" ht="15.6">
      <c r="B40" s="450" t="s">
        <v>16386</v>
      </c>
      <c r="C40" s="450" t="s">
        <v>16380</v>
      </c>
      <c r="D40" s="480" t="s">
        <v>16387</v>
      </c>
      <c r="E40" s="480"/>
      <c r="F40" s="480" t="s">
        <v>16406</v>
      </c>
      <c r="G40" s="480"/>
      <c r="I40" s="480" t="s">
        <v>210</v>
      </c>
      <c r="J40" s="480"/>
      <c r="K40" s="480"/>
    </row>
    <row r="42" spans="2:11">
      <c r="B42" s="418" t="s">
        <v>16381</v>
      </c>
      <c r="C42" s="425" t="s">
        <v>16385</v>
      </c>
      <c r="D42" s="477">
        <v>1.59</v>
      </c>
      <c r="E42" s="477"/>
      <c r="F42" s="292"/>
      <c r="G42" s="424" t="s">
        <v>16407</v>
      </c>
      <c r="I42" t="s">
        <v>16371</v>
      </c>
      <c r="K42" s="404">
        <f>'Data Sheet'!B8</f>
        <v>315.8</v>
      </c>
    </row>
    <row r="43" spans="2:11">
      <c r="B43" s="418" t="s">
        <v>16382</v>
      </c>
      <c r="C43" s="425" t="s">
        <v>16388</v>
      </c>
      <c r="D43" s="477">
        <v>1.0900000000000001</v>
      </c>
      <c r="E43" s="477"/>
      <c r="F43" s="426"/>
      <c r="G43" s="424" t="s">
        <v>16407</v>
      </c>
      <c r="I43" t="s">
        <v>16372</v>
      </c>
      <c r="K43" s="404">
        <f>'Data Sheet'!B6</f>
        <v>969.66671944268523</v>
      </c>
    </row>
    <row r="44" spans="2:11">
      <c r="B44" s="418" t="s">
        <v>16383</v>
      </c>
      <c r="C44" s="425" t="s">
        <v>16389</v>
      </c>
      <c r="D44" s="477">
        <v>1.72</v>
      </c>
      <c r="E44" s="477"/>
      <c r="F44" s="427"/>
      <c r="G44" s="424" t="s">
        <v>16407</v>
      </c>
      <c r="I44" s="2" t="s">
        <v>70</v>
      </c>
      <c r="J44" s="2"/>
      <c r="K44" s="405">
        <f>K42*K43</f>
        <v>306220.75</v>
      </c>
    </row>
    <row r="45" spans="2:11">
      <c r="B45" s="418" t="s">
        <v>16384</v>
      </c>
      <c r="C45" s="425" t="s">
        <v>16390</v>
      </c>
      <c r="D45" s="477">
        <v>1.51</v>
      </c>
      <c r="E45" s="477"/>
      <c r="F45" s="427"/>
      <c r="G45" s="424" t="s">
        <v>16407</v>
      </c>
      <c r="I45" s="403" t="s">
        <v>16373</v>
      </c>
      <c r="K45" s="406">
        <f>'Data Sheet'!K70*-1</f>
        <v>-6847.34</v>
      </c>
    </row>
    <row r="46" spans="2:11">
      <c r="B46" s="418"/>
      <c r="C46" s="418"/>
      <c r="D46" s="478"/>
      <c r="E46" s="478"/>
      <c r="F46" s="419"/>
      <c r="G46" s="420"/>
      <c r="I46" s="403" t="s">
        <v>16374</v>
      </c>
      <c r="K46" s="404">
        <f>'Data Sheet'!K60</f>
        <v>237130.98</v>
      </c>
    </row>
    <row r="47" spans="2:11">
      <c r="B47" s="421" t="s">
        <v>16391</v>
      </c>
      <c r="C47" s="418"/>
      <c r="D47" s="479"/>
      <c r="E47" s="479"/>
      <c r="F47" s="419"/>
      <c r="G47" s="420"/>
      <c r="I47" s="403" t="s">
        <v>16375</v>
      </c>
      <c r="K47" s="37">
        <v>4413.01</v>
      </c>
    </row>
    <row r="48" spans="2:11" ht="14.4" customHeight="1">
      <c r="B48" s="475" t="s">
        <v>16392</v>
      </c>
      <c r="C48" s="475"/>
      <c r="D48" s="475"/>
      <c r="E48" s="475"/>
      <c r="F48" s="475"/>
      <c r="G48" s="475"/>
      <c r="I48" s="407" t="s">
        <v>408</v>
      </c>
      <c r="J48" s="2"/>
      <c r="K48" s="408">
        <f>SUM(K44:K47)</f>
        <v>540917.4</v>
      </c>
    </row>
    <row r="49" spans="2:12" ht="17.399999999999999" customHeight="1">
      <c r="B49" s="475"/>
      <c r="C49" s="475"/>
      <c r="D49" s="475"/>
      <c r="E49" s="475"/>
      <c r="F49" s="475"/>
      <c r="G49" s="475"/>
      <c r="I49" s="403"/>
    </row>
    <row r="50" spans="2:12" ht="15.6">
      <c r="B50" s="450" t="s">
        <v>16393</v>
      </c>
      <c r="C50" s="450"/>
      <c r="D50" s="450"/>
      <c r="E50" s="450"/>
      <c r="F50" s="450"/>
      <c r="G50" s="450"/>
      <c r="H50" s="450"/>
      <c r="I50" s="450"/>
      <c r="J50" s="450"/>
      <c r="K50" s="450"/>
    </row>
    <row r="51" spans="2:12" ht="5.4" customHeight="1">
      <c r="B51" s="476"/>
      <c r="C51" s="476"/>
      <c r="D51" s="476"/>
      <c r="E51" s="476"/>
      <c r="F51" s="476"/>
      <c r="G51" s="476"/>
      <c r="H51" s="476"/>
      <c r="I51" s="476"/>
      <c r="J51" s="476"/>
      <c r="K51" s="476"/>
    </row>
    <row r="52" spans="2:12">
      <c r="B52" s="474" t="s">
        <v>16394</v>
      </c>
      <c r="C52" s="474"/>
      <c r="D52" s="474"/>
      <c r="E52" s="474"/>
      <c r="F52" s="474"/>
      <c r="G52" s="474"/>
      <c r="H52" s="474"/>
      <c r="I52" s="474"/>
      <c r="J52" s="474"/>
      <c r="K52" s="474"/>
      <c r="L52" s="423"/>
    </row>
    <row r="53" spans="2:12">
      <c r="B53" s="474" t="s">
        <v>16395</v>
      </c>
      <c r="C53" s="474"/>
      <c r="D53" s="474"/>
      <c r="E53" s="474"/>
      <c r="F53" s="474"/>
      <c r="G53" s="474"/>
      <c r="H53" s="474"/>
      <c r="I53" s="474"/>
      <c r="J53" s="474"/>
      <c r="K53" s="474"/>
      <c r="L53" s="423"/>
    </row>
    <row r="54" spans="2:12">
      <c r="B54" s="474" t="s">
        <v>16396</v>
      </c>
      <c r="C54" s="474"/>
      <c r="D54" s="474"/>
      <c r="E54" s="474"/>
      <c r="F54" s="474"/>
      <c r="G54" s="474"/>
      <c r="H54" s="474"/>
      <c r="I54" s="474"/>
      <c r="J54" s="474"/>
      <c r="K54" s="474"/>
      <c r="L54" s="474"/>
    </row>
    <row r="55" spans="2:12">
      <c r="B55" s="474" t="s">
        <v>16397</v>
      </c>
      <c r="C55" s="474"/>
      <c r="D55" s="474"/>
      <c r="E55" s="474"/>
      <c r="F55" s="474"/>
      <c r="G55" s="474"/>
      <c r="H55" s="474"/>
      <c r="I55" s="474"/>
      <c r="J55" s="474"/>
      <c r="K55" s="474"/>
      <c r="L55" s="474"/>
    </row>
    <row r="56" spans="2:12">
      <c r="B56" s="474" t="s">
        <v>16398</v>
      </c>
      <c r="C56" s="474"/>
      <c r="D56" s="474"/>
      <c r="E56" s="474"/>
      <c r="F56" s="474"/>
      <c r="G56" s="474"/>
      <c r="H56" s="474"/>
      <c r="I56" s="474"/>
      <c r="J56" s="474"/>
      <c r="K56" s="474"/>
      <c r="L56" s="423"/>
    </row>
    <row r="57" spans="2:12">
      <c r="B57" s="474" t="s">
        <v>16405</v>
      </c>
      <c r="C57" s="474"/>
      <c r="D57" s="474"/>
      <c r="E57" s="474"/>
      <c r="F57" s="474"/>
      <c r="G57" s="474"/>
      <c r="H57" s="474"/>
      <c r="I57" s="474"/>
      <c r="J57" s="474"/>
      <c r="K57" s="474"/>
      <c r="L57" s="423"/>
    </row>
    <row r="58" spans="2:12">
      <c r="B58" s="474" t="s">
        <v>16399</v>
      </c>
      <c r="C58" s="474"/>
      <c r="D58" s="474"/>
      <c r="E58" s="474"/>
      <c r="F58" s="474"/>
      <c r="G58" s="474"/>
      <c r="H58" s="474"/>
      <c r="I58" s="474"/>
      <c r="J58" s="474"/>
      <c r="K58" s="474"/>
      <c r="L58" s="423"/>
    </row>
    <row r="59" spans="2:12">
      <c r="B59" s="474" t="s">
        <v>16400</v>
      </c>
      <c r="C59" s="474"/>
      <c r="D59" s="474"/>
      <c r="E59" s="474"/>
      <c r="F59" s="474"/>
      <c r="G59" s="474"/>
      <c r="H59" s="474"/>
      <c r="I59" s="474"/>
      <c r="J59" s="474"/>
      <c r="K59" s="474"/>
      <c r="L59" s="423"/>
    </row>
    <row r="60" spans="2:12">
      <c r="B60" s="474" t="s">
        <v>16401</v>
      </c>
      <c r="C60" s="474"/>
      <c r="D60" s="474"/>
      <c r="E60" s="474"/>
      <c r="F60" s="474"/>
      <c r="G60" s="474"/>
      <c r="H60" s="474"/>
      <c r="I60" s="474"/>
      <c r="J60" s="474"/>
      <c r="K60" s="474"/>
      <c r="L60" s="423"/>
    </row>
    <row r="61" spans="2:12">
      <c r="B61" s="474" t="s">
        <v>16402</v>
      </c>
      <c r="C61" s="474"/>
      <c r="D61" s="474"/>
      <c r="E61" s="474"/>
      <c r="F61" s="474"/>
      <c r="G61" s="474"/>
      <c r="H61" s="474"/>
      <c r="I61" s="474"/>
      <c r="J61" s="474"/>
      <c r="K61" s="474"/>
      <c r="L61" s="423"/>
    </row>
    <row r="62" spans="2:12">
      <c r="B62" s="474" t="s">
        <v>16403</v>
      </c>
      <c r="C62" s="474"/>
      <c r="D62" s="474"/>
      <c r="E62" s="474"/>
      <c r="F62" s="474"/>
      <c r="G62" s="474"/>
      <c r="H62" s="474"/>
      <c r="I62" s="474"/>
      <c r="J62" s="474"/>
      <c r="K62" s="474"/>
      <c r="L62" s="423"/>
    </row>
    <row r="63" spans="2:12">
      <c r="B63" s="474" t="s">
        <v>16404</v>
      </c>
      <c r="C63" s="474"/>
      <c r="D63" s="474"/>
      <c r="E63" s="474"/>
      <c r="F63" s="474"/>
      <c r="G63" s="474"/>
      <c r="H63" s="474"/>
      <c r="I63" s="474"/>
      <c r="J63" s="474"/>
      <c r="K63" s="474"/>
      <c r="L63" s="423"/>
    </row>
    <row r="64" spans="2:12">
      <c r="B64" s="422"/>
      <c r="C64" s="422"/>
      <c r="D64" s="422"/>
      <c r="E64" s="422"/>
      <c r="F64" s="422"/>
      <c r="G64" s="422"/>
      <c r="H64" s="422"/>
      <c r="I64" s="422"/>
      <c r="J64" s="422"/>
      <c r="K64" s="422"/>
      <c r="L64" s="422"/>
    </row>
    <row r="65" spans="2:12" ht="15.6">
      <c r="B65" s="453" t="s">
        <v>16408</v>
      </c>
      <c r="C65" s="453"/>
      <c r="D65" s="453"/>
      <c r="E65" s="450"/>
      <c r="F65" s="450"/>
      <c r="G65" s="450"/>
      <c r="H65" s="450"/>
      <c r="I65" s="450"/>
      <c r="J65" s="450"/>
      <c r="K65" s="450"/>
      <c r="L65" s="422"/>
    </row>
    <row r="66" spans="2:12" ht="15.6">
      <c r="B66" s="400"/>
      <c r="C66" s="400"/>
      <c r="D66" s="400"/>
      <c r="E66" s="400"/>
      <c r="F66" s="400"/>
      <c r="G66" s="400"/>
      <c r="H66" s="400"/>
      <c r="I66" s="400"/>
      <c r="J66" s="400"/>
      <c r="K66" s="400"/>
      <c r="L66" s="422"/>
    </row>
    <row r="67" spans="2:12" ht="15.6">
      <c r="B67" s="400"/>
      <c r="C67" s="400"/>
      <c r="D67" s="400"/>
      <c r="E67" s="400"/>
      <c r="F67" s="400"/>
      <c r="G67" s="400"/>
      <c r="H67" s="400"/>
      <c r="I67" s="400"/>
      <c r="J67" s="400"/>
      <c r="K67" s="400"/>
      <c r="L67" s="422"/>
    </row>
    <row r="68" spans="2:12" ht="15.6">
      <c r="B68" s="400"/>
      <c r="C68" s="400"/>
      <c r="D68" s="400"/>
      <c r="E68" s="400"/>
      <c r="F68" s="400"/>
      <c r="G68" s="400"/>
      <c r="H68" s="400"/>
      <c r="I68" s="400"/>
      <c r="J68" s="400"/>
      <c r="K68" s="400"/>
      <c r="L68" s="422"/>
    </row>
    <row r="69" spans="2:12" ht="15.6">
      <c r="B69" s="400"/>
      <c r="C69" s="400"/>
      <c r="D69" s="400"/>
      <c r="E69" s="400"/>
      <c r="F69" s="400"/>
      <c r="G69" s="400"/>
      <c r="H69" s="400"/>
      <c r="I69" s="400"/>
      <c r="J69" s="400"/>
      <c r="K69" s="400"/>
      <c r="L69" s="422"/>
    </row>
    <row r="70" spans="2:12" ht="15.6">
      <c r="B70" s="400"/>
      <c r="C70" s="400"/>
      <c r="D70" s="400"/>
      <c r="E70" s="400"/>
      <c r="F70" s="400"/>
      <c r="G70" s="400"/>
      <c r="H70" s="400"/>
      <c r="I70" s="400"/>
      <c r="J70" s="400"/>
      <c r="K70" s="400"/>
      <c r="L70" s="422"/>
    </row>
    <row r="71" spans="2:12" ht="15.6">
      <c r="B71" s="400"/>
      <c r="C71" s="400"/>
      <c r="D71" s="400"/>
      <c r="E71" s="400"/>
      <c r="F71" s="400"/>
      <c r="G71" s="400"/>
      <c r="H71" s="400"/>
      <c r="I71" s="400"/>
      <c r="J71" s="400"/>
      <c r="K71" s="400"/>
      <c r="L71" s="422"/>
    </row>
    <row r="72" spans="2:12" ht="15.6">
      <c r="B72" s="400"/>
      <c r="C72" s="400"/>
      <c r="D72" s="400"/>
      <c r="E72" s="400"/>
      <c r="F72" s="400"/>
      <c r="G72" s="400"/>
      <c r="H72" s="400"/>
      <c r="I72" s="400"/>
      <c r="J72" s="400"/>
      <c r="K72" s="400"/>
      <c r="L72" s="422"/>
    </row>
    <row r="73" spans="2:12" ht="15.6">
      <c r="B73" s="400"/>
      <c r="C73" s="400"/>
      <c r="D73" s="400"/>
      <c r="E73" s="400"/>
      <c r="F73" s="400"/>
      <c r="G73" s="400"/>
      <c r="H73" s="400"/>
      <c r="I73" s="400"/>
      <c r="J73" s="400"/>
      <c r="K73" s="400"/>
      <c r="L73" s="422"/>
    </row>
    <row r="74" spans="2:12" ht="15.6">
      <c r="B74" s="400"/>
      <c r="C74" s="400"/>
      <c r="D74" s="400"/>
      <c r="E74" s="400"/>
      <c r="F74" s="400"/>
      <c r="G74" s="400"/>
      <c r="H74" s="400"/>
      <c r="I74" s="400"/>
      <c r="J74" s="400"/>
      <c r="K74" s="400"/>
      <c r="L74" s="422"/>
    </row>
    <row r="75" spans="2:12">
      <c r="B75" t="s">
        <v>16376</v>
      </c>
    </row>
    <row r="76" spans="2:12">
      <c r="B76" t="s">
        <v>16378</v>
      </c>
      <c r="C76" t="s">
        <v>16377</v>
      </c>
      <c r="F76" t="s">
        <v>16379</v>
      </c>
    </row>
  </sheetData>
  <mergeCells count="48">
    <mergeCell ref="B2:K2"/>
    <mergeCell ref="C4:K4"/>
    <mergeCell ref="I6:K6"/>
    <mergeCell ref="I19:K19"/>
    <mergeCell ref="C28:D28"/>
    <mergeCell ref="F28:G28"/>
    <mergeCell ref="I28:K28"/>
    <mergeCell ref="F34:G34"/>
    <mergeCell ref="C30:D30"/>
    <mergeCell ref="C31:D31"/>
    <mergeCell ref="C32:D32"/>
    <mergeCell ref="C33:D33"/>
    <mergeCell ref="C34:D34"/>
    <mergeCell ref="F30:G30"/>
    <mergeCell ref="F31:G31"/>
    <mergeCell ref="F32:G32"/>
    <mergeCell ref="F33:G33"/>
    <mergeCell ref="I40:K40"/>
    <mergeCell ref="D40:E40"/>
    <mergeCell ref="D42:E42"/>
    <mergeCell ref="D43:E43"/>
    <mergeCell ref="F35:G35"/>
    <mergeCell ref="F36:G36"/>
    <mergeCell ref="F37:G37"/>
    <mergeCell ref="F38:G38"/>
    <mergeCell ref="C35:D35"/>
    <mergeCell ref="C36:D36"/>
    <mergeCell ref="C37:D37"/>
    <mergeCell ref="C38:D38"/>
    <mergeCell ref="F40:G40"/>
    <mergeCell ref="B48:G49"/>
    <mergeCell ref="B51:K51"/>
    <mergeCell ref="D44:E44"/>
    <mergeCell ref="D45:E45"/>
    <mergeCell ref="D46:E46"/>
    <mergeCell ref="D47:E47"/>
    <mergeCell ref="B57:K57"/>
    <mergeCell ref="B58:K58"/>
    <mergeCell ref="B59:K59"/>
    <mergeCell ref="B62:K62"/>
    <mergeCell ref="B63:K63"/>
    <mergeCell ref="B60:K60"/>
    <mergeCell ref="B61:K61"/>
    <mergeCell ref="B52:K52"/>
    <mergeCell ref="B53:K53"/>
    <mergeCell ref="B54:L54"/>
    <mergeCell ref="B55:L55"/>
    <mergeCell ref="B56:K56"/>
  </mergeCells>
  <pageMargins left="0.59055118110236227" right="0.59055118110236227" top="0.39370078740157483" bottom="0.39370078740157483" header="0.31496062992125984" footer="0.31496062992125984"/>
  <pageSetup scale="75" orientation="portrait" r:id="rId1"/>
  <ignoredErrors>
    <ignoredError xmlns:x16r3="http://schemas.microsoft.com/office/spreadsheetml/2018/08/main" sqref="E19" x16r3:misleadingForma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M130"/>
  <sheetViews>
    <sheetView showGridLines="0" view="pageBreakPreview" topLeftCell="A72" zoomScale="60" zoomScaleNormal="70" workbookViewId="0">
      <selection activeCell="A53" sqref="A53:L116"/>
    </sheetView>
  </sheetViews>
  <sheetFormatPr defaultRowHeight="14.4"/>
  <cols>
    <col min="1" max="1" width="1.6640625" customWidth="1"/>
    <col min="2" max="2" width="25.6640625" customWidth="1"/>
    <col min="3" max="3" width="16.6640625" customWidth="1"/>
    <col min="4" max="4" width="18.33203125" customWidth="1"/>
    <col min="5" max="6" width="17" customWidth="1"/>
    <col min="7" max="7" width="17.44140625" customWidth="1"/>
    <col min="8" max="8" width="17.6640625" customWidth="1"/>
    <col min="9" max="9" width="18.5546875" customWidth="1"/>
    <col min="10" max="10" width="19.33203125" customWidth="1"/>
    <col min="11" max="11" width="17.33203125" customWidth="1"/>
    <col min="12" max="12" width="16.44140625" customWidth="1"/>
    <col min="13" max="13" width="13.88671875" customWidth="1"/>
  </cols>
  <sheetData>
    <row r="2" spans="1:13">
      <c r="B2" s="318"/>
      <c r="C2" s="318"/>
      <c r="D2" s="318"/>
      <c r="E2" s="318"/>
      <c r="F2" s="318"/>
      <c r="G2" s="318"/>
      <c r="H2" s="318"/>
      <c r="I2" s="318"/>
      <c r="J2" s="318"/>
      <c r="K2" s="318"/>
      <c r="L2" s="318"/>
      <c r="M2" s="318"/>
    </row>
    <row r="3" spans="1:13">
      <c r="B3" s="487" t="str">
        <f>B7</f>
        <v>Historical Financial Statement - NTPC LTD</v>
      </c>
      <c r="C3" s="487"/>
      <c r="D3" s="487"/>
      <c r="E3" s="487"/>
      <c r="F3" s="487"/>
      <c r="G3" s="487"/>
      <c r="H3" s="487"/>
      <c r="I3" s="487"/>
      <c r="J3" s="487"/>
      <c r="K3" s="487"/>
      <c r="L3" s="487"/>
      <c r="M3" s="487"/>
    </row>
    <row r="4" spans="1:13" ht="14.4" customHeight="1">
      <c r="B4" s="487"/>
      <c r="C4" s="487"/>
      <c r="D4" s="487"/>
      <c r="E4" s="487"/>
      <c r="F4" s="487"/>
      <c r="G4" s="487"/>
      <c r="H4" s="487"/>
      <c r="I4" s="487"/>
      <c r="J4" s="487"/>
      <c r="K4" s="487"/>
      <c r="L4" s="487"/>
      <c r="M4" s="487"/>
    </row>
    <row r="5" spans="1:13" ht="15" customHeight="1" thickBot="1">
      <c r="B5" s="430"/>
      <c r="C5" s="430"/>
      <c r="D5" s="430"/>
      <c r="E5" s="430"/>
      <c r="F5" s="430"/>
      <c r="G5" s="430"/>
      <c r="H5" s="430"/>
      <c r="I5" s="429"/>
      <c r="J5" s="429"/>
      <c r="K5" s="429"/>
      <c r="L5" s="429"/>
      <c r="M5" s="429"/>
    </row>
    <row r="6" spans="1:13" ht="11.4" customHeight="1" thickTop="1">
      <c r="B6" s="428"/>
      <c r="C6" s="428"/>
      <c r="D6" s="428"/>
      <c r="E6" s="428"/>
      <c r="F6" s="428"/>
      <c r="G6" s="428"/>
      <c r="H6" s="428"/>
    </row>
    <row r="7" spans="1:13">
      <c r="B7" s="486" t="str">
        <f>"Historical Financial Statement - " &amp; 'Data Sheet'!B1</f>
        <v>Historical Financial Statement - NTPC LTD</v>
      </c>
      <c r="C7" s="486"/>
      <c r="D7" s="486"/>
      <c r="E7" s="486"/>
      <c r="F7" s="486"/>
      <c r="G7" s="486"/>
      <c r="H7" s="486"/>
      <c r="I7" s="486"/>
      <c r="J7" s="486"/>
      <c r="K7" s="486"/>
      <c r="L7" s="486"/>
      <c r="M7" s="486"/>
    </row>
    <row r="8" spans="1:13">
      <c r="B8" s="455" t="s">
        <v>81</v>
      </c>
      <c r="C8" s="451">
        <f>'Data Sheet'!B57</f>
        <v>42094</v>
      </c>
      <c r="D8" s="451">
        <f>'Data Sheet'!C57</f>
        <v>42460</v>
      </c>
      <c r="E8" s="451">
        <f>'Data Sheet'!D57</f>
        <v>42825</v>
      </c>
      <c r="F8" s="451">
        <f>'Data Sheet'!E57</f>
        <v>43190</v>
      </c>
      <c r="G8" s="451">
        <f>'Data Sheet'!F57</f>
        <v>43555</v>
      </c>
      <c r="H8" s="451">
        <f>'Data Sheet'!G57</f>
        <v>43921</v>
      </c>
      <c r="I8" s="451">
        <f>'Data Sheet'!H57</f>
        <v>44286</v>
      </c>
      <c r="J8" s="451">
        <f>'Data Sheet'!I57</f>
        <v>44651</v>
      </c>
      <c r="K8" s="451">
        <f>'Data Sheet'!J57</f>
        <v>45016</v>
      </c>
      <c r="L8" s="451">
        <f>'Data Sheet'!K57</f>
        <v>45382</v>
      </c>
      <c r="M8" s="456" t="s">
        <v>82</v>
      </c>
    </row>
    <row r="9" spans="1:13">
      <c r="A9" t="s">
        <v>84</v>
      </c>
      <c r="B9" s="29" t="s">
        <v>83</v>
      </c>
      <c r="C9" s="30"/>
      <c r="D9" s="30"/>
      <c r="E9" s="30"/>
      <c r="F9" s="30"/>
      <c r="G9" s="30"/>
      <c r="H9" s="30"/>
      <c r="I9" s="30"/>
      <c r="J9" s="30"/>
      <c r="K9" s="30"/>
      <c r="L9" s="30"/>
      <c r="M9" s="30"/>
    </row>
    <row r="10" spans="1:13">
      <c r="B10" s="20" t="s">
        <v>6</v>
      </c>
      <c r="C10" s="23">
        <f>IFERROR('Data Sheet'!B17,0)</f>
        <v>79956.740000000005</v>
      </c>
      <c r="D10" s="23">
        <f>IFERROR('Data Sheet'!C17,0)</f>
        <v>73396.320000000007</v>
      </c>
      <c r="E10" s="23">
        <f>IFERROR('Data Sheet'!D17,0)</f>
        <v>82042.490000000005</v>
      </c>
      <c r="F10" s="23">
        <f>IFERROR('Data Sheet'!E17,0)</f>
        <v>88083.31</v>
      </c>
      <c r="G10" s="23">
        <f>IFERROR('Data Sheet'!F17,0)</f>
        <v>100286.54</v>
      </c>
      <c r="H10" s="23">
        <f>IFERROR('Data Sheet'!G17,0)</f>
        <v>109464.04</v>
      </c>
      <c r="I10" s="23">
        <f>IFERROR('Data Sheet'!H17,0)</f>
        <v>111531.15</v>
      </c>
      <c r="J10" s="23">
        <f>IFERROR('Data Sheet'!I17,0)</f>
        <v>132669.28</v>
      </c>
      <c r="K10" s="23">
        <f>IFERROR('Data Sheet'!J17,0)</f>
        <v>176207.18</v>
      </c>
      <c r="L10" s="23">
        <f>IFERROR('Data Sheet'!K17,0)</f>
        <v>178500.88</v>
      </c>
      <c r="M10" s="23">
        <f>IFERROR(SUM('Data Sheet'!H43:K43),0)</f>
        <v>185891.75</v>
      </c>
    </row>
    <row r="11" spans="1:13">
      <c r="B11" s="24" t="s">
        <v>88</v>
      </c>
      <c r="C11" s="34" t="s">
        <v>85</v>
      </c>
      <c r="D11" s="35">
        <f>D10/C10-1</f>
        <v>-8.2049618331112573E-2</v>
      </c>
      <c r="E11" s="35">
        <f t="shared" ref="E11:M11" si="0">E10/D10-1</f>
        <v>0.11780113771371648</v>
      </c>
      <c r="F11" s="35">
        <f t="shared" si="0"/>
        <v>7.363038347568418E-2</v>
      </c>
      <c r="G11" s="35">
        <f t="shared" si="0"/>
        <v>0.13854190992595528</v>
      </c>
      <c r="H11" s="35">
        <f t="shared" si="0"/>
        <v>9.1512779282244772E-2</v>
      </c>
      <c r="I11" s="35">
        <f t="shared" si="0"/>
        <v>1.8883918408273637E-2</v>
      </c>
      <c r="J11" s="35">
        <f t="shared" si="0"/>
        <v>0.18952669276699829</v>
      </c>
      <c r="K11" s="35">
        <f t="shared" si="0"/>
        <v>0.32816866120024168</v>
      </c>
      <c r="L11" s="35">
        <f t="shared" si="0"/>
        <v>1.3017063209342705E-2</v>
      </c>
      <c r="M11" s="35">
        <f t="shared" si="0"/>
        <v>4.1405230047045105E-2</v>
      </c>
    </row>
    <row r="13" spans="1:13">
      <c r="B13" t="s">
        <v>86</v>
      </c>
      <c r="C13" s="21">
        <f>IFERROR(SUM('Data Sheet'!B18,'Data Sheet'!B20:B22)-1*'Data Sheet'!B19,0)</f>
        <v>62480.319999999992</v>
      </c>
      <c r="D13" s="21">
        <f>IFERROR(SUM('Data Sheet'!C18,'Data Sheet'!C20:C22)-1*'Data Sheet'!C19,0)</f>
        <v>54652.18</v>
      </c>
      <c r="E13" s="21">
        <f>IFERROR(SUM('Data Sheet'!D18,'Data Sheet'!D20:D22)-1*'Data Sheet'!D19,0)</f>
        <v>60357.149999999994</v>
      </c>
      <c r="F13" s="21">
        <f>IFERROR(SUM('Data Sheet'!E18,'Data Sheet'!E20:E22)-1*'Data Sheet'!E19,0)</f>
        <v>64386.18</v>
      </c>
      <c r="G13" s="21">
        <f>IFERROR(SUM('Data Sheet'!F18,'Data Sheet'!F20:F22)-1*'Data Sheet'!F19,0)</f>
        <v>72237.19</v>
      </c>
      <c r="H13" s="21">
        <f>IFERROR(SUM('Data Sheet'!G18,'Data Sheet'!G20:G22)-1*'Data Sheet'!G19,0)</f>
        <v>75620.02</v>
      </c>
      <c r="I13" s="21">
        <f>IFERROR(SUM('Data Sheet'!H18,'Data Sheet'!H20:H22)-1*'Data Sheet'!H19,0)</f>
        <v>75111.64</v>
      </c>
      <c r="J13" s="21">
        <f>IFERROR(SUM('Data Sheet'!I18,'Data Sheet'!I20:I22)-1*'Data Sheet'!I19,0)</f>
        <v>91225.790000000008</v>
      </c>
      <c r="K13" s="21">
        <f>IFERROR(SUM('Data Sheet'!J18,'Data Sheet'!J20:J22)-1*'Data Sheet'!J19,0)</f>
        <v>124974.84</v>
      </c>
      <c r="L13" s="21">
        <f>IFERROR(SUM('Data Sheet'!K18,'Data Sheet'!K20:K22)-1*'Data Sheet'!K19,0)</f>
        <v>126157.08</v>
      </c>
      <c r="M13" s="23">
        <f>IFERROR(SUM('Data Sheet'!L18,'Data Sheet'!L20:L22)-1*'Data Sheet'!L19,0)</f>
        <v>0</v>
      </c>
    </row>
    <row r="14" spans="1:13">
      <c r="B14" s="24" t="s">
        <v>87</v>
      </c>
      <c r="C14" s="27">
        <f>C13/C10</f>
        <v>0.78142655641037873</v>
      </c>
      <c r="D14" s="27">
        <f t="shared" ref="D14:M14" si="1">D13/D10</f>
        <v>0.74461744131040897</v>
      </c>
      <c r="E14" s="27">
        <f t="shared" si="1"/>
        <v>0.73568159620703844</v>
      </c>
      <c r="F14" s="27">
        <f t="shared" si="1"/>
        <v>0.73096912457081831</v>
      </c>
      <c r="G14" s="27">
        <f t="shared" si="1"/>
        <v>0.72030792965835699</v>
      </c>
      <c r="H14" s="27">
        <f t="shared" si="1"/>
        <v>0.69082065671977766</v>
      </c>
      <c r="I14" s="27">
        <f t="shared" si="1"/>
        <v>0.67345884983701865</v>
      </c>
      <c r="J14" s="27">
        <f t="shared" si="1"/>
        <v>0.68761803787583686</v>
      </c>
      <c r="K14" s="27">
        <f t="shared" si="1"/>
        <v>0.70924941878077841</v>
      </c>
      <c r="L14" s="27">
        <f t="shared" si="1"/>
        <v>0.70675886863975124</v>
      </c>
      <c r="M14" s="28">
        <f t="shared" si="1"/>
        <v>0</v>
      </c>
    </row>
    <row r="16" spans="1:13">
      <c r="B16" s="346" t="s">
        <v>89</v>
      </c>
      <c r="C16" s="348">
        <f>C10-C13</f>
        <v>17476.420000000013</v>
      </c>
      <c r="D16" s="348">
        <f t="shared" ref="D16:M16" si="2">D10-D13</f>
        <v>18744.140000000007</v>
      </c>
      <c r="E16" s="348">
        <f t="shared" si="2"/>
        <v>21685.340000000011</v>
      </c>
      <c r="F16" s="348">
        <f t="shared" si="2"/>
        <v>23697.129999999997</v>
      </c>
      <c r="G16" s="348">
        <f t="shared" si="2"/>
        <v>28049.349999999991</v>
      </c>
      <c r="H16" s="348">
        <f t="shared" si="2"/>
        <v>33844.01999999999</v>
      </c>
      <c r="I16" s="348">
        <f t="shared" si="2"/>
        <v>36419.509999999995</v>
      </c>
      <c r="J16" s="348">
        <f t="shared" si="2"/>
        <v>41443.489999999991</v>
      </c>
      <c r="K16" s="348">
        <f t="shared" si="2"/>
        <v>51232.34</v>
      </c>
      <c r="L16" s="348">
        <f t="shared" si="2"/>
        <v>52343.8</v>
      </c>
      <c r="M16" s="348">
        <f t="shared" si="2"/>
        <v>185891.75</v>
      </c>
    </row>
    <row r="17" spans="2:13">
      <c r="B17" s="25" t="s">
        <v>97</v>
      </c>
      <c r="C17" s="27">
        <f>C16/C10</f>
        <v>0.21857344358962125</v>
      </c>
      <c r="D17" s="27">
        <f t="shared" ref="D17:M17" si="3">D16/D10</f>
        <v>0.25538255868959103</v>
      </c>
      <c r="E17" s="27">
        <f t="shared" si="3"/>
        <v>0.26431840379296156</v>
      </c>
      <c r="F17" s="27">
        <f t="shared" si="3"/>
        <v>0.26903087542918175</v>
      </c>
      <c r="G17" s="27">
        <f t="shared" si="3"/>
        <v>0.27969207034164301</v>
      </c>
      <c r="H17" s="27">
        <f t="shared" si="3"/>
        <v>0.30917934328022234</v>
      </c>
      <c r="I17" s="27">
        <f t="shared" si="3"/>
        <v>0.32654115016298135</v>
      </c>
      <c r="J17" s="27">
        <f t="shared" si="3"/>
        <v>0.31238196212416314</v>
      </c>
      <c r="K17" s="27">
        <f t="shared" si="3"/>
        <v>0.29075058121922159</v>
      </c>
      <c r="L17" s="27">
        <f t="shared" si="3"/>
        <v>0.29324113136024876</v>
      </c>
      <c r="M17" s="27">
        <f t="shared" si="3"/>
        <v>1</v>
      </c>
    </row>
    <row r="19" spans="2:13">
      <c r="B19" t="s">
        <v>90</v>
      </c>
      <c r="C19">
        <f>IFERROR(SUM('Data Sheet'!B23:B24),0)</f>
        <v>124.30000000000018</v>
      </c>
      <c r="D19">
        <f>IFERROR(SUM('Data Sheet'!C23:C24),0)</f>
        <v>176.6400000000001</v>
      </c>
      <c r="E19">
        <f>IFERROR(SUM('Data Sheet'!D23:D24),0)</f>
        <v>87.809999999999945</v>
      </c>
      <c r="F19">
        <f>IFERROR(SUM('Data Sheet'!E23:E24),0)</f>
        <v>1211.72</v>
      </c>
      <c r="G19">
        <f>IFERROR(SUM('Data Sheet'!F23:F24),0)</f>
        <v>5338.98</v>
      </c>
      <c r="H19">
        <f>IFERROR(SUM('Data Sheet'!G23:G24),0)</f>
        <v>2258.29</v>
      </c>
      <c r="I19">
        <f>IFERROR(SUM('Data Sheet'!H23:H24),0)</f>
        <v>2375.79</v>
      </c>
      <c r="J19">
        <f>IFERROR(SUM('Data Sheet'!I23:I24),0)</f>
        <v>1081.5699999999997</v>
      </c>
      <c r="K19">
        <f>IFERROR(SUM('Data Sheet'!J23:J24),0)</f>
        <v>3636.39</v>
      </c>
      <c r="L19">
        <f>IFERROR(SUM('Data Sheet'!K23:K24),0)</f>
        <v>888.10999999999967</v>
      </c>
    </row>
    <row r="20" spans="2:13">
      <c r="B20" s="25" t="s">
        <v>91</v>
      </c>
      <c r="C20" s="27">
        <f t="shared" ref="C20:M20" si="4">C19/C10</f>
        <v>1.554590644891227E-3</v>
      </c>
      <c r="D20" s="27">
        <f t="shared" si="4"/>
        <v>2.4066601704281643E-3</v>
      </c>
      <c r="E20" s="27">
        <f t="shared" si="4"/>
        <v>1.0702990608890582E-3</v>
      </c>
      <c r="F20" s="27">
        <f t="shared" si="4"/>
        <v>1.3756522092550792E-2</v>
      </c>
      <c r="G20" s="27">
        <f t="shared" si="4"/>
        <v>5.3237253972467292E-2</v>
      </c>
      <c r="H20" s="27">
        <f t="shared" si="4"/>
        <v>2.063042803828545E-2</v>
      </c>
      <c r="I20" s="27">
        <f t="shared" si="4"/>
        <v>2.1301582562360383E-2</v>
      </c>
      <c r="J20" s="27">
        <f t="shared" si="4"/>
        <v>8.1523770989033757E-3</v>
      </c>
      <c r="K20" s="27">
        <f t="shared" si="4"/>
        <v>2.0637013769813466E-2</v>
      </c>
      <c r="L20" s="27">
        <f t="shared" si="4"/>
        <v>4.9753816339728951E-3</v>
      </c>
      <c r="M20" s="27">
        <f t="shared" si="4"/>
        <v>0</v>
      </c>
    </row>
    <row r="22" spans="2:13">
      <c r="B22" s="346" t="s">
        <v>92</v>
      </c>
      <c r="C22" s="348">
        <f t="shared" ref="C22:L22" si="5">C16-C19</f>
        <v>17352.120000000014</v>
      </c>
      <c r="D22" s="348">
        <f t="shared" si="5"/>
        <v>18567.500000000007</v>
      </c>
      <c r="E22" s="348">
        <f t="shared" si="5"/>
        <v>21597.53000000001</v>
      </c>
      <c r="F22" s="348">
        <f t="shared" si="5"/>
        <v>22485.409999999996</v>
      </c>
      <c r="G22" s="348">
        <f t="shared" si="5"/>
        <v>22710.369999999992</v>
      </c>
      <c r="H22" s="348">
        <f t="shared" si="5"/>
        <v>31585.729999999989</v>
      </c>
      <c r="I22" s="348">
        <f t="shared" si="5"/>
        <v>34043.719999999994</v>
      </c>
      <c r="J22" s="348">
        <f t="shared" si="5"/>
        <v>40361.919999999991</v>
      </c>
      <c r="K22" s="348">
        <f t="shared" si="5"/>
        <v>47595.95</v>
      </c>
      <c r="L22" s="348">
        <f t="shared" si="5"/>
        <v>51455.69</v>
      </c>
      <c r="M22" s="348">
        <f>IFERROR(SUM('Data Sheet'!H28:K28),0)</f>
        <v>91456.44</v>
      </c>
    </row>
    <row r="23" spans="2:13">
      <c r="B23" s="25" t="s">
        <v>93</v>
      </c>
      <c r="C23" s="27">
        <f t="shared" ref="C23:M23" si="6">C22/C10</f>
        <v>0.21701885294473003</v>
      </c>
      <c r="D23" s="27">
        <f t="shared" si="6"/>
        <v>0.25297589851916291</v>
      </c>
      <c r="E23" s="27">
        <f t="shared" si="6"/>
        <v>0.2632481047320725</v>
      </c>
      <c r="F23" s="27">
        <f t="shared" si="6"/>
        <v>0.25527435333663095</v>
      </c>
      <c r="G23" s="27">
        <f t="shared" si="6"/>
        <v>0.22645481636917569</v>
      </c>
      <c r="H23" s="27">
        <f t="shared" si="6"/>
        <v>0.28854891524193688</v>
      </c>
      <c r="I23" s="27">
        <f t="shared" si="6"/>
        <v>0.30523956760062093</v>
      </c>
      <c r="J23" s="27">
        <f t="shared" si="6"/>
        <v>0.30422958502525976</v>
      </c>
      <c r="K23" s="27">
        <f t="shared" si="6"/>
        <v>0.27011356744940812</v>
      </c>
      <c r="L23" s="27">
        <f t="shared" si="6"/>
        <v>0.28826574972627589</v>
      </c>
      <c r="M23" s="27">
        <f t="shared" si="6"/>
        <v>0.49198762182829525</v>
      </c>
    </row>
    <row r="25" spans="2:13">
      <c r="B25" t="s">
        <v>11</v>
      </c>
      <c r="C25" s="26">
        <f>IFERROR('Data Sheet'!B27,0)</f>
        <v>3668.98</v>
      </c>
      <c r="D25" s="26">
        <f>IFERROR('Data Sheet'!C27,0)</f>
        <v>3366.03</v>
      </c>
      <c r="E25" s="26">
        <f>IFERROR('Data Sheet'!D27,0)</f>
        <v>3752.8</v>
      </c>
      <c r="F25" s="26">
        <f>IFERROR('Data Sheet'!E27,0)</f>
        <v>4446.59</v>
      </c>
      <c r="G25" s="26">
        <f>IFERROR('Data Sheet'!F27,0)</f>
        <v>5604.65</v>
      </c>
      <c r="H25" s="26">
        <f>IFERROR('Data Sheet'!G27,0)</f>
        <v>8189.01</v>
      </c>
      <c r="I25" s="26">
        <f>IFERROR('Data Sheet'!H27,0)</f>
        <v>9224.2099999999991</v>
      </c>
      <c r="J25" s="26">
        <f>IFERROR('Data Sheet'!I27,0)</f>
        <v>9375.68</v>
      </c>
      <c r="K25" s="26">
        <f>IFERROR('Data Sheet'!J27,0)</f>
        <v>11447.15</v>
      </c>
      <c r="L25" s="26">
        <f>IFERROR('Data Sheet'!K27,0)</f>
        <v>12300.51</v>
      </c>
      <c r="M25" s="26">
        <f>IFERROR(SUM('Data Sheet'!H47:L47),0)</f>
        <v>12475.279999999999</v>
      </c>
    </row>
    <row r="26" spans="2:13">
      <c r="B26" s="27" t="s">
        <v>94</v>
      </c>
      <c r="C26" s="27">
        <f t="shared" ref="C26:M26" si="7">C25/C10</f>
        <v>4.5887063429549527E-2</v>
      </c>
      <c r="D26" s="27">
        <f t="shared" si="7"/>
        <v>4.5861018645076482E-2</v>
      </c>
      <c r="E26" s="27">
        <f t="shared" si="7"/>
        <v>4.5742151414468281E-2</v>
      </c>
      <c r="F26" s="27">
        <f t="shared" si="7"/>
        <v>5.0481640619545298E-2</v>
      </c>
      <c r="G26" s="27">
        <f t="shared" si="7"/>
        <v>5.5886363214844186E-2</v>
      </c>
      <c r="H26" s="27">
        <f t="shared" si="7"/>
        <v>7.4810047208197325E-2</v>
      </c>
      <c r="I26" s="27">
        <f t="shared" si="7"/>
        <v>8.2705235263870219E-2</v>
      </c>
      <c r="J26" s="27">
        <f t="shared" si="7"/>
        <v>7.0669562690021379E-2</v>
      </c>
      <c r="K26" s="27">
        <f t="shared" si="7"/>
        <v>6.4964151858057095E-2</v>
      </c>
      <c r="L26" s="27">
        <f t="shared" si="7"/>
        <v>6.8910080443300895E-2</v>
      </c>
      <c r="M26" s="27">
        <f t="shared" si="7"/>
        <v>6.711045541289487E-2</v>
      </c>
    </row>
    <row r="28" spans="2:13">
      <c r="B28" t="s">
        <v>95</v>
      </c>
      <c r="C28">
        <f>IFERROR('Data Sheet'!B26,0)</f>
        <v>5564.61</v>
      </c>
      <c r="D28">
        <f>IFERROR('Data Sheet'!C26,0)</f>
        <v>5771.24</v>
      </c>
      <c r="E28">
        <f>IFERROR('Data Sheet'!D26,0)</f>
        <v>6009.91</v>
      </c>
      <c r="F28">
        <f>IFERROR('Data Sheet'!E26,0)</f>
        <v>7459.93</v>
      </c>
      <c r="G28">
        <f>IFERROR('Data Sheet'!F26,0)</f>
        <v>8669.0300000000007</v>
      </c>
      <c r="H28">
        <f>IFERROR('Data Sheet'!G26,0)</f>
        <v>10356.16</v>
      </c>
      <c r="I28">
        <f>IFERROR('Data Sheet'!H26,0)</f>
        <v>12450.31</v>
      </c>
      <c r="J28">
        <f>IFERROR('Data Sheet'!I26,0)</f>
        <v>13787.83</v>
      </c>
      <c r="K28">
        <f>IFERROR('Data Sheet'!J26,0)</f>
        <v>14792.27</v>
      </c>
      <c r="L28">
        <f>IFERROR('Data Sheet'!K26,0)</f>
        <v>16203.63</v>
      </c>
      <c r="M28">
        <f>IFERROR(SUM('Data Sheet'!H46:K46),0)</f>
        <v>17008.879999999997</v>
      </c>
    </row>
    <row r="29" spans="2:13">
      <c r="B29" s="27" t="s">
        <v>96</v>
      </c>
      <c r="C29" s="27">
        <f t="shared" ref="C29:M29" si="8">C28/C10</f>
        <v>6.9595258636107465E-2</v>
      </c>
      <c r="D29" s="27">
        <f t="shared" si="8"/>
        <v>7.8631190228610912E-2</v>
      </c>
      <c r="E29" s="27">
        <f t="shared" si="8"/>
        <v>7.3253627480102071E-2</v>
      </c>
      <c r="F29" s="27">
        <f t="shared" si="8"/>
        <v>8.469175374994424E-2</v>
      </c>
      <c r="G29" s="27">
        <f t="shared" si="8"/>
        <v>8.644260735289104E-2</v>
      </c>
      <c r="H29" s="27">
        <f t="shared" si="8"/>
        <v>9.4607873051277852E-2</v>
      </c>
      <c r="I29" s="27">
        <f t="shared" si="8"/>
        <v>0.11163078655604286</v>
      </c>
      <c r="J29" s="27">
        <f t="shared" si="8"/>
        <v>0.10392631964234675</v>
      </c>
      <c r="K29" s="27">
        <f t="shared" si="8"/>
        <v>8.3948168286899549E-2</v>
      </c>
      <c r="L29" s="27">
        <f t="shared" si="8"/>
        <v>9.0776191131382647E-2</v>
      </c>
      <c r="M29" s="27">
        <f t="shared" si="8"/>
        <v>9.149884274046588E-2</v>
      </c>
    </row>
    <row r="31" spans="2:13">
      <c r="B31" s="346" t="s">
        <v>98</v>
      </c>
      <c r="C31" s="347">
        <f t="shared" ref="C31:L31" si="9">IFERROR(C22-SUM(C28,C25),0)</f>
        <v>8118.5300000000134</v>
      </c>
      <c r="D31" s="347">
        <f t="shared" si="9"/>
        <v>9430.2300000000068</v>
      </c>
      <c r="E31" s="347">
        <f t="shared" si="9"/>
        <v>11834.820000000011</v>
      </c>
      <c r="F31" s="347">
        <f t="shared" si="9"/>
        <v>10578.889999999996</v>
      </c>
      <c r="G31" s="347">
        <f t="shared" si="9"/>
        <v>8436.6899999999914</v>
      </c>
      <c r="H31" s="347">
        <f t="shared" si="9"/>
        <v>13040.55999999999</v>
      </c>
      <c r="I31" s="347">
        <f t="shared" si="9"/>
        <v>12369.199999999997</v>
      </c>
      <c r="J31" s="347">
        <f t="shared" si="9"/>
        <v>17198.409999999989</v>
      </c>
      <c r="K31" s="347">
        <f t="shared" si="9"/>
        <v>21356.53</v>
      </c>
      <c r="L31" s="347">
        <f t="shared" si="9"/>
        <v>22951.550000000003</v>
      </c>
      <c r="M31" s="347">
        <f>IFERROR(M22-SUM(M28,M25),0)</f>
        <v>61972.280000000006</v>
      </c>
    </row>
    <row r="32" spans="2:13">
      <c r="B32" s="27" t="s">
        <v>99</v>
      </c>
      <c r="C32" s="27">
        <f>C31/C10</f>
        <v>0.10153653087907302</v>
      </c>
      <c r="D32" s="27">
        <f t="shared" ref="D32:M32" si="10">D31/D10</f>
        <v>0.12848368964547549</v>
      </c>
      <c r="E32" s="27">
        <f t="shared" si="10"/>
        <v>0.14425232583750214</v>
      </c>
      <c r="F32" s="27">
        <f t="shared" si="10"/>
        <v>0.1201009589671414</v>
      </c>
      <c r="G32" s="27">
        <f t="shared" si="10"/>
        <v>8.4125845801440474E-2</v>
      </c>
      <c r="H32" s="27">
        <f t="shared" si="10"/>
        <v>0.11913099498246174</v>
      </c>
      <c r="I32" s="27">
        <f t="shared" si="10"/>
        <v>0.11090354578070788</v>
      </c>
      <c r="J32" s="27">
        <f t="shared" si="10"/>
        <v>0.12963370269289159</v>
      </c>
      <c r="K32" s="27">
        <f t="shared" si="10"/>
        <v>0.12120124730445149</v>
      </c>
      <c r="L32" s="27">
        <f t="shared" si="10"/>
        <v>0.12857947815159232</v>
      </c>
      <c r="M32" s="27">
        <f t="shared" si="10"/>
        <v>0.33337832367493453</v>
      </c>
    </row>
    <row r="34" spans="2:13">
      <c r="B34" t="s">
        <v>100</v>
      </c>
      <c r="C34">
        <f>IFERROR('Data Sheet'!B29,)</f>
        <v>463.84</v>
      </c>
      <c r="D34">
        <f>IFERROR('Data Sheet'!C29,)</f>
        <v>-162.81</v>
      </c>
      <c r="E34">
        <f>IFERROR('Data Sheet'!D29,)</f>
        <v>2712.39</v>
      </c>
      <c r="F34">
        <f>IFERROR('Data Sheet'!E29,)</f>
        <v>5652.94</v>
      </c>
      <c r="G34">
        <f>IFERROR('Data Sheet'!F29,)</f>
        <v>-2779.94</v>
      </c>
      <c r="H34">
        <f>IFERROR('Data Sheet'!G29,)</f>
        <v>9347.5400000000009</v>
      </c>
      <c r="I34">
        <f>IFERROR('Data Sheet'!H29,)</f>
        <v>2420.5300000000002</v>
      </c>
      <c r="J34">
        <f>IFERROR('Data Sheet'!I29,)</f>
        <v>5047.1000000000004</v>
      </c>
      <c r="K34">
        <f>IFERROR('Data Sheet'!J29,)</f>
        <v>6796.12</v>
      </c>
      <c r="L34">
        <f>IFERROR('Data Sheet'!K29,)</f>
        <v>6809.2</v>
      </c>
      <c r="M34">
        <f>IFERROR(SUM('Data Sheet'!H49:K49),)</f>
        <v>7193.2</v>
      </c>
    </row>
    <row r="35" spans="2:13">
      <c r="B35" s="27" t="s">
        <v>101</v>
      </c>
      <c r="C35" s="27">
        <f>C34/C31</f>
        <v>5.7133495842227495E-2</v>
      </c>
      <c r="D35" s="27">
        <f t="shared" ref="D35:M35" si="11">D34/D31</f>
        <v>-1.7264690256759366E-2</v>
      </c>
      <c r="E35" s="27">
        <f t="shared" si="11"/>
        <v>0.22918726267066145</v>
      </c>
      <c r="F35" s="27">
        <f t="shared" si="11"/>
        <v>0.53436041021316993</v>
      </c>
      <c r="G35" s="27">
        <f t="shared" si="11"/>
        <v>-0.32950600294665361</v>
      </c>
      <c r="H35" s="27">
        <f t="shared" si="11"/>
        <v>0.71680510652916807</v>
      </c>
      <c r="I35" s="27">
        <f t="shared" si="11"/>
        <v>0.19569010121915734</v>
      </c>
      <c r="J35" s="27">
        <f t="shared" si="11"/>
        <v>0.29346317479348405</v>
      </c>
      <c r="K35" s="27">
        <f t="shared" si="11"/>
        <v>0.31822210817955915</v>
      </c>
      <c r="L35" s="27">
        <f t="shared" si="11"/>
        <v>0.29667713073844681</v>
      </c>
      <c r="M35" s="27">
        <f t="shared" si="11"/>
        <v>0.11607124992012556</v>
      </c>
    </row>
    <row r="37" spans="2:13">
      <c r="B37" s="346" t="s">
        <v>102</v>
      </c>
      <c r="C37" s="347">
        <f>C31-C34</f>
        <v>7654.6900000000132</v>
      </c>
      <c r="D37" s="347">
        <f t="shared" ref="D37:M37" si="12">D31-D34</f>
        <v>9593.0400000000063</v>
      </c>
      <c r="E37" s="347">
        <f t="shared" si="12"/>
        <v>9122.4300000000112</v>
      </c>
      <c r="F37" s="347">
        <f t="shared" si="12"/>
        <v>4925.9499999999962</v>
      </c>
      <c r="G37" s="347">
        <f t="shared" si="12"/>
        <v>11216.629999999992</v>
      </c>
      <c r="H37" s="347">
        <f t="shared" si="12"/>
        <v>3693.0199999999895</v>
      </c>
      <c r="I37" s="347">
        <f t="shared" si="12"/>
        <v>9948.6699999999964</v>
      </c>
      <c r="J37" s="347">
        <f t="shared" si="12"/>
        <v>12151.309999999989</v>
      </c>
      <c r="K37" s="347">
        <f t="shared" si="12"/>
        <v>14560.41</v>
      </c>
      <c r="L37" s="347">
        <f t="shared" si="12"/>
        <v>16142.350000000002</v>
      </c>
      <c r="M37" s="347">
        <f t="shared" si="12"/>
        <v>54779.080000000009</v>
      </c>
    </row>
    <row r="38" spans="2:13">
      <c r="B38" s="27" t="s">
        <v>103</v>
      </c>
      <c r="C38" s="27">
        <f>C37/C10</f>
        <v>9.5735393914259295E-2</v>
      </c>
      <c r="D38" s="27">
        <f t="shared" ref="D38:M38" si="13">D37/D10</f>
        <v>0.13070192075025022</v>
      </c>
      <c r="E38" s="27">
        <f t="shared" si="13"/>
        <v>0.11119153014492869</v>
      </c>
      <c r="F38" s="27">
        <f t="shared" si="13"/>
        <v>5.5923761266464624E-2</v>
      </c>
      <c r="G38" s="27">
        <f t="shared" si="13"/>
        <v>0.11184581699597965</v>
      </c>
      <c r="H38" s="27">
        <f t="shared" si="13"/>
        <v>3.3737289433132464E-2</v>
      </c>
      <c r="I38" s="27">
        <f t="shared" si="13"/>
        <v>8.9200819681317697E-2</v>
      </c>
      <c r="J38" s="27">
        <f t="shared" si="13"/>
        <v>9.1590984740401005E-2</v>
      </c>
      <c r="K38" s="27">
        <f t="shared" si="13"/>
        <v>8.2632330873236834E-2</v>
      </c>
      <c r="L38" s="27">
        <f t="shared" si="13"/>
        <v>9.0432887501731091E-2</v>
      </c>
      <c r="M38" s="27">
        <f t="shared" si="13"/>
        <v>0.29468268494970867</v>
      </c>
    </row>
    <row r="40" spans="2:13">
      <c r="B40" t="s">
        <v>104</v>
      </c>
      <c r="C40" s="330">
        <f>IFERROR('Data Sheet'!B94,)</f>
        <v>989.46</v>
      </c>
      <c r="D40" s="330">
        <f>IFERROR('Data Sheet'!C94,)</f>
        <v>989.46</v>
      </c>
      <c r="E40" s="330">
        <f>IFERROR('Data Sheet'!D94,)</f>
        <v>989.46</v>
      </c>
      <c r="F40" s="330">
        <f>IFERROR('Data Sheet'!E94,)</f>
        <v>989.46</v>
      </c>
      <c r="G40" s="330">
        <f>IFERROR('Data Sheet'!F94,)</f>
        <v>989.46</v>
      </c>
      <c r="H40" s="330">
        <f>IFERROR('Data Sheet'!G94,)</f>
        <v>989.46</v>
      </c>
      <c r="I40" s="330">
        <f>IFERROR('Data Sheet'!H94,)</f>
        <v>969.67</v>
      </c>
      <c r="J40" s="330">
        <f>IFERROR('Data Sheet'!I94,)</f>
        <v>969.67</v>
      </c>
      <c r="K40" s="330">
        <f>IFERROR('Data Sheet'!J94,)</f>
        <v>969.67</v>
      </c>
      <c r="L40" s="330">
        <f>IFERROR('Data Sheet'!K94,)</f>
        <v>969.67</v>
      </c>
      <c r="M40" s="330">
        <f>L40</f>
        <v>969.67</v>
      </c>
    </row>
    <row r="41" spans="2:13">
      <c r="C41" s="26"/>
      <c r="D41" s="26"/>
      <c r="E41" s="26"/>
      <c r="F41" s="26"/>
      <c r="G41" s="26"/>
      <c r="H41" s="26"/>
      <c r="I41" s="26"/>
      <c r="J41" s="26"/>
      <c r="K41" s="26"/>
      <c r="L41" s="26"/>
      <c r="M41" s="26"/>
    </row>
    <row r="42" spans="2:13">
      <c r="B42" t="s">
        <v>105</v>
      </c>
      <c r="C42" s="26">
        <f>IFERROR(C37/C40,0)</f>
        <v>7.7362298627534338</v>
      </c>
      <c r="D42" s="26">
        <f t="shared" ref="D42:M42" si="14">IFERROR(D37/D40,0)</f>
        <v>9.6952276999575595</v>
      </c>
      <c r="E42" s="26">
        <f t="shared" si="14"/>
        <v>9.2196046328300394</v>
      </c>
      <c r="F42" s="26">
        <f t="shared" si="14"/>
        <v>4.9784225739292101</v>
      </c>
      <c r="G42" s="26">
        <f t="shared" si="14"/>
        <v>11.336112627089515</v>
      </c>
      <c r="H42" s="26">
        <f t="shared" si="14"/>
        <v>3.7323590645402436</v>
      </c>
      <c r="I42" s="26">
        <f t="shared" si="14"/>
        <v>10.259851289613989</v>
      </c>
      <c r="J42" s="26">
        <f t="shared" si="14"/>
        <v>12.5313869667</v>
      </c>
      <c r="K42" s="26">
        <f t="shared" si="14"/>
        <v>15.015840440562254</v>
      </c>
      <c r="L42" s="26">
        <f t="shared" si="14"/>
        <v>16.647261439458788</v>
      </c>
      <c r="M42" s="26">
        <f t="shared" si="14"/>
        <v>56.492497447585272</v>
      </c>
    </row>
    <row r="43" spans="2:13">
      <c r="B43" s="27" t="s">
        <v>107</v>
      </c>
      <c r="C43" s="345" t="s">
        <v>85</v>
      </c>
      <c r="D43" s="27">
        <f>IFERROR(D42/C42-1,0)</f>
        <v>0.25322384054742786</v>
      </c>
      <c r="E43" s="27">
        <f t="shared" ref="E43:M43" si="15">IFERROR(E42/D42-1,0)</f>
        <v>-4.9057441645192323E-2</v>
      </c>
      <c r="F43" s="27">
        <f t="shared" si="15"/>
        <v>-0.46001778035019281</v>
      </c>
      <c r="G43" s="27">
        <f t="shared" si="15"/>
        <v>1.2770490971284727</v>
      </c>
      <c r="H43" s="27">
        <f t="shared" si="15"/>
        <v>-0.67075494154661497</v>
      </c>
      <c r="I43" s="27">
        <f t="shared" si="15"/>
        <v>1.7488918167303416</v>
      </c>
      <c r="J43" s="27">
        <f t="shared" si="15"/>
        <v>0.22140044850216078</v>
      </c>
      <c r="K43" s="27">
        <f t="shared" si="15"/>
        <v>0.19825845937598618</v>
      </c>
      <c r="L43" s="27">
        <f t="shared" si="15"/>
        <v>0.10864666585625016</v>
      </c>
      <c r="M43" s="27">
        <f t="shared" si="15"/>
        <v>2.3935009462686661</v>
      </c>
    </row>
    <row r="45" spans="2:13">
      <c r="B45" t="s">
        <v>106</v>
      </c>
      <c r="C45" s="26">
        <f>IFERROR('Data Sheet'!B31/HistoricalFS!C40,0)</f>
        <v>2.0833181735492086</v>
      </c>
      <c r="D45" s="26">
        <f>IFERROR('Data Sheet'!C31/HistoricalFS!D40,0)</f>
        <v>2.7916540335132294</v>
      </c>
      <c r="E45" s="26">
        <f>IFERROR('Data Sheet'!D31/HistoricalFS!E40,0)</f>
        <v>3.9833141309401086</v>
      </c>
      <c r="F45" s="26">
        <f>IFERROR('Data Sheet'!E31/HistoricalFS!F40,0)</f>
        <v>4.2666504962302669</v>
      </c>
      <c r="G45" s="26">
        <f>IFERROR('Data Sheet'!F31/HistoricalFS!G40,0)</f>
        <v>6.0799729145190309</v>
      </c>
      <c r="H45" s="26">
        <f>IFERROR('Data Sheet'!G31/HistoricalFS!H40,0)</f>
        <v>3.1499909041295249</v>
      </c>
      <c r="I45" s="26">
        <f>IFERROR('Data Sheet'!H31/HistoricalFS!I40,0)</f>
        <v>6.1499788587870103</v>
      </c>
      <c r="J45" s="26">
        <f>IFERROR('Data Sheet'!I31/HistoricalFS!J40,0)</f>
        <v>6.9999793744263519</v>
      </c>
      <c r="K45" s="26">
        <f>IFERROR('Data Sheet'!J31/HistoricalFS!K40,0)</f>
        <v>7.2499819526230578</v>
      </c>
      <c r="L45" s="26">
        <f>IFERROR('Data Sheet'!K31/HistoricalFS!L40,0)</f>
        <v>7.749976796229646</v>
      </c>
      <c r="M45" s="26">
        <f>IFERROR('Data Sheet'!L31/HistoricalFS!M40,0)</f>
        <v>0</v>
      </c>
    </row>
    <row r="46" spans="2:13">
      <c r="B46" s="27" t="s">
        <v>108</v>
      </c>
      <c r="C46" s="27">
        <f>IFERROR(C45/C42,0)</f>
        <v>0.2692937271137037</v>
      </c>
      <c r="D46" s="27">
        <f t="shared" ref="D46:M46" si="16">IFERROR(D45/D42,0)</f>
        <v>0.28794104892713862</v>
      </c>
      <c r="E46" s="27">
        <f t="shared" si="16"/>
        <v>0.43204825907132149</v>
      </c>
      <c r="F46" s="27">
        <f t="shared" si="16"/>
        <v>0.85702859346928073</v>
      </c>
      <c r="G46" s="27">
        <f t="shared" si="16"/>
        <v>0.53633667153146758</v>
      </c>
      <c r="H46" s="27">
        <f t="shared" si="16"/>
        <v>0.84396780954341122</v>
      </c>
      <c r="I46" s="27">
        <f t="shared" si="16"/>
        <v>0.59942183226501655</v>
      </c>
      <c r="J46" s="27">
        <f t="shared" si="16"/>
        <v>0.55859573988319011</v>
      </c>
      <c r="K46" s="27">
        <f t="shared" si="16"/>
        <v>0.48282225569197573</v>
      </c>
      <c r="L46" s="27">
        <f t="shared" si="16"/>
        <v>0.46554064309099974</v>
      </c>
      <c r="M46" s="27">
        <f t="shared" si="16"/>
        <v>0</v>
      </c>
    </row>
    <row r="48" spans="2:13">
      <c r="B48" t="s">
        <v>109</v>
      </c>
      <c r="C48" s="22">
        <f>IFERROR(IF(C42&gt;C45,1-C46,0),0)</f>
        <v>0.7307062728862963</v>
      </c>
      <c r="D48" s="22">
        <f t="shared" ref="D48:M48" si="17">IFERROR(IF(D42&gt;D45,1-D46,0),0)</f>
        <v>0.71205895107286143</v>
      </c>
      <c r="E48" s="22">
        <f t="shared" si="17"/>
        <v>0.56795174092867851</v>
      </c>
      <c r="F48" s="22">
        <f t="shared" si="17"/>
        <v>0.14297140653071927</v>
      </c>
      <c r="G48" s="22">
        <f t="shared" si="17"/>
        <v>0.46366332846853242</v>
      </c>
      <c r="H48" s="22">
        <f t="shared" si="17"/>
        <v>0.15603219045658878</v>
      </c>
      <c r="I48" s="22">
        <f t="shared" si="17"/>
        <v>0.40057816773498345</v>
      </c>
      <c r="J48" s="22">
        <f t="shared" si="17"/>
        <v>0.44140426011680989</v>
      </c>
      <c r="K48" s="22">
        <f t="shared" si="17"/>
        <v>0.51717774430802432</v>
      </c>
      <c r="L48" s="22">
        <f t="shared" si="17"/>
        <v>0.53445935690900026</v>
      </c>
      <c r="M48" s="22">
        <f t="shared" si="17"/>
        <v>1</v>
      </c>
    </row>
    <row r="53" spans="1:13">
      <c r="A53" t="s">
        <v>84</v>
      </c>
      <c r="B53" s="29" t="s">
        <v>110</v>
      </c>
      <c r="C53" s="30"/>
      <c r="D53" s="30"/>
      <c r="E53" s="30"/>
      <c r="F53" s="30"/>
      <c r="G53" s="30"/>
      <c r="H53" s="30"/>
      <c r="I53" s="30"/>
      <c r="J53" s="30"/>
      <c r="K53" s="30"/>
      <c r="L53" s="30"/>
    </row>
    <row r="54" spans="1:13">
      <c r="B54" t="s">
        <v>24</v>
      </c>
      <c r="C54" s="23">
        <f>IFERROR('Data Sheet'!B58,0)</f>
        <v>8245.4599999999991</v>
      </c>
      <c r="D54" s="23">
        <f>IFERROR('Data Sheet'!C58,0)</f>
        <v>8245.4599999999991</v>
      </c>
      <c r="E54" s="23">
        <f>IFERROR('Data Sheet'!D58,0)</f>
        <v>8245.4599999999991</v>
      </c>
      <c r="F54" s="23">
        <f>IFERROR('Data Sheet'!E58,0)</f>
        <v>8245.4599999999991</v>
      </c>
      <c r="G54" s="23">
        <f>IFERROR('Data Sheet'!F58,0)</f>
        <v>9894.56</v>
      </c>
      <c r="H54" s="23">
        <f>IFERROR('Data Sheet'!G58,0)</f>
        <v>9894.56</v>
      </c>
      <c r="I54" s="23">
        <f>IFERROR('Data Sheet'!H58,0)</f>
        <v>9696.67</v>
      </c>
      <c r="J54" s="23">
        <f>IFERROR('Data Sheet'!I58,0)</f>
        <v>9696.67</v>
      </c>
      <c r="K54" s="23">
        <f>IFERROR('Data Sheet'!J58,0)</f>
        <v>9696.67</v>
      </c>
      <c r="L54" s="23">
        <f>IFERROR('Data Sheet'!K58,0)</f>
        <v>9696.67</v>
      </c>
      <c r="M54" s="205"/>
    </row>
    <row r="55" spans="1:13">
      <c r="B55" t="s">
        <v>25</v>
      </c>
      <c r="C55" s="23">
        <f>IFERROR('Data Sheet'!B59,0)</f>
        <v>73848.52</v>
      </c>
      <c r="D55" s="23">
        <f>IFERROR('Data Sheet'!C59,0)</f>
        <v>83330.12</v>
      </c>
      <c r="E55" s="23">
        <f>IFERROR('Data Sheet'!D59,0)</f>
        <v>89592.56</v>
      </c>
      <c r="F55" s="23">
        <f>IFERROR('Data Sheet'!E59,0)</f>
        <v>95318.01</v>
      </c>
      <c r="G55" s="23">
        <f>IFERROR('Data Sheet'!F59,0)</f>
        <v>101461.65</v>
      </c>
      <c r="H55" s="23">
        <f>IFERROR('Data Sheet'!G59,0)</f>
        <v>108944.6</v>
      </c>
      <c r="I55" s="23">
        <f>IFERROR('Data Sheet'!H59,0)</f>
        <v>116041.8</v>
      </c>
      <c r="J55" s="23">
        <f>IFERROR('Data Sheet'!I59,0)</f>
        <v>125677.07</v>
      </c>
      <c r="K55" s="23">
        <f>IFERROR('Data Sheet'!J59,0)</f>
        <v>137326.5</v>
      </c>
      <c r="L55" s="23">
        <f>IFERROR('Data Sheet'!K59,0)</f>
        <v>151012.6</v>
      </c>
      <c r="M55" s="205"/>
    </row>
    <row r="56" spans="1:13">
      <c r="B56" t="s">
        <v>62</v>
      </c>
      <c r="C56" s="23">
        <f>IFERROR('Data Sheet'!B60,0)</f>
        <v>102252</v>
      </c>
      <c r="D56" s="23">
        <f>IFERROR('Data Sheet'!C60,0)</f>
        <v>99423.55</v>
      </c>
      <c r="E56" s="23">
        <f>IFERROR('Data Sheet'!D60,0)</f>
        <v>113773.2</v>
      </c>
      <c r="F56" s="23">
        <f>IFERROR('Data Sheet'!E60,0)</f>
        <v>130048.56</v>
      </c>
      <c r="G56" s="23">
        <f>IFERROR('Data Sheet'!F60,0)</f>
        <v>173058.23</v>
      </c>
      <c r="H56" s="23">
        <f>IFERROR('Data Sheet'!G60,0)</f>
        <v>202984.31</v>
      </c>
      <c r="I56" s="23">
        <f>IFERROR('Data Sheet'!H60,0)</f>
        <v>210207.87</v>
      </c>
      <c r="J56" s="23">
        <f>IFERROR('Data Sheet'!I60,0)</f>
        <v>210706.56</v>
      </c>
      <c r="K56" s="23">
        <f>IFERROR('Data Sheet'!J60,0)</f>
        <v>222913.16</v>
      </c>
      <c r="L56" s="23">
        <f>IFERROR('Data Sheet'!K60,0)</f>
        <v>237130.98</v>
      </c>
      <c r="M56" s="205"/>
    </row>
    <row r="57" spans="1:13">
      <c r="B57" t="s">
        <v>63</v>
      </c>
      <c r="C57" s="23">
        <f>IFERROR('Data Sheet'!B61,0)</f>
        <v>35366.06</v>
      </c>
      <c r="D57" s="23">
        <f>IFERROR('Data Sheet'!C61,0)</f>
        <v>33665.93</v>
      </c>
      <c r="E57" s="23">
        <f>IFERROR('Data Sheet'!D61,0)</f>
        <v>36989.599999999999</v>
      </c>
      <c r="F57" s="23">
        <f>IFERROR('Data Sheet'!E61,0)</f>
        <v>48880.23</v>
      </c>
      <c r="G57" s="23">
        <f>IFERROR('Data Sheet'!F61,0)</f>
        <v>62508.55</v>
      </c>
      <c r="H57" s="23">
        <f>IFERROR('Data Sheet'!G61,0)</f>
        <v>55745.53</v>
      </c>
      <c r="I57" s="23">
        <f>IFERROR('Data Sheet'!H61,0)</f>
        <v>62075.45</v>
      </c>
      <c r="J57" s="23">
        <f>IFERROR('Data Sheet'!I61,0)</f>
        <v>69751.12</v>
      </c>
      <c r="K57" s="23">
        <f>IFERROR('Data Sheet'!J61,0)</f>
        <v>77252.56</v>
      </c>
      <c r="L57" s="23">
        <f>IFERROR('Data Sheet'!K61,0)</f>
        <v>81437.47</v>
      </c>
      <c r="M57" s="205"/>
    </row>
    <row r="58" spans="1:13" s="2" customFormat="1">
      <c r="B58" s="346" t="s">
        <v>111</v>
      </c>
      <c r="C58" s="347">
        <f>IFERROR('Data Sheet'!B62,0)</f>
        <v>219712.04</v>
      </c>
      <c r="D58" s="347">
        <f>IFERROR('Data Sheet'!C62,0)</f>
        <v>224665.06</v>
      </c>
      <c r="E58" s="347">
        <f>IFERROR('Data Sheet'!D62,0)</f>
        <v>248600.82</v>
      </c>
      <c r="F58" s="347">
        <f>IFERROR('Data Sheet'!E62,0)</f>
        <v>282492.26</v>
      </c>
      <c r="G58" s="347">
        <f>IFERROR('Data Sheet'!F62,0)</f>
        <v>346922.99</v>
      </c>
      <c r="H58" s="347">
        <f>IFERROR('Data Sheet'!G62,0)</f>
        <v>377569</v>
      </c>
      <c r="I58" s="347">
        <f>IFERROR('Data Sheet'!H62,0)</f>
        <v>398021.79</v>
      </c>
      <c r="J58" s="347">
        <f>IFERROR('Data Sheet'!I62,0)</f>
        <v>415831.42</v>
      </c>
      <c r="K58" s="347">
        <f>IFERROR('Data Sheet'!J62,0)</f>
        <v>447188.89</v>
      </c>
      <c r="L58" s="347">
        <f>IFERROR('Data Sheet'!K62,0)</f>
        <v>479277.72</v>
      </c>
      <c r="M58" s="206"/>
    </row>
    <row r="59" spans="1:13">
      <c r="B59" s="2"/>
      <c r="M59" s="55"/>
    </row>
    <row r="60" spans="1:13">
      <c r="B60" t="s">
        <v>112</v>
      </c>
      <c r="C60" s="23">
        <f>IFERROR('Data Sheet'!B63,0)</f>
        <v>91853.02</v>
      </c>
      <c r="D60" s="23">
        <f>IFERROR('Data Sheet'!C63,0)</f>
        <v>92929.36</v>
      </c>
      <c r="E60" s="23">
        <f>IFERROR('Data Sheet'!D63,0)</f>
        <v>104531.66</v>
      </c>
      <c r="F60" s="23">
        <f>IFERROR('Data Sheet'!E63,0)</f>
        <v>128245.42</v>
      </c>
      <c r="G60" s="23">
        <f>IFERROR('Data Sheet'!F63,0)</f>
        <v>150984.53</v>
      </c>
      <c r="H60" s="23">
        <f>IFERROR('Data Sheet'!G63,0)</f>
        <v>187802.79</v>
      </c>
      <c r="I60" s="23">
        <f>IFERROR('Data Sheet'!H63,0)</f>
        <v>203245.18</v>
      </c>
      <c r="J60" s="23">
        <f>IFERROR('Data Sheet'!I63,0)</f>
        <v>224923.02</v>
      </c>
      <c r="K60" s="23">
        <f>IFERROR('Data Sheet'!J63,0)</f>
        <v>240424.42</v>
      </c>
      <c r="L60" s="23">
        <f>IFERROR('Data Sheet'!K63,0)</f>
        <v>258933.63</v>
      </c>
      <c r="M60" s="205"/>
    </row>
    <row r="61" spans="1:13">
      <c r="B61" t="s">
        <v>28</v>
      </c>
      <c r="C61" s="23">
        <f>IFERROR('Data Sheet'!B64,0)</f>
        <v>67554.69</v>
      </c>
      <c r="D61" s="23">
        <f>IFERROR('Data Sheet'!C64,0)</f>
        <v>75045.53</v>
      </c>
      <c r="E61" s="23">
        <f>IFERROR('Data Sheet'!D64,0)</f>
        <v>86895.71</v>
      </c>
      <c r="F61" s="23">
        <f>IFERROR('Data Sheet'!E64,0)</f>
        <v>83386.100000000006</v>
      </c>
      <c r="G61" s="23">
        <f>IFERROR('Data Sheet'!F64,0)</f>
        <v>118396.86</v>
      </c>
      <c r="H61" s="23">
        <f>IFERROR('Data Sheet'!G64,0)</f>
        <v>98508.47</v>
      </c>
      <c r="I61" s="23">
        <f>IFERROR('Data Sheet'!H64,0)</f>
        <v>97506.03</v>
      </c>
      <c r="J61" s="23">
        <f>IFERROR('Data Sheet'!I64,0)</f>
        <v>91126.26</v>
      </c>
      <c r="K61" s="23">
        <f>IFERROR('Data Sheet'!J64,0)</f>
        <v>89179</v>
      </c>
      <c r="L61" s="23">
        <f>IFERROR('Data Sheet'!K64,0)</f>
        <v>87664.45</v>
      </c>
      <c r="M61" s="205"/>
    </row>
    <row r="62" spans="1:13">
      <c r="B62" t="s">
        <v>29</v>
      </c>
      <c r="C62" s="23">
        <f>IFERROR('Data Sheet'!B65,0)</f>
        <v>1901.51</v>
      </c>
      <c r="D62" s="23">
        <f>IFERROR('Data Sheet'!C65,0)</f>
        <v>6473.36</v>
      </c>
      <c r="E62" s="23">
        <f>IFERROR('Data Sheet'!D65,0)</f>
        <v>7613.92</v>
      </c>
      <c r="F62" s="23">
        <f>IFERROR('Data Sheet'!E65,0)</f>
        <v>8875.61</v>
      </c>
      <c r="G62" s="23">
        <f>IFERROR('Data Sheet'!F65,0)</f>
        <v>8132.31</v>
      </c>
      <c r="H62" s="23">
        <f>IFERROR('Data Sheet'!G65,0)</f>
        <v>9306.59</v>
      </c>
      <c r="I62" s="23">
        <f>IFERROR('Data Sheet'!H65,0)</f>
        <v>10589.25</v>
      </c>
      <c r="J62" s="23">
        <f>IFERROR('Data Sheet'!I65,0)</f>
        <v>10626.24</v>
      </c>
      <c r="K62" s="23">
        <f>IFERROR('Data Sheet'!J65,0)</f>
        <v>13934.79</v>
      </c>
      <c r="L62" s="23">
        <f>IFERROR('Data Sheet'!K65,0)</f>
        <v>15884.56</v>
      </c>
      <c r="M62" s="205"/>
    </row>
    <row r="63" spans="1:13">
      <c r="B63" t="s">
        <v>64</v>
      </c>
      <c r="C63" s="23">
        <f>IFERROR('Data Sheet'!B66-SUM('Data Sheet'!B68:B70),0)</f>
        <v>26841.59</v>
      </c>
      <c r="D63" s="23">
        <f>IFERROR('Data Sheet'!C66-SUM('Data Sheet'!C68:C70),0)</f>
        <v>29845.149999999998</v>
      </c>
      <c r="E63" s="23">
        <f>IFERROR('Data Sheet'!D66-SUM('Data Sheet'!D68:D70),0)</f>
        <v>30604.59</v>
      </c>
      <c r="F63" s="23">
        <f>IFERROR('Data Sheet'!E66-SUM('Data Sheet'!E68:E70),0)</f>
        <v>42514.46</v>
      </c>
      <c r="G63" s="23">
        <f>IFERROR('Data Sheet'!F66-SUM('Data Sheet'!F68:F70),0)</f>
        <v>45598.889999999992</v>
      </c>
      <c r="H63" s="23">
        <f>IFERROR('Data Sheet'!G66-SUM('Data Sheet'!G68:G70),0)</f>
        <v>47103.569999999992</v>
      </c>
      <c r="I63" s="23">
        <f>IFERROR('Data Sheet'!H66-SUM('Data Sheet'!H68:H70),0)</f>
        <v>44074.06</v>
      </c>
      <c r="J63" s="23">
        <f>IFERROR('Data Sheet'!I66-SUM('Data Sheet'!I68:I70),0)</f>
        <v>46356.95</v>
      </c>
      <c r="K63" s="23">
        <f>IFERROR('Data Sheet'!J66-SUM('Data Sheet'!J68:J70),0)</f>
        <v>54135.87999999999</v>
      </c>
      <c r="L63" s="23">
        <f>IFERROR('Data Sheet'!K66-SUM('Data Sheet'!K68:K70),0)</f>
        <v>58327.89</v>
      </c>
      <c r="M63" s="205"/>
    </row>
    <row r="64" spans="1:13" s="2" customFormat="1">
      <c r="B64" s="346" t="s">
        <v>113</v>
      </c>
      <c r="C64" s="347">
        <f>IFERROR(SUM(C60:C63),0)</f>
        <v>188150.81000000003</v>
      </c>
      <c r="D64" s="347">
        <f t="shared" ref="D64:L64" si="18">IFERROR(SUM(D60:D63),0)</f>
        <v>204293.4</v>
      </c>
      <c r="E64" s="347">
        <f t="shared" si="18"/>
        <v>229645.88</v>
      </c>
      <c r="F64" s="347">
        <f t="shared" si="18"/>
        <v>263021.59000000003</v>
      </c>
      <c r="G64" s="347">
        <f t="shared" si="18"/>
        <v>323112.59000000003</v>
      </c>
      <c r="H64" s="347">
        <f t="shared" si="18"/>
        <v>342721.42000000004</v>
      </c>
      <c r="I64" s="347">
        <f t="shared" si="18"/>
        <v>355414.51999999996</v>
      </c>
      <c r="J64" s="347">
        <f t="shared" si="18"/>
        <v>373032.47</v>
      </c>
      <c r="K64" s="347">
        <f t="shared" si="18"/>
        <v>397674.09</v>
      </c>
      <c r="L64" s="347">
        <f t="shared" si="18"/>
        <v>420810.53</v>
      </c>
      <c r="M64" s="206"/>
    </row>
    <row r="65" spans="1:13">
      <c r="B65" s="2"/>
      <c r="C65" s="23"/>
      <c r="D65" s="23"/>
      <c r="E65" s="23"/>
      <c r="F65" s="23"/>
      <c r="G65" s="23"/>
      <c r="H65" s="23"/>
      <c r="I65" s="23"/>
      <c r="J65" s="23"/>
      <c r="K65" s="23"/>
      <c r="L65" s="23"/>
      <c r="M65" s="55"/>
    </row>
    <row r="66" spans="1:13">
      <c r="B66" t="s">
        <v>69</v>
      </c>
      <c r="C66" s="23">
        <f>IFERROR('Data Sheet'!B68,0)</f>
        <v>9249.92</v>
      </c>
      <c r="D66" s="23">
        <f>IFERROR('Data Sheet'!C68,0)</f>
        <v>8288.7900000000009</v>
      </c>
      <c r="E66" s="23">
        <f>IFERROR('Data Sheet'!D68,0)</f>
        <v>8963.89</v>
      </c>
      <c r="F66" s="23">
        <f>IFERROR('Data Sheet'!E68,0)</f>
        <v>8812.19</v>
      </c>
      <c r="G66" s="23">
        <f>IFERROR('Data Sheet'!F68,0)</f>
        <v>12363.52</v>
      </c>
      <c r="H66" s="23">
        <f>IFERROR('Data Sheet'!G68,0)</f>
        <v>20314.59</v>
      </c>
      <c r="I66" s="23">
        <f>IFERROR('Data Sheet'!H68,0)</f>
        <v>28199.83</v>
      </c>
      <c r="J66" s="23">
        <f>IFERROR('Data Sheet'!I68,0)</f>
        <v>27970.87</v>
      </c>
      <c r="K66" s="23">
        <f>IFERROR('Data Sheet'!J68,0)</f>
        <v>30112.41</v>
      </c>
      <c r="L66" s="23">
        <f>IFERROR('Data Sheet'!K68,0)</f>
        <v>33349.68</v>
      </c>
      <c r="M66" s="205"/>
    </row>
    <row r="67" spans="1:13">
      <c r="B67" t="s">
        <v>45</v>
      </c>
      <c r="C67" s="23">
        <f>IFERROR('Data Sheet'!B69,0)</f>
        <v>8059.7</v>
      </c>
      <c r="D67" s="23">
        <f>IFERROR('Data Sheet'!C69,0)</f>
        <v>7144.55</v>
      </c>
      <c r="E67" s="23">
        <f>IFERROR('Data Sheet'!D69,0)</f>
        <v>6689.59</v>
      </c>
      <c r="F67" s="23">
        <f>IFERROR('Data Sheet'!E69,0)</f>
        <v>6270.88</v>
      </c>
      <c r="G67" s="23">
        <f>IFERROR('Data Sheet'!F69,0)</f>
        <v>8513.4500000000007</v>
      </c>
      <c r="H67" s="23">
        <f>IFERROR('Data Sheet'!G69,0)</f>
        <v>11318.7</v>
      </c>
      <c r="I67" s="23">
        <f>IFERROR('Data Sheet'!H69,0)</f>
        <v>10019.64</v>
      </c>
      <c r="J67" s="23">
        <f>IFERROR('Data Sheet'!I69,0)</f>
        <v>10370</v>
      </c>
      <c r="K67" s="23">
        <f>IFERROR('Data Sheet'!J69,0)</f>
        <v>14453.86</v>
      </c>
      <c r="L67" s="23">
        <f>IFERROR('Data Sheet'!K69,0)</f>
        <v>18270.169999999998</v>
      </c>
      <c r="M67" s="205"/>
    </row>
    <row r="68" spans="1:13">
      <c r="B68" t="s">
        <v>78</v>
      </c>
      <c r="C68" s="23">
        <f>IFERROR('Data Sheet'!B70,0)</f>
        <v>14251.61</v>
      </c>
      <c r="D68" s="23">
        <f>IFERROR('Data Sheet'!C70,0)</f>
        <v>4938.32</v>
      </c>
      <c r="E68" s="23">
        <f>IFERROR('Data Sheet'!D70,0)</f>
        <v>3301.46</v>
      </c>
      <c r="F68" s="23">
        <f>IFERROR('Data Sheet'!E70,0)</f>
        <v>4387.6000000000004</v>
      </c>
      <c r="G68" s="23">
        <f>IFERROR('Data Sheet'!F70,0)</f>
        <v>2933.43</v>
      </c>
      <c r="H68" s="23">
        <f>IFERROR('Data Sheet'!G70,0)</f>
        <v>3214.29</v>
      </c>
      <c r="I68" s="23">
        <f>IFERROR('Data Sheet'!H70,0)</f>
        <v>4387.8</v>
      </c>
      <c r="J68" s="23">
        <f>IFERROR('Data Sheet'!I70,0)</f>
        <v>4458.08</v>
      </c>
      <c r="K68" s="23">
        <f>IFERROR('Data Sheet'!J70,0)</f>
        <v>4948.53</v>
      </c>
      <c r="L68" s="23">
        <f>IFERROR('Data Sheet'!K70,0)</f>
        <v>6847.34</v>
      </c>
      <c r="M68" s="205"/>
    </row>
    <row r="69" spans="1:13">
      <c r="B69" s="346" t="s">
        <v>114</v>
      </c>
      <c r="C69" s="347">
        <f>IFERROR(SUM(C66:C68),0)</f>
        <v>31561.23</v>
      </c>
      <c r="D69" s="347">
        <f t="shared" ref="D69:L69" si="19">IFERROR(SUM(D66:D68),0)</f>
        <v>20371.66</v>
      </c>
      <c r="E69" s="347">
        <f t="shared" si="19"/>
        <v>18954.939999999999</v>
      </c>
      <c r="F69" s="347">
        <f t="shared" si="19"/>
        <v>19470.669999999998</v>
      </c>
      <c r="G69" s="347">
        <f t="shared" si="19"/>
        <v>23810.400000000001</v>
      </c>
      <c r="H69" s="347">
        <f t="shared" si="19"/>
        <v>34847.58</v>
      </c>
      <c r="I69" s="347">
        <f t="shared" si="19"/>
        <v>42607.270000000004</v>
      </c>
      <c r="J69" s="347">
        <f t="shared" si="19"/>
        <v>42798.95</v>
      </c>
      <c r="K69" s="347">
        <f t="shared" si="19"/>
        <v>49514.8</v>
      </c>
      <c r="L69" s="347">
        <f t="shared" si="19"/>
        <v>58467.19</v>
      </c>
      <c r="M69" s="205"/>
    </row>
    <row r="70" spans="1:13">
      <c r="B70" s="2"/>
      <c r="C70" s="23"/>
      <c r="D70" s="23"/>
      <c r="E70" s="23"/>
      <c r="F70" s="23"/>
      <c r="G70" s="23"/>
      <c r="H70" s="23"/>
      <c r="I70" s="23"/>
      <c r="J70" s="23"/>
      <c r="K70" s="23"/>
      <c r="L70" s="23"/>
      <c r="M70" s="206"/>
    </row>
    <row r="71" spans="1:13">
      <c r="B71" s="346" t="s">
        <v>115</v>
      </c>
      <c r="C71" s="347">
        <f>IFERROR(SUM(C69+C64),0)</f>
        <v>219712.04000000004</v>
      </c>
      <c r="D71" s="347">
        <f t="shared" ref="D71:L71" si="20">IFERROR(SUM(D69,D64),0)</f>
        <v>224665.06</v>
      </c>
      <c r="E71" s="347">
        <f t="shared" si="20"/>
        <v>248600.82</v>
      </c>
      <c r="F71" s="347">
        <f t="shared" si="20"/>
        <v>282492.26</v>
      </c>
      <c r="G71" s="347">
        <f t="shared" si="20"/>
        <v>346922.99000000005</v>
      </c>
      <c r="H71" s="347">
        <f t="shared" si="20"/>
        <v>377569.00000000006</v>
      </c>
      <c r="I71" s="347">
        <f t="shared" si="20"/>
        <v>398021.79</v>
      </c>
      <c r="J71" s="347">
        <f t="shared" si="20"/>
        <v>415831.42</v>
      </c>
      <c r="K71" s="347">
        <f t="shared" si="20"/>
        <v>447188.89</v>
      </c>
      <c r="L71" s="347">
        <f t="shared" si="20"/>
        <v>479277.72000000003</v>
      </c>
      <c r="M71" s="205"/>
    </row>
    <row r="72" spans="1:13">
      <c r="M72" s="55"/>
    </row>
    <row r="73" spans="1:13">
      <c r="B73" s="2" t="s">
        <v>116</v>
      </c>
      <c r="C73" t="b">
        <f>C71=C58</f>
        <v>1</v>
      </c>
      <c r="D73" t="b">
        <f t="shared" ref="D73:L73" si="21">D71=D58</f>
        <v>1</v>
      </c>
      <c r="E73" t="b">
        <f t="shared" si="21"/>
        <v>1</v>
      </c>
      <c r="F73" t="b">
        <f t="shared" si="21"/>
        <v>1</v>
      </c>
      <c r="G73" t="b">
        <f t="shared" si="21"/>
        <v>1</v>
      </c>
      <c r="H73" t="b">
        <f t="shared" si="21"/>
        <v>1</v>
      </c>
      <c r="I73" t="b">
        <f t="shared" si="21"/>
        <v>1</v>
      </c>
      <c r="J73" t="b">
        <f t="shared" si="21"/>
        <v>1</v>
      </c>
      <c r="K73" t="b">
        <f t="shared" si="21"/>
        <v>1</v>
      </c>
      <c r="L73" t="b">
        <f t="shared" si="21"/>
        <v>1</v>
      </c>
      <c r="M73" s="205"/>
    </row>
    <row r="75" spans="1:13">
      <c r="A75" t="s">
        <v>84</v>
      </c>
      <c r="B75" s="29" t="s">
        <v>145</v>
      </c>
      <c r="C75" s="30"/>
      <c r="D75" s="30"/>
      <c r="E75" s="30"/>
      <c r="F75" s="30"/>
      <c r="G75" s="30"/>
      <c r="H75" s="30"/>
      <c r="I75" s="30"/>
      <c r="J75" s="30"/>
      <c r="K75" s="30"/>
      <c r="L75" s="30"/>
    </row>
    <row r="76" spans="1:13">
      <c r="B76" s="2" t="s">
        <v>146</v>
      </c>
    </row>
    <row r="77" spans="1:13">
      <c r="B77" t="s">
        <v>118</v>
      </c>
      <c r="C77" s="23">
        <f>IFERROR('Cash Flow Statement'!E4,0)</f>
        <v>43397</v>
      </c>
      <c r="D77" s="23">
        <f>IFERROR('Cash Flow Statement'!F4,0)</f>
        <v>38626</v>
      </c>
      <c r="E77" s="23">
        <f>IFERROR('Cash Flow Statement'!G4,0)</f>
        <v>28840</v>
      </c>
      <c r="F77" s="23">
        <f>IFERROR('Cash Flow Statement'!H4,0)</f>
        <v>33312</v>
      </c>
      <c r="G77" s="23">
        <f>IFERROR('Cash Flow Statement'!I4,0)</f>
        <v>28771</v>
      </c>
      <c r="H77" s="23">
        <f>IFERROR('Cash Flow Statement'!J4,0)</f>
        <v>23352</v>
      </c>
      <c r="I77" s="23">
        <f>IFERROR('Cash Flow Statement'!K4,0)</f>
        <v>31198</v>
      </c>
      <c r="J77" s="23">
        <f>IFERROR('Cash Flow Statement'!L4,0)</f>
        <v>26943</v>
      </c>
      <c r="K77" s="23">
        <f>IFERROR('Cash Flow Statement'!M4,0)</f>
        <v>41694</v>
      </c>
      <c r="L77" s="23">
        <f>IFERROR('Cash Flow Statement'!N4,0)</f>
        <v>65106</v>
      </c>
    </row>
    <row r="78" spans="1:13">
      <c r="B78" t="s">
        <v>69</v>
      </c>
      <c r="C78" s="23">
        <f>IFERROR('Cash Flow Statement'!E5,0)</f>
        <v>-3179</v>
      </c>
      <c r="D78" s="23">
        <f>IFERROR('Cash Flow Statement'!F5,0)</f>
        <v>-2223</v>
      </c>
      <c r="E78" s="23">
        <f>IFERROR('Cash Flow Statement'!G5,0)</f>
        <v>-4152</v>
      </c>
      <c r="F78" s="23">
        <f>IFERROR('Cash Flow Statement'!H5,0)</f>
        <v>-10688</v>
      </c>
      <c r="G78" s="23">
        <f>IFERROR('Cash Flow Statement'!I5,0)</f>
        <v>-9109</v>
      </c>
      <c r="H78" s="23">
        <f>IFERROR('Cash Flow Statement'!J5,0)</f>
        <v>9950</v>
      </c>
      <c r="I78" s="23">
        <f>IFERROR('Cash Flow Statement'!K5,0)</f>
        <v>-5505</v>
      </c>
      <c r="J78" s="23">
        <f>IFERROR('Cash Flow Statement'!L5,0)</f>
        <v>185</v>
      </c>
      <c r="K78" s="23">
        <f>IFERROR('Cash Flow Statement'!M5,0)</f>
        <v>-2213</v>
      </c>
      <c r="L78" s="23">
        <f>IFERROR('Cash Flow Statement'!N5,0)</f>
        <v>-1875</v>
      </c>
    </row>
    <row r="79" spans="1:13">
      <c r="B79" t="s">
        <v>45</v>
      </c>
      <c r="C79" s="23">
        <f>IFERROR('Cash Flow Statement'!E6,0)</f>
        <v>-3692</v>
      </c>
      <c r="D79" s="23">
        <f>IFERROR('Cash Flow Statement'!F6,0)</f>
        <v>-5743</v>
      </c>
      <c r="E79" s="23">
        <f>IFERROR('Cash Flow Statement'!G6,0)</f>
        <v>-6621</v>
      </c>
      <c r="F79" s="23">
        <f>IFERROR('Cash Flow Statement'!H6,0)</f>
        <v>-3560</v>
      </c>
      <c r="G79" s="23">
        <f>IFERROR('Cash Flow Statement'!I6,0)</f>
        <v>2069</v>
      </c>
      <c r="H79" s="23">
        <f>IFERROR('Cash Flow Statement'!J6,0)</f>
        <v>2326</v>
      </c>
      <c r="I79" s="23">
        <f>IFERROR('Cash Flow Statement'!K6,0)</f>
        <v>3814</v>
      </c>
      <c r="J79" s="23">
        <f>IFERROR('Cash Flow Statement'!L6,0)</f>
        <v>472</v>
      </c>
      <c r="K79" s="23">
        <f>IFERROR('Cash Flow Statement'!M6,0)</f>
        <v>-5665</v>
      </c>
      <c r="L79" s="23">
        <f>IFERROR('Cash Flow Statement'!N6,0)</f>
        <v>-7265</v>
      </c>
    </row>
    <row r="80" spans="1:13">
      <c r="B80" t="s">
        <v>119</v>
      </c>
      <c r="C80" s="23">
        <f>IFERROR('Cash Flow Statement'!E7,0)</f>
        <v>3598</v>
      </c>
      <c r="D80" s="23">
        <f>IFERROR('Cash Flow Statement'!F7,0)</f>
        <v>3947</v>
      </c>
      <c r="E80" s="23">
        <f>IFERROR('Cash Flow Statement'!G7,0)</f>
        <v>9301</v>
      </c>
      <c r="F80" s="23">
        <f>IFERROR('Cash Flow Statement'!H7,0)</f>
        <v>7320</v>
      </c>
      <c r="G80" s="23">
        <f>IFERROR('Cash Flow Statement'!I7,0)</f>
        <v>-4692</v>
      </c>
      <c r="H80" s="23">
        <f>IFERROR('Cash Flow Statement'!J7,0)</f>
        <v>-8085</v>
      </c>
      <c r="I80" s="23">
        <f>IFERROR('Cash Flow Statement'!K7,0)</f>
        <v>5748</v>
      </c>
      <c r="J80" s="23">
        <f>IFERROR('Cash Flow Statement'!L7,0)</f>
        <v>-7012</v>
      </c>
      <c r="K80" s="23">
        <f>IFERROR('Cash Flow Statement'!M7,0)</f>
        <v>6945</v>
      </c>
      <c r="L80" s="23">
        <f>IFERROR('Cash Flow Statement'!N7,0)</f>
        <v>13706</v>
      </c>
    </row>
    <row r="81" spans="1:12">
      <c r="B81" t="s">
        <v>120</v>
      </c>
      <c r="C81" s="23">
        <f>IFERROR('Cash Flow Statement'!E8,0)</f>
        <v>0</v>
      </c>
      <c r="D81" s="23">
        <f>IFERROR('Cash Flow Statement'!F8,0)</f>
        <v>-520</v>
      </c>
      <c r="E81" s="23">
        <f>IFERROR('Cash Flow Statement'!G8,0)</f>
        <v>0</v>
      </c>
      <c r="F81" s="23">
        <f>IFERROR('Cash Flow Statement'!H8,0)</f>
        <v>0</v>
      </c>
      <c r="G81" s="23">
        <f>IFERROR('Cash Flow Statement'!I8,0)</f>
        <v>0</v>
      </c>
      <c r="H81" s="23">
        <f>IFERROR('Cash Flow Statement'!J8,0)</f>
        <v>0</v>
      </c>
      <c r="I81" s="23">
        <f>IFERROR('Cash Flow Statement'!K8,0)</f>
        <v>0</v>
      </c>
      <c r="J81" s="23">
        <f>IFERROR('Cash Flow Statement'!L8,0)</f>
        <v>0</v>
      </c>
      <c r="K81" s="23">
        <f>IFERROR('Cash Flow Statement'!M8,0)</f>
        <v>0</v>
      </c>
      <c r="L81" s="23">
        <f>IFERROR('Cash Flow Statement'!N8,0)</f>
        <v>0</v>
      </c>
    </row>
    <row r="82" spans="1:12">
      <c r="B82" t="s">
        <v>121</v>
      </c>
      <c r="C82" s="23">
        <f>IFERROR('Cash Flow Statement'!E9,0)</f>
        <v>-398</v>
      </c>
      <c r="D82" s="23">
        <f>IFERROR('Cash Flow Statement'!F9,0)</f>
        <v>5852</v>
      </c>
      <c r="E82" s="23">
        <f>IFERROR('Cash Flow Statement'!G9,0)</f>
        <v>4727</v>
      </c>
      <c r="F82" s="23">
        <f>IFERROR('Cash Flow Statement'!H9,0)</f>
        <v>494</v>
      </c>
      <c r="G82" s="23">
        <f>IFERROR('Cash Flow Statement'!I9,0)</f>
        <v>4512</v>
      </c>
      <c r="H82" s="23">
        <f>IFERROR('Cash Flow Statement'!J9,0)</f>
        <v>875</v>
      </c>
      <c r="I82" s="23">
        <f>IFERROR('Cash Flow Statement'!K9,0)</f>
        <v>-4150</v>
      </c>
      <c r="J82" s="23">
        <f>IFERROR('Cash Flow Statement'!L9,0)</f>
        <v>-4396</v>
      </c>
      <c r="K82" s="23">
        <f>IFERROR('Cash Flow Statement'!M9,0)</f>
        <v>-2194</v>
      </c>
      <c r="L82" s="23">
        <f>IFERROR('Cash Flow Statement'!N9,0)</f>
        <v>2760</v>
      </c>
    </row>
    <row r="83" spans="1:12">
      <c r="B83" t="s">
        <v>122</v>
      </c>
      <c r="C83" s="23">
        <f>IFERROR('Cash Flow Statement'!E10,0)</f>
        <v>-3672</v>
      </c>
      <c r="D83" s="23">
        <f>IFERROR('Cash Flow Statement'!F10,0)</f>
        <v>1313</v>
      </c>
      <c r="E83" s="23">
        <f>IFERROR('Cash Flow Statement'!G10,0)</f>
        <v>3254</v>
      </c>
      <c r="F83" s="23">
        <f>IFERROR('Cash Flow Statement'!H10,0)</f>
        <v>-6434</v>
      </c>
      <c r="G83" s="23">
        <f>IFERROR('Cash Flow Statement'!I10,0)</f>
        <v>-7221</v>
      </c>
      <c r="H83" s="23">
        <f>IFERROR('Cash Flow Statement'!J10,0)</f>
        <v>5065</v>
      </c>
      <c r="I83" s="23">
        <f>IFERROR('Cash Flow Statement'!K10,0)</f>
        <v>-93</v>
      </c>
      <c r="J83" s="23">
        <f>IFERROR('Cash Flow Statement'!L10,0)</f>
        <v>-10750</v>
      </c>
      <c r="K83" s="23">
        <f>IFERROR('Cash Flow Statement'!M10,0)</f>
        <v>-3127</v>
      </c>
      <c r="L83" s="23">
        <f>IFERROR('Cash Flow Statement'!N10,0)</f>
        <v>7325</v>
      </c>
    </row>
    <row r="84" spans="1:12">
      <c r="B84" t="s">
        <v>123</v>
      </c>
      <c r="C84" s="23">
        <f>IFERROR('Cash Flow Statement'!E11,0)</f>
        <v>-4194</v>
      </c>
      <c r="D84" s="23">
        <f>IFERROR('Cash Flow Statement'!F11,0)</f>
        <v>-2040</v>
      </c>
      <c r="E84" s="23">
        <f>IFERROR('Cash Flow Statement'!G11,0)</f>
        <v>-1895</v>
      </c>
      <c r="F84" s="23">
        <f>IFERROR('Cash Flow Statement'!H11,0)</f>
        <v>-3021</v>
      </c>
      <c r="G84" s="23">
        <f>IFERROR('Cash Flow Statement'!I11,0)</f>
        <v>-2659</v>
      </c>
      <c r="H84" s="23">
        <f>IFERROR('Cash Flow Statement'!J11,0)</f>
        <v>-1785</v>
      </c>
      <c r="I84" s="23">
        <f>IFERROR('Cash Flow Statement'!K11,0)</f>
        <v>-2105</v>
      </c>
      <c r="J84" s="23">
        <f>IFERROR('Cash Flow Statement'!L11,0)</f>
        <v>-1910</v>
      </c>
      <c r="K84" s="23">
        <f>IFERROR('Cash Flow Statement'!M11,0)</f>
        <v>-3179</v>
      </c>
      <c r="L84" s="23">
        <f>IFERROR('Cash Flow Statement'!N11,0)</f>
        <v>-4516</v>
      </c>
    </row>
    <row r="85" spans="1:12">
      <c r="A85" s="2"/>
      <c r="B85" s="2" t="s">
        <v>147</v>
      </c>
      <c r="C85" s="31">
        <f>IFERROR('Cash Flow Statement'!E3,0)</f>
        <v>35531</v>
      </c>
      <c r="D85" s="31">
        <f>IFERROR('Cash Flow Statement'!F3,0)</f>
        <v>37900</v>
      </c>
      <c r="E85" s="31">
        <f>IFERROR('Cash Flow Statement'!G3,0)</f>
        <v>30199</v>
      </c>
      <c r="F85" s="31">
        <f>IFERROR('Cash Flow Statement'!H3,0)</f>
        <v>23857</v>
      </c>
      <c r="G85" s="31">
        <f>IFERROR('Cash Flow Statement'!I3,0)</f>
        <v>18891</v>
      </c>
      <c r="H85" s="31">
        <f>IFERROR('Cash Flow Statement'!J3,0)</f>
        <v>26633</v>
      </c>
      <c r="I85" s="31">
        <f>IFERROR('Cash Flow Statement'!K3,0)</f>
        <v>29001</v>
      </c>
      <c r="J85" s="31">
        <f>IFERROR('Cash Flow Statement'!L3,0)</f>
        <v>14283</v>
      </c>
      <c r="K85" s="31">
        <f>IFERROR('Cash Flow Statement'!M3,0)</f>
        <v>35388</v>
      </c>
      <c r="L85" s="31">
        <f>IFERROR('Cash Flow Statement'!N3,0)</f>
        <v>67915</v>
      </c>
    </row>
    <row r="87" spans="1:12">
      <c r="B87" s="2" t="s">
        <v>148</v>
      </c>
    </row>
    <row r="88" spans="1:12">
      <c r="B88" t="s">
        <v>125</v>
      </c>
      <c r="C88" s="23">
        <f>IFERROR('Cash Flow Statement'!E13,0)</f>
        <v>-31962</v>
      </c>
      <c r="D88" s="23">
        <f>IFERROR('Cash Flow Statement'!F13,0)</f>
        <v>-31503</v>
      </c>
      <c r="E88" s="23">
        <f>IFERROR('Cash Flow Statement'!G13,0)</f>
        <v>-16072</v>
      </c>
      <c r="F88" s="23">
        <f>IFERROR('Cash Flow Statement'!H13,0)</f>
        <v>-35079</v>
      </c>
      <c r="G88" s="23">
        <f>IFERROR('Cash Flow Statement'!I13,0)</f>
        <v>-35304</v>
      </c>
      <c r="H88" s="23">
        <f>IFERROR('Cash Flow Statement'!J13,0)</f>
        <v>-29702</v>
      </c>
      <c r="I88" s="23">
        <f>IFERROR('Cash Flow Statement'!K13,0)</f>
        <v>-20205</v>
      </c>
      <c r="J88" s="23">
        <f>IFERROR('Cash Flow Statement'!L13,0)</f>
        <v>-15168</v>
      </c>
      <c r="K88" s="23">
        <f>IFERROR('Cash Flow Statement'!M13,0)</f>
        <v>-19230</v>
      </c>
      <c r="L88" s="23">
        <f>IFERROR('Cash Flow Statement'!N13,0)</f>
        <v>-31414</v>
      </c>
    </row>
    <row r="89" spans="1:12">
      <c r="B89" t="s">
        <v>126</v>
      </c>
      <c r="C89" s="23">
        <f>IFERROR('Cash Flow Statement'!E14,0)</f>
        <v>74</v>
      </c>
      <c r="D89" s="23">
        <f>IFERROR('Cash Flow Statement'!F14,0)</f>
        <v>59</v>
      </c>
      <c r="E89" s="23">
        <f>IFERROR('Cash Flow Statement'!G14,0)</f>
        <v>53</v>
      </c>
      <c r="F89" s="23">
        <f>IFERROR('Cash Flow Statement'!H14,0)</f>
        <v>30</v>
      </c>
      <c r="G89" s="23">
        <f>IFERROR('Cash Flow Statement'!I14,0)</f>
        <v>67</v>
      </c>
      <c r="H89" s="23">
        <f>IFERROR('Cash Flow Statement'!J14,0)</f>
        <v>171</v>
      </c>
      <c r="I89" s="23">
        <f>IFERROR('Cash Flow Statement'!K14,0)</f>
        <v>351</v>
      </c>
      <c r="J89" s="23">
        <f>IFERROR('Cash Flow Statement'!L14,0)</f>
        <v>230</v>
      </c>
      <c r="K89" s="23">
        <f>IFERROR('Cash Flow Statement'!M14,0)</f>
        <v>285</v>
      </c>
      <c r="L89" s="23">
        <f>IFERROR('Cash Flow Statement'!N14,0)</f>
        <v>231</v>
      </c>
    </row>
    <row r="90" spans="1:12">
      <c r="B90" t="s">
        <v>127</v>
      </c>
      <c r="C90" s="23">
        <f>IFERROR('Cash Flow Statement'!E15,0)</f>
        <v>-5461</v>
      </c>
      <c r="D90" s="23">
        <f>IFERROR('Cash Flow Statement'!F15,0)</f>
        <v>-4728</v>
      </c>
      <c r="E90" s="23">
        <f>IFERROR('Cash Flow Statement'!G15,0)</f>
        <v>-6</v>
      </c>
      <c r="F90" s="23">
        <f>IFERROR('Cash Flow Statement'!H15,0)</f>
        <v>-329</v>
      </c>
      <c r="G90" s="23">
        <f>IFERROR('Cash Flow Statement'!I15,0)</f>
        <v>-130</v>
      </c>
      <c r="H90" s="23">
        <f>IFERROR('Cash Flow Statement'!J15,0)</f>
        <v>-1439</v>
      </c>
      <c r="I90" s="23">
        <f>IFERROR('Cash Flow Statement'!K15,0)</f>
        <v>-7530</v>
      </c>
      <c r="J90" s="23">
        <f>IFERROR('Cash Flow Statement'!L15,0)</f>
        <v>-3008</v>
      </c>
      <c r="K90" s="23">
        <f>IFERROR('Cash Flow Statement'!M15,0)</f>
        <v>-50</v>
      </c>
      <c r="L90" s="23">
        <f>IFERROR('Cash Flow Statement'!N15,0)</f>
        <v>-74</v>
      </c>
    </row>
    <row r="91" spans="1:12">
      <c r="B91" t="s">
        <v>128</v>
      </c>
      <c r="C91" s="23">
        <f>IFERROR('Cash Flow Statement'!E16,0)</f>
        <v>42</v>
      </c>
      <c r="D91" s="23">
        <f>IFERROR('Cash Flow Statement'!F16,0)</f>
        <v>89</v>
      </c>
      <c r="E91" s="23">
        <f>IFERROR('Cash Flow Statement'!G16,0)</f>
        <v>1965</v>
      </c>
      <c r="F91" s="23">
        <f>IFERROR('Cash Flow Statement'!H16,0)</f>
        <v>2381</v>
      </c>
      <c r="G91" s="23">
        <f>IFERROR('Cash Flow Statement'!I16,0)</f>
        <v>5644</v>
      </c>
      <c r="H91" s="23">
        <f>IFERROR('Cash Flow Statement'!J16,0)</f>
        <v>21</v>
      </c>
      <c r="I91" s="23">
        <f>IFERROR('Cash Flow Statement'!K16,0)</f>
        <v>226</v>
      </c>
      <c r="J91" s="23">
        <f>IFERROR('Cash Flow Statement'!L16,0)</f>
        <v>104</v>
      </c>
      <c r="K91" s="23">
        <f>IFERROR('Cash Flow Statement'!M16,0)</f>
        <v>6895</v>
      </c>
      <c r="L91" s="23">
        <f>IFERROR('Cash Flow Statement'!N16,0)</f>
        <v>10820</v>
      </c>
    </row>
    <row r="92" spans="1:12">
      <c r="B92" t="s">
        <v>129</v>
      </c>
      <c r="C92" s="23">
        <f>IFERROR('Cash Flow Statement'!E17,0)</f>
        <v>698</v>
      </c>
      <c r="D92" s="23">
        <f>IFERROR('Cash Flow Statement'!F17,0)</f>
        <v>731</v>
      </c>
      <c r="E92" s="23">
        <f>IFERROR('Cash Flow Statement'!G17,0)</f>
        <v>638</v>
      </c>
      <c r="F92" s="23">
        <f>IFERROR('Cash Flow Statement'!H17,0)</f>
        <v>690</v>
      </c>
      <c r="G92" s="23">
        <f>IFERROR('Cash Flow Statement'!I17,0)</f>
        <v>761</v>
      </c>
      <c r="H92" s="23">
        <f>IFERROR('Cash Flow Statement'!J17,0)</f>
        <v>1104</v>
      </c>
      <c r="I92" s="23">
        <f>IFERROR('Cash Flow Statement'!K17,0)</f>
        <v>428</v>
      </c>
      <c r="J92" s="23">
        <f>IFERROR('Cash Flow Statement'!L17,0)</f>
        <v>653</v>
      </c>
      <c r="K92" s="23">
        <f>IFERROR('Cash Flow Statement'!M17,0)</f>
        <v>973</v>
      </c>
      <c r="L92" s="23">
        <f>IFERROR('Cash Flow Statement'!N17,0)</f>
        <v>2493</v>
      </c>
    </row>
    <row r="93" spans="1:12">
      <c r="B93" t="s">
        <v>130</v>
      </c>
      <c r="C93" s="23">
        <f>IFERROR('Cash Flow Statement'!E18,0)</f>
        <v>80</v>
      </c>
      <c r="D93" s="23">
        <f>IFERROR('Cash Flow Statement'!F18,0)</f>
        <v>58</v>
      </c>
      <c r="E93" s="23">
        <f>IFERROR('Cash Flow Statement'!G18,0)</f>
        <v>620</v>
      </c>
      <c r="F93" s="23">
        <f>IFERROR('Cash Flow Statement'!H18,0)</f>
        <v>1797</v>
      </c>
      <c r="G93" s="23">
        <f>IFERROR('Cash Flow Statement'!I18,0)</f>
        <v>232</v>
      </c>
      <c r="H93" s="23">
        <f>IFERROR('Cash Flow Statement'!J18,0)</f>
        <v>21</v>
      </c>
      <c r="I93" s="23">
        <f>IFERROR('Cash Flow Statement'!K18,0)</f>
        <v>18</v>
      </c>
      <c r="J93" s="23">
        <f>IFERROR('Cash Flow Statement'!L18,0)</f>
        <v>32</v>
      </c>
      <c r="K93" s="23">
        <f>IFERROR('Cash Flow Statement'!M18,0)</f>
        <v>46</v>
      </c>
      <c r="L93" s="23">
        <f>IFERROR('Cash Flow Statement'!N18,0)</f>
        <v>47</v>
      </c>
    </row>
    <row r="94" spans="1:12">
      <c r="B94" t="s">
        <v>131</v>
      </c>
      <c r="C94" s="23">
        <f>IFERROR('Cash Flow Statement'!E19,0)</f>
        <v>-160</v>
      </c>
      <c r="D94" s="23">
        <f>IFERROR('Cash Flow Statement'!F19,0)</f>
        <v>0</v>
      </c>
      <c r="E94" s="23">
        <f>IFERROR('Cash Flow Statement'!G19,0)</f>
        <v>-107</v>
      </c>
      <c r="F94" s="23">
        <f>IFERROR('Cash Flow Statement'!H19,0)</f>
        <v>-4</v>
      </c>
      <c r="G94" s="23">
        <f>IFERROR('Cash Flow Statement'!I19,0)</f>
        <v>-9</v>
      </c>
      <c r="H94" s="23">
        <f>IFERROR('Cash Flow Statement'!J19,0)</f>
        <v>-606</v>
      </c>
      <c r="I94" s="23">
        <f>IFERROR('Cash Flow Statement'!K19,0)</f>
        <v>-10</v>
      </c>
      <c r="J94" s="23">
        <f>IFERROR('Cash Flow Statement'!L19,0)</f>
        <v>0</v>
      </c>
      <c r="K94" s="23">
        <f>IFERROR('Cash Flow Statement'!M19,0)</f>
        <v>0</v>
      </c>
      <c r="L94" s="23">
        <f>IFERROR('Cash Flow Statement'!N19,0)</f>
        <v>-150</v>
      </c>
    </row>
    <row r="95" spans="1:12">
      <c r="B95" t="s">
        <v>132</v>
      </c>
      <c r="C95" s="23">
        <f>IFERROR('Cash Flow Statement'!E20,0)</f>
        <v>0</v>
      </c>
      <c r="D95" s="23">
        <f>IFERROR('Cash Flow Statement'!F20,0)</f>
        <v>0</v>
      </c>
      <c r="E95" s="23">
        <f>IFERROR('Cash Flow Statement'!G20,0)</f>
        <v>0</v>
      </c>
      <c r="F95" s="23">
        <f>IFERROR('Cash Flow Statement'!H20,0)</f>
        <v>14</v>
      </c>
      <c r="G95" s="23">
        <f>IFERROR('Cash Flow Statement'!I20,0)</f>
        <v>533</v>
      </c>
      <c r="H95" s="23">
        <f>IFERROR('Cash Flow Statement'!J20,0)</f>
        <v>0</v>
      </c>
      <c r="I95" s="23">
        <f>IFERROR('Cash Flow Statement'!K20,0)</f>
        <v>0</v>
      </c>
      <c r="J95" s="23">
        <f>IFERROR('Cash Flow Statement'!L20,0)</f>
        <v>0</v>
      </c>
      <c r="K95" s="23">
        <f>IFERROR('Cash Flow Statement'!M20,0)</f>
        <v>19</v>
      </c>
      <c r="L95" s="23">
        <f>IFERROR('Cash Flow Statement'!N20,0)</f>
        <v>108</v>
      </c>
    </row>
    <row r="96" spans="1:12">
      <c r="B96" t="s">
        <v>133</v>
      </c>
      <c r="C96" s="23">
        <f>IFERROR('Cash Flow Statement'!E21,0)</f>
        <v>0</v>
      </c>
      <c r="D96" s="23">
        <f>IFERROR('Cash Flow Statement'!F21,0)</f>
        <v>-111</v>
      </c>
      <c r="E96" s="23">
        <f>IFERROR('Cash Flow Statement'!G21,0)</f>
        <v>0</v>
      </c>
      <c r="F96" s="23">
        <f>IFERROR('Cash Flow Statement'!H21,0)</f>
        <v>0</v>
      </c>
      <c r="G96" s="23">
        <f>IFERROR('Cash Flow Statement'!I21,0)</f>
        <v>-8</v>
      </c>
      <c r="H96" s="23">
        <f>IFERROR('Cash Flow Statement'!J21,0)</f>
        <v>-27</v>
      </c>
      <c r="I96" s="23">
        <f>IFERROR('Cash Flow Statement'!K21,0)</f>
        <v>0</v>
      </c>
      <c r="J96" s="23">
        <f>IFERROR('Cash Flow Statement'!L21,0)</f>
        <v>-98</v>
      </c>
      <c r="K96" s="23">
        <f>IFERROR('Cash Flow Statement'!M21,0)</f>
        <v>0</v>
      </c>
      <c r="L96" s="23">
        <f>IFERROR('Cash Flow Statement'!N21,0)</f>
        <v>0</v>
      </c>
    </row>
    <row r="97" spans="2:12">
      <c r="B97" t="s">
        <v>134</v>
      </c>
      <c r="C97" s="23">
        <f>IFERROR('Cash Flow Statement'!E22,0)</f>
        <v>0</v>
      </c>
      <c r="D97" s="23">
        <f>IFERROR('Cash Flow Statement'!F22,0)</f>
        <v>0</v>
      </c>
      <c r="E97" s="23">
        <f>IFERROR('Cash Flow Statement'!G22,0)</f>
        <v>0</v>
      </c>
      <c r="F97" s="23">
        <f>IFERROR('Cash Flow Statement'!H22,0)</f>
        <v>0</v>
      </c>
      <c r="G97" s="23">
        <f>IFERROR('Cash Flow Statement'!I22,0)</f>
        <v>0</v>
      </c>
      <c r="H97" s="23">
        <f>IFERROR('Cash Flow Statement'!J22,0)</f>
        <v>0</v>
      </c>
      <c r="I97" s="23">
        <f>IFERROR('Cash Flow Statement'!K22,0)</f>
        <v>0</v>
      </c>
      <c r="J97" s="23">
        <f>IFERROR('Cash Flow Statement'!L22,0)</f>
        <v>0</v>
      </c>
      <c r="K97" s="23">
        <f>IFERROR('Cash Flow Statement'!M22,0)</f>
        <v>0</v>
      </c>
      <c r="L97" s="23">
        <f>IFERROR('Cash Flow Statement'!N22,0)</f>
        <v>-24</v>
      </c>
    </row>
    <row r="98" spans="2:12">
      <c r="B98" t="s">
        <v>135</v>
      </c>
      <c r="C98" s="23">
        <f>IFERROR('Cash Flow Statement'!E23,0)</f>
        <v>456</v>
      </c>
      <c r="D98" s="23">
        <f>IFERROR('Cash Flow Statement'!F23,0)</f>
        <v>-1289</v>
      </c>
      <c r="E98" s="23">
        <f>IFERROR('Cash Flow Statement'!G23,0)</f>
        <v>-26663</v>
      </c>
      <c r="F98" s="23">
        <f>IFERROR('Cash Flow Statement'!H23,0)</f>
        <v>5360</v>
      </c>
      <c r="G98" s="23">
        <f>IFERROR('Cash Flow Statement'!I23,0)</f>
        <v>7335</v>
      </c>
      <c r="H98" s="23">
        <f>IFERROR('Cash Flow Statement'!J23,0)</f>
        <v>-2659</v>
      </c>
      <c r="I98" s="23">
        <f>IFERROR('Cash Flow Statement'!K23,0)</f>
        <v>1051</v>
      </c>
      <c r="J98" s="23">
        <f>IFERROR('Cash Flow Statement'!L23,0)</f>
        <v>12813</v>
      </c>
      <c r="K98" s="23">
        <f>IFERROR('Cash Flow Statement'!M23,0)</f>
        <v>-4357</v>
      </c>
      <c r="L98" s="23">
        <f>IFERROR('Cash Flow Statement'!N23,0)</f>
        <v>-4817</v>
      </c>
    </row>
    <row r="99" spans="2:12">
      <c r="B99" s="2" t="s">
        <v>149</v>
      </c>
      <c r="C99" s="31">
        <f>IFERROR('Cash Flow Statement'!E12,0)</f>
        <v>-36232</v>
      </c>
      <c r="D99" s="31">
        <f>IFERROR('Cash Flow Statement'!F12,0)</f>
        <v>-36694</v>
      </c>
      <c r="E99" s="31">
        <f>IFERROR('Cash Flow Statement'!G12,0)</f>
        <v>-39571</v>
      </c>
      <c r="F99" s="31">
        <f>IFERROR('Cash Flow Statement'!H12,0)</f>
        <v>-25139</v>
      </c>
      <c r="G99" s="31">
        <f>IFERROR('Cash Flow Statement'!I12,0)</f>
        <v>-20878</v>
      </c>
      <c r="H99" s="31">
        <f>IFERROR('Cash Flow Statement'!J12,0)</f>
        <v>-33115</v>
      </c>
      <c r="I99" s="31">
        <f>IFERROR('Cash Flow Statement'!K12,0)</f>
        <v>-25672</v>
      </c>
      <c r="J99" s="31">
        <f>IFERROR('Cash Flow Statement'!L12,0)</f>
        <v>-4444</v>
      </c>
      <c r="K99" s="31">
        <f>IFERROR('Cash Flow Statement'!M12,0)</f>
        <v>-15417</v>
      </c>
      <c r="L99" s="31">
        <f>IFERROR('Cash Flow Statement'!N12,0)</f>
        <v>-22782</v>
      </c>
    </row>
    <row r="101" spans="2:12">
      <c r="B101" s="2" t="s">
        <v>150</v>
      </c>
    </row>
    <row r="102" spans="2:12">
      <c r="B102" t="s">
        <v>137</v>
      </c>
      <c r="C102" s="23">
        <f>IFERROR('Cash Flow Statement'!E24,0)</f>
        <v>5201</v>
      </c>
      <c r="D102" s="23">
        <f>IFERROR('Cash Flow Statement'!F24,0)</f>
        <v>-3795</v>
      </c>
      <c r="E102" s="23">
        <f>IFERROR('Cash Flow Statement'!G24,0)</f>
        <v>6205</v>
      </c>
      <c r="F102" s="23">
        <f>IFERROR('Cash Flow Statement'!H24,0)</f>
        <v>2012</v>
      </c>
      <c r="G102" s="23">
        <f>IFERROR('Cash Flow Statement'!I24,0)</f>
        <v>8830</v>
      </c>
      <c r="H102" s="23">
        <f>IFERROR('Cash Flow Statement'!J24,0)</f>
        <v>3390</v>
      </c>
      <c r="I102" s="23">
        <f>IFERROR('Cash Flow Statement'!K24,0)</f>
        <v>9904</v>
      </c>
      <c r="J102" s="23">
        <f>IFERROR('Cash Flow Statement'!L24,0)</f>
        <v>-3380</v>
      </c>
      <c r="K102" s="23">
        <f>IFERROR('Cash Flow Statement'!M24,0)</f>
        <v>-26243</v>
      </c>
      <c r="L102" s="23">
        <f>IFERROR('Cash Flow Statement'!N24,0)</f>
        <v>-37006</v>
      </c>
    </row>
    <row r="103" spans="2:12">
      <c r="B103" t="s">
        <v>138</v>
      </c>
      <c r="C103" s="23">
        <f>IFERROR('Cash Flow Statement'!E25,0)</f>
        <v>0</v>
      </c>
      <c r="D103" s="23">
        <f>IFERROR('Cash Flow Statement'!F25,0)</f>
        <v>7433</v>
      </c>
      <c r="E103" s="23">
        <f>IFERROR('Cash Flow Statement'!G25,0)</f>
        <v>5</v>
      </c>
      <c r="F103" s="23">
        <f>IFERROR('Cash Flow Statement'!H25,0)</f>
        <v>0</v>
      </c>
      <c r="G103" s="23">
        <f>IFERROR('Cash Flow Statement'!I25,0)</f>
        <v>0</v>
      </c>
      <c r="H103" s="23">
        <f>IFERROR('Cash Flow Statement'!J25,0)</f>
        <v>3889</v>
      </c>
      <c r="I103" s="23">
        <f>IFERROR('Cash Flow Statement'!K25,0)</f>
        <v>2603</v>
      </c>
      <c r="J103" s="23">
        <f>IFERROR('Cash Flow Statement'!L25,0)</f>
        <v>19</v>
      </c>
      <c r="K103" s="23">
        <f>IFERROR('Cash Flow Statement'!M25,0)</f>
        <v>20</v>
      </c>
      <c r="L103" s="23">
        <f>IFERROR('Cash Flow Statement'!N25,0)</f>
        <v>82</v>
      </c>
    </row>
    <row r="104" spans="2:12">
      <c r="B104" t="s">
        <v>139</v>
      </c>
      <c r="C104" s="23">
        <f>IFERROR('Cash Flow Statement'!E26,0)</f>
        <v>-744</v>
      </c>
      <c r="D104" s="23">
        <f>IFERROR('Cash Flow Statement'!F26,0)</f>
        <v>0</v>
      </c>
      <c r="E104" s="23">
        <f>IFERROR('Cash Flow Statement'!G26,0)</f>
        <v>0</v>
      </c>
      <c r="F104" s="23">
        <f>IFERROR('Cash Flow Statement'!H26,0)</f>
        <v>0</v>
      </c>
      <c r="G104" s="23">
        <f>IFERROR('Cash Flow Statement'!I26,0)</f>
        <v>0</v>
      </c>
      <c r="H104" s="23">
        <f>IFERROR('Cash Flow Statement'!J26,0)</f>
        <v>0</v>
      </c>
      <c r="I104" s="23">
        <f>IFERROR('Cash Flow Statement'!K26,0)</f>
        <v>0</v>
      </c>
      <c r="J104" s="23">
        <f>IFERROR('Cash Flow Statement'!L26,0)</f>
        <v>0</v>
      </c>
      <c r="K104" s="23">
        <f>IFERROR('Cash Flow Statement'!M26,0)</f>
        <v>0</v>
      </c>
      <c r="L104" s="23">
        <f>IFERROR('Cash Flow Statement'!N26,0)</f>
        <v>0</v>
      </c>
    </row>
    <row r="105" spans="2:12">
      <c r="B105" t="s">
        <v>140</v>
      </c>
      <c r="C105" s="23">
        <f>IFERROR('Cash Flow Statement'!E27,0)</f>
        <v>36363</v>
      </c>
      <c r="D105" s="23">
        <f>IFERROR('Cash Flow Statement'!F27,0)</f>
        <v>19519</v>
      </c>
      <c r="E105" s="23">
        <f>IFERROR('Cash Flow Statement'!G27,0)</f>
        <v>33390</v>
      </c>
      <c r="F105" s="23">
        <f>IFERROR('Cash Flow Statement'!H27,0)</f>
        <v>37482</v>
      </c>
      <c r="G105" s="23">
        <f>IFERROR('Cash Flow Statement'!I27,0)</f>
        <v>51128</v>
      </c>
      <c r="H105" s="23">
        <f>IFERROR('Cash Flow Statement'!J27,0)</f>
        <v>38297</v>
      </c>
      <c r="I105" s="23">
        <f>IFERROR('Cash Flow Statement'!K27,0)</f>
        <v>46641</v>
      </c>
      <c r="J105" s="23">
        <f>IFERROR('Cash Flow Statement'!L27,0)</f>
        <v>46578</v>
      </c>
      <c r="K105" s="23">
        <f>IFERROR('Cash Flow Statement'!M27,0)</f>
        <v>43934</v>
      </c>
      <c r="L105" s="23">
        <f>IFERROR('Cash Flow Statement'!N27,0)</f>
        <v>18747</v>
      </c>
    </row>
    <row r="106" spans="2:12">
      <c r="B106" t="s">
        <v>141</v>
      </c>
      <c r="C106" s="23">
        <f>IFERROR('Cash Flow Statement'!E28,0)</f>
        <v>-23332</v>
      </c>
      <c r="D106" s="23">
        <f>IFERROR('Cash Flow Statement'!F28,0)</f>
        <v>-24924</v>
      </c>
      <c r="E106" s="23">
        <f>IFERROR('Cash Flow Statement'!G28,0)</f>
        <v>-21732</v>
      </c>
      <c r="F106" s="23">
        <f>IFERROR('Cash Flow Statement'!H28,0)</f>
        <v>-29964</v>
      </c>
      <c r="G106" s="23">
        <f>IFERROR('Cash Flow Statement'!I28,0)</f>
        <v>-35198</v>
      </c>
      <c r="H106" s="23">
        <f>IFERROR('Cash Flow Statement'!J28,0)</f>
        <v>-29847</v>
      </c>
      <c r="I106" s="23">
        <f>IFERROR('Cash Flow Statement'!K28,0)</f>
        <v>-29709</v>
      </c>
      <c r="J106" s="23">
        <f>IFERROR('Cash Flow Statement'!L28,0)</f>
        <v>-42816</v>
      </c>
      <c r="K106" s="23">
        <f>IFERROR('Cash Flow Statement'!M28,0)</f>
        <v>-62557</v>
      </c>
      <c r="L106" s="23">
        <f>IFERROR('Cash Flow Statement'!N28,0)</f>
        <v>-47332</v>
      </c>
    </row>
    <row r="107" spans="2:12">
      <c r="B107" t="s">
        <v>142</v>
      </c>
      <c r="C107" s="23">
        <f>IFERROR('Cash Flow Statement'!E29,0)</f>
        <v>-6307</v>
      </c>
      <c r="D107" s="23">
        <f>IFERROR('Cash Flow Statement'!F29,0)</f>
        <v>-5716</v>
      </c>
      <c r="E107" s="23">
        <f>IFERROR('Cash Flow Statement'!G29,0)</f>
        <v>-5336</v>
      </c>
      <c r="F107" s="23">
        <f>IFERROR('Cash Flow Statement'!H29,0)</f>
        <v>-5411</v>
      </c>
      <c r="G107" s="23">
        <f>IFERROR('Cash Flow Statement'!I29,0)</f>
        <v>-7005</v>
      </c>
      <c r="H107" s="23">
        <f>IFERROR('Cash Flow Statement'!J29,0)</f>
        <v>-7518</v>
      </c>
      <c r="I107" s="23">
        <f>IFERROR('Cash Flow Statement'!K29,0)</f>
        <v>-8123</v>
      </c>
      <c r="J107" s="23">
        <f>IFERROR('Cash Flow Statement'!L29,0)</f>
        <v>-9251</v>
      </c>
      <c r="K107" s="23">
        <f>IFERROR('Cash Flow Statement'!M29,0)</f>
        <v>-9336</v>
      </c>
      <c r="L107" s="23">
        <f>IFERROR('Cash Flow Statement'!N29,0)</f>
        <v>-9332</v>
      </c>
    </row>
    <row r="108" spans="2:12">
      <c r="B108" t="s">
        <v>143</v>
      </c>
      <c r="C108" s="23">
        <f>IFERROR('Cash Flow Statement'!E30,0)</f>
        <v>-720</v>
      </c>
      <c r="D108" s="23">
        <f>IFERROR('Cash Flow Statement'!F30,0)</f>
        <v>-108</v>
      </c>
      <c r="E108" s="23">
        <f>IFERROR('Cash Flow Statement'!G30,0)</f>
        <v>-121</v>
      </c>
      <c r="F108" s="23">
        <f>IFERROR('Cash Flow Statement'!H30,0)</f>
        <v>-96</v>
      </c>
      <c r="G108" s="23">
        <f>IFERROR('Cash Flow Statement'!I30,0)</f>
        <v>-95</v>
      </c>
      <c r="H108" s="23">
        <f>IFERROR('Cash Flow Statement'!J30,0)</f>
        <v>-57</v>
      </c>
      <c r="I108" s="23">
        <f>IFERROR('Cash Flow Statement'!K30,0)</f>
        <v>-30</v>
      </c>
      <c r="J108" s="23">
        <f>IFERROR('Cash Flow Statement'!L30,0)</f>
        <v>-100</v>
      </c>
      <c r="K108" s="23">
        <f>IFERROR('Cash Flow Statement'!M30,0)</f>
        <v>-141</v>
      </c>
      <c r="L108" s="23">
        <f>IFERROR('Cash Flow Statement'!N30,0)</f>
        <v>-1059</v>
      </c>
    </row>
    <row r="109" spans="2:12">
      <c r="B109" t="s">
        <v>144</v>
      </c>
      <c r="C109" s="23">
        <f>IFERROR('Cash Flow Statement'!E31,0)</f>
        <v>0</v>
      </c>
      <c r="D109" s="23">
        <f>IFERROR('Cash Flow Statement'!F31,0)</f>
        <v>0</v>
      </c>
      <c r="E109" s="23">
        <f>IFERROR('Cash Flow Statement'!G31,0)</f>
        <v>0</v>
      </c>
      <c r="F109" s="23">
        <f>IFERROR('Cash Flow Statement'!H31,0)</f>
        <v>0</v>
      </c>
      <c r="G109" s="23">
        <f>IFERROR('Cash Flow Statement'!I31,0)</f>
        <v>0</v>
      </c>
      <c r="H109" s="23">
        <f>IFERROR('Cash Flow Statement'!J31,0)</f>
        <v>-1346</v>
      </c>
      <c r="I109" s="23">
        <f>IFERROR('Cash Flow Statement'!K31,0)</f>
        <v>-1477</v>
      </c>
      <c r="J109" s="23">
        <f>IFERROR('Cash Flow Statement'!L31,0)</f>
        <v>-1559</v>
      </c>
      <c r="K109" s="23">
        <f>IFERROR('Cash Flow Statement'!M31,0)</f>
        <v>-1517</v>
      </c>
      <c r="L109" s="23">
        <f>IFERROR('Cash Flow Statement'!N31,0)</f>
        <v>-1924</v>
      </c>
    </row>
    <row r="110" spans="2:12">
      <c r="B110" s="2" t="s">
        <v>151</v>
      </c>
      <c r="C110" s="31">
        <f>IFERROR('Cash Flow Statement'!E24,0)</f>
        <v>5201</v>
      </c>
      <c r="D110" s="31">
        <f>IFERROR('Cash Flow Statement'!F24,0)</f>
        <v>-3795</v>
      </c>
      <c r="E110" s="31">
        <f>IFERROR('Cash Flow Statement'!G24,0)</f>
        <v>6205</v>
      </c>
      <c r="F110" s="31">
        <f>IFERROR('Cash Flow Statement'!H24,0)</f>
        <v>2012</v>
      </c>
      <c r="G110" s="31">
        <f>IFERROR('Cash Flow Statement'!I24,0)</f>
        <v>8830</v>
      </c>
      <c r="H110" s="31">
        <f>IFERROR('Cash Flow Statement'!J24,0)</f>
        <v>3390</v>
      </c>
      <c r="I110" s="31">
        <f>IFERROR('Cash Flow Statement'!K24,0)</f>
        <v>9904</v>
      </c>
      <c r="J110" s="31">
        <f>IFERROR('Cash Flow Statement'!L24,0)</f>
        <v>-3380</v>
      </c>
      <c r="K110" s="31">
        <f>IFERROR('Cash Flow Statement'!M24,0)</f>
        <v>-26243</v>
      </c>
      <c r="L110" s="31">
        <f>IFERROR('Cash Flow Statement'!N24,0)</f>
        <v>-37006</v>
      </c>
    </row>
    <row r="112" spans="2:12">
      <c r="B112" s="2" t="s">
        <v>152</v>
      </c>
      <c r="C112" s="31">
        <f>IFERROR(SUM(C85,C99,C110),0)</f>
        <v>4500</v>
      </c>
      <c r="D112" s="31">
        <f t="shared" ref="D112:K112" si="22">IFERROR(SUM(D85,D99,D110),0)</f>
        <v>-2589</v>
      </c>
      <c r="E112" s="31">
        <f t="shared" si="22"/>
        <v>-3167</v>
      </c>
      <c r="F112" s="31">
        <f t="shared" si="22"/>
        <v>730</v>
      </c>
      <c r="G112" s="31">
        <f t="shared" si="22"/>
        <v>6843</v>
      </c>
      <c r="H112" s="31">
        <f t="shared" si="22"/>
        <v>-3092</v>
      </c>
      <c r="I112" s="31">
        <f t="shared" si="22"/>
        <v>13233</v>
      </c>
      <c r="J112" s="31">
        <f t="shared" si="22"/>
        <v>6459</v>
      </c>
      <c r="K112" s="31">
        <f t="shared" si="22"/>
        <v>-6272</v>
      </c>
      <c r="L112" s="31">
        <f>IFERROR(SUM(L85,L99,L110),0)</f>
        <v>8127</v>
      </c>
    </row>
    <row r="116" spans="1:12">
      <c r="B116" s="318"/>
      <c r="C116" s="318"/>
      <c r="D116" s="318"/>
      <c r="E116" s="318"/>
      <c r="F116" s="318"/>
      <c r="G116" s="318"/>
      <c r="H116" s="318"/>
      <c r="I116" s="318"/>
      <c r="J116" s="318"/>
      <c r="K116" s="318"/>
      <c r="L116" s="318"/>
    </row>
    <row r="125" spans="1:12">
      <c r="A125" t="s">
        <v>84</v>
      </c>
      <c r="B125" s="29" t="s">
        <v>145</v>
      </c>
      <c r="C125" s="30"/>
      <c r="D125" s="30"/>
      <c r="E125" s="30"/>
      <c r="F125" s="30"/>
      <c r="G125" s="30"/>
      <c r="H125" s="30"/>
      <c r="I125" s="30"/>
      <c r="J125" s="30"/>
      <c r="K125" s="30"/>
      <c r="L125" s="30"/>
    </row>
    <row r="126" spans="1:12">
      <c r="B126" s="457" t="s">
        <v>38</v>
      </c>
      <c r="C126" s="458">
        <v>42094</v>
      </c>
      <c r="D126" s="458">
        <v>42460</v>
      </c>
      <c r="E126" s="458">
        <v>42825</v>
      </c>
      <c r="F126" s="458">
        <v>43190</v>
      </c>
      <c r="G126" s="458">
        <v>43555</v>
      </c>
      <c r="H126" s="458">
        <v>43921</v>
      </c>
      <c r="I126" s="458">
        <v>44286</v>
      </c>
      <c r="J126" s="458">
        <v>44651</v>
      </c>
      <c r="K126" s="458">
        <v>45016</v>
      </c>
      <c r="L126" s="458">
        <v>45382</v>
      </c>
    </row>
    <row r="127" spans="1:12">
      <c r="B127" s="6" t="s">
        <v>32</v>
      </c>
      <c r="C127" s="23">
        <f>IFERROR('Data Sheet'!B83,0)</f>
        <v>14888.53</v>
      </c>
      <c r="D127" s="23">
        <f>IFERROR('Data Sheet'!C83,0)</f>
        <v>24124.87</v>
      </c>
      <c r="E127" s="23">
        <f>IFERROR('Data Sheet'!D83,0)</f>
        <v>20166.560000000001</v>
      </c>
      <c r="F127" s="23">
        <f>IFERROR('Data Sheet'!E83,0)</f>
        <v>19669.61</v>
      </c>
      <c r="G127" s="23">
        <f>IFERROR('Data Sheet'!F83,0)</f>
        <v>18685.650000000001</v>
      </c>
      <c r="H127" s="23">
        <f>IFERROR('Data Sheet'!G83,0)</f>
        <v>23889.67</v>
      </c>
      <c r="I127" s="23">
        <f>IFERROR('Data Sheet'!H83,0)</f>
        <v>32444.06</v>
      </c>
      <c r="J127" s="23">
        <f>IFERROR('Data Sheet'!I83,0)</f>
        <v>41788.230000000003</v>
      </c>
      <c r="K127" s="23">
        <f>IFERROR('Data Sheet'!J83,0)</f>
        <v>47151.78</v>
      </c>
      <c r="L127" s="23">
        <f>IFERROR('Data Sheet'!K83,0)</f>
        <v>40784.589999999997</v>
      </c>
    </row>
    <row r="128" spans="1:12">
      <c r="B128" s="6" t="s">
        <v>33</v>
      </c>
      <c r="C128" s="23">
        <f>IFERROR('Data Sheet'!B84,0)</f>
        <v>-15977.16</v>
      </c>
      <c r="D128" s="23">
        <f>IFERROR('Data Sheet'!C84,0)</f>
        <v>-19161.54</v>
      </c>
      <c r="E128" s="23">
        <f>IFERROR('Data Sheet'!D84,0)</f>
        <v>-24480.13</v>
      </c>
      <c r="F128" s="23">
        <f>IFERROR('Data Sheet'!E84,0)</f>
        <v>-20678.11</v>
      </c>
      <c r="G128" s="23">
        <f>IFERROR('Data Sheet'!F84,0)</f>
        <v>-24063.279999999999</v>
      </c>
      <c r="H128" s="23">
        <f>IFERROR('Data Sheet'!G84,0)</f>
        <v>-29628.15</v>
      </c>
      <c r="I128" s="23">
        <f>IFERROR('Data Sheet'!H84,0)</f>
        <v>-21034.45</v>
      </c>
      <c r="J128" s="23">
        <f>IFERROR('Data Sheet'!I84,0)</f>
        <v>-22890.92</v>
      </c>
      <c r="K128" s="23">
        <f>IFERROR('Data Sheet'!J84,0)</f>
        <v>-26145.13</v>
      </c>
      <c r="L128" s="23">
        <f>IFERROR('Data Sheet'!K84,0)</f>
        <v>-32141.37</v>
      </c>
    </row>
    <row r="129" spans="2:12">
      <c r="B129" s="6" t="s">
        <v>34</v>
      </c>
      <c r="C129" s="23">
        <f>IFERROR('Data Sheet'!B85,0)</f>
        <v>-1474.5</v>
      </c>
      <c r="D129" s="23">
        <f>IFERROR('Data Sheet'!C85,0)</f>
        <v>-3899.34</v>
      </c>
      <c r="E129" s="23">
        <f>IFERROR('Data Sheet'!D85,0)</f>
        <v>3137.96</v>
      </c>
      <c r="F129" s="23">
        <f>IFERROR('Data Sheet'!E85,0)</f>
        <v>1027.78</v>
      </c>
      <c r="G129" s="23">
        <f>IFERROR('Data Sheet'!F85,0)</f>
        <v>4926.75</v>
      </c>
      <c r="H129" s="23">
        <f>IFERROR('Data Sheet'!G85,0)</f>
        <v>6004.26</v>
      </c>
      <c r="I129" s="23">
        <f>IFERROR('Data Sheet'!H85,0)</f>
        <v>-11049.11</v>
      </c>
      <c r="J129" s="23">
        <f>IFERROR('Data Sheet'!I85,0)</f>
        <v>-19171.560000000001</v>
      </c>
      <c r="K129" s="23">
        <f>IFERROR('Data Sheet'!J85,0)</f>
        <v>-21216.77</v>
      </c>
      <c r="L129" s="23">
        <f>IFERROR('Data Sheet'!K85,0)</f>
        <v>-8245.5300000000007</v>
      </c>
    </row>
    <row r="130" spans="2:12">
      <c r="B130" s="40" t="s">
        <v>35</v>
      </c>
      <c r="C130" s="39">
        <f>IFERROR('Data Sheet'!B86,0)</f>
        <v>-2563.13</v>
      </c>
      <c r="D130" s="39">
        <f>IFERROR('Data Sheet'!C86,0)</f>
        <v>1063.99</v>
      </c>
      <c r="E130" s="39">
        <f>IFERROR('Data Sheet'!D86,0)</f>
        <v>-1175.6099999999999</v>
      </c>
      <c r="F130" s="39">
        <f>IFERROR('Data Sheet'!E86,0)</f>
        <v>19.28</v>
      </c>
      <c r="G130" s="39">
        <f>IFERROR('Data Sheet'!F86,0)</f>
        <v>-450.88</v>
      </c>
      <c r="H130" s="39">
        <f>IFERROR('Data Sheet'!G86,0)</f>
        <v>265.77999999999997</v>
      </c>
      <c r="I130" s="39">
        <f>IFERROR('Data Sheet'!H86,0)</f>
        <v>360.5</v>
      </c>
      <c r="J130" s="39">
        <f>IFERROR('Data Sheet'!I86,0)</f>
        <v>-274.25</v>
      </c>
      <c r="K130" s="39">
        <f>IFERROR('Data Sheet'!J86,0)</f>
        <v>-210.12</v>
      </c>
      <c r="L130" s="39">
        <f>IFERROR('Data Sheet'!K86,0)</f>
        <v>397.69</v>
      </c>
    </row>
  </sheetData>
  <mergeCells count="2">
    <mergeCell ref="B7:M7"/>
    <mergeCell ref="B3:M4"/>
  </mergeCells>
  <pageMargins left="0.23622047244094491" right="0.23622047244094491" top="0.74803149606299213" bottom="0.74803149606299213" header="0.31496062992125984" footer="0.31496062992125984"/>
  <pageSetup paperSize="9" scale="70" orientation="landscape" r:id="rId1"/>
  <rowBreaks count="1" manualBreakCount="1">
    <brk id="52" max="12" man="1"/>
  </rowBreaks>
  <ignoredErrors>
    <ignoredError sqref="M10 C19 M22"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O48"/>
  <sheetViews>
    <sheetView showGridLines="0" view="pageBreakPreview" zoomScale="60" zoomScaleNormal="100" workbookViewId="0">
      <selection activeCell="B48" sqref="A1:L48"/>
    </sheetView>
  </sheetViews>
  <sheetFormatPr defaultRowHeight="14.4"/>
  <cols>
    <col min="1" max="1" width="1.88671875" customWidth="1"/>
    <col min="2" max="2" width="22.88671875" bestFit="1" customWidth="1"/>
    <col min="3" max="3" width="10.44140625" customWidth="1"/>
    <col min="4" max="11" width="10.44140625" bestFit="1" customWidth="1"/>
    <col min="12" max="12" width="10.44140625" customWidth="1"/>
  </cols>
  <sheetData>
    <row r="2" spans="2:15">
      <c r="B2" s="223"/>
      <c r="C2" s="223"/>
      <c r="D2" s="223"/>
      <c r="E2" s="223"/>
      <c r="F2" s="223"/>
      <c r="G2" s="223"/>
      <c r="H2" s="223"/>
      <c r="I2" s="223"/>
      <c r="J2" s="223"/>
      <c r="K2" s="223"/>
      <c r="L2" s="223"/>
    </row>
    <row r="3" spans="2:15" ht="14.4" customHeight="1">
      <c r="B3" s="487" t="str">
        <f>B7</f>
        <v>Common Size Income Statement -NTPC LTD</v>
      </c>
      <c r="C3" s="487"/>
      <c r="D3" s="487"/>
      <c r="E3" s="487"/>
      <c r="F3" s="487"/>
      <c r="G3" s="487"/>
      <c r="H3" s="487"/>
      <c r="I3" s="487"/>
      <c r="J3" s="487"/>
      <c r="K3" s="487"/>
      <c r="L3" s="487"/>
      <c r="M3" s="439"/>
    </row>
    <row r="4" spans="2:15" ht="14.4" customHeight="1">
      <c r="B4" s="487"/>
      <c r="C4" s="487"/>
      <c r="D4" s="487"/>
      <c r="E4" s="487"/>
      <c r="F4" s="487"/>
      <c r="G4" s="487"/>
      <c r="H4" s="487"/>
      <c r="I4" s="487"/>
      <c r="J4" s="487"/>
      <c r="K4" s="487"/>
      <c r="L4" s="487"/>
      <c r="M4" s="439"/>
    </row>
    <row r="5" spans="2:15" ht="16.2" customHeight="1" thickBot="1">
      <c r="B5" s="430"/>
      <c r="C5" s="430"/>
      <c r="D5" s="430"/>
      <c r="E5" s="430"/>
      <c r="F5" s="430"/>
      <c r="G5" s="430"/>
      <c r="H5" s="430"/>
      <c r="I5" s="429"/>
      <c r="J5" s="429"/>
      <c r="K5" s="429"/>
      <c r="L5" s="429"/>
    </row>
    <row r="6" spans="2:15" ht="7.95" customHeight="1" thickTop="1">
      <c r="B6" s="428"/>
      <c r="C6" s="428"/>
      <c r="D6" s="428"/>
      <c r="E6" s="428"/>
      <c r="F6" s="428"/>
      <c r="G6" s="428"/>
      <c r="H6" s="428"/>
    </row>
    <row r="7" spans="2:15" ht="15.6">
      <c r="B7" s="480" t="str">
        <f>"Common Size Income Statement" &amp; " "&amp; "-" &amp; 'Data Sheet'!$B$1</f>
        <v>Common Size Income Statement -NTPC LTD</v>
      </c>
      <c r="C7" s="480"/>
      <c r="D7" s="480"/>
      <c r="E7" s="480"/>
      <c r="F7" s="480"/>
      <c r="G7" s="480"/>
      <c r="H7" s="480"/>
      <c r="I7" s="480"/>
      <c r="J7" s="480"/>
      <c r="K7" s="480"/>
      <c r="L7" s="480"/>
    </row>
    <row r="9" spans="2:15">
      <c r="B9" s="231" t="s">
        <v>285</v>
      </c>
      <c r="C9" s="230">
        <f>'Data Sheet'!B16</f>
        <v>42094</v>
      </c>
      <c r="D9" s="230">
        <f>'Data Sheet'!C16</f>
        <v>42460</v>
      </c>
      <c r="E9" s="230">
        <f>'Data Sheet'!D16</f>
        <v>42825</v>
      </c>
      <c r="F9" s="230">
        <f>'Data Sheet'!E16</f>
        <v>43190</v>
      </c>
      <c r="G9" s="230">
        <f>'Data Sheet'!F16</f>
        <v>43555</v>
      </c>
      <c r="H9" s="230">
        <f>'Data Sheet'!G16</f>
        <v>43921</v>
      </c>
      <c r="I9" s="230">
        <f>'Data Sheet'!H16</f>
        <v>44286</v>
      </c>
      <c r="J9" s="230">
        <f>'Data Sheet'!I16</f>
        <v>44651</v>
      </c>
      <c r="K9" s="230">
        <f>'Data Sheet'!J16</f>
        <v>45016</v>
      </c>
      <c r="L9" s="230">
        <f>'Data Sheet'!K16</f>
        <v>45382</v>
      </c>
      <c r="M9" s="36"/>
      <c r="N9" s="36"/>
      <c r="O9" s="36"/>
    </row>
    <row r="11" spans="2:15">
      <c r="B11" s="248" t="str">
        <f>'Data Sheet'!A17</f>
        <v>Sales</v>
      </c>
      <c r="C11" s="248">
        <f>'Data Sheet'!B17/'Data Sheet'!B$17</f>
        <v>1</v>
      </c>
      <c r="D11" s="248">
        <f>'Data Sheet'!C17/'Data Sheet'!C$17</f>
        <v>1</v>
      </c>
      <c r="E11" s="248">
        <f>'Data Sheet'!D17/'Data Sheet'!D$17</f>
        <v>1</v>
      </c>
      <c r="F11" s="248">
        <f>'Data Sheet'!E17/'Data Sheet'!E$17</f>
        <v>1</v>
      </c>
      <c r="G11" s="248">
        <f>'Data Sheet'!F17/'Data Sheet'!F$17</f>
        <v>1</v>
      </c>
      <c r="H11" s="248">
        <f>'Data Sheet'!G17/'Data Sheet'!G$17</f>
        <v>1</v>
      </c>
      <c r="I11" s="248">
        <f>'Data Sheet'!H17/'Data Sheet'!H$17</f>
        <v>1</v>
      </c>
      <c r="J11" s="248">
        <f>'Data Sheet'!I17/'Data Sheet'!I$17</f>
        <v>1</v>
      </c>
      <c r="K11" s="248">
        <f>'Data Sheet'!J17/'Data Sheet'!J$17</f>
        <v>1</v>
      </c>
      <c r="L11" s="248">
        <f>'Data Sheet'!K17/'Data Sheet'!K$17</f>
        <v>1</v>
      </c>
    </row>
    <row r="12" spans="2:15">
      <c r="B12" t="str">
        <f>'Data Sheet'!A18</f>
        <v>Raw Material Cost</v>
      </c>
      <c r="C12" s="114">
        <f>'Data Sheet'!B18/'Data Sheet'!B$17</f>
        <v>0</v>
      </c>
      <c r="D12" s="114">
        <f>'Data Sheet'!C18/'Data Sheet'!C$17</f>
        <v>0</v>
      </c>
      <c r="E12" s="114">
        <f>'Data Sheet'!D18/'Data Sheet'!D$17</f>
        <v>0</v>
      </c>
      <c r="F12" s="114">
        <f>'Data Sheet'!E18/'Data Sheet'!E$17</f>
        <v>0</v>
      </c>
      <c r="G12" s="114">
        <f>'Data Sheet'!F18/'Data Sheet'!F$17</f>
        <v>0</v>
      </c>
      <c r="H12" s="114">
        <f>'Data Sheet'!G18/'Data Sheet'!G$17</f>
        <v>0</v>
      </c>
      <c r="I12" s="114">
        <f>'Data Sheet'!H18/'Data Sheet'!H$17</f>
        <v>0</v>
      </c>
      <c r="J12" s="114">
        <f>'Data Sheet'!I18/'Data Sheet'!I$17</f>
        <v>0</v>
      </c>
      <c r="K12" s="114">
        <f>'Data Sheet'!J18/'Data Sheet'!J$17</f>
        <v>0</v>
      </c>
      <c r="L12" s="114">
        <f>'Data Sheet'!K18/'Data Sheet'!K$17</f>
        <v>0</v>
      </c>
    </row>
    <row r="13" spans="2:15">
      <c r="B13" t="str">
        <f>'Data Sheet'!A19</f>
        <v>Change in Inventory</v>
      </c>
      <c r="C13" s="114">
        <f>'Data Sheet'!B19/'Data Sheet'!B$17</f>
        <v>-5.8031380468988597E-5</v>
      </c>
      <c r="D13" s="114">
        <f>'Data Sheet'!C19/'Data Sheet'!C$17</f>
        <v>0</v>
      </c>
      <c r="E13" s="114">
        <f>'Data Sheet'!D19/'Data Sheet'!D$17</f>
        <v>0</v>
      </c>
      <c r="F13" s="114">
        <f>'Data Sheet'!E19/'Data Sheet'!E$17</f>
        <v>0</v>
      </c>
      <c r="G13" s="114">
        <f>'Data Sheet'!F19/'Data Sheet'!F$17</f>
        <v>0</v>
      </c>
      <c r="H13" s="114">
        <f>'Data Sheet'!G19/'Data Sheet'!G$17</f>
        <v>0</v>
      </c>
      <c r="I13" s="114">
        <f>'Data Sheet'!H19/'Data Sheet'!H$17</f>
        <v>0</v>
      </c>
      <c r="J13" s="114">
        <f>'Data Sheet'!I19/'Data Sheet'!I$17</f>
        <v>0</v>
      </c>
      <c r="K13" s="114">
        <f>'Data Sheet'!J19/'Data Sheet'!J$17</f>
        <v>0</v>
      </c>
      <c r="L13" s="114">
        <f>'Data Sheet'!K19/'Data Sheet'!K$17</f>
        <v>0</v>
      </c>
    </row>
    <row r="14" spans="2:15">
      <c r="B14" t="str">
        <f>'Data Sheet'!A20</f>
        <v>Power and Fuel</v>
      </c>
      <c r="C14" s="114">
        <f>'Data Sheet'!B20/'Data Sheet'!B$17</f>
        <v>0.67871951757913085</v>
      </c>
      <c r="D14" s="114">
        <f>'Data Sheet'!C20/'Data Sheet'!C$17</f>
        <v>0.65026816058352788</v>
      </c>
      <c r="E14" s="114">
        <f>'Data Sheet'!D20/'Data Sheet'!D$17</f>
        <v>0.64052724387082827</v>
      </c>
      <c r="F14" s="114">
        <f>'Data Sheet'!E20/'Data Sheet'!E$17</f>
        <v>0.63224883351908556</v>
      </c>
      <c r="G14" s="114">
        <f>'Data Sheet'!F20/'Data Sheet'!F$17</f>
        <v>0.62672966880700054</v>
      </c>
      <c r="H14" s="114">
        <f>'Data Sheet'!G20/'Data Sheet'!G$17</f>
        <v>0.60204931226729808</v>
      </c>
      <c r="I14" s="114">
        <f>'Data Sheet'!H20/'Data Sheet'!H$17</f>
        <v>0.58118973936877727</v>
      </c>
      <c r="J14" s="114">
        <f>'Data Sheet'!I20/'Data Sheet'!I$17</f>
        <v>0.59829389290422019</v>
      </c>
      <c r="K14" s="114">
        <f>'Data Sheet'!J20/'Data Sheet'!J$17</f>
        <v>0.63449695977201381</v>
      </c>
      <c r="L14" s="114">
        <f>'Data Sheet'!K20/'Data Sheet'!K$17</f>
        <v>0.62679197996110714</v>
      </c>
    </row>
    <row r="15" spans="2:15">
      <c r="B15" t="str">
        <f>'Data Sheet'!A21</f>
        <v>Other Mfr. Exp</v>
      </c>
      <c r="C15" s="114">
        <f>'Data Sheet'!B21/'Data Sheet'!B$17</f>
        <v>4.1581860391006434E-2</v>
      </c>
      <c r="D15" s="114">
        <f>'Data Sheet'!C21/'Data Sheet'!C$17</f>
        <v>3.0389807009397744E-2</v>
      </c>
      <c r="E15" s="114">
        <f>'Data Sheet'!D21/'Data Sheet'!D$17</f>
        <v>3.1246735685374734E-2</v>
      </c>
      <c r="F15" s="114">
        <f>'Data Sheet'!E21/'Data Sheet'!E$17</f>
        <v>3.3341844215436504E-2</v>
      </c>
      <c r="G15" s="114">
        <f>'Data Sheet'!F21/'Data Sheet'!F$17</f>
        <v>3.4602450139370647E-2</v>
      </c>
      <c r="H15" s="114">
        <f>'Data Sheet'!G21/'Data Sheet'!G$17</f>
        <v>3.489630019136878E-2</v>
      </c>
      <c r="I15" s="114">
        <f>'Data Sheet'!H21/'Data Sheet'!H$17</f>
        <v>3.8337899322296955E-2</v>
      </c>
      <c r="J15" s="114">
        <f>'Data Sheet'!I21/'Data Sheet'!I$17</f>
        <v>3.5102700489517996E-2</v>
      </c>
      <c r="K15" s="114">
        <f>'Data Sheet'!J21/'Data Sheet'!J$17</f>
        <v>3.242007505029023E-2</v>
      </c>
      <c r="L15" s="114">
        <f>'Data Sheet'!K21/'Data Sheet'!K$17</f>
        <v>3.7754883897491147E-2</v>
      </c>
    </row>
    <row r="16" spans="2:15">
      <c r="B16" t="str">
        <f>'Data Sheet'!A22</f>
        <v>Employee Cost</v>
      </c>
      <c r="C16" s="114">
        <f>'Data Sheet'!B22/'Data Sheet'!B$17</f>
        <v>6.1067147059772564E-2</v>
      </c>
      <c r="D16" s="114">
        <f>'Data Sheet'!C22/'Data Sheet'!C$17</f>
        <v>6.3959473717483381E-2</v>
      </c>
      <c r="E16" s="114">
        <f>'Data Sheet'!D22/'Data Sheet'!D$17</f>
        <v>6.3907616650835442E-2</v>
      </c>
      <c r="F16" s="114">
        <f>'Data Sheet'!E22/'Data Sheet'!E$17</f>
        <v>6.5378446836296233E-2</v>
      </c>
      <c r="G16" s="114">
        <f>'Data Sheet'!F22/'Data Sheet'!F$17</f>
        <v>5.8975810711985877E-2</v>
      </c>
      <c r="H16" s="114">
        <f>'Data Sheet'!G22/'Data Sheet'!G$17</f>
        <v>5.3875044261110776E-2</v>
      </c>
      <c r="I16" s="114">
        <f>'Data Sheet'!H22/'Data Sheet'!H$17</f>
        <v>5.3931211145944437E-2</v>
      </c>
      <c r="J16" s="114">
        <f>'Data Sheet'!I22/'Data Sheet'!I$17</f>
        <v>5.4221444482098646E-2</v>
      </c>
      <c r="K16" s="114">
        <f>'Data Sheet'!J22/'Data Sheet'!J$17</f>
        <v>4.2332383958474343E-2</v>
      </c>
      <c r="L16" s="114">
        <f>'Data Sheet'!K22/'Data Sheet'!K$17</f>
        <v>4.2212004781152897E-2</v>
      </c>
    </row>
    <row r="17" spans="2:12">
      <c r="B17" t="str">
        <f>'Data Sheet'!A23</f>
        <v>Selling and admin</v>
      </c>
      <c r="C17" s="114">
        <f>'Data Sheet'!B23/'Data Sheet'!B$17</f>
        <v>2.5848727699503506E-2</v>
      </c>
      <c r="D17" s="114">
        <f>'Data Sheet'!C23/'Data Sheet'!C$17</f>
        <v>2.2483143569050873E-2</v>
      </c>
      <c r="E17" s="114">
        <f>'Data Sheet'!D23/'Data Sheet'!D$17</f>
        <v>1.9891522063750135E-2</v>
      </c>
      <c r="F17" s="114">
        <f>'Data Sheet'!E23/'Data Sheet'!E$17</f>
        <v>2.0267290137030502E-2</v>
      </c>
      <c r="G17" s="114">
        <f>'Data Sheet'!F23/'Data Sheet'!F$17</f>
        <v>2.6082363595353875E-2</v>
      </c>
      <c r="H17" s="114">
        <f>'Data Sheet'!G23/'Data Sheet'!G$17</f>
        <v>3.031945468119028E-2</v>
      </c>
      <c r="I17" s="114">
        <f>'Data Sheet'!H23/'Data Sheet'!H$17</f>
        <v>3.3858433271781022E-2</v>
      </c>
      <c r="J17" s="114">
        <f>'Data Sheet'!I23/'Data Sheet'!I$17</f>
        <v>3.4799465256764792E-2</v>
      </c>
      <c r="K17" s="114">
        <f>'Data Sheet'!J23/'Data Sheet'!J$17</f>
        <v>3.3695845992200775E-2</v>
      </c>
      <c r="L17" s="114">
        <f>'Data Sheet'!K23/'Data Sheet'!K$17</f>
        <v>4.2781917937883551E-2</v>
      </c>
    </row>
    <row r="18" spans="2:12">
      <c r="B18" t="str">
        <f>'Data Sheet'!A24</f>
        <v>Other Expenses</v>
      </c>
      <c r="C18" s="114">
        <f>'Data Sheet'!B24/'Data Sheet'!B$17</f>
        <v>-2.429413705461228E-2</v>
      </c>
      <c r="D18" s="114">
        <f>'Data Sheet'!C24/'Data Sheet'!C$17</f>
        <v>-2.0076483398622707E-2</v>
      </c>
      <c r="E18" s="114">
        <f>'Data Sheet'!D24/'Data Sheet'!D$17</f>
        <v>-1.8821223002861077E-2</v>
      </c>
      <c r="F18" s="114">
        <f>'Data Sheet'!E24/'Data Sheet'!E$17</f>
        <v>-6.5107680444797091E-3</v>
      </c>
      <c r="G18" s="114">
        <f>'Data Sheet'!F24/'Data Sheet'!F$17</f>
        <v>2.7154890377113421E-2</v>
      </c>
      <c r="H18" s="114">
        <f>'Data Sheet'!G24/'Data Sheet'!G$17</f>
        <v>-9.68902664290483E-3</v>
      </c>
      <c r="I18" s="114">
        <f>'Data Sheet'!H24/'Data Sheet'!H$17</f>
        <v>-1.2556850709420642E-2</v>
      </c>
      <c r="J18" s="114">
        <f>'Data Sheet'!I24/'Data Sheet'!I$17</f>
        <v>-2.6647088157861414E-2</v>
      </c>
      <c r="K18" s="114">
        <f>'Data Sheet'!J24/'Data Sheet'!J$17</f>
        <v>-1.3058832222387306E-2</v>
      </c>
      <c r="L18" s="114">
        <f>'Data Sheet'!K24/'Data Sheet'!K$17</f>
        <v>-3.7806536303910655E-2</v>
      </c>
    </row>
    <row r="19" spans="2:12">
      <c r="B19" t="str">
        <f>'Data Sheet'!A25</f>
        <v>Other Income</v>
      </c>
      <c r="C19" s="114">
        <f>'Data Sheet'!B25/'Data Sheet'!B$17</f>
        <v>2.9236809804901998E-2</v>
      </c>
      <c r="D19" s="114">
        <f>'Data Sheet'!C25/'Data Sheet'!C$17</f>
        <v>1.618187396861314E-2</v>
      </c>
      <c r="E19" s="114">
        <f>'Data Sheet'!D25/'Data Sheet'!D$17</f>
        <v>1.9398606746333515E-2</v>
      </c>
      <c r="F19" s="114">
        <f>'Data Sheet'!E25/'Data Sheet'!E$17</f>
        <v>6.3298597657149805E-2</v>
      </c>
      <c r="G19" s="114">
        <f>'Data Sheet'!F25/'Data Sheet'!F$17</f>
        <v>2.8098087739391552E-2</v>
      </c>
      <c r="H19" s="114">
        <f>'Data Sheet'!G25/'Data Sheet'!G$17</f>
        <v>7.4992298840788257E-2</v>
      </c>
      <c r="I19" s="114">
        <f>'Data Sheet'!H25/'Data Sheet'!H$17</f>
        <v>4.5016392281438861E-2</v>
      </c>
      <c r="J19" s="114">
        <f>'Data Sheet'!I25/'Data Sheet'!I$17</f>
        <v>3.624787893625412E-2</v>
      </c>
      <c r="K19" s="114">
        <f>'Data Sheet'!J25/'Data Sheet'!J$17</f>
        <v>1.4533686992777481E-2</v>
      </c>
      <c r="L19" s="114">
        <f>'Data Sheet'!K25/'Data Sheet'!K$17</f>
        <v>2.907604713209257E-2</v>
      </c>
    </row>
    <row r="20" spans="2:12">
      <c r="B20" t="str">
        <f>'Data Sheet'!A26</f>
        <v>Depreciation</v>
      </c>
      <c r="C20" s="114">
        <f>'Data Sheet'!B26/'Data Sheet'!B$17</f>
        <v>6.9595258636107465E-2</v>
      </c>
      <c r="D20" s="114">
        <f>'Data Sheet'!C26/'Data Sheet'!C$17</f>
        <v>7.8631190228610912E-2</v>
      </c>
      <c r="E20" s="114">
        <f>'Data Sheet'!D26/'Data Sheet'!D$17</f>
        <v>7.3253627480102071E-2</v>
      </c>
      <c r="F20" s="114">
        <f>'Data Sheet'!E26/'Data Sheet'!E$17</f>
        <v>8.469175374994424E-2</v>
      </c>
      <c r="G20" s="114">
        <f>'Data Sheet'!F26/'Data Sheet'!F$17</f>
        <v>8.644260735289104E-2</v>
      </c>
      <c r="H20" s="114">
        <f>'Data Sheet'!G26/'Data Sheet'!G$17</f>
        <v>9.4607873051277852E-2</v>
      </c>
      <c r="I20" s="114">
        <f>'Data Sheet'!H26/'Data Sheet'!H$17</f>
        <v>0.11163078655604286</v>
      </c>
      <c r="J20" s="114">
        <f>'Data Sheet'!I26/'Data Sheet'!I$17</f>
        <v>0.10392631964234675</v>
      </c>
      <c r="K20" s="114">
        <f>'Data Sheet'!J26/'Data Sheet'!J$17</f>
        <v>8.3948168286899549E-2</v>
      </c>
      <c r="L20" s="114">
        <f>'Data Sheet'!K26/'Data Sheet'!K$17</f>
        <v>9.0776191131382647E-2</v>
      </c>
    </row>
    <row r="21" spans="2:12">
      <c r="B21" t="str">
        <f>'Data Sheet'!A27</f>
        <v>Interest</v>
      </c>
      <c r="C21" s="114">
        <f>'Data Sheet'!B27/'Data Sheet'!B$17</f>
        <v>4.5887063429549527E-2</v>
      </c>
      <c r="D21" s="114">
        <f>'Data Sheet'!C27/'Data Sheet'!C$17</f>
        <v>4.5861018645076482E-2</v>
      </c>
      <c r="E21" s="114">
        <f>'Data Sheet'!D27/'Data Sheet'!D$17</f>
        <v>4.5742151414468281E-2</v>
      </c>
      <c r="F21" s="114">
        <f>'Data Sheet'!E27/'Data Sheet'!E$17</f>
        <v>5.0481640619545298E-2</v>
      </c>
      <c r="G21" s="114">
        <f>'Data Sheet'!F27/'Data Sheet'!F$17</f>
        <v>5.5886363214844186E-2</v>
      </c>
      <c r="H21" s="114">
        <f>'Data Sheet'!G27/'Data Sheet'!G$17</f>
        <v>7.4810047208197325E-2</v>
      </c>
      <c r="I21" s="114">
        <f>'Data Sheet'!H27/'Data Sheet'!H$17</f>
        <v>8.2705235263870219E-2</v>
      </c>
      <c r="J21" s="114">
        <f>'Data Sheet'!I27/'Data Sheet'!I$17</f>
        <v>7.0669562690021379E-2</v>
      </c>
      <c r="K21" s="114">
        <f>'Data Sheet'!J27/'Data Sheet'!J$17</f>
        <v>6.4964151858057095E-2</v>
      </c>
      <c r="L21" s="114">
        <f>'Data Sheet'!K27/'Data Sheet'!K$17</f>
        <v>6.8910080443300895E-2</v>
      </c>
    </row>
    <row r="22" spans="2:12">
      <c r="B22" t="str">
        <f>'Data Sheet'!A28</f>
        <v>Profit before tax</v>
      </c>
      <c r="C22" s="114">
        <f>'Data Sheet'!B28/'Data Sheet'!B$17</f>
        <v>0.13077334068397484</v>
      </c>
      <c r="D22" s="114">
        <f>'Data Sheet'!C28/'Data Sheet'!C$17</f>
        <v>0.14466556361408855</v>
      </c>
      <c r="E22" s="114">
        <f>'Data Sheet'!D28/'Data Sheet'!D$17</f>
        <v>0.16365093258383551</v>
      </c>
      <c r="F22" s="114">
        <f>'Data Sheet'!E28/'Data Sheet'!E$17</f>
        <v>0.18339955662429128</v>
      </c>
      <c r="G22" s="114">
        <f>'Data Sheet'!F28/'Data Sheet'!F$17</f>
        <v>0.1122239335408321</v>
      </c>
      <c r="H22" s="114">
        <f>'Data Sheet'!G28/'Data Sheet'!G$17</f>
        <v>0.19412329382325011</v>
      </c>
      <c r="I22" s="114">
        <f>'Data Sheet'!H28/'Data Sheet'!H$17</f>
        <v>0.15591993806214677</v>
      </c>
      <c r="J22" s="114">
        <f>'Data Sheet'!I28/'Data Sheet'!I$17</f>
        <v>0.16588158162914579</v>
      </c>
      <c r="K22" s="114">
        <f>'Data Sheet'!J28/'Data Sheet'!J$17</f>
        <v>0.13573493429722899</v>
      </c>
      <c r="L22" s="114">
        <f>'Data Sheet'!K28/'Data Sheet'!K$17</f>
        <v>0.15765552528368487</v>
      </c>
    </row>
    <row r="23" spans="2:12">
      <c r="B23" t="str">
        <f>'Data Sheet'!A29</f>
        <v>Tax</v>
      </c>
      <c r="C23" s="114">
        <f>'Data Sheet'!B29/'Data Sheet'!B$17</f>
        <v>5.8011369648137221E-3</v>
      </c>
      <c r="D23" s="114">
        <f>'Data Sheet'!C29/'Data Sheet'!C$17</f>
        <v>-2.2182311047747351E-3</v>
      </c>
      <c r="E23" s="114">
        <f>'Data Sheet'!D29/'Data Sheet'!D$17</f>
        <v>3.306079569257344E-2</v>
      </c>
      <c r="F23" s="114">
        <f>'Data Sheet'!E29/'Data Sheet'!E$17</f>
        <v>6.4177197700676772E-2</v>
      </c>
      <c r="G23" s="114">
        <f>'Data Sheet'!F29/'Data Sheet'!F$17</f>
        <v>-2.7719971194539169E-2</v>
      </c>
      <c r="H23" s="114">
        <f>'Data Sheet'!G29/'Data Sheet'!G$17</f>
        <v>8.5393705549329277E-2</v>
      </c>
      <c r="I23" s="114">
        <f>'Data Sheet'!H29/'Data Sheet'!H$17</f>
        <v>2.1702726099390172E-2</v>
      </c>
      <c r="J23" s="114">
        <f>'Data Sheet'!I29/'Data Sheet'!I$17</f>
        <v>3.804271795249059E-2</v>
      </c>
      <c r="K23" s="114">
        <f>'Data Sheet'!J29/'Data Sheet'!J$17</f>
        <v>3.8568916431214663E-2</v>
      </c>
      <c r="L23" s="114">
        <f>'Data Sheet'!K29/'Data Sheet'!K$17</f>
        <v>3.8146590649861221E-2</v>
      </c>
    </row>
    <row r="24" spans="2:12">
      <c r="B24" t="str">
        <f>'Data Sheet'!A30</f>
        <v>Net profit</v>
      </c>
      <c r="C24" s="114">
        <f>'Data Sheet'!B30/'Data Sheet'!B$17</f>
        <v>0.12489678793807751</v>
      </c>
      <c r="D24" s="114">
        <f>'Data Sheet'!C30/'Data Sheet'!C$17</f>
        <v>0.14716201030242387</v>
      </c>
      <c r="E24" s="114">
        <f>'Data Sheet'!D30/'Data Sheet'!D$17</f>
        <v>0.13065961308585342</v>
      </c>
      <c r="F24" s="114">
        <f>'Data Sheet'!E30/'Data Sheet'!E$17</f>
        <v>0.11970428904181736</v>
      </c>
      <c r="G24" s="114">
        <f>'Data Sheet'!F30/'Data Sheet'!F$17</f>
        <v>0.13697431380123395</v>
      </c>
      <c r="H24" s="114">
        <f>'Data Sheet'!G30/'Data Sheet'!G$17</f>
        <v>0.10597297523460673</v>
      </c>
      <c r="I24" s="114">
        <f>'Data Sheet'!H30/'Data Sheet'!H$17</f>
        <v>0.13121562899692149</v>
      </c>
      <c r="J24" s="114">
        <f>'Data Sheet'!I30/'Data Sheet'!I$17</f>
        <v>0.12569526268628278</v>
      </c>
      <c r="K24" s="114">
        <f>'Data Sheet'!J30/'Data Sheet'!J$17</f>
        <v>9.5981049126374993E-2</v>
      </c>
      <c r="L24" s="114">
        <f>'Data Sheet'!K30/'Data Sheet'!K$17</f>
        <v>0.1165926464900341</v>
      </c>
    </row>
    <row r="25" spans="2:12">
      <c r="B25" t="str">
        <f>'Data Sheet'!A31</f>
        <v>Dividend Amount</v>
      </c>
      <c r="C25" s="114">
        <f>'Data Sheet'!B31/'Data Sheet'!B$17</f>
        <v>2.5780941043869472E-2</v>
      </c>
      <c r="D25" s="114">
        <f>'Data Sheet'!C31/'Data Sheet'!C$17</f>
        <v>3.7634448157618801E-2</v>
      </c>
      <c r="E25" s="114">
        <f>'Data Sheet'!D31/'Data Sheet'!D$17</f>
        <v>4.8040107022592801E-2</v>
      </c>
      <c r="F25" s="114">
        <f>'Data Sheet'!E31/'Data Sheet'!E$17</f>
        <v>4.7928262459710019E-2</v>
      </c>
      <c r="G25" s="114">
        <f>'Data Sheet'!F31/'Data Sheet'!F$17</f>
        <v>5.9987013212341365E-2</v>
      </c>
      <c r="H25" s="114">
        <f>'Data Sheet'!G31/'Data Sheet'!G$17</f>
        <v>2.8473186262812884E-2</v>
      </c>
      <c r="I25" s="114">
        <f>'Data Sheet'!H31/'Data Sheet'!H$17</f>
        <v>5.3468918772916804E-2</v>
      </c>
      <c r="J25" s="114">
        <f>'Data Sheet'!I31/'Data Sheet'!I$17</f>
        <v>5.1162333887694277E-2</v>
      </c>
      <c r="K25" s="114">
        <f>'Data Sheet'!J31/'Data Sheet'!J$17</f>
        <v>3.9896728385301894E-2</v>
      </c>
      <c r="L25" s="114">
        <f>'Data Sheet'!K31/'Data Sheet'!K$17</f>
        <v>4.2100184604131924E-2</v>
      </c>
    </row>
    <row r="26" spans="2:12">
      <c r="B26" t="str">
        <f>'Data Sheet'!A34</f>
        <v>EBITDA</v>
      </c>
      <c r="C26" s="114">
        <f>'Data Sheet'!B34/'Data Sheet'!B$17</f>
        <v>0.24618024696854823</v>
      </c>
      <c r="D26" s="114">
        <f>'Data Sheet'!C34/'Data Sheet'!C$17</f>
        <v>0.26943598807133651</v>
      </c>
      <c r="E26" s="114">
        <f>'Data Sheet'!D34/'Data Sheet'!D$17</f>
        <v>0.28271618767299722</v>
      </c>
      <c r="F26" s="114">
        <f>'Data Sheet'!E34/'Data Sheet'!E$17</f>
        <v>0.31905488111198366</v>
      </c>
      <c r="G26" s="114">
        <f>'Data Sheet'!F34/'Data Sheet'!F$17</f>
        <v>0.25158331317443</v>
      </c>
      <c r="H26" s="114">
        <f>'Data Sheet'!G34/'Data Sheet'!G$17</f>
        <v>0.3607846010434112</v>
      </c>
      <c r="I26" s="114">
        <f>'Data Sheet'!H34/'Data Sheet'!H$17</f>
        <v>0.34725437691622479</v>
      </c>
      <c r="J26" s="114">
        <f>'Data Sheet'!I34/'Data Sheet'!I$17</f>
        <v>0.33833386297114149</v>
      </c>
      <c r="K26" s="114">
        <f>'Data Sheet'!J34/'Data Sheet'!J$17</f>
        <v>0.28346228570254628</v>
      </c>
      <c r="L26" s="114">
        <f>'Data Sheet'!K34/'Data Sheet'!K$17</f>
        <v>0.31442550871457886</v>
      </c>
    </row>
    <row r="28" spans="2:12" ht="15.6">
      <c r="B28" s="480" t="str">
        <f>"Common Size Balance Sheet" &amp; " "&amp; "-" &amp; 'Data Sheet'!$B$1</f>
        <v>Common Size Balance Sheet -NTPC LTD</v>
      </c>
      <c r="C28" s="480"/>
      <c r="D28" s="480"/>
      <c r="E28" s="480"/>
      <c r="F28" s="480"/>
      <c r="G28" s="480"/>
      <c r="H28" s="480"/>
      <c r="I28" s="480"/>
      <c r="J28" s="480"/>
      <c r="K28" s="480"/>
      <c r="L28" s="480"/>
    </row>
    <row r="30" spans="2:12">
      <c r="B30" s="231" t="s">
        <v>285</v>
      </c>
      <c r="C30" s="230">
        <f>'Data Sheet'!B57</f>
        <v>42094</v>
      </c>
      <c r="D30" s="230">
        <f>'Data Sheet'!C57</f>
        <v>42460</v>
      </c>
      <c r="E30" s="230">
        <f>'Data Sheet'!D57</f>
        <v>42825</v>
      </c>
      <c r="F30" s="230">
        <f>'Data Sheet'!E57</f>
        <v>43190</v>
      </c>
      <c r="G30" s="230">
        <f>'Data Sheet'!F57</f>
        <v>43555</v>
      </c>
      <c r="H30" s="230">
        <f>'Data Sheet'!G57</f>
        <v>43921</v>
      </c>
      <c r="I30" s="230">
        <f>'Data Sheet'!H57</f>
        <v>44286</v>
      </c>
      <c r="J30" s="230">
        <f>'Data Sheet'!I57</f>
        <v>44651</v>
      </c>
      <c r="K30" s="230">
        <f>'Data Sheet'!J57</f>
        <v>45016</v>
      </c>
      <c r="L30" s="230">
        <f>'Data Sheet'!K57</f>
        <v>45382</v>
      </c>
    </row>
    <row r="31" spans="2:12">
      <c r="B31" s="229"/>
      <c r="C31" s="228"/>
      <c r="D31" s="228"/>
      <c r="E31" s="228"/>
      <c r="F31" s="228"/>
      <c r="G31" s="228"/>
      <c r="H31" s="228"/>
      <c r="I31" s="228"/>
      <c r="J31" s="228"/>
      <c r="K31" s="228"/>
      <c r="L31" s="228"/>
    </row>
    <row r="32" spans="2:12">
      <c r="B32" s="106" t="s">
        <v>279</v>
      </c>
      <c r="C32" s="249">
        <f>'Data Sheet'!B62/'Data Sheet'!B$62</f>
        <v>1</v>
      </c>
      <c r="D32" s="249">
        <f>'Data Sheet'!C62/'Data Sheet'!C$62</f>
        <v>1</v>
      </c>
      <c r="E32" s="249">
        <f>'Data Sheet'!D62/'Data Sheet'!D$62</f>
        <v>1</v>
      </c>
      <c r="F32" s="249">
        <f>'Data Sheet'!E62/'Data Sheet'!E$62</f>
        <v>1</v>
      </c>
      <c r="G32" s="249">
        <f>'Data Sheet'!F62/'Data Sheet'!F$62</f>
        <v>1</v>
      </c>
      <c r="H32" s="249">
        <f>'Data Sheet'!G62/'Data Sheet'!G$62</f>
        <v>1</v>
      </c>
      <c r="I32" s="249">
        <f>'Data Sheet'!H62/'Data Sheet'!H$62</f>
        <v>1</v>
      </c>
      <c r="J32" s="249">
        <f>'Data Sheet'!I62/'Data Sheet'!I$62</f>
        <v>1</v>
      </c>
      <c r="K32" s="249">
        <f>'Data Sheet'!J62/'Data Sheet'!J$62</f>
        <v>1</v>
      </c>
      <c r="L32" s="249">
        <f>'Data Sheet'!K62/'Data Sheet'!K$62</f>
        <v>1</v>
      </c>
    </row>
    <row r="33" spans="2:13">
      <c r="B33" t="str">
        <f>'Data Sheet'!A58</f>
        <v>Equity Share Capital</v>
      </c>
      <c r="C33" s="114">
        <f>'Data Sheet'!B58/'Data Sheet'!B$62</f>
        <v>3.7528485011563313E-2</v>
      </c>
      <c r="D33" s="114">
        <f>'Data Sheet'!C58/'Data Sheet'!C$62</f>
        <v>3.6701122996161482E-2</v>
      </c>
      <c r="E33" s="114">
        <f>'Data Sheet'!D58/'Data Sheet'!D$62</f>
        <v>3.3167469037310493E-2</v>
      </c>
      <c r="F33" s="114">
        <f>'Data Sheet'!E58/'Data Sheet'!E$62</f>
        <v>2.9188268733451313E-2</v>
      </c>
      <c r="G33" s="114">
        <f>'Data Sheet'!F58/'Data Sheet'!F$62</f>
        <v>2.8520911802357059E-2</v>
      </c>
      <c r="H33" s="114">
        <f>'Data Sheet'!G58/'Data Sheet'!G$62</f>
        <v>2.6205965002423396E-2</v>
      </c>
      <c r="I33" s="114">
        <f>'Data Sheet'!H58/'Data Sheet'!H$62</f>
        <v>2.4362158664730391E-2</v>
      </c>
      <c r="J33" s="114">
        <f>'Data Sheet'!I58/'Data Sheet'!I$62</f>
        <v>2.3318752584881634E-2</v>
      </c>
      <c r="K33" s="114">
        <f>'Data Sheet'!J58/'Data Sheet'!J$62</f>
        <v>2.1683611146958503E-2</v>
      </c>
      <c r="L33" s="114">
        <f>'Data Sheet'!K58/'Data Sheet'!K$62</f>
        <v>2.023183969411305E-2</v>
      </c>
    </row>
    <row r="34" spans="2:13">
      <c r="B34" t="str">
        <f>'Data Sheet'!A59</f>
        <v>Reserves</v>
      </c>
      <c r="C34" s="114">
        <f>'Data Sheet'!B59/'Data Sheet'!B$62</f>
        <v>0.33611503493390715</v>
      </c>
      <c r="D34" s="114">
        <f>'Data Sheet'!C59/'Data Sheet'!C$62</f>
        <v>0.37090823112414539</v>
      </c>
      <c r="E34" s="114">
        <f>'Data Sheet'!D59/'Data Sheet'!D$62</f>
        <v>0.36038722639772464</v>
      </c>
      <c r="F34" s="114">
        <f>'Data Sheet'!E59/'Data Sheet'!E$62</f>
        <v>0.33741812961530343</v>
      </c>
      <c r="G34" s="114">
        <f>'Data Sheet'!F59/'Data Sheet'!F$62</f>
        <v>0.29246159212452305</v>
      </c>
      <c r="H34" s="114">
        <f>'Data Sheet'!G59/'Data Sheet'!G$62</f>
        <v>0.2885422267188249</v>
      </c>
      <c r="I34" s="114">
        <f>'Data Sheet'!H59/'Data Sheet'!H$62</f>
        <v>0.29154634976140381</v>
      </c>
      <c r="J34" s="114">
        <f>'Data Sheet'!I59/'Data Sheet'!I$62</f>
        <v>0.30223081747887165</v>
      </c>
      <c r="K34" s="114">
        <f>'Data Sheet'!J59/'Data Sheet'!J$62</f>
        <v>0.30708835364849962</v>
      </c>
      <c r="L34" s="114">
        <f>'Data Sheet'!K59/'Data Sheet'!K$62</f>
        <v>0.31508370553924353</v>
      </c>
    </row>
    <row r="35" spans="2:13">
      <c r="B35" t="str">
        <f>'Data Sheet'!A60</f>
        <v>Borrowings</v>
      </c>
      <c r="C35" s="114">
        <f>'Data Sheet'!B60/'Data Sheet'!B$62</f>
        <v>0.46539097265675561</v>
      </c>
      <c r="D35" s="114">
        <f>'Data Sheet'!C60/'Data Sheet'!C$62</f>
        <v>0.44254122114048355</v>
      </c>
      <c r="E35" s="114">
        <f>'Data Sheet'!D60/'Data Sheet'!D$62</f>
        <v>0.45765416220268296</v>
      </c>
      <c r="F35" s="114">
        <f>'Data Sheet'!E60/'Data Sheet'!E$62</f>
        <v>0.46036149804599952</v>
      </c>
      <c r="G35" s="114">
        <f>'Data Sheet'!F60/'Data Sheet'!F$62</f>
        <v>0.49883759505243519</v>
      </c>
      <c r="H35" s="114">
        <f>'Data Sheet'!G60/'Data Sheet'!G$62</f>
        <v>0.53760851658902076</v>
      </c>
      <c r="I35" s="114">
        <f>'Data Sheet'!H60/'Data Sheet'!H$62</f>
        <v>0.52813156284735063</v>
      </c>
      <c r="J35" s="114">
        <f>'Data Sheet'!I60/'Data Sheet'!I$62</f>
        <v>0.50671149380679315</v>
      </c>
      <c r="K35" s="114">
        <f>'Data Sheet'!J60/'Data Sheet'!J$62</f>
        <v>0.49847651626586698</v>
      </c>
      <c r="L35" s="114">
        <f>'Data Sheet'!K60/'Data Sheet'!K$62</f>
        <v>0.49476737620935107</v>
      </c>
    </row>
    <row r="36" spans="2:13">
      <c r="B36" t="str">
        <f>'Data Sheet'!A61</f>
        <v>Other Liabilities</v>
      </c>
      <c r="C36" s="114">
        <f>'Data Sheet'!B61/'Data Sheet'!B$62</f>
        <v>0.1609655073977739</v>
      </c>
      <c r="D36" s="114">
        <f>'Data Sheet'!C61/'Data Sheet'!C$62</f>
        <v>0.14984942473920956</v>
      </c>
      <c r="E36" s="114">
        <f>'Data Sheet'!D61/'Data Sheet'!D$62</f>
        <v>0.14879114236228183</v>
      </c>
      <c r="F36" s="114">
        <f>'Data Sheet'!E61/'Data Sheet'!E$62</f>
        <v>0.17303210360524568</v>
      </c>
      <c r="G36" s="114">
        <f>'Data Sheet'!F61/'Data Sheet'!F$62</f>
        <v>0.18017990102068474</v>
      </c>
      <c r="H36" s="114">
        <f>'Data Sheet'!G61/'Data Sheet'!G$62</f>
        <v>0.14764329168973089</v>
      </c>
      <c r="I36" s="114">
        <f>'Data Sheet'!H61/'Data Sheet'!H$62</f>
        <v>0.15595992872651521</v>
      </c>
      <c r="J36" s="114">
        <f>'Data Sheet'!I61/'Data Sheet'!I$62</f>
        <v>0.16773893612945362</v>
      </c>
      <c r="K36" s="114">
        <f>'Data Sheet'!J61/'Data Sheet'!J$62</f>
        <v>0.17275151893867488</v>
      </c>
      <c r="L36" s="114">
        <f>'Data Sheet'!K61/'Data Sheet'!K$62</f>
        <v>0.16991707855729243</v>
      </c>
    </row>
    <row r="37" spans="2:13">
      <c r="C37" s="227"/>
      <c r="D37" s="227"/>
      <c r="E37" s="227"/>
      <c r="F37" s="227"/>
      <c r="G37" s="227"/>
      <c r="H37" s="227"/>
      <c r="I37" s="227"/>
      <c r="J37" s="227"/>
      <c r="K37" s="227"/>
      <c r="L37" s="227"/>
    </row>
    <row r="38" spans="2:13">
      <c r="B38" s="2" t="s">
        <v>115</v>
      </c>
      <c r="C38" s="249">
        <f>'Data Sheet'!B76/'Data Sheet'!B$76</f>
        <v>1</v>
      </c>
      <c r="D38" s="249">
        <f>'Data Sheet'!C76/'Data Sheet'!C$76</f>
        <v>1</v>
      </c>
      <c r="E38" s="249">
        <f>'Data Sheet'!D76/'Data Sheet'!D$76</f>
        <v>1</v>
      </c>
      <c r="F38" s="249">
        <f>'Data Sheet'!E76/'Data Sheet'!E$76</f>
        <v>1</v>
      </c>
      <c r="G38" s="249">
        <f>'Data Sheet'!F76/'Data Sheet'!F$76</f>
        <v>1</v>
      </c>
      <c r="H38" s="249">
        <f>'Data Sheet'!G76/'Data Sheet'!G$76</f>
        <v>1</v>
      </c>
      <c r="I38" s="249">
        <f>'Data Sheet'!H76/'Data Sheet'!H$76</f>
        <v>1</v>
      </c>
      <c r="J38" s="249">
        <f>'Data Sheet'!I76/'Data Sheet'!I$76</f>
        <v>1</v>
      </c>
      <c r="K38" s="249">
        <f>'Data Sheet'!J76/'Data Sheet'!J$76</f>
        <v>1</v>
      </c>
      <c r="L38" s="249">
        <f>'Data Sheet'!K76/'Data Sheet'!K$76</f>
        <v>1</v>
      </c>
      <c r="M38" t="s">
        <v>536</v>
      </c>
    </row>
    <row r="39" spans="2:13">
      <c r="B39" t="str">
        <f>'Data Sheet'!A63</f>
        <v>Net Block</v>
      </c>
      <c r="C39" s="114">
        <f>'Data Sheet'!B63/'Data Sheet'!B$76</f>
        <v>0.41806093102590097</v>
      </c>
      <c r="D39" s="114">
        <f>'Data Sheet'!C63/'Data Sheet'!C$76</f>
        <v>0.41363512421557674</v>
      </c>
      <c r="E39" s="114">
        <f>'Data Sheet'!D63/'Data Sheet'!D$76</f>
        <v>0.42047994853757925</v>
      </c>
      <c r="F39" s="114">
        <f>'Data Sheet'!E63/'Data Sheet'!E$76</f>
        <v>0.45397852670370509</v>
      </c>
      <c r="G39" s="114">
        <f>'Data Sheet'!F63/'Data Sheet'!F$76</f>
        <v>0.43521050593966115</v>
      </c>
      <c r="H39" s="114">
        <f>'Data Sheet'!G63/'Data Sheet'!G$76</f>
        <v>0.49739991895521085</v>
      </c>
      <c r="I39" s="114">
        <f>'Data Sheet'!H63/'Data Sheet'!H$76</f>
        <v>0.5106383246002687</v>
      </c>
      <c r="J39" s="114">
        <f>'Data Sheet'!I63/'Data Sheet'!I$76</f>
        <v>0.54089953087239051</v>
      </c>
      <c r="K39" s="114">
        <f>'Data Sheet'!J63/'Data Sheet'!J$76</f>
        <v>0.5376350472392103</v>
      </c>
      <c r="L39" s="114">
        <f>'Data Sheet'!K63/'Data Sheet'!K$76</f>
        <v>0.54025801574919863</v>
      </c>
    </row>
    <row r="40" spans="2:13">
      <c r="B40" t="str">
        <f>'Data Sheet'!A64</f>
        <v>Capital Work in Progress</v>
      </c>
      <c r="C40" s="114">
        <f>'Data Sheet'!B64/'Data Sheet'!B$76</f>
        <v>0.30746922198710641</v>
      </c>
      <c r="D40" s="114">
        <f>'Data Sheet'!C64/'Data Sheet'!C$76</f>
        <v>0.33403293774296722</v>
      </c>
      <c r="E40" s="114">
        <f>'Data Sheet'!D64/'Data Sheet'!D$76</f>
        <v>0.34953911254194575</v>
      </c>
      <c r="F40" s="114">
        <f>'Data Sheet'!E64/'Data Sheet'!E$76</f>
        <v>0.29518012281115241</v>
      </c>
      <c r="G40" s="114">
        <f>'Data Sheet'!F64/'Data Sheet'!F$76</f>
        <v>0.34127706555279025</v>
      </c>
      <c r="H40" s="114">
        <f>'Data Sheet'!G64/'Data Sheet'!G$76</f>
        <v>0.26090190137431835</v>
      </c>
      <c r="I40" s="114">
        <f>'Data Sheet'!H64/'Data Sheet'!H$76</f>
        <v>0.24497661296382794</v>
      </c>
      <c r="J40" s="114">
        <f>'Data Sheet'!I64/'Data Sheet'!I$76</f>
        <v>0.2191423149313729</v>
      </c>
      <c r="K40" s="114">
        <f>'Data Sheet'!J64/'Data Sheet'!J$76</f>
        <v>0.19942132283295319</v>
      </c>
      <c r="L40" s="114">
        <f>'Data Sheet'!K64/'Data Sheet'!K$76</f>
        <v>0.18290950390934091</v>
      </c>
    </row>
    <row r="41" spans="2:13">
      <c r="B41" t="str">
        <f>'Data Sheet'!A65</f>
        <v>Investments</v>
      </c>
      <c r="C41" s="114">
        <f>'Data Sheet'!B65/'Data Sheet'!B$76</f>
        <v>8.6545552988356936E-3</v>
      </c>
      <c r="D41" s="114">
        <f>'Data Sheet'!C65/'Data Sheet'!C$76</f>
        <v>2.8813381128333884E-2</v>
      </c>
      <c r="E41" s="114">
        <f>'Data Sheet'!D65/'Data Sheet'!D$76</f>
        <v>3.0627091254164004E-2</v>
      </c>
      <c r="F41" s="114">
        <f>'Data Sheet'!E65/'Data Sheet'!E$76</f>
        <v>3.1418949319177811E-2</v>
      </c>
      <c r="G41" s="114">
        <f>'Data Sheet'!F65/'Data Sheet'!F$76</f>
        <v>2.3441254210336424E-2</v>
      </c>
      <c r="H41" s="114">
        <f>'Data Sheet'!G65/'Data Sheet'!G$76</f>
        <v>2.4648713215332827E-2</v>
      </c>
      <c r="I41" s="114">
        <f>'Data Sheet'!H65/'Data Sheet'!H$76</f>
        <v>2.6604699205035987E-2</v>
      </c>
      <c r="J41" s="114">
        <f>'Data Sheet'!I65/'Data Sheet'!I$76</f>
        <v>2.5554201748391212E-2</v>
      </c>
      <c r="K41" s="114">
        <f>'Data Sheet'!J65/'Data Sheet'!J$76</f>
        <v>3.116085911705007E-2</v>
      </c>
      <c r="L41" s="114">
        <f>'Data Sheet'!K65/'Data Sheet'!K$76</f>
        <v>3.3142704818408836E-2</v>
      </c>
    </row>
    <row r="42" spans="2:13">
      <c r="B42" t="str">
        <f>'Data Sheet'!A66</f>
        <v>Other Assets</v>
      </c>
      <c r="C42" s="114">
        <f>'Data Sheet'!B75/'Data Sheet'!B$76</f>
        <v>0.12216713294364751</v>
      </c>
      <c r="D42" s="114">
        <f>'Data Sheet'!C75/'Data Sheet'!C$76</f>
        <v>0.13284286395045139</v>
      </c>
      <c r="E42" s="114">
        <f>'Data Sheet'!D75/'Data Sheet'!D$76</f>
        <v>0.12310735740936012</v>
      </c>
      <c r="F42" s="114">
        <f>'Data Sheet'!E75/'Data Sheet'!E$76</f>
        <v>0.15049778708981265</v>
      </c>
      <c r="G42" s="114">
        <f>'Data Sheet'!F75/'Data Sheet'!F$76</f>
        <v>0.1314380750609811</v>
      </c>
      <c r="H42" s="114">
        <f>'Data Sheet'!G75/'Data Sheet'!G$76</f>
        <v>0.12475486599800299</v>
      </c>
      <c r="I42" s="114">
        <f>'Data Sheet'!H75/'Data Sheet'!H$76</f>
        <v>0.11073278174041677</v>
      </c>
      <c r="J42" s="114">
        <f>'Data Sheet'!I75/'Data Sheet'!I$76</f>
        <v>0.1114801522213016</v>
      </c>
      <c r="K42" s="114">
        <f>'Data Sheet'!J75/'Data Sheet'!J$76</f>
        <v>0.12105819534112305</v>
      </c>
      <c r="L42" s="114">
        <f>'Data Sheet'!K75/'Data Sheet'!K$76</f>
        <v>0.12169956492031385</v>
      </c>
    </row>
    <row r="43" spans="2:13">
      <c r="B43" t="str">
        <f>'Data Sheet'!A68</f>
        <v>Receivables</v>
      </c>
      <c r="C43" s="114">
        <f>'Data Sheet'!B68/'Data Sheet'!B$76</f>
        <v>4.2100196238676765E-2</v>
      </c>
      <c r="D43" s="114">
        <f>'Data Sheet'!C68/'Data Sheet'!C$76</f>
        <v>3.6893987876886601E-2</v>
      </c>
      <c r="E43" s="114">
        <f>'Data Sheet'!D68/'Data Sheet'!D$76</f>
        <v>3.6057362964450397E-2</v>
      </c>
      <c r="F43" s="114">
        <f>'Data Sheet'!E68/'Data Sheet'!E$76</f>
        <v>3.119444759300662E-2</v>
      </c>
      <c r="G43" s="114">
        <f>'Data Sheet'!F68/'Data Sheet'!F$76</f>
        <v>3.5637649727393396E-2</v>
      </c>
      <c r="H43" s="114">
        <f>'Data Sheet'!G68/'Data Sheet'!G$76</f>
        <v>5.3803649134330417E-2</v>
      </c>
      <c r="I43" s="114">
        <f>'Data Sheet'!H68/'Data Sheet'!H$76</f>
        <v>7.0849965274514246E-2</v>
      </c>
      <c r="J43" s="114">
        <f>'Data Sheet'!I68/'Data Sheet'!I$76</f>
        <v>6.726492673401159E-2</v>
      </c>
      <c r="K43" s="114">
        <f>'Data Sheet'!J68/'Data Sheet'!J$76</f>
        <v>6.733711564256438E-2</v>
      </c>
      <c r="L43" s="114">
        <f>'Data Sheet'!K68/'Data Sheet'!K$76</f>
        <v>6.9583205328217643E-2</v>
      </c>
    </row>
    <row r="44" spans="2:13">
      <c r="B44" t="str">
        <f>'Data Sheet'!A69</f>
        <v>Inventory</v>
      </c>
      <c r="C44" s="114">
        <f>'Data Sheet'!B69/'Data Sheet'!B$76</f>
        <v>3.6683014731463966E-2</v>
      </c>
      <c r="D44" s="114">
        <f>'Data Sheet'!C69/'Data Sheet'!C$76</f>
        <v>3.180089507465024E-2</v>
      </c>
      <c r="E44" s="114">
        <f>'Data Sheet'!D69/'Data Sheet'!D$76</f>
        <v>2.6908961925387054E-2</v>
      </c>
      <c r="F44" s="114">
        <f>'Data Sheet'!E69/'Data Sheet'!E$76</f>
        <v>2.2198413506975375E-2</v>
      </c>
      <c r="G44" s="114">
        <f>'Data Sheet'!F69/'Data Sheet'!F$76</f>
        <v>2.4539884197354579E-2</v>
      </c>
      <c r="H44" s="114">
        <f>'Data Sheet'!G69/'Data Sheet'!G$76</f>
        <v>2.997783186649328E-2</v>
      </c>
      <c r="I44" s="114">
        <f>'Data Sheet'!H69/'Data Sheet'!H$76</f>
        <v>2.5173596651580307E-2</v>
      </c>
      <c r="J44" s="114">
        <f>'Data Sheet'!I69/'Data Sheet'!I$76</f>
        <v>2.4937990496244851E-2</v>
      </c>
      <c r="K44" s="114">
        <f>'Data Sheet'!J69/'Data Sheet'!J$76</f>
        <v>3.2321599045092554E-2</v>
      </c>
      <c r="L44" s="114">
        <f>'Data Sheet'!K69/'Data Sheet'!K$76</f>
        <v>3.8120215561032129E-2</v>
      </c>
    </row>
    <row r="45" spans="2:13">
      <c r="B45" t="str">
        <f>'Data Sheet'!A70</f>
        <v>Cash &amp; Bank</v>
      </c>
      <c r="C45" s="114">
        <f>'Data Sheet'!B70/'Data Sheet'!B$76</f>
        <v>6.4864947774368673E-2</v>
      </c>
      <c r="D45" s="114">
        <f>'Data Sheet'!C70/'Data Sheet'!C$76</f>
        <v>2.1980810011133906E-2</v>
      </c>
      <c r="E45" s="114">
        <f>'Data Sheet'!D70/'Data Sheet'!D$76</f>
        <v>1.3280165367113432E-2</v>
      </c>
      <c r="F45" s="114">
        <f>'Data Sheet'!E70/'Data Sheet'!E$76</f>
        <v>1.5531752976170038E-2</v>
      </c>
      <c r="G45" s="114">
        <f>'Data Sheet'!F70/'Data Sheet'!F$76</f>
        <v>8.4555653114831049E-3</v>
      </c>
      <c r="H45" s="114">
        <f>'Data Sheet'!G70/'Data Sheet'!G$76</f>
        <v>8.5131194563112973E-3</v>
      </c>
      <c r="I45" s="114">
        <f>'Data Sheet'!H70/'Data Sheet'!H$76</f>
        <v>1.1024019564356013E-2</v>
      </c>
      <c r="J45" s="114">
        <f>'Data Sheet'!I70/'Data Sheet'!I$76</f>
        <v>1.0720882996287293E-2</v>
      </c>
      <c r="K45" s="114">
        <f>'Data Sheet'!J70/'Data Sheet'!J$76</f>
        <v>1.1065860782006456E-2</v>
      </c>
      <c r="L45" s="114">
        <f>'Data Sheet'!K70/'Data Sheet'!K$76</f>
        <v>1.4286789713488039E-2</v>
      </c>
    </row>
    <row r="48" spans="2:13" ht="15.6">
      <c r="B48" s="480"/>
      <c r="C48" s="480"/>
      <c r="D48" s="480"/>
      <c r="E48" s="480"/>
      <c r="F48" s="480"/>
      <c r="G48" s="480"/>
      <c r="H48" s="480"/>
      <c r="I48" s="480"/>
      <c r="J48" s="480"/>
      <c r="K48" s="480"/>
      <c r="L48" s="480"/>
    </row>
  </sheetData>
  <mergeCells count="4">
    <mergeCell ref="B7:L7"/>
    <mergeCell ref="B28:L28"/>
    <mergeCell ref="B48:L48"/>
    <mergeCell ref="B3:L4"/>
  </mergeCells>
  <pageMargins left="0.23622047244094491" right="0.23622047244094491" top="1.5354330708661419" bottom="0.74803149606299213" header="0.31496062992125984" footer="0.31496062992125984"/>
  <pageSetup paperSize="9" scale="75" orientation="portrait" r:id="rId1"/>
  <colBreaks count="1" manualBreakCount="1">
    <brk id="12"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49"/>
  <sheetViews>
    <sheetView showGridLines="0" view="pageBreakPreview" zoomScale="60" zoomScaleNormal="100" workbookViewId="0">
      <selection activeCell="O49" sqref="A1:O49"/>
    </sheetView>
  </sheetViews>
  <sheetFormatPr defaultRowHeight="14.4"/>
  <cols>
    <col min="1" max="1" width="1.88671875" customWidth="1"/>
    <col min="2" max="2" width="27.33203125" customWidth="1"/>
    <col min="3" max="3" width="11.44140625" customWidth="1"/>
    <col min="9" max="9" width="10.6640625" customWidth="1"/>
    <col min="10" max="10" width="9.6640625" customWidth="1"/>
    <col min="12" max="12" width="8.88671875" customWidth="1"/>
    <col min="13" max="13" width="15.33203125" style="270" customWidth="1"/>
    <col min="14" max="14" width="12.6640625" customWidth="1"/>
  </cols>
  <sheetData>
    <row r="1" spans="2:15">
      <c r="M1"/>
    </row>
    <row r="2" spans="2:15">
      <c r="B2" s="318"/>
      <c r="C2" s="318"/>
      <c r="D2" s="318"/>
      <c r="E2" s="318"/>
      <c r="F2" s="318"/>
      <c r="G2" s="318"/>
      <c r="H2" s="318"/>
      <c r="I2" s="318"/>
      <c r="J2" s="318"/>
      <c r="K2" s="318"/>
      <c r="L2" s="318"/>
      <c r="M2" s="318"/>
      <c r="N2" s="318"/>
      <c r="O2" s="318"/>
    </row>
    <row r="3" spans="2:15">
      <c r="B3" s="487" t="str">
        <f>B7</f>
        <v>Ratio Analysis - NTPC LTD</v>
      </c>
      <c r="C3" s="487"/>
      <c r="D3" s="487"/>
      <c r="E3" s="487"/>
      <c r="F3" s="487"/>
      <c r="G3" s="487"/>
      <c r="H3" s="487"/>
      <c r="I3" s="487"/>
      <c r="J3" s="487"/>
      <c r="K3" s="487"/>
      <c r="L3" s="487"/>
      <c r="M3" s="487"/>
    </row>
    <row r="4" spans="2:15">
      <c r="B4" s="487"/>
      <c r="C4" s="487"/>
      <c r="D4" s="487"/>
      <c r="E4" s="487"/>
      <c r="F4" s="487"/>
      <c r="G4" s="487"/>
      <c r="H4" s="487"/>
      <c r="I4" s="487"/>
      <c r="J4" s="487"/>
      <c r="K4" s="487"/>
      <c r="L4" s="487"/>
      <c r="M4" s="487"/>
    </row>
    <row r="5" spans="2:15" ht="21.6" thickBot="1">
      <c r="B5" s="430"/>
      <c r="C5" s="430"/>
      <c r="D5" s="430"/>
      <c r="E5" s="430"/>
      <c r="F5" s="430"/>
      <c r="G5" s="430"/>
      <c r="H5" s="430"/>
      <c r="I5" s="429"/>
      <c r="J5" s="429"/>
      <c r="K5" s="429"/>
      <c r="L5" s="429"/>
      <c r="M5" s="429"/>
      <c r="N5" s="429"/>
      <c r="O5" s="429"/>
    </row>
    <row r="6" spans="2:15" ht="21.6" thickTop="1">
      <c r="B6" s="428"/>
      <c r="C6" s="428"/>
      <c r="D6" s="428"/>
      <c r="E6" s="428"/>
      <c r="F6" s="428"/>
      <c r="G6" s="428"/>
      <c r="H6" s="428"/>
      <c r="M6"/>
    </row>
    <row r="7" spans="2:15" ht="14.4" customHeight="1">
      <c r="B7" s="486" t="str">
        <f>"Ratio Analysis - " &amp; 'Data Sheet'!B1</f>
        <v>Ratio Analysis - NTPC LTD</v>
      </c>
      <c r="C7" s="486"/>
      <c r="D7" s="486"/>
      <c r="E7" s="486"/>
      <c r="F7" s="486"/>
      <c r="G7" s="486"/>
      <c r="H7" s="486"/>
      <c r="I7" s="486"/>
      <c r="J7" s="486"/>
      <c r="K7" s="486"/>
      <c r="L7" s="486"/>
      <c r="M7" s="486"/>
      <c r="N7" s="318"/>
      <c r="O7" s="318"/>
    </row>
    <row r="8" spans="2:15" ht="14.4" customHeight="1">
      <c r="B8" s="455" t="s">
        <v>81</v>
      </c>
      <c r="C8" s="451">
        <f>'Data Sheet'!B57</f>
        <v>42094</v>
      </c>
      <c r="D8" s="451">
        <f>'Data Sheet'!C57</f>
        <v>42460</v>
      </c>
      <c r="E8" s="451">
        <f>'Data Sheet'!D57</f>
        <v>42825</v>
      </c>
      <c r="F8" s="451">
        <f>'Data Sheet'!E57</f>
        <v>43190</v>
      </c>
      <c r="G8" s="451">
        <f>'Data Sheet'!F57</f>
        <v>43555</v>
      </c>
      <c r="H8" s="451">
        <f>'Data Sheet'!G57</f>
        <v>43921</v>
      </c>
      <c r="I8" s="451">
        <f>'Data Sheet'!H57</f>
        <v>44286</v>
      </c>
      <c r="J8" s="451">
        <f>'Data Sheet'!I57</f>
        <v>44651</v>
      </c>
      <c r="K8" s="451">
        <f>'Data Sheet'!J57</f>
        <v>45016</v>
      </c>
      <c r="L8" s="451">
        <f>'Data Sheet'!K57</f>
        <v>45382</v>
      </c>
      <c r="M8" s="459" t="s">
        <v>186</v>
      </c>
      <c r="N8" s="460" t="s">
        <v>185</v>
      </c>
      <c r="O8" s="460" t="s">
        <v>184</v>
      </c>
    </row>
    <row r="9" spans="2:15" ht="15" thickBot="1"/>
    <row r="10" spans="2:15">
      <c r="B10" s="42" t="s">
        <v>153</v>
      </c>
      <c r="C10" s="274" t="s">
        <v>85</v>
      </c>
      <c r="D10" s="43">
        <f>IFERROR(HistoricalFS!D11,0)</f>
        <v>-8.2049618331112573E-2</v>
      </c>
      <c r="E10" s="43">
        <f>IFERROR(HistoricalFS!E11,0)</f>
        <v>0.11780113771371648</v>
      </c>
      <c r="F10" s="43">
        <f>IFERROR(HistoricalFS!F11,0)</f>
        <v>7.363038347568418E-2</v>
      </c>
      <c r="G10" s="43">
        <f>IFERROR(HistoricalFS!G11,0)</f>
        <v>0.13854190992595528</v>
      </c>
      <c r="H10" s="43">
        <f>IFERROR(HistoricalFS!H11,0)</f>
        <v>9.1512779282244772E-2</v>
      </c>
      <c r="I10" s="43">
        <f>IFERROR(HistoricalFS!I11,0)</f>
        <v>1.8883918408273637E-2</v>
      </c>
      <c r="J10" s="43">
        <f>IFERROR(HistoricalFS!J11,0)</f>
        <v>0.18952669276699829</v>
      </c>
      <c r="K10" s="43">
        <f>IFERROR(HistoricalFS!K11,0)</f>
        <v>0.32816866120024168</v>
      </c>
      <c r="L10" s="43">
        <f>IFERROR(HistoricalFS!L11,0)</f>
        <v>1.3017063209342705E-2</v>
      </c>
      <c r="M10" s="271"/>
      <c r="N10" s="43">
        <f>IFERROR(AVERAGE(D10:L10),0)</f>
        <v>9.8781436405704942E-2</v>
      </c>
      <c r="O10" s="43">
        <f>IFERROR(MEDIAN(C10:L10),0)</f>
        <v>9.1512779282244772E-2</v>
      </c>
    </row>
    <row r="11" spans="2:15">
      <c r="B11" t="s">
        <v>154</v>
      </c>
      <c r="C11" s="55" t="s">
        <v>85</v>
      </c>
      <c r="D11" s="41">
        <f>IFERROR(HistoricalFS!D22/HistoricalFS!C22-1,0)</f>
        <v>7.0042161995190977E-2</v>
      </c>
      <c r="E11" s="41">
        <f>IFERROR(HistoricalFS!E22/HistoricalFS!D22-1,0)</f>
        <v>0.16318998249629746</v>
      </c>
      <c r="F11" s="41">
        <f>IFERROR(HistoricalFS!F22/HistoricalFS!E22-1,0)</f>
        <v>4.1110256589526051E-2</v>
      </c>
      <c r="G11" s="41">
        <f>IFERROR(HistoricalFS!G22/HistoricalFS!F22-1,0)</f>
        <v>1.0004709720658589E-2</v>
      </c>
      <c r="H11" s="41">
        <f>IFERROR(HistoricalFS!H22/HistoricalFS!G22-1,0)</f>
        <v>0.39080649060319139</v>
      </c>
      <c r="I11" s="41">
        <f>IFERROR(HistoricalFS!I22/HistoricalFS!H22-1,0)</f>
        <v>7.7819635639258866E-2</v>
      </c>
      <c r="J11" s="41">
        <f>IFERROR(HistoricalFS!J22/HistoricalFS!I22-1,0)</f>
        <v>0.18559076387656814</v>
      </c>
      <c r="K11" s="41">
        <f>IFERROR(HistoricalFS!K22/HistoricalFS!J22-1,0)</f>
        <v>0.17922908523677772</v>
      </c>
      <c r="L11" s="41">
        <f>IFERROR(HistoricalFS!L22/HistoricalFS!K22-1,0)</f>
        <v>8.1093874583866965E-2</v>
      </c>
      <c r="M11" s="272"/>
      <c r="N11" s="41">
        <f>IFERROR(AVERAGE(D11:L11),0)</f>
        <v>0.13320966230459291</v>
      </c>
      <c r="O11" s="41">
        <f>IFERROR(MEDIAN(C11:L11),0)</f>
        <v>8.1093874583866965E-2</v>
      </c>
    </row>
    <row r="12" spans="2:15">
      <c r="B12" t="s">
        <v>155</v>
      </c>
      <c r="C12" s="55" t="s">
        <v>85</v>
      </c>
      <c r="D12" s="41">
        <f>IFERROR(HistoricalFS!D31/HistoricalFS!C31-1,0)</f>
        <v>0.16156865836549117</v>
      </c>
      <c r="E12" s="41">
        <f>IFERROR(HistoricalFS!E31/HistoricalFS!D31-1,0)</f>
        <v>0.2549874181223577</v>
      </c>
      <c r="F12" s="41">
        <f>IFERROR(HistoricalFS!F31/HistoricalFS!E31-1,0)</f>
        <v>-0.10612159711765901</v>
      </c>
      <c r="G12" s="41">
        <f>IFERROR(HistoricalFS!G31/HistoricalFS!F31-1,0)</f>
        <v>-0.20249761553433354</v>
      </c>
      <c r="H12" s="41">
        <f>IFERROR(HistoricalFS!H31/HistoricalFS!G31-1,0)</f>
        <v>0.54569623869076667</v>
      </c>
      <c r="I12" s="41">
        <f>IFERROR(HistoricalFS!I31/HistoricalFS!H31-1,0)</f>
        <v>-5.1482451673854013E-2</v>
      </c>
      <c r="J12" s="41">
        <f>IFERROR(HistoricalFS!J31/HistoricalFS!I31-1,0)</f>
        <v>0.39042217766710796</v>
      </c>
      <c r="K12" s="41">
        <f>IFERROR(HistoricalFS!K31/HistoricalFS!J31-1,0)</f>
        <v>0.24177351278403125</v>
      </c>
      <c r="L12" s="41">
        <f>IFERROR(HistoricalFS!L31/HistoricalFS!K31-1,0)</f>
        <v>7.4685353847277813E-2</v>
      </c>
      <c r="M12" s="272"/>
      <c r="N12" s="41">
        <f>IFERROR(AVERAGE(D12:L12),0)</f>
        <v>0.14544796612790956</v>
      </c>
      <c r="O12" s="41">
        <f>IFERROR(MEDIAN(C12:L12),0)</f>
        <v>0.16156865836549117</v>
      </c>
    </row>
    <row r="13" spans="2:15">
      <c r="B13" t="s">
        <v>156</v>
      </c>
      <c r="C13" s="55" t="s">
        <v>85</v>
      </c>
      <c r="D13" s="41">
        <f>IFERROR(HistoricalFS!D37/HistoricalFS!C37-1,0)</f>
        <v>0.25322384054742786</v>
      </c>
      <c r="E13" s="41">
        <f>IFERROR(HistoricalFS!E37/HistoricalFS!D37-1,0)</f>
        <v>-4.9057441645192212E-2</v>
      </c>
      <c r="F13" s="41">
        <f>IFERROR(HistoricalFS!F37/HistoricalFS!E37-1,0)</f>
        <v>-0.46001778035019292</v>
      </c>
      <c r="G13" s="41">
        <f>IFERROR(HistoricalFS!G37/HistoricalFS!F37-1,0)</f>
        <v>1.2770490971284727</v>
      </c>
      <c r="H13" s="41">
        <f>IFERROR(HistoricalFS!H37/HistoricalFS!G37-1,0)</f>
        <v>-0.67075494154661497</v>
      </c>
      <c r="I13" s="41">
        <f>IFERROR(HistoricalFS!I37/HistoricalFS!H37-1,0)</f>
        <v>1.69391175785672</v>
      </c>
      <c r="J13" s="41">
        <f>IFERROR(HistoricalFS!J37/HistoricalFS!I37-1,0)</f>
        <v>0.22140044850216078</v>
      </c>
      <c r="K13" s="41">
        <f>IFERROR(HistoricalFS!K37/HistoricalFS!J37-1,0)</f>
        <v>0.19825845937598618</v>
      </c>
      <c r="L13" s="41">
        <f>IFERROR(HistoricalFS!L37/HistoricalFS!K37-1,0)</f>
        <v>0.10864666585625016</v>
      </c>
      <c r="M13" s="272"/>
      <c r="N13" s="41">
        <f>IFERROR(AVERAGE(D13:L13),0)</f>
        <v>0.28585112285833536</v>
      </c>
      <c r="O13" s="41">
        <f>IFERROR(AVERAGE(E13:M13),0)</f>
        <v>0.28992953314719871</v>
      </c>
    </row>
    <row r="14" spans="2:15" ht="15" thickBot="1">
      <c r="B14" s="44" t="s">
        <v>157</v>
      </c>
      <c r="C14" s="275" t="s">
        <v>85</v>
      </c>
      <c r="D14" s="45">
        <f>IFERROR(HistoricalFS!D45/HistoricalFS!C45-1,0)</f>
        <v>0.34000368688632743</v>
      </c>
      <c r="E14" s="45">
        <f>IFERROR(HistoricalFS!E45/HistoricalFS!D45-1,0)</f>
        <v>0.42686525017829791</v>
      </c>
      <c r="F14" s="45">
        <f>IFERROR(HistoricalFS!F45/HistoricalFS!E45-1,0)</f>
        <v>7.1130811172878117E-2</v>
      </c>
      <c r="G14" s="45">
        <f>IFERROR(HistoricalFS!G45/HistoricalFS!F45-1,0)</f>
        <v>0.42499905250990144</v>
      </c>
      <c r="H14" s="45">
        <f>IFERROR(HistoricalFS!H45/HistoricalFS!G45-1,0)</f>
        <v>-0.48190708274253691</v>
      </c>
      <c r="I14" s="45">
        <f>IFERROR(HistoricalFS!I45/HistoricalFS!H45-1,0)</f>
        <v>0.95237987853381068</v>
      </c>
      <c r="J14" s="45">
        <f>IFERROR(HistoricalFS!J45/HistoricalFS!I45-1,0)</f>
        <v>0.13821194107437806</v>
      </c>
      <c r="K14" s="45">
        <f>IFERROR(HistoricalFS!K45/HistoricalFS!J45-1,0)</f>
        <v>3.5714759262014839E-2</v>
      </c>
      <c r="L14" s="45">
        <f>IFERROR(HistoricalFS!L45/HistoricalFS!K45-1,0)</f>
        <v>6.8964977688763529E-2</v>
      </c>
      <c r="M14" s="272"/>
      <c r="N14" s="45">
        <f>IFERROR(AVERAGE(D14:L14),0)</f>
        <v>0.21959591939598166</v>
      </c>
      <c r="O14" s="45">
        <f>IFERROR(AVERAGE(E14:M14),0)</f>
        <v>0.20454494845968846</v>
      </c>
    </row>
    <row r="15" spans="2:15" ht="15" thickBot="1">
      <c r="M15" s="271"/>
    </row>
    <row r="16" spans="2:15">
      <c r="B16" s="42" t="s">
        <v>158</v>
      </c>
      <c r="C16" s="43">
        <f>IFERROR(HistoricalFS!C17,0)</f>
        <v>0.21857344358962125</v>
      </c>
      <c r="D16" s="43">
        <f>IFERROR(HistoricalFS!D17,0)</f>
        <v>0.25538255868959103</v>
      </c>
      <c r="E16" s="43">
        <f>IFERROR(HistoricalFS!E17,0)</f>
        <v>0.26431840379296156</v>
      </c>
      <c r="F16" s="43">
        <f>IFERROR(HistoricalFS!F17,0)</f>
        <v>0.26903087542918175</v>
      </c>
      <c r="G16" s="43">
        <f>IFERROR(HistoricalFS!G17,0)</f>
        <v>0.27969207034164301</v>
      </c>
      <c r="H16" s="43">
        <f>IFERROR(HistoricalFS!H17,0)</f>
        <v>0.30917934328022234</v>
      </c>
      <c r="I16" s="43">
        <f>IFERROR(HistoricalFS!I17,0)</f>
        <v>0.32654115016298135</v>
      </c>
      <c r="J16" s="43">
        <f>IFERROR(HistoricalFS!J17,0)</f>
        <v>0.31238196212416314</v>
      </c>
      <c r="K16" s="43">
        <f>IFERROR(HistoricalFS!K17,0)</f>
        <v>0.29075058121922159</v>
      </c>
      <c r="L16" s="43">
        <f>IFERROR(HistoricalFS!L17,0)</f>
        <v>0.29324113136024876</v>
      </c>
      <c r="M16" s="271"/>
      <c r="N16" s="43">
        <f>IFERROR(AVERAGE(C16:L16),0)</f>
        <v>0.28190915199898364</v>
      </c>
      <c r="O16" s="43">
        <f t="shared" ref="O16:O36" si="0">IFERROR(MEDIAN(C16:L16),0)</f>
        <v>0.2852213257804323</v>
      </c>
    </row>
    <row r="17" spans="2:15">
      <c r="B17" t="s">
        <v>159</v>
      </c>
      <c r="C17" s="41">
        <f>IFERROR(HistoricalFS!C23,0)</f>
        <v>0.21701885294473003</v>
      </c>
      <c r="D17" s="41">
        <f>IFERROR(HistoricalFS!D23,0)</f>
        <v>0.25297589851916291</v>
      </c>
      <c r="E17" s="41">
        <f>IFERROR(HistoricalFS!E23,0)</f>
        <v>0.2632481047320725</v>
      </c>
      <c r="F17" s="41">
        <f>IFERROR(HistoricalFS!F23,0)</f>
        <v>0.25527435333663095</v>
      </c>
      <c r="G17" s="41">
        <f>IFERROR(HistoricalFS!G23,0)</f>
        <v>0.22645481636917569</v>
      </c>
      <c r="H17" s="41">
        <f>IFERROR(HistoricalFS!H23,0)</f>
        <v>0.28854891524193688</v>
      </c>
      <c r="I17" s="41">
        <f>IFERROR(HistoricalFS!I23,0)</f>
        <v>0.30523956760062093</v>
      </c>
      <c r="J17" s="41">
        <f>IFERROR(HistoricalFS!J23,0)</f>
        <v>0.30422958502525976</v>
      </c>
      <c r="K17" s="41">
        <f>IFERROR(HistoricalFS!K23,0)</f>
        <v>0.27011356744940812</v>
      </c>
      <c r="L17" s="41">
        <f>IFERROR(HistoricalFS!L23,0)</f>
        <v>0.28826574972627589</v>
      </c>
      <c r="M17" s="272"/>
      <c r="N17" s="41">
        <f t="shared" ref="N17:N46" si="1">IFERROR(AVERAGE(C17:L17),0)</f>
        <v>0.26713694109452735</v>
      </c>
      <c r="O17" s="41">
        <f t="shared" si="0"/>
        <v>0.26668083609074034</v>
      </c>
    </row>
    <row r="18" spans="2:15">
      <c r="B18" t="s">
        <v>160</v>
      </c>
      <c r="C18" s="41">
        <f>IFERROR((HistoricalFS!C22-HistoricalFS!C28)/HistoricalFS!C10,0)</f>
        <v>0.14742359430862254</v>
      </c>
      <c r="D18" s="41">
        <f>IFERROR((HistoricalFS!D22-HistoricalFS!D28)/HistoricalFS!D10,0)</f>
        <v>0.17434470829055199</v>
      </c>
      <c r="E18" s="41">
        <f>IFERROR((HistoricalFS!E22-HistoricalFS!E28)/HistoricalFS!E10,0)</f>
        <v>0.18999447725197041</v>
      </c>
      <c r="F18" s="41">
        <f>IFERROR((HistoricalFS!F22-HistoricalFS!F28)/HistoricalFS!F10,0)</f>
        <v>0.1705825995866867</v>
      </c>
      <c r="G18" s="41">
        <f>IFERROR((HistoricalFS!G22-HistoricalFS!G28)/HistoricalFS!G10,0)</f>
        <v>0.14001220901628467</v>
      </c>
      <c r="H18" s="41">
        <f>IFERROR((HistoricalFS!H22-HistoricalFS!H28)/HistoricalFS!H10,0)</f>
        <v>0.19394104219065905</v>
      </c>
      <c r="I18" s="41">
        <f>IFERROR((HistoricalFS!I22-HistoricalFS!I28)/HistoricalFS!I10,0)</f>
        <v>0.1936087810445781</v>
      </c>
      <c r="J18" s="41">
        <f>IFERROR((HistoricalFS!J22-HistoricalFS!J28)/HistoricalFS!J10,0)</f>
        <v>0.20030326538291299</v>
      </c>
      <c r="K18" s="41">
        <f>IFERROR((HistoricalFS!K22-HistoricalFS!K28)/HistoricalFS!K10,0)</f>
        <v>0.18616539916250854</v>
      </c>
      <c r="L18" s="41">
        <f>IFERROR((HistoricalFS!L22-HistoricalFS!L28)/HistoricalFS!L10,0)</f>
        <v>0.19748955859489323</v>
      </c>
      <c r="M18" s="272"/>
      <c r="N18" s="41">
        <f t="shared" si="1"/>
        <v>0.17938656348296683</v>
      </c>
      <c r="O18" s="41">
        <f t="shared" si="0"/>
        <v>0.18807993820723948</v>
      </c>
    </row>
    <row r="19" spans="2:15">
      <c r="B19" t="s">
        <v>161</v>
      </c>
      <c r="C19" s="41">
        <f>IFERROR(HistoricalFS!C32,0)</f>
        <v>0.10153653087907302</v>
      </c>
      <c r="D19" s="41">
        <f>IFERROR(HistoricalFS!D32,0)</f>
        <v>0.12848368964547549</v>
      </c>
      <c r="E19" s="41">
        <f>IFERROR(HistoricalFS!E32,0)</f>
        <v>0.14425232583750214</v>
      </c>
      <c r="F19" s="41">
        <f>IFERROR(HistoricalFS!F32,0)</f>
        <v>0.1201009589671414</v>
      </c>
      <c r="G19" s="41">
        <f>IFERROR(HistoricalFS!G32,0)</f>
        <v>8.4125845801440474E-2</v>
      </c>
      <c r="H19" s="41">
        <f>IFERROR(HistoricalFS!H32,0)</f>
        <v>0.11913099498246174</v>
      </c>
      <c r="I19" s="41">
        <f>IFERROR(HistoricalFS!I32,0)</f>
        <v>0.11090354578070788</v>
      </c>
      <c r="J19" s="41">
        <f>IFERROR(HistoricalFS!J32,0)</f>
        <v>0.12963370269289159</v>
      </c>
      <c r="K19" s="41">
        <f>IFERROR(HistoricalFS!K32,0)</f>
        <v>0.12120124730445149</v>
      </c>
      <c r="L19" s="41">
        <f>IFERROR(HistoricalFS!L32,0)</f>
        <v>0.12857947815159232</v>
      </c>
      <c r="M19" s="272"/>
      <c r="N19" s="41">
        <f t="shared" si="1"/>
        <v>0.11879483200427374</v>
      </c>
      <c r="O19" s="41">
        <f t="shared" si="0"/>
        <v>0.12065110313579644</v>
      </c>
    </row>
    <row r="20" spans="2:15" ht="15" thickBot="1">
      <c r="B20" s="44" t="s">
        <v>162</v>
      </c>
      <c r="C20" s="45">
        <f>IFERROR(HistoricalFS!C38,0)</f>
        <v>9.5735393914259295E-2</v>
      </c>
      <c r="D20" s="45">
        <f>IFERROR(HistoricalFS!D38,0)</f>
        <v>0.13070192075025022</v>
      </c>
      <c r="E20" s="45">
        <f>IFERROR(HistoricalFS!E38,0)</f>
        <v>0.11119153014492869</v>
      </c>
      <c r="F20" s="45">
        <f>IFERROR(HistoricalFS!F38,0)</f>
        <v>5.5923761266464624E-2</v>
      </c>
      <c r="G20" s="45">
        <f>IFERROR(HistoricalFS!G38,0)</f>
        <v>0.11184581699597965</v>
      </c>
      <c r="H20" s="45">
        <f>IFERROR(HistoricalFS!H38,0)</f>
        <v>3.3737289433132464E-2</v>
      </c>
      <c r="I20" s="45">
        <f>IFERROR(HistoricalFS!I38,0)</f>
        <v>8.9200819681317697E-2</v>
      </c>
      <c r="J20" s="45">
        <f>IFERROR(HistoricalFS!J38,0)</f>
        <v>9.1590984740401005E-2</v>
      </c>
      <c r="K20" s="45">
        <f>IFERROR(HistoricalFS!K38,0)</f>
        <v>8.2632330873236834E-2</v>
      </c>
      <c r="L20" s="45">
        <f>IFERROR(HistoricalFS!L38,0)</f>
        <v>9.0432887501731091E-2</v>
      </c>
      <c r="M20" s="272"/>
      <c r="N20" s="45">
        <f t="shared" si="1"/>
        <v>8.9299273530170156E-2</v>
      </c>
      <c r="O20" s="45">
        <f t="shared" si="0"/>
        <v>9.1011936121066048E-2</v>
      </c>
    </row>
    <row r="21" spans="2:15" ht="15" thickBot="1">
      <c r="M21" s="271"/>
      <c r="N21" s="22"/>
    </row>
    <row r="22" spans="2:15">
      <c r="B22" s="46" t="s">
        <v>163</v>
      </c>
      <c r="C22" s="43">
        <f>IFERROR(HistoricalFS!C20,0)</f>
        <v>1.554590644891227E-3</v>
      </c>
      <c r="D22" s="43">
        <f>IFERROR(HistoricalFS!D20,0)</f>
        <v>2.4066601704281643E-3</v>
      </c>
      <c r="E22" s="43">
        <f>IFERROR(HistoricalFS!E20,0)</f>
        <v>1.0702990608890582E-3</v>
      </c>
      <c r="F22" s="43">
        <f>IFERROR(HistoricalFS!F20,0)</f>
        <v>1.3756522092550792E-2</v>
      </c>
      <c r="G22" s="43">
        <f>IFERROR(HistoricalFS!G20,0)</f>
        <v>5.3237253972467292E-2</v>
      </c>
      <c r="H22" s="43">
        <f>IFERROR(HistoricalFS!H20,0)</f>
        <v>2.063042803828545E-2</v>
      </c>
      <c r="I22" s="43">
        <f>IFERROR(HistoricalFS!I20,0)</f>
        <v>2.1301582562360383E-2</v>
      </c>
      <c r="J22" s="43">
        <f>IFERROR(HistoricalFS!J20,0)</f>
        <v>8.1523770989033757E-3</v>
      </c>
      <c r="K22" s="43">
        <f>IFERROR(HistoricalFS!K20,0)</f>
        <v>2.0637013769813466E-2</v>
      </c>
      <c r="L22" s="43">
        <f>IFERROR(HistoricalFS!L20,0)</f>
        <v>4.9753816339728951E-3</v>
      </c>
      <c r="M22" s="271"/>
      <c r="N22" s="43">
        <f t="shared" si="1"/>
        <v>1.4772210904456212E-2</v>
      </c>
      <c r="O22" s="43">
        <f t="shared" si="0"/>
        <v>1.0954449595727084E-2</v>
      </c>
    </row>
    <row r="23" spans="2:15">
      <c r="B23" s="2" t="s">
        <v>164</v>
      </c>
      <c r="C23" s="41">
        <f>IFERROR(HistoricalFS!C29,0)</f>
        <v>6.9595258636107465E-2</v>
      </c>
      <c r="D23" s="41">
        <f>IFERROR(HistoricalFS!D29,0)</f>
        <v>7.8631190228610912E-2</v>
      </c>
      <c r="E23" s="41">
        <f>IFERROR(HistoricalFS!E29,0)</f>
        <v>7.3253627480102071E-2</v>
      </c>
      <c r="F23" s="41">
        <f>IFERROR(HistoricalFS!F29,0)</f>
        <v>8.469175374994424E-2</v>
      </c>
      <c r="G23" s="41">
        <f>IFERROR(HistoricalFS!G29,0)</f>
        <v>8.644260735289104E-2</v>
      </c>
      <c r="H23" s="41">
        <f>IFERROR(HistoricalFS!H29,0)</f>
        <v>9.4607873051277852E-2</v>
      </c>
      <c r="I23" s="41">
        <f>IFERROR(HistoricalFS!I29,0)</f>
        <v>0.11163078655604286</v>
      </c>
      <c r="J23" s="41">
        <f>IFERROR(HistoricalFS!J29,0)</f>
        <v>0.10392631964234675</v>
      </c>
      <c r="K23" s="41">
        <f>IFERROR(HistoricalFS!K29,0)</f>
        <v>8.3948168286899549E-2</v>
      </c>
      <c r="L23" s="41">
        <f>IFERROR(HistoricalFS!L29,0)</f>
        <v>9.0776191131382647E-2</v>
      </c>
      <c r="M23" s="272"/>
      <c r="N23" s="41">
        <f t="shared" si="1"/>
        <v>8.7750377611560543E-2</v>
      </c>
      <c r="O23" s="41">
        <f t="shared" si="0"/>
        <v>8.556718055141764E-2</v>
      </c>
    </row>
    <row r="24" spans="2:15" ht="15" thickBot="1">
      <c r="B24" s="47" t="s">
        <v>165</v>
      </c>
      <c r="C24" s="48">
        <f>C18</f>
        <v>0.14742359430862254</v>
      </c>
      <c r="D24" s="48">
        <f t="shared" ref="D24:L24" si="2">D18</f>
        <v>0.17434470829055199</v>
      </c>
      <c r="E24" s="48">
        <f t="shared" si="2"/>
        <v>0.18999447725197041</v>
      </c>
      <c r="F24" s="48">
        <f t="shared" si="2"/>
        <v>0.1705825995866867</v>
      </c>
      <c r="G24" s="48">
        <f t="shared" si="2"/>
        <v>0.14001220901628467</v>
      </c>
      <c r="H24" s="48">
        <f t="shared" si="2"/>
        <v>0.19394104219065905</v>
      </c>
      <c r="I24" s="48">
        <f t="shared" si="2"/>
        <v>0.1936087810445781</v>
      </c>
      <c r="J24" s="48">
        <f t="shared" si="2"/>
        <v>0.20030326538291299</v>
      </c>
      <c r="K24" s="48">
        <f t="shared" si="2"/>
        <v>0.18616539916250854</v>
      </c>
      <c r="L24" s="48">
        <f t="shared" si="2"/>
        <v>0.19748955859489323</v>
      </c>
      <c r="M24" s="272"/>
      <c r="N24" s="45">
        <f t="shared" si="1"/>
        <v>0.17938656348296683</v>
      </c>
      <c r="O24" s="45">
        <f t="shared" si="0"/>
        <v>0.18807993820723948</v>
      </c>
    </row>
    <row r="25" spans="2:15" ht="15" thickBot="1">
      <c r="M25" s="271"/>
      <c r="N25" s="22"/>
    </row>
    <row r="26" spans="2:15">
      <c r="B26" s="42" t="s">
        <v>167</v>
      </c>
      <c r="C26" s="43">
        <f>IFERROR((HistoricalFS!C22-HistoricalFS!C28)/(SUM(HistoricalFS!C54:C56)),0)</f>
        <v>6.3942321931837146E-2</v>
      </c>
      <c r="D26" s="43">
        <f>IFERROR((HistoricalFS!D22-HistoricalFS!D28)/(SUM(HistoricalFS!D54:D56)),0)</f>
        <v>6.6996430821438857E-2</v>
      </c>
      <c r="E26" s="43">
        <f>IFERROR((HistoricalFS!E22-HistoricalFS!E28)/(SUM(HistoricalFS!E54:E56)),0)</f>
        <v>7.3661595070431574E-2</v>
      </c>
      <c r="F26" s="43">
        <f>IFERROR((HistoricalFS!F22-HistoricalFS!F28)/(SUM(HistoricalFS!F54:F56)),0)</f>
        <v>6.4318091837993085E-2</v>
      </c>
      <c r="G26" s="43">
        <f>IFERROR((HistoricalFS!G22-HistoricalFS!G28)/(SUM(HistoricalFS!G54:G56)),0)</f>
        <v>4.9369293626582357E-2</v>
      </c>
      <c r="H26" s="43">
        <f>IFERROR((HistoricalFS!H22-HistoricalFS!H28)/(SUM(HistoricalFS!H54:H56)),0)</f>
        <v>6.5966506420429782E-2</v>
      </c>
      <c r="I26" s="43">
        <f>IFERROR((HistoricalFS!I22-HistoricalFS!I28)/(SUM(HistoricalFS!I54:I56)),0)</f>
        <v>6.4276366279209948E-2</v>
      </c>
      <c r="J26" s="43">
        <f>IFERROR((HistoricalFS!J22-HistoricalFS!J28)/(SUM(HistoricalFS!J54:J56)),0)</f>
        <v>7.6785907779206117E-2</v>
      </c>
      <c r="K26" s="43">
        <f>IFERROR((HistoricalFS!K22-HistoricalFS!K28)/(SUM(HistoricalFS!K54:K56)),0)</f>
        <v>8.8673853687200696E-2</v>
      </c>
      <c r="L26" s="43">
        <f>IFERROR((HistoricalFS!L22-HistoricalFS!L28)/(SUM(HistoricalFS!L54:L56)),0)</f>
        <v>8.8608580956803656E-2</v>
      </c>
      <c r="M26" s="271"/>
      <c r="N26" s="43">
        <f t="shared" si="1"/>
        <v>7.0259894841113321E-2</v>
      </c>
      <c r="O26" s="43">
        <f t="shared" si="0"/>
        <v>6.648146862093432E-2</v>
      </c>
    </row>
    <row r="27" spans="2:15">
      <c r="B27" t="s">
        <v>166</v>
      </c>
      <c r="C27" s="41">
        <f>IFERROR(HistoricalFS!C48,0)</f>
        <v>0.7307062728862963</v>
      </c>
      <c r="D27" s="41">
        <f>IFERROR(HistoricalFS!D48,0)</f>
        <v>0.71205895107286143</v>
      </c>
      <c r="E27" s="41">
        <f>IFERROR(HistoricalFS!E48,0)</f>
        <v>0.56795174092867851</v>
      </c>
      <c r="F27" s="41">
        <f>IFERROR(HistoricalFS!F48,0)</f>
        <v>0.14297140653071927</v>
      </c>
      <c r="G27" s="41">
        <f>IFERROR(HistoricalFS!G48,0)</f>
        <v>0.46366332846853242</v>
      </c>
      <c r="H27" s="41">
        <f>IFERROR(HistoricalFS!H48,0)</f>
        <v>0.15603219045658878</v>
      </c>
      <c r="I27" s="41">
        <f>IFERROR(HistoricalFS!I48,0)</f>
        <v>0.40057816773498345</v>
      </c>
      <c r="J27" s="41">
        <f>IFERROR(HistoricalFS!J48,0)</f>
        <v>0.44140426011680989</v>
      </c>
      <c r="K27" s="41">
        <f>IFERROR(HistoricalFS!K48,0)</f>
        <v>0.51717774430802432</v>
      </c>
      <c r="L27" s="41">
        <f>IFERROR(HistoricalFS!L48,0)</f>
        <v>0.53445935690900026</v>
      </c>
      <c r="M27" s="272"/>
      <c r="N27" s="41">
        <f t="shared" si="1"/>
        <v>0.46670034194124943</v>
      </c>
      <c r="O27" s="41">
        <f t="shared" si="0"/>
        <v>0.49042053638827837</v>
      </c>
    </row>
    <row r="28" spans="2:15">
      <c r="B28" t="s">
        <v>168</v>
      </c>
      <c r="C28" s="41">
        <f>IFERROR(HistoricalFS!C37/SUM(HistoricalFS!C54:C55),0)</f>
        <v>9.3243012459622646E-2</v>
      </c>
      <c r="D28" s="41">
        <f>IFERROR(HistoricalFS!D37/SUM(HistoricalFS!D54:D55),0)</f>
        <v>0.10475543807639556</v>
      </c>
      <c r="E28" s="41">
        <f>IFERROR(HistoricalFS!E37/SUM(HistoricalFS!E54:E55),0)</f>
        <v>9.324013302803974E-2</v>
      </c>
      <c r="F28" s="41">
        <f>IFERROR(HistoricalFS!F37/SUM(HistoricalFS!F54:F55),0)</f>
        <v>4.7564551477465904E-2</v>
      </c>
      <c r="G28" s="41">
        <f>IFERROR(HistoricalFS!G37/SUM(HistoricalFS!G54:G55),0)</f>
        <v>0.10072747626737649</v>
      </c>
      <c r="H28" s="41">
        <f>IFERROR(HistoricalFS!H37/SUM(HistoricalFS!H54:H55),0)</f>
        <v>3.1075783437042044E-2</v>
      </c>
      <c r="I28" s="41">
        <f>IFERROR(HistoricalFS!I37/SUM(HistoricalFS!I54:I55),0)</f>
        <v>7.9121926646634047E-2</v>
      </c>
      <c r="J28" s="41">
        <f>IFERROR(HistoricalFS!J37/SUM(HistoricalFS!J54:J55),0)</f>
        <v>8.9761204794962357E-2</v>
      </c>
      <c r="K28" s="41">
        <f>IFERROR(HistoricalFS!K37/SUM(HistoricalFS!K54:K55),0)</f>
        <v>9.9034798392661494E-2</v>
      </c>
      <c r="L28" s="41">
        <f>IFERROR(HistoricalFS!L37/SUM(HistoricalFS!L54:L55),0)</f>
        <v>0.10044442364774603</v>
      </c>
      <c r="M28" s="272"/>
      <c r="N28" s="41">
        <f t="shared" si="1"/>
        <v>8.3896874822794648E-2</v>
      </c>
      <c r="O28" s="41">
        <f t="shared" si="0"/>
        <v>9.3241572743831186E-2</v>
      </c>
    </row>
    <row r="29" spans="2:15">
      <c r="B29" s="2" t="s">
        <v>169</v>
      </c>
      <c r="C29" s="41">
        <f>IFERROR(C27*C28,0)</f>
        <v>6.813325410706135E-2</v>
      </c>
      <c r="D29" s="41">
        <f t="shared" ref="D29:L29" si="3">IFERROR(D27*D28,0)</f>
        <v>7.4592047355856311E-2</v>
      </c>
      <c r="E29" s="41">
        <f t="shared" si="3"/>
        <v>5.2955895877696745E-2</v>
      </c>
      <c r="F29" s="41">
        <f t="shared" si="3"/>
        <v>6.8003708257361019E-3</v>
      </c>
      <c r="G29" s="41">
        <f t="shared" si="3"/>
        <v>4.6703636914366888E-2</v>
      </c>
      <c r="H29" s="41">
        <f t="shared" si="3"/>
        <v>4.8488225598362512E-3</v>
      </c>
      <c r="I29" s="41">
        <f t="shared" si="3"/>
        <v>3.1694516403770433E-2</v>
      </c>
      <c r="J29" s="41">
        <f t="shared" si="3"/>
        <v>3.9620978189713808E-2</v>
      </c>
      <c r="K29" s="41">
        <f t="shared" si="3"/>
        <v>5.1218593640716625E-2</v>
      </c>
      <c r="L29" s="41">
        <f t="shared" si="3"/>
        <v>5.3683462067869524E-2</v>
      </c>
      <c r="M29" s="272"/>
      <c r="N29" s="41">
        <f t="shared" si="1"/>
        <v>4.30251577942624E-2</v>
      </c>
      <c r="O29" s="41">
        <f t="shared" si="0"/>
        <v>4.8961115277541753E-2</v>
      </c>
    </row>
    <row r="30" spans="2:15" ht="15" thickBot="1">
      <c r="B30" s="44" t="s">
        <v>170</v>
      </c>
      <c r="C30" s="49">
        <f>IFERROR((HistoricalFS!C22-HistoricalFS!C28)/HistoricalFS!C25,0)</f>
        <v>3.2127485023085471</v>
      </c>
      <c r="D30" s="49">
        <f>IFERROR((HistoricalFS!D22-HistoricalFS!D28)/HistoricalFS!D25,0)</f>
        <v>3.801588221138851</v>
      </c>
      <c r="E30" s="49">
        <f>IFERROR((HistoricalFS!E22-HistoricalFS!E28)/HistoricalFS!E25,0)</f>
        <v>4.1535973140055447</v>
      </c>
      <c r="F30" s="49">
        <f>IFERROR((HistoricalFS!F22-HistoricalFS!F28)/HistoricalFS!F25,0)</f>
        <v>3.3791017386356725</v>
      </c>
      <c r="G30" s="49">
        <f>IFERROR((HistoricalFS!G22-HistoricalFS!G28)/HistoricalFS!G25,0)</f>
        <v>2.505301847572996</v>
      </c>
      <c r="H30" s="49">
        <f>IFERROR((HistoricalFS!H22-HistoricalFS!H28)/HistoricalFS!H25,0)</f>
        <v>2.592446461782314</v>
      </c>
      <c r="I30" s="49">
        <f>IFERROR((HistoricalFS!I22-HistoricalFS!I28)/HistoricalFS!I25,0)</f>
        <v>2.3409495230485859</v>
      </c>
      <c r="J30" s="49">
        <f>IFERROR((HistoricalFS!J22-HistoricalFS!J28)/HistoricalFS!J25,0)</f>
        <v>2.8343640141301738</v>
      </c>
      <c r="K30" s="49">
        <f>IFERROR((HistoricalFS!K22-HistoricalFS!K28)/HistoricalFS!K25,0)</f>
        <v>2.8656635057634428</v>
      </c>
      <c r="L30" s="49">
        <f>IFERROR((HistoricalFS!L22-HistoricalFS!L28)/HistoricalFS!L25,0)</f>
        <v>2.8659023081156803</v>
      </c>
      <c r="M30" s="272"/>
      <c r="N30" s="49">
        <f t="shared" si="1"/>
        <v>3.0551663436501806</v>
      </c>
      <c r="O30" s="49">
        <f t="shared" si="0"/>
        <v>2.8657829069395615</v>
      </c>
    </row>
    <row r="31" spans="2:15" ht="15" thickBot="1">
      <c r="M31" s="271"/>
      <c r="N31" s="22"/>
    </row>
    <row r="32" spans="2:15">
      <c r="B32" s="42" t="s">
        <v>171</v>
      </c>
      <c r="C32" s="50">
        <f>HistoricalFS!C10/HistoricalFS!C78</f>
        <v>-25.151538219565904</v>
      </c>
      <c r="D32" s="50">
        <f>HistoricalFS!D10/HistoricalFS!D78</f>
        <v>-33.016788124156548</v>
      </c>
      <c r="E32" s="50">
        <f>HistoricalFS!E10/HistoricalFS!E78</f>
        <v>-19.759751926782275</v>
      </c>
      <c r="F32" s="50">
        <f>HistoricalFS!F10/HistoricalFS!F78</f>
        <v>-8.2413276571856287</v>
      </c>
      <c r="G32" s="50">
        <f>HistoricalFS!G10/HistoricalFS!G78</f>
        <v>-11.009610275551651</v>
      </c>
      <c r="H32" s="50">
        <f>HistoricalFS!H10/HistoricalFS!H78</f>
        <v>11.001411055276382</v>
      </c>
      <c r="I32" s="50">
        <f>HistoricalFS!I10/HistoricalFS!I78</f>
        <v>-20.259972752043595</v>
      </c>
      <c r="J32" s="50">
        <f>HistoricalFS!J10/HistoricalFS!J78</f>
        <v>717.13124324324326</v>
      </c>
      <c r="K32" s="50">
        <f>HistoricalFS!K10/HistoricalFS!K78</f>
        <v>-79.623669227293263</v>
      </c>
      <c r="L32" s="50">
        <f>HistoricalFS!L10/HistoricalFS!L78</f>
        <v>-95.200469333333331</v>
      </c>
      <c r="M32" s="271"/>
      <c r="N32" s="50">
        <f t="shared" si="1"/>
        <v>43.586952678260744</v>
      </c>
      <c r="O32" s="50">
        <f t="shared" si="0"/>
        <v>-20.009862339412933</v>
      </c>
    </row>
    <row r="33" spans="2:15">
      <c r="B33" t="s">
        <v>172</v>
      </c>
      <c r="C33" s="51">
        <f>IFERROR(HistoricalFS!C10/HistoricalFS!C57,0)</f>
        <v>2.2608325609355413</v>
      </c>
      <c r="D33" s="51">
        <f>IFERROR(HistoricalFS!D10/HistoricalFS!D57,0)</f>
        <v>2.1801364168463491</v>
      </c>
      <c r="E33" s="51">
        <f>IFERROR(HistoricalFS!E10/HistoricalFS!E57,0)</f>
        <v>2.2179880290676302</v>
      </c>
      <c r="F33" s="51">
        <f>IFERROR(HistoricalFS!F10/HistoricalFS!F57,0)</f>
        <v>1.8020232310690845</v>
      </c>
      <c r="G33" s="51">
        <f>IFERROR(HistoricalFS!G10/HistoricalFS!G57,0)</f>
        <v>1.6043651628457225</v>
      </c>
      <c r="H33" s="51">
        <f>IFERROR(HistoricalFS!H10/HistoricalFS!H57,0)</f>
        <v>1.9636379813771614</v>
      </c>
      <c r="I33" s="51">
        <f>IFERROR(HistoricalFS!I10/HistoricalFS!I57,0)</f>
        <v>1.7967030444402738</v>
      </c>
      <c r="J33" s="51">
        <f>IFERROR(HistoricalFS!J10/HistoricalFS!J57,0)</f>
        <v>1.902037988780682</v>
      </c>
      <c r="K33" s="51">
        <f>IFERROR(HistoricalFS!K10/HistoricalFS!K57,0)</f>
        <v>2.2809235059653687</v>
      </c>
      <c r="L33" s="51">
        <f>IFERROR(HistoricalFS!L10/HistoricalFS!L57,0)</f>
        <v>2.191876540368948</v>
      </c>
      <c r="M33" s="272"/>
      <c r="N33" s="51">
        <f t="shared" si="1"/>
        <v>2.0200524461696761</v>
      </c>
      <c r="O33" s="51">
        <f t="shared" si="0"/>
        <v>2.0718871991117553</v>
      </c>
    </row>
    <row r="34" spans="2:15">
      <c r="B34" t="s">
        <v>173</v>
      </c>
      <c r="C34" s="51">
        <f>IFERROR(HistoricalFS!C10/HistoricalFS!C67,0)</f>
        <v>9.9205603186222824</v>
      </c>
      <c r="D34" s="51">
        <f>IFERROR(HistoricalFS!D10/HistoricalFS!D67,0)</f>
        <v>10.27305008712935</v>
      </c>
      <c r="E34" s="51">
        <f>IFERROR(HistoricalFS!E10/HistoricalFS!E67,0)</f>
        <v>12.264203037854339</v>
      </c>
      <c r="F34" s="51">
        <f>IFERROR(HistoricalFS!F10/HistoricalFS!F67,0)</f>
        <v>14.046403375602786</v>
      </c>
      <c r="G34" s="51">
        <f>IFERROR(HistoricalFS!G10/HistoricalFS!G67,0)</f>
        <v>11.779776706270663</v>
      </c>
      <c r="H34" s="51">
        <f>IFERROR(HistoricalFS!H10/HistoricalFS!H67,0)</f>
        <v>9.6710788341417295</v>
      </c>
      <c r="I34" s="51">
        <f>IFERROR(HistoricalFS!I10/HistoricalFS!I67,0)</f>
        <v>11.131253218678516</v>
      </c>
      <c r="J34" s="51">
        <f>IFERROR(HistoricalFS!J10/HistoricalFS!J67,0)</f>
        <v>12.793566055930569</v>
      </c>
      <c r="K34" s="51">
        <f>IFERROR(HistoricalFS!K10/HistoricalFS!K67,0)</f>
        <v>12.191011951132776</v>
      </c>
      <c r="L34" s="51">
        <f>IFERROR(HistoricalFS!L10/HistoricalFS!L67,0)</f>
        <v>9.7700721996565996</v>
      </c>
      <c r="M34" s="272"/>
      <c r="N34" s="51">
        <f t="shared" si="1"/>
        <v>11.384097578501962</v>
      </c>
      <c r="O34" s="51">
        <f t="shared" si="0"/>
        <v>11.45551496247459</v>
      </c>
    </row>
    <row r="35" spans="2:15">
      <c r="B35" t="s">
        <v>174</v>
      </c>
      <c r="C35" s="51">
        <f>IFERROR(HistoricalFS!C10/HistoricalFS!C60,0)</f>
        <v>0.87048569551659816</v>
      </c>
      <c r="D35" s="51">
        <f>IFERROR(HistoricalFS!D10/HistoricalFS!D60,0)</f>
        <v>0.78980765605186565</v>
      </c>
      <c r="E35" s="51">
        <f>IFERROR(HistoricalFS!E10/HistoricalFS!E60,0)</f>
        <v>0.78485781245605402</v>
      </c>
      <c r="F35" s="51">
        <f>IFERROR(HistoricalFS!F10/HistoricalFS!F60,0)</f>
        <v>0.68683396256957951</v>
      </c>
      <c r="G35" s="51">
        <f>IFERROR(HistoricalFS!G10/HistoricalFS!G60,0)</f>
        <v>0.66421732080763507</v>
      </c>
      <c r="H35" s="51">
        <f>IFERROR(HistoricalFS!H10/HistoricalFS!H60,0)</f>
        <v>0.58286695314803361</v>
      </c>
      <c r="I35" s="51">
        <f>IFERROR(HistoricalFS!I10/HistoricalFS!I60,0)</f>
        <v>0.54875175883629812</v>
      </c>
      <c r="J35" s="51">
        <f>IFERROR(HistoricalFS!J10/HistoricalFS!J60,0)</f>
        <v>0.58984304941308363</v>
      </c>
      <c r="K35" s="51">
        <f>IFERROR(HistoricalFS!K10/HistoricalFS!K60,0)</f>
        <v>0.73290050985669419</v>
      </c>
      <c r="L35" s="51">
        <f>IFERROR(HistoricalFS!L10/HistoricalFS!L60,0)</f>
        <v>0.68936924106768205</v>
      </c>
      <c r="M35" s="272"/>
      <c r="N35" s="51">
        <f t="shared" si="1"/>
        <v>0.69399339597235243</v>
      </c>
      <c r="O35" s="51">
        <f t="shared" si="0"/>
        <v>0.68810160181863078</v>
      </c>
    </row>
    <row r="36" spans="2:15" ht="15" thickBot="1">
      <c r="B36" s="44" t="s">
        <v>183</v>
      </c>
      <c r="C36" s="49">
        <f>IFERROR(HistoricalFS!C10/SUM(HistoricalFS!C54:C55),0)</f>
        <v>0.97396593513921481</v>
      </c>
      <c r="D36" s="49">
        <f>IFERROR(HistoricalFS!D10/SUM(HistoricalFS!D54:D55),0)</f>
        <v>0.80148353960739338</v>
      </c>
      <c r="E36" s="49">
        <f>IFERROR(HistoricalFS!E10/SUM(HistoricalFS!E54:E55),0)</f>
        <v>0.83855427573043706</v>
      </c>
      <c r="F36" s="49" t="s">
        <v>537</v>
      </c>
      <c r="G36" s="49">
        <f>IFERROR(HistoricalFS!G10/SUM(HistoricalFS!G54:G55),0)</f>
        <v>0.90059225255600928</v>
      </c>
      <c r="H36" s="49">
        <f>IFERROR(HistoricalFS!H10/SUM(HistoricalFS!H54:H55),0)</f>
        <v>0.92111085268525961</v>
      </c>
      <c r="I36" s="49">
        <f>IFERROR(HistoricalFS!I10/SUM(HistoricalFS!I54:I55),0)</f>
        <v>0.88700896392329243</v>
      </c>
      <c r="J36" s="49">
        <f>IFERROR(HistoricalFS!J10/SUM(HistoricalFS!J54:J55),0)</f>
        <v>0.98002227019804566</v>
      </c>
      <c r="K36" s="49">
        <f>IFERROR(HistoricalFS!K10/SUM(HistoricalFS!K54:K55),0)</f>
        <v>1.1984993929868331</v>
      </c>
      <c r="L36" s="49">
        <f>IFERROR(HistoricalFS!L10/SUM(HistoricalFS!L54:L55),0)</f>
        <v>1.1107068061475234</v>
      </c>
      <c r="M36" s="272"/>
      <c r="N36" s="49">
        <f t="shared" si="1"/>
        <v>0.95688269877488985</v>
      </c>
      <c r="O36" s="49">
        <f t="shared" si="0"/>
        <v>0.92111085268525961</v>
      </c>
    </row>
    <row r="37" spans="2:15">
      <c r="M37" s="271"/>
      <c r="N37" s="22"/>
    </row>
    <row r="38" spans="2:15" ht="15" thickBot="1">
      <c r="B38" s="2" t="s">
        <v>182</v>
      </c>
      <c r="M38" s="272"/>
      <c r="N38" s="22"/>
    </row>
    <row r="39" spans="2:15">
      <c r="B39" s="42" t="s">
        <v>175</v>
      </c>
      <c r="C39" s="52">
        <f>IFERROR(365/C32,0)</f>
        <v>-14.512034882862906</v>
      </c>
      <c r="D39" s="52">
        <f t="shared" ref="D39:L39" si="4">IFERROR(365/D32,0)</f>
        <v>-11.054982048146282</v>
      </c>
      <c r="E39" s="52">
        <f t="shared" si="4"/>
        <v>-18.471891820933273</v>
      </c>
      <c r="F39" s="52">
        <f t="shared" si="4"/>
        <v>-44.288980511745073</v>
      </c>
      <c r="G39" s="52">
        <f t="shared" si="4"/>
        <v>-33.152853812685137</v>
      </c>
      <c r="H39" s="52">
        <f t="shared" si="4"/>
        <v>33.177562238704148</v>
      </c>
      <c r="I39" s="52">
        <f t="shared" si="4"/>
        <v>-18.015818899025071</v>
      </c>
      <c r="J39" s="52">
        <f t="shared" si="4"/>
        <v>0.5089723860715909</v>
      </c>
      <c r="K39" s="52">
        <f t="shared" si="4"/>
        <v>-4.5840640545975484</v>
      </c>
      <c r="L39" s="52">
        <f t="shared" si="4"/>
        <v>-3.8340147118602443</v>
      </c>
      <c r="M39" s="271"/>
      <c r="N39" s="52">
        <f t="shared" si="1"/>
        <v>-11.42281061170798</v>
      </c>
      <c r="O39" s="52">
        <f>IFERROR(MEDIAN(C39:L39),0)</f>
        <v>-12.783508465504594</v>
      </c>
    </row>
    <row r="40" spans="2:15">
      <c r="B40" t="s">
        <v>176</v>
      </c>
      <c r="C40" s="53">
        <f>IFERROR(365/C33,0)</f>
        <v>161.44495010677022</v>
      </c>
      <c r="D40" s="53">
        <f t="shared" ref="D40:L40" si="5">IFERROR(365/D33,0)</f>
        <v>167.42071605224893</v>
      </c>
      <c r="E40" s="53">
        <f t="shared" si="5"/>
        <v>164.56355724942037</v>
      </c>
      <c r="F40" s="53">
        <f t="shared" si="5"/>
        <v>202.5501079602935</v>
      </c>
      <c r="G40" s="53">
        <f t="shared" si="5"/>
        <v>227.50431663112519</v>
      </c>
      <c r="H40" s="53">
        <f t="shared" si="5"/>
        <v>185.87947649291951</v>
      </c>
      <c r="I40" s="53">
        <f t="shared" si="5"/>
        <v>203.1498756177086</v>
      </c>
      <c r="J40" s="53">
        <f t="shared" si="5"/>
        <v>191.89942690576146</v>
      </c>
      <c r="K40" s="53">
        <f t="shared" si="5"/>
        <v>160.02290258546785</v>
      </c>
      <c r="L40" s="53">
        <f t="shared" si="5"/>
        <v>166.52397764089454</v>
      </c>
      <c r="M40" s="272"/>
      <c r="N40" s="53">
        <f t="shared" si="1"/>
        <v>183.09593072426102</v>
      </c>
      <c r="O40" s="53">
        <f>IFERROR(MEDIAN(C40:L40),0)</f>
        <v>176.65009627258422</v>
      </c>
    </row>
    <row r="41" spans="2:15">
      <c r="B41" t="s">
        <v>177</v>
      </c>
      <c r="C41" s="53">
        <f>IFERROR(365/C34,0)</f>
        <v>36.792276673611248</v>
      </c>
      <c r="D41" s="53">
        <f t="shared" ref="D41:L41" si="6">IFERROR(365/D34,0)</f>
        <v>35.529856946506307</v>
      </c>
      <c r="E41" s="53">
        <f t="shared" si="6"/>
        <v>29.761412043929919</v>
      </c>
      <c r="F41" s="53">
        <f t="shared" si="6"/>
        <v>25.98529959875486</v>
      </c>
      <c r="G41" s="53">
        <f t="shared" si="6"/>
        <v>30.985307200746988</v>
      </c>
      <c r="H41" s="53">
        <f t="shared" si="6"/>
        <v>37.741394342836244</v>
      </c>
      <c r="I41" s="53">
        <f t="shared" si="6"/>
        <v>32.790557615518175</v>
      </c>
      <c r="J41" s="53">
        <f t="shared" si="6"/>
        <v>28.52996564087783</v>
      </c>
      <c r="K41" s="53">
        <f t="shared" si="6"/>
        <v>29.94009040948275</v>
      </c>
      <c r="L41" s="53">
        <f t="shared" si="6"/>
        <v>37.358986969700091</v>
      </c>
      <c r="M41" s="272"/>
      <c r="N41" s="53">
        <f t="shared" si="1"/>
        <v>32.541514744196441</v>
      </c>
      <c r="O41" s="53">
        <f>IFERROR(MEDIAN(C41:L41),0)</f>
        <v>31.887932408132581</v>
      </c>
    </row>
    <row r="42" spans="2:15" ht="15" thickBot="1">
      <c r="B42" s="44" t="s">
        <v>178</v>
      </c>
      <c r="C42" s="54">
        <f>SUM(C39+C41)-C40</f>
        <v>-139.16470831602189</v>
      </c>
      <c r="D42" s="54">
        <f t="shared" ref="D42:L42" si="7">SUM(D39+D41)-D40</f>
        <v>-142.94584115388892</v>
      </c>
      <c r="E42" s="54">
        <f t="shared" si="7"/>
        <v>-153.27403702642371</v>
      </c>
      <c r="F42" s="54">
        <f t="shared" si="7"/>
        <v>-220.85378887328372</v>
      </c>
      <c r="G42" s="54">
        <f t="shared" si="7"/>
        <v>-229.67186324306334</v>
      </c>
      <c r="H42" s="54">
        <f t="shared" si="7"/>
        <v>-114.96051991137912</v>
      </c>
      <c r="I42" s="54">
        <f t="shared" si="7"/>
        <v>-188.37513690121551</v>
      </c>
      <c r="J42" s="54">
        <f t="shared" si="7"/>
        <v>-162.86048887881205</v>
      </c>
      <c r="K42" s="54">
        <f t="shared" si="7"/>
        <v>-134.66687623058266</v>
      </c>
      <c r="L42" s="54">
        <f t="shared" si="7"/>
        <v>-132.99900538305468</v>
      </c>
      <c r="M42" s="272"/>
      <c r="N42" s="54">
        <f t="shared" si="1"/>
        <v>-161.97722659177253</v>
      </c>
      <c r="O42" s="54">
        <f>IFERROR(MEDIAN(C42:L42),0)</f>
        <v>-148.10993909015633</v>
      </c>
    </row>
    <row r="43" spans="2:15" ht="15" thickBot="1">
      <c r="M43" s="271"/>
      <c r="N43" s="22"/>
    </row>
    <row r="44" spans="2:15">
      <c r="B44" s="42" t="s">
        <v>179</v>
      </c>
      <c r="C44" s="43">
        <f>IFERROR(HistoricalFS!C127/HistoricalFS!C10,0)</f>
        <v>0.18620731660645493</v>
      </c>
      <c r="D44" s="43">
        <f>IFERROR(HistoricalFS!D127/HistoricalFS!D10,0)</f>
        <v>0.32869318243748458</v>
      </c>
      <c r="E44" s="43">
        <f>IFERROR(HistoricalFS!E127/HistoricalFS!E10,0)</f>
        <v>0.24580628891200157</v>
      </c>
      <c r="F44" s="43">
        <f>IFERROR(HistoricalFS!F127/HistoricalFS!F10,0)</f>
        <v>0.22330688980693392</v>
      </c>
      <c r="G44" s="43">
        <f>IFERROR(HistoricalFS!G127/HistoricalFS!G10,0)</f>
        <v>0.18632261118989649</v>
      </c>
      <c r="H44" s="43">
        <f>IFERROR(HistoricalFS!H127/HistoricalFS!H10,0)</f>
        <v>0.21824217341146918</v>
      </c>
      <c r="I44" s="43">
        <f>IFERROR(HistoricalFS!I127/HistoricalFS!I10,0)</f>
        <v>0.2908968481002841</v>
      </c>
      <c r="J44" s="43">
        <f>IFERROR(HistoricalFS!J127/HistoricalFS!J10,0)</f>
        <v>0.31498045365136529</v>
      </c>
      <c r="K44" s="43">
        <f>IFERROR(HistoricalFS!K127/HistoricalFS!K10,0)</f>
        <v>0.26759284156298285</v>
      </c>
      <c r="L44" s="43">
        <f>IFERROR(HistoricalFS!L127/HistoricalFS!L10,0)</f>
        <v>0.22848397161963568</v>
      </c>
      <c r="M44" s="271"/>
      <c r="N44" s="43">
        <f t="shared" si="1"/>
        <v>0.24905325772985085</v>
      </c>
      <c r="O44" s="43">
        <f>IFERROR(MEDIAN(C44:L44),0)</f>
        <v>0.23714513026581863</v>
      </c>
    </row>
    <row r="45" spans="2:15">
      <c r="B45" t="s">
        <v>180</v>
      </c>
      <c r="C45" s="41">
        <f>IFERROR(HistoricalFS!C127/HistoricalFS!C71,0)</f>
        <v>6.7763833060764431E-2</v>
      </c>
      <c r="D45" s="41">
        <f>IFERROR(HistoricalFS!D127/HistoricalFS!D71,0)</f>
        <v>0.10738149492404382</v>
      </c>
      <c r="E45" s="41">
        <f>IFERROR(HistoricalFS!E127/HistoricalFS!E71,0)</f>
        <v>8.1120247310527777E-2</v>
      </c>
      <c r="F45" s="41">
        <f>IFERROR(HistoricalFS!F127/HistoricalFS!F71,0)</f>
        <v>6.9628845760234287E-2</v>
      </c>
      <c r="G45" s="41">
        <f>IFERROR(HistoricalFS!G127/HistoricalFS!G71,0)</f>
        <v>5.3861088883155307E-2</v>
      </c>
      <c r="H45" s="41">
        <f>IFERROR(HistoricalFS!H127/HistoricalFS!H71,0)</f>
        <v>6.3272329031249908E-2</v>
      </c>
      <c r="I45" s="41">
        <f>IFERROR(HistoricalFS!I127/HistoricalFS!I71,0)</f>
        <v>8.1513275944013017E-2</v>
      </c>
      <c r="J45" s="41">
        <f>IFERROR(HistoricalFS!J127/HistoricalFS!J71,0)</f>
        <v>0.10049319986450279</v>
      </c>
      <c r="K45" s="41">
        <f>IFERROR(HistoricalFS!K127/HistoricalFS!K71,0)</f>
        <v>0.10544041020339302</v>
      </c>
      <c r="L45" s="41">
        <f>IFERROR(HistoricalFS!L127/HistoricalFS!L71,0)</f>
        <v>8.5095943954999601E-2</v>
      </c>
      <c r="M45" s="272"/>
      <c r="N45" s="41">
        <f t="shared" si="1"/>
        <v>8.1557066893688399E-2</v>
      </c>
      <c r="O45" s="41">
        <f>IFERROR(MEDIAN(C45:L45),0)</f>
        <v>8.131676162727039E-2</v>
      </c>
    </row>
    <row r="46" spans="2:15" ht="15" thickBot="1">
      <c r="B46" s="44" t="s">
        <v>181</v>
      </c>
      <c r="C46" s="45">
        <f>IFERROR(HistoricalFS!C127/HistoricalFS!C56,0)</f>
        <v>0.14560624731056607</v>
      </c>
      <c r="D46" s="45">
        <f>IFERROR(HistoricalFS!D127/HistoricalFS!D56,0)</f>
        <v>0.24264744117465126</v>
      </c>
      <c r="E46" s="45">
        <f>IFERROR(HistoricalFS!E127/HistoricalFS!E56,0)</f>
        <v>0.1772522878850204</v>
      </c>
      <c r="F46" s="45">
        <f>IFERROR(HistoricalFS!F127/HistoricalFS!F56,0)</f>
        <v>0.15124819528951339</v>
      </c>
      <c r="G46" s="45">
        <f>IFERROR(HistoricalFS!G127/HistoricalFS!G56,0)</f>
        <v>0.10797319491826537</v>
      </c>
      <c r="H46" s="45">
        <f>IFERROR(HistoricalFS!H127/HistoricalFS!H56,0)</f>
        <v>0.11769219995377968</v>
      </c>
      <c r="I46" s="45">
        <f>IFERROR(HistoricalFS!I127/HistoricalFS!I56,0)</f>
        <v>0.1543427465394136</v>
      </c>
      <c r="J46" s="45">
        <f>IFERROR(HistoricalFS!J127/HistoricalFS!J56,0)</f>
        <v>0.19832429517144604</v>
      </c>
      <c r="K46" s="45">
        <f>IFERROR(HistoricalFS!K127/HistoricalFS!K56,0)</f>
        <v>0.21152533120969619</v>
      </c>
      <c r="L46" s="45">
        <f>IFERROR(HistoricalFS!L127/HistoricalFS!L56,0)</f>
        <v>0.1719918249399551</v>
      </c>
      <c r="M46" s="272"/>
      <c r="N46" s="45">
        <f t="shared" si="1"/>
        <v>0.16786037643923074</v>
      </c>
      <c r="O46" s="45">
        <f>IFERROR(MEDIAN(C46:L46),0)</f>
        <v>0.16316728573968436</v>
      </c>
    </row>
    <row r="47" spans="2:15">
      <c r="M47" s="273"/>
    </row>
    <row r="49" spans="2:15">
      <c r="B49" s="318"/>
      <c r="C49" s="318"/>
      <c r="D49" s="318"/>
      <c r="E49" s="318"/>
      <c r="F49" s="318"/>
      <c r="G49" s="318"/>
      <c r="H49" s="318"/>
      <c r="I49" s="318"/>
      <c r="J49" s="318"/>
      <c r="K49" s="318"/>
      <c r="L49" s="318"/>
      <c r="M49" s="318"/>
      <c r="N49" s="318"/>
      <c r="O49" s="318"/>
    </row>
  </sheetData>
  <mergeCells count="2">
    <mergeCell ref="B7:M7"/>
    <mergeCell ref="B3:M4"/>
  </mergeCells>
  <pageMargins left="0.23622047244094491" right="0.23622047244094491" top="0.15748031496062992" bottom="0" header="0.11811023622047245" footer="0.11811023622047245"/>
  <pageSetup scale="80" orientation="landscape" r:id="rId1"/>
  <drawing r:id="rId2"/>
  <extLst>
    <ext xmlns:x14="http://schemas.microsoft.com/office/spreadsheetml/2009/9/main" uri="{05C60535-1F16-4fd2-B633-F4F36F0B64E0}">
      <x14:sparklineGroups xmlns:xm="http://schemas.microsoft.com/office/excel/2006/main">
        <x14:sparklineGroup manualMax="0" manualMin="0" displayEmptyCellsAs="gap" markers="1" high="1" xr2:uid="{D0134131-89EC-4F38-AE40-97718ED22E9B}">
          <x14:colorSeries theme="7" tint="-0.499984740745262"/>
          <x14:colorNegative theme="8"/>
          <x14:colorAxis rgb="FF000000"/>
          <x14:colorMarkers theme="7" tint="-0.499984740745262"/>
          <x14:colorFirst theme="7" tint="0.39997558519241921"/>
          <x14:colorLast theme="7" tint="0.39997558519241921"/>
          <x14:colorHigh theme="7"/>
          <x14:colorLow theme="7"/>
          <x14:sparklines>
            <x14:sparkline>
              <xm:f>'Ratio Analysis'!C40:L40</xm:f>
              <xm:sqref>M40</xm:sqref>
            </x14:sparkline>
            <x14:sparkline>
              <xm:f>'Ratio Analysis'!C41:L41</xm:f>
              <xm:sqref>M41</xm:sqref>
            </x14:sparkline>
            <x14:sparkline>
              <xm:f>'Ratio Analysis'!C42:L42</xm:f>
              <xm:sqref>M42</xm:sqref>
            </x14:sparkline>
            <x14:sparkline>
              <xm:f>'Ratio Analysis'!C43:L43</xm:f>
              <xm:sqref>M43</xm:sqref>
            </x14:sparkline>
            <x14:sparkline>
              <xm:f>'Ratio Analysis'!C44:L44</xm:f>
              <xm:sqref>M44</xm:sqref>
            </x14:sparkline>
            <x14:sparkline>
              <xm:f>'Ratio Analysis'!C45:L45</xm:f>
              <xm:sqref>M45</xm:sqref>
            </x14:sparkline>
            <x14:sparkline>
              <xm:f>'Ratio Analysis'!C46:L46</xm:f>
              <xm:sqref>M46</xm:sqref>
            </x14:sparkline>
          </x14:sparklines>
        </x14:sparklineGroup>
        <x14:sparklineGroup manualMax="0" manualMin="0" displayEmptyCellsAs="gap" markers="1" high="1" xr2:uid="{BBFFF799-95B9-4C4A-AB01-6CD576585897}">
          <x14:colorSeries theme="7" tint="-0.499984740745262"/>
          <x14:colorNegative theme="8"/>
          <x14:colorAxis rgb="FF000000"/>
          <x14:colorMarkers theme="7" tint="-0.499984740745262"/>
          <x14:colorFirst theme="7" tint="0.39997558519241921"/>
          <x14:colorLast theme="7" tint="0.39997558519241921"/>
          <x14:colorHigh theme="7"/>
          <x14:colorLow theme="7"/>
          <x14:sparklines>
            <x14:sparkline>
              <xm:f>'Ratio Analysis'!C36:L36</xm:f>
              <xm:sqref>M36</xm:sqref>
            </x14:sparkline>
            <x14:sparkline>
              <xm:f>'Ratio Analysis'!C35:L35</xm:f>
              <xm:sqref>M35</xm:sqref>
            </x14:sparkline>
            <x14:sparkline>
              <xm:f>'Ratio Analysis'!C34:L34</xm:f>
              <xm:sqref>M34</xm:sqref>
            </x14:sparkline>
            <x14:sparkline>
              <xm:f>'Ratio Analysis'!C33:L33</xm:f>
              <xm:sqref>M33</xm:sqref>
            </x14:sparkline>
            <x14:sparkline>
              <xm:f>'Ratio Analysis'!C32:L32</xm:f>
              <xm:sqref>M32</xm:sqref>
            </x14:sparkline>
            <x14:sparkline>
              <xm:f>'Ratio Analysis'!C31:L31</xm:f>
              <xm:sqref>M31</xm:sqref>
            </x14:sparkline>
            <x14:sparkline>
              <xm:f>'Ratio Analysis'!C30:L30</xm:f>
              <xm:sqref>M30</xm:sqref>
            </x14:sparkline>
            <x14:sparkline>
              <xm:f>'Ratio Analysis'!C29:L29</xm:f>
              <xm:sqref>M29</xm:sqref>
            </x14:sparkline>
            <x14:sparkline>
              <xm:f>'Ratio Analysis'!C28:L28</xm:f>
              <xm:sqref>M28</xm:sqref>
            </x14:sparkline>
            <x14:sparkline>
              <xm:f>'Ratio Analysis'!C27:L27</xm:f>
              <xm:sqref>M27</xm:sqref>
            </x14:sparkline>
            <x14:sparkline>
              <xm:f>'Ratio Analysis'!C26:L26</xm:f>
              <xm:sqref>M26</xm:sqref>
            </x14:sparkline>
            <x14:sparkline>
              <xm:f>'Ratio Analysis'!C25:L25</xm:f>
              <xm:sqref>M25</xm:sqref>
            </x14:sparkline>
            <x14:sparkline>
              <xm:f>'Ratio Analysis'!C24:L24</xm:f>
              <xm:sqref>M24</xm:sqref>
            </x14:sparkline>
            <x14:sparkline>
              <xm:f>'Ratio Analysis'!C23:L23</xm:f>
              <xm:sqref>M23</xm:sqref>
            </x14:sparkline>
            <x14:sparkline>
              <xm:f>'Ratio Analysis'!C22:L22</xm:f>
              <xm:sqref>M22</xm:sqref>
            </x14:sparkline>
            <x14:sparkline>
              <xm:f>'Ratio Analysis'!C21:L21</xm:f>
              <xm:sqref>M21</xm:sqref>
            </x14:sparkline>
            <x14:sparkline>
              <xm:f>'Ratio Analysis'!C20:L20</xm:f>
              <xm:sqref>M20</xm:sqref>
            </x14:sparkline>
            <x14:sparkline>
              <xm:f>'Ratio Analysis'!C19:L19</xm:f>
              <xm:sqref>M19</xm:sqref>
            </x14:sparkline>
            <x14:sparkline>
              <xm:f>'Ratio Analysis'!C18:L18</xm:f>
              <xm:sqref>M18</xm:sqref>
            </x14:sparkline>
            <x14:sparkline>
              <xm:f>'Ratio Analysis'!C17:L17</xm:f>
              <xm:sqref>M17</xm:sqref>
            </x14:sparkline>
            <x14:sparkline>
              <xm:f>'Ratio Analysis'!C16:L16</xm:f>
              <xm:sqref>M16</xm:sqref>
            </x14:sparkline>
            <x14:sparkline>
              <xm:f>'Ratio Analysis'!C15:L15</xm:f>
              <xm:sqref>M15</xm:sqref>
            </x14:sparkline>
            <x14:sparkline>
              <xm:f>'Ratio Analysis'!C14:L14</xm:f>
              <xm:sqref>M14</xm:sqref>
            </x14:sparkline>
            <x14:sparkline>
              <xm:f>'Ratio Analysis'!C13:L13</xm:f>
              <xm:sqref>M13</xm:sqref>
            </x14:sparkline>
            <x14:sparkline>
              <xm:f>'Ratio Analysis'!C12:L12</xm:f>
              <xm:sqref>M12</xm:sqref>
            </x14:sparkline>
            <x14:sparkline>
              <xm:f>'Ratio Analysis'!C11:L11</xm:f>
              <xm:sqref>M11</xm:sqref>
            </x14:sparkline>
            <x14:sparkline>
              <xm:f>'Ratio Analysis'!C10:L10</xm:f>
              <xm:sqref>M10</xm:sqref>
            </x14:sparkline>
            <x14:sparkline>
              <xm:f>'Ratio Analysis'!C39:L39</xm:f>
              <xm:sqref>M39</xm:sqref>
            </x14:sparkline>
            <x14:sparkline>
              <xm:f>'Ratio Analysis'!C38:L38</xm:f>
              <xm:sqref>M38</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39"/>
  <sheetViews>
    <sheetView zoomScale="120" zoomScaleNormal="120" zoomScaleSheetLayoutView="100" zoomScalePageLayoutView="120" workbookViewId="0">
      <pane xSplit="1" ySplit="4" topLeftCell="B24" activePane="bottomRight" state="frozen"/>
      <selection activeCell="D40" sqref="D40"/>
      <selection pane="topRight" activeCell="D40" sqref="D40"/>
      <selection pane="bottomLeft" activeCell="D40" sqref="D40"/>
      <selection pane="bottomRight" activeCell="D40" sqref="D40"/>
    </sheetView>
  </sheetViews>
  <sheetFormatPr defaultColWidth="8.88671875" defaultRowHeight="14.4"/>
  <cols>
    <col min="1" max="1" width="20.6640625" customWidth="1"/>
    <col min="2" max="6" width="13.44140625" customWidth="1"/>
    <col min="7" max="7" width="14.88671875" bestFit="1" customWidth="1"/>
    <col min="8" max="11" width="13.44140625" customWidth="1"/>
    <col min="12" max="12" width="13.33203125" customWidth="1"/>
    <col min="13" max="14" width="12.109375" customWidth="1"/>
  </cols>
  <sheetData>
    <row r="1" spans="1:14" s="2" customFormat="1">
      <c r="A1" s="2" t="str">
        <f>'Data Sheet'!B1</f>
        <v>NTPC LTD</v>
      </c>
      <c r="H1" t="str">
        <f>UPDATE</f>
        <v/>
      </c>
      <c r="J1" s="3"/>
      <c r="K1" s="3"/>
      <c r="M1" s="2" t="s">
        <v>1</v>
      </c>
    </row>
    <row r="3" spans="1:14" s="2" customFormat="1">
      <c r="A3" s="9" t="s">
        <v>2</v>
      </c>
      <c r="B3" s="10">
        <f>'Data Sheet'!B16</f>
        <v>42094</v>
      </c>
      <c r="C3" s="10">
        <f>'Data Sheet'!C16</f>
        <v>42460</v>
      </c>
      <c r="D3" s="10">
        <f>'Data Sheet'!D16</f>
        <v>42825</v>
      </c>
      <c r="E3" s="10">
        <f>'Data Sheet'!E16</f>
        <v>43190</v>
      </c>
      <c r="F3" s="10">
        <f>'Data Sheet'!F16</f>
        <v>43555</v>
      </c>
      <c r="G3" s="10">
        <f>'Data Sheet'!G16</f>
        <v>43921</v>
      </c>
      <c r="H3" s="10">
        <f>'Data Sheet'!H16</f>
        <v>44286</v>
      </c>
      <c r="I3" s="10">
        <f>'Data Sheet'!I16</f>
        <v>44651</v>
      </c>
      <c r="J3" s="10">
        <f>'Data Sheet'!J16</f>
        <v>45016</v>
      </c>
      <c r="K3" s="10">
        <f>'Data Sheet'!K16</f>
        <v>45382</v>
      </c>
      <c r="L3" s="11" t="s">
        <v>3</v>
      </c>
      <c r="M3" s="11" t="s">
        <v>4</v>
      </c>
      <c r="N3" s="11" t="s">
        <v>5</v>
      </c>
    </row>
    <row r="4" spans="1:14" s="2" customFormat="1">
      <c r="A4" s="2" t="s">
        <v>6</v>
      </c>
      <c r="B4" s="1">
        <f>'Data Sheet'!B17</f>
        <v>79956.740000000005</v>
      </c>
      <c r="C4" s="1">
        <f>'Data Sheet'!C17</f>
        <v>73396.320000000007</v>
      </c>
      <c r="D4" s="1">
        <f>'Data Sheet'!D17</f>
        <v>82042.490000000005</v>
      </c>
      <c r="E4" s="1">
        <f>'Data Sheet'!E17</f>
        <v>88083.31</v>
      </c>
      <c r="F4" s="1">
        <f>'Data Sheet'!F17</f>
        <v>100286.54</v>
      </c>
      <c r="G4" s="1">
        <f>'Data Sheet'!G17</f>
        <v>109464.04</v>
      </c>
      <c r="H4" s="1">
        <f>'Data Sheet'!H17</f>
        <v>111531.15</v>
      </c>
      <c r="I4" s="1">
        <f>'Data Sheet'!I17</f>
        <v>132669.28</v>
      </c>
      <c r="J4" s="1">
        <f>'Data Sheet'!J17</f>
        <v>176207.18</v>
      </c>
      <c r="K4" s="1">
        <f>'Data Sheet'!K17</f>
        <v>178500.88</v>
      </c>
      <c r="L4" s="1">
        <f>SUM(Quarters!H4:K4)</f>
        <v>185891.75</v>
      </c>
      <c r="M4" s="1">
        <f>$K4+M23*K4</f>
        <v>208795.79847209106</v>
      </c>
      <c r="N4" s="1">
        <f>$K4+N23*L4</f>
        <v>186197.77067259781</v>
      </c>
    </row>
    <row r="5" spans="1:14">
      <c r="A5" t="s">
        <v>7</v>
      </c>
      <c r="B5" s="6">
        <f>SUM('Data Sheet'!B18,'Data Sheet'!B20:B24, -1*'Data Sheet'!B19)</f>
        <v>62604.619999999988</v>
      </c>
      <c r="C5" s="6">
        <f>SUM('Data Sheet'!C18,'Data Sheet'!C20:C24, -1*'Data Sheet'!C19)</f>
        <v>54828.82</v>
      </c>
      <c r="D5" s="6">
        <f>SUM('Data Sheet'!D18,'Data Sheet'!D20:D24, -1*'Data Sheet'!D19)</f>
        <v>60444.959999999992</v>
      </c>
      <c r="E5" s="6">
        <f>SUM('Data Sheet'!E18,'Data Sheet'!E20:E24, -1*'Data Sheet'!E19)</f>
        <v>65597.899999999994</v>
      </c>
      <c r="F5" s="6">
        <f>SUM('Data Sheet'!F18,'Data Sheet'!F20:F24, -1*'Data Sheet'!F19)</f>
        <v>77576.170000000013</v>
      </c>
      <c r="G5" s="6">
        <f>SUM('Data Sheet'!G18,'Data Sheet'!G20:G24, -1*'Data Sheet'!G19)</f>
        <v>77878.31</v>
      </c>
      <c r="H5" s="6">
        <f>SUM('Data Sheet'!H18,'Data Sheet'!H20:H24, -1*'Data Sheet'!H19)</f>
        <v>77487.430000000008</v>
      </c>
      <c r="I5" s="6">
        <f>SUM('Data Sheet'!I18,'Data Sheet'!I20:I24, -1*'Data Sheet'!I19)</f>
        <v>92307.360000000015</v>
      </c>
      <c r="J5" s="6">
        <f>SUM('Data Sheet'!J18,'Data Sheet'!J20:J24, -1*'Data Sheet'!J19)</f>
        <v>128611.23</v>
      </c>
      <c r="K5" s="6">
        <f>SUM('Data Sheet'!K18,'Data Sheet'!K20:K24, -1*'Data Sheet'!K19)</f>
        <v>127045.19</v>
      </c>
      <c r="L5" s="6">
        <f>SUM(Quarters!H5:K5)</f>
        <v>133499.35</v>
      </c>
      <c r="M5" s="6">
        <f>M4-M6</f>
        <v>149070.07224518692</v>
      </c>
      <c r="N5" s="6">
        <f>N4-N6</f>
        <v>135582.4980801057</v>
      </c>
    </row>
    <row r="6" spans="1:14" s="2" customFormat="1">
      <c r="A6" s="2" t="s">
        <v>8</v>
      </c>
      <c r="B6" s="1">
        <f>B4-B5</f>
        <v>17352.120000000017</v>
      </c>
      <c r="C6" s="1">
        <f t="shared" ref="C6:K6" si="0">C4-C5</f>
        <v>18567.500000000007</v>
      </c>
      <c r="D6" s="1">
        <f t="shared" si="0"/>
        <v>21597.530000000013</v>
      </c>
      <c r="E6" s="1">
        <f t="shared" si="0"/>
        <v>22485.410000000003</v>
      </c>
      <c r="F6" s="1">
        <f t="shared" si="0"/>
        <v>22710.369999999981</v>
      </c>
      <c r="G6" s="1">
        <f t="shared" si="0"/>
        <v>31585.729999999996</v>
      </c>
      <c r="H6" s="1">
        <f t="shared" si="0"/>
        <v>34043.719999999987</v>
      </c>
      <c r="I6" s="1">
        <f t="shared" si="0"/>
        <v>40361.919999999984</v>
      </c>
      <c r="J6" s="1">
        <f t="shared" si="0"/>
        <v>47595.95</v>
      </c>
      <c r="K6" s="1">
        <f t="shared" si="0"/>
        <v>51455.69</v>
      </c>
      <c r="L6" s="1">
        <f>SUM(Quarters!H6:K6)</f>
        <v>52392.399999999994</v>
      </c>
      <c r="M6" s="1">
        <f>M4*M24</f>
        <v>59725.726226904146</v>
      </c>
      <c r="N6" s="1">
        <f>N4*N24</f>
        <v>50615.272592492125</v>
      </c>
    </row>
    <row r="7" spans="1:14">
      <c r="A7" t="s">
        <v>9</v>
      </c>
      <c r="B7" s="6">
        <f>'Data Sheet'!B25</f>
        <v>2337.6799999999998</v>
      </c>
      <c r="C7" s="6">
        <f>'Data Sheet'!C25</f>
        <v>1187.69</v>
      </c>
      <c r="D7" s="6">
        <f>'Data Sheet'!D25</f>
        <v>1591.51</v>
      </c>
      <c r="E7" s="6">
        <f>'Data Sheet'!E25</f>
        <v>5575.55</v>
      </c>
      <c r="F7" s="6">
        <f>'Data Sheet'!F25</f>
        <v>2817.86</v>
      </c>
      <c r="G7" s="6">
        <f>'Data Sheet'!G25</f>
        <v>8208.9599999999991</v>
      </c>
      <c r="H7" s="6">
        <f>'Data Sheet'!H25</f>
        <v>5020.7299999999996</v>
      </c>
      <c r="I7" s="6">
        <f>'Data Sheet'!I25</f>
        <v>4808.9799999999996</v>
      </c>
      <c r="J7" s="6">
        <f>'Data Sheet'!J25</f>
        <v>2560.94</v>
      </c>
      <c r="K7" s="6">
        <f>'Data Sheet'!K25</f>
        <v>5190.1000000000004</v>
      </c>
      <c r="L7" s="6">
        <f>SUM(Quarters!H7:K7)</f>
        <v>6831.0199999999995</v>
      </c>
      <c r="M7" s="6">
        <v>0</v>
      </c>
      <c r="N7" s="6">
        <v>0</v>
      </c>
    </row>
    <row r="8" spans="1:14">
      <c r="A8" t="s">
        <v>10</v>
      </c>
      <c r="B8" s="6">
        <f>'Data Sheet'!B26</f>
        <v>5564.61</v>
      </c>
      <c r="C8" s="6">
        <f>'Data Sheet'!C26</f>
        <v>5771.24</v>
      </c>
      <c r="D8" s="6">
        <f>'Data Sheet'!D26</f>
        <v>6009.91</v>
      </c>
      <c r="E8" s="6">
        <f>'Data Sheet'!E26</f>
        <v>7459.93</v>
      </c>
      <c r="F8" s="6">
        <f>'Data Sheet'!F26</f>
        <v>8669.0300000000007</v>
      </c>
      <c r="G8" s="6">
        <f>'Data Sheet'!G26</f>
        <v>10356.16</v>
      </c>
      <c r="H8" s="6">
        <f>'Data Sheet'!H26</f>
        <v>12450.31</v>
      </c>
      <c r="I8" s="6">
        <f>'Data Sheet'!I26</f>
        <v>13787.83</v>
      </c>
      <c r="J8" s="6">
        <f>'Data Sheet'!J26</f>
        <v>14792.27</v>
      </c>
      <c r="K8" s="6">
        <f>'Data Sheet'!K26</f>
        <v>16203.63</v>
      </c>
      <c r="L8" s="6">
        <f>SUM(Quarters!H8:K8)</f>
        <v>17008.879999999997</v>
      </c>
      <c r="M8" s="6">
        <f>+$L8</f>
        <v>17008.879999999997</v>
      </c>
      <c r="N8" s="6">
        <f>+$L8</f>
        <v>17008.879999999997</v>
      </c>
    </row>
    <row r="9" spans="1:14">
      <c r="A9" t="s">
        <v>11</v>
      </c>
      <c r="B9" s="6">
        <f>'Data Sheet'!B27</f>
        <v>3668.98</v>
      </c>
      <c r="C9" s="6">
        <f>'Data Sheet'!C27</f>
        <v>3366.03</v>
      </c>
      <c r="D9" s="6">
        <f>'Data Sheet'!D27</f>
        <v>3752.8</v>
      </c>
      <c r="E9" s="6">
        <f>'Data Sheet'!E27</f>
        <v>4446.59</v>
      </c>
      <c r="F9" s="6">
        <f>'Data Sheet'!F27</f>
        <v>5604.65</v>
      </c>
      <c r="G9" s="6">
        <f>'Data Sheet'!G27</f>
        <v>8189.01</v>
      </c>
      <c r="H9" s="6">
        <f>'Data Sheet'!H27</f>
        <v>9224.2099999999991</v>
      </c>
      <c r="I9" s="6">
        <f>'Data Sheet'!I27</f>
        <v>9375.68</v>
      </c>
      <c r="J9" s="6">
        <f>'Data Sheet'!J27</f>
        <v>11447.15</v>
      </c>
      <c r="K9" s="6">
        <f>'Data Sheet'!K27</f>
        <v>12300.51</v>
      </c>
      <c r="L9" s="6">
        <f>SUM(Quarters!H9:K9)</f>
        <v>12475.279999999999</v>
      </c>
      <c r="M9" s="6">
        <f>+$L9</f>
        <v>12475.279999999999</v>
      </c>
      <c r="N9" s="6">
        <f>+$L9</f>
        <v>12475.279999999999</v>
      </c>
    </row>
    <row r="10" spans="1:14">
      <c r="A10" t="s">
        <v>12</v>
      </c>
      <c r="B10" s="6">
        <f>'Data Sheet'!B28</f>
        <v>10456.209999999999</v>
      </c>
      <c r="C10" s="6">
        <f>'Data Sheet'!C28</f>
        <v>10617.92</v>
      </c>
      <c r="D10" s="6">
        <f>'Data Sheet'!D28</f>
        <v>13426.33</v>
      </c>
      <c r="E10" s="6">
        <f>'Data Sheet'!E28</f>
        <v>16154.44</v>
      </c>
      <c r="F10" s="6">
        <f>'Data Sheet'!F28</f>
        <v>11254.55</v>
      </c>
      <c r="G10" s="6">
        <f>'Data Sheet'!G28</f>
        <v>21249.52</v>
      </c>
      <c r="H10" s="6">
        <f>'Data Sheet'!H28</f>
        <v>17389.93</v>
      </c>
      <c r="I10" s="6">
        <f>'Data Sheet'!I28</f>
        <v>22007.39</v>
      </c>
      <c r="J10" s="6">
        <f>'Data Sheet'!J28</f>
        <v>23917.47</v>
      </c>
      <c r="K10" s="6">
        <f>'Data Sheet'!K28</f>
        <v>28141.65</v>
      </c>
      <c r="L10" s="6">
        <f>SUM(Quarters!H10:K10)</f>
        <v>29739.260000000002</v>
      </c>
      <c r="M10" s="6">
        <f>M6+M7-SUM(M8:M9)</f>
        <v>30241.56622690415</v>
      </c>
      <c r="N10" s="6">
        <f>N6+N7-SUM(N8:N9)</f>
        <v>21131.112592492129</v>
      </c>
    </row>
    <row r="11" spans="1:14">
      <c r="A11" t="s">
        <v>13</v>
      </c>
      <c r="B11" s="6">
        <f>'Data Sheet'!B29</f>
        <v>463.84</v>
      </c>
      <c r="C11" s="6">
        <f>'Data Sheet'!C29</f>
        <v>-162.81</v>
      </c>
      <c r="D11" s="6">
        <f>'Data Sheet'!D29</f>
        <v>2712.39</v>
      </c>
      <c r="E11" s="6">
        <f>'Data Sheet'!E29</f>
        <v>5652.94</v>
      </c>
      <c r="F11" s="6">
        <f>'Data Sheet'!F29</f>
        <v>-2779.94</v>
      </c>
      <c r="G11" s="6">
        <f>'Data Sheet'!G29</f>
        <v>9347.5400000000009</v>
      </c>
      <c r="H11" s="6">
        <f>'Data Sheet'!H29</f>
        <v>2420.5300000000002</v>
      </c>
      <c r="I11" s="6">
        <f>'Data Sheet'!I29</f>
        <v>5047.1000000000004</v>
      </c>
      <c r="J11" s="6">
        <f>'Data Sheet'!J29</f>
        <v>6796.12</v>
      </c>
      <c r="K11" s="6">
        <f>'Data Sheet'!K29</f>
        <v>6809.2</v>
      </c>
      <c r="L11" s="6">
        <f>SUM(Quarters!H11:K11)</f>
        <v>7193.2</v>
      </c>
      <c r="M11" s="7">
        <f>IF($L10&gt;0,$L11/$L10,0)</f>
        <v>0.24187555440182437</v>
      </c>
      <c r="N11" s="7">
        <f>IF($L10&gt;0,$L11/$L10,0)</f>
        <v>0.24187555440182437</v>
      </c>
    </row>
    <row r="12" spans="1:14" s="2" customFormat="1">
      <c r="A12" s="2" t="s">
        <v>14</v>
      </c>
      <c r="B12" s="1">
        <f>'Data Sheet'!B30</f>
        <v>9986.34</v>
      </c>
      <c r="C12" s="1">
        <f>'Data Sheet'!C30</f>
        <v>10801.15</v>
      </c>
      <c r="D12" s="1">
        <f>'Data Sheet'!D30</f>
        <v>10719.64</v>
      </c>
      <c r="E12" s="1">
        <f>'Data Sheet'!E30</f>
        <v>10543.95</v>
      </c>
      <c r="F12" s="1">
        <f>'Data Sheet'!F30</f>
        <v>13736.68</v>
      </c>
      <c r="G12" s="1">
        <f>'Data Sheet'!G30</f>
        <v>11600.23</v>
      </c>
      <c r="H12" s="1">
        <f>'Data Sheet'!H30</f>
        <v>14634.63</v>
      </c>
      <c r="I12" s="1">
        <f>'Data Sheet'!I30</f>
        <v>16675.900000000001</v>
      </c>
      <c r="J12" s="1">
        <f>'Data Sheet'!J30</f>
        <v>16912.55</v>
      </c>
      <c r="K12" s="1">
        <f>'Data Sheet'!K30</f>
        <v>20811.89</v>
      </c>
      <c r="L12" s="1">
        <f>SUM(Quarters!H12:K12)</f>
        <v>21979.97</v>
      </c>
      <c r="M12" s="1">
        <f>M10-M11*M10</f>
        <v>22926.870629792218</v>
      </c>
      <c r="N12" s="1">
        <f>N10-N11*N10</f>
        <v>16020.013019055723</v>
      </c>
    </row>
    <row r="13" spans="1:14">
      <c r="A13" t="s">
        <v>48</v>
      </c>
      <c r="B13" s="6">
        <f>IF('Data Sheet'!B94&gt;0,B12/'Data Sheet'!B94,0)</f>
        <v>10.092717239706506</v>
      </c>
      <c r="C13" s="6">
        <f>IF('Data Sheet'!C94&gt;0,C12/'Data Sheet'!C94,0)</f>
        <v>10.91620681988155</v>
      </c>
      <c r="D13" s="6">
        <f>IF('Data Sheet'!D94&gt;0,D12/'Data Sheet'!D94,0)</f>
        <v>10.833828552948072</v>
      </c>
      <c r="E13" s="6">
        <f>IF('Data Sheet'!E94&gt;0,E12/'Data Sheet'!E94,0)</f>
        <v>10.656267054757141</v>
      </c>
      <c r="F13" s="6">
        <f>IF('Data Sheet'!F94&gt;0,F12/'Data Sheet'!F94,0)</f>
        <v>13.883006892648515</v>
      </c>
      <c r="G13" s="6">
        <f>IF('Data Sheet'!G94&gt;0,G12/'Data Sheet'!G94,0)</f>
        <v>11.723798839771188</v>
      </c>
      <c r="H13" s="6">
        <f>IF('Data Sheet'!H94&gt;0,H12/'Data Sheet'!H94,0)</f>
        <v>15.092381944372828</v>
      </c>
      <c r="I13" s="6">
        <f>IF('Data Sheet'!I94&gt;0,I12/'Data Sheet'!I94,0)</f>
        <v>17.197500180473771</v>
      </c>
      <c r="J13" s="6">
        <f>IF('Data Sheet'!J94&gt;0,J12/'Data Sheet'!J94,0)</f>
        <v>17.441552280672806</v>
      </c>
      <c r="K13" s="6">
        <f>IF('Data Sheet'!K94&gt;0,K12/'Data Sheet'!K94,0)</f>
        <v>21.462858498251983</v>
      </c>
      <c r="L13" s="6">
        <f>IF('Data Sheet'!$B6&gt;0,'Profit &amp; Loss'!L12/'Data Sheet'!$B6,0)</f>
        <v>22.667551189787108</v>
      </c>
      <c r="M13" s="6">
        <f>IF('Data Sheet'!$B6&gt;0,'Profit &amp; Loss'!M12/'Data Sheet'!$B6,0)</f>
        <v>23.644072927417174</v>
      </c>
      <c r="N13" s="6">
        <f>IF('Data Sheet'!$B6&gt;0,'Profit &amp; Loss'!N12/'Data Sheet'!$B6,0)</f>
        <v>16.52115381278962</v>
      </c>
    </row>
    <row r="14" spans="1:14">
      <c r="A14" t="s">
        <v>16</v>
      </c>
      <c r="B14" s="6">
        <f>IF(B15&gt;0,B15/B13,"")</f>
        <v>12.12458420201996</v>
      </c>
      <c r="C14" s="6">
        <f t="shared" ref="C14:K14" si="1">IF(C15&gt;0,C15/C13,"")</f>
        <v>9.8358341658064212</v>
      </c>
      <c r="D14" s="6">
        <f t="shared" si="1"/>
        <v>12.768339403188916</v>
      </c>
      <c r="E14" s="6">
        <f t="shared" si="1"/>
        <v>13.271063804361741</v>
      </c>
      <c r="F14" s="6">
        <f t="shared" si="1"/>
        <v>9.7025090487657852</v>
      </c>
      <c r="G14" s="6">
        <f t="shared" si="1"/>
        <v>7.1819724264087874</v>
      </c>
      <c r="H14" s="6">
        <f t="shared" si="1"/>
        <v>7.0598531360205206</v>
      </c>
      <c r="I14" s="6">
        <f t="shared" si="1"/>
        <v>7.849978112125882</v>
      </c>
      <c r="J14" s="6">
        <f t="shared" si="1"/>
        <v>10.039244052493563</v>
      </c>
      <c r="K14" s="6">
        <f t="shared" si="1"/>
        <v>15.645632664789215</v>
      </c>
      <c r="L14" s="6">
        <f>IF(L13&gt;0,L15/L13,0)</f>
        <v>13.931809279084547</v>
      </c>
      <c r="M14" s="6">
        <f>M25</f>
        <v>13.931809279084547</v>
      </c>
      <c r="N14" s="6">
        <f>N25</f>
        <v>10.284748278487086</v>
      </c>
    </row>
    <row r="15" spans="1:14" s="2" customFormat="1">
      <c r="A15" s="2" t="s">
        <v>49</v>
      </c>
      <c r="B15" s="1">
        <f>'Data Sheet'!B91</f>
        <v>122.37</v>
      </c>
      <c r="C15" s="1">
        <f>'Data Sheet'!C91</f>
        <v>107.37</v>
      </c>
      <c r="D15" s="1">
        <f>'Data Sheet'!D91</f>
        <v>138.33000000000001</v>
      </c>
      <c r="E15" s="1">
        <f>'Data Sheet'!E91</f>
        <v>141.41999999999999</v>
      </c>
      <c r="F15" s="1">
        <f>'Data Sheet'!F91</f>
        <v>134.69999999999999</v>
      </c>
      <c r="G15" s="1">
        <f>'Data Sheet'!G91</f>
        <v>84.2</v>
      </c>
      <c r="H15" s="1">
        <f>'Data Sheet'!H91</f>
        <v>106.55</v>
      </c>
      <c r="I15" s="1">
        <f>'Data Sheet'!I91</f>
        <v>135</v>
      </c>
      <c r="J15" s="1">
        <f>'Data Sheet'!J91</f>
        <v>175.1</v>
      </c>
      <c r="K15" s="1">
        <f>'Data Sheet'!K91</f>
        <v>335.8</v>
      </c>
      <c r="L15" s="1">
        <f>'Data Sheet'!B8</f>
        <v>315.8</v>
      </c>
      <c r="M15" s="32">
        <f>M13*M14</f>
        <v>329.40471460554232</v>
      </c>
      <c r="N15" s="33">
        <f>N13*N14</f>
        <v>169.91590823470841</v>
      </c>
    </row>
    <row r="17" spans="1:14" s="2" customFormat="1">
      <c r="A17" s="2" t="s">
        <v>15</v>
      </c>
    </row>
    <row r="18" spans="1:14">
      <c r="A18" t="s">
        <v>17</v>
      </c>
      <c r="B18" s="5">
        <f>IF('Data Sheet'!B30&gt;0, 'Data Sheet'!B31/'Data Sheet'!B30, 0)</f>
        <v>0.20641796694284392</v>
      </c>
      <c r="C18" s="5">
        <f>IF('Data Sheet'!C30&gt;0, 'Data Sheet'!C31/'Data Sheet'!C30, 0)</f>
        <v>0.25573480601602611</v>
      </c>
      <c r="D18" s="5">
        <f>IF('Data Sheet'!D30&gt;0, 'Data Sheet'!D31/'Data Sheet'!D30, 0)</f>
        <v>0.3676737278490696</v>
      </c>
      <c r="E18" s="5">
        <f>IF('Data Sheet'!E30&gt;0, 'Data Sheet'!E31/'Data Sheet'!E30, 0)</f>
        <v>0.40038884858141399</v>
      </c>
      <c r="F18" s="5">
        <f>IF('Data Sheet'!F30&gt;0, 'Data Sheet'!F31/'Data Sheet'!F30, 0)</f>
        <v>0.43794352055955299</v>
      </c>
      <c r="G18" s="5">
        <f>IF('Data Sheet'!G30&gt;0, 'Data Sheet'!G31/'Data Sheet'!G30, 0)</f>
        <v>0.26868346575886859</v>
      </c>
      <c r="H18" s="5">
        <f>IF('Data Sheet'!H30&gt;0, 'Data Sheet'!H31/'Data Sheet'!H30, 0)</f>
        <v>0.40748894915689704</v>
      </c>
      <c r="I18" s="5">
        <f>IF('Data Sheet'!I30&gt;0, 'Data Sheet'!I31/'Data Sheet'!I30, 0)</f>
        <v>0.4070347027746628</v>
      </c>
      <c r="J18" s="5">
        <f>IF('Data Sheet'!J30&gt;0, 'Data Sheet'!J31/'Data Sheet'!J30, 0)</f>
        <v>0.41567297657656593</v>
      </c>
      <c r="K18" s="5">
        <f>IF('Data Sheet'!K30&gt;0, 'Data Sheet'!K31/'Data Sheet'!K30, 0)</f>
        <v>0.36108782047185528</v>
      </c>
    </row>
    <row r="19" spans="1:14">
      <c r="A19" t="s">
        <v>18</v>
      </c>
      <c r="B19" s="5">
        <f>IF(B6&gt;0,B6/B4,0)</f>
        <v>0.21701885294473006</v>
      </c>
      <c r="C19" s="5">
        <f t="shared" ref="C19:K19" si="2">IF(C6&gt;0,C6/C4,0)</f>
        <v>0.25297589851916291</v>
      </c>
      <c r="D19" s="5">
        <f t="shared" si="2"/>
        <v>0.2632481047320725</v>
      </c>
      <c r="E19" s="5">
        <f t="shared" si="2"/>
        <v>0.25527435333663101</v>
      </c>
      <c r="F19" s="5">
        <f t="shared" si="2"/>
        <v>0.22645481636917558</v>
      </c>
      <c r="G19" s="5">
        <f t="shared" si="2"/>
        <v>0.28854891524193699</v>
      </c>
      <c r="H19" s="5">
        <f t="shared" si="2"/>
        <v>0.30523956760062088</v>
      </c>
      <c r="I19" s="5">
        <f t="shared" si="2"/>
        <v>0.30422958502525971</v>
      </c>
      <c r="J19" s="5">
        <f t="shared" si="2"/>
        <v>0.27011356744940812</v>
      </c>
      <c r="K19" s="5">
        <f t="shared" si="2"/>
        <v>0.28826574972627589</v>
      </c>
      <c r="L19" s="5">
        <f>IF(L6&gt;0,L6/L4,0)</f>
        <v>0.28184359983700186</v>
      </c>
    </row>
    <row r="20" spans="1:14">
      <c r="B20" s="5"/>
      <c r="C20" s="5"/>
      <c r="D20" s="5"/>
      <c r="E20" s="5"/>
      <c r="F20" s="5"/>
      <c r="G20" s="5"/>
      <c r="H20" s="5"/>
      <c r="I20" s="5"/>
      <c r="J20" s="5"/>
      <c r="K20" s="5"/>
      <c r="L20" s="5"/>
    </row>
    <row r="21" spans="1:14">
      <c r="B21" s="5"/>
      <c r="C21" s="5"/>
      <c r="D21" s="5"/>
      <c r="E21" s="5"/>
      <c r="F21" s="5"/>
      <c r="G21" s="5"/>
      <c r="H21" s="5"/>
      <c r="I21" s="5"/>
      <c r="J21" s="5"/>
      <c r="K21" s="5"/>
      <c r="L21" s="5"/>
    </row>
    <row r="22" spans="1:14" s="2" customFormat="1">
      <c r="A22" s="9"/>
      <c r="B22" s="10"/>
      <c r="C22" s="10"/>
      <c r="D22" s="10"/>
      <c r="E22" s="10"/>
      <c r="F22" s="10"/>
      <c r="G22" s="10" t="s">
        <v>19</v>
      </c>
      <c r="H22" s="10" t="s">
        <v>56</v>
      </c>
      <c r="I22" s="10" t="s">
        <v>57</v>
      </c>
      <c r="J22" s="10" t="s">
        <v>58</v>
      </c>
      <c r="K22" s="10" t="s">
        <v>59</v>
      </c>
      <c r="L22" s="11" t="s">
        <v>60</v>
      </c>
      <c r="M22" s="11" t="s">
        <v>20</v>
      </c>
      <c r="N22" s="11" t="s">
        <v>21</v>
      </c>
    </row>
    <row r="23" spans="1:14" s="2" customFormat="1">
      <c r="A23"/>
      <c r="B23"/>
      <c r="C23"/>
      <c r="D23"/>
      <c r="E23"/>
      <c r="F23"/>
      <c r="G23" t="s">
        <v>22</v>
      </c>
      <c r="H23" s="5">
        <f>IF(B4=0,"",POWER($K4/B4,1/9)-1)</f>
        <v>9.333668491683822E-2</v>
      </c>
      <c r="I23" s="5">
        <f>IF(D4=0,"",POWER($K4/D4,1/7)-1)</f>
        <v>0.1174517753038995</v>
      </c>
      <c r="J23" s="5">
        <f>IF(F4=0,"",POWER($K4/F4,1/5)-1)</f>
        <v>0.12222397515035133</v>
      </c>
      <c r="K23" s="5">
        <f>IF(H4=0,"",POWER($K4/H4, 1/3)-1)</f>
        <v>0.16971859450827953</v>
      </c>
      <c r="L23" s="5">
        <f>IF(ISERROR(MAX(IF(J4=0,"",(K4-J4)/J4),IF(K4=0,"",(L4-K4)/K4))),"",MAX(IF(J4=0,"",(K4-J4)/J4),IF(K4=0,"",(L4-K4)/K4)))</f>
        <v>4.1405230047045119E-2</v>
      </c>
      <c r="M23" s="14">
        <f>MAX(K23:L23)</f>
        <v>0.16971859450827953</v>
      </c>
      <c r="N23" s="14">
        <f>MIN(H23:L23)</f>
        <v>4.1405230047045119E-2</v>
      </c>
    </row>
    <row r="24" spans="1:14">
      <c r="G24" t="s">
        <v>18</v>
      </c>
      <c r="H24" s="5">
        <f>IF(SUM(B4:$K$4)=0,"",SUMPRODUCT(B19:$K$19,B4:$K$4)/SUM(B4:$K$4))</f>
        <v>0.27183608272889503</v>
      </c>
      <c r="I24" s="5">
        <f>IF(SUM(E4:$K$4)=0,"",SUMPRODUCT(E19:$K$19,E4:$K$4)/SUM(E4:$K$4))</f>
        <v>0.27905315459719876</v>
      </c>
      <c r="J24" s="5">
        <f>IF(SUM(G4:$K$4)=0,"",SUMPRODUCT(G19:$K$19,G4:$K$4)/SUM(G4:$K$4))</f>
        <v>0.28945646720659818</v>
      </c>
      <c r="K24" s="5">
        <f>IF(SUM(I4:$K$4)=0, "", SUMPRODUCT(I19:$K$19,I4:$K$4)/SUM(I4:$K$4))</f>
        <v>0.28604850607129173</v>
      </c>
      <c r="L24" s="5">
        <f>L19</f>
        <v>0.28184359983700186</v>
      </c>
      <c r="M24" s="14">
        <f>MAX(K24:L24)</f>
        <v>0.28604850607129173</v>
      </c>
      <c r="N24" s="14">
        <f>MIN(H24:L24)</f>
        <v>0.27183608272889503</v>
      </c>
    </row>
    <row r="25" spans="1:14">
      <c r="G25" t="s">
        <v>23</v>
      </c>
      <c r="H25" s="6">
        <f>IF(ISERROR(AVERAGEIF(B14:$L14,"&gt;0")),"",AVERAGEIF(B14:$L14,"&gt;0"))</f>
        <v>10.855529117733212</v>
      </c>
      <c r="I25" s="6">
        <f>IF(ISERROR(AVERAGEIF(E14:$L14,"&gt;0")),"",AVERAGEIF(E14:$L14,"&gt;0"))</f>
        <v>10.585257815506255</v>
      </c>
      <c r="J25" s="6">
        <f>IF(ISERROR(AVERAGEIF(G14:$L14,"&gt;0")),"",AVERAGEIF(G14:$L14,"&gt;0"))</f>
        <v>10.284748278487086</v>
      </c>
      <c r="K25" s="6">
        <f>IF(ISERROR(AVERAGEIF(I14:$L14,"&gt;0")),"",AVERAGEIF(I14:$L14,"&gt;0"))</f>
        <v>11.866666027123301</v>
      </c>
      <c r="L25" s="6">
        <f>L14</f>
        <v>13.931809279084547</v>
      </c>
      <c r="M25" s="1">
        <f>MAX(K25:L25)</f>
        <v>13.931809279084547</v>
      </c>
      <c r="N25" s="1">
        <f>MIN(H25:L25)</f>
        <v>10.284748278487086</v>
      </c>
    </row>
    <row r="27" spans="1:14">
      <c r="A27" t="s">
        <v>16319</v>
      </c>
      <c r="C27" s="22">
        <f>C4/B4-1</f>
        <v>-8.2049618331112573E-2</v>
      </c>
      <c r="D27" s="22">
        <f t="shared" ref="D27:K27" si="3">D4/C4-1</f>
        <v>0.11780113771371648</v>
      </c>
      <c r="E27" s="22">
        <f t="shared" si="3"/>
        <v>7.363038347568418E-2</v>
      </c>
      <c r="F27" s="22">
        <f t="shared" si="3"/>
        <v>0.13854190992595528</v>
      </c>
      <c r="G27" s="22">
        <f t="shared" si="3"/>
        <v>9.1512779282244772E-2</v>
      </c>
      <c r="H27" s="22">
        <f t="shared" si="3"/>
        <v>1.8883918408273637E-2</v>
      </c>
      <c r="I27" s="22">
        <f t="shared" si="3"/>
        <v>0.18952669276699829</v>
      </c>
      <c r="J27" s="22">
        <f t="shared" si="3"/>
        <v>0.32816866120024168</v>
      </c>
      <c r="K27" s="22">
        <f t="shared" si="3"/>
        <v>1.3017063209342705E-2</v>
      </c>
    </row>
    <row r="29" spans="1:14">
      <c r="A29" t="s">
        <v>16327</v>
      </c>
      <c r="C29" s="22">
        <f>HistoricalFS!D45/HistoricalFS!C45-1</f>
        <v>0.34000368688632743</v>
      </c>
      <c r="D29" s="22">
        <f>HistoricalFS!E45/HistoricalFS!D45-1</f>
        <v>0.42686525017829791</v>
      </c>
      <c r="E29" s="22">
        <f>HistoricalFS!F45/HistoricalFS!E45-1</f>
        <v>7.1130811172878117E-2</v>
      </c>
      <c r="F29" s="22">
        <f>HistoricalFS!G45/HistoricalFS!F45-1</f>
        <v>0.42499905250990144</v>
      </c>
      <c r="G29" s="22">
        <f>HistoricalFS!H45/HistoricalFS!G45-1</f>
        <v>-0.48190708274253691</v>
      </c>
      <c r="H29" s="22">
        <f>HistoricalFS!I45/HistoricalFS!H45-1</f>
        <v>0.95237987853381068</v>
      </c>
      <c r="I29" s="22">
        <f>HistoricalFS!J45/HistoricalFS!I45-1</f>
        <v>0.13821194107437806</v>
      </c>
      <c r="J29" s="22">
        <f>HistoricalFS!K45/HistoricalFS!J45-1</f>
        <v>3.5714759262014839E-2</v>
      </c>
      <c r="K29" s="22">
        <f>HistoricalFS!L45/HistoricalFS!K45-1</f>
        <v>6.8964977688763529E-2</v>
      </c>
    </row>
    <row r="31" spans="1:14">
      <c r="A31" t="s">
        <v>70</v>
      </c>
      <c r="B31">
        <f>'Data Sheet'!B94*'Data Sheet'!B91</f>
        <v>121080.22020000001</v>
      </c>
      <c r="C31">
        <f>'Data Sheet'!C94*'Data Sheet'!C91</f>
        <v>106238.3202</v>
      </c>
      <c r="D31">
        <f>'Data Sheet'!D94*'Data Sheet'!D91</f>
        <v>136872.00180000003</v>
      </c>
      <c r="E31">
        <f>'Data Sheet'!E94*'Data Sheet'!E91</f>
        <v>139929.4332</v>
      </c>
      <c r="F31">
        <f>'Data Sheet'!F94*'Data Sheet'!F91</f>
        <v>133280.26199999999</v>
      </c>
      <c r="G31">
        <f>'Data Sheet'!G94*'Data Sheet'!G91</f>
        <v>83312.532000000007</v>
      </c>
      <c r="H31">
        <f>'Data Sheet'!H94*'Data Sheet'!H91</f>
        <v>103318.3385</v>
      </c>
      <c r="I31">
        <f>'Data Sheet'!I94*'Data Sheet'!I91</f>
        <v>130905.45</v>
      </c>
      <c r="J31">
        <f>'Data Sheet'!J94*'Data Sheet'!J91</f>
        <v>169789.21699999998</v>
      </c>
      <c r="K31">
        <f>'Data Sheet'!K94*'Data Sheet'!K91</f>
        <v>325615.18599999999</v>
      </c>
    </row>
    <row r="32" spans="1:14">
      <c r="A32" t="s">
        <v>16333</v>
      </c>
      <c r="B32">
        <f>'Data Sheet'!B60</f>
        <v>102252</v>
      </c>
      <c r="C32">
        <f>'Data Sheet'!C60</f>
        <v>99423.55</v>
      </c>
      <c r="D32">
        <f>'Data Sheet'!D60</f>
        <v>113773.2</v>
      </c>
      <c r="E32">
        <f>'Data Sheet'!E60</f>
        <v>130048.56</v>
      </c>
      <c r="F32">
        <f>'Data Sheet'!F60</f>
        <v>173058.23</v>
      </c>
      <c r="G32">
        <f>'Data Sheet'!G60</f>
        <v>202984.31</v>
      </c>
      <c r="H32">
        <f>'Data Sheet'!H60</f>
        <v>210207.87</v>
      </c>
      <c r="I32">
        <f>'Data Sheet'!I60</f>
        <v>210706.56</v>
      </c>
      <c r="J32">
        <f>'Data Sheet'!J60</f>
        <v>222913.16</v>
      </c>
      <c r="K32">
        <f>'Data Sheet'!K60</f>
        <v>237130.98</v>
      </c>
    </row>
    <row r="33" spans="1:11">
      <c r="A33" t="s">
        <v>16334</v>
      </c>
      <c r="B33">
        <f>'Data Sheet'!B70</f>
        <v>14251.61</v>
      </c>
      <c r="C33">
        <f>'Data Sheet'!C70</f>
        <v>4938.32</v>
      </c>
      <c r="D33">
        <f>'Data Sheet'!D70</f>
        <v>3301.46</v>
      </c>
      <c r="E33">
        <f>'Data Sheet'!E70</f>
        <v>4387.6000000000004</v>
      </c>
      <c r="F33">
        <f>'Data Sheet'!F70</f>
        <v>2933.43</v>
      </c>
      <c r="G33">
        <f>'Data Sheet'!G70</f>
        <v>3214.29</v>
      </c>
      <c r="H33">
        <f>'Data Sheet'!H70</f>
        <v>4387.8</v>
      </c>
      <c r="I33">
        <f>'Data Sheet'!I70</f>
        <v>4458.08</v>
      </c>
      <c r="J33">
        <f>'Data Sheet'!J70</f>
        <v>4948.53</v>
      </c>
      <c r="K33">
        <f>'Data Sheet'!K70</f>
        <v>6847.34</v>
      </c>
    </row>
    <row r="34" spans="1:11">
      <c r="A34" t="s">
        <v>16335</v>
      </c>
      <c r="B34">
        <f>B31+B32-B33</f>
        <v>209080.6102</v>
      </c>
      <c r="C34">
        <f t="shared" ref="C34:K34" si="4">C31+C32-C33</f>
        <v>200723.5502</v>
      </c>
      <c r="D34">
        <f t="shared" si="4"/>
        <v>247343.74180000005</v>
      </c>
      <c r="E34">
        <f t="shared" si="4"/>
        <v>265590.39320000005</v>
      </c>
      <c r="F34">
        <f t="shared" si="4"/>
        <v>303405.06199999998</v>
      </c>
      <c r="G34">
        <f t="shared" si="4"/>
        <v>283082.55200000003</v>
      </c>
      <c r="H34">
        <f t="shared" si="4"/>
        <v>309138.40850000002</v>
      </c>
      <c r="I34">
        <f t="shared" si="4"/>
        <v>337153.93</v>
      </c>
      <c r="J34">
        <f t="shared" si="4"/>
        <v>387753.84699999995</v>
      </c>
      <c r="K34">
        <f t="shared" si="4"/>
        <v>555898.826</v>
      </c>
    </row>
    <row r="36" spans="1:11">
      <c r="A36" t="s">
        <v>16336</v>
      </c>
      <c r="B36" s="390">
        <f>B34/'Data Sheet'!B34</f>
        <v>10.621979945914832</v>
      </c>
      <c r="C36" s="390">
        <f>C34/'Data Sheet'!C34</f>
        <v>10.150056064010162</v>
      </c>
      <c r="D36" s="390">
        <f>D34/'Data Sheet'!D34</f>
        <v>10.663785918703985</v>
      </c>
      <c r="E36" s="390">
        <f>E34/'Data Sheet'!E34</f>
        <v>9.450468580147394</v>
      </c>
      <c r="F36" s="390">
        <f>F34/'Data Sheet'!F34</f>
        <v>12.025367076727221</v>
      </c>
      <c r="G36" s="390">
        <f>G34/'Data Sheet'!G34</f>
        <v>7.1679280397964806</v>
      </c>
      <c r="H36" s="390">
        <f>H34/'Data Sheet'!H34</f>
        <v>7.9819510127633384</v>
      </c>
      <c r="I36" s="390">
        <f>I34/'Data Sheet'!I34</f>
        <v>7.5112529354587823</v>
      </c>
      <c r="J36" s="390">
        <f>J34/'Data Sheet'!J34</f>
        <v>7.7631366284476542</v>
      </c>
      <c r="K36" s="390">
        <f>K34/'Data Sheet'!K34</f>
        <v>9.904615553468556</v>
      </c>
    </row>
    <row r="37" spans="1:11">
      <c r="A37" t="s">
        <v>16337</v>
      </c>
      <c r="B37" s="390">
        <f>B34/B4</f>
        <v>2.6149216463802798</v>
      </c>
      <c r="C37" s="390">
        <f t="shared" ref="C37:K37" si="5">C34/C4</f>
        <v>2.7347903845860388</v>
      </c>
      <c r="D37" s="390">
        <f t="shared" si="5"/>
        <v>3.0148249010969805</v>
      </c>
      <c r="E37" s="390">
        <f t="shared" si="5"/>
        <v>3.0152181292914633</v>
      </c>
      <c r="F37" s="390">
        <f t="shared" si="5"/>
        <v>3.0253816913017437</v>
      </c>
      <c r="G37" s="390">
        <f t="shared" si="5"/>
        <v>2.5860780581458536</v>
      </c>
      <c r="H37" s="390">
        <f t="shared" si="5"/>
        <v>2.7717674255129623</v>
      </c>
      <c r="I37" s="390">
        <f t="shared" si="5"/>
        <v>2.5413112214070961</v>
      </c>
      <c r="J37" s="390">
        <f t="shared" si="5"/>
        <v>2.2005564529209307</v>
      </c>
      <c r="K37" s="390">
        <f t="shared" si="5"/>
        <v>3.1142637840216811</v>
      </c>
    </row>
    <row r="39" spans="1:11">
      <c r="A39" t="s">
        <v>16339</v>
      </c>
      <c r="B39" s="390">
        <f>'Profit &amp; Loss'!B31/'Balance Sheet'!B26</f>
        <v>1.4748976745919737</v>
      </c>
      <c r="C39" s="390">
        <f>'Profit &amp; Loss'!C31/'Balance Sheet'!C26</f>
        <v>1.1601162689878679</v>
      </c>
      <c r="D39" s="390">
        <f>'Profit &amp; Loss'!D31/'Balance Sheet'!D26</f>
        <v>1.3989653694954174</v>
      </c>
      <c r="E39" s="390">
        <f>'Profit &amp; Loss'!E31/'Balance Sheet'!E26</f>
        <v>1.3511466272808357</v>
      </c>
      <c r="F39" s="390">
        <f>'Profit &amp; Loss'!F31/'Balance Sheet'!F26</f>
        <v>1.1968821675953232</v>
      </c>
      <c r="G39" s="390">
        <f>'Profit &amp; Loss'!G31/'Balance Sheet'!G26</f>
        <v>0.70105285160211506</v>
      </c>
      <c r="H39" s="390">
        <f>'Profit &amp; Loss'!H31/'Balance Sheet'!H26</f>
        <v>0.82169234682114389</v>
      </c>
      <c r="I39" s="390">
        <f>'Profit &amp; Loss'!I31/'Balance Sheet'!I26</f>
        <v>0.96699293378464668</v>
      </c>
      <c r="J39" s="390">
        <f>'Profit &amp; Loss'!J31/'Balance Sheet'!J26</f>
        <v>1.1548466612439383</v>
      </c>
      <c r="K39" s="390">
        <f>'Profit &amp; Loss'!K31/'Balance Sheet'!K26</f>
        <v>2.0261132789664216</v>
      </c>
    </row>
  </sheetData>
  <hyperlinks>
    <hyperlink ref="M1" r:id="rId1" xr:uid="{00000000-0004-0000-0000-000000000000}"/>
  </hyperlinks>
  <printOptions gridLines="1"/>
  <pageMargins left="0.7" right="0.7" top="0.75" bottom="0.75" header="0.3" footer="0.3"/>
  <pageSetup paperSize="9" scale="67" orientation="landscape" horizontalDpi="300" verticalDpi="300"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K26"/>
  <sheetViews>
    <sheetView zoomScale="125" workbookViewId="0">
      <pane xSplit="1" ySplit="3" topLeftCell="E13" activePane="bottomRight" state="frozen"/>
      <selection activeCell="D40" sqref="D40"/>
      <selection pane="topRight" activeCell="D40" sqref="D40"/>
      <selection pane="bottomLeft" activeCell="D40" sqref="D40"/>
      <selection pane="bottomRight" activeCell="D40" sqref="D40"/>
    </sheetView>
  </sheetViews>
  <sheetFormatPr defaultColWidth="8.88671875" defaultRowHeight="14.4"/>
  <cols>
    <col min="1" max="1" width="22.88671875" bestFit="1" customWidth="1"/>
    <col min="2" max="2" width="13.44140625" customWidth="1"/>
    <col min="3" max="11" width="15.44140625" customWidth="1"/>
  </cols>
  <sheetData>
    <row r="1" spans="1:11" s="2" customFormat="1">
      <c r="A1" s="2" t="str">
        <f>'Profit &amp; Loss'!A1</f>
        <v>NTPC LTD</v>
      </c>
      <c r="E1" t="str">
        <f>UPDATE</f>
        <v/>
      </c>
      <c r="G1"/>
      <c r="J1" s="2" t="s">
        <v>1</v>
      </c>
    </row>
    <row r="2" spans="1:11">
      <c r="G2" s="2"/>
      <c r="H2" s="2"/>
    </row>
    <row r="3" spans="1:11">
      <c r="A3" s="9" t="s">
        <v>2</v>
      </c>
      <c r="B3" s="10">
        <f>'Data Sheet'!B57</f>
        <v>42094</v>
      </c>
      <c r="C3" s="10">
        <f>'Data Sheet'!C57</f>
        <v>42460</v>
      </c>
      <c r="D3" s="10">
        <f>'Data Sheet'!D57</f>
        <v>42825</v>
      </c>
      <c r="E3" s="10">
        <f>'Data Sheet'!E57</f>
        <v>43190</v>
      </c>
      <c r="F3" s="10">
        <f>'Data Sheet'!F57</f>
        <v>43555</v>
      </c>
      <c r="G3" s="10">
        <f>'Data Sheet'!G57</f>
        <v>43921</v>
      </c>
      <c r="H3" s="10">
        <f>'Data Sheet'!H57</f>
        <v>44286</v>
      </c>
      <c r="I3" s="10">
        <f>'Data Sheet'!I57</f>
        <v>44651</v>
      </c>
      <c r="J3" s="10">
        <f>'Data Sheet'!J57</f>
        <v>45016</v>
      </c>
      <c r="K3" s="10">
        <f>'Data Sheet'!K57</f>
        <v>45382</v>
      </c>
    </row>
    <row r="4" spans="1:11">
      <c r="A4" t="s">
        <v>24</v>
      </c>
      <c r="B4" s="12">
        <f>'Data Sheet'!B58</f>
        <v>8245.4599999999991</v>
      </c>
      <c r="C4" s="12">
        <f>'Data Sheet'!C58</f>
        <v>8245.4599999999991</v>
      </c>
      <c r="D4" s="12">
        <f>'Data Sheet'!D58</f>
        <v>8245.4599999999991</v>
      </c>
      <c r="E4" s="12">
        <f>'Data Sheet'!E58</f>
        <v>8245.4599999999991</v>
      </c>
      <c r="F4" s="12">
        <f>'Data Sheet'!F58</f>
        <v>9894.56</v>
      </c>
      <c r="G4" s="12">
        <f>'Data Sheet'!G58</f>
        <v>9894.56</v>
      </c>
      <c r="H4" s="12">
        <f>'Data Sheet'!H58</f>
        <v>9696.67</v>
      </c>
      <c r="I4" s="12">
        <f>'Data Sheet'!I58</f>
        <v>9696.67</v>
      </c>
      <c r="J4" s="12">
        <f>'Data Sheet'!J58</f>
        <v>9696.67</v>
      </c>
      <c r="K4" s="12">
        <f>'Data Sheet'!K58</f>
        <v>9696.67</v>
      </c>
    </row>
    <row r="5" spans="1:11">
      <c r="A5" t="s">
        <v>25</v>
      </c>
      <c r="B5" s="12">
        <f>'Data Sheet'!B59</f>
        <v>73848.52</v>
      </c>
      <c r="C5" s="12">
        <f>'Data Sheet'!C59</f>
        <v>83330.12</v>
      </c>
      <c r="D5" s="12">
        <f>'Data Sheet'!D59</f>
        <v>89592.56</v>
      </c>
      <c r="E5" s="12">
        <f>'Data Sheet'!E59</f>
        <v>95318.01</v>
      </c>
      <c r="F5" s="12">
        <f>'Data Sheet'!F59</f>
        <v>101461.65</v>
      </c>
      <c r="G5" s="12">
        <f>'Data Sheet'!G59</f>
        <v>108944.6</v>
      </c>
      <c r="H5" s="12">
        <f>'Data Sheet'!H59</f>
        <v>116041.8</v>
      </c>
      <c r="I5" s="12">
        <f>'Data Sheet'!I59</f>
        <v>125677.07</v>
      </c>
      <c r="J5" s="12">
        <f>'Data Sheet'!J59</f>
        <v>137326.5</v>
      </c>
      <c r="K5" s="12">
        <f>'Data Sheet'!K59</f>
        <v>151012.6</v>
      </c>
    </row>
    <row r="6" spans="1:11">
      <c r="A6" t="s">
        <v>62</v>
      </c>
      <c r="B6" s="12">
        <f>'Data Sheet'!B60</f>
        <v>102252</v>
      </c>
      <c r="C6" s="12">
        <f>'Data Sheet'!C60</f>
        <v>99423.55</v>
      </c>
      <c r="D6" s="12">
        <f>'Data Sheet'!D60</f>
        <v>113773.2</v>
      </c>
      <c r="E6" s="12">
        <f>'Data Sheet'!E60</f>
        <v>130048.56</v>
      </c>
      <c r="F6" s="12">
        <f>'Data Sheet'!F60</f>
        <v>173058.23</v>
      </c>
      <c r="G6" s="12">
        <f>'Data Sheet'!G60</f>
        <v>202984.31</v>
      </c>
      <c r="H6" s="12">
        <f>'Data Sheet'!H60</f>
        <v>210207.87</v>
      </c>
      <c r="I6" s="12">
        <f>'Data Sheet'!I60</f>
        <v>210706.56</v>
      </c>
      <c r="J6" s="12">
        <f>'Data Sheet'!J60</f>
        <v>222913.16</v>
      </c>
      <c r="K6" s="12">
        <f>'Data Sheet'!K60</f>
        <v>237130.98</v>
      </c>
    </row>
    <row r="7" spans="1:11">
      <c r="A7" t="s">
        <v>63</v>
      </c>
      <c r="B7" s="12">
        <f>'Data Sheet'!B61</f>
        <v>35366.06</v>
      </c>
      <c r="C7" s="12">
        <f>'Data Sheet'!C61</f>
        <v>33665.93</v>
      </c>
      <c r="D7" s="12">
        <f>'Data Sheet'!D61</f>
        <v>36989.599999999999</v>
      </c>
      <c r="E7" s="12">
        <f>'Data Sheet'!E61</f>
        <v>48880.23</v>
      </c>
      <c r="F7" s="12">
        <f>'Data Sheet'!F61</f>
        <v>62508.55</v>
      </c>
      <c r="G7" s="12">
        <f>'Data Sheet'!G61</f>
        <v>55745.53</v>
      </c>
      <c r="H7" s="12">
        <f>'Data Sheet'!H61</f>
        <v>62075.45</v>
      </c>
      <c r="I7" s="12">
        <f>'Data Sheet'!I61</f>
        <v>69751.12</v>
      </c>
      <c r="J7" s="12">
        <f>'Data Sheet'!J61</f>
        <v>77252.56</v>
      </c>
      <c r="K7" s="12">
        <f>'Data Sheet'!K61</f>
        <v>81437.47</v>
      </c>
    </row>
    <row r="8" spans="1:11" s="2" customFormat="1">
      <c r="A8" s="2" t="s">
        <v>26</v>
      </c>
      <c r="B8" s="13">
        <f>'Data Sheet'!B62</f>
        <v>219712.04</v>
      </c>
      <c r="C8" s="13">
        <f>'Data Sheet'!C62</f>
        <v>224665.06</v>
      </c>
      <c r="D8" s="13">
        <f>'Data Sheet'!D62</f>
        <v>248600.82</v>
      </c>
      <c r="E8" s="13">
        <f>'Data Sheet'!E62</f>
        <v>282492.26</v>
      </c>
      <c r="F8" s="13">
        <f>'Data Sheet'!F62</f>
        <v>346922.99</v>
      </c>
      <c r="G8" s="13">
        <f>'Data Sheet'!G62</f>
        <v>377569</v>
      </c>
      <c r="H8" s="13">
        <f>'Data Sheet'!H62</f>
        <v>398021.79</v>
      </c>
      <c r="I8" s="13">
        <f>'Data Sheet'!I62</f>
        <v>415831.42</v>
      </c>
      <c r="J8" s="13">
        <f>'Data Sheet'!J62</f>
        <v>447188.89</v>
      </c>
      <c r="K8" s="13">
        <f>'Data Sheet'!K62</f>
        <v>479277.72</v>
      </c>
    </row>
    <row r="9" spans="1:11" s="2" customFormat="1">
      <c r="B9" s="13"/>
      <c r="C9" s="13"/>
      <c r="D9" s="13"/>
      <c r="E9" s="13"/>
      <c r="F9" s="13"/>
      <c r="G9" s="13"/>
      <c r="H9" s="13"/>
      <c r="I9" s="13"/>
      <c r="J9" s="13"/>
      <c r="K9" s="13"/>
    </row>
    <row r="10" spans="1:11">
      <c r="A10" t="s">
        <v>27</v>
      </c>
      <c r="B10" s="12">
        <f>'Data Sheet'!B63</f>
        <v>91853.02</v>
      </c>
      <c r="C10" s="12">
        <f>'Data Sheet'!C63</f>
        <v>92929.36</v>
      </c>
      <c r="D10" s="12">
        <f>'Data Sheet'!D63</f>
        <v>104531.66</v>
      </c>
      <c r="E10" s="12">
        <f>'Data Sheet'!E63</f>
        <v>128245.42</v>
      </c>
      <c r="F10" s="12">
        <f>'Data Sheet'!F63</f>
        <v>150984.53</v>
      </c>
      <c r="G10" s="12">
        <f>'Data Sheet'!G63</f>
        <v>187802.79</v>
      </c>
      <c r="H10" s="12">
        <f>'Data Sheet'!H63</f>
        <v>203245.18</v>
      </c>
      <c r="I10" s="12">
        <f>'Data Sheet'!I63</f>
        <v>224923.02</v>
      </c>
      <c r="J10" s="12">
        <f>'Data Sheet'!J63</f>
        <v>240424.42</v>
      </c>
      <c r="K10" s="12">
        <f>'Data Sheet'!K63</f>
        <v>258933.63</v>
      </c>
    </row>
    <row r="11" spans="1:11">
      <c r="A11" t="s">
        <v>28</v>
      </c>
      <c r="B11" s="12">
        <f>'Data Sheet'!B64</f>
        <v>67554.69</v>
      </c>
      <c r="C11" s="12">
        <f>'Data Sheet'!C64</f>
        <v>75045.53</v>
      </c>
      <c r="D11" s="12">
        <f>'Data Sheet'!D64</f>
        <v>86895.71</v>
      </c>
      <c r="E11" s="12">
        <f>'Data Sheet'!E64</f>
        <v>83386.100000000006</v>
      </c>
      <c r="F11" s="12">
        <f>'Data Sheet'!F64</f>
        <v>118396.86</v>
      </c>
      <c r="G11" s="12">
        <f>'Data Sheet'!G64</f>
        <v>98508.47</v>
      </c>
      <c r="H11" s="12">
        <f>'Data Sheet'!H64</f>
        <v>97506.03</v>
      </c>
      <c r="I11" s="12">
        <f>'Data Sheet'!I64</f>
        <v>91126.26</v>
      </c>
      <c r="J11" s="12">
        <f>'Data Sheet'!J64</f>
        <v>89179</v>
      </c>
      <c r="K11" s="12">
        <f>'Data Sheet'!K64</f>
        <v>87664.45</v>
      </c>
    </row>
    <row r="12" spans="1:11">
      <c r="A12" t="s">
        <v>29</v>
      </c>
      <c r="B12" s="12">
        <f>'Data Sheet'!B65</f>
        <v>1901.51</v>
      </c>
      <c r="C12" s="12">
        <f>'Data Sheet'!C65</f>
        <v>6473.36</v>
      </c>
      <c r="D12" s="12">
        <f>'Data Sheet'!D65</f>
        <v>7613.92</v>
      </c>
      <c r="E12" s="12">
        <f>'Data Sheet'!E65</f>
        <v>8875.61</v>
      </c>
      <c r="F12" s="12">
        <f>'Data Sheet'!F65</f>
        <v>8132.31</v>
      </c>
      <c r="G12" s="12">
        <f>'Data Sheet'!G65</f>
        <v>9306.59</v>
      </c>
      <c r="H12" s="12">
        <f>'Data Sheet'!H65</f>
        <v>10589.25</v>
      </c>
      <c r="I12" s="12">
        <f>'Data Sheet'!I65</f>
        <v>10626.24</v>
      </c>
      <c r="J12" s="12">
        <f>'Data Sheet'!J65</f>
        <v>13934.79</v>
      </c>
      <c r="K12" s="12">
        <f>'Data Sheet'!K65</f>
        <v>15884.56</v>
      </c>
    </row>
    <row r="13" spans="1:11">
      <c r="A13" t="s">
        <v>64</v>
      </c>
      <c r="B13" s="12">
        <f>'Data Sheet'!B66</f>
        <v>58402.82</v>
      </c>
      <c r="C13" s="12">
        <f>'Data Sheet'!C66</f>
        <v>50216.81</v>
      </c>
      <c r="D13" s="12">
        <f>'Data Sheet'!D66</f>
        <v>49559.53</v>
      </c>
      <c r="E13" s="12">
        <f>'Data Sheet'!E66</f>
        <v>61985.13</v>
      </c>
      <c r="F13" s="12">
        <f>'Data Sheet'!F66</f>
        <v>69409.289999999994</v>
      </c>
      <c r="G13" s="12">
        <f>'Data Sheet'!G66</f>
        <v>81951.149999999994</v>
      </c>
      <c r="H13" s="12">
        <f>'Data Sheet'!H66</f>
        <v>86681.33</v>
      </c>
      <c r="I13" s="12">
        <f>'Data Sheet'!I66</f>
        <v>89155.9</v>
      </c>
      <c r="J13" s="12">
        <f>'Data Sheet'!J66</f>
        <v>103650.68</v>
      </c>
      <c r="K13" s="12">
        <f>'Data Sheet'!K66</f>
        <v>116795.08</v>
      </c>
    </row>
    <row r="14" spans="1:11" s="2" customFormat="1">
      <c r="A14" s="2" t="s">
        <v>26</v>
      </c>
      <c r="B14" s="12">
        <f>'Data Sheet'!B67</f>
        <v>219712.04</v>
      </c>
      <c r="C14" s="12">
        <f>'Data Sheet'!C67</f>
        <v>224665.06</v>
      </c>
      <c r="D14" s="12">
        <f>'Data Sheet'!D67</f>
        <v>248600.82</v>
      </c>
      <c r="E14" s="12">
        <f>'Data Sheet'!E67</f>
        <v>282492.26</v>
      </c>
      <c r="F14" s="12">
        <f>'Data Sheet'!F67</f>
        <v>346922.99</v>
      </c>
      <c r="G14" s="12">
        <f>'Data Sheet'!G67</f>
        <v>377569</v>
      </c>
      <c r="H14" s="12">
        <f>'Data Sheet'!H67</f>
        <v>398021.79</v>
      </c>
      <c r="I14" s="12">
        <f>'Data Sheet'!I67</f>
        <v>415831.42</v>
      </c>
      <c r="J14" s="12">
        <f>'Data Sheet'!J67</f>
        <v>447188.89</v>
      </c>
      <c r="K14" s="12">
        <f>'Data Sheet'!K67</f>
        <v>479277.72</v>
      </c>
    </row>
    <row r="15" spans="1:11">
      <c r="B15" s="4"/>
      <c r="C15" s="4"/>
      <c r="D15" s="4"/>
      <c r="E15" s="4"/>
      <c r="F15" s="4"/>
      <c r="G15" s="4"/>
      <c r="H15" s="4"/>
      <c r="I15" s="4"/>
      <c r="J15" s="4"/>
      <c r="K15" s="4"/>
    </row>
    <row r="16" spans="1:11">
      <c r="A16" t="s">
        <v>30</v>
      </c>
      <c r="B16" s="4">
        <f>B13-B7</f>
        <v>23036.760000000002</v>
      </c>
      <c r="C16" s="4">
        <f t="shared" ref="C16:K16" si="0">C13-C7</f>
        <v>16550.879999999997</v>
      </c>
      <c r="D16" s="4">
        <f t="shared" si="0"/>
        <v>12569.93</v>
      </c>
      <c r="E16" s="4">
        <f t="shared" si="0"/>
        <v>13104.899999999994</v>
      </c>
      <c r="F16" s="4">
        <f t="shared" si="0"/>
        <v>6900.7399999999907</v>
      </c>
      <c r="G16" s="4">
        <f t="shared" si="0"/>
        <v>26205.619999999995</v>
      </c>
      <c r="H16" s="4">
        <f t="shared" si="0"/>
        <v>24605.880000000005</v>
      </c>
      <c r="I16" s="4">
        <f t="shared" si="0"/>
        <v>19404.78</v>
      </c>
      <c r="J16" s="4">
        <f t="shared" si="0"/>
        <v>26398.119999999995</v>
      </c>
      <c r="K16" s="4">
        <f t="shared" si="0"/>
        <v>35357.61</v>
      </c>
    </row>
    <row r="17" spans="1:11">
      <c r="A17" t="s">
        <v>44</v>
      </c>
      <c r="B17" s="4">
        <f>'Data Sheet'!B68</f>
        <v>9249.92</v>
      </c>
      <c r="C17" s="4">
        <f>'Data Sheet'!C68</f>
        <v>8288.7900000000009</v>
      </c>
      <c r="D17" s="4">
        <f>'Data Sheet'!D68</f>
        <v>8963.89</v>
      </c>
      <c r="E17" s="4">
        <f>'Data Sheet'!E68</f>
        <v>8812.19</v>
      </c>
      <c r="F17" s="4">
        <f>'Data Sheet'!F68</f>
        <v>12363.52</v>
      </c>
      <c r="G17" s="4">
        <f>'Data Sheet'!G68</f>
        <v>20314.59</v>
      </c>
      <c r="H17" s="4">
        <f>'Data Sheet'!H68</f>
        <v>28199.83</v>
      </c>
      <c r="I17" s="4">
        <f>'Data Sheet'!I68</f>
        <v>27970.87</v>
      </c>
      <c r="J17" s="4">
        <f>'Data Sheet'!J68</f>
        <v>30112.41</v>
      </c>
      <c r="K17" s="4">
        <f>'Data Sheet'!K68</f>
        <v>33349.68</v>
      </c>
    </row>
    <row r="18" spans="1:11">
      <c r="A18" t="s">
        <v>45</v>
      </c>
      <c r="B18" s="4">
        <f>'Data Sheet'!B69</f>
        <v>8059.7</v>
      </c>
      <c r="C18" s="4">
        <f>'Data Sheet'!C69</f>
        <v>7144.55</v>
      </c>
      <c r="D18" s="4">
        <f>'Data Sheet'!D69</f>
        <v>6689.59</v>
      </c>
      <c r="E18" s="4">
        <f>'Data Sheet'!E69</f>
        <v>6270.88</v>
      </c>
      <c r="F18" s="4">
        <f>'Data Sheet'!F69</f>
        <v>8513.4500000000007</v>
      </c>
      <c r="G18" s="4">
        <f>'Data Sheet'!G69</f>
        <v>11318.7</v>
      </c>
      <c r="H18" s="4">
        <f>'Data Sheet'!H69</f>
        <v>10019.64</v>
      </c>
      <c r="I18" s="4">
        <f>'Data Sheet'!I69</f>
        <v>10370</v>
      </c>
      <c r="J18" s="4">
        <f>'Data Sheet'!J69</f>
        <v>14453.86</v>
      </c>
      <c r="K18" s="4">
        <f>'Data Sheet'!K69</f>
        <v>18270.169999999998</v>
      </c>
    </row>
    <row r="20" spans="1:11">
      <c r="A20" t="s">
        <v>46</v>
      </c>
      <c r="B20" s="4">
        <f>IF('Profit &amp; Loss'!B4&gt;0,'Balance Sheet'!B17/('Profit &amp; Loss'!B4/365),0)</f>
        <v>42.225593489679547</v>
      </c>
      <c r="C20" s="4">
        <f>IF('Profit &amp; Loss'!C4&gt;0,'Balance Sheet'!C17/('Profit &amp; Loss'!C4/365),0)</f>
        <v>41.220164035472081</v>
      </c>
      <c r="D20" s="4">
        <f>IF('Profit &amp; Loss'!D4&gt;0,'Balance Sheet'!D17/('Profit &amp; Loss'!D4/365),0)</f>
        <v>39.879577643243152</v>
      </c>
      <c r="E20" s="4">
        <f>IF('Profit &amp; Loss'!E4&gt;0,'Balance Sheet'!E17/('Profit &amp; Loss'!E4/365),0)</f>
        <v>36.515990940849072</v>
      </c>
      <c r="F20" s="4">
        <f>IF('Profit &amp; Loss'!F4&gt;0,'Balance Sheet'!F17/('Profit &amp; Loss'!F4/365),0)</f>
        <v>44.997910985861118</v>
      </c>
      <c r="G20" s="4">
        <f>IF('Profit &amp; Loss'!G4&gt;0,'Balance Sheet'!G17/('Profit &amp; Loss'!G4/365),0)</f>
        <v>67.737545133543406</v>
      </c>
      <c r="H20" s="4">
        <f>IF('Profit &amp; Loss'!H4&gt;0,'Balance Sheet'!H17/('Profit &amp; Loss'!H4/365),0)</f>
        <v>92.287562263995312</v>
      </c>
      <c r="I20" s="4">
        <f>IF('Profit &amp; Loss'!I4&gt;0,'Balance Sheet'!I17/('Profit &amp; Loss'!I4/365),0)</f>
        <v>76.953515915666372</v>
      </c>
      <c r="J20" s="4">
        <f>IF('Profit &amp; Loss'!J4&gt;0,'Balance Sheet'!J17/('Profit &amp; Loss'!J4/365),0)</f>
        <v>62.375606090512321</v>
      </c>
      <c r="K20" s="4">
        <f>IF('Profit &amp; Loss'!K4&gt;0,'Balance Sheet'!K17/('Profit &amp; Loss'!K4/365),0)</f>
        <v>68.193687336443389</v>
      </c>
    </row>
    <row r="21" spans="1:11">
      <c r="A21" t="s">
        <v>47</v>
      </c>
      <c r="B21" s="4">
        <f>IF('Balance Sheet'!B18&gt;0,'Profit &amp; Loss'!B4/'Balance Sheet'!B18,0)</f>
        <v>9.9205603186222824</v>
      </c>
      <c r="C21" s="4">
        <f>IF('Balance Sheet'!C18&gt;0,'Profit &amp; Loss'!C4/'Balance Sheet'!C18,0)</f>
        <v>10.27305008712935</v>
      </c>
      <c r="D21" s="4">
        <f>IF('Balance Sheet'!D18&gt;0,'Profit &amp; Loss'!D4/'Balance Sheet'!D18,0)</f>
        <v>12.264203037854339</v>
      </c>
      <c r="E21" s="4">
        <f>IF('Balance Sheet'!E18&gt;0,'Profit &amp; Loss'!E4/'Balance Sheet'!E18,0)</f>
        <v>14.046403375602786</v>
      </c>
      <c r="F21" s="4">
        <f>IF('Balance Sheet'!F18&gt;0,'Profit &amp; Loss'!F4/'Balance Sheet'!F18,0)</f>
        <v>11.779776706270663</v>
      </c>
      <c r="G21" s="4">
        <f>IF('Balance Sheet'!G18&gt;0,'Profit &amp; Loss'!G4/'Balance Sheet'!G18,0)</f>
        <v>9.6710788341417295</v>
      </c>
      <c r="H21" s="4">
        <f>IF('Balance Sheet'!H18&gt;0,'Profit &amp; Loss'!H4/'Balance Sheet'!H18,0)</f>
        <v>11.131253218678516</v>
      </c>
      <c r="I21" s="4">
        <f>IF('Balance Sheet'!I18&gt;0,'Profit &amp; Loss'!I4/'Balance Sheet'!I18,0)</f>
        <v>12.793566055930569</v>
      </c>
      <c r="J21" s="4">
        <f>IF('Balance Sheet'!J18&gt;0,'Profit &amp; Loss'!J4/'Balance Sheet'!J18,0)</f>
        <v>12.191011951132776</v>
      </c>
      <c r="K21" s="4">
        <f>IF('Balance Sheet'!K18&gt;0,'Profit &amp; Loss'!K4/'Balance Sheet'!K18,0)</f>
        <v>9.7700721996565996</v>
      </c>
    </row>
    <row r="23" spans="1:11" s="2" customFormat="1">
      <c r="A23" s="2" t="s">
        <v>50</v>
      </c>
      <c r="B23" s="8">
        <f>IF(SUM('Balance Sheet'!B4:B5)&gt;0,'Profit &amp; Loss'!B12/SUM('Balance Sheet'!B4:B5),"")</f>
        <v>0.12164521685999387</v>
      </c>
      <c r="C23" s="8">
        <f>IF(SUM('Balance Sheet'!C4:C5)&gt;0,'Profit &amp; Loss'!C12/SUM('Balance Sheet'!C4:C5),"")</f>
        <v>0.11794792891292637</v>
      </c>
      <c r="D23" s="8">
        <f>IF(SUM('Balance Sheet'!D4:D5)&gt;0,'Profit &amp; Loss'!D12/SUM('Balance Sheet'!D4:D5),"")</f>
        <v>0.10956517721842696</v>
      </c>
      <c r="E23" s="8">
        <f>IF(SUM('Balance Sheet'!E4:E5)&gt;0,'Profit &amp; Loss'!E12/SUM('Balance Sheet'!E4:E5),"")</f>
        <v>0.10181147850685189</v>
      </c>
      <c r="F23" s="8">
        <f>IF(SUM('Balance Sheet'!F4:F5)&gt;0,'Profit &amp; Loss'!F12/SUM('Balance Sheet'!F4:F5),"")</f>
        <v>0.12335800580856696</v>
      </c>
      <c r="G23" s="8">
        <f>IF(SUM('Balance Sheet'!G4:G5)&gt;0,'Profit &amp; Loss'!G12/SUM('Balance Sheet'!G4:G5),"")</f>
        <v>9.7612857579942494E-2</v>
      </c>
      <c r="H23" s="8">
        <f>IF(SUM('Balance Sheet'!H4:H5)&gt;0,'Profit &amp; Loss'!H12/SUM('Balance Sheet'!H4:H5),"")</f>
        <v>0.11638943912710246</v>
      </c>
      <c r="I23" s="8">
        <f>IF(SUM('Balance Sheet'!I4:I5)&gt;0,'Profit &amp; Loss'!I12/SUM('Balance Sheet'!I4:I5),"")</f>
        <v>0.12318415669095054</v>
      </c>
      <c r="J23" s="8">
        <f>IF(SUM('Balance Sheet'!J4:J5)&gt;0,'Profit &amp; Loss'!J12/SUM('Balance Sheet'!J4:J5),"")</f>
        <v>0.11503322911619983</v>
      </c>
      <c r="K23" s="8">
        <f>IF(SUM('Balance Sheet'!K4:K5)&gt;0,'Profit &amp; Loss'!K12/SUM('Balance Sheet'!K4:K5),"")</f>
        <v>0.12950024600323304</v>
      </c>
    </row>
    <row r="24" spans="1:11" s="2" customFormat="1">
      <c r="A24" s="2" t="s">
        <v>51</v>
      </c>
      <c r="B24" s="8"/>
      <c r="C24" s="8">
        <f>IF((B4+B5+B6+C4+C5+C6)&gt;0,('Profit &amp; Loss'!C10+'Profit &amp; Loss'!C9)*2/(B4+B5+B6+C4+C5+C6),"")</f>
        <v>7.4512493315818079E-2</v>
      </c>
      <c r="D24" s="8">
        <f>IF((C4+C5+C6+D4+D5+D6)&gt;0,('Profit &amp; Loss'!D10+'Profit &amp; Loss'!D9)*2/(C4+C5+C6+D4+D5+D6),"")</f>
        <v>8.533874004977765E-2</v>
      </c>
      <c r="E24" s="8">
        <f>IF((D4+D5+D6+E4+E5+E6)&gt;0,('Profit &amp; Loss'!E10+'Profit &amp; Loss'!E9)*2/(D4+D5+D6+E4+E5+E6),"")</f>
        <v>9.2542471670111578E-2</v>
      </c>
      <c r="F24" s="8">
        <f>IF((E4+E5+E6+F4+F5+F6)&gt;0,('Profit &amp; Loss'!F10+'Profit &amp; Loss'!F9)*2/(E4+E5+E6+F4+F5+F6),"")</f>
        <v>6.5090110163675607E-2</v>
      </c>
      <c r="G24" s="8">
        <f>IF((F4+F5+F6+G4+G5+G6)&gt;0,('Profit &amp; Loss'!G10+'Profit &amp; Loss'!G9)*2/(F4+F5+F6+G4+G5+G6),"")</f>
        <v>9.7118736767880465E-2</v>
      </c>
      <c r="H24" s="8">
        <f>IF((G4+G5+G6+H4+H5+H6)&gt;0,('Profit &amp; Loss'!H10+'Profit &amp; Loss'!H9)*2/(G4+G5+G6+H4+H5+H6),"")</f>
        <v>8.0922351848285654E-2</v>
      </c>
      <c r="I24" s="8">
        <f>IF((H4+H5+H6+I4+I5+I6)&gt;0,('Profit &amp; Loss'!I10+'Profit &amp; Loss'!I9)*2/(H4+H5+H6+I4+I5+I6),"")</f>
        <v>9.2028868549768092E-2</v>
      </c>
      <c r="J24" s="8">
        <f>IF((I4+I5+I6+J4+J5+J6)&gt;0,('Profit &amp; Loss'!J10+'Profit &amp; Loss'!J9)*2/(I4+I5+I6+J4+J5+J6),"")</f>
        <v>9.8781560422695772E-2</v>
      </c>
      <c r="K24" s="8">
        <f>IF((J4+J5+J6+K4+K5+K6)&gt;0,('Profit &amp; Loss'!K10+'Profit &amp; Loss'!K9)*2/(J4+J5+J6+K4+K5+K6),"")</f>
        <v>0.10534877216494415</v>
      </c>
    </row>
    <row r="26" spans="1:11">
      <c r="A26" t="s">
        <v>16338</v>
      </c>
      <c r="B26" s="390">
        <f>B4+B5</f>
        <v>82093.98000000001</v>
      </c>
      <c r="C26" s="390">
        <f t="shared" ref="C26:K26" si="1">C4+C5</f>
        <v>91575.579999999987</v>
      </c>
      <c r="D26" s="390">
        <f t="shared" si="1"/>
        <v>97838.01999999999</v>
      </c>
      <c r="E26" s="390">
        <f t="shared" si="1"/>
        <v>103563.47</v>
      </c>
      <c r="F26" s="390">
        <f t="shared" si="1"/>
        <v>111356.20999999999</v>
      </c>
      <c r="G26" s="390">
        <f t="shared" si="1"/>
        <v>118839.16</v>
      </c>
      <c r="H26" s="390">
        <f t="shared" si="1"/>
        <v>125738.47</v>
      </c>
      <c r="I26" s="390">
        <f t="shared" si="1"/>
        <v>135373.74000000002</v>
      </c>
      <c r="J26" s="390">
        <f t="shared" si="1"/>
        <v>147023.17000000001</v>
      </c>
      <c r="K26" s="390">
        <f t="shared" si="1"/>
        <v>160709.27000000002</v>
      </c>
    </row>
  </sheetData>
  <hyperlinks>
    <hyperlink ref="J1" r:id="rId1" xr:uid="{00000000-0004-0000-0400-000000000000}"/>
  </hyperlinks>
  <printOptions gridLines="1"/>
  <pageMargins left="0.7" right="0.7" top="0.75" bottom="0.75" header="0.3" footer="0.3"/>
  <pageSetup paperSize="9" scale="74"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K8"/>
  <sheetViews>
    <sheetView zoomScale="150" zoomScaleNormal="150" zoomScalePageLayoutView="150" workbookViewId="0">
      <pane xSplit="1" ySplit="3" topLeftCell="B4" activePane="bottomRight" state="frozen"/>
      <selection pane="topRight" activeCell="B1" sqref="B1"/>
      <selection pane="bottomLeft" activeCell="A4" sqref="A4"/>
      <selection pane="bottomRight" activeCell="A3" sqref="A3"/>
    </sheetView>
  </sheetViews>
  <sheetFormatPr defaultColWidth="8.88671875" defaultRowHeight="14.4"/>
  <cols>
    <col min="1" max="1" width="26.88671875" bestFit="1" customWidth="1"/>
    <col min="2" max="6" width="13.44140625" customWidth="1"/>
    <col min="7" max="11" width="13.44140625" bestFit="1" customWidth="1"/>
  </cols>
  <sheetData>
    <row r="1" spans="1:11" s="2" customFormat="1">
      <c r="A1" s="2" t="str">
        <f>'Balance Sheet'!A1</f>
        <v>NTPC LTD</v>
      </c>
      <c r="E1" t="str">
        <f>UPDATE</f>
        <v/>
      </c>
      <c r="F1"/>
      <c r="J1" s="2" t="s">
        <v>1</v>
      </c>
    </row>
    <row r="3" spans="1:11" s="2" customFormat="1">
      <c r="A3" s="9" t="s">
        <v>2</v>
      </c>
      <c r="B3" s="10">
        <f>'Data Sheet'!B82</f>
        <v>42094</v>
      </c>
      <c r="C3" s="10">
        <f>'Data Sheet'!C82</f>
        <v>42460</v>
      </c>
      <c r="D3" s="10">
        <f>'Data Sheet'!D82</f>
        <v>42825</v>
      </c>
      <c r="E3" s="10">
        <f>'Data Sheet'!E82</f>
        <v>43190</v>
      </c>
      <c r="F3" s="10">
        <f>'Data Sheet'!F82</f>
        <v>43555</v>
      </c>
      <c r="G3" s="10">
        <f>'Data Sheet'!G82</f>
        <v>43921</v>
      </c>
      <c r="H3" s="10">
        <f>'Data Sheet'!H82</f>
        <v>44286</v>
      </c>
      <c r="I3" s="10">
        <f>'Data Sheet'!I82</f>
        <v>44651</v>
      </c>
      <c r="J3" s="10">
        <f>'Data Sheet'!J82</f>
        <v>45016</v>
      </c>
      <c r="K3" s="10">
        <f>'Data Sheet'!K82</f>
        <v>45382</v>
      </c>
    </row>
    <row r="4" spans="1:11" s="2" customFormat="1">
      <c r="A4" s="2" t="s">
        <v>32</v>
      </c>
      <c r="B4" s="1">
        <f>'Data Sheet'!B83</f>
        <v>14888.53</v>
      </c>
      <c r="C4" s="1">
        <f>'Data Sheet'!C83</f>
        <v>24124.87</v>
      </c>
      <c r="D4" s="1">
        <f>'Data Sheet'!D83</f>
        <v>20166.560000000001</v>
      </c>
      <c r="E4" s="1">
        <f>'Data Sheet'!E83</f>
        <v>19669.61</v>
      </c>
      <c r="F4" s="1">
        <f>'Data Sheet'!F83</f>
        <v>18685.650000000001</v>
      </c>
      <c r="G4" s="1">
        <f>'Data Sheet'!G83</f>
        <v>23889.67</v>
      </c>
      <c r="H4" s="1">
        <f>'Data Sheet'!H83</f>
        <v>32444.06</v>
      </c>
      <c r="I4" s="1">
        <f>'Data Sheet'!I83</f>
        <v>41788.230000000003</v>
      </c>
      <c r="J4" s="1">
        <f>'Data Sheet'!J83</f>
        <v>47151.78</v>
      </c>
      <c r="K4" s="1">
        <f>'Data Sheet'!K83</f>
        <v>40784.589999999997</v>
      </c>
    </row>
    <row r="5" spans="1:11">
      <c r="A5" t="s">
        <v>33</v>
      </c>
      <c r="B5" s="6">
        <f>'Data Sheet'!B84</f>
        <v>-15977.16</v>
      </c>
      <c r="C5" s="6">
        <f>'Data Sheet'!C84</f>
        <v>-19161.54</v>
      </c>
      <c r="D5" s="6">
        <f>'Data Sheet'!D84</f>
        <v>-24480.13</v>
      </c>
      <c r="E5" s="6">
        <f>'Data Sheet'!E84</f>
        <v>-20678.11</v>
      </c>
      <c r="F5" s="6">
        <f>'Data Sheet'!F84</f>
        <v>-24063.279999999999</v>
      </c>
      <c r="G5" s="6">
        <f>'Data Sheet'!G84</f>
        <v>-29628.15</v>
      </c>
      <c r="H5" s="6">
        <f>'Data Sheet'!H84</f>
        <v>-21034.45</v>
      </c>
      <c r="I5" s="6">
        <f>'Data Sheet'!I84</f>
        <v>-22890.92</v>
      </c>
      <c r="J5" s="6">
        <f>'Data Sheet'!J84</f>
        <v>-26145.13</v>
      </c>
      <c r="K5" s="6">
        <f>'Data Sheet'!K84</f>
        <v>-32141.37</v>
      </c>
    </row>
    <row r="6" spans="1:11">
      <c r="A6" t="s">
        <v>34</v>
      </c>
      <c r="B6" s="6">
        <f>'Data Sheet'!B85</f>
        <v>-1474.5</v>
      </c>
      <c r="C6" s="6">
        <f>'Data Sheet'!C85</f>
        <v>-3899.34</v>
      </c>
      <c r="D6" s="6">
        <f>'Data Sheet'!D85</f>
        <v>3137.96</v>
      </c>
      <c r="E6" s="6">
        <f>'Data Sheet'!E85</f>
        <v>1027.78</v>
      </c>
      <c r="F6" s="6">
        <f>'Data Sheet'!F85</f>
        <v>4926.75</v>
      </c>
      <c r="G6" s="6">
        <f>'Data Sheet'!G85</f>
        <v>6004.26</v>
      </c>
      <c r="H6" s="6">
        <f>'Data Sheet'!H85</f>
        <v>-11049.11</v>
      </c>
      <c r="I6" s="6">
        <f>'Data Sheet'!I85</f>
        <v>-19171.560000000001</v>
      </c>
      <c r="J6" s="6">
        <f>'Data Sheet'!J85</f>
        <v>-21216.77</v>
      </c>
      <c r="K6" s="6">
        <f>'Data Sheet'!K85</f>
        <v>-8245.5300000000007</v>
      </c>
    </row>
    <row r="7" spans="1:11" s="2" customFormat="1">
      <c r="A7" s="2" t="s">
        <v>35</v>
      </c>
      <c r="B7" s="1">
        <f>'Data Sheet'!B86</f>
        <v>-2563.13</v>
      </c>
      <c r="C7" s="1">
        <f>'Data Sheet'!C86</f>
        <v>1063.99</v>
      </c>
      <c r="D7" s="1">
        <f>'Data Sheet'!D86</f>
        <v>-1175.6099999999999</v>
      </c>
      <c r="E7" s="1">
        <f>'Data Sheet'!E86</f>
        <v>19.28</v>
      </c>
      <c r="F7" s="1">
        <f>'Data Sheet'!F86</f>
        <v>-450.88</v>
      </c>
      <c r="G7" s="1">
        <f>'Data Sheet'!G86</f>
        <v>265.77999999999997</v>
      </c>
      <c r="H7" s="1">
        <f>'Data Sheet'!H86</f>
        <v>360.5</v>
      </c>
      <c r="I7" s="1">
        <f>'Data Sheet'!I86</f>
        <v>-274.25</v>
      </c>
      <c r="J7" s="1">
        <f>'Data Sheet'!J86</f>
        <v>-210.12</v>
      </c>
      <c r="K7" s="1">
        <f>'Data Sheet'!K86</f>
        <v>397.69</v>
      </c>
    </row>
    <row r="8" spans="1:11">
      <c r="B8" s="6"/>
      <c r="C8" s="6"/>
      <c r="D8" s="6"/>
      <c r="E8" s="6"/>
      <c r="F8" s="6"/>
      <c r="G8" s="6"/>
      <c r="H8" s="6"/>
      <c r="I8" s="6"/>
      <c r="J8" s="6"/>
      <c r="K8" s="6"/>
    </row>
  </sheetData>
  <hyperlinks>
    <hyperlink ref="J1" r:id="rId1" xr:uid="{00000000-0004-0000-0600-000000000000}"/>
  </hyperlinks>
  <printOptions gridLines="1"/>
  <pageMargins left="0.7" right="0.7" top="0.75" bottom="0.75" header="0.3" footer="0.3"/>
  <pageSetup paperSize="9" orientation="landscape" verticalDpi="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W51"/>
  <sheetViews>
    <sheetView showGridLines="0" view="pageBreakPreview" zoomScale="60" zoomScaleNormal="100" workbookViewId="0">
      <selection activeCell="O41" sqref="A1:O41"/>
    </sheetView>
  </sheetViews>
  <sheetFormatPr defaultRowHeight="14.4"/>
  <cols>
    <col min="1" max="1" width="1.6640625" customWidth="1"/>
    <col min="2" max="2" width="10.88671875" customWidth="1"/>
    <col min="3" max="4" width="12.6640625" bestFit="1" customWidth="1"/>
    <col min="5" max="5" width="12.6640625" customWidth="1"/>
    <col min="6" max="6" width="2.6640625" customWidth="1"/>
    <col min="7" max="7" width="11.6640625" customWidth="1"/>
    <col min="8" max="8" width="6.6640625" bestFit="1" customWidth="1"/>
    <col min="9" max="9" width="14.44140625" customWidth="1"/>
    <col min="10" max="10" width="11.88671875" bestFit="1" customWidth="1"/>
    <col min="11" max="11" width="2.6640625" customWidth="1"/>
    <col min="12" max="14" width="12.6640625" bestFit="1" customWidth="1"/>
    <col min="15" max="15" width="16.77734375" bestFit="1" customWidth="1"/>
    <col min="16" max="20" width="9.5546875" bestFit="1" customWidth="1"/>
  </cols>
  <sheetData>
    <row r="2" spans="2:23">
      <c r="B2" s="318"/>
      <c r="C2" s="318"/>
      <c r="D2" s="318"/>
      <c r="E2" s="318"/>
      <c r="F2" s="318"/>
      <c r="G2" s="318"/>
      <c r="H2" s="318"/>
      <c r="I2" s="318"/>
      <c r="J2" s="318"/>
      <c r="K2" s="318"/>
      <c r="L2" s="318"/>
      <c r="M2" s="318"/>
      <c r="N2" s="318"/>
      <c r="O2" s="318"/>
    </row>
    <row r="3" spans="2:23">
      <c r="B3" s="487" t="str">
        <f>"Forecasting" &amp; "- " &amp; 'Data Sheet'!B1</f>
        <v>Forecasting- NTPC LTD</v>
      </c>
      <c r="C3" s="487"/>
      <c r="D3" s="487"/>
      <c r="E3" s="487"/>
      <c r="F3" s="487"/>
      <c r="G3" s="487"/>
      <c r="H3" s="487"/>
      <c r="I3" s="487"/>
      <c r="J3" s="487"/>
      <c r="K3" s="487"/>
      <c r="L3" s="487"/>
      <c r="M3" s="487"/>
    </row>
    <row r="4" spans="2:23" ht="15.6" customHeight="1">
      <c r="B4" s="487"/>
      <c r="C4" s="487"/>
      <c r="D4" s="487"/>
      <c r="E4" s="487"/>
      <c r="F4" s="487"/>
      <c r="G4" s="487"/>
      <c r="H4" s="487"/>
      <c r="I4" s="487"/>
      <c r="J4" s="487"/>
      <c r="K4" s="487"/>
      <c r="L4" s="487"/>
      <c r="M4" s="487"/>
    </row>
    <row r="5" spans="2:23" ht="13.2" customHeight="1" thickBot="1">
      <c r="B5" s="430"/>
      <c r="C5" s="430"/>
      <c r="D5" s="430"/>
      <c r="E5" s="430"/>
      <c r="F5" s="430"/>
      <c r="G5" s="430"/>
      <c r="H5" s="430"/>
      <c r="I5" s="429"/>
      <c r="J5" s="429"/>
      <c r="K5" s="429"/>
      <c r="L5" s="429"/>
      <c r="M5" s="429"/>
      <c r="N5" s="429"/>
      <c r="O5" s="429"/>
    </row>
    <row r="6" spans="2:23" ht="13.2" customHeight="1" thickTop="1">
      <c r="B6" s="428"/>
      <c r="C6" s="428"/>
      <c r="D6" s="428"/>
      <c r="E6" s="428"/>
      <c r="F6" s="428"/>
      <c r="G6" s="428"/>
      <c r="H6" s="428"/>
    </row>
    <row r="7" spans="2:23" ht="15.6">
      <c r="B7" s="488" t="str">
        <f>'Data Sheet'!$B$1&amp;" - " &amp; 'Data Sheet'!A17 &amp; " Forecasting"</f>
        <v>NTPC LTD - Sales Forecasting</v>
      </c>
      <c r="C7" s="488"/>
      <c r="D7" s="488"/>
      <c r="E7" s="488"/>
      <c r="G7" s="488" t="str">
        <f>'Data Sheet'!$B$1&amp;" - " &amp;HistoricalFS!B22   &amp; " Forecasting"</f>
        <v>NTPC LTD - EBITDA Forecasting</v>
      </c>
      <c r="H7" s="488"/>
      <c r="I7" s="488"/>
      <c r="J7" s="488"/>
      <c r="K7" s="36"/>
      <c r="L7" s="488" t="str">
        <f>'Data Sheet'!$B$1&amp;" - " &amp;HistoricalFS!B42   &amp; " Forecasting"</f>
        <v>NTPC LTD - EPS  Forecasting</v>
      </c>
      <c r="M7" s="488"/>
      <c r="N7" s="488"/>
      <c r="O7" s="488"/>
      <c r="P7" s="36"/>
      <c r="Q7" s="36"/>
      <c r="R7" s="36"/>
      <c r="S7" s="36"/>
      <c r="T7" s="36"/>
      <c r="U7" s="36"/>
    </row>
    <row r="8" spans="2:23">
      <c r="B8" s="454" t="s">
        <v>189</v>
      </c>
      <c r="C8" s="460" t="s">
        <v>187</v>
      </c>
      <c r="D8" s="460" t="s">
        <v>188</v>
      </c>
      <c r="E8" s="460" t="s">
        <v>22</v>
      </c>
      <c r="G8" s="454" t="s">
        <v>189</v>
      </c>
      <c r="H8" s="460" t="s">
        <v>187</v>
      </c>
      <c r="I8" s="460" t="s">
        <v>188</v>
      </c>
      <c r="J8" s="460" t="s">
        <v>22</v>
      </c>
      <c r="K8" s="37"/>
      <c r="L8" s="454" t="s">
        <v>189</v>
      </c>
      <c r="M8" s="460" t="s">
        <v>187</v>
      </c>
      <c r="N8" s="460" t="s">
        <v>188</v>
      </c>
      <c r="O8" s="460" t="s">
        <v>22</v>
      </c>
      <c r="P8" s="37"/>
      <c r="Q8" s="37"/>
      <c r="R8" s="37"/>
      <c r="S8" s="37"/>
      <c r="T8" s="37"/>
      <c r="U8" s="37"/>
      <c r="V8" s="37"/>
      <c r="W8" s="37"/>
    </row>
    <row r="9" spans="2:23">
      <c r="B9" s="57">
        <v>1</v>
      </c>
      <c r="C9" s="64">
        <f>'Data Sheet'!$B$16</f>
        <v>42094</v>
      </c>
      <c r="D9" s="66">
        <f t="array" ref="D9:D18">TRANSPOSE('Data Sheet'!B17:K17)</f>
        <v>79956.740000000005</v>
      </c>
      <c r="E9" s="55" t="s">
        <v>85</v>
      </c>
      <c r="G9" s="57">
        <v>1</v>
      </c>
      <c r="H9" s="64">
        <f>'Data Sheet'!$B$16</f>
        <v>42094</v>
      </c>
      <c r="I9" s="66">
        <f t="array" ref="I9:I18">TRANSPOSE(HistoricalFS!C22:L22)</f>
        <v>17352.120000000014</v>
      </c>
      <c r="J9" s="55" t="s">
        <v>85</v>
      </c>
      <c r="K9" s="36"/>
      <c r="L9" s="57">
        <v>1</v>
      </c>
      <c r="M9" s="64">
        <f>'Data Sheet'!$B$16</f>
        <v>42094</v>
      </c>
      <c r="N9" s="66">
        <f t="array" ref="N9:N18">TRANSPOSE(HistoricalFS!C42:L42)</f>
        <v>7.7362298627534338</v>
      </c>
      <c r="O9" s="55" t="s">
        <v>85</v>
      </c>
      <c r="P9" s="36"/>
      <c r="Q9" s="36"/>
      <c r="R9" s="36"/>
    </row>
    <row r="10" spans="2:23">
      <c r="B10" s="57">
        <v>2</v>
      </c>
      <c r="C10" s="64">
        <f>C9+365</f>
        <v>42459</v>
      </c>
      <c r="D10" s="66">
        <v>73396.320000000007</v>
      </c>
      <c r="E10" s="65">
        <f>D10/D9-1</f>
        <v>-8.2049618331112573E-2</v>
      </c>
      <c r="G10" s="57">
        <v>2</v>
      </c>
      <c r="H10" s="64">
        <f>H9+365</f>
        <v>42459</v>
      </c>
      <c r="I10" s="66">
        <v>18567.500000000007</v>
      </c>
      <c r="J10" s="65">
        <f>I10/I9-1</f>
        <v>7.0042161995190977E-2</v>
      </c>
      <c r="K10" s="63"/>
      <c r="L10" s="57">
        <v>2</v>
      </c>
      <c r="M10" s="64">
        <f>M9+365</f>
        <v>42459</v>
      </c>
      <c r="N10" s="66">
        <v>9.6952276999575595</v>
      </c>
      <c r="O10" s="65">
        <f>N10/N9-1</f>
        <v>0.25322384054742786</v>
      </c>
      <c r="P10" s="63"/>
      <c r="Q10" s="63"/>
      <c r="R10" s="63"/>
      <c r="S10" s="63"/>
      <c r="T10" s="63"/>
    </row>
    <row r="11" spans="2:23">
      <c r="B11" s="57">
        <v>3</v>
      </c>
      <c r="C11" s="64">
        <f t="shared" ref="C11:C23" si="0">C10+365</f>
        <v>42824</v>
      </c>
      <c r="D11" s="66">
        <v>82042.490000000005</v>
      </c>
      <c r="E11" s="65">
        <f t="shared" ref="E11:E23" si="1">D11/D10-1</f>
        <v>0.11780113771371648</v>
      </c>
      <c r="G11" s="57">
        <v>3</v>
      </c>
      <c r="H11" s="64">
        <f t="shared" ref="H11:H23" si="2">H10+365</f>
        <v>42824</v>
      </c>
      <c r="I11" s="66">
        <v>21597.53000000001</v>
      </c>
      <c r="J11" s="65">
        <f t="shared" ref="J11:J23" si="3">I11/I10-1</f>
        <v>0.16318998249629746</v>
      </c>
      <c r="L11" s="57">
        <v>3</v>
      </c>
      <c r="M11" s="64">
        <f t="shared" ref="M11:M23" si="4">M10+365</f>
        <v>42824</v>
      </c>
      <c r="N11" s="66">
        <v>9.2196046328300394</v>
      </c>
      <c r="O11" s="65">
        <f t="shared" ref="O11:O23" si="5">N11/N10-1</f>
        <v>-4.9057441645192323E-2</v>
      </c>
    </row>
    <row r="12" spans="2:23">
      <c r="B12" s="57">
        <v>4</v>
      </c>
      <c r="C12" s="64">
        <f t="shared" si="0"/>
        <v>43189</v>
      </c>
      <c r="D12" s="66">
        <v>88083.31</v>
      </c>
      <c r="E12" s="65">
        <f t="shared" si="1"/>
        <v>7.363038347568418E-2</v>
      </c>
      <c r="G12" s="57">
        <v>4</v>
      </c>
      <c r="H12" s="64">
        <f t="shared" si="2"/>
        <v>43189</v>
      </c>
      <c r="I12" s="66">
        <v>22485.409999999996</v>
      </c>
      <c r="J12" s="65">
        <f t="shared" si="3"/>
        <v>4.1110256589526051E-2</v>
      </c>
      <c r="L12" s="57">
        <v>4</v>
      </c>
      <c r="M12" s="64">
        <f t="shared" si="4"/>
        <v>43189</v>
      </c>
      <c r="N12" s="66">
        <v>4.9784225739292101</v>
      </c>
      <c r="O12" s="65">
        <f t="shared" si="5"/>
        <v>-0.46001778035019281</v>
      </c>
    </row>
    <row r="13" spans="2:23">
      <c r="B13" s="57">
        <v>5</v>
      </c>
      <c r="C13" s="64">
        <f t="shared" si="0"/>
        <v>43554</v>
      </c>
      <c r="D13" s="66">
        <v>100286.54</v>
      </c>
      <c r="E13" s="65">
        <f t="shared" si="1"/>
        <v>0.13854190992595528</v>
      </c>
      <c r="G13" s="57">
        <v>5</v>
      </c>
      <c r="H13" s="64">
        <f t="shared" si="2"/>
        <v>43554</v>
      </c>
      <c r="I13" s="66">
        <v>22710.369999999992</v>
      </c>
      <c r="J13" s="65">
        <f t="shared" si="3"/>
        <v>1.0004709720658589E-2</v>
      </c>
      <c r="L13" s="57">
        <v>5</v>
      </c>
      <c r="M13" s="64">
        <f t="shared" si="4"/>
        <v>43554</v>
      </c>
      <c r="N13" s="66">
        <v>11.336112627089515</v>
      </c>
      <c r="O13" s="65">
        <f t="shared" si="5"/>
        <v>1.2770490971284727</v>
      </c>
    </row>
    <row r="14" spans="2:23">
      <c r="B14" s="57">
        <v>6</v>
      </c>
      <c r="C14" s="64">
        <f t="shared" si="0"/>
        <v>43919</v>
      </c>
      <c r="D14" s="66">
        <v>109464.04</v>
      </c>
      <c r="E14" s="65">
        <f t="shared" si="1"/>
        <v>9.1512779282244772E-2</v>
      </c>
      <c r="G14" s="57">
        <v>6</v>
      </c>
      <c r="H14" s="64">
        <f t="shared" si="2"/>
        <v>43919</v>
      </c>
      <c r="I14" s="66">
        <v>31585.729999999989</v>
      </c>
      <c r="J14" s="65">
        <f t="shared" si="3"/>
        <v>0.39080649060319139</v>
      </c>
      <c r="L14" s="57">
        <v>6</v>
      </c>
      <c r="M14" s="64">
        <f t="shared" si="4"/>
        <v>43919</v>
      </c>
      <c r="N14" s="66">
        <v>3.7323590645402436</v>
      </c>
      <c r="O14" s="65">
        <f t="shared" si="5"/>
        <v>-0.67075494154661497</v>
      </c>
    </row>
    <row r="15" spans="2:23">
      <c r="B15" s="57">
        <v>7</v>
      </c>
      <c r="C15" s="64">
        <f t="shared" si="0"/>
        <v>44284</v>
      </c>
      <c r="D15" s="66">
        <v>111531.15</v>
      </c>
      <c r="E15" s="65">
        <f t="shared" si="1"/>
        <v>1.8883918408273637E-2</v>
      </c>
      <c r="G15" s="57">
        <v>7</v>
      </c>
      <c r="H15" s="64">
        <f t="shared" si="2"/>
        <v>44284</v>
      </c>
      <c r="I15" s="66">
        <v>34043.719999999994</v>
      </c>
      <c r="J15" s="65">
        <f t="shared" si="3"/>
        <v>7.7819635639258866E-2</v>
      </c>
      <c r="L15" s="57">
        <v>7</v>
      </c>
      <c r="M15" s="64">
        <f t="shared" si="4"/>
        <v>44284</v>
      </c>
      <c r="N15" s="66">
        <v>10.259851289613989</v>
      </c>
      <c r="O15" s="65">
        <f t="shared" si="5"/>
        <v>1.7488918167303416</v>
      </c>
    </row>
    <row r="16" spans="2:23">
      <c r="B16" s="57">
        <v>8</v>
      </c>
      <c r="C16" s="64">
        <f t="shared" si="0"/>
        <v>44649</v>
      </c>
      <c r="D16" s="66">
        <v>132669.28</v>
      </c>
      <c r="E16" s="65">
        <f t="shared" si="1"/>
        <v>0.18952669276699829</v>
      </c>
      <c r="G16" s="57">
        <v>8</v>
      </c>
      <c r="H16" s="64">
        <f t="shared" si="2"/>
        <v>44649</v>
      </c>
      <c r="I16" s="66">
        <v>40361.919999999991</v>
      </c>
      <c r="J16" s="65">
        <f t="shared" si="3"/>
        <v>0.18559076387656814</v>
      </c>
      <c r="L16" s="57">
        <v>8</v>
      </c>
      <c r="M16" s="64">
        <f t="shared" si="4"/>
        <v>44649</v>
      </c>
      <c r="N16" s="66">
        <v>12.5313869667</v>
      </c>
      <c r="O16" s="65">
        <f t="shared" si="5"/>
        <v>0.22140044850216078</v>
      </c>
    </row>
    <row r="17" spans="2:15">
      <c r="B17" s="57">
        <v>9</v>
      </c>
      <c r="C17" s="64">
        <f t="shared" si="0"/>
        <v>45014</v>
      </c>
      <c r="D17" s="66">
        <v>176207.18</v>
      </c>
      <c r="E17" s="65">
        <f t="shared" si="1"/>
        <v>0.32816866120024168</v>
      </c>
      <c r="G17" s="57">
        <v>9</v>
      </c>
      <c r="H17" s="64">
        <f t="shared" si="2"/>
        <v>45014</v>
      </c>
      <c r="I17" s="66">
        <v>47595.95</v>
      </c>
      <c r="J17" s="65">
        <f t="shared" si="3"/>
        <v>0.17922908523677772</v>
      </c>
      <c r="L17" s="57">
        <v>9</v>
      </c>
      <c r="M17" s="64">
        <f t="shared" si="4"/>
        <v>45014</v>
      </c>
      <c r="N17" s="66">
        <v>15.015840440562254</v>
      </c>
      <c r="O17" s="65">
        <f t="shared" si="5"/>
        <v>0.19825845937598618</v>
      </c>
    </row>
    <row r="18" spans="2:15">
      <c r="B18" s="57">
        <v>10</v>
      </c>
      <c r="C18" s="64">
        <f t="shared" si="0"/>
        <v>45379</v>
      </c>
      <c r="D18" s="66">
        <v>178500.88</v>
      </c>
      <c r="E18" s="65">
        <f t="shared" si="1"/>
        <v>1.3017063209342705E-2</v>
      </c>
      <c r="G18" s="57">
        <v>10</v>
      </c>
      <c r="H18" s="64">
        <f t="shared" si="2"/>
        <v>45379</v>
      </c>
      <c r="I18" s="66">
        <v>51455.69</v>
      </c>
      <c r="J18" s="65">
        <f t="shared" si="3"/>
        <v>8.1093874583866965E-2</v>
      </c>
      <c r="L18" s="57">
        <v>10</v>
      </c>
      <c r="M18" s="64">
        <f t="shared" si="4"/>
        <v>45379</v>
      </c>
      <c r="N18" s="66">
        <v>16.647261439458788</v>
      </c>
      <c r="O18" s="65">
        <f t="shared" si="5"/>
        <v>0.10864666585625016</v>
      </c>
    </row>
    <row r="19" spans="2:15">
      <c r="B19" s="207">
        <v>11</v>
      </c>
      <c r="C19" s="208">
        <f t="shared" si="0"/>
        <v>45744</v>
      </c>
      <c r="D19" s="209">
        <f>FORECAST(B19,$D$9:$D$18,$B$9:$B$18)</f>
        <v>177854.73466666669</v>
      </c>
      <c r="E19" s="210">
        <f t="shared" si="1"/>
        <v>-3.6198439656618397E-3</v>
      </c>
      <c r="F19" s="18"/>
      <c r="G19" s="207">
        <v>11</v>
      </c>
      <c r="H19" s="208">
        <f t="shared" si="2"/>
        <v>45744</v>
      </c>
      <c r="I19" s="209">
        <f>FORECAST(G19,I9:I18,G9:G18)</f>
        <v>52359.044666666654</v>
      </c>
      <c r="J19" s="210">
        <f t="shared" si="3"/>
        <v>1.7555972267919273E-2</v>
      </c>
      <c r="K19" s="18"/>
      <c r="L19" s="207">
        <v>11</v>
      </c>
      <c r="M19" s="208">
        <f t="shared" si="4"/>
        <v>45744</v>
      </c>
      <c r="N19" s="209">
        <f>FORECAST(L19,$N$9:$N$18,$L$9:$L$18)</f>
        <v>14.856663580691365</v>
      </c>
      <c r="O19" s="210">
        <f t="shared" si="5"/>
        <v>-0.10756110638853744</v>
      </c>
    </row>
    <row r="20" spans="2:15">
      <c r="B20" s="207">
        <v>12</v>
      </c>
      <c r="C20" s="208">
        <f t="shared" si="0"/>
        <v>46109</v>
      </c>
      <c r="D20" s="209">
        <f>FORECAST(B20,$D$9:$D$18,$B$9:$B$18)</f>
        <v>189607.63315151515</v>
      </c>
      <c r="E20" s="210">
        <f t="shared" si="1"/>
        <v>6.6081448474653248E-2</v>
      </c>
      <c r="F20" s="18"/>
      <c r="G20" s="207">
        <v>12</v>
      </c>
      <c r="H20" s="208">
        <f t="shared" si="2"/>
        <v>46109</v>
      </c>
      <c r="I20" s="209">
        <f>FORECAST(G20,I10:I19,G10:G19)</f>
        <v>57412.831866666646</v>
      </c>
      <c r="J20" s="210">
        <f t="shared" si="3"/>
        <v>9.6521761085862412E-2</v>
      </c>
      <c r="K20" s="18"/>
      <c r="L20" s="207">
        <v>12</v>
      </c>
      <c r="M20" s="208">
        <f t="shared" si="4"/>
        <v>46109</v>
      </c>
      <c r="N20" s="209">
        <f>FORECAST(L20,$N$9:$N$18,$L$9:$L$18)</f>
        <v>15.718742475409158</v>
      </c>
      <c r="O20" s="210">
        <f t="shared" si="5"/>
        <v>5.8026412864204957E-2</v>
      </c>
    </row>
    <row r="21" spans="2:15">
      <c r="B21" s="207">
        <v>13</v>
      </c>
      <c r="C21" s="208">
        <f t="shared" si="0"/>
        <v>46474</v>
      </c>
      <c r="D21" s="209">
        <f>FORECAST(B21,$D$9:$D$18,$B$9:$B$18)</f>
        <v>201360.53163636365</v>
      </c>
      <c r="E21" s="210">
        <f t="shared" si="1"/>
        <v>6.1985365723418839E-2</v>
      </c>
      <c r="F21" s="18"/>
      <c r="G21" s="207">
        <v>13</v>
      </c>
      <c r="H21" s="208">
        <f t="shared" si="2"/>
        <v>46474</v>
      </c>
      <c r="I21" s="209">
        <f>FORECAST(G21,I11:I20,G11:G20)</f>
        <v>62478.440302222203</v>
      </c>
      <c r="J21" s="210">
        <f t="shared" si="3"/>
        <v>8.8231293786722231E-2</v>
      </c>
      <c r="K21" s="18"/>
      <c r="L21" s="207">
        <v>13</v>
      </c>
      <c r="M21" s="208">
        <f t="shared" si="4"/>
        <v>46474</v>
      </c>
      <c r="N21" s="209">
        <f>FORECAST(L21,$N$9:$N$18,$L$9:$L$18)</f>
        <v>16.580821370126952</v>
      </c>
      <c r="O21" s="210">
        <f t="shared" si="5"/>
        <v>5.4844011603756071E-2</v>
      </c>
    </row>
    <row r="22" spans="2:15">
      <c r="B22" s="207">
        <v>14</v>
      </c>
      <c r="C22" s="208">
        <f t="shared" si="0"/>
        <v>46839</v>
      </c>
      <c r="D22" s="209">
        <f>FORECAST(B22,$D$9:$D$18,$B$9:$B$18)</f>
        <v>213113.43012121212</v>
      </c>
      <c r="E22" s="210">
        <f t="shared" si="1"/>
        <v>5.8367438689886919E-2</v>
      </c>
      <c r="F22" s="18"/>
      <c r="G22" s="207">
        <v>14</v>
      </c>
      <c r="H22" s="208">
        <f t="shared" si="2"/>
        <v>46839</v>
      </c>
      <c r="I22" s="209">
        <f>FORECAST(G22,I12:I21,G12:G21)</f>
        <v>67788.611320888871</v>
      </c>
      <c r="J22" s="210">
        <f t="shared" si="3"/>
        <v>8.4992054746888313E-2</v>
      </c>
      <c r="K22" s="18"/>
      <c r="L22" s="207">
        <v>14</v>
      </c>
      <c r="M22" s="208">
        <f t="shared" si="4"/>
        <v>46839</v>
      </c>
      <c r="N22" s="209">
        <f>FORECAST(L22,$N$9:$N$18,$L$9:$L$18)</f>
        <v>17.442900264844745</v>
      </c>
      <c r="O22" s="210">
        <f t="shared" si="5"/>
        <v>5.1992532545520831E-2</v>
      </c>
    </row>
    <row r="23" spans="2:15">
      <c r="B23" s="207">
        <v>15</v>
      </c>
      <c r="C23" s="208">
        <f t="shared" si="0"/>
        <v>47204</v>
      </c>
      <c r="D23" s="209">
        <f>FORECAST(B23,$D$9:$D$18,$B$9:$B$18)</f>
        <v>224866.32860606059</v>
      </c>
      <c r="E23" s="210">
        <f t="shared" si="1"/>
        <v>5.5148558578236084E-2</v>
      </c>
      <c r="F23" s="18"/>
      <c r="G23" s="207">
        <v>15</v>
      </c>
      <c r="H23" s="208">
        <f t="shared" si="2"/>
        <v>47204</v>
      </c>
      <c r="I23" s="209">
        <f>FORECAST(G23,I13:I22,G13:G22)</f>
        <v>72734.224726874047</v>
      </c>
      <c r="J23" s="210">
        <f t="shared" si="3"/>
        <v>7.2956405355086629E-2</v>
      </c>
      <c r="K23" s="18"/>
      <c r="L23" s="207">
        <v>15</v>
      </c>
      <c r="M23" s="208">
        <f t="shared" si="4"/>
        <v>47204</v>
      </c>
      <c r="N23" s="209">
        <f>FORECAST(L23,$N$9:$N$18,$L$9:$L$18)</f>
        <v>18.304979159562539</v>
      </c>
      <c r="O23" s="210">
        <f t="shared" si="5"/>
        <v>4.9422910274575571E-2</v>
      </c>
    </row>
    <row r="24" spans="2:15">
      <c r="B24" s="57"/>
      <c r="C24" s="56"/>
      <c r="E24" s="55"/>
    </row>
    <row r="25" spans="2:15">
      <c r="D25" s="62"/>
    </row>
    <row r="26" spans="2:15">
      <c r="B26" s="59"/>
      <c r="C26" s="59"/>
      <c r="E26" s="59"/>
      <c r="F26" s="59"/>
      <c r="G26" s="59"/>
      <c r="H26" s="59"/>
      <c r="I26" s="59"/>
      <c r="J26" s="59"/>
      <c r="K26" s="59"/>
      <c r="L26" s="59"/>
      <c r="M26" s="59"/>
      <c r="N26" s="60"/>
      <c r="O26" s="58"/>
    </row>
    <row r="27" spans="2:15">
      <c r="B27" s="61"/>
      <c r="C27" s="62"/>
      <c r="E27" s="62"/>
      <c r="F27" s="62"/>
      <c r="G27" s="62"/>
      <c r="H27" s="62"/>
      <c r="I27" s="62"/>
      <c r="J27" s="62"/>
      <c r="K27" s="62"/>
      <c r="L27" s="62"/>
      <c r="M27" s="62"/>
      <c r="N27" s="62"/>
      <c r="O27" s="62"/>
    </row>
    <row r="41" spans="2:15">
      <c r="B41" s="318"/>
      <c r="C41" s="318"/>
      <c r="D41" s="318"/>
      <c r="E41" s="318"/>
      <c r="F41" s="318"/>
      <c r="G41" s="318"/>
      <c r="H41" s="318"/>
      <c r="I41" s="318"/>
      <c r="J41" s="318"/>
      <c r="K41" s="318"/>
      <c r="L41" s="318"/>
      <c r="M41" s="318"/>
      <c r="N41" s="318"/>
      <c r="O41" s="318"/>
    </row>
    <row r="47" spans="2:15">
      <c r="C47" s="431" t="s">
        <v>16409</v>
      </c>
      <c r="D47" s="66">
        <v>176207.18</v>
      </c>
      <c r="H47" s="431" t="s">
        <v>16409</v>
      </c>
      <c r="I47">
        <v>47595.95</v>
      </c>
      <c r="M47" s="431" t="s">
        <v>16409</v>
      </c>
      <c r="N47">
        <v>15.015840440562254</v>
      </c>
    </row>
    <row r="48" spans="2:15">
      <c r="C48" s="431" t="s">
        <v>16410</v>
      </c>
      <c r="D48" s="66">
        <v>178500.88</v>
      </c>
      <c r="H48" s="431" t="s">
        <v>16410</v>
      </c>
      <c r="I48">
        <v>51455.69</v>
      </c>
      <c r="M48" s="431" t="s">
        <v>16410</v>
      </c>
      <c r="N48">
        <v>16.647261439458788</v>
      </c>
    </row>
    <row r="49" spans="3:14">
      <c r="C49" s="431" t="s">
        <v>16411</v>
      </c>
      <c r="D49" s="209">
        <v>177854.73466666669</v>
      </c>
      <c r="H49" s="431" t="s">
        <v>16411</v>
      </c>
      <c r="I49">
        <v>52359.044666666654</v>
      </c>
      <c r="M49" s="431" t="s">
        <v>16411</v>
      </c>
      <c r="N49">
        <v>14.856663580691365</v>
      </c>
    </row>
    <row r="50" spans="3:14">
      <c r="C50" s="431" t="s">
        <v>16412</v>
      </c>
      <c r="D50" s="209">
        <v>189607.63315151515</v>
      </c>
      <c r="H50" s="431" t="s">
        <v>16412</v>
      </c>
      <c r="I50">
        <v>57412.831866666646</v>
      </c>
      <c r="M50" s="431" t="s">
        <v>16412</v>
      </c>
      <c r="N50">
        <v>15.718742475409158</v>
      </c>
    </row>
    <row r="51" spans="3:14">
      <c r="C51" s="431" t="s">
        <v>16413</v>
      </c>
      <c r="D51" s="209">
        <v>201360.53163636365</v>
      </c>
      <c r="H51" s="431" t="s">
        <v>16413</v>
      </c>
      <c r="I51">
        <v>62478.440302222203</v>
      </c>
      <c r="M51" s="431" t="s">
        <v>16413</v>
      </c>
      <c r="N51">
        <v>16.580821370126952</v>
      </c>
    </row>
  </sheetData>
  <mergeCells count="4">
    <mergeCell ref="B7:E7"/>
    <mergeCell ref="G7:J7"/>
    <mergeCell ref="L7:O7"/>
    <mergeCell ref="B3:M4"/>
  </mergeCells>
  <pageMargins left="0.51181102362204722" right="0.51181102362204722" top="0.35433070866141736" bottom="0.35433070866141736" header="0.31496062992125984" footer="0.31496062992125984"/>
  <pageSetup paperSize="9" scale="85" orientation="landscape" r:id="rId1"/>
  <colBreaks count="1" manualBreakCount="1">
    <brk id="15"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V123"/>
  <sheetViews>
    <sheetView showGridLines="0" view="pageBreakPreview" zoomScale="60" zoomScaleNormal="100" workbookViewId="0">
      <selection activeCell="K63" sqref="A1:K63"/>
    </sheetView>
  </sheetViews>
  <sheetFormatPr defaultColWidth="9.109375" defaultRowHeight="14.4"/>
  <cols>
    <col min="1" max="1" width="1.6640625" customWidth="1"/>
    <col min="2" max="3" width="15.33203125" bestFit="1" customWidth="1"/>
    <col min="4" max="4" width="9" bestFit="1" customWidth="1"/>
    <col min="6" max="6" width="14" bestFit="1" customWidth="1"/>
    <col min="7" max="7" width="10.88671875" bestFit="1" customWidth="1"/>
    <col min="8" max="8" width="10.109375" bestFit="1" customWidth="1"/>
    <col min="9" max="10" width="10.109375" customWidth="1"/>
    <col min="11" max="11" width="7.109375" bestFit="1" customWidth="1"/>
    <col min="12" max="12" width="4" customWidth="1"/>
    <col min="13" max="13" width="2.33203125" customWidth="1"/>
    <col min="14" max="14" width="22.33203125" bestFit="1" customWidth="1"/>
    <col min="15" max="15" width="14.88671875" bestFit="1" customWidth="1"/>
    <col min="16" max="16" width="17.88671875" bestFit="1" customWidth="1"/>
    <col min="17" max="17" width="13.44140625" bestFit="1" customWidth="1"/>
    <col min="18" max="18" width="12" bestFit="1" customWidth="1"/>
    <col min="19" max="19" width="17.6640625" bestFit="1" customWidth="1"/>
    <col min="20" max="20" width="14" bestFit="1" customWidth="1"/>
    <col min="21" max="21" width="15.44140625" bestFit="1" customWidth="1"/>
    <col min="22" max="22" width="15.88671875" bestFit="1" customWidth="1"/>
    <col min="23" max="23" width="12" bestFit="1" customWidth="1"/>
    <col min="24" max="24" width="12.6640625" bestFit="1" customWidth="1"/>
    <col min="25" max="25" width="12.5546875" bestFit="1" customWidth="1"/>
  </cols>
  <sheetData>
    <row r="2" spans="2:17">
      <c r="B2" s="318"/>
      <c r="C2" s="318"/>
      <c r="D2" s="318"/>
      <c r="E2" s="318"/>
      <c r="F2" s="318"/>
      <c r="G2" s="318"/>
      <c r="H2" s="318"/>
      <c r="I2" s="318"/>
      <c r="J2" s="318"/>
      <c r="K2" s="318"/>
    </row>
    <row r="3" spans="2:17" ht="14.4" customHeight="1">
      <c r="B3" s="487" t="str">
        <f>"Regression Analysis" &amp; "- " &amp; 'Data Sheet'!B1</f>
        <v>Regression Analysis- NTPC LTD</v>
      </c>
      <c r="C3" s="487"/>
      <c r="D3" s="487"/>
      <c r="E3" s="487"/>
      <c r="F3" s="487"/>
      <c r="G3" s="487"/>
      <c r="H3" s="487"/>
      <c r="I3" s="487"/>
      <c r="J3" s="487"/>
      <c r="K3" s="487"/>
      <c r="L3" s="439"/>
      <c r="M3" s="439"/>
      <c r="N3" s="439"/>
    </row>
    <row r="4" spans="2:17" ht="14.4" customHeight="1">
      <c r="B4" s="487"/>
      <c r="C4" s="487"/>
      <c r="D4" s="487"/>
      <c r="E4" s="487"/>
      <c r="F4" s="487"/>
      <c r="G4" s="487"/>
      <c r="H4" s="487"/>
      <c r="I4" s="487"/>
      <c r="J4" s="487"/>
      <c r="K4" s="487"/>
      <c r="L4" s="439"/>
      <c r="M4" s="439"/>
      <c r="N4" s="439"/>
    </row>
    <row r="5" spans="2:17" ht="21.6" thickBot="1">
      <c r="B5" s="430"/>
      <c r="C5" s="430"/>
      <c r="D5" s="430"/>
      <c r="E5" s="430"/>
      <c r="F5" s="430"/>
      <c r="G5" s="430"/>
      <c r="H5" s="430"/>
      <c r="I5" s="429"/>
      <c r="J5" s="429"/>
    </row>
    <row r="6" spans="2:17" ht="8.4" customHeight="1" thickTop="1">
      <c r="B6" s="428"/>
      <c r="C6" s="428"/>
      <c r="D6" s="428"/>
      <c r="E6" s="428"/>
      <c r="F6" s="428"/>
      <c r="G6" s="428"/>
      <c r="H6" s="428"/>
      <c r="K6" s="434"/>
    </row>
    <row r="7" spans="2:17">
      <c r="B7" s="455" t="s">
        <v>267</v>
      </c>
      <c r="C7" s="461"/>
      <c r="D7" s="461"/>
      <c r="E7" s="461"/>
      <c r="F7" s="461"/>
      <c r="G7" s="461"/>
      <c r="H7" s="461"/>
      <c r="I7" s="461"/>
      <c r="J7" s="461"/>
      <c r="K7" s="461"/>
    </row>
    <row r="9" spans="2:17">
      <c r="B9" s="486" t="str">
        <f>'Data Sheet'!B1 &amp; "  " &amp; "Weekly returns"</f>
        <v>NTPC LTD  Weekly returns</v>
      </c>
      <c r="C9" s="486"/>
      <c r="D9" s="486"/>
      <c r="F9" s="486" t="s">
        <v>233</v>
      </c>
      <c r="G9" s="486"/>
      <c r="H9" s="102"/>
      <c r="I9" s="486" t="s">
        <v>237</v>
      </c>
      <c r="J9" s="486"/>
      <c r="K9" s="486"/>
      <c r="L9" s="102"/>
      <c r="N9" t="s">
        <v>234</v>
      </c>
      <c r="O9" s="63">
        <f>SLOPE(D13:D120,G13:G120)</f>
        <v>1.2097620499665456</v>
      </c>
    </row>
    <row r="10" spans="2:17">
      <c r="N10" t="s">
        <v>235</v>
      </c>
      <c r="O10" s="63">
        <f>COVAR(D12:D120,G12:G120)/VAR(G12:G120)</f>
        <v>1.1982405066335307</v>
      </c>
    </row>
    <row r="11" spans="2:17">
      <c r="B11" s="95" t="s">
        <v>228</v>
      </c>
      <c r="C11" s="96" t="s">
        <v>230</v>
      </c>
      <c r="D11" s="96" t="s">
        <v>231</v>
      </c>
      <c r="F11" s="95" t="s">
        <v>232</v>
      </c>
      <c r="G11" s="96" t="s">
        <v>231</v>
      </c>
      <c r="I11" s="103" t="s">
        <v>265</v>
      </c>
      <c r="J11" s="97"/>
      <c r="K11" s="243">
        <f>O12</f>
        <v>3.2082359031932541</v>
      </c>
      <c r="L11" s="243"/>
    </row>
    <row r="12" spans="2:17">
      <c r="B12" s="92">
        <f>'&lt;Regression Data&gt;'!B7</f>
        <v>45691</v>
      </c>
      <c r="C12" s="94">
        <f>'&lt;Regression Data&gt;'!C7</f>
        <v>316.95001220703102</v>
      </c>
      <c r="D12" s="55" t="s">
        <v>85</v>
      </c>
      <c r="F12" s="99">
        <f>'&lt;Regression Data&gt;'!F7</f>
        <v>23559.94921875</v>
      </c>
      <c r="G12" s="55" t="s">
        <v>85</v>
      </c>
      <c r="I12" s="17" t="s">
        <v>238</v>
      </c>
      <c r="K12" s="283">
        <v>0.75</v>
      </c>
      <c r="L12" s="283"/>
      <c r="N12" t="s">
        <v>236</v>
      </c>
      <c r="O12" s="63">
        <f>O34</f>
        <v>3.2082359031932541</v>
      </c>
    </row>
    <row r="13" spans="2:17">
      <c r="B13" s="92">
        <f>'&lt;Regression Data&gt;'!B8</f>
        <v>45684</v>
      </c>
      <c r="C13" s="94">
        <f>'&lt;Regression Data&gt;'!C8</f>
        <v>315.24102783203102</v>
      </c>
      <c r="D13" s="22">
        <f t="shared" ref="D13:D44" si="0">C13/C12-1</f>
        <v>-5.3919681627387916E-3</v>
      </c>
      <c r="F13" s="99">
        <f>'&lt;Regression Data&gt;'!F8</f>
        <v>23508.400390625</v>
      </c>
      <c r="G13" s="22">
        <f t="shared" ref="G13:G44" si="1">F13/F12-1</f>
        <v>-2.1879855362326728E-3</v>
      </c>
      <c r="H13" s="97"/>
      <c r="K13" s="97"/>
      <c r="L13" s="97"/>
      <c r="M13" s="489"/>
      <c r="N13" s="489"/>
      <c r="O13" s="489"/>
      <c r="Q13" s="489"/>
    </row>
    <row r="14" spans="2:17">
      <c r="B14" s="92">
        <f>'&lt;Regression Data&gt;'!B9</f>
        <v>45677</v>
      </c>
      <c r="C14" s="94">
        <f>'&lt;Regression Data&gt;'!C9</f>
        <v>321.14495849609301</v>
      </c>
      <c r="D14" s="22">
        <f t="shared" si="0"/>
        <v>1.8728306732992195E-2</v>
      </c>
      <c r="F14" s="99">
        <f>'&lt;Regression Data&gt;'!F9</f>
        <v>23092.19921875</v>
      </c>
      <c r="G14" s="22">
        <f t="shared" si="1"/>
        <v>-1.7704359503804334E-2</v>
      </c>
      <c r="H14" s="97"/>
      <c r="I14" t="s">
        <v>266</v>
      </c>
      <c r="K14" s="284">
        <v>1</v>
      </c>
      <c r="L14" s="284"/>
      <c r="M14" s="489"/>
      <c r="N14" s="489"/>
      <c r="O14" s="489"/>
      <c r="Q14" s="489"/>
    </row>
    <row r="15" spans="2:17">
      <c r="B15" s="92">
        <f>'&lt;Regression Data&gt;'!B10</f>
        <v>45670</v>
      </c>
      <c r="C15" s="94">
        <f>'&lt;Regression Data&gt;'!C10</f>
        <v>323.62561035156199</v>
      </c>
      <c r="D15" s="22">
        <f t="shared" si="0"/>
        <v>7.7243991843614079E-3</v>
      </c>
      <c r="F15" s="99">
        <f>'&lt;Regression Data&gt;'!F10</f>
        <v>23203.19921875</v>
      </c>
      <c r="G15" s="22">
        <f t="shared" si="1"/>
        <v>4.8068180491822599E-3</v>
      </c>
      <c r="H15" s="99"/>
      <c r="I15" s="17" t="s">
        <v>240</v>
      </c>
      <c r="J15" s="97"/>
      <c r="K15" s="285">
        <v>0.25</v>
      </c>
      <c r="L15" s="285"/>
      <c r="M15" s="99"/>
      <c r="N15" s="99"/>
      <c r="O15" s="99"/>
      <c r="Q15" s="100"/>
    </row>
    <row r="16" spans="2:17">
      <c r="B16" s="92">
        <f>'&lt;Regression Data&gt;'!B11</f>
        <v>45663</v>
      </c>
      <c r="C16" s="94">
        <f>'&lt;Regression Data&gt;'!C11</f>
        <v>305.864166259765</v>
      </c>
      <c r="D16" s="22">
        <f t="shared" si="0"/>
        <v>-5.488269013228686E-2</v>
      </c>
      <c r="F16" s="99">
        <f>'&lt;Regression Data&gt;'!F11</f>
        <v>23431.5</v>
      </c>
      <c r="G16" s="22">
        <f t="shared" si="1"/>
        <v>9.8391941170559161E-3</v>
      </c>
      <c r="H16" s="99"/>
      <c r="I16" s="99"/>
      <c r="J16" s="99"/>
      <c r="K16" s="99"/>
      <c r="L16" s="99"/>
      <c r="M16" s="99"/>
      <c r="N16" s="99"/>
      <c r="O16" s="99"/>
      <c r="Q16" s="101"/>
    </row>
    <row r="17" spans="2:22">
      <c r="B17" s="92">
        <f>'&lt;Regression Data&gt;'!B12</f>
        <v>45656</v>
      </c>
      <c r="C17" s="94">
        <f>'&lt;Regression Data&gt;'!C12</f>
        <v>337.21957397460898</v>
      </c>
      <c r="D17" s="22">
        <f t="shared" si="0"/>
        <v>0.1025141588119689</v>
      </c>
      <c r="F17" s="99">
        <f>'&lt;Regression Data&gt;'!F12</f>
        <v>24004.75</v>
      </c>
      <c r="G17" s="22">
        <f t="shared" si="1"/>
        <v>2.4464929688666981E-2</v>
      </c>
      <c r="H17" s="99"/>
      <c r="I17" s="432" t="s">
        <v>242</v>
      </c>
      <c r="J17" s="433"/>
      <c r="K17" s="433">
        <f>(K11*K12)+(K14*K15)</f>
        <v>2.6561769273949407</v>
      </c>
      <c r="L17" s="99"/>
      <c r="M17" s="99"/>
      <c r="N17" t="s">
        <v>239</v>
      </c>
    </row>
    <row r="18" spans="2:22" ht="15" thickBot="1">
      <c r="B18" s="92">
        <f>'&lt;Regression Data&gt;'!B13</f>
        <v>45649</v>
      </c>
      <c r="C18" s="94">
        <f>'&lt;Regression Data&gt;'!C13</f>
        <v>332.40710449218699</v>
      </c>
      <c r="D18" s="22">
        <f t="shared" si="0"/>
        <v>-1.4271026517530538E-2</v>
      </c>
      <c r="F18" s="99">
        <f>'&lt;Regression Data&gt;'!F13</f>
        <v>23813.400390625</v>
      </c>
      <c r="G18" s="22">
        <f t="shared" si="1"/>
        <v>-7.9713227330007186E-3</v>
      </c>
      <c r="H18" s="99"/>
      <c r="I18" s="99"/>
      <c r="J18" s="99"/>
      <c r="K18" s="99"/>
      <c r="L18" s="99"/>
      <c r="M18" s="99"/>
    </row>
    <row r="19" spans="2:22">
      <c r="B19" s="92">
        <f>'&lt;Regression Data&gt;'!B14</f>
        <v>45642</v>
      </c>
      <c r="C19" s="94">
        <f>'&lt;Regression Data&gt;'!C14</f>
        <v>330.670654296875</v>
      </c>
      <c r="D19" s="22">
        <f t="shared" si="0"/>
        <v>-5.2238660721910524E-3</v>
      </c>
      <c r="F19" s="99">
        <f>'&lt;Regression Data&gt;'!F14</f>
        <v>23587.5</v>
      </c>
      <c r="G19" s="22">
        <f t="shared" si="1"/>
        <v>-9.4862718855528438E-3</v>
      </c>
      <c r="H19" s="99"/>
      <c r="I19" s="99"/>
      <c r="J19" s="99"/>
      <c r="K19" s="99"/>
      <c r="L19" s="99"/>
      <c r="M19" s="99"/>
      <c r="N19" s="282" t="s">
        <v>241</v>
      </c>
      <c r="O19" s="282"/>
    </row>
    <row r="20" spans="2:22">
      <c r="B20" s="92">
        <f>'&lt;Regression Data&gt;'!B15</f>
        <v>45635</v>
      </c>
      <c r="C20" s="94">
        <f>'&lt;Regression Data&gt;'!C15</f>
        <v>354.38568115234301</v>
      </c>
      <c r="D20" s="22">
        <f t="shared" si="0"/>
        <v>7.1717966342960571E-2</v>
      </c>
      <c r="F20" s="99">
        <f>'&lt;Regression Data&gt;'!F15</f>
        <v>24768.30078125</v>
      </c>
      <c r="G20" s="22">
        <f t="shared" si="1"/>
        <v>5.0060446475887588E-2</v>
      </c>
      <c r="H20" s="99"/>
      <c r="I20" s="99"/>
      <c r="J20" s="99"/>
      <c r="K20" s="99"/>
      <c r="L20" s="99"/>
      <c r="M20" s="99"/>
      <c r="N20" t="s">
        <v>243</v>
      </c>
      <c r="O20">
        <v>2.4153783936192972E-2</v>
      </c>
    </row>
    <row r="21" spans="2:22">
      <c r="B21" s="92">
        <f>'&lt;Regression Data&gt;'!B16</f>
        <v>45628</v>
      </c>
      <c r="C21" s="94">
        <f>'&lt;Regression Data&gt;'!C16</f>
        <v>366.64007568359301</v>
      </c>
      <c r="D21" s="22">
        <f t="shared" si="0"/>
        <v>3.457925978104659E-2</v>
      </c>
      <c r="F21" s="99">
        <f>'&lt;Regression Data&gt;'!F16</f>
        <v>24677.80078125</v>
      </c>
      <c r="G21" s="22">
        <f t="shared" si="1"/>
        <v>-3.6538638964086489E-3</v>
      </c>
      <c r="H21" s="99"/>
      <c r="I21" s="99"/>
      <c r="J21" s="99"/>
      <c r="K21" s="99"/>
      <c r="L21" s="99"/>
      <c r="M21" s="99"/>
      <c r="N21" t="s">
        <v>244</v>
      </c>
      <c r="O21">
        <v>5.8340527843629372E-4</v>
      </c>
    </row>
    <row r="22" spans="2:22">
      <c r="B22" s="92">
        <f>'&lt;Regression Data&gt;'!B17</f>
        <v>45621</v>
      </c>
      <c r="C22" s="94">
        <f>'&lt;Regression Data&gt;'!C17</f>
        <v>360.835357666015</v>
      </c>
      <c r="D22" s="22">
        <f t="shared" si="0"/>
        <v>-1.5832197303459639E-2</v>
      </c>
      <c r="F22" s="99">
        <f>'&lt;Regression Data&gt;'!F17</f>
        <v>24131.099609375</v>
      </c>
      <c r="G22" s="22">
        <f t="shared" si="1"/>
        <v>-2.2153561280484069E-2</v>
      </c>
      <c r="H22" s="99"/>
      <c r="I22" s="99"/>
      <c r="J22" s="99"/>
      <c r="K22" s="99"/>
      <c r="L22" s="99"/>
      <c r="M22" s="99"/>
      <c r="N22" t="s">
        <v>245</v>
      </c>
      <c r="O22">
        <v>-9.1196684567245185E-3</v>
      </c>
    </row>
    <row r="23" spans="2:22">
      <c r="B23" s="92">
        <f>'&lt;Regression Data&gt;'!B18</f>
        <v>45614</v>
      </c>
      <c r="C23" s="94">
        <f>'&lt;Regression Data&gt;'!C18</f>
        <v>362.62142944335898</v>
      </c>
      <c r="D23" s="22">
        <f t="shared" si="0"/>
        <v>4.9498247314143651E-3</v>
      </c>
      <c r="F23" s="99">
        <f>'&lt;Regression Data&gt;'!F18</f>
        <v>23907.25</v>
      </c>
      <c r="G23" s="22">
        <f t="shared" si="1"/>
        <v>-9.276394901127194E-3</v>
      </c>
      <c r="H23" s="99"/>
      <c r="I23" s="99"/>
      <c r="J23" s="99"/>
      <c r="K23" s="99"/>
      <c r="L23" s="99"/>
      <c r="M23" s="99"/>
      <c r="N23" t="s">
        <v>246</v>
      </c>
      <c r="O23">
        <v>2.0813229081541906</v>
      </c>
    </row>
    <row r="24" spans="2:22" ht="15" thickBot="1">
      <c r="B24" s="92">
        <f>'&lt;Regression Data&gt;'!B19</f>
        <v>45607</v>
      </c>
      <c r="C24" s="94">
        <f>'&lt;Regression Data&gt;'!C19</f>
        <v>369.61685180664</v>
      </c>
      <c r="D24" s="22">
        <f t="shared" si="0"/>
        <v>1.9291254722643814E-2</v>
      </c>
      <c r="F24" s="99">
        <f>'&lt;Regression Data&gt;'!F19</f>
        <v>23532.69921875</v>
      </c>
      <c r="G24" s="22">
        <f t="shared" si="1"/>
        <v>-1.5666828315678338E-2</v>
      </c>
      <c r="H24" s="99"/>
      <c r="I24" s="99"/>
      <c r="J24" s="99"/>
      <c r="K24" s="99"/>
      <c r="L24" s="99"/>
      <c r="M24" s="99"/>
      <c r="N24" s="280" t="s">
        <v>247</v>
      </c>
      <c r="O24" s="280">
        <v>105</v>
      </c>
    </row>
    <row r="25" spans="2:22">
      <c r="B25" s="92">
        <f>'&lt;Regression Data&gt;'!B20</f>
        <v>45600</v>
      </c>
      <c r="C25" s="94">
        <f>'&lt;Regression Data&gt;'!C20</f>
        <v>394.57220458984301</v>
      </c>
      <c r="D25" s="22">
        <f t="shared" si="0"/>
        <v>6.7516815483992243E-2</v>
      </c>
      <c r="F25" s="99">
        <f>'&lt;Regression Data&gt;'!F20</f>
        <v>24148.19921875</v>
      </c>
      <c r="G25" s="22">
        <f t="shared" si="1"/>
        <v>2.6155095693807695E-2</v>
      </c>
      <c r="H25" s="99"/>
      <c r="I25" s="99"/>
      <c r="J25" s="99"/>
      <c r="K25" s="99"/>
      <c r="L25" s="99"/>
      <c r="M25" s="99"/>
    </row>
    <row r="26" spans="2:22" ht="15" thickBot="1">
      <c r="B26" s="92">
        <f>'&lt;Regression Data&gt;'!B21</f>
        <v>45593</v>
      </c>
      <c r="C26" s="94">
        <f>'&lt;Regression Data&gt;'!C21</f>
        <v>405.668212890625</v>
      </c>
      <c r="D26" s="22">
        <f t="shared" si="0"/>
        <v>2.8121616707178498E-2</v>
      </c>
      <c r="F26" s="99">
        <f>'&lt;Regression Data&gt;'!F21</f>
        <v>24304.349609375</v>
      </c>
      <c r="G26" s="22">
        <f t="shared" si="1"/>
        <v>6.4663368564459311E-3</v>
      </c>
      <c r="H26" s="99"/>
      <c r="I26" s="99"/>
      <c r="J26" s="99"/>
      <c r="K26" s="99"/>
      <c r="L26" s="99"/>
      <c r="M26" s="99"/>
      <c r="N26" t="s">
        <v>248</v>
      </c>
    </row>
    <row r="27" spans="2:22">
      <c r="B27" s="92">
        <f>'&lt;Regression Data&gt;'!B22</f>
        <v>45586</v>
      </c>
      <c r="C27" s="94">
        <f>'&lt;Regression Data&gt;'!C22</f>
        <v>393.39016723632801</v>
      </c>
      <c r="D27" s="22">
        <f t="shared" si="0"/>
        <v>-3.0266225610354525E-2</v>
      </c>
      <c r="F27" s="99">
        <f>'&lt;Regression Data&gt;'!F22</f>
        <v>24180.80078125</v>
      </c>
      <c r="G27" s="22">
        <f t="shared" si="1"/>
        <v>-5.0834040042504469E-3</v>
      </c>
      <c r="H27" s="99"/>
      <c r="I27" s="99"/>
      <c r="J27" s="99"/>
      <c r="K27" s="99"/>
      <c r="L27" s="99"/>
      <c r="M27" s="99"/>
      <c r="N27" s="281"/>
      <c r="O27" s="281" t="s">
        <v>249</v>
      </c>
      <c r="P27" s="281" t="s">
        <v>250</v>
      </c>
      <c r="Q27" s="281" t="s">
        <v>251</v>
      </c>
      <c r="R27" s="281" t="s">
        <v>252</v>
      </c>
      <c r="S27" s="281" t="s">
        <v>253</v>
      </c>
    </row>
    <row r="28" spans="2:22">
      <c r="B28" s="92">
        <f>'&lt;Regression Data&gt;'!B23</f>
        <v>45579</v>
      </c>
      <c r="C28" s="94">
        <f>'&lt;Regression Data&gt;'!C23</f>
        <v>419.08035278320301</v>
      </c>
      <c r="D28" s="22">
        <f t="shared" si="0"/>
        <v>6.5304594996248744E-2</v>
      </c>
      <c r="F28" s="99">
        <f>'&lt;Regression Data&gt;'!F23</f>
        <v>24854.05078125</v>
      </c>
      <c r="G28" s="22">
        <f t="shared" si="1"/>
        <v>2.7842336822941016E-2</v>
      </c>
      <c r="H28" s="99"/>
      <c r="I28" s="99"/>
      <c r="J28" s="99"/>
      <c r="K28" s="99"/>
      <c r="L28" s="99"/>
      <c r="M28" s="99"/>
      <c r="N28" t="s">
        <v>254</v>
      </c>
      <c r="O28">
        <v>1</v>
      </c>
      <c r="P28">
        <v>0.26045934924047742</v>
      </c>
      <c r="Q28">
        <v>0.26045934924047742</v>
      </c>
      <c r="R28">
        <v>6.0125821400513632E-2</v>
      </c>
      <c r="S28">
        <v>0.80678506969224284</v>
      </c>
    </row>
    <row r="29" spans="2:22">
      <c r="B29" s="92">
        <f>'&lt;Regression Data&gt;'!B24</f>
        <v>45572</v>
      </c>
      <c r="C29" s="94">
        <f>'&lt;Regression Data&gt;'!C24</f>
        <v>416.66418457031199</v>
      </c>
      <c r="D29" s="22">
        <f t="shared" si="0"/>
        <v>-5.7654056002499621E-3</v>
      </c>
      <c r="F29" s="99">
        <f>'&lt;Regression Data&gt;'!F24</f>
        <v>24964.25</v>
      </c>
      <c r="G29" s="22">
        <f t="shared" si="1"/>
        <v>4.4338534478707281E-3</v>
      </c>
      <c r="H29" s="99"/>
      <c r="I29" s="99"/>
      <c r="J29" s="99"/>
      <c r="K29" s="99"/>
      <c r="L29" s="99"/>
      <c r="M29" s="99"/>
      <c r="N29" t="s">
        <v>255</v>
      </c>
      <c r="O29">
        <v>103</v>
      </c>
      <c r="P29">
        <v>446.18621994476399</v>
      </c>
      <c r="Q29">
        <v>4.3319050480074175</v>
      </c>
    </row>
    <row r="30" spans="2:22" ht="15" thickBot="1">
      <c r="B30" s="92">
        <f>'&lt;Regression Data&gt;'!B25</f>
        <v>45565</v>
      </c>
      <c r="C30" s="94">
        <f>'&lt;Regression Data&gt;'!C25</f>
        <v>424.50439453125</v>
      </c>
      <c r="D30" s="22">
        <f t="shared" si="0"/>
        <v>1.8816615997420794E-2</v>
      </c>
      <c r="F30" s="99">
        <f>'&lt;Regression Data&gt;'!F25</f>
        <v>25014.599609375</v>
      </c>
      <c r="G30" s="22">
        <f t="shared" si="1"/>
        <v>2.0168684969505968E-3</v>
      </c>
      <c r="H30" s="99"/>
      <c r="I30" s="99"/>
      <c r="J30" s="99"/>
      <c r="K30" s="99"/>
      <c r="L30" s="99"/>
      <c r="M30" s="99"/>
      <c r="N30" s="280" t="s">
        <v>26</v>
      </c>
      <c r="O30" s="280">
        <v>104</v>
      </c>
      <c r="P30" s="280">
        <v>446.44667929400447</v>
      </c>
      <c r="Q30" s="280"/>
      <c r="R30" s="280"/>
      <c r="S30" s="280"/>
    </row>
    <row r="31" spans="2:22" ht="15" thickBot="1">
      <c r="B31" s="92">
        <f>'&lt;Regression Data&gt;'!B26</f>
        <v>45558</v>
      </c>
      <c r="C31" s="94">
        <f>'&lt;Regression Data&gt;'!C26</f>
        <v>430.86526489257801</v>
      </c>
      <c r="D31" s="22">
        <f t="shared" si="0"/>
        <v>1.4984227356119373E-2</v>
      </c>
      <c r="F31" s="99">
        <f>'&lt;Regression Data&gt;'!F26</f>
        <v>26178.94921875</v>
      </c>
      <c r="G31" s="22">
        <f t="shared" si="1"/>
        <v>4.6546801770060098E-2</v>
      </c>
      <c r="H31" s="99"/>
      <c r="I31" s="99"/>
      <c r="J31" s="99"/>
      <c r="K31" s="99"/>
      <c r="L31" s="99"/>
      <c r="M31" s="99"/>
    </row>
    <row r="32" spans="2:22">
      <c r="B32" s="92">
        <f>'&lt;Regression Data&gt;'!B27</f>
        <v>45551</v>
      </c>
      <c r="C32" s="94">
        <f>'&lt;Regression Data&gt;'!C27</f>
        <v>418.09417724609301</v>
      </c>
      <c r="D32" s="22">
        <f t="shared" si="0"/>
        <v>-2.9640559792326382E-2</v>
      </c>
      <c r="F32" s="99">
        <f>'&lt;Regression Data&gt;'!F27</f>
        <v>25790.94921875</v>
      </c>
      <c r="G32" s="22">
        <f t="shared" si="1"/>
        <v>-1.4821068514167313E-2</v>
      </c>
      <c r="H32" s="99"/>
      <c r="I32" s="99"/>
      <c r="J32" s="99"/>
      <c r="K32" s="99"/>
      <c r="L32" s="99"/>
      <c r="M32" s="99"/>
      <c r="N32" s="281"/>
      <c r="O32" s="281" t="s">
        <v>256</v>
      </c>
      <c r="P32" s="281" t="s">
        <v>246</v>
      </c>
      <c r="Q32" s="281" t="s">
        <v>257</v>
      </c>
      <c r="R32" s="281" t="s">
        <v>258</v>
      </c>
      <c r="S32" s="281" t="s">
        <v>259</v>
      </c>
      <c r="T32" s="281" t="s">
        <v>260</v>
      </c>
      <c r="U32" s="281" t="s">
        <v>261</v>
      </c>
      <c r="V32" s="281" t="s">
        <v>262</v>
      </c>
    </row>
    <row r="33" spans="2:22">
      <c r="B33" s="92">
        <f>'&lt;Regression Data&gt;'!B28</f>
        <v>45544</v>
      </c>
      <c r="C33" s="94">
        <f>'&lt;Regression Data&gt;'!C28</f>
        <v>395.85565185546801</v>
      </c>
      <c r="D33" s="22">
        <f t="shared" si="0"/>
        <v>-5.3190229859468419E-2</v>
      </c>
      <c r="F33" s="99">
        <f>'&lt;Regression Data&gt;'!F28</f>
        <v>25356.5</v>
      </c>
      <c r="G33" s="22">
        <f t="shared" si="1"/>
        <v>-1.6845026333274893E-2</v>
      </c>
      <c r="H33" s="99"/>
      <c r="I33" s="99"/>
      <c r="J33" s="99"/>
      <c r="K33" s="99"/>
      <c r="L33" s="99"/>
      <c r="M33" s="99"/>
      <c r="N33" t="s">
        <v>263</v>
      </c>
      <c r="O33">
        <v>0.20405870128583029</v>
      </c>
      <c r="P33">
        <v>0.20577026745916596</v>
      </c>
      <c r="Q33">
        <v>0.99168215022281914</v>
      </c>
      <c r="R33">
        <v>0.32367657842093178</v>
      </c>
      <c r="S33">
        <v>-0.20403809222637873</v>
      </c>
      <c r="T33">
        <v>0.61215549479803932</v>
      </c>
      <c r="U33">
        <v>-0.20403809222637873</v>
      </c>
      <c r="V33">
        <v>0.61215549479803932</v>
      </c>
    </row>
    <row r="34" spans="2:22" ht="15" thickBot="1">
      <c r="B34" s="92">
        <f>'&lt;Regression Data&gt;'!B29</f>
        <v>45537</v>
      </c>
      <c r="C34" s="94">
        <f>'&lt;Regression Data&gt;'!C29</f>
        <v>389.34677124023398</v>
      </c>
      <c r="D34" s="22">
        <f t="shared" si="0"/>
        <v>-1.6442560778721749E-2</v>
      </c>
      <c r="F34" s="99">
        <f>'&lt;Regression Data&gt;'!F29</f>
        <v>24852.150390625</v>
      </c>
      <c r="G34" s="22">
        <f t="shared" si="1"/>
        <v>-1.9890348012344017E-2</v>
      </c>
      <c r="H34" s="99"/>
      <c r="I34" s="99"/>
      <c r="J34" s="99"/>
      <c r="K34" s="99"/>
      <c r="L34" s="99"/>
      <c r="M34" s="99"/>
      <c r="N34" s="280" t="s">
        <v>264</v>
      </c>
      <c r="O34" s="280">
        <v>3.2082359031932541</v>
      </c>
      <c r="P34" s="280">
        <v>13.083856836753039</v>
      </c>
      <c r="Q34" s="280">
        <v>0.24520567163202217</v>
      </c>
      <c r="R34" s="280">
        <v>0.80678506969224684</v>
      </c>
      <c r="S34" s="280">
        <v>-22.740508236488154</v>
      </c>
      <c r="T34" s="280">
        <v>29.156980042874665</v>
      </c>
      <c r="U34" s="280">
        <v>-22.740508236488154</v>
      </c>
      <c r="V34" s="280">
        <v>29.156980042874665</v>
      </c>
    </row>
    <row r="35" spans="2:22">
      <c r="B35" s="92">
        <f>'&lt;Regression Data&gt;'!B30</f>
        <v>45530</v>
      </c>
      <c r="C35" s="94">
        <f>'&lt;Regression Data&gt;'!C30</f>
        <v>410.45123291015602</v>
      </c>
      <c r="D35" s="22">
        <f t="shared" si="0"/>
        <v>5.4204794360295905E-2</v>
      </c>
      <c r="F35" s="99">
        <f>'&lt;Regression Data&gt;'!F30</f>
        <v>25235.900390625</v>
      </c>
      <c r="G35" s="22">
        <f t="shared" si="1"/>
        <v>1.5441319723574543E-2</v>
      </c>
      <c r="H35" s="99"/>
      <c r="I35" s="99"/>
      <c r="J35" s="99"/>
      <c r="K35" s="99"/>
      <c r="L35" s="99"/>
      <c r="M35" s="99"/>
    </row>
    <row r="36" spans="2:22">
      <c r="B36" s="92">
        <f>'&lt;Regression Data&gt;'!B31</f>
        <v>45523</v>
      </c>
      <c r="C36" s="94">
        <f>'&lt;Regression Data&gt;'!C31</f>
        <v>396.39804077148398</v>
      </c>
      <c r="D36" s="22">
        <f t="shared" si="0"/>
        <v>-3.4238396700706608E-2</v>
      </c>
      <c r="F36" s="99">
        <f>'&lt;Regression Data&gt;'!F31</f>
        <v>24823.150390625</v>
      </c>
      <c r="G36" s="22">
        <f t="shared" si="1"/>
        <v>-1.6355667664361806E-2</v>
      </c>
      <c r="H36" s="99"/>
      <c r="I36" s="99"/>
      <c r="J36" s="99"/>
      <c r="K36" s="99"/>
      <c r="L36" s="99"/>
      <c r="M36" s="99"/>
    </row>
    <row r="37" spans="2:22">
      <c r="B37" s="92">
        <f>'&lt;Regression Data&gt;'!B32</f>
        <v>45516</v>
      </c>
      <c r="C37" s="94">
        <f>'&lt;Regression Data&gt;'!C32</f>
        <v>392.55187988281199</v>
      </c>
      <c r="D37" s="22">
        <f t="shared" si="0"/>
        <v>-9.70277471903358E-3</v>
      </c>
      <c r="F37" s="99">
        <f>'&lt;Regression Data&gt;'!F32</f>
        <v>24541.150390625</v>
      </c>
      <c r="G37" s="22">
        <f t="shared" si="1"/>
        <v>-1.136036303057264E-2</v>
      </c>
      <c r="H37" s="99"/>
      <c r="I37" s="99"/>
      <c r="J37" s="99"/>
      <c r="K37" s="99"/>
      <c r="L37" s="99"/>
      <c r="M37" s="99"/>
    </row>
    <row r="38" spans="2:22">
      <c r="B38" s="92">
        <f>'&lt;Regression Data&gt;'!B33</f>
        <v>45509</v>
      </c>
      <c r="C38" s="94">
        <f>'&lt;Regression Data&gt;'!C33</f>
        <v>401.80636596679602</v>
      </c>
      <c r="D38" s="22">
        <f t="shared" si="0"/>
        <v>2.3575192371379616E-2</v>
      </c>
      <c r="F38" s="99">
        <f>'&lt;Regression Data&gt;'!F33</f>
        <v>24367.5</v>
      </c>
      <c r="G38" s="22">
        <f t="shared" si="1"/>
        <v>-7.075886332180148E-3</v>
      </c>
      <c r="H38" s="99"/>
      <c r="I38" s="99"/>
      <c r="J38" s="99"/>
      <c r="K38" s="99"/>
      <c r="L38" s="99"/>
      <c r="M38" s="99"/>
    </row>
    <row r="39" spans="2:22">
      <c r="B39" s="92">
        <f>'&lt;Regression Data&gt;'!B34</f>
        <v>45502</v>
      </c>
      <c r="C39" s="94">
        <f>'&lt;Regression Data&gt;'!C34</f>
        <v>410.66146850585898</v>
      </c>
      <c r="D39" s="22">
        <f t="shared" si="0"/>
        <v>2.2038233559979803E-2</v>
      </c>
      <c r="F39" s="99">
        <f>'&lt;Regression Data&gt;'!F34</f>
        <v>24717.69921875</v>
      </c>
      <c r="G39" s="22">
        <f t="shared" si="1"/>
        <v>1.4371569457268807E-2</v>
      </c>
      <c r="H39" s="99"/>
      <c r="I39" s="99"/>
      <c r="J39" s="99"/>
      <c r="K39" s="99"/>
      <c r="L39" s="99"/>
      <c r="M39" s="99"/>
    </row>
    <row r="40" spans="2:22">
      <c r="B40" s="92">
        <f>'&lt;Regression Data&gt;'!B35</f>
        <v>45495</v>
      </c>
      <c r="C40" s="94">
        <f>'&lt;Regression Data&gt;'!C35</f>
        <v>387.76541137695301</v>
      </c>
      <c r="D40" s="22">
        <f>C40/C39-1</f>
        <v>-5.5754091593278599E-2</v>
      </c>
      <c r="F40" s="99">
        <f>'&lt;Regression Data&gt;'!F35</f>
        <v>24834.849609375</v>
      </c>
      <c r="G40" s="22">
        <f>F40/F39-1</f>
        <v>4.7395345977887526E-3</v>
      </c>
      <c r="H40" s="99"/>
      <c r="I40" s="99"/>
      <c r="J40" s="99"/>
      <c r="K40" s="99"/>
      <c r="M40" s="99"/>
    </row>
    <row r="41" spans="2:22">
      <c r="B41" s="92">
        <f>'&lt;Regression Data&gt;'!B36</f>
        <v>45488</v>
      </c>
      <c r="C41" s="94">
        <f>'&lt;Regression Data&gt;'!C36</f>
        <v>356.79699707031199</v>
      </c>
      <c r="D41" s="22">
        <f>C41/C40-1</f>
        <v>-7.986378722298193E-2</v>
      </c>
      <c r="F41" s="99">
        <f>'&lt;Regression Data&gt;'!F36</f>
        <v>24530.900390625</v>
      </c>
      <c r="G41" s="22">
        <f>F41/F40-1</f>
        <v>-1.2238818576749577E-2</v>
      </c>
      <c r="H41" s="99"/>
      <c r="I41" s="99"/>
      <c r="J41" s="99"/>
      <c r="K41" s="99"/>
      <c r="L41" s="99"/>
      <c r="M41" s="99"/>
      <c r="N41" s="99"/>
      <c r="O41" s="99"/>
      <c r="Q41" s="101"/>
    </row>
    <row r="42" spans="2:22">
      <c r="B42" s="92">
        <f>'&lt;Regression Data&gt;'!B37</f>
        <v>45481</v>
      </c>
      <c r="C42" s="94">
        <f>'&lt;Regression Data&gt;'!C37</f>
        <v>369.02780151367102</v>
      </c>
      <c r="D42" s="22">
        <f t="shared" si="0"/>
        <v>3.4279448940958357E-2</v>
      </c>
      <c r="F42" s="99">
        <f>'&lt;Regression Data&gt;'!F37</f>
        <v>24502.150390625</v>
      </c>
      <c r="G42" s="22">
        <f t="shared" si="1"/>
        <v>-1.1719912250341968E-3</v>
      </c>
      <c r="H42" s="99"/>
      <c r="I42" s="99"/>
      <c r="J42" s="99"/>
      <c r="K42" s="99"/>
      <c r="L42" s="99"/>
      <c r="M42" s="99"/>
      <c r="N42" s="99"/>
      <c r="O42" s="99"/>
      <c r="Q42" s="101"/>
    </row>
    <row r="43" spans="2:22">
      <c r="B43" s="92">
        <f>'&lt;Regression Data&gt;'!B38</f>
        <v>45474</v>
      </c>
      <c r="C43" s="94">
        <f>'&lt;Regression Data&gt;'!C38</f>
        <v>371.62072753906199</v>
      </c>
      <c r="D43" s="22">
        <f t="shared" si="0"/>
        <v>7.0263704109971847E-3</v>
      </c>
      <c r="F43" s="99">
        <f>'&lt;Regression Data&gt;'!F38</f>
        <v>24323.849609375</v>
      </c>
      <c r="G43" s="22">
        <f t="shared" si="1"/>
        <v>-7.2769442031594966E-3</v>
      </c>
      <c r="H43" s="99"/>
      <c r="I43" s="99"/>
      <c r="J43" s="99"/>
      <c r="K43" s="99"/>
      <c r="L43" s="99"/>
      <c r="M43" s="99"/>
      <c r="N43" s="99"/>
      <c r="O43" s="99"/>
      <c r="Q43" s="101"/>
    </row>
    <row r="44" spans="2:22">
      <c r="B44" s="92">
        <f>'&lt;Regression Data&gt;'!B39</f>
        <v>45467</v>
      </c>
      <c r="C44" s="94">
        <f>'&lt;Regression Data&gt;'!C39</f>
        <v>370.20196533203102</v>
      </c>
      <c r="D44" s="22">
        <f t="shared" si="0"/>
        <v>-3.8177693058895068E-3</v>
      </c>
      <c r="F44" s="99">
        <f>'&lt;Regression Data&gt;'!F39</f>
        <v>24010.599609375</v>
      </c>
      <c r="G44" s="22">
        <f t="shared" si="1"/>
        <v>-1.2878306889352986E-2</v>
      </c>
      <c r="H44" s="99"/>
      <c r="I44" s="99"/>
      <c r="J44" s="99"/>
      <c r="K44" s="99"/>
      <c r="L44" s="99"/>
      <c r="M44" s="99"/>
      <c r="N44" s="99"/>
      <c r="O44" s="99"/>
      <c r="Q44" s="101"/>
    </row>
    <row r="45" spans="2:22">
      <c r="B45" s="92">
        <f>'&lt;Regression Data&gt;'!B40</f>
        <v>45460</v>
      </c>
      <c r="C45" s="94">
        <f>'&lt;Regression Data&gt;'!C40</f>
        <v>352.05142211914</v>
      </c>
      <c r="D45" s="22">
        <f t="shared" ref="D45:D79" si="2">C45/C44-1</f>
        <v>-4.9028759738247052E-2</v>
      </c>
      <c r="F45" s="99">
        <f>'&lt;Regression Data&gt;'!F40</f>
        <v>23501.099609375</v>
      </c>
      <c r="G45" s="22">
        <f t="shared" ref="G45:G79" si="3">F45/F44-1</f>
        <v>-2.121979493594417E-2</v>
      </c>
      <c r="H45" s="99"/>
      <c r="I45" s="99"/>
      <c r="J45" s="99"/>
      <c r="K45" s="99"/>
      <c r="L45" s="99"/>
      <c r="M45" s="99"/>
      <c r="N45" s="99"/>
      <c r="O45" s="99"/>
      <c r="Q45" s="101"/>
    </row>
    <row r="46" spans="2:22">
      <c r="B46" s="92">
        <f>'&lt;Regression Data&gt;'!B41</f>
        <v>45453</v>
      </c>
      <c r="C46" s="94">
        <f>'&lt;Regression Data&gt;'!C41</f>
        <v>360.51516723632801</v>
      </c>
      <c r="D46" s="22">
        <f t="shared" si="2"/>
        <v>2.4041218371569917E-2</v>
      </c>
      <c r="F46" s="99">
        <f>'&lt;Regression Data&gt;'!F41</f>
        <v>23465.599609375</v>
      </c>
      <c r="G46" s="22">
        <f t="shared" si="3"/>
        <v>-1.5105676155612313E-3</v>
      </c>
      <c r="H46" s="99"/>
      <c r="I46" s="99"/>
      <c r="J46" s="99"/>
      <c r="K46" s="99"/>
      <c r="L46" s="99"/>
      <c r="M46" s="99"/>
      <c r="N46" s="99"/>
      <c r="O46" s="99"/>
      <c r="Q46" s="101"/>
    </row>
    <row r="47" spans="2:22">
      <c r="B47" s="92">
        <f>'&lt;Regression Data&gt;'!B42</f>
        <v>45446</v>
      </c>
      <c r="C47" s="94">
        <f>'&lt;Regression Data&gt;'!C42</f>
        <v>352.834228515625</v>
      </c>
      <c r="D47" s="22">
        <f t="shared" si="2"/>
        <v>-2.1305452360255162E-2</v>
      </c>
      <c r="F47" s="99">
        <f>'&lt;Regression Data&gt;'!F42</f>
        <v>23290.150390625</v>
      </c>
      <c r="G47" s="22">
        <f t="shared" si="3"/>
        <v>-7.4768691902467044E-3</v>
      </c>
      <c r="H47" s="99"/>
      <c r="I47" s="99"/>
      <c r="J47" s="99"/>
      <c r="K47" s="99"/>
      <c r="L47" s="99"/>
      <c r="M47" s="99"/>
      <c r="N47" s="99"/>
      <c r="O47" s="99"/>
      <c r="Q47" s="101"/>
    </row>
    <row r="48" spans="2:22">
      <c r="B48" s="92">
        <f>'&lt;Regression Data&gt;'!B43</f>
        <v>45439</v>
      </c>
      <c r="C48" s="94">
        <f>'&lt;Regression Data&gt;'!C43</f>
        <v>351.26864624023398</v>
      </c>
      <c r="D48" s="22">
        <f t="shared" si="2"/>
        <v>-4.4371609919406918E-3</v>
      </c>
      <c r="F48" s="99">
        <f>'&lt;Regression Data&gt;'!F43</f>
        <v>22530.69921875</v>
      </c>
      <c r="G48" s="22">
        <f t="shared" si="3"/>
        <v>-3.2608255384246165E-2</v>
      </c>
      <c r="H48" s="99"/>
      <c r="I48" s="99"/>
      <c r="J48" s="99"/>
      <c r="K48" s="99"/>
      <c r="L48" s="99"/>
      <c r="M48" s="99"/>
      <c r="N48" s="99"/>
      <c r="O48" s="99"/>
      <c r="Q48" s="101"/>
    </row>
    <row r="49" spans="2:17">
      <c r="B49" s="92">
        <f>'&lt;Regression Data&gt;'!B44</f>
        <v>45432</v>
      </c>
      <c r="C49" s="94">
        <f>'&lt;Regression Data&gt;'!C44</f>
        <v>366.87518310546801</v>
      </c>
      <c r="D49" s="22">
        <f t="shared" si="2"/>
        <v>4.4429063146617098E-2</v>
      </c>
      <c r="F49" s="99">
        <f>'&lt;Regression Data&gt;'!F44</f>
        <v>22957.099609375</v>
      </c>
      <c r="G49" s="22">
        <f t="shared" si="3"/>
        <v>1.8925306599901326E-2</v>
      </c>
      <c r="H49" s="99"/>
      <c r="I49" s="99"/>
      <c r="J49" s="99"/>
      <c r="K49" s="99"/>
      <c r="L49" s="99"/>
      <c r="M49" s="99"/>
      <c r="N49" s="99"/>
      <c r="O49" s="99"/>
      <c r="Q49" s="101"/>
    </row>
    <row r="50" spans="2:17">
      <c r="B50" s="92">
        <f>'&lt;Regression Data&gt;'!B45</f>
        <v>45425</v>
      </c>
      <c r="C50" s="94">
        <f>'&lt;Regression Data&gt;'!C45</f>
        <v>358.41146850585898</v>
      </c>
      <c r="D50" s="22">
        <f t="shared" si="2"/>
        <v>-2.3069738672337303E-2</v>
      </c>
      <c r="F50" s="99">
        <f>'&lt;Regression Data&gt;'!F45</f>
        <v>22466.099609375</v>
      </c>
      <c r="G50" s="22">
        <f t="shared" si="3"/>
        <v>-2.1387719196003796E-2</v>
      </c>
      <c r="H50" s="99"/>
      <c r="I50" s="99"/>
      <c r="J50" s="99"/>
      <c r="K50" s="99"/>
      <c r="L50" s="99"/>
      <c r="M50" s="99"/>
      <c r="N50" s="99"/>
      <c r="O50" s="99"/>
      <c r="Q50" s="101"/>
    </row>
    <row r="51" spans="2:17">
      <c r="B51" s="92">
        <f>'&lt;Regression Data&gt;'!B46</f>
        <v>45418</v>
      </c>
      <c r="C51" s="94">
        <f>'&lt;Regression Data&gt;'!C46</f>
        <v>347.84408569335898</v>
      </c>
      <c r="D51" s="22">
        <f t="shared" si="2"/>
        <v>-2.948394161758594E-2</v>
      </c>
      <c r="F51" s="99">
        <f>'&lt;Regression Data&gt;'!F46</f>
        <v>22055.19921875</v>
      </c>
      <c r="G51" s="22">
        <f t="shared" si="3"/>
        <v>-1.8289796527632851E-2</v>
      </c>
      <c r="H51" s="99"/>
      <c r="I51" s="99"/>
      <c r="J51" s="99"/>
      <c r="K51" s="99"/>
      <c r="L51" s="99"/>
      <c r="M51" s="99"/>
      <c r="N51" s="99"/>
      <c r="O51" s="99"/>
      <c r="Q51" s="101"/>
    </row>
    <row r="52" spans="2:17">
      <c r="B52" s="92">
        <f>'&lt;Regression Data&gt;'!B47</f>
        <v>45411</v>
      </c>
      <c r="C52" s="94">
        <f>'&lt;Regression Data&gt;'!C47</f>
        <v>357.09054565429602</v>
      </c>
      <c r="D52" s="22">
        <f t="shared" si="2"/>
        <v>2.6582196855542417E-2</v>
      </c>
      <c r="F52" s="99">
        <f>'&lt;Regression Data&gt;'!F47</f>
        <v>22475.849609375</v>
      </c>
      <c r="G52" s="22">
        <f t="shared" si="3"/>
        <v>1.9072618045879564E-2</v>
      </c>
      <c r="H52" s="99"/>
      <c r="I52" s="99"/>
      <c r="J52" s="99"/>
      <c r="K52" s="99"/>
      <c r="L52" s="99"/>
      <c r="M52" s="99"/>
      <c r="N52" s="99"/>
      <c r="O52" s="99"/>
      <c r="Q52" s="101"/>
    </row>
    <row r="53" spans="2:17">
      <c r="B53" s="92">
        <f>'&lt;Regression Data&gt;'!B48</f>
        <v>45404</v>
      </c>
      <c r="C53" s="94">
        <f>'&lt;Regression Data&gt;'!C48</f>
        <v>348.33328247070301</v>
      </c>
      <c r="D53" s="22">
        <f t="shared" si="2"/>
        <v>-2.4523928987106314E-2</v>
      </c>
      <c r="F53" s="99">
        <f>'&lt;Regression Data&gt;'!F48</f>
        <v>22419.94921875</v>
      </c>
      <c r="G53" s="22">
        <f t="shared" si="3"/>
        <v>-2.4871313697384378E-3</v>
      </c>
      <c r="H53" s="99"/>
      <c r="I53" s="99"/>
      <c r="J53" s="99"/>
      <c r="K53" s="99"/>
      <c r="L53" s="99"/>
      <c r="M53" s="99"/>
      <c r="N53" s="99"/>
      <c r="O53" s="99"/>
      <c r="Q53" s="101"/>
    </row>
    <row r="54" spans="2:17">
      <c r="B54" s="92">
        <f>'&lt;Regression Data&gt;'!B49</f>
        <v>45397</v>
      </c>
      <c r="C54" s="94">
        <f>'&lt;Regression Data&gt;'!C49</f>
        <v>343.00067138671801</v>
      </c>
      <c r="D54" s="22">
        <f t="shared" si="2"/>
        <v>-1.5308933576950179E-2</v>
      </c>
      <c r="F54" s="99">
        <f>'&lt;Regression Data&gt;'!F49</f>
        <v>22147</v>
      </c>
      <c r="G54" s="22">
        <f t="shared" si="3"/>
        <v>-1.2174390587902373E-2</v>
      </c>
      <c r="H54" s="99"/>
      <c r="I54" s="99"/>
      <c r="J54" s="99"/>
      <c r="K54" s="99"/>
      <c r="L54" s="99"/>
      <c r="M54" s="99"/>
      <c r="N54" s="99"/>
      <c r="O54" s="99"/>
      <c r="Q54" s="101"/>
    </row>
    <row r="55" spans="2:17">
      <c r="B55" s="92">
        <f>'&lt;Regression Data&gt;'!B50</f>
        <v>45390</v>
      </c>
      <c r="C55" s="94">
        <f>'&lt;Regression Data&gt;'!C50</f>
        <v>353.95944213867102</v>
      </c>
      <c r="D55" s="22">
        <f t="shared" si="2"/>
        <v>3.1949706417913948E-2</v>
      </c>
      <c r="F55" s="99">
        <f>'&lt;Regression Data&gt;'!F50</f>
        <v>22519.400390625</v>
      </c>
      <c r="G55" s="22">
        <f t="shared" si="3"/>
        <v>1.6814936136948511E-2</v>
      </c>
      <c r="H55" s="99"/>
      <c r="I55" s="99"/>
      <c r="J55" s="99"/>
      <c r="K55" s="99"/>
      <c r="L55" s="99"/>
      <c r="M55" s="99"/>
      <c r="N55" s="99"/>
      <c r="O55" s="99"/>
      <c r="Q55" s="101"/>
    </row>
    <row r="56" spans="2:17">
      <c r="B56" s="92">
        <f>'&lt;Regression Data&gt;'!B51</f>
        <v>45383</v>
      </c>
      <c r="C56" s="94">
        <f>'&lt;Regression Data&gt;'!C51</f>
        <v>346.91448974609301</v>
      </c>
      <c r="D56" s="22">
        <f>C56/C55-1</f>
        <v>-1.9903275782138907E-2</v>
      </c>
      <c r="F56" s="99">
        <f>'&lt;Regression Data&gt;'!F51</f>
        <v>22513.69921875</v>
      </c>
      <c r="G56" s="22">
        <f>F56/F55-1</f>
        <v>-2.5316712594947166E-4</v>
      </c>
      <c r="H56" s="99"/>
      <c r="I56" s="99"/>
      <c r="J56" s="99"/>
      <c r="K56" s="99"/>
      <c r="L56" s="99"/>
      <c r="M56" s="99"/>
      <c r="N56" s="99"/>
      <c r="O56" s="99"/>
      <c r="Q56" s="101"/>
    </row>
    <row r="57" spans="2:17">
      <c r="B57" s="92">
        <f>'&lt;Regression Data&gt;'!B52</f>
        <v>45376</v>
      </c>
      <c r="C57" s="94">
        <f>'&lt;Regression Data&gt;'!C52</f>
        <v>328.568267822265</v>
      </c>
      <c r="D57" s="22">
        <f>C57/C56-1</f>
        <v>-5.2883988608419363E-2</v>
      </c>
      <c r="F57" s="99">
        <f>'&lt;Regression Data&gt;'!F52</f>
        <v>22326.900390625</v>
      </c>
      <c r="G57" s="22">
        <f>F57/F56-1</f>
        <v>-8.2971184037774481E-3</v>
      </c>
      <c r="H57" s="99"/>
      <c r="I57" s="99"/>
      <c r="J57" s="99"/>
      <c r="K57" s="99"/>
      <c r="L57" s="99"/>
      <c r="M57" s="99"/>
      <c r="N57" s="99"/>
      <c r="O57" s="99"/>
      <c r="Q57" s="101"/>
    </row>
    <row r="58" spans="2:17">
      <c r="B58" s="92">
        <f>'&lt;Regression Data&gt;'!B53</f>
        <v>45369</v>
      </c>
      <c r="C58" s="94">
        <f>'&lt;Regression Data&gt;'!C53</f>
        <v>317.75628662109301</v>
      </c>
      <c r="D58" s="22">
        <f t="shared" si="2"/>
        <v>-3.2906346290934585E-2</v>
      </c>
      <c r="F58" s="99">
        <f>'&lt;Regression Data&gt;'!F53</f>
        <v>22096.75</v>
      </c>
      <c r="G58" s="22">
        <f t="shared" si="3"/>
        <v>-1.0308210571031151E-2</v>
      </c>
      <c r="H58" s="99"/>
      <c r="I58" s="99"/>
      <c r="J58" s="99"/>
      <c r="K58" s="99"/>
      <c r="L58" s="99"/>
      <c r="M58" s="99"/>
      <c r="N58" s="99"/>
      <c r="O58" s="99"/>
      <c r="Q58" s="101"/>
    </row>
    <row r="59" spans="2:17">
      <c r="B59" s="92">
        <f>'&lt;Regression Data&gt;'!B54</f>
        <v>45362</v>
      </c>
      <c r="C59" s="94">
        <f>'&lt;Regression Data&gt;'!C54</f>
        <v>309.48822021484301</v>
      </c>
      <c r="D59" s="22">
        <f t="shared" si="2"/>
        <v>-2.6020150519033503E-2</v>
      </c>
      <c r="F59" s="99">
        <f>'&lt;Regression Data&gt;'!F54</f>
        <v>22023.349609375</v>
      </c>
      <c r="G59" s="22">
        <f t="shared" si="3"/>
        <v>-3.3217731397151562E-3</v>
      </c>
      <c r="H59" s="99"/>
      <c r="I59" s="99"/>
      <c r="J59" s="99"/>
      <c r="K59" s="99"/>
      <c r="L59" s="99"/>
      <c r="M59" s="99"/>
      <c r="N59" s="99"/>
      <c r="O59" s="99"/>
      <c r="Q59" s="101"/>
    </row>
    <row r="60" spans="2:17">
      <c r="B60" s="92">
        <f>'&lt;Regression Data&gt;'!B55</f>
        <v>45355</v>
      </c>
      <c r="C60" s="94">
        <f>'&lt;Regression Data&gt;'!C55</f>
        <v>344.61511230468699</v>
      </c>
      <c r="D60" s="22">
        <f t="shared" si="2"/>
        <v>0.11349993245448675</v>
      </c>
      <c r="F60" s="99">
        <f>'&lt;Regression Data&gt;'!F55</f>
        <v>22493.55078125</v>
      </c>
      <c r="G60" s="22">
        <f t="shared" si="3"/>
        <v>2.1350120677140039E-2</v>
      </c>
      <c r="H60" s="99"/>
      <c r="I60" s="99"/>
      <c r="J60" s="99"/>
      <c r="K60" s="99"/>
      <c r="L60" s="99"/>
      <c r="M60" s="99"/>
      <c r="N60" s="99"/>
      <c r="O60" s="99"/>
      <c r="Q60" s="101"/>
    </row>
    <row r="61" spans="2:17">
      <c r="B61" s="92">
        <f>'&lt;Regression Data&gt;'!B56</f>
        <v>45348</v>
      </c>
      <c r="C61" s="94">
        <f>'&lt;Regression Data&gt;'!C56</f>
        <v>336.10247802734301</v>
      </c>
      <c r="D61" s="22">
        <f t="shared" si="2"/>
        <v>-2.4701860056031588E-2</v>
      </c>
      <c r="F61" s="99">
        <f>'&lt;Regression Data&gt;'!F56</f>
        <v>22338.75</v>
      </c>
      <c r="G61" s="22">
        <f t="shared" si="3"/>
        <v>-6.8820073253635927E-3</v>
      </c>
      <c r="H61" s="99"/>
      <c r="I61" s="99"/>
      <c r="J61" s="99"/>
      <c r="K61" s="99"/>
      <c r="L61" s="99"/>
      <c r="M61" s="99"/>
      <c r="N61" s="99"/>
      <c r="O61" s="99"/>
      <c r="Q61" s="101"/>
    </row>
    <row r="62" spans="2:17">
      <c r="B62" s="92"/>
      <c r="C62" s="94"/>
      <c r="D62" s="22"/>
      <c r="F62" s="99"/>
      <c r="G62" s="22"/>
      <c r="H62" s="99"/>
      <c r="I62" s="99"/>
      <c r="J62" s="99"/>
      <c r="K62" s="99"/>
      <c r="L62" s="99"/>
      <c r="M62" s="99"/>
      <c r="N62" s="99"/>
      <c r="O62" s="99"/>
      <c r="Q62" s="101"/>
    </row>
    <row r="63" spans="2:17">
      <c r="B63" s="318"/>
      <c r="C63" s="318"/>
      <c r="D63" s="318"/>
      <c r="E63" s="318"/>
      <c r="F63" s="318"/>
      <c r="G63" s="318"/>
      <c r="H63" s="318"/>
      <c r="I63" s="318"/>
      <c r="J63" s="318"/>
      <c r="K63" s="318"/>
      <c r="L63" s="99"/>
      <c r="M63" s="99"/>
      <c r="N63" s="99"/>
      <c r="O63" s="99"/>
      <c r="Q63" s="101"/>
    </row>
    <row r="64" spans="2:17">
      <c r="B64" s="92"/>
      <c r="C64" s="94"/>
      <c r="D64" s="22"/>
      <c r="F64" s="99"/>
      <c r="G64" s="22"/>
      <c r="H64" s="99"/>
      <c r="I64" s="99"/>
      <c r="J64" s="99"/>
      <c r="K64" s="99"/>
      <c r="L64" s="99"/>
      <c r="M64" s="99"/>
      <c r="N64" s="99"/>
      <c r="O64" s="99"/>
      <c r="Q64" s="101"/>
    </row>
    <row r="65" spans="2:17">
      <c r="B65" s="92">
        <f>'&lt;Regression Data&gt;'!B57</f>
        <v>45341</v>
      </c>
      <c r="C65" s="94">
        <f>'&lt;Regression Data&gt;'!C57</f>
        <v>330.476318359375</v>
      </c>
      <c r="D65" s="22">
        <f>C65/C61-1</f>
        <v>-1.6739417397304335E-2</v>
      </c>
      <c r="F65" s="99">
        <f>'&lt;Regression Data&gt;'!F57</f>
        <v>22212.69921875</v>
      </c>
      <c r="G65" s="22">
        <f>F65/F61-1</f>
        <v>-5.6426962676963122E-3</v>
      </c>
      <c r="H65" s="99"/>
      <c r="I65" s="99"/>
      <c r="J65" s="99"/>
      <c r="K65" s="99"/>
      <c r="L65" s="99"/>
      <c r="M65" s="99"/>
      <c r="N65" s="99"/>
      <c r="O65" s="99"/>
      <c r="Q65" s="101"/>
    </row>
    <row r="66" spans="2:17">
      <c r="B66" s="92">
        <f>'&lt;Regression Data&gt;'!B58</f>
        <v>45334</v>
      </c>
      <c r="C66" s="94">
        <f>'&lt;Regression Data&gt;'!C58</f>
        <v>330.476318359375</v>
      </c>
      <c r="D66" s="22">
        <f t="shared" si="2"/>
        <v>0</v>
      </c>
      <c r="F66" s="99">
        <f>'&lt;Regression Data&gt;'!F58</f>
        <v>22040.69921875</v>
      </c>
      <c r="G66" s="22">
        <f t="shared" si="3"/>
        <v>-7.7433182841107895E-3</v>
      </c>
      <c r="H66" s="99"/>
      <c r="I66" s="99"/>
      <c r="J66" s="99"/>
      <c r="K66" s="99"/>
      <c r="L66" s="99"/>
      <c r="M66" s="99"/>
      <c r="N66" s="99"/>
      <c r="O66" s="99"/>
      <c r="Q66" s="101"/>
    </row>
    <row r="67" spans="2:17">
      <c r="B67" s="92">
        <f>'&lt;Regression Data&gt;'!B59</f>
        <v>45327</v>
      </c>
      <c r="C67" s="94">
        <f>'&lt;Regression Data&gt;'!C59</f>
        <v>314.82897949218699</v>
      </c>
      <c r="D67" s="22">
        <f t="shared" si="2"/>
        <v>-4.7347837039785623E-2</v>
      </c>
      <c r="F67" s="99">
        <f>'&lt;Regression Data&gt;'!F59</f>
        <v>21782.5</v>
      </c>
      <c r="G67" s="22">
        <f t="shared" si="3"/>
        <v>-1.1714656426614178E-2</v>
      </c>
      <c r="H67" s="99"/>
      <c r="I67" s="99"/>
      <c r="J67" s="99"/>
      <c r="K67" s="99"/>
      <c r="L67" s="99"/>
      <c r="M67" s="99"/>
      <c r="N67" s="99"/>
      <c r="O67" s="99"/>
      <c r="Q67" s="101"/>
    </row>
    <row r="68" spans="2:17">
      <c r="B68" s="92">
        <f>'&lt;Regression Data&gt;'!B60</f>
        <v>45320</v>
      </c>
      <c r="C68" s="94">
        <f>'&lt;Regression Data&gt;'!C60</f>
        <v>322.19345092773398</v>
      </c>
      <c r="D68" s="22">
        <f t="shared" si="2"/>
        <v>2.3391974421877348E-2</v>
      </c>
      <c r="F68" s="99">
        <f>'&lt;Regression Data&gt;'!F60</f>
        <v>21853.80078125</v>
      </c>
      <c r="G68" s="22">
        <f t="shared" si="3"/>
        <v>3.2733056926432802E-3</v>
      </c>
      <c r="H68" s="99"/>
      <c r="I68" s="99"/>
      <c r="J68" s="99"/>
      <c r="K68" s="99"/>
      <c r="L68" s="99"/>
      <c r="M68" s="99"/>
      <c r="N68" s="99"/>
      <c r="O68" s="99"/>
      <c r="Q68" s="101"/>
    </row>
    <row r="69" spans="2:17">
      <c r="B69" s="92">
        <f>'&lt;Regression Data&gt;'!B61</f>
        <v>45313</v>
      </c>
      <c r="C69" s="94">
        <f>'&lt;Regression Data&gt;'!C61</f>
        <v>304.99362182617102</v>
      </c>
      <c r="D69" s="22">
        <f t="shared" si="2"/>
        <v>-5.3383546599216181E-2</v>
      </c>
      <c r="F69" s="99">
        <f>'&lt;Regression Data&gt;'!F61</f>
        <v>21352.599609375</v>
      </c>
      <c r="G69" s="22">
        <f t="shared" si="3"/>
        <v>-2.293427934535841E-2</v>
      </c>
      <c r="H69" s="99"/>
      <c r="I69" s="99"/>
      <c r="J69" s="99"/>
      <c r="K69" s="99"/>
      <c r="L69" s="99"/>
      <c r="M69" s="99"/>
      <c r="N69" s="99"/>
      <c r="O69" s="99"/>
      <c r="Q69" s="101"/>
    </row>
    <row r="70" spans="2:17">
      <c r="B70" s="92">
        <f>'&lt;Regression Data&gt;'!B62</f>
        <v>45306</v>
      </c>
      <c r="C70" s="94">
        <f>'&lt;Regression Data&gt;'!C62</f>
        <v>298.88894653320301</v>
      </c>
      <c r="D70" s="22">
        <f t="shared" si="2"/>
        <v>-2.001574739962042E-2</v>
      </c>
      <c r="F70" s="99">
        <f>'&lt;Regression Data&gt;'!F62</f>
        <v>21622.400390625</v>
      </c>
      <c r="G70" s="22">
        <f t="shared" si="3"/>
        <v>1.2635500416143364E-2</v>
      </c>
      <c r="H70" s="99"/>
      <c r="I70" s="99"/>
      <c r="J70" s="99"/>
      <c r="K70" s="99"/>
      <c r="L70" s="99"/>
      <c r="M70" s="99"/>
      <c r="N70" s="99"/>
      <c r="O70" s="99"/>
      <c r="Q70" s="101"/>
    </row>
    <row r="71" spans="2:17">
      <c r="B71" s="92">
        <f>'&lt;Regression Data&gt;'!B63</f>
        <v>45299</v>
      </c>
      <c r="C71" s="94">
        <f>'&lt;Regression Data&gt;'!C63</f>
        <v>302.95870971679602</v>
      </c>
      <c r="D71" s="22">
        <f t="shared" si="2"/>
        <v>1.361630542312775E-2</v>
      </c>
      <c r="F71" s="99">
        <f>'&lt;Regression Data&gt;'!F63</f>
        <v>21894.55078125</v>
      </c>
      <c r="G71" s="22">
        <f t="shared" si="3"/>
        <v>1.2586502224933183E-2</v>
      </c>
      <c r="H71" s="99"/>
      <c r="I71" s="99"/>
      <c r="J71" s="99"/>
      <c r="K71" s="99"/>
      <c r="L71" s="99"/>
      <c r="M71" s="99"/>
      <c r="N71" s="99"/>
      <c r="O71" s="99"/>
      <c r="Q71" s="101"/>
    </row>
    <row r="72" spans="2:17">
      <c r="B72" s="92">
        <f>'&lt;Regression Data&gt;'!B64</f>
        <v>45292</v>
      </c>
      <c r="C72" s="94">
        <f>'&lt;Regression Data&gt;'!C64</f>
        <v>305.18743896484301</v>
      </c>
      <c r="D72" s="22">
        <f t="shared" si="2"/>
        <v>7.3565445605785484E-3</v>
      </c>
      <c r="F72" s="99">
        <f>'&lt;Regression Data&gt;'!F64</f>
        <v>21710.80078125</v>
      </c>
      <c r="G72" s="22">
        <f t="shared" si="3"/>
        <v>-8.3924992038365565E-3</v>
      </c>
      <c r="H72" s="99"/>
      <c r="I72" s="99"/>
      <c r="J72" s="99"/>
      <c r="K72" s="99"/>
      <c r="L72" s="99"/>
      <c r="M72" s="99"/>
      <c r="N72" s="99"/>
      <c r="O72" s="99"/>
      <c r="Q72" s="101"/>
    </row>
    <row r="73" spans="2:17">
      <c r="B73" s="92">
        <f>'&lt;Regression Data&gt;'!B65</f>
        <v>45285</v>
      </c>
      <c r="C73" s="94">
        <f>'&lt;Regression Data&gt;'!C65</f>
        <v>301.50524902343699</v>
      </c>
      <c r="D73" s="22">
        <f t="shared" si="2"/>
        <v>-1.2065339104045503E-2</v>
      </c>
      <c r="F73" s="99">
        <f>'&lt;Regression Data&gt;'!F65</f>
        <v>21731.400390625</v>
      </c>
      <c r="G73" s="22">
        <f t="shared" si="3"/>
        <v>9.4881849741756952E-4</v>
      </c>
      <c r="H73" s="99"/>
      <c r="I73" s="99"/>
      <c r="J73" s="99"/>
      <c r="K73" s="99"/>
      <c r="L73" s="99"/>
      <c r="M73" s="99"/>
      <c r="N73" s="99"/>
      <c r="O73" s="99"/>
      <c r="Q73" s="101"/>
    </row>
    <row r="74" spans="2:17">
      <c r="B74" s="92">
        <f>'&lt;Regression Data&gt;'!B66</f>
        <v>45278</v>
      </c>
      <c r="C74" s="94">
        <f>'&lt;Regression Data&gt;'!C66</f>
        <v>293.41403198242102</v>
      </c>
      <c r="D74" s="22">
        <f t="shared" si="2"/>
        <v>-2.6836073558331397E-2</v>
      </c>
      <c r="F74" s="99">
        <f>'&lt;Regression Data&gt;'!F66</f>
        <v>21349.400390625</v>
      </c>
      <c r="G74" s="22">
        <f t="shared" si="3"/>
        <v>-1.7578250510022153E-2</v>
      </c>
      <c r="H74" s="99"/>
      <c r="I74" s="99"/>
      <c r="J74" s="99"/>
      <c r="K74" s="99"/>
      <c r="L74" s="99"/>
      <c r="M74" s="99"/>
      <c r="N74" s="99"/>
      <c r="O74" s="99"/>
      <c r="Q74" s="101"/>
    </row>
    <row r="75" spans="2:17">
      <c r="B75" s="92">
        <f>'&lt;Regression Data&gt;'!B67</f>
        <v>45271</v>
      </c>
      <c r="C75" s="94">
        <f>'&lt;Regression Data&gt;'!C67</f>
        <v>295.64276123046801</v>
      </c>
      <c r="D75" s="22">
        <f t="shared" si="2"/>
        <v>7.5958509311528921E-3</v>
      </c>
      <c r="F75" s="99">
        <f>'&lt;Regression Data&gt;'!F67</f>
        <v>21456.650390625</v>
      </c>
      <c r="G75" s="22">
        <f t="shared" si="3"/>
        <v>5.0235602891730569E-3</v>
      </c>
      <c r="H75" s="99"/>
      <c r="I75" s="99"/>
      <c r="J75" s="99"/>
      <c r="K75" s="99"/>
      <c r="L75" s="99"/>
      <c r="M75" s="99"/>
      <c r="N75" s="99"/>
      <c r="O75" s="99"/>
      <c r="Q75" s="101"/>
    </row>
    <row r="76" spans="2:17">
      <c r="B76" s="92">
        <f>'&lt;Regression Data&gt;'!B68</f>
        <v>45264</v>
      </c>
      <c r="C76" s="94">
        <f>'&lt;Regression Data&gt;'!C68</f>
        <v>276.21420288085898</v>
      </c>
      <c r="D76" s="22">
        <f t="shared" si="2"/>
        <v>-6.57163336884935E-2</v>
      </c>
      <c r="F76" s="99">
        <f>'&lt;Regression Data&gt;'!F68</f>
        <v>20969.400390625</v>
      </c>
      <c r="G76" s="22">
        <f t="shared" si="3"/>
        <v>-2.270857711383012E-2</v>
      </c>
      <c r="H76" s="99"/>
      <c r="I76" s="99"/>
      <c r="J76" s="99"/>
      <c r="K76" s="99"/>
      <c r="L76" s="99"/>
      <c r="M76" s="99"/>
      <c r="N76" s="99"/>
      <c r="O76" s="99"/>
      <c r="Q76" s="101"/>
    </row>
    <row r="77" spans="2:17">
      <c r="B77" s="92">
        <f>'&lt;Regression Data&gt;'!B69</f>
        <v>45257</v>
      </c>
      <c r="C77" s="94">
        <f>'&lt;Regression Data&gt;'!C69</f>
        <v>260.61334228515602</v>
      </c>
      <c r="D77" s="22">
        <f t="shared" si="2"/>
        <v>-5.6481022456445373E-2</v>
      </c>
      <c r="F77" s="99">
        <f>'&lt;Regression Data&gt;'!F69</f>
        <v>20267.900390625</v>
      </c>
      <c r="G77" s="22">
        <f t="shared" si="3"/>
        <v>-3.3453507822456707E-2</v>
      </c>
      <c r="H77" s="99"/>
      <c r="I77" s="99"/>
      <c r="J77" s="99"/>
      <c r="K77" s="99"/>
      <c r="L77" s="99"/>
      <c r="M77" s="99"/>
      <c r="N77" s="99"/>
      <c r="O77" s="99"/>
      <c r="Q77" s="101"/>
    </row>
    <row r="78" spans="2:17">
      <c r="B78" s="92">
        <f>'&lt;Regression Data&gt;'!B70</f>
        <v>45250</v>
      </c>
      <c r="C78" s="94">
        <f>'&lt;Regression Data&gt;'!C70</f>
        <v>246.02981567382801</v>
      </c>
      <c r="D78" s="22">
        <f t="shared" si="2"/>
        <v>-5.5958480419514012E-2</v>
      </c>
      <c r="F78" s="99">
        <f>'&lt;Regression Data&gt;'!F70</f>
        <v>19794.69921875</v>
      </c>
      <c r="G78" s="22">
        <f t="shared" si="3"/>
        <v>-2.3347320775953695E-2</v>
      </c>
      <c r="H78" s="99"/>
      <c r="I78" s="99"/>
      <c r="J78" s="99"/>
      <c r="K78" s="99"/>
      <c r="L78" s="99"/>
      <c r="M78" s="99"/>
      <c r="N78" s="99"/>
      <c r="O78" s="99"/>
      <c r="Q78" s="101"/>
    </row>
    <row r="79" spans="2:17">
      <c r="B79" s="92">
        <f>'&lt;Regression Data&gt;'!B71</f>
        <v>45243</v>
      </c>
      <c r="C79" s="94">
        <f>'&lt;Regression Data&gt;'!C71</f>
        <v>243.80110168457</v>
      </c>
      <c r="D79" s="22">
        <f t="shared" si="2"/>
        <v>-9.0587150307535058E-3</v>
      </c>
      <c r="F79" s="99">
        <f>'&lt;Regression Data&gt;'!F71</f>
        <v>19731.80078125</v>
      </c>
      <c r="G79" s="22">
        <f t="shared" si="3"/>
        <v>-3.1775394414895741E-3</v>
      </c>
      <c r="H79" s="99"/>
      <c r="I79" s="99"/>
      <c r="J79" s="99"/>
      <c r="K79" s="99"/>
      <c r="L79" s="99"/>
      <c r="M79" s="99"/>
      <c r="N79" s="99"/>
      <c r="O79" s="99"/>
      <c r="Q79" s="101"/>
    </row>
    <row r="80" spans="2:17">
      <c r="B80" s="92">
        <f>'&lt;Regression Data&gt;'!B72</f>
        <v>45236</v>
      </c>
      <c r="C80" s="94">
        <f>'&lt;Regression Data&gt;'!C72</f>
        <v>235.22541809082</v>
      </c>
      <c r="D80" s="22">
        <f t="shared" ref="D80:D111" si="4">C80/C79-1</f>
        <v>-3.5174917317827514E-2</v>
      </c>
      <c r="F80" s="99">
        <f>'&lt;Regression Data&gt;'!F72</f>
        <v>19425.349609375</v>
      </c>
      <c r="G80" s="22">
        <f t="shared" ref="G80:G111" si="5">F80/F79-1</f>
        <v>-1.5530826368681083E-2</v>
      </c>
      <c r="H80" s="99"/>
      <c r="I80" s="99"/>
      <c r="J80" s="99"/>
      <c r="K80" s="99"/>
      <c r="L80" s="99"/>
      <c r="M80" s="99"/>
      <c r="N80" s="99"/>
      <c r="O80" s="99"/>
      <c r="Q80" s="101"/>
    </row>
    <row r="81" spans="2:17">
      <c r="B81" s="92">
        <f>'&lt;Regression Data&gt;'!B73</f>
        <v>45229</v>
      </c>
      <c r="C81" s="94">
        <f>'&lt;Regression Data&gt;'!C73</f>
        <v>224.91390991210901</v>
      </c>
      <c r="D81" s="22">
        <f t="shared" si="4"/>
        <v>-4.3836708899927412E-2</v>
      </c>
      <c r="F81" s="99">
        <f>'&lt;Regression Data&gt;'!F73</f>
        <v>19230.599609375</v>
      </c>
      <c r="G81" s="22">
        <f t="shared" si="5"/>
        <v>-1.0025559586634647E-2</v>
      </c>
      <c r="H81" s="99"/>
      <c r="I81" s="99"/>
      <c r="J81" s="99"/>
      <c r="K81" s="99"/>
      <c r="L81" s="99"/>
      <c r="M81" s="99"/>
      <c r="N81" s="99"/>
      <c r="O81" s="99"/>
      <c r="Q81" s="101"/>
    </row>
    <row r="82" spans="2:17">
      <c r="B82" s="92">
        <f>'&lt;Regression Data&gt;'!B74</f>
        <v>45222</v>
      </c>
      <c r="C82" s="94">
        <f>'&lt;Regression Data&gt;'!C74</f>
        <v>227.07330322265599</v>
      </c>
      <c r="D82" s="22">
        <f t="shared" si="4"/>
        <v>9.6009771533953625E-3</v>
      </c>
      <c r="F82" s="99">
        <f>'&lt;Regression Data&gt;'!F74</f>
        <v>19047.25</v>
      </c>
      <c r="G82" s="22">
        <f t="shared" si="5"/>
        <v>-9.5342637826860699E-3</v>
      </c>
      <c r="H82" s="99"/>
      <c r="I82" s="99"/>
      <c r="J82" s="99"/>
      <c r="K82" s="99"/>
      <c r="L82" s="99"/>
      <c r="M82" s="99"/>
      <c r="N82" s="99"/>
      <c r="O82" s="99"/>
      <c r="Q82" s="101"/>
    </row>
    <row r="83" spans="2:17">
      <c r="B83" s="92">
        <f>'&lt;Regression Data&gt;'!B75</f>
        <v>45215</v>
      </c>
      <c r="C83" s="94">
        <f>'&lt;Regression Data&gt;'!C75</f>
        <v>231.296142578125</v>
      </c>
      <c r="D83" s="22">
        <f t="shared" si="4"/>
        <v>1.8596811230285004E-2</v>
      </c>
      <c r="F83" s="99">
        <f>'&lt;Regression Data&gt;'!F75</f>
        <v>19542.650390625</v>
      </c>
      <c r="G83" s="22">
        <f t="shared" si="5"/>
        <v>2.6009024432660954E-2</v>
      </c>
      <c r="H83" s="99"/>
      <c r="I83" s="99"/>
      <c r="J83" s="99"/>
      <c r="K83" s="99"/>
      <c r="L83" s="99"/>
      <c r="M83" s="99"/>
      <c r="N83" s="99"/>
      <c r="O83" s="99"/>
      <c r="Q83" s="101"/>
    </row>
    <row r="84" spans="2:17">
      <c r="B84" s="92">
        <f>'&lt;Regression Data&gt;'!B76</f>
        <v>45208</v>
      </c>
      <c r="C84" s="94">
        <f>'&lt;Regression Data&gt;'!C76</f>
        <v>232.30387878417901</v>
      </c>
      <c r="D84" s="22">
        <f t="shared" si="4"/>
        <v>4.3569088304773462E-3</v>
      </c>
      <c r="F84" s="99">
        <f>'&lt;Regression Data&gt;'!F76</f>
        <v>19751.05078125</v>
      </c>
      <c r="G84" s="22">
        <f t="shared" si="5"/>
        <v>1.0663875495872999E-2</v>
      </c>
      <c r="H84" s="99"/>
      <c r="I84" s="99"/>
      <c r="J84" s="99"/>
      <c r="K84" s="99"/>
      <c r="L84" s="99"/>
      <c r="M84" s="99"/>
      <c r="N84" s="99"/>
      <c r="O84" s="99"/>
      <c r="Q84" s="101"/>
    </row>
    <row r="85" spans="2:17">
      <c r="B85" s="92">
        <f>'&lt;Regression Data&gt;'!B77</f>
        <v>45201</v>
      </c>
      <c r="C85" s="94">
        <f>'&lt;Regression Data&gt;'!C77</f>
        <v>226.06558227539</v>
      </c>
      <c r="D85" s="22">
        <f t="shared" si="4"/>
        <v>-2.6854035074397875E-2</v>
      </c>
      <c r="F85" s="99">
        <f>'&lt;Regression Data&gt;'!F77</f>
        <v>19653.5</v>
      </c>
      <c r="G85" s="22">
        <f t="shared" si="5"/>
        <v>-4.9390172872527671E-3</v>
      </c>
      <c r="H85" s="99"/>
      <c r="I85" s="99"/>
      <c r="J85" s="99"/>
      <c r="K85" s="99"/>
      <c r="L85" s="99"/>
      <c r="M85" s="99"/>
      <c r="N85" s="99"/>
      <c r="O85" s="99"/>
      <c r="Q85" s="101"/>
    </row>
    <row r="86" spans="2:17">
      <c r="B86" s="92">
        <f>'&lt;Regression Data&gt;'!B78</f>
        <v>45194</v>
      </c>
      <c r="C86" s="94">
        <f>'&lt;Regression Data&gt;'!C78</f>
        <v>235.66291809082</v>
      </c>
      <c r="D86" s="22">
        <f t="shared" si="4"/>
        <v>4.2453768144761872E-2</v>
      </c>
      <c r="F86" s="99">
        <f>'&lt;Regression Data&gt;'!F78</f>
        <v>19638.30078125</v>
      </c>
      <c r="G86" s="22">
        <f t="shared" si="5"/>
        <v>-7.7335938891287537E-4</v>
      </c>
      <c r="H86" s="99"/>
      <c r="I86" s="99"/>
      <c r="J86" s="99"/>
      <c r="K86" s="99"/>
      <c r="L86" s="99"/>
      <c r="M86" s="99"/>
      <c r="N86" s="99"/>
      <c r="O86" s="99"/>
      <c r="Q86" s="101"/>
    </row>
    <row r="87" spans="2:17">
      <c r="B87" s="92">
        <f>'&lt;Regression Data&gt;'!B79</f>
        <v>45187</v>
      </c>
      <c r="C87" s="94">
        <f>'&lt;Regression Data&gt;'!C79</f>
        <v>228.36892700195301</v>
      </c>
      <c r="D87" s="22">
        <f t="shared" si="4"/>
        <v>-3.0950949550985429E-2</v>
      </c>
      <c r="F87" s="99">
        <f>'&lt;Regression Data&gt;'!F79</f>
        <v>19674.25</v>
      </c>
      <c r="G87" s="22">
        <f t="shared" si="5"/>
        <v>1.830566664114075E-3</v>
      </c>
      <c r="H87" s="99"/>
      <c r="I87" s="99"/>
      <c r="J87" s="99"/>
      <c r="K87" s="99"/>
      <c r="L87" s="99"/>
      <c r="M87" s="99"/>
      <c r="N87" s="99"/>
      <c r="O87" s="99"/>
      <c r="Q87" s="101"/>
    </row>
    <row r="88" spans="2:17">
      <c r="B88" s="92">
        <f>'&lt;Regression Data&gt;'!B80</f>
        <v>45180</v>
      </c>
      <c r="C88" s="94">
        <f>'&lt;Regression Data&gt;'!C80</f>
        <v>226.68940734863199</v>
      </c>
      <c r="D88" s="22">
        <f t="shared" si="4"/>
        <v>-7.3544140850066997E-3</v>
      </c>
      <c r="F88" s="99">
        <f>'&lt;Regression Data&gt;'!F80</f>
        <v>20192.349609375</v>
      </c>
      <c r="G88" s="22">
        <f t="shared" si="5"/>
        <v>2.6333893763421656E-2</v>
      </c>
      <c r="H88" s="99"/>
      <c r="I88" s="99"/>
      <c r="J88" s="99"/>
      <c r="K88" s="99"/>
      <c r="L88" s="99"/>
      <c r="M88" s="99"/>
      <c r="N88" s="99"/>
      <c r="O88" s="99"/>
      <c r="Q88" s="101"/>
    </row>
    <row r="89" spans="2:17">
      <c r="B89" s="92">
        <f>'&lt;Regression Data&gt;'!B81</f>
        <v>45173</v>
      </c>
      <c r="C89" s="94">
        <f>'&lt;Regression Data&gt;'!C81</f>
        <v>230.57632446289</v>
      </c>
      <c r="D89" s="22">
        <f t="shared" si="4"/>
        <v>1.7146443496057096E-2</v>
      </c>
      <c r="F89" s="99">
        <f>'&lt;Regression Data&gt;'!F81</f>
        <v>19819.94921875</v>
      </c>
      <c r="G89" s="22">
        <f t="shared" si="5"/>
        <v>-1.8442647726944039E-2</v>
      </c>
      <c r="H89" s="99"/>
      <c r="I89" s="99"/>
      <c r="J89" s="99"/>
      <c r="K89" s="99"/>
      <c r="L89" s="99"/>
      <c r="M89" s="99"/>
      <c r="N89" s="99"/>
      <c r="O89" s="99"/>
      <c r="Q89" s="101"/>
    </row>
    <row r="90" spans="2:17">
      <c r="B90" s="92">
        <f>'&lt;Regression Data&gt;'!B82</f>
        <v>45166</v>
      </c>
      <c r="C90" s="94">
        <f>'&lt;Regression Data&gt;'!C82</f>
        <v>221.41085815429599</v>
      </c>
      <c r="D90" s="22">
        <f t="shared" si="4"/>
        <v>-3.9750248989978698E-2</v>
      </c>
      <c r="F90" s="99">
        <f>'&lt;Regression Data&gt;'!F82</f>
        <v>19435.30078125</v>
      </c>
      <c r="G90" s="22">
        <f t="shared" si="5"/>
        <v>-1.940713536925287E-2</v>
      </c>
      <c r="H90" s="99"/>
      <c r="I90" s="99"/>
      <c r="J90" s="99"/>
      <c r="K90" s="99"/>
      <c r="L90" s="99"/>
      <c r="M90" s="99"/>
      <c r="N90" s="99"/>
      <c r="O90" s="99"/>
      <c r="Q90" s="101"/>
    </row>
    <row r="91" spans="2:17">
      <c r="B91" s="92">
        <f>'&lt;Regression Data&gt;'!B83</f>
        <v>45159</v>
      </c>
      <c r="C91" s="94">
        <f>'&lt;Regression Data&gt;'!C83</f>
        <v>209.12625122070301</v>
      </c>
      <c r="D91" s="22">
        <f t="shared" si="4"/>
        <v>-5.5483308433916689E-2</v>
      </c>
      <c r="F91" s="99">
        <f>'&lt;Regression Data&gt;'!F83</f>
        <v>19265.80078125</v>
      </c>
      <c r="G91" s="22">
        <f t="shared" si="5"/>
        <v>-8.7212439831918509E-3</v>
      </c>
      <c r="H91" s="99"/>
      <c r="I91" s="99"/>
      <c r="J91" s="99"/>
      <c r="K91" s="99"/>
      <c r="L91" s="99"/>
      <c r="M91" s="99"/>
      <c r="N91" s="99"/>
      <c r="O91" s="99"/>
      <c r="Q91" s="101"/>
    </row>
    <row r="92" spans="2:17">
      <c r="B92" s="92">
        <f>'&lt;Regression Data&gt;'!B84</f>
        <v>45152</v>
      </c>
      <c r="C92" s="94">
        <f>'&lt;Regression Data&gt;'!C84</f>
        <v>206.48698425292901</v>
      </c>
      <c r="D92" s="22">
        <f t="shared" si="4"/>
        <v>-1.2620447946482982E-2</v>
      </c>
      <c r="F92" s="99">
        <f>'&lt;Regression Data&gt;'!F84</f>
        <v>19310.150390625</v>
      </c>
      <c r="G92" s="22">
        <f t="shared" si="5"/>
        <v>2.3019862957454063E-3</v>
      </c>
      <c r="H92" s="99"/>
      <c r="I92" s="99"/>
      <c r="J92" s="99"/>
      <c r="K92" s="99"/>
      <c r="L92" s="99"/>
      <c r="M92" s="99"/>
      <c r="N92" s="99"/>
      <c r="O92" s="99"/>
      <c r="Q92" s="101"/>
    </row>
    <row r="93" spans="2:17">
      <c r="B93" s="92">
        <f>'&lt;Regression Data&gt;'!B85</f>
        <v>45145</v>
      </c>
      <c r="C93" s="94">
        <f>'&lt;Regression Data&gt;'!C85</f>
        <v>201.60263061523401</v>
      </c>
      <c r="D93" s="22">
        <f t="shared" si="4"/>
        <v>-2.3654535201657501E-2</v>
      </c>
      <c r="F93" s="99">
        <f>'&lt;Regression Data&gt;'!F85</f>
        <v>19428.30078125</v>
      </c>
      <c r="G93" s="22">
        <f t="shared" si="5"/>
        <v>6.1185639798206903E-3</v>
      </c>
      <c r="H93" s="99"/>
      <c r="I93" s="99"/>
      <c r="J93" s="99"/>
      <c r="K93" s="99"/>
      <c r="L93" s="99"/>
      <c r="M93" s="99"/>
      <c r="N93" s="99"/>
      <c r="O93" s="99"/>
      <c r="Q93" s="101"/>
    </row>
    <row r="94" spans="2:17">
      <c r="B94" s="92">
        <f>'&lt;Regression Data&gt;'!B86</f>
        <v>45138</v>
      </c>
      <c r="C94" s="94">
        <f>'&lt;Regression Data&gt;'!C86</f>
        <v>206.28775024414</v>
      </c>
      <c r="D94" s="22">
        <f t="shared" si="4"/>
        <v>2.3239377455583465E-2</v>
      </c>
      <c r="F94" s="99">
        <f>'&lt;Regression Data&gt;'!F86</f>
        <v>19517</v>
      </c>
      <c r="G94" s="22">
        <f t="shared" si="5"/>
        <v>4.5654645637154267E-3</v>
      </c>
      <c r="H94" s="99"/>
      <c r="I94" s="99"/>
      <c r="J94" s="99"/>
      <c r="K94" s="99"/>
      <c r="L94" s="99"/>
      <c r="M94" s="99"/>
      <c r="N94" s="99"/>
      <c r="O94" s="99"/>
      <c r="Q94" s="101"/>
    </row>
    <row r="95" spans="2:17">
      <c r="B95" s="92">
        <f>'&lt;Regression Data&gt;'!B87</f>
        <v>45131</v>
      </c>
      <c r="C95" s="94">
        <f>'&lt;Regression Data&gt;'!C87</f>
        <v>198.76313781738199</v>
      </c>
      <c r="D95" s="22">
        <f t="shared" si="4"/>
        <v>-3.6476293031712737E-2</v>
      </c>
      <c r="F95" s="99">
        <f>'&lt;Regression Data&gt;'!F87</f>
        <v>19646.05078125</v>
      </c>
      <c r="G95" s="22">
        <f t="shared" si="5"/>
        <v>6.6122242788337893E-3</v>
      </c>
      <c r="H95" s="99"/>
      <c r="I95" s="99"/>
      <c r="J95" s="99"/>
      <c r="K95" s="99"/>
      <c r="L95" s="99"/>
      <c r="M95" s="99"/>
      <c r="N95" s="99"/>
      <c r="O95" s="99"/>
      <c r="Q95" s="101"/>
    </row>
    <row r="96" spans="2:17">
      <c r="B96" s="92">
        <f>'&lt;Regression Data&gt;'!B88</f>
        <v>45124</v>
      </c>
      <c r="C96" s="94">
        <f>'&lt;Regression Data&gt;'!C88</f>
        <v>184.66043090820301</v>
      </c>
      <c r="D96" s="22">
        <f t="shared" si="4"/>
        <v>-7.0952325788578352E-2</v>
      </c>
      <c r="F96" s="99">
        <f>'&lt;Regression Data&gt;'!F88</f>
        <v>19745</v>
      </c>
      <c r="G96" s="22">
        <f t="shared" si="5"/>
        <v>5.0365958966387403E-3</v>
      </c>
      <c r="H96" s="99"/>
      <c r="I96" s="99"/>
      <c r="J96" s="99"/>
      <c r="K96" s="99"/>
      <c r="L96" s="99"/>
      <c r="M96" s="99"/>
      <c r="N96" s="99"/>
      <c r="O96" s="99"/>
      <c r="Q96" s="101"/>
    </row>
    <row r="97" spans="2:17">
      <c r="B97" s="92">
        <f>'&lt;Regression Data&gt;'!B89</f>
        <v>45117</v>
      </c>
      <c r="C97" s="94">
        <f>'&lt;Regression Data&gt;'!C89</f>
        <v>177.41975402832</v>
      </c>
      <c r="D97" s="22">
        <f t="shared" si="4"/>
        <v>-3.921076564303283E-2</v>
      </c>
      <c r="F97" s="99">
        <f>'&lt;Regression Data&gt;'!F89</f>
        <v>19564.5</v>
      </c>
      <c r="G97" s="22">
        <f t="shared" si="5"/>
        <v>-9.1415548240060263E-3</v>
      </c>
      <c r="H97" s="99"/>
      <c r="I97" s="99"/>
      <c r="J97" s="99"/>
      <c r="K97" s="99"/>
      <c r="L97" s="99"/>
      <c r="M97" s="99"/>
      <c r="N97" s="99"/>
      <c r="O97" s="99"/>
      <c r="Q97" s="101"/>
    </row>
    <row r="98" spans="2:17">
      <c r="B98" s="92">
        <f>'&lt;Regression Data&gt;'!B90</f>
        <v>45110</v>
      </c>
      <c r="C98" s="94">
        <f>'&lt;Regression Data&gt;'!C90</f>
        <v>182.294189453125</v>
      </c>
      <c r="D98" s="22">
        <f t="shared" si="4"/>
        <v>2.7474028760218649E-2</v>
      </c>
      <c r="F98" s="99">
        <f>'&lt;Regression Data&gt;'!F90</f>
        <v>19331.80078125</v>
      </c>
      <c r="G98" s="22">
        <f t="shared" si="5"/>
        <v>-1.1893951736563713E-2</v>
      </c>
      <c r="H98" s="99"/>
      <c r="I98" s="99"/>
      <c r="J98" s="99"/>
      <c r="K98" s="99"/>
      <c r="L98" s="99"/>
      <c r="M98" s="99"/>
      <c r="N98" s="99"/>
      <c r="O98" s="99"/>
      <c r="Q98" s="101"/>
    </row>
    <row r="99" spans="2:17">
      <c r="B99" s="92">
        <f>'&lt;Regression Data&gt;'!B91</f>
        <v>45103</v>
      </c>
      <c r="C99" s="94">
        <f>'&lt;Regression Data&gt;'!C91</f>
        <v>179.02880859375</v>
      </c>
      <c r="D99" s="22">
        <f t="shared" si="4"/>
        <v>-1.791269852961852E-2</v>
      </c>
      <c r="F99" s="99">
        <f>'&lt;Regression Data&gt;'!F91</f>
        <v>19189.05078125</v>
      </c>
      <c r="G99" s="22">
        <f t="shared" si="5"/>
        <v>-7.3842060351901884E-3</v>
      </c>
      <c r="H99" s="99"/>
      <c r="I99" s="99"/>
      <c r="J99" s="99"/>
      <c r="K99" s="99"/>
      <c r="L99" s="99"/>
      <c r="M99" s="99"/>
      <c r="N99" s="99"/>
      <c r="O99" s="99"/>
      <c r="Q99" s="101"/>
    </row>
    <row r="100" spans="2:17">
      <c r="B100" s="92">
        <f>'&lt;Regression Data&gt;'!B92</f>
        <v>45096</v>
      </c>
      <c r="C100" s="94">
        <f>'&lt;Regression Data&gt;'!C92</f>
        <v>176.70991516113199</v>
      </c>
      <c r="D100" s="22">
        <f t="shared" si="4"/>
        <v>-1.2952627294079866E-2</v>
      </c>
      <c r="F100" s="99">
        <f>'&lt;Regression Data&gt;'!F92</f>
        <v>18665.5</v>
      </c>
      <c r="G100" s="22">
        <f t="shared" si="5"/>
        <v>-2.7283829055347097E-2</v>
      </c>
      <c r="H100" s="99"/>
      <c r="I100" s="99"/>
      <c r="J100" s="99"/>
      <c r="K100" s="99"/>
      <c r="L100" s="99"/>
      <c r="M100" s="99"/>
      <c r="N100" s="99"/>
      <c r="O100" s="99"/>
      <c r="Q100" s="101"/>
    </row>
    <row r="101" spans="2:17">
      <c r="B101" s="92">
        <f>'&lt;Regression Data&gt;'!B93</f>
        <v>45089</v>
      </c>
      <c r="C101" s="94">
        <f>'&lt;Regression Data&gt;'!C93</f>
        <v>178.129638671875</v>
      </c>
      <c r="D101" s="22">
        <f t="shared" si="4"/>
        <v>8.034204019895741E-3</v>
      </c>
      <c r="F101" s="99">
        <f>'&lt;Regression Data&gt;'!F93</f>
        <v>18826</v>
      </c>
      <c r="G101" s="22">
        <f t="shared" si="5"/>
        <v>8.598751707695973E-3</v>
      </c>
      <c r="H101" s="99"/>
      <c r="I101" s="99"/>
      <c r="J101" s="99"/>
      <c r="K101" s="99"/>
      <c r="L101" s="99"/>
      <c r="M101" s="99"/>
      <c r="N101" s="99"/>
      <c r="O101" s="99"/>
      <c r="Q101" s="101"/>
    </row>
    <row r="102" spans="2:17">
      <c r="B102" s="92">
        <f>'&lt;Regression Data&gt;'!B94</f>
        <v>45082</v>
      </c>
      <c r="C102" s="94">
        <f>'&lt;Regression Data&gt;'!C94</f>
        <v>173.01860046386699</v>
      </c>
      <c r="D102" s="22">
        <f t="shared" si="4"/>
        <v>-2.8692800626081261E-2</v>
      </c>
      <c r="F102" s="99">
        <f>'&lt;Regression Data&gt;'!F94</f>
        <v>18563.400390625</v>
      </c>
      <c r="G102" s="22">
        <f t="shared" si="5"/>
        <v>-1.3948773471528786E-2</v>
      </c>
      <c r="H102" s="99"/>
      <c r="I102" s="99"/>
      <c r="J102" s="99"/>
      <c r="K102" s="99"/>
      <c r="L102" s="99"/>
      <c r="M102" s="99"/>
      <c r="N102" s="99"/>
      <c r="O102" s="99"/>
      <c r="Q102" s="101"/>
    </row>
    <row r="103" spans="2:17">
      <c r="B103" s="92">
        <f>'&lt;Regression Data&gt;'!B95</f>
        <v>45075</v>
      </c>
      <c r="C103" s="94">
        <f>'&lt;Regression Data&gt;'!C95</f>
        <v>165.210037231445</v>
      </c>
      <c r="D103" s="22">
        <f t="shared" si="4"/>
        <v>-4.5131351262159392E-2</v>
      </c>
      <c r="F103" s="99">
        <f>'&lt;Regression Data&gt;'!F95</f>
        <v>18534.099609375</v>
      </c>
      <c r="G103" s="22">
        <f t="shared" si="5"/>
        <v>-1.5784167034826879E-3</v>
      </c>
      <c r="H103" s="99"/>
      <c r="I103" s="99"/>
      <c r="J103" s="99"/>
      <c r="K103" s="99"/>
      <c r="L103" s="99"/>
      <c r="M103" s="99"/>
      <c r="N103" s="99"/>
      <c r="O103" s="99"/>
      <c r="Q103" s="101"/>
    </row>
    <row r="104" spans="2:17">
      <c r="B104" s="92">
        <f>'&lt;Regression Data&gt;'!B96</f>
        <v>45068</v>
      </c>
      <c r="C104" s="94">
        <f>'&lt;Regression Data&gt;'!C96</f>
        <v>165.16271972656199</v>
      </c>
      <c r="D104" s="22">
        <f t="shared" si="4"/>
        <v>-2.8640817274749875E-4</v>
      </c>
      <c r="F104" s="99">
        <f>'&lt;Regression Data&gt;'!F96</f>
        <v>18499.349609375</v>
      </c>
      <c r="G104" s="22">
        <f t="shared" si="5"/>
        <v>-1.87492247977461E-3</v>
      </c>
      <c r="H104" s="99"/>
      <c r="I104" s="99"/>
      <c r="J104" s="99"/>
      <c r="K104" s="99"/>
      <c r="L104" s="99"/>
      <c r="M104" s="99"/>
      <c r="N104" s="99"/>
      <c r="O104" s="99"/>
      <c r="Q104" s="101"/>
    </row>
    <row r="105" spans="2:17">
      <c r="B105" s="92">
        <f>'&lt;Regression Data&gt;'!B97</f>
        <v>45061</v>
      </c>
      <c r="C105" s="94">
        <f>'&lt;Regression Data&gt;'!C97</f>
        <v>164.02691650390599</v>
      </c>
      <c r="D105" s="22">
        <f t="shared" si="4"/>
        <v>-6.8768740581190979E-3</v>
      </c>
      <c r="F105" s="99">
        <f>'&lt;Regression Data&gt;'!F97</f>
        <v>18203.400390625</v>
      </c>
      <c r="G105" s="22">
        <f t="shared" si="5"/>
        <v>-1.5997817490838728E-2</v>
      </c>
      <c r="H105" s="99"/>
      <c r="I105" s="99"/>
      <c r="J105" s="99"/>
      <c r="K105" s="99"/>
      <c r="L105" s="99"/>
      <c r="M105" s="99"/>
      <c r="N105" s="99"/>
      <c r="O105" s="99"/>
      <c r="Q105" s="101"/>
    </row>
    <row r="106" spans="2:17">
      <c r="B106" s="92">
        <f>'&lt;Regression Data&gt;'!B98</f>
        <v>45054</v>
      </c>
      <c r="C106" s="94">
        <f>'&lt;Regression Data&gt;'!C98</f>
        <v>165.58863830566401</v>
      </c>
      <c r="D106" s="22">
        <f t="shared" si="4"/>
        <v>9.5211312572642814E-3</v>
      </c>
      <c r="F106" s="99">
        <f>'&lt;Regression Data&gt;'!F98</f>
        <v>18314.80078125</v>
      </c>
      <c r="G106" s="22">
        <f t="shared" si="5"/>
        <v>6.1197572010980306E-3</v>
      </c>
      <c r="H106" s="99"/>
      <c r="I106" s="99"/>
      <c r="J106" s="99"/>
      <c r="K106" s="99"/>
      <c r="L106" s="99"/>
      <c r="M106" s="99"/>
      <c r="N106" s="99"/>
      <c r="O106" s="99"/>
      <c r="Q106" s="101"/>
    </row>
    <row r="107" spans="2:17">
      <c r="B107" s="92">
        <f>'&lt;Regression Data&gt;'!B99</f>
        <v>45047</v>
      </c>
      <c r="C107" s="94">
        <f>'&lt;Regression Data&gt;'!C99</f>
        <v>164.92610168457</v>
      </c>
      <c r="D107" s="22">
        <f t="shared" si="4"/>
        <v>-4.0010995191047671E-3</v>
      </c>
      <c r="F107" s="99">
        <f>'&lt;Regression Data&gt;'!F99</f>
        <v>18069</v>
      </c>
      <c r="G107" s="22">
        <f t="shared" si="5"/>
        <v>-1.3420882060679706E-2</v>
      </c>
      <c r="H107" s="99"/>
      <c r="I107" s="99"/>
      <c r="J107" s="99"/>
      <c r="K107" s="99"/>
      <c r="L107" s="99"/>
      <c r="M107" s="99"/>
      <c r="N107" s="99"/>
      <c r="O107" s="99"/>
      <c r="Q107" s="101"/>
    </row>
    <row r="108" spans="2:17">
      <c r="B108" s="92">
        <f>'&lt;Regression Data&gt;'!B100</f>
        <v>45040</v>
      </c>
      <c r="C108" s="94">
        <f>'&lt;Regression Data&gt;'!C100</f>
        <v>162.79649353027301</v>
      </c>
      <c r="D108" s="22">
        <f t="shared" si="4"/>
        <v>-1.2912499189303484E-2</v>
      </c>
      <c r="F108" s="99">
        <f>'&lt;Regression Data&gt;'!F100</f>
        <v>18065</v>
      </c>
      <c r="G108" s="22">
        <f t="shared" si="5"/>
        <v>-2.2137362333274346E-4</v>
      </c>
      <c r="H108" s="99"/>
      <c r="I108" s="99"/>
      <c r="J108" s="99"/>
      <c r="K108" s="99"/>
      <c r="L108" s="99"/>
      <c r="M108" s="99"/>
      <c r="N108" s="99"/>
      <c r="O108" s="99"/>
      <c r="Q108" s="101"/>
    </row>
    <row r="109" spans="2:17">
      <c r="B109" s="92">
        <f>'&lt;Regression Data&gt;'!B101</f>
        <v>45033</v>
      </c>
      <c r="C109" s="94">
        <f>'&lt;Regression Data&gt;'!C101</f>
        <v>160.61955261230401</v>
      </c>
      <c r="D109" s="22">
        <f t="shared" si="4"/>
        <v>-1.3372160976945047E-2</v>
      </c>
      <c r="F109" s="99">
        <f>'&lt;Regression Data&gt;'!F101</f>
        <v>17624.05078125</v>
      </c>
      <c r="G109" s="22">
        <f t="shared" si="5"/>
        <v>-2.4409035081649599E-2</v>
      </c>
      <c r="H109" s="99"/>
      <c r="I109" s="99"/>
      <c r="J109" s="99"/>
      <c r="K109" s="99"/>
      <c r="L109" s="99"/>
      <c r="M109" s="99"/>
      <c r="N109" s="99"/>
      <c r="O109" s="99"/>
      <c r="Q109" s="101"/>
    </row>
    <row r="110" spans="2:17">
      <c r="B110" s="92">
        <f>'&lt;Regression Data&gt;'!B102</f>
        <v>45026</v>
      </c>
      <c r="C110" s="94">
        <f>'&lt;Regression Data&gt;'!C102</f>
        <v>163.79029846191401</v>
      </c>
      <c r="D110" s="22">
        <f t="shared" si="4"/>
        <v>1.9740721462868205E-2</v>
      </c>
      <c r="F110" s="99">
        <f>'&lt;Regression Data&gt;'!F102</f>
        <v>17828</v>
      </c>
      <c r="G110" s="22">
        <f t="shared" si="5"/>
        <v>1.1572210116812531E-2</v>
      </c>
      <c r="H110" s="99"/>
      <c r="I110" s="99"/>
      <c r="J110" s="99"/>
      <c r="K110" s="99"/>
      <c r="L110" s="99"/>
      <c r="M110" s="99"/>
      <c r="N110" s="99"/>
      <c r="O110" s="99"/>
      <c r="Q110" s="101"/>
    </row>
    <row r="111" spans="2:17">
      <c r="B111" s="92">
        <f>'&lt;Regression Data&gt;'!B103</f>
        <v>45019</v>
      </c>
      <c r="C111" s="94">
        <f>'&lt;Regression Data&gt;'!C103</f>
        <v>165.82525634765599</v>
      </c>
      <c r="D111" s="22">
        <f t="shared" si="4"/>
        <v>1.2424166173768736E-2</v>
      </c>
      <c r="F111" s="99">
        <f>'&lt;Regression Data&gt;'!F103</f>
        <v>17599.150390625</v>
      </c>
      <c r="G111" s="22">
        <f t="shared" si="5"/>
        <v>-1.2836527337614978E-2</v>
      </c>
      <c r="H111" s="99"/>
      <c r="I111" s="99"/>
      <c r="J111" s="99"/>
      <c r="K111" s="99"/>
      <c r="L111" s="99"/>
      <c r="M111" s="99"/>
      <c r="N111" s="99"/>
      <c r="O111" s="99"/>
      <c r="Q111" s="101"/>
    </row>
    <row r="112" spans="2:17">
      <c r="B112" s="92">
        <f>'&lt;Regression Data&gt;'!B104</f>
        <v>45012</v>
      </c>
      <c r="C112" s="94">
        <f>'&lt;Regression Data&gt;'!C104</f>
        <v>165.73063659667901</v>
      </c>
      <c r="D112" s="22">
        <f t="shared" ref="D112:D120" si="6">C112/C111-1</f>
        <v>-5.7059915395885064E-4</v>
      </c>
      <c r="F112" s="99">
        <f>'&lt;Regression Data&gt;'!F104</f>
        <v>17359.75</v>
      </c>
      <c r="G112" s="22">
        <f t="shared" ref="G112:G120" si="7">F112/F111-1</f>
        <v>-1.360295158069269E-2</v>
      </c>
      <c r="H112" s="99"/>
      <c r="I112" s="99"/>
      <c r="J112" s="99"/>
      <c r="K112" s="99"/>
      <c r="L112" s="99"/>
      <c r="M112" s="99"/>
      <c r="N112" s="99"/>
      <c r="O112" s="99"/>
      <c r="Q112" s="101"/>
    </row>
    <row r="113" spans="2:17">
      <c r="B113" s="92">
        <f>'&lt;Regression Data&gt;'!B105</f>
        <v>45005</v>
      </c>
      <c r="C113" s="94">
        <f>'&lt;Regression Data&gt;'!C105</f>
        <v>163.45903015136699</v>
      </c>
      <c r="D113" s="22">
        <f t="shared" si="6"/>
        <v>-1.3706617508748131E-2</v>
      </c>
      <c r="F113" s="99">
        <f>'&lt;Regression Data&gt;'!F105</f>
        <v>16945.05078125</v>
      </c>
      <c r="G113" s="22">
        <f t="shared" si="7"/>
        <v>-2.3888547862152443E-2</v>
      </c>
      <c r="H113" s="99"/>
      <c r="I113" s="99"/>
      <c r="J113" s="99"/>
      <c r="K113" s="99"/>
      <c r="L113" s="99"/>
      <c r="M113" s="99"/>
      <c r="N113" s="99"/>
      <c r="O113" s="99"/>
      <c r="Q113" s="101"/>
    </row>
    <row r="114" spans="2:17">
      <c r="B114" s="92">
        <f>'&lt;Regression Data&gt;'!B106</f>
        <v>44998</v>
      </c>
      <c r="C114" s="94">
        <f>'&lt;Regression Data&gt;'!C106</f>
        <v>167.48161315917901</v>
      </c>
      <c r="D114" s="22">
        <f t="shared" si="6"/>
        <v>2.460912073249788E-2</v>
      </c>
      <c r="F114" s="99">
        <f>'&lt;Regression Data&gt;'!F106</f>
        <v>17100.05078125</v>
      </c>
      <c r="G114" s="22">
        <f t="shared" si="7"/>
        <v>9.1472136614374477E-3</v>
      </c>
      <c r="H114" s="99"/>
      <c r="I114" s="99"/>
      <c r="J114" s="99"/>
      <c r="K114" s="99"/>
      <c r="L114" s="99"/>
      <c r="M114" s="99"/>
      <c r="N114" s="99"/>
      <c r="O114" s="99"/>
      <c r="Q114" s="101"/>
    </row>
    <row r="115" spans="2:17">
      <c r="B115" s="92">
        <f>'&lt;Regression Data&gt;'!B107</f>
        <v>44991</v>
      </c>
      <c r="C115" s="94">
        <f>'&lt;Regression Data&gt;'!C107</f>
        <v>171.07827758789</v>
      </c>
      <c r="D115" s="22">
        <f t="shared" si="6"/>
        <v>2.1474980810536115E-2</v>
      </c>
      <c r="F115" s="99">
        <f>'&lt;Regression Data&gt;'!F107</f>
        <v>17412.900390625</v>
      </c>
      <c r="G115" s="22">
        <f t="shared" si="7"/>
        <v>1.8295244463135463E-2</v>
      </c>
      <c r="H115" s="99"/>
      <c r="I115" s="99"/>
      <c r="J115" s="99"/>
      <c r="K115" s="99"/>
      <c r="L115" s="99"/>
      <c r="M115" s="99"/>
      <c r="N115" s="99"/>
      <c r="O115" s="99"/>
      <c r="Q115" s="101"/>
    </row>
    <row r="116" spans="2:17">
      <c r="B116" s="92">
        <f>'&lt;Regression Data&gt;'!B108</f>
        <v>44984</v>
      </c>
      <c r="C116" s="94">
        <f>'&lt;Regression Data&gt;'!C108</f>
        <v>163.36437988281199</v>
      </c>
      <c r="D116" s="22">
        <f t="shared" si="6"/>
        <v>-4.5089872389643793E-2</v>
      </c>
      <c r="F116" s="99">
        <f>'&lt;Regression Data&gt;'!F108</f>
        <v>17594.349609375</v>
      </c>
      <c r="G116" s="22">
        <f t="shared" si="7"/>
        <v>1.0420390324388018E-2</v>
      </c>
      <c r="H116" s="99"/>
      <c r="I116" s="99"/>
      <c r="J116" s="99"/>
      <c r="K116" s="99"/>
      <c r="L116" s="99"/>
      <c r="M116" s="99"/>
      <c r="N116" s="99"/>
      <c r="O116" s="99"/>
      <c r="Q116" s="101"/>
    </row>
    <row r="117" spans="2:17">
      <c r="B117" s="92">
        <f>'&lt;Regression Data&gt;'!B109</f>
        <v>44977</v>
      </c>
      <c r="C117" s="94">
        <f>'&lt;Regression Data&gt;'!C109</f>
        <v>161.84999084472599</v>
      </c>
      <c r="D117" s="22">
        <f t="shared" si="6"/>
        <v>-9.2700075694122086E-3</v>
      </c>
      <c r="F117" s="99">
        <f>'&lt;Regression Data&gt;'!F109</f>
        <v>17465.80078125</v>
      </c>
      <c r="G117" s="22">
        <f t="shared" si="7"/>
        <v>-7.3062563254115975E-3</v>
      </c>
      <c r="H117" s="99"/>
      <c r="I117" s="99"/>
      <c r="J117" s="99"/>
      <c r="K117" s="99"/>
      <c r="L117" s="99"/>
      <c r="M117" s="99"/>
      <c r="N117" s="99"/>
      <c r="O117" s="99"/>
      <c r="Q117" s="101"/>
    </row>
    <row r="118" spans="2:17">
      <c r="B118" s="92">
        <f>'&lt;Regression Data&gt;'!B110</f>
        <v>44970</v>
      </c>
      <c r="C118" s="94">
        <f>'&lt;Regression Data&gt;'!C110</f>
        <v>159.057846069335</v>
      </c>
      <c r="D118" s="22">
        <f t="shared" si="6"/>
        <v>-1.7251436103383533E-2</v>
      </c>
      <c r="F118" s="99">
        <f>'&lt;Regression Data&gt;'!F110</f>
        <v>17944.19921875</v>
      </c>
      <c r="G118" s="22">
        <f t="shared" si="7"/>
        <v>2.739058137051309E-2</v>
      </c>
      <c r="H118" s="99"/>
      <c r="I118" s="99"/>
      <c r="J118" s="99"/>
      <c r="K118" s="99"/>
      <c r="L118" s="99"/>
      <c r="M118" s="99"/>
      <c r="N118" s="99"/>
      <c r="O118" s="99"/>
      <c r="Q118" s="101"/>
    </row>
    <row r="119" spans="2:17">
      <c r="B119" s="92">
        <f>'&lt;Regression Data&gt;'!B111</f>
        <v>44963</v>
      </c>
      <c r="C119" s="94">
        <f>'&lt;Regression Data&gt;'!C111</f>
        <v>156.17103576660099</v>
      </c>
      <c r="D119" s="22">
        <f t="shared" si="6"/>
        <v>-1.8149436661399343E-2</v>
      </c>
      <c r="F119" s="99">
        <f>'&lt;Regression Data&gt;'!F111</f>
        <v>17856.5</v>
      </c>
      <c r="G119" s="22">
        <f t="shared" si="7"/>
        <v>-4.8873297538049032E-3</v>
      </c>
      <c r="H119" s="99"/>
      <c r="I119" s="99"/>
      <c r="J119" s="99"/>
      <c r="K119" s="99"/>
      <c r="L119" s="99"/>
      <c r="M119" s="99"/>
      <c r="N119" s="99"/>
      <c r="O119" s="99"/>
      <c r="Q119" s="101"/>
    </row>
    <row r="120" spans="2:17">
      <c r="B120" s="92">
        <f>'&lt;Regression Data&gt;'!B112</f>
        <v>44956</v>
      </c>
      <c r="C120" s="94">
        <f>'&lt;Regression Data&gt;'!C112</f>
        <v>152.69999999999999</v>
      </c>
      <c r="D120" s="22">
        <f t="shared" si="6"/>
        <v>-2.2225861214037801E-2</v>
      </c>
      <c r="F120" s="99">
        <f>'&lt;Regression Data&gt;'!F112</f>
        <v>17854.05</v>
      </c>
      <c r="G120" s="22">
        <f t="shared" si="7"/>
        <v>-1.3720493937785516E-4</v>
      </c>
      <c r="H120" s="99"/>
      <c r="I120" s="99"/>
      <c r="J120" s="99"/>
      <c r="K120" s="99"/>
      <c r="L120" s="99"/>
      <c r="M120" s="99"/>
      <c r="N120" s="99"/>
      <c r="O120" s="99"/>
      <c r="Q120" s="101"/>
    </row>
    <row r="121" spans="2:17">
      <c r="G121" s="98"/>
      <c r="H121" s="99"/>
      <c r="I121" s="99"/>
      <c r="J121" s="99"/>
      <c r="K121" s="99"/>
      <c r="L121" s="99"/>
      <c r="M121" s="99"/>
      <c r="N121" s="99"/>
      <c r="O121" s="99"/>
      <c r="Q121" s="101"/>
    </row>
    <row r="122" spans="2:17">
      <c r="G122" s="98"/>
      <c r="H122" s="99"/>
      <c r="I122" s="99"/>
      <c r="J122" s="99"/>
      <c r="K122" s="99"/>
      <c r="L122" s="99"/>
      <c r="M122" s="99"/>
      <c r="N122" s="99"/>
      <c r="O122" s="99"/>
      <c r="Q122" s="101"/>
    </row>
    <row r="123" spans="2:17">
      <c r="B123" s="318"/>
      <c r="C123" s="318"/>
      <c r="D123" s="318"/>
      <c r="E123" s="318"/>
      <c r="F123" s="318"/>
      <c r="G123" s="462"/>
      <c r="H123" s="463"/>
      <c r="I123" s="463"/>
      <c r="J123" s="463"/>
      <c r="K123" s="463"/>
      <c r="L123" s="99"/>
      <c r="M123" s="99"/>
      <c r="N123" s="99"/>
      <c r="O123" s="99"/>
      <c r="Q123" s="101"/>
    </row>
  </sheetData>
  <mergeCells count="8">
    <mergeCell ref="B3:K4"/>
    <mergeCell ref="I9:K9"/>
    <mergeCell ref="Q13:Q14"/>
    <mergeCell ref="F9:G9"/>
    <mergeCell ref="B9:D9"/>
    <mergeCell ref="M13:M14"/>
    <mergeCell ref="N13:N14"/>
    <mergeCell ref="O13:O14"/>
  </mergeCells>
  <pageMargins left="0.31496062992125984" right="0.31496062992125984" top="0.35433070866141736" bottom="0.35433070866141736" header="0.31496062992125984" footer="0.31496062992125984"/>
  <pageSetup paperSize="9" scale="8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71"/>
  <sheetViews>
    <sheetView showGridLines="0" view="pageBreakPreview" zoomScale="60" zoomScaleNormal="100" workbookViewId="0">
      <pane ySplit="7" topLeftCell="A32" activePane="bottomLeft" state="frozen"/>
      <selection activeCell="BM172" sqref="BM172"/>
      <selection pane="bottomLeft" activeCell="W68" sqref="W68"/>
    </sheetView>
  </sheetViews>
  <sheetFormatPr defaultColWidth="9.109375" defaultRowHeight="14.4"/>
  <cols>
    <col min="1" max="1" width="1.44140625" customWidth="1"/>
    <col min="2" max="2" width="24.88671875" bestFit="1" customWidth="1"/>
    <col min="7" max="7" width="14.44140625" customWidth="1"/>
    <col min="8" max="8" width="12.5546875" bestFit="1" customWidth="1"/>
    <col min="9" max="9" width="12.33203125" bestFit="1" customWidth="1"/>
    <col min="10" max="10" width="14.44140625" bestFit="1" customWidth="1"/>
    <col min="11" max="11" width="13.6640625" bestFit="1" customWidth="1"/>
  </cols>
  <sheetData>
    <row r="2" spans="2:11">
      <c r="B2" s="318"/>
      <c r="C2" s="318"/>
      <c r="D2" s="318"/>
      <c r="E2" s="318"/>
      <c r="F2" s="318"/>
      <c r="G2" s="318"/>
      <c r="H2" s="318"/>
      <c r="I2" s="318"/>
      <c r="J2" s="318"/>
      <c r="K2" s="318"/>
    </row>
    <row r="3" spans="2:11">
      <c r="B3" s="487" t="str">
        <f>"Intrinsic Growth" &amp; "- " &amp; 'Data Sheet'!B1</f>
        <v>Intrinsic Growth- NTPC LTD</v>
      </c>
      <c r="C3" s="487"/>
      <c r="D3" s="487"/>
      <c r="E3" s="487"/>
      <c r="F3" s="487"/>
      <c r="G3" s="487"/>
      <c r="H3" s="487"/>
      <c r="I3" s="487"/>
      <c r="J3" s="487"/>
      <c r="K3" s="487"/>
    </row>
    <row r="4" spans="2:11">
      <c r="B4" s="487"/>
      <c r="C4" s="487"/>
      <c r="D4" s="487"/>
      <c r="E4" s="487"/>
      <c r="F4" s="487"/>
      <c r="G4" s="487"/>
      <c r="H4" s="487"/>
      <c r="I4" s="487"/>
      <c r="J4" s="487"/>
      <c r="K4" s="487"/>
    </row>
    <row r="5" spans="2:11" ht="21.6" thickBot="1">
      <c r="B5" s="430"/>
      <c r="C5" s="430"/>
      <c r="D5" s="430"/>
      <c r="E5" s="430"/>
      <c r="F5" s="430"/>
      <c r="G5" s="430"/>
      <c r="H5" s="430"/>
      <c r="I5" s="429"/>
      <c r="J5" s="429"/>
      <c r="K5" s="429"/>
    </row>
    <row r="6" spans="2:11" ht="21.6" thickTop="1">
      <c r="B6" s="428"/>
      <c r="C6" s="428"/>
      <c r="D6" s="428"/>
      <c r="E6" s="428"/>
      <c r="F6" s="428"/>
      <c r="G6" s="428"/>
      <c r="H6" s="428"/>
    </row>
    <row r="7" spans="2:11">
      <c r="B7" s="455" t="s">
        <v>304</v>
      </c>
      <c r="C7" s="455"/>
      <c r="D7" s="455"/>
      <c r="E7" s="455"/>
      <c r="F7" s="455"/>
      <c r="G7" s="451">
        <f>'Raw FS'!J$2</f>
        <v>43891</v>
      </c>
      <c r="H7" s="451">
        <f>'Raw FS'!K$2</f>
        <v>44256</v>
      </c>
      <c r="I7" s="451">
        <f>'Raw FS'!L$2</f>
        <v>44621</v>
      </c>
      <c r="J7" s="451">
        <f>'Raw FS'!M$2</f>
        <v>44986</v>
      </c>
      <c r="K7" s="451">
        <f>'Raw FS'!N$2</f>
        <v>45352</v>
      </c>
    </row>
    <row r="9" spans="2:11">
      <c r="B9" s="2" t="s">
        <v>305</v>
      </c>
    </row>
    <row r="10" spans="2:11">
      <c r="B10" s="109" t="str">
        <f>'Raw FS'!B36</f>
        <v>Other Assets</v>
      </c>
      <c r="C10" s="109"/>
      <c r="D10" s="109"/>
      <c r="E10" s="109"/>
      <c r="F10" s="109"/>
      <c r="G10" s="116">
        <f>'Raw FS'!J36</f>
        <v>81951</v>
      </c>
      <c r="H10" s="116">
        <f>'Raw FS'!K36</f>
        <v>86681</v>
      </c>
      <c r="I10" s="116">
        <f>'Raw FS'!L36</f>
        <v>89156</v>
      </c>
      <c r="J10" s="116">
        <f>'Raw FS'!M36</f>
        <v>103651</v>
      </c>
      <c r="K10" s="116">
        <f>'Raw FS'!N36</f>
        <v>116795</v>
      </c>
    </row>
    <row r="11" spans="2:11">
      <c r="B11" s="109" t="str">
        <f>'Raw FS'!B37</f>
        <v>Inventories</v>
      </c>
      <c r="C11" s="109"/>
      <c r="D11" s="109"/>
      <c r="E11" s="109"/>
      <c r="F11" s="109"/>
      <c r="G11" s="116">
        <f>'Raw FS'!J37</f>
        <v>11319</v>
      </c>
      <c r="H11" s="116">
        <f>'Raw FS'!K37</f>
        <v>10020</v>
      </c>
      <c r="I11" s="116">
        <f>'Raw FS'!L37</f>
        <v>10370</v>
      </c>
      <c r="J11" s="116">
        <f>'Raw FS'!M37</f>
        <v>14454</v>
      </c>
      <c r="K11" s="116">
        <f>'Raw FS'!N37</f>
        <v>18270</v>
      </c>
    </row>
    <row r="12" spans="2:11">
      <c r="B12" s="109" t="str">
        <f>'Raw FS'!B42</f>
        <v>Cash Equivalents</v>
      </c>
      <c r="C12" s="109"/>
      <c r="D12" s="109"/>
      <c r="E12" s="109"/>
      <c r="F12" s="109"/>
      <c r="G12" s="116">
        <f>'Raw FS'!J42</f>
        <v>3214</v>
      </c>
      <c r="H12" s="116">
        <f>'Raw FS'!K42</f>
        <v>4388</v>
      </c>
      <c r="I12" s="116">
        <f>'Raw FS'!L42</f>
        <v>4458</v>
      </c>
      <c r="J12" s="116">
        <f>'Raw FS'!M42</f>
        <v>4949</v>
      </c>
      <c r="K12" s="116">
        <f>'Raw FS'!N42</f>
        <v>6847</v>
      </c>
    </row>
    <row r="13" spans="2:11">
      <c r="B13" s="79" t="str">
        <f>'Raw FS'!B43</f>
        <v>Loans n Advances</v>
      </c>
      <c r="C13" s="79"/>
      <c r="D13" s="79"/>
      <c r="E13" s="79"/>
      <c r="F13" s="79"/>
      <c r="G13" s="112">
        <f>'Raw FS'!J43</f>
        <v>2095</v>
      </c>
      <c r="H13" s="112">
        <f>'Raw FS'!K43</f>
        <v>3652</v>
      </c>
      <c r="I13" s="112">
        <f>'Raw FS'!L43</f>
        <v>3566</v>
      </c>
      <c r="J13" s="112">
        <f>'Raw FS'!M43</f>
        <v>5227</v>
      </c>
      <c r="K13" s="112">
        <f>'Raw FS'!N43</f>
        <v>4861</v>
      </c>
    </row>
    <row r="14" spans="2:11">
      <c r="B14" s="108" t="s">
        <v>306</v>
      </c>
      <c r="C14" s="107"/>
      <c r="D14" s="107"/>
      <c r="E14" s="107"/>
      <c r="F14" s="107"/>
      <c r="G14" s="115">
        <f>SUM(G10:G13)</f>
        <v>98579</v>
      </c>
      <c r="H14" s="115">
        <f>SUM(H10:H13)</f>
        <v>104741</v>
      </c>
      <c r="I14" s="115">
        <f>SUM(I10:I13)</f>
        <v>107550</v>
      </c>
      <c r="J14" s="115">
        <f>SUM(J10:J13)</f>
        <v>128281</v>
      </c>
      <c r="K14" s="115">
        <f>SUM(K10:K13)</f>
        <v>146773</v>
      </c>
    </row>
    <row r="15" spans="2:11">
      <c r="G15" s="112"/>
      <c r="H15" s="112"/>
      <c r="I15" s="112"/>
      <c r="J15" s="112"/>
      <c r="K15" s="112"/>
    </row>
    <row r="16" spans="2:11">
      <c r="B16" s="2" t="s">
        <v>308</v>
      </c>
      <c r="G16" s="112"/>
      <c r="H16" s="112"/>
      <c r="I16" s="112"/>
      <c r="J16" s="112"/>
      <c r="K16" s="112"/>
    </row>
    <row r="17" spans="1:11">
      <c r="B17" s="109" t="str">
        <f>'Raw FS'!B13</f>
        <v>Trade Payables</v>
      </c>
      <c r="C17" s="109"/>
      <c r="D17" s="109"/>
      <c r="E17" s="109"/>
      <c r="F17" s="109"/>
      <c r="G17" s="116">
        <f>'Raw FS'!J13</f>
        <v>10109</v>
      </c>
      <c r="H17" s="116">
        <f>'Raw FS'!K13</f>
        <v>8726</v>
      </c>
      <c r="I17" s="116">
        <f>'Raw FS'!L13</f>
        <v>11277</v>
      </c>
      <c r="J17" s="116">
        <f>'Raw FS'!M13</f>
        <v>11356</v>
      </c>
      <c r="K17" s="116">
        <f>'Raw FS'!N13</f>
        <v>11338</v>
      </c>
    </row>
    <row r="18" spans="1:11">
      <c r="B18" s="109" t="str">
        <f>'Raw FS'!B14</f>
        <v>Advance from Customers</v>
      </c>
      <c r="C18" s="109"/>
      <c r="D18" s="109"/>
      <c r="E18" s="109"/>
      <c r="F18" s="109"/>
      <c r="G18" s="116">
        <f>'Raw FS'!J14</f>
        <v>781</v>
      </c>
      <c r="H18" s="116">
        <f>'Raw FS'!K14</f>
        <v>864</v>
      </c>
      <c r="I18" s="116">
        <f>'Raw FS'!L14</f>
        <v>758</v>
      </c>
      <c r="J18" s="116">
        <f>'Raw FS'!M14</f>
        <v>625</v>
      </c>
      <c r="K18" s="116">
        <f>'Raw FS'!N14</f>
        <v>686</v>
      </c>
    </row>
    <row r="19" spans="1:11">
      <c r="B19" s="109" t="str">
        <f>'Raw FS'!B15</f>
        <v>Other liability items</v>
      </c>
      <c r="C19" s="109"/>
      <c r="D19" s="109"/>
      <c r="E19" s="109"/>
      <c r="F19" s="109"/>
      <c r="G19" s="112">
        <f>'Raw FS'!J15</f>
        <v>41539</v>
      </c>
      <c r="H19" s="112">
        <f>'Raw FS'!K15</f>
        <v>48962</v>
      </c>
      <c r="I19" s="112">
        <f>'Raw FS'!L15</f>
        <v>53956</v>
      </c>
      <c r="J19" s="112">
        <f>'Raw FS'!M15</f>
        <v>61341</v>
      </c>
      <c r="K19" s="112">
        <f>'Raw FS'!N15</f>
        <v>65000</v>
      </c>
    </row>
    <row r="20" spans="1:11">
      <c r="B20" s="108" t="s">
        <v>307</v>
      </c>
      <c r="C20" s="107"/>
      <c r="D20" s="107"/>
      <c r="E20" s="107"/>
      <c r="F20" s="107"/>
      <c r="G20" s="115">
        <f>SUM(G17:G19)</f>
        <v>52429</v>
      </c>
      <c r="H20" s="115">
        <f>SUM(H17:H19)</f>
        <v>58552</v>
      </c>
      <c r="I20" s="115">
        <f>SUM(I17:I19)</f>
        <v>65991</v>
      </c>
      <c r="J20" s="115">
        <f>SUM(J17:J19)</f>
        <v>73322</v>
      </c>
      <c r="K20" s="115">
        <f>SUM(K17:K19)</f>
        <v>77024</v>
      </c>
    </row>
    <row r="21" spans="1:11">
      <c r="G21" s="117"/>
      <c r="H21" s="117"/>
      <c r="I21" s="117"/>
      <c r="J21" s="117"/>
      <c r="K21" s="117"/>
    </row>
    <row r="22" spans="1:11" ht="15" thickBot="1">
      <c r="A22" t="s">
        <v>84</v>
      </c>
      <c r="B22" s="111" t="s">
        <v>309</v>
      </c>
      <c r="C22" s="111"/>
      <c r="D22" s="111"/>
      <c r="E22" s="111"/>
      <c r="F22" s="111"/>
      <c r="G22" s="120">
        <f>G14-G20</f>
        <v>46150</v>
      </c>
      <c r="H22" s="120">
        <f>H14-H20</f>
        <v>46189</v>
      </c>
      <c r="I22" s="120">
        <f>I14-I20</f>
        <v>41559</v>
      </c>
      <c r="J22" s="120">
        <f>J14-J20</f>
        <v>54959</v>
      </c>
      <c r="K22" s="120">
        <f>K14-K20</f>
        <v>69749</v>
      </c>
    </row>
    <row r="23" spans="1:11">
      <c r="G23" s="112"/>
      <c r="H23" s="112"/>
      <c r="I23" s="112"/>
      <c r="J23" s="112"/>
      <c r="K23" s="112"/>
    </row>
    <row r="24" spans="1:11">
      <c r="B24" s="2" t="s">
        <v>310</v>
      </c>
      <c r="G24" s="112"/>
      <c r="H24" s="112"/>
      <c r="I24" s="112"/>
      <c r="J24" s="112"/>
      <c r="K24" s="112"/>
    </row>
    <row r="25" spans="1:11">
      <c r="B25" s="109" t="str">
        <f>'Raw FS'!B19</f>
        <v>Land</v>
      </c>
      <c r="C25" s="109"/>
      <c r="D25" s="109"/>
      <c r="E25" s="109"/>
      <c r="F25" s="109"/>
      <c r="G25" s="116">
        <f>'Raw FS'!J19</f>
        <v>8760</v>
      </c>
      <c r="H25" s="116">
        <f>'Raw FS'!K19</f>
        <v>9009</v>
      </c>
      <c r="I25" s="116">
        <f>'Raw FS'!L19</f>
        <v>13280</v>
      </c>
      <c r="J25" s="116">
        <f>'Raw FS'!M19</f>
        <v>20214</v>
      </c>
      <c r="K25" s="116">
        <f>'Raw FS'!N19</f>
        <v>22550</v>
      </c>
    </row>
    <row r="26" spans="1:11">
      <c r="B26" s="109" t="str">
        <f>'Raw FS'!B20</f>
        <v>Building</v>
      </c>
      <c r="C26" s="109"/>
      <c r="D26" s="109"/>
      <c r="E26" s="109"/>
      <c r="F26" s="109"/>
      <c r="G26" s="116">
        <f>'Raw FS'!J20</f>
        <v>16871</v>
      </c>
      <c r="H26" s="116">
        <f>'Raw FS'!K20</f>
        <v>19597</v>
      </c>
      <c r="I26" s="116">
        <f>'Raw FS'!L20</f>
        <v>21573</v>
      </c>
      <c r="J26" s="116">
        <f>'Raw FS'!M20</f>
        <v>23175</v>
      </c>
      <c r="K26" s="116">
        <f>'Raw FS'!N20</f>
        <v>24835</v>
      </c>
    </row>
    <row r="27" spans="1:11">
      <c r="B27" s="109" t="str">
        <f>'Raw FS'!B21</f>
        <v>Plant Machinery</v>
      </c>
      <c r="C27" s="109"/>
      <c r="D27" s="109"/>
      <c r="E27" s="109"/>
      <c r="F27" s="109"/>
      <c r="G27" s="116">
        <f>'Raw FS'!J21</f>
        <v>178428</v>
      </c>
      <c r="H27" s="116">
        <f>'Raw FS'!K21</f>
        <v>208674</v>
      </c>
      <c r="I27" s="116">
        <f>'Raw FS'!L21</f>
        <v>239535</v>
      </c>
      <c r="J27" s="116">
        <f>'Raw FS'!M21</f>
        <v>263953</v>
      </c>
      <c r="K27" s="116">
        <f>'Raw FS'!N21</f>
        <v>282147</v>
      </c>
    </row>
    <row r="28" spans="1:11">
      <c r="B28" s="109" t="str">
        <f>'Raw FS'!B22</f>
        <v>Equipments</v>
      </c>
      <c r="C28" s="109"/>
      <c r="D28" s="109"/>
      <c r="E28" s="109"/>
      <c r="F28" s="109"/>
      <c r="G28" s="116">
        <f>'Raw FS'!J22</f>
        <v>1047</v>
      </c>
      <c r="H28" s="116">
        <f>'Raw FS'!K22</f>
        <v>1187</v>
      </c>
      <c r="I28" s="116">
        <f>'Raw FS'!L22</f>
        <v>1275</v>
      </c>
      <c r="J28" s="116">
        <f>'Raw FS'!M22</f>
        <v>1442</v>
      </c>
      <c r="K28" s="116">
        <f>'Raw FS'!N22</f>
        <v>1585</v>
      </c>
    </row>
    <row r="29" spans="1:11">
      <c r="B29" s="109" t="str">
        <f>'Raw FS'!B24</f>
        <v>Furniture n fittings</v>
      </c>
      <c r="C29" s="109"/>
      <c r="D29" s="109"/>
      <c r="E29" s="109"/>
      <c r="F29" s="109"/>
      <c r="G29" s="116">
        <f>'Raw FS'!J24</f>
        <v>2617</v>
      </c>
      <c r="H29" s="116">
        <f>'Raw FS'!K24</f>
        <v>3103</v>
      </c>
      <c r="I29" s="116">
        <f>'Raw FS'!L24</f>
        <v>3375</v>
      </c>
      <c r="J29" s="116">
        <f>'Raw FS'!M24</f>
        <v>3735</v>
      </c>
      <c r="K29" s="116">
        <f>'Raw FS'!N24</f>
        <v>4276</v>
      </c>
    </row>
    <row r="30" spans="1:11">
      <c r="B30" s="109" t="str">
        <f>'Raw FS'!B25</f>
        <v>Railway sidings</v>
      </c>
      <c r="C30" s="109"/>
      <c r="D30" s="109"/>
      <c r="E30" s="109"/>
      <c r="F30" s="109"/>
      <c r="G30" s="116">
        <f>'Raw FS'!J25</f>
        <v>3255</v>
      </c>
      <c r="H30" s="116">
        <f>'Raw FS'!K25</f>
        <v>3359</v>
      </c>
      <c r="I30" s="116">
        <f>'Raw FS'!L25</f>
        <v>3689</v>
      </c>
      <c r="J30" s="116">
        <f>'Raw FS'!M25</f>
        <v>9713</v>
      </c>
      <c r="K30" s="116">
        <f>'Raw FS'!N25</f>
        <v>10448</v>
      </c>
    </row>
    <row r="31" spans="1:11">
      <c r="B31" s="109" t="str">
        <f>'Raw FS'!B26</f>
        <v>Vehicles</v>
      </c>
      <c r="C31" s="109"/>
      <c r="D31" s="109"/>
      <c r="E31" s="109"/>
      <c r="F31" s="109"/>
      <c r="G31" s="116">
        <f>'Raw FS'!J26</f>
        <v>90</v>
      </c>
      <c r="H31" s="116">
        <f>'Raw FS'!K26</f>
        <v>143</v>
      </c>
      <c r="I31" s="116">
        <f>'Raw FS'!L26</f>
        <v>236</v>
      </c>
      <c r="J31" s="116">
        <f>'Raw FS'!M26</f>
        <v>270</v>
      </c>
      <c r="K31" s="116">
        <f>'Raw FS'!N26</f>
        <v>230</v>
      </c>
    </row>
    <row r="32" spans="1:11">
      <c r="B32" s="109" t="str">
        <f>'Raw FS'!B27</f>
        <v>Intangible Assets</v>
      </c>
      <c r="C32" s="109"/>
      <c r="D32" s="109"/>
      <c r="E32" s="109"/>
      <c r="F32" s="109"/>
      <c r="G32" s="116">
        <f>'Raw FS'!J27</f>
        <v>385</v>
      </c>
      <c r="H32" s="116">
        <f>'Raw FS'!K27</f>
        <v>420</v>
      </c>
      <c r="I32" s="116">
        <f>'Raw FS'!L27</f>
        <v>0</v>
      </c>
      <c r="J32" s="116">
        <f>'Raw FS'!M27</f>
        <v>0</v>
      </c>
      <c r="K32" s="116">
        <f>'Raw FS'!N27</f>
        <v>0</v>
      </c>
    </row>
    <row r="33" spans="1:11" ht="4.5" customHeight="1">
      <c r="G33" s="112"/>
      <c r="H33" s="112"/>
      <c r="I33" s="112"/>
      <c r="J33" s="112"/>
      <c r="K33" s="112"/>
    </row>
    <row r="34" spans="1:11">
      <c r="B34" s="108" t="s">
        <v>298</v>
      </c>
      <c r="C34" s="107"/>
      <c r="D34" s="107"/>
      <c r="E34" s="107"/>
      <c r="F34" s="107"/>
      <c r="G34" s="115">
        <f>SUM(G25:G32)</f>
        <v>211453</v>
      </c>
      <c r="H34" s="115">
        <f>SUM(H25:H32)</f>
        <v>245492</v>
      </c>
      <c r="I34" s="115">
        <f>SUM(I25:I32)</f>
        <v>282963</v>
      </c>
      <c r="J34" s="115">
        <f>SUM(J25:J32)</f>
        <v>322502</v>
      </c>
      <c r="K34" s="115">
        <f>SUM(K25:K32)</f>
        <v>346071</v>
      </c>
    </row>
    <row r="35" spans="1:11">
      <c r="B35" t="str">
        <f>'Raw FS'!B29</f>
        <v>Gross Block</v>
      </c>
      <c r="G35" s="115">
        <f>-'Raw FS'!J29</f>
        <v>-236879</v>
      </c>
      <c r="H35" s="115">
        <f>-'Raw FS'!K29</f>
        <v>-273547</v>
      </c>
      <c r="I35" s="115">
        <f>-'Raw FS'!L29</f>
        <v>-308960</v>
      </c>
      <c r="J35" s="115">
        <f>-'Raw FS'!M29</f>
        <v>-339283</v>
      </c>
      <c r="K35" s="115">
        <f>-'Raw FS'!N29</f>
        <v>-374546</v>
      </c>
    </row>
    <row r="36" spans="1:11" ht="15" thickBot="1">
      <c r="A36" t="s">
        <v>84</v>
      </c>
      <c r="B36" s="111" t="s">
        <v>311</v>
      </c>
      <c r="C36" s="111"/>
      <c r="D36" s="111"/>
      <c r="E36" s="111"/>
      <c r="F36" s="111"/>
      <c r="G36" s="120">
        <f>SUM(G34:G35)</f>
        <v>-25426</v>
      </c>
      <c r="H36" s="120">
        <f>SUM(H34:H35)</f>
        <v>-28055</v>
      </c>
      <c r="I36" s="120">
        <f>SUM(I34:I35)</f>
        <v>-25997</v>
      </c>
      <c r="J36" s="120">
        <f>SUM(J34:J35)</f>
        <v>-16781</v>
      </c>
      <c r="K36" s="120">
        <f>SUM(K34:K35)</f>
        <v>-28475</v>
      </c>
    </row>
    <row r="37" spans="1:11">
      <c r="G37" s="112"/>
      <c r="H37" s="112"/>
      <c r="I37" s="112"/>
      <c r="J37" s="112"/>
      <c r="K37" s="112"/>
    </row>
    <row r="38" spans="1:11">
      <c r="A38" t="s">
        <v>84</v>
      </c>
      <c r="B38" s="2" t="s">
        <v>312</v>
      </c>
      <c r="G38" s="112">
        <f>G36+G22</f>
        <v>20724</v>
      </c>
      <c r="H38" s="112">
        <f>H36+H22</f>
        <v>18134</v>
      </c>
      <c r="I38" s="112">
        <f>I36+I22</f>
        <v>15562</v>
      </c>
      <c r="J38" s="112">
        <f>J36+J22</f>
        <v>38178</v>
      </c>
      <c r="K38" s="112">
        <f>K36+K22</f>
        <v>41274</v>
      </c>
    </row>
    <row r="39" spans="1:11">
      <c r="B39" s="2" t="s">
        <v>313</v>
      </c>
      <c r="C39" s="2"/>
      <c r="D39" s="2"/>
      <c r="E39" s="2"/>
      <c r="F39" s="2"/>
      <c r="G39" s="112">
        <f>HistoricalFS!H31+HistoricalFS!H25</f>
        <v>21229.569999999992</v>
      </c>
      <c r="H39" s="112">
        <f>HistoricalFS!I31+HistoricalFS!I25</f>
        <v>21593.409999999996</v>
      </c>
      <c r="I39" s="112">
        <f>HistoricalFS!J31+HistoricalFS!J25</f>
        <v>26574.089999999989</v>
      </c>
      <c r="J39" s="112">
        <f>HistoricalFS!K31+HistoricalFS!K25</f>
        <v>32803.68</v>
      </c>
      <c r="K39" s="112">
        <f>HistoricalFS!L31+HistoricalFS!L25</f>
        <v>35252.060000000005</v>
      </c>
    </row>
    <row r="41" spans="1:11" ht="15" thickBot="1">
      <c r="B41" s="111" t="s">
        <v>314</v>
      </c>
      <c r="C41" s="110"/>
      <c r="D41" s="110"/>
      <c r="E41" s="110"/>
      <c r="F41" s="111"/>
      <c r="G41" s="113">
        <f>G39/G38</f>
        <v>1.0243953869909281</v>
      </c>
      <c r="H41" s="113">
        <f>H39/H38</f>
        <v>1.1907692731884856</v>
      </c>
      <c r="I41" s="113">
        <f>I39/I38</f>
        <v>1.7076269117080061</v>
      </c>
      <c r="J41" s="113">
        <f>J39/J38</f>
        <v>0.85922992299229928</v>
      </c>
      <c r="K41" s="113">
        <f>K39/K38</f>
        <v>0.85409846392402011</v>
      </c>
    </row>
    <row r="44" spans="1:11">
      <c r="B44" s="455" t="s">
        <v>315</v>
      </c>
      <c r="C44" s="455"/>
      <c r="D44" s="455"/>
      <c r="E44" s="455"/>
      <c r="F44" s="455"/>
      <c r="G44" s="451">
        <f>'Raw FS'!J$2</f>
        <v>43891</v>
      </c>
      <c r="H44" s="451">
        <f>'Raw FS'!K$2</f>
        <v>44256</v>
      </c>
      <c r="I44" s="451">
        <f>'Raw FS'!L$2</f>
        <v>44621</v>
      </c>
      <c r="J44" s="451">
        <f>'Raw FS'!M$2</f>
        <v>44986</v>
      </c>
      <c r="K44" s="451">
        <f>'Raw FS'!N$2</f>
        <v>45352</v>
      </c>
    </row>
    <row r="46" spans="1:11">
      <c r="B46" s="109" t="s">
        <v>316</v>
      </c>
      <c r="C46" s="109"/>
      <c r="D46" s="109"/>
      <c r="E46" s="109"/>
      <c r="F46" s="109"/>
      <c r="G46" s="116">
        <f>-SUM('Raw FS'!J61:J62)</f>
        <v>47858</v>
      </c>
      <c r="H46" s="116">
        <f>-SUM('Raw FS'!K61:K62)</f>
        <v>44346</v>
      </c>
      <c r="I46" s="116">
        <f>-SUM('Raw FS'!L61:L62)</f>
        <v>47335</v>
      </c>
      <c r="J46" s="116">
        <f>-SUM('Raw FS'!M61:M62)</f>
        <v>50964</v>
      </c>
      <c r="K46" s="116">
        <f>-SUM('Raw FS'!N61:N62)</f>
        <v>62957</v>
      </c>
    </row>
    <row r="47" spans="1:11">
      <c r="B47" s="109" t="s">
        <v>317</v>
      </c>
      <c r="C47" s="109"/>
      <c r="D47" s="109"/>
      <c r="E47" s="109"/>
      <c r="F47" s="109"/>
      <c r="G47" s="116"/>
      <c r="H47" s="116">
        <f>H22-G22</f>
        <v>39</v>
      </c>
      <c r="I47" s="116">
        <f>I22-H22</f>
        <v>-4630</v>
      </c>
      <c r="J47" s="116">
        <f>J22-I22</f>
        <v>13400</v>
      </c>
      <c r="K47" s="116">
        <f>K22-J22</f>
        <v>14790</v>
      </c>
    </row>
    <row r="48" spans="1:11">
      <c r="B48" s="109"/>
      <c r="C48" s="109"/>
      <c r="D48" s="109"/>
      <c r="E48" s="109"/>
      <c r="F48" s="109"/>
      <c r="G48" s="116"/>
      <c r="H48" s="116"/>
      <c r="I48" s="116"/>
      <c r="J48" s="116"/>
      <c r="K48" s="116"/>
    </row>
    <row r="49" spans="2:11">
      <c r="B49" s="109" t="s">
        <v>313</v>
      </c>
      <c r="C49" s="109"/>
      <c r="D49" s="109"/>
      <c r="E49" s="109"/>
      <c r="F49" s="109"/>
      <c r="G49" s="116">
        <f>G39</f>
        <v>21229.569999999992</v>
      </c>
      <c r="H49" s="116">
        <f>H39</f>
        <v>21593.409999999996</v>
      </c>
      <c r="I49" s="116">
        <f>I39</f>
        <v>26574.089999999989</v>
      </c>
      <c r="J49" s="116">
        <f>J39</f>
        <v>32803.68</v>
      </c>
      <c r="K49" s="116">
        <f>K39</f>
        <v>35252.060000000005</v>
      </c>
    </row>
    <row r="50" spans="2:11">
      <c r="B50" s="109" t="s">
        <v>318</v>
      </c>
      <c r="C50" s="109"/>
      <c r="D50" s="109"/>
      <c r="E50" s="109"/>
      <c r="F50" s="109"/>
      <c r="G50" s="118">
        <v>0.25</v>
      </c>
      <c r="H50" s="118">
        <v>0.25</v>
      </c>
      <c r="I50" s="118">
        <v>0.25</v>
      </c>
      <c r="J50" s="118">
        <v>0.25</v>
      </c>
      <c r="K50" s="118">
        <v>0.25</v>
      </c>
    </row>
    <row r="51" spans="2:11">
      <c r="B51" s="109" t="s">
        <v>320</v>
      </c>
      <c r="C51" s="109"/>
      <c r="D51" s="109"/>
      <c r="E51" s="109"/>
      <c r="F51" s="109"/>
      <c r="G51" s="116">
        <f>G49*(1-G50)</f>
        <v>15922.177499999994</v>
      </c>
      <c r="H51" s="116">
        <f>H49*(1-H50)</f>
        <v>16195.057499999997</v>
      </c>
      <c r="I51" s="116">
        <f>I49*(1-I50)</f>
        <v>19930.56749999999</v>
      </c>
      <c r="J51" s="116">
        <f>J49*(1-J50)</f>
        <v>24602.760000000002</v>
      </c>
      <c r="K51" s="116">
        <f>K49*(1-K50)</f>
        <v>26439.045000000006</v>
      </c>
    </row>
    <row r="53" spans="2:11">
      <c r="B53" s="109" t="s">
        <v>303</v>
      </c>
      <c r="C53" s="109"/>
      <c r="D53" s="109"/>
      <c r="E53" s="109"/>
      <c r="F53" s="109"/>
      <c r="G53" s="116"/>
      <c r="H53" s="116">
        <f>SUM(H46:H47)</f>
        <v>44385</v>
      </c>
      <c r="I53" s="116">
        <f>SUM(I46:I47)</f>
        <v>42705</v>
      </c>
      <c r="J53" s="116">
        <f>SUM(J46:J47)</f>
        <v>64364</v>
      </c>
      <c r="K53" s="116">
        <f>SUM(K46:K47)</f>
        <v>77747</v>
      </c>
    </row>
    <row r="54" spans="2:11" ht="6" customHeight="1"/>
    <row r="55" spans="2:11" ht="15" thickBot="1">
      <c r="B55" s="111" t="s">
        <v>319</v>
      </c>
      <c r="C55" s="111"/>
      <c r="D55" s="111"/>
      <c r="E55" s="111"/>
      <c r="F55" s="111"/>
      <c r="G55" s="110"/>
      <c r="H55" s="113">
        <f>H53/H51</f>
        <v>2.7406509671237664</v>
      </c>
      <c r="I55" s="113">
        <f>I53/I51</f>
        <v>2.1426886113503802</v>
      </c>
      <c r="J55" s="113">
        <f>J53/J51</f>
        <v>2.6161292472877022</v>
      </c>
      <c r="K55" s="113">
        <f>K53/K51</f>
        <v>2.9406130213856052</v>
      </c>
    </row>
    <row r="56" spans="2:11">
      <c r="H56" s="114"/>
      <c r="I56" s="114"/>
      <c r="J56" s="114"/>
      <c r="K56" s="114"/>
    </row>
    <row r="57" spans="2:11">
      <c r="J57" s="122" t="s">
        <v>321</v>
      </c>
      <c r="K57" s="123">
        <f>AVERAGE(H55:K55)</f>
        <v>2.6100204617868634</v>
      </c>
    </row>
    <row r="58" spans="2:11">
      <c r="J58" s="122" t="s">
        <v>322</v>
      </c>
      <c r="K58" s="123">
        <f>MEDIAN(H55:K55)</f>
        <v>2.6783901072057343</v>
      </c>
    </row>
    <row r="60" spans="2:11">
      <c r="B60" s="455" t="s">
        <v>323</v>
      </c>
      <c r="C60" s="455"/>
      <c r="D60" s="455"/>
      <c r="E60" s="455"/>
      <c r="F60" s="455"/>
      <c r="G60" s="451">
        <f>'Raw FS'!J$2</f>
        <v>43891</v>
      </c>
      <c r="H60" s="451">
        <f>'Raw FS'!K$2</f>
        <v>44256</v>
      </c>
      <c r="I60" s="451">
        <f>'Raw FS'!L$2</f>
        <v>44621</v>
      </c>
      <c r="J60" s="451">
        <f>'Raw FS'!M$2</f>
        <v>44986</v>
      </c>
      <c r="K60" s="451">
        <f>'Raw FS'!N$2</f>
        <v>45352</v>
      </c>
    </row>
    <row r="62" spans="2:11">
      <c r="B62" s="109" t="s">
        <v>319</v>
      </c>
      <c r="C62" s="109"/>
      <c r="D62" s="109"/>
      <c r="E62" s="109"/>
      <c r="F62" s="109"/>
      <c r="G62" s="109"/>
      <c r="H62" s="119">
        <f>H55</f>
        <v>2.7406509671237664</v>
      </c>
      <c r="I62" s="119">
        <f>I55</f>
        <v>2.1426886113503802</v>
      </c>
      <c r="J62" s="119">
        <f>J55</f>
        <v>2.6161292472877022</v>
      </c>
      <c r="K62" s="119">
        <f>K55</f>
        <v>2.9406130213856052</v>
      </c>
    </row>
    <row r="63" spans="2:11">
      <c r="B63" s="109" t="s">
        <v>314</v>
      </c>
      <c r="C63" s="109"/>
      <c r="D63" s="109"/>
      <c r="E63" s="109"/>
      <c r="F63" s="109"/>
      <c r="G63" s="109"/>
      <c r="H63" s="119">
        <f>H41</f>
        <v>1.1907692731884856</v>
      </c>
      <c r="I63" s="119">
        <f>I41</f>
        <v>1.7076269117080061</v>
      </c>
      <c r="J63" s="119">
        <f>J41</f>
        <v>0.85922992299229928</v>
      </c>
      <c r="K63" s="119">
        <f>K41</f>
        <v>0.85409846392402011</v>
      </c>
    </row>
    <row r="64" spans="2:11" ht="6" customHeight="1">
      <c r="H64" s="5"/>
      <c r="I64" s="5"/>
      <c r="J64" s="5"/>
      <c r="K64" s="5"/>
    </row>
    <row r="65" spans="2:11" ht="15" thickBot="1">
      <c r="B65" s="110" t="s">
        <v>324</v>
      </c>
      <c r="C65" s="110"/>
      <c r="D65" s="110"/>
      <c r="E65" s="110"/>
      <c r="F65" s="110"/>
      <c r="G65" s="110"/>
      <c r="H65" s="121">
        <f>H63*H62</f>
        <v>3.2634829601852875</v>
      </c>
      <c r="I65" s="121">
        <f>I63*I62</f>
        <v>3.6589127361521658</v>
      </c>
      <c r="J65" s="121">
        <f>J63*J62</f>
        <v>2.2478565316849144</v>
      </c>
      <c r="K65" s="121">
        <f>K63*K62</f>
        <v>2.5115730645604173</v>
      </c>
    </row>
    <row r="67" spans="2:11">
      <c r="J67" s="122" t="s">
        <v>321</v>
      </c>
      <c r="K67" s="123">
        <f>AVERAGE(H65:K65)</f>
        <v>2.9204563231456961</v>
      </c>
    </row>
    <row r="68" spans="2:11">
      <c r="J68" s="122" t="s">
        <v>322</v>
      </c>
      <c r="K68" s="123">
        <f>MEDIAN(H65:K65)</f>
        <v>2.8875280123728526</v>
      </c>
    </row>
    <row r="71" spans="2:11">
      <c r="B71" s="318"/>
      <c r="C71" s="318"/>
      <c r="D71" s="318"/>
      <c r="E71" s="318"/>
      <c r="F71" s="318"/>
      <c r="G71" s="318"/>
      <c r="H71" s="318"/>
      <c r="I71" s="318"/>
      <c r="J71" s="318"/>
      <c r="K71" s="318"/>
    </row>
  </sheetData>
  <mergeCells count="1">
    <mergeCell ref="B3:K4"/>
  </mergeCells>
  <pageMargins left="0.59055118110236227" right="0.31496062992125984" top="0.35433070866141736" bottom="0.35433070866141736" header="0.31496062992125984" footer="0.31496062992125984"/>
  <pageSetup scale="70" orientation="portrait" r:id="rId1"/>
  <ignoredErrors>
    <ignoredError sqref="G46" formulaRange="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4:M62"/>
  <sheetViews>
    <sheetView showGridLines="0" view="pageBreakPreview" zoomScale="60" zoomScaleNormal="100" workbookViewId="0">
      <selection activeCell="A2" sqref="A2:K54"/>
    </sheetView>
  </sheetViews>
  <sheetFormatPr defaultRowHeight="14.4"/>
  <cols>
    <col min="1" max="1" width="1.88671875" customWidth="1"/>
    <col min="2" max="2" width="26.33203125" customWidth="1"/>
    <col min="3" max="3" width="11" customWidth="1"/>
    <col min="4" max="4" width="9.6640625" customWidth="1"/>
    <col min="5" max="5" width="12.109375" customWidth="1"/>
    <col min="6" max="6" width="11.33203125" customWidth="1"/>
    <col min="7" max="7" width="12" customWidth="1"/>
    <col min="8" max="8" width="9.21875" bestFit="1" customWidth="1"/>
    <col min="9" max="9" width="9.5546875" bestFit="1" customWidth="1"/>
    <col min="10" max="10" width="10.6640625" bestFit="1" customWidth="1"/>
    <col min="11" max="11" width="13.77734375" bestFit="1" customWidth="1"/>
    <col min="13" max="13" width="11.44140625" customWidth="1"/>
  </cols>
  <sheetData>
    <row r="4" spans="2:13">
      <c r="B4" s="318"/>
      <c r="C4" s="318"/>
      <c r="D4" s="318"/>
      <c r="E4" s="318"/>
      <c r="F4" s="318"/>
      <c r="G4" s="318"/>
      <c r="H4" s="318"/>
      <c r="I4" s="318"/>
      <c r="J4" s="318"/>
      <c r="K4" s="318"/>
    </row>
    <row r="5" spans="2:13" ht="14.4" customHeight="1">
      <c r="B5" s="487" t="str">
        <f>B9</f>
        <v>Weighted Average Cost of Capital - NTPC LTD</v>
      </c>
      <c r="C5" s="487"/>
      <c r="D5" s="487"/>
      <c r="E5" s="487"/>
      <c r="F5" s="487"/>
      <c r="G5" s="487"/>
      <c r="H5" s="487"/>
      <c r="I5" s="487"/>
      <c r="J5" s="487"/>
      <c r="K5" s="487"/>
      <c r="L5" s="439"/>
      <c r="M5" s="439"/>
    </row>
    <row r="6" spans="2:13" ht="14.4" customHeight="1">
      <c r="B6" s="487"/>
      <c r="C6" s="487"/>
      <c r="D6" s="487"/>
      <c r="E6" s="487"/>
      <c r="F6" s="487"/>
      <c r="G6" s="487"/>
      <c r="H6" s="487"/>
      <c r="I6" s="487"/>
      <c r="J6" s="487"/>
      <c r="K6" s="487"/>
      <c r="L6" s="439"/>
      <c r="M6" s="439"/>
    </row>
    <row r="7" spans="2:13" ht="17.399999999999999" customHeight="1" thickBot="1">
      <c r="B7" s="430"/>
      <c r="C7" s="430"/>
      <c r="D7" s="430"/>
      <c r="E7" s="430"/>
      <c r="F7" s="430"/>
      <c r="G7" s="430"/>
      <c r="H7" s="430"/>
      <c r="I7" s="429"/>
      <c r="J7" s="429"/>
      <c r="K7" s="429"/>
    </row>
    <row r="8" spans="2:13" ht="21.6" thickTop="1">
      <c r="B8" s="428"/>
      <c r="C8" s="428"/>
      <c r="D8" s="428"/>
      <c r="E8" s="428"/>
      <c r="F8" s="428"/>
      <c r="G8" s="428"/>
      <c r="H8" s="428"/>
    </row>
    <row r="9" spans="2:13">
      <c r="B9" s="455" t="str">
        <f>"Weighted Average Cost of Capital" &amp; " - " &amp; 'Data Sheet'!B1</f>
        <v>Weighted Average Cost of Capital - NTPC LTD</v>
      </c>
      <c r="C9" s="461"/>
      <c r="D9" s="461"/>
      <c r="E9" s="461"/>
      <c r="F9" s="461"/>
      <c r="G9" s="461"/>
      <c r="H9" s="461"/>
      <c r="I9" s="461"/>
      <c r="J9" s="461"/>
      <c r="K9" s="461"/>
    </row>
    <row r="11" spans="2:13">
      <c r="B11" s="67" t="s">
        <v>190</v>
      </c>
      <c r="C11" s="67"/>
      <c r="D11" s="67"/>
      <c r="E11" s="67"/>
      <c r="F11" s="67"/>
    </row>
    <row r="13" spans="2:13">
      <c r="B13" s="2" t="s">
        <v>191</v>
      </c>
    </row>
    <row r="14" spans="2:13">
      <c r="B14" s="277"/>
      <c r="C14" s="277"/>
      <c r="D14" s="277"/>
      <c r="E14" s="277"/>
      <c r="F14" s="277"/>
      <c r="G14" s="277"/>
      <c r="H14" s="277" t="s">
        <v>196</v>
      </c>
      <c r="I14" s="277" t="s">
        <v>16414</v>
      </c>
      <c r="J14" s="277" t="s">
        <v>199</v>
      </c>
      <c r="K14" s="277" t="s">
        <v>198</v>
      </c>
    </row>
    <row r="15" spans="2:13" ht="16.2">
      <c r="B15" s="278" t="s">
        <v>269</v>
      </c>
      <c r="C15" s="279"/>
      <c r="D15" s="279" t="s">
        <v>192</v>
      </c>
      <c r="E15" s="279" t="s">
        <v>193</v>
      </c>
      <c r="F15" s="279" t="s">
        <v>194</v>
      </c>
      <c r="G15" s="279" t="s">
        <v>225</v>
      </c>
      <c r="H15" s="279" t="s">
        <v>197</v>
      </c>
      <c r="I15" s="279" t="s">
        <v>200</v>
      </c>
      <c r="J15" s="279" t="s">
        <v>226</v>
      </c>
      <c r="K15" s="279" t="s">
        <v>227</v>
      </c>
    </row>
    <row r="17" spans="2:11">
      <c r="B17" s="234" t="str">
        <f>'Beta - Comps'!C3</f>
        <v xml:space="preserve">NTPC </v>
      </c>
      <c r="C17" s="234"/>
      <c r="D17" s="235" t="s">
        <v>201</v>
      </c>
      <c r="E17" s="236">
        <f>'Beta - Comps'!F3</f>
        <v>242009.49</v>
      </c>
      <c r="F17" s="236">
        <f>'Beta - Comps'!E3</f>
        <v>307238.90000000002</v>
      </c>
      <c r="G17" s="237">
        <v>0.3</v>
      </c>
      <c r="H17" s="435">
        <f>'Beta - Comps'!G3</f>
        <v>1.44</v>
      </c>
      <c r="I17" s="436">
        <f>E17/(F17+E17)</f>
        <v>0.44061938897991121</v>
      </c>
      <c r="J17" s="291">
        <f>'Beta - Regression'!O10</f>
        <v>1.1982405066335307</v>
      </c>
      <c r="K17" s="437">
        <f>J17/(1+(1-G17)*H17)</f>
        <v>0.59673332003661883</v>
      </c>
    </row>
    <row r="18" spans="2:11">
      <c r="B18" s="234" t="str">
        <f>'Beta - Comps'!C4</f>
        <v xml:space="preserve">Power Grid Corpn </v>
      </c>
      <c r="C18" s="234"/>
      <c r="D18" s="235" t="s">
        <v>201</v>
      </c>
      <c r="E18" s="236">
        <f>'Beta - Comps'!F4</f>
        <v>122567.5</v>
      </c>
      <c r="F18" s="236">
        <f>'Beta - Comps'!E4</f>
        <v>259021.9</v>
      </c>
      <c r="G18" s="237">
        <v>0.3</v>
      </c>
      <c r="H18" s="435">
        <f>'Beta - Comps'!G4</f>
        <v>1.33</v>
      </c>
      <c r="I18" s="436">
        <f>E18/(F18+E18)</f>
        <v>0.32120258057482726</v>
      </c>
      <c r="J18" s="238">
        <v>0.97099999999999997</v>
      </c>
      <c r="K18" s="437">
        <f>J18/(1+(1-G18)*H18)</f>
        <v>0.50284826514759184</v>
      </c>
    </row>
    <row r="19" spans="2:11">
      <c r="B19" s="234" t="str">
        <f>'Beta - Comps'!C5</f>
        <v xml:space="preserve">Adani Power </v>
      </c>
      <c r="C19" s="234"/>
      <c r="D19" s="235" t="s">
        <v>201</v>
      </c>
      <c r="E19" s="236">
        <f>'Beta - Comps'!F5</f>
        <v>37704.97</v>
      </c>
      <c r="F19" s="236">
        <f>'Beta - Comps'!E5</f>
        <v>190725.8</v>
      </c>
      <c r="G19" s="237">
        <v>0.3</v>
      </c>
      <c r="H19" s="435">
        <f>'Beta - Comps'!G5</f>
        <v>0.67</v>
      </c>
      <c r="I19" s="436">
        <f>E19/(F19+E19)</f>
        <v>0.16506081908317344</v>
      </c>
      <c r="J19" s="235">
        <v>1.43</v>
      </c>
      <c r="K19" s="437">
        <f>J19/(1+(1-G19)*H19)</f>
        <v>0.97345132743362839</v>
      </c>
    </row>
    <row r="20" spans="2:11">
      <c r="B20" s="234" t="str">
        <f>'Beta - Comps'!C6</f>
        <v xml:space="preserve">Adani Green </v>
      </c>
      <c r="C20" s="234"/>
      <c r="D20" s="235" t="s">
        <v>201</v>
      </c>
      <c r="E20" s="236">
        <f>'Beta - Comps'!F6</f>
        <v>67430</v>
      </c>
      <c r="F20" s="236">
        <f>'Beta - Comps'!E6</f>
        <v>156819.22</v>
      </c>
      <c r="G20" s="237">
        <v>0.3</v>
      </c>
      <c r="H20" s="435">
        <f>'Beta - Comps'!G6</f>
        <v>6.38</v>
      </c>
      <c r="I20" s="436">
        <f>E20/(F20+E20)</f>
        <v>0.30069223875115375</v>
      </c>
      <c r="J20" s="235">
        <v>1.93</v>
      </c>
      <c r="K20" s="437">
        <f>J20/(1+(1-G20)*H20)</f>
        <v>0.35309184046834985</v>
      </c>
    </row>
    <row r="21" spans="2:11">
      <c r="B21" s="234" t="str">
        <f>'Beta - Comps'!C7</f>
        <v xml:space="preserve">Tata Power Co. </v>
      </c>
      <c r="C21" s="234"/>
      <c r="D21" s="235" t="s">
        <v>201</v>
      </c>
      <c r="E21" s="236">
        <f>'Beta - Comps'!F7</f>
        <v>58313.94</v>
      </c>
      <c r="F21" s="236">
        <f>'Beta - Comps'!E7</f>
        <v>117380.68</v>
      </c>
      <c r="G21" s="237">
        <v>0.3</v>
      </c>
      <c r="H21" s="435">
        <f>'Beta - Comps'!G7</f>
        <v>1.73</v>
      </c>
      <c r="I21" s="436">
        <f>E21/(F21+E21)</f>
        <v>0.33190509760628983</v>
      </c>
      <c r="J21" s="238">
        <v>1.6</v>
      </c>
      <c r="K21" s="437">
        <f>J21/(1+(1-G21)*H21)</f>
        <v>0.72365445499773862</v>
      </c>
    </row>
    <row r="22" spans="2:11">
      <c r="D22" s="70"/>
    </row>
    <row r="23" spans="2:11">
      <c r="F23" s="71" t="s">
        <v>202</v>
      </c>
      <c r="G23" s="73">
        <f>AVERAGE(G17:G21)</f>
        <v>0.3</v>
      </c>
      <c r="H23" s="76">
        <f>AVERAGE(H17:H21)</f>
        <v>2.31</v>
      </c>
      <c r="I23" s="76">
        <f>AVERAGE(I17:I21)</f>
        <v>0.3118960249990711</v>
      </c>
      <c r="J23" s="75">
        <f>AVERAGE(J17:J21)</f>
        <v>1.4258481013267061</v>
      </c>
      <c r="K23" s="75">
        <f>AVERAGE(K17:K21)</f>
        <v>0.62995584161678553</v>
      </c>
    </row>
    <row r="24" spans="2:11">
      <c r="F24" s="72" t="s">
        <v>185</v>
      </c>
      <c r="G24" s="74">
        <f>MEDIAN(G17:G21)</f>
        <v>0.3</v>
      </c>
      <c r="H24" s="77">
        <f>MEDIAN(H17:H21)</f>
        <v>1.44</v>
      </c>
      <c r="I24" s="77">
        <f>MEDIAN(I17:I21)</f>
        <v>0.32120258057482726</v>
      </c>
      <c r="J24" s="78">
        <f>MEDIAN(J17:J21)</f>
        <v>1.43</v>
      </c>
      <c r="K24" s="78">
        <f>MEDIAN(K17:K21)</f>
        <v>0.59673332003661883</v>
      </c>
    </row>
    <row r="27" spans="2:11">
      <c r="B27" s="72" t="s">
        <v>203</v>
      </c>
      <c r="C27" s="72"/>
      <c r="D27" s="72"/>
      <c r="E27" s="72"/>
      <c r="F27" s="2"/>
      <c r="G27" s="72" t="s">
        <v>206</v>
      </c>
      <c r="H27" s="72"/>
      <c r="I27" s="72"/>
      <c r="J27" s="68"/>
      <c r="K27" s="68"/>
    </row>
    <row r="29" spans="2:11">
      <c r="B29" t="s">
        <v>204</v>
      </c>
      <c r="C29" s="18"/>
      <c r="D29" s="18"/>
      <c r="E29" s="105">
        <f>8189/242009.49</f>
        <v>3.3837516041209791E-2</v>
      </c>
      <c r="F29" s="82"/>
      <c r="G29" t="s">
        <v>207</v>
      </c>
      <c r="K29" s="239">
        <v>6.7479999999999998E-2</v>
      </c>
    </row>
    <row r="30" spans="2:11">
      <c r="B30" t="s">
        <v>195</v>
      </c>
      <c r="E30" s="239">
        <v>0.3</v>
      </c>
      <c r="F30" s="82"/>
      <c r="G30" t="s">
        <v>208</v>
      </c>
      <c r="K30" s="105">
        <f>'Return on Markets'!G10-WACC!K29</f>
        <v>8.5867999999999986E-2</v>
      </c>
    </row>
    <row r="31" spans="2:11" ht="16.2">
      <c r="B31" s="79" t="s">
        <v>205</v>
      </c>
      <c r="C31" s="79"/>
      <c r="D31" s="79"/>
      <c r="E31" s="84">
        <f>E29*(1-E30)</f>
        <v>2.3686261228846851E-2</v>
      </c>
      <c r="F31" s="125"/>
      <c r="G31" t="s">
        <v>209</v>
      </c>
      <c r="K31" s="243">
        <f>K41</f>
        <v>0.78606971407876647</v>
      </c>
    </row>
    <row r="32" spans="2:11">
      <c r="G32" s="79" t="s">
        <v>206</v>
      </c>
      <c r="H32" s="79"/>
      <c r="I32" s="79"/>
      <c r="J32" s="79"/>
      <c r="K32" s="85">
        <f>K29+(K30*K31)</f>
        <v>0.13497823420851551</v>
      </c>
    </row>
    <row r="36" spans="2:11">
      <c r="B36" s="72" t="s">
        <v>210</v>
      </c>
      <c r="C36" s="72"/>
      <c r="D36" s="72"/>
      <c r="E36" s="72"/>
      <c r="F36" s="2"/>
      <c r="G36" s="72" t="s">
        <v>215</v>
      </c>
      <c r="H36" s="72"/>
      <c r="I36" s="72"/>
      <c r="J36" s="72"/>
      <c r="K36" s="68"/>
    </row>
    <row r="38" spans="2:11">
      <c r="D38" s="80" t="s">
        <v>211</v>
      </c>
      <c r="E38" s="80" t="s">
        <v>212</v>
      </c>
      <c r="F38" s="124"/>
      <c r="G38" t="s">
        <v>216</v>
      </c>
      <c r="K38" s="63">
        <f>K24</f>
        <v>0.59673332003661883</v>
      </c>
    </row>
    <row r="39" spans="2:11">
      <c r="B39" t="s">
        <v>213</v>
      </c>
      <c r="C39" s="104">
        <f>E17</f>
        <v>242009.49</v>
      </c>
      <c r="D39" s="22">
        <f>C39/$C$41</f>
        <v>0.44061938897991121</v>
      </c>
      <c r="E39" s="105">
        <f>I23</f>
        <v>0.3118960249990711</v>
      </c>
      <c r="F39" s="105"/>
      <c r="G39" t="s">
        <v>219</v>
      </c>
      <c r="K39" s="5">
        <f>E43</f>
        <v>0.45326874473970313</v>
      </c>
    </row>
    <row r="40" spans="2:11">
      <c r="B40" t="s">
        <v>70</v>
      </c>
      <c r="C40" s="104">
        <f>F17</f>
        <v>307238.90000000002</v>
      </c>
      <c r="D40" s="88">
        <f>C40/$C$41</f>
        <v>0.55938061102008874</v>
      </c>
      <c r="E40" s="5">
        <f>E41-E39</f>
        <v>0.6881039750009289</v>
      </c>
      <c r="F40" s="5"/>
      <c r="G40" t="s">
        <v>195</v>
      </c>
      <c r="K40" s="69">
        <f>E30</f>
        <v>0.3</v>
      </c>
    </row>
    <row r="41" spans="2:11">
      <c r="B41" s="79" t="s">
        <v>214</v>
      </c>
      <c r="C41" s="87">
        <f>SUM(C39:C40)</f>
        <v>549248.39</v>
      </c>
      <c r="D41" s="22">
        <f>C41/$C$41</f>
        <v>1</v>
      </c>
      <c r="E41" s="81">
        <f>D41</f>
        <v>1</v>
      </c>
      <c r="F41" s="5"/>
      <c r="G41" s="79" t="s">
        <v>215</v>
      </c>
      <c r="H41" s="79"/>
      <c r="I41" s="79"/>
      <c r="J41" s="79"/>
      <c r="K41" s="86">
        <f>K38*(1+(1-K40)*K39)</f>
        <v>0.78606971407876647</v>
      </c>
    </row>
    <row r="43" spans="2:11">
      <c r="B43" t="s">
        <v>217</v>
      </c>
      <c r="D43" s="123">
        <f>D39/D40</f>
        <v>0.78769156509803928</v>
      </c>
      <c r="E43" s="123">
        <f>E39/E40</f>
        <v>0.45326874473970313</v>
      </c>
      <c r="F43" s="5"/>
      <c r="G43" s="72" t="s">
        <v>218</v>
      </c>
      <c r="H43" s="72"/>
      <c r="I43" s="72"/>
      <c r="J43" s="72"/>
      <c r="K43" s="68"/>
    </row>
    <row r="44" spans="2:11">
      <c r="D44" s="123"/>
      <c r="E44" s="123"/>
    </row>
    <row r="45" spans="2:11">
      <c r="G45" t="s">
        <v>203</v>
      </c>
      <c r="K45" s="5">
        <f>E31</f>
        <v>2.3686261228846851E-2</v>
      </c>
    </row>
    <row r="46" spans="2:11">
      <c r="B46" s="89" t="s">
        <v>220</v>
      </c>
      <c r="G46" t="s">
        <v>331</v>
      </c>
      <c r="K46" s="5">
        <f>E39</f>
        <v>0.3118960249990711</v>
      </c>
    </row>
    <row r="47" spans="2:11">
      <c r="B47" s="90" t="s">
        <v>221</v>
      </c>
      <c r="C47" s="90"/>
      <c r="D47" s="90"/>
    </row>
    <row r="48" spans="2:11">
      <c r="B48" s="90" t="s">
        <v>222</v>
      </c>
      <c r="C48" s="90"/>
      <c r="D48" s="90"/>
      <c r="G48" t="s">
        <v>206</v>
      </c>
      <c r="K48" s="5">
        <f>K32</f>
        <v>0.13497823420851551</v>
      </c>
    </row>
    <row r="49" spans="2:11">
      <c r="B49" s="90" t="s">
        <v>223</v>
      </c>
      <c r="C49" s="90"/>
      <c r="D49" s="90"/>
      <c r="G49" t="s">
        <v>330</v>
      </c>
      <c r="K49" s="22">
        <f>E40</f>
        <v>0.6881039750009289</v>
      </c>
    </row>
    <row r="50" spans="2:11">
      <c r="B50" s="90" t="s">
        <v>224</v>
      </c>
      <c r="C50" s="90"/>
      <c r="D50" s="90"/>
    </row>
    <row r="51" spans="2:11">
      <c r="B51" s="90" t="s">
        <v>580</v>
      </c>
      <c r="G51" s="122" t="s">
        <v>329</v>
      </c>
      <c r="H51" s="122"/>
      <c r="I51" s="122"/>
      <c r="J51" s="122"/>
      <c r="K51" s="438">
        <f>(K45*K46)+(K48*K49)</f>
        <v>0.10026671022185284</v>
      </c>
    </row>
    <row r="54" spans="2:11">
      <c r="B54" s="318"/>
      <c r="C54" s="318"/>
      <c r="D54" s="318"/>
      <c r="E54" s="318"/>
      <c r="F54" s="318"/>
      <c r="G54" s="318"/>
      <c r="H54" s="318"/>
      <c r="I54" s="318"/>
      <c r="J54" s="318"/>
      <c r="K54" s="318"/>
    </row>
    <row r="57" spans="2:11">
      <c r="F57" s="267"/>
      <c r="G57" s="267"/>
      <c r="H57" s="269"/>
    </row>
    <row r="58" spans="2:11">
      <c r="B58" s="266" t="s">
        <v>569</v>
      </c>
      <c r="C58" s="267"/>
      <c r="D58" s="267"/>
      <c r="E58" s="267"/>
      <c r="F58" s="268"/>
      <c r="G58" s="268"/>
      <c r="H58" s="241"/>
    </row>
    <row r="59" spans="2:11">
      <c r="B59" s="268" t="s">
        <v>576</v>
      </c>
      <c r="C59" s="240" t="s">
        <v>575</v>
      </c>
      <c r="D59" s="268"/>
      <c r="E59" s="268"/>
      <c r="F59" s="267"/>
      <c r="G59" s="267"/>
      <c r="H59" s="269"/>
    </row>
    <row r="60" spans="2:11">
      <c r="B60" s="268" t="s">
        <v>577</v>
      </c>
      <c r="C60" s="276" t="s">
        <v>581</v>
      </c>
      <c r="D60" s="276" t="s">
        <v>566</v>
      </c>
      <c r="E60" s="267"/>
      <c r="F60" s="269"/>
      <c r="G60" s="269"/>
      <c r="H60" s="269"/>
    </row>
    <row r="61" spans="2:11">
      <c r="B61" s="241" t="s">
        <v>543</v>
      </c>
      <c r="C61" s="241" t="s">
        <v>544</v>
      </c>
      <c r="E61" s="269"/>
    </row>
    <row r="62" spans="2:11">
      <c r="C62" s="268" t="s">
        <v>579</v>
      </c>
    </row>
  </sheetData>
  <mergeCells count="1">
    <mergeCell ref="B5:K6"/>
  </mergeCells>
  <hyperlinks>
    <hyperlink ref="C59" r:id="rId1" xr:uid="{E602161B-0CEE-488D-97D8-266E7D3D93A2}"/>
  </hyperlinks>
  <pageMargins left="0.31496062992125984" right="0.31496062992125984" top="1.1811023622047245" bottom="0.35433070866141736" header="0.31496062992125984" footer="0.31496062992125984"/>
  <pageSetup paperSize="9" scale="76"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
  <sheetViews>
    <sheetView showGridLines="0" topLeftCell="E1" workbookViewId="0">
      <selection activeCell="W30" sqref="W30"/>
    </sheetView>
  </sheetViews>
  <sheetFormatPr defaultRowHeight="14.4"/>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J60"/>
  <sheetViews>
    <sheetView showGridLines="0" view="pageBreakPreview" topLeftCell="A13" zoomScale="60" zoomScaleNormal="110" workbookViewId="0">
      <selection sqref="A1:J54"/>
    </sheetView>
  </sheetViews>
  <sheetFormatPr defaultRowHeight="14.4"/>
  <cols>
    <col min="1" max="1" width="1.88671875" customWidth="1"/>
    <col min="3" max="3" width="15.33203125" customWidth="1"/>
    <col min="4" max="4" width="13.44140625" bestFit="1" customWidth="1"/>
    <col min="5" max="5" width="11.44140625" bestFit="1" customWidth="1"/>
    <col min="6" max="6" width="12.33203125" bestFit="1" customWidth="1"/>
    <col min="7" max="10" width="13.6640625" bestFit="1" customWidth="1"/>
  </cols>
  <sheetData>
    <row r="2" spans="2:10">
      <c r="B2" s="318"/>
      <c r="C2" s="318"/>
      <c r="D2" s="318"/>
      <c r="E2" s="318"/>
      <c r="F2" s="318"/>
      <c r="G2" s="318"/>
      <c r="H2" s="318"/>
      <c r="I2" s="318"/>
      <c r="J2" s="318"/>
    </row>
    <row r="3" spans="2:10" ht="14.4" customHeight="1">
      <c r="C3" s="439"/>
      <c r="D3" s="439"/>
      <c r="E3" s="439"/>
      <c r="F3" s="439"/>
      <c r="G3" s="439"/>
      <c r="H3" s="439"/>
      <c r="I3" s="439"/>
      <c r="J3" s="439"/>
    </row>
    <row r="4" spans="2:10" ht="20.399999999999999" customHeight="1">
      <c r="B4" s="487" t="str">
        <f>"Discount Cash Flow" &amp; "- " &amp; 'Data Sheet'!B1</f>
        <v>Discount Cash Flow- NTPC LTD</v>
      </c>
      <c r="C4" s="487"/>
      <c r="D4" s="487"/>
      <c r="E4" s="487"/>
      <c r="F4" s="487"/>
      <c r="G4" s="487"/>
      <c r="H4" s="487"/>
      <c r="I4" s="487"/>
      <c r="J4" s="439"/>
    </row>
    <row r="5" spans="2:10" ht="11.4" customHeight="1" thickBot="1">
      <c r="B5" s="430"/>
      <c r="C5" s="430"/>
      <c r="D5" s="430"/>
      <c r="E5" s="430"/>
      <c r="F5" s="430"/>
      <c r="G5" s="430"/>
      <c r="H5" s="430"/>
      <c r="I5" s="429"/>
      <c r="J5" s="429"/>
    </row>
    <row r="6" spans="2:10" ht="21.6" thickTop="1">
      <c r="B6" s="428"/>
      <c r="C6" s="428"/>
      <c r="D6" s="428"/>
      <c r="E6" s="428"/>
      <c r="F6" s="428"/>
      <c r="G6" s="428"/>
      <c r="H6" s="428"/>
    </row>
    <row r="7" spans="2:10" ht="18" customHeight="1">
      <c r="B7" s="490" t="s">
        <v>16415</v>
      </c>
      <c r="C7" s="490"/>
      <c r="D7" s="490"/>
      <c r="E7" s="490"/>
      <c r="F7" s="490"/>
      <c r="G7" s="490"/>
      <c r="H7" s="490"/>
      <c r="I7" s="490"/>
      <c r="J7" s="490"/>
    </row>
    <row r="8" spans="2:10" ht="16.2" customHeight="1">
      <c r="B8" s="428"/>
      <c r="C8" s="428"/>
      <c r="D8" s="428"/>
      <c r="E8" s="428"/>
      <c r="F8" s="428"/>
      <c r="G8" s="428"/>
      <c r="H8" s="428"/>
    </row>
    <row r="9" spans="2:10">
      <c r="B9" s="455" t="s">
        <v>332</v>
      </c>
      <c r="C9" s="455"/>
      <c r="D9" s="455"/>
      <c r="E9" s="451">
        <f>'Intrinic Growth'!K7</f>
        <v>45352</v>
      </c>
      <c r="F9" s="451">
        <f>E9+365</f>
        <v>45717</v>
      </c>
      <c r="G9" s="451">
        <f>F9+365</f>
        <v>46082</v>
      </c>
      <c r="H9" s="451">
        <f>G9+365</f>
        <v>46447</v>
      </c>
      <c r="I9" s="451">
        <f>H9+366</f>
        <v>46813</v>
      </c>
      <c r="J9" s="451">
        <f>I9+365</f>
        <v>47178</v>
      </c>
    </row>
    <row r="11" spans="2:10">
      <c r="B11" s="128" t="s">
        <v>313</v>
      </c>
      <c r="C11" s="128"/>
      <c r="D11" s="128"/>
      <c r="E11" s="133">
        <f>'Data Sheet'!B35</f>
        <v>14119.16</v>
      </c>
      <c r="F11" s="128">
        <f>E11*(1+$E$22)</f>
        <v>14878.770808000001</v>
      </c>
      <c r="G11" s="128">
        <f>F11*(1+$E$22)</f>
        <v>15679.248677470403</v>
      </c>
      <c r="H11" s="128">
        <f>G11*(1+$E$22)</f>
        <v>16522.792256318313</v>
      </c>
      <c r="I11" s="128">
        <f>H11*(1+$E$22)</f>
        <v>17411.718479708241</v>
      </c>
      <c r="J11" s="128">
        <f>I11*(1+$E$22)</f>
        <v>18348.468933916545</v>
      </c>
    </row>
    <row r="12" spans="2:10">
      <c r="B12" s="128" t="s">
        <v>333</v>
      </c>
      <c r="C12" s="128"/>
      <c r="D12" s="128"/>
      <c r="E12" s="139">
        <v>0.25</v>
      </c>
      <c r="F12" s="129">
        <f>E12</f>
        <v>0.25</v>
      </c>
      <c r="G12" s="129">
        <f>F12</f>
        <v>0.25</v>
      </c>
      <c r="H12" s="129">
        <f>G12</f>
        <v>0.25</v>
      </c>
      <c r="I12" s="129">
        <f>H12</f>
        <v>0.25</v>
      </c>
      <c r="J12" s="129">
        <f>I12</f>
        <v>0.25</v>
      </c>
    </row>
    <row r="13" spans="2:10">
      <c r="B13" s="128" t="s">
        <v>320</v>
      </c>
      <c r="C13" s="128"/>
      <c r="D13" s="128"/>
      <c r="E13" s="133">
        <f t="shared" ref="E13:J13" si="0">E11*(1-E12)</f>
        <v>10589.369999999999</v>
      </c>
      <c r="F13" s="128">
        <f t="shared" si="0"/>
        <v>11159.078106000001</v>
      </c>
      <c r="G13" s="128">
        <f t="shared" si="0"/>
        <v>11759.436508102803</v>
      </c>
      <c r="H13" s="128">
        <f t="shared" si="0"/>
        <v>12392.094192238736</v>
      </c>
      <c r="I13" s="128">
        <f t="shared" si="0"/>
        <v>13058.78885978118</v>
      </c>
      <c r="J13" s="128">
        <f t="shared" si="0"/>
        <v>13761.351700437408</v>
      </c>
    </row>
    <row r="14" spans="2:10">
      <c r="B14" s="128" t="s">
        <v>334</v>
      </c>
      <c r="C14" s="128"/>
      <c r="D14" s="128"/>
      <c r="E14" s="134">
        <f>'Intrinic Growth'!K58</f>
        <v>2.6783901072057343</v>
      </c>
      <c r="F14" s="130">
        <f>E14+(($J$14-$E$14)/4)</f>
        <v>2.1439675804043006</v>
      </c>
      <c r="G14" s="130">
        <f>F14+(($J$14-$E$14)/4)</f>
        <v>1.609545053602867</v>
      </c>
      <c r="H14" s="130">
        <f>G14+(($J$14-$E$14)/4)</f>
        <v>1.0751225268014335</v>
      </c>
      <c r="I14" s="130">
        <f>H14+(($J$14-$E$14)/5)</f>
        <v>0.64758450536028667</v>
      </c>
      <c r="J14" s="141">
        <v>0.54069999999999996</v>
      </c>
    </row>
    <row r="15" spans="2:10">
      <c r="B15" s="128" t="s">
        <v>335</v>
      </c>
      <c r="C15" s="128"/>
      <c r="D15" s="128"/>
      <c r="E15" s="135">
        <f t="shared" ref="E15:J15" si="1">E13-(1-E14)</f>
        <v>10591.048390107204</v>
      </c>
      <c r="F15" s="131">
        <f t="shared" si="1"/>
        <v>11160.222073580406</v>
      </c>
      <c r="G15" s="131">
        <f t="shared" si="1"/>
        <v>11760.046053156406</v>
      </c>
      <c r="H15" s="131">
        <f t="shared" si="1"/>
        <v>12392.169314765537</v>
      </c>
      <c r="I15" s="131">
        <f t="shared" si="1"/>
        <v>13058.436444286541</v>
      </c>
      <c r="J15" s="131">
        <f t="shared" si="1"/>
        <v>13760.892400437408</v>
      </c>
    </row>
    <row r="16" spans="2:10">
      <c r="B16" s="128" t="s">
        <v>336</v>
      </c>
      <c r="C16" s="128"/>
      <c r="D16" s="128"/>
      <c r="E16" s="133"/>
      <c r="F16" s="132">
        <v>0.5</v>
      </c>
      <c r="G16" s="128">
        <f>F16+1</f>
        <v>1.5</v>
      </c>
      <c r="H16" s="128">
        <f>G16+1</f>
        <v>2.5</v>
      </c>
      <c r="I16" s="128">
        <f>H16+1</f>
        <v>3.5</v>
      </c>
      <c r="J16" s="128">
        <f>I16+1</f>
        <v>4.5</v>
      </c>
    </row>
    <row r="17" spans="2:10">
      <c r="B17" t="s">
        <v>337</v>
      </c>
      <c r="E17" s="136"/>
      <c r="F17" s="138">
        <f>1/(1+$E$23)^F16</f>
        <v>0.95334702016174855</v>
      </c>
      <c r="G17" s="138">
        <f>1/(1+$E$23)^G16</f>
        <v>0.86646902183336982</v>
      </c>
      <c r="H17" s="138">
        <f>1/(1+$E$23)^H16</f>
        <v>0.78750816850457916</v>
      </c>
      <c r="I17" s="138">
        <f>1/(1+$E$23)^I16</f>
        <v>0.7157429750335621</v>
      </c>
      <c r="J17" s="138">
        <f>1/(1+$E$23)^J16</f>
        <v>0.65051770482926174</v>
      </c>
    </row>
    <row r="18" spans="2:10" ht="4.5" customHeight="1">
      <c r="E18" s="136"/>
    </row>
    <row r="19" spans="2:10" ht="15" thickBot="1">
      <c r="B19" s="110" t="s">
        <v>338</v>
      </c>
      <c r="C19" s="110"/>
      <c r="D19" s="110"/>
      <c r="E19" s="137"/>
      <c r="F19" s="110">
        <f>F15*F17</f>
        <v>10639.564458191251</v>
      </c>
      <c r="G19" s="110">
        <f>G15*G17</f>
        <v>10189.715600393813</v>
      </c>
      <c r="H19" s="110">
        <f>H15*H17</f>
        <v>9758.9345608696531</v>
      </c>
      <c r="I19" s="110">
        <f>I15*I17</f>
        <v>9346.4841499203394</v>
      </c>
      <c r="J19" s="110">
        <f>J15*J17</f>
        <v>8951.7041407349734</v>
      </c>
    </row>
    <row r="21" spans="2:10">
      <c r="B21" s="136" t="s">
        <v>339</v>
      </c>
      <c r="C21" s="136"/>
      <c r="D21" s="136"/>
      <c r="E21" s="144">
        <v>0.13159999999999999</v>
      </c>
    </row>
    <row r="22" spans="2:10">
      <c r="B22" s="136" t="s">
        <v>340</v>
      </c>
      <c r="C22" s="136"/>
      <c r="D22" s="136"/>
      <c r="E22" s="144">
        <v>5.3800000000000001E-2</v>
      </c>
      <c r="F22" t="s">
        <v>536</v>
      </c>
    </row>
    <row r="23" spans="2:10">
      <c r="B23" s="136" t="s">
        <v>329</v>
      </c>
      <c r="C23" s="136"/>
      <c r="D23" s="136"/>
      <c r="E23" s="83">
        <f>WACC!K51</f>
        <v>0.10026671022185284</v>
      </c>
    </row>
    <row r="26" spans="2:10">
      <c r="B26" s="455" t="s">
        <v>341</v>
      </c>
      <c r="C26" s="455"/>
      <c r="D26" s="455"/>
      <c r="F26" s="486" t="s">
        <v>570</v>
      </c>
      <c r="G26" s="486"/>
      <c r="H26" s="486"/>
      <c r="I26" s="486"/>
      <c r="J26" s="486"/>
    </row>
    <row r="27" spans="2:10">
      <c r="F27" s="147">
        <f>D39</f>
        <v>266886.52293779759</v>
      </c>
      <c r="G27" s="14">
        <v>0.1</v>
      </c>
      <c r="H27" s="14">
        <v>0.13730000000000001</v>
      </c>
      <c r="I27" s="14">
        <v>0.19</v>
      </c>
      <c r="J27" s="14">
        <v>0.22</v>
      </c>
    </row>
    <row r="28" spans="2:10">
      <c r="B28" t="s">
        <v>342</v>
      </c>
      <c r="D28" s="63">
        <f>J15*(1+E21)</f>
        <v>15571.82584033497</v>
      </c>
      <c r="F28" s="148">
        <v>0.03</v>
      </c>
      <c r="G28" s="149">
        <f t="dataTable" ref="G28:J32" dt2D="1" dtr="1" r1="D29" r2="D30"/>
        <v>193597.0944194771</v>
      </c>
      <c r="H28" s="149">
        <v>143292.25943998602</v>
      </c>
      <c r="I28" s="149">
        <v>112197.33044545812</v>
      </c>
      <c r="J28" s="149">
        <v>102200.86820303474</v>
      </c>
    </row>
    <row r="29" spans="2:10">
      <c r="B29" t="s">
        <v>329</v>
      </c>
      <c r="D29" s="5">
        <f>E23</f>
        <v>0.10026671022185284</v>
      </c>
      <c r="F29" s="148">
        <v>0.04</v>
      </c>
      <c r="G29" s="149">
        <v>217715.54300437163</v>
      </c>
      <c r="H29" s="149">
        <v>152994.81406792806</v>
      </c>
      <c r="I29" s="149">
        <v>116418.05894781466</v>
      </c>
      <c r="J29" s="149">
        <v>105162.78294153056</v>
      </c>
    </row>
    <row r="30" spans="2:10">
      <c r="B30" t="s">
        <v>343</v>
      </c>
      <c r="D30" s="5">
        <f>E22</f>
        <v>5.3800000000000001E-2</v>
      </c>
      <c r="F30" s="14">
        <v>5.3800000000000001E-2</v>
      </c>
      <c r="G30" s="149">
        <v>268145.02640915103</v>
      </c>
      <c r="H30" s="232">
        <v>170200.75507365126</v>
      </c>
      <c r="I30" s="149">
        <v>123260.47343621646</v>
      </c>
      <c r="J30" s="149">
        <v>109835.55095857992</v>
      </c>
    </row>
    <row r="31" spans="2:10" ht="18" customHeight="1">
      <c r="F31" s="148">
        <v>0.06</v>
      </c>
      <c r="G31" s="149">
        <v>302130.11305150233</v>
      </c>
      <c r="H31" s="149">
        <v>179931.01359129621</v>
      </c>
      <c r="I31" s="149">
        <v>126807.54449207691</v>
      </c>
      <c r="J31" s="149">
        <v>112197.33044545812</v>
      </c>
    </row>
    <row r="32" spans="2:10" ht="15" thickBot="1">
      <c r="B32" s="142" t="s">
        <v>344</v>
      </c>
      <c r="C32" s="142"/>
      <c r="D32" s="143">
        <f>D28/(D29-D30)</f>
        <v>335117.88904331974</v>
      </c>
      <c r="F32" s="148">
        <v>7.0000000000000007E-2</v>
      </c>
      <c r="G32" s="149">
        <v>386544.68309863319</v>
      </c>
      <c r="H32" s="149">
        <v>199402.7239451129</v>
      </c>
      <c r="I32" s="149">
        <v>133300.97295724083</v>
      </c>
      <c r="J32" s="149">
        <v>116418.05894781466</v>
      </c>
    </row>
    <row r="33" spans="2:10">
      <c r="F33" s="148"/>
      <c r="G33" s="149"/>
      <c r="H33" s="149"/>
      <c r="I33" s="149"/>
      <c r="J33" s="149"/>
    </row>
    <row r="35" spans="2:10">
      <c r="B35" s="455" t="s">
        <v>348</v>
      </c>
      <c r="C35" s="455"/>
      <c r="D35" s="455"/>
      <c r="F35" s="486" t="s">
        <v>352</v>
      </c>
      <c r="G35" s="486"/>
      <c r="H35" s="486"/>
      <c r="I35" s="486"/>
      <c r="J35" s="486"/>
    </row>
    <row r="36" spans="2:10">
      <c r="F36" s="147">
        <f>D46</f>
        <v>39.904290991895515</v>
      </c>
      <c r="G36" s="14">
        <v>0.1</v>
      </c>
      <c r="H36" s="14">
        <v>0.13730000000000001</v>
      </c>
      <c r="I36" s="14">
        <v>0.19</v>
      </c>
      <c r="J36" s="14">
        <v>0.22</v>
      </c>
    </row>
    <row r="37" spans="2:10">
      <c r="B37" t="s">
        <v>342</v>
      </c>
      <c r="D37" s="63">
        <f>SUM(F19:J19)</f>
        <v>48886.402910110031</v>
      </c>
      <c r="F37" s="148">
        <v>0.03</v>
      </c>
      <c r="G37" s="149">
        <f t="dataTable" ref="G37:J41" dt2D="1" dtr="1" r1="D29" r2="D30" ca="1"/>
        <v>-35.677789994078239</v>
      </c>
      <c r="H37" s="149">
        <v>-87.556269445661059</v>
      </c>
      <c r="I37" s="149">
        <v>-119.6239153399119</v>
      </c>
      <c r="J37" s="149">
        <v>-129.93308862799674</v>
      </c>
    </row>
    <row r="38" spans="2:10">
      <c r="B38" t="s">
        <v>344</v>
      </c>
      <c r="D38" s="63">
        <f>D32*J17</f>
        <v>218000.12002768755</v>
      </c>
      <c r="F38" s="148">
        <v>0.04</v>
      </c>
      <c r="G38" s="149">
        <v>-10.804863965683055</v>
      </c>
      <c r="H38" s="149">
        <v>-77.550197840441314</v>
      </c>
      <c r="I38" s="149">
        <v>-115.27115328494276</v>
      </c>
      <c r="J38" s="149">
        <v>-126.87851876486049</v>
      </c>
    </row>
    <row r="39" spans="2:10">
      <c r="B39" s="2" t="s">
        <v>345</v>
      </c>
      <c r="C39" s="2"/>
      <c r="D39" s="140">
        <f>SUM(D37:D38)</f>
        <v>266886.52293779759</v>
      </c>
      <c r="F39" s="14">
        <v>5.3800000000000001E-2</v>
      </c>
      <c r="G39" s="149">
        <v>41.20216318459773</v>
      </c>
      <c r="H39" s="233">
        <v>-59.806017638389733</v>
      </c>
      <c r="I39" s="149">
        <v>-108.2146932134509</v>
      </c>
      <c r="J39" s="149">
        <v>-122.05957641760222</v>
      </c>
    </row>
    <row r="40" spans="2:10">
      <c r="D40" s="63"/>
      <c r="F40" s="148">
        <v>0.06</v>
      </c>
      <c r="G40" s="149">
        <v>76.250377133699928</v>
      </c>
      <c r="H40" s="149">
        <v>-49.771375505639824</v>
      </c>
      <c r="I40" s="149">
        <v>-104.55666207271099</v>
      </c>
      <c r="J40" s="149">
        <v>-119.6239153399119</v>
      </c>
    </row>
    <row r="41" spans="2:10">
      <c r="B41" t="s">
        <v>346</v>
      </c>
      <c r="D41" s="63">
        <f>'Data Sheet'!K70</f>
        <v>6847.34</v>
      </c>
      <c r="F41" s="148">
        <v>7.0000000000000007E-2</v>
      </c>
      <c r="G41" s="149">
        <v>163.30561823308307</v>
      </c>
      <c r="H41" s="149">
        <v>-29.690547770304097</v>
      </c>
      <c r="I41" s="149">
        <v>-97.860105065066122</v>
      </c>
      <c r="J41" s="149">
        <v>-115.27115328494276</v>
      </c>
    </row>
    <row r="42" spans="2:10">
      <c r="B42" t="s">
        <v>347</v>
      </c>
      <c r="D42" s="145">
        <f>SUM('Raw FS'!N7:N8)</f>
        <v>235040</v>
      </c>
    </row>
    <row r="43" spans="2:10">
      <c r="D43" s="145"/>
    </row>
    <row r="44" spans="2:10">
      <c r="B44" s="2" t="s">
        <v>349</v>
      </c>
      <c r="C44" s="2"/>
      <c r="D44" s="140">
        <f>D39+D41-D42</f>
        <v>38693.862937797618</v>
      </c>
    </row>
    <row r="45" spans="2:10" ht="13.5" customHeight="1">
      <c r="B45" t="s">
        <v>350</v>
      </c>
      <c r="D45" s="63">
        <f>'Data Sheet'!B6</f>
        <v>969.66671944268523</v>
      </c>
    </row>
    <row r="46" spans="2:10">
      <c r="B46" t="s">
        <v>422</v>
      </c>
      <c r="D46" s="63">
        <f>D44/D45</f>
        <v>39.904290991895515</v>
      </c>
    </row>
    <row r="47" spans="2:10" ht="4.5" customHeight="1"/>
    <row r="48" spans="2:10" ht="15" thickBot="1">
      <c r="B48" s="142" t="s">
        <v>351</v>
      </c>
      <c r="C48" s="142"/>
      <c r="D48" s="143">
        <f>D44/D45</f>
        <v>39.904290991895515</v>
      </c>
    </row>
    <row r="50" spans="2:10">
      <c r="B50" t="s">
        <v>352</v>
      </c>
      <c r="D50" s="234">
        <v>316</v>
      </c>
    </row>
    <row r="51" spans="2:10">
      <c r="B51" t="s">
        <v>353</v>
      </c>
      <c r="D51" s="146">
        <f>D50/D48</f>
        <v>7.9189478661374784</v>
      </c>
    </row>
    <row r="54" spans="2:10">
      <c r="B54" s="318"/>
      <c r="C54" s="318"/>
      <c r="D54" s="318"/>
      <c r="E54" s="318"/>
      <c r="F54" s="318"/>
      <c r="G54" s="318"/>
      <c r="H54" s="318"/>
      <c r="I54" s="318"/>
      <c r="J54" s="318"/>
    </row>
    <row r="57" spans="2:10">
      <c r="B57" s="251" t="s">
        <v>562</v>
      </c>
      <c r="C57" s="250"/>
      <c r="D57" s="250"/>
    </row>
    <row r="58" spans="2:10">
      <c r="B58" s="250" t="s">
        <v>563</v>
      </c>
      <c r="C58" s="250"/>
      <c r="D58" s="250" t="s">
        <v>564</v>
      </c>
    </row>
    <row r="59" spans="2:10">
      <c r="B59" s="250" t="s">
        <v>565</v>
      </c>
      <c r="C59" s="250"/>
      <c r="D59" s="250" t="s">
        <v>566</v>
      </c>
    </row>
    <row r="60" spans="2:10">
      <c r="B60" s="250" t="s">
        <v>567</v>
      </c>
      <c r="C60" s="250"/>
      <c r="D60" s="250" t="s">
        <v>568</v>
      </c>
    </row>
  </sheetData>
  <mergeCells count="4">
    <mergeCell ref="B4:I4"/>
    <mergeCell ref="B7:J7"/>
    <mergeCell ref="F35:J35"/>
    <mergeCell ref="F26:J26"/>
  </mergeCells>
  <pageMargins left="0.31496062992125984" right="0.31496062992125984" top="0.35433070866141736" bottom="0.35433070866141736" header="0.31496062992125984" footer="0.31496062992125984"/>
  <pageSetup scale="85" orientation="portrait" r:id="rId1"/>
  <ignoredErrors>
    <ignoredError sqref="D42" formulaRange="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2060"/>
  </sheetPr>
  <dimension ref="B2:G12"/>
  <sheetViews>
    <sheetView showGridLines="0" zoomScale="127" workbookViewId="0">
      <selection activeCell="W30" sqref="W30"/>
    </sheetView>
  </sheetViews>
  <sheetFormatPr defaultRowHeight="14.4"/>
  <cols>
    <col min="1" max="1" width="1.88671875" customWidth="1"/>
    <col min="2" max="2" width="5.33203125" customWidth="1"/>
    <col min="3" max="3" width="18" customWidth="1"/>
    <col min="4" max="4" width="9.33203125" customWidth="1"/>
    <col min="5" max="5" width="14.6640625" customWidth="1"/>
    <col min="6" max="6" width="11.5546875" bestFit="1" customWidth="1"/>
    <col min="7" max="7" width="9.44140625" bestFit="1" customWidth="1"/>
  </cols>
  <sheetData>
    <row r="2" spans="2:7">
      <c r="B2" s="464" t="s">
        <v>268</v>
      </c>
      <c r="C2" s="464" t="s">
        <v>269</v>
      </c>
      <c r="D2" s="456" t="s">
        <v>270</v>
      </c>
      <c r="E2" s="456" t="s">
        <v>271</v>
      </c>
      <c r="F2" s="456" t="s">
        <v>272</v>
      </c>
      <c r="G2" s="456" t="s">
        <v>273</v>
      </c>
    </row>
    <row r="3" spans="2:7">
      <c r="B3" s="218">
        <v>1</v>
      </c>
      <c r="C3" s="218" t="s">
        <v>369</v>
      </c>
      <c r="D3" s="245">
        <v>316.85000000000002</v>
      </c>
      <c r="E3" s="245">
        <v>307238.90000000002</v>
      </c>
      <c r="F3" s="245">
        <v>242009.49</v>
      </c>
      <c r="G3" s="245">
        <v>1.44</v>
      </c>
    </row>
    <row r="4" spans="2:7">
      <c r="B4" s="218">
        <v>2</v>
      </c>
      <c r="C4" s="218" t="s">
        <v>370</v>
      </c>
      <c r="D4" s="245">
        <v>278.5</v>
      </c>
      <c r="E4" s="245">
        <v>259021.9</v>
      </c>
      <c r="F4" s="245">
        <v>122567.5</v>
      </c>
      <c r="G4" s="245">
        <v>1.33</v>
      </c>
    </row>
    <row r="5" spans="2:7">
      <c r="B5" s="218">
        <v>3</v>
      </c>
      <c r="C5" s="218" t="s">
        <v>371</v>
      </c>
      <c r="D5" s="245">
        <v>494.5</v>
      </c>
      <c r="E5" s="245">
        <v>190725.8</v>
      </c>
      <c r="F5" s="245">
        <v>37704.97</v>
      </c>
      <c r="G5" s="245">
        <v>0.67</v>
      </c>
    </row>
    <row r="6" spans="2:7">
      <c r="B6" s="218">
        <v>4</v>
      </c>
      <c r="C6" s="218" t="s">
        <v>372</v>
      </c>
      <c r="D6" s="245">
        <v>990</v>
      </c>
      <c r="E6" s="245">
        <v>156819.22</v>
      </c>
      <c r="F6" s="245">
        <v>67430</v>
      </c>
      <c r="G6" s="245">
        <v>6.38</v>
      </c>
    </row>
    <row r="7" spans="2:7">
      <c r="B7" s="218">
        <v>5</v>
      </c>
      <c r="C7" s="218" t="s">
        <v>373</v>
      </c>
      <c r="D7" s="245">
        <v>367.35</v>
      </c>
      <c r="E7" s="245">
        <v>117380.68</v>
      </c>
      <c r="F7" s="245">
        <v>58313.94</v>
      </c>
      <c r="G7" s="245">
        <v>1.73</v>
      </c>
    </row>
    <row r="10" spans="2:7">
      <c r="B10" s="241" t="s">
        <v>542</v>
      </c>
      <c r="C10" s="241" t="s">
        <v>541</v>
      </c>
      <c r="D10" s="242"/>
      <c r="E10" s="242"/>
      <c r="F10" s="242"/>
      <c r="G10" s="242"/>
    </row>
    <row r="12" spans="2:7">
      <c r="B12" s="241" t="s">
        <v>543</v>
      </c>
      <c r="C12" s="244"/>
      <c r="D12" s="241" t="s">
        <v>544</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2060"/>
  </sheetPr>
  <dimension ref="B2:G30"/>
  <sheetViews>
    <sheetView showGridLines="0" workbookViewId="0">
      <selection activeCell="W30" sqref="W30"/>
    </sheetView>
  </sheetViews>
  <sheetFormatPr defaultRowHeight="14.4"/>
  <cols>
    <col min="1" max="1" width="1.88671875" customWidth="1"/>
    <col min="6" max="6" width="18.109375" bestFit="1" customWidth="1"/>
  </cols>
  <sheetData>
    <row r="2" spans="2:7">
      <c r="B2" s="455" t="s">
        <v>557</v>
      </c>
      <c r="C2" s="455"/>
      <c r="D2" s="455"/>
      <c r="E2" s="455"/>
      <c r="F2" s="455"/>
      <c r="G2" s="455"/>
    </row>
    <row r="4" spans="2:7">
      <c r="B4" s="256" t="s">
        <v>187</v>
      </c>
      <c r="C4" s="257" t="s">
        <v>325</v>
      </c>
    </row>
    <row r="5" spans="2:7">
      <c r="B5" s="218">
        <f>'Nifty Returns'!B4</f>
        <v>2000</v>
      </c>
      <c r="C5" s="261">
        <v>-0.14649999999999999</v>
      </c>
    </row>
    <row r="6" spans="2:7">
      <c r="B6" s="218">
        <f>'Nifty Returns'!B5</f>
        <v>2001</v>
      </c>
      <c r="C6" s="261">
        <v>-0.1618</v>
      </c>
    </row>
    <row r="7" spans="2:7">
      <c r="B7" s="218">
        <f>'Nifty Returns'!B6</f>
        <v>2002</v>
      </c>
      <c r="C7" s="261">
        <v>3.2500000000000001E-2</v>
      </c>
    </row>
    <row r="8" spans="2:7">
      <c r="B8" s="218">
        <f>'Nifty Returns'!B7</f>
        <v>2003</v>
      </c>
      <c r="C8" s="261">
        <v>0.71900000000000008</v>
      </c>
      <c r="F8" s="253" t="s">
        <v>326</v>
      </c>
      <c r="G8" s="123">
        <f>AVERAGE(C5:C29)</f>
        <v>0.15334799999999998</v>
      </c>
    </row>
    <row r="9" spans="2:7" ht="16.2">
      <c r="B9" s="218">
        <f>'Nifty Returns'!B8</f>
        <v>2004</v>
      </c>
      <c r="C9" s="261">
        <v>0.10679999999999999</v>
      </c>
      <c r="F9" s="253" t="s">
        <v>327</v>
      </c>
      <c r="G9" s="254" t="s">
        <v>560</v>
      </c>
    </row>
    <row r="10" spans="2:7">
      <c r="B10" s="218">
        <f>'Nifty Returns'!B9</f>
        <v>2005</v>
      </c>
      <c r="C10" s="261">
        <v>0.36340000000000006</v>
      </c>
      <c r="F10" s="122" t="s">
        <v>328</v>
      </c>
      <c r="G10" s="255">
        <f>SUM(G8:G9)</f>
        <v>0.15334799999999998</v>
      </c>
    </row>
    <row r="11" spans="2:7">
      <c r="B11" s="218">
        <f>'Nifty Returns'!B10</f>
        <v>2006</v>
      </c>
      <c r="C11" s="261">
        <v>0.39829999999999999</v>
      </c>
    </row>
    <row r="12" spans="2:7">
      <c r="B12" s="218">
        <f>'Nifty Returns'!B11</f>
        <v>2007</v>
      </c>
      <c r="C12" s="261">
        <v>0.54770000000000008</v>
      </c>
    </row>
    <row r="13" spans="2:7">
      <c r="B13" s="218">
        <f>'Nifty Returns'!B12</f>
        <v>2008</v>
      </c>
      <c r="C13" s="261">
        <v>-0.51790000000000003</v>
      </c>
    </row>
    <row r="14" spans="2:7">
      <c r="B14" s="218">
        <f>'Nifty Returns'!B13</f>
        <v>2009</v>
      </c>
      <c r="C14" s="261">
        <v>0.75760000000000005</v>
      </c>
    </row>
    <row r="15" spans="2:7">
      <c r="B15" s="218">
        <f>'Nifty Returns'!B14</f>
        <v>2010</v>
      </c>
      <c r="C15" s="261">
        <v>0.17949999999999999</v>
      </c>
    </row>
    <row r="16" spans="2:7">
      <c r="B16" s="218">
        <f>'Nifty Returns'!B15</f>
        <v>2011</v>
      </c>
      <c r="C16" s="261">
        <v>-0.2462</v>
      </c>
    </row>
    <row r="17" spans="2:3">
      <c r="B17" s="218">
        <f>'Nifty Returns'!B16</f>
        <v>2012</v>
      </c>
      <c r="C17" s="261">
        <v>0.27699999999999997</v>
      </c>
    </row>
    <row r="18" spans="2:3">
      <c r="B18" s="218">
        <f>'Nifty Returns'!B17</f>
        <v>2013</v>
      </c>
      <c r="C18" s="261">
        <v>6.7599999999999993E-2</v>
      </c>
    </row>
    <row r="19" spans="2:3">
      <c r="B19" s="218">
        <f>'Nifty Returns'!B18</f>
        <v>2014</v>
      </c>
      <c r="C19" s="261">
        <v>0.31390000000000001</v>
      </c>
    </row>
    <row r="20" spans="2:3">
      <c r="B20" s="218">
        <f>'Nifty Returns'!B19</f>
        <v>2015</v>
      </c>
      <c r="C20" s="261">
        <v>-4.0599999999999997E-2</v>
      </c>
    </row>
    <row r="21" spans="2:3">
      <c r="B21" s="218">
        <f>'Nifty Returns'!B20</f>
        <v>2016</v>
      </c>
      <c r="C21" s="261">
        <v>3.0099999999999998E-2</v>
      </c>
    </row>
    <row r="22" spans="2:3">
      <c r="B22" s="218">
        <f>'Nifty Returns'!B21</f>
        <v>2017</v>
      </c>
      <c r="C22" s="261">
        <v>0.28649999999999998</v>
      </c>
    </row>
    <row r="23" spans="2:3">
      <c r="B23" s="218">
        <f>'Nifty Returns'!B22</f>
        <v>2018</v>
      </c>
      <c r="C23" s="261">
        <v>3.15E-2</v>
      </c>
    </row>
    <row r="24" spans="2:3">
      <c r="B24" s="218">
        <f>'Nifty Returns'!B23</f>
        <v>2019</v>
      </c>
      <c r="C24" s="261">
        <v>0.1202</v>
      </c>
    </row>
    <row r="25" spans="2:3">
      <c r="B25" s="218">
        <f>'Nifty Returns'!B24</f>
        <v>2020</v>
      </c>
      <c r="C25" s="261">
        <v>0.14899999999999999</v>
      </c>
    </row>
    <row r="26" spans="2:3">
      <c r="B26" s="218">
        <f>'Nifty Returns'!B25</f>
        <v>2021</v>
      </c>
      <c r="C26" s="261">
        <v>0.2412</v>
      </c>
    </row>
    <row r="27" spans="2:3">
      <c r="B27" s="218">
        <f>'Nifty Returns'!B26</f>
        <v>2022</v>
      </c>
      <c r="C27" s="261">
        <v>4.3200000000000002E-2</v>
      </c>
    </row>
    <row r="28" spans="2:3">
      <c r="B28" s="218">
        <f>'Nifty Returns'!B27</f>
        <v>2023</v>
      </c>
      <c r="C28" s="261">
        <v>0.19420000000000001</v>
      </c>
    </row>
    <row r="29" spans="2:3">
      <c r="B29" s="218">
        <f>'Nifty Returns'!B28</f>
        <v>2024</v>
      </c>
      <c r="C29" s="262">
        <v>8.7499999999999994E-2</v>
      </c>
    </row>
    <row r="30" spans="2:3">
      <c r="B30" s="17"/>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46"/>
  <sheetViews>
    <sheetView showGridLines="0" view="pageBreakPreview" topLeftCell="A4" zoomScale="60" zoomScaleNormal="100" workbookViewId="0">
      <selection sqref="A1:Q46"/>
    </sheetView>
  </sheetViews>
  <sheetFormatPr defaultColWidth="9.109375" defaultRowHeight="14.4"/>
  <cols>
    <col min="1" max="1" width="1.44140625" style="151" customWidth="1"/>
    <col min="2" max="2" width="21.109375" style="151" customWidth="1"/>
    <col min="3" max="3" width="15.44140625" style="151" bestFit="1" customWidth="1"/>
    <col min="4" max="4" width="11" style="151" bestFit="1" customWidth="1"/>
    <col min="5" max="5" width="11.6640625" style="151" customWidth="1"/>
    <col min="6" max="7" width="9.6640625" style="151" bestFit="1" customWidth="1"/>
    <col min="8" max="8" width="10.88671875" style="151" customWidth="1"/>
    <col min="9" max="9" width="9.109375" style="151"/>
    <col min="10" max="10" width="1.88671875" style="151" customWidth="1"/>
    <col min="11" max="11" width="9.6640625" style="151" bestFit="1" customWidth="1"/>
    <col min="12" max="12" width="9.33203125" style="151" bestFit="1" customWidth="1"/>
    <col min="13" max="13" width="11.33203125" style="151" bestFit="1" customWidth="1"/>
    <col min="14" max="14" width="1.88671875" style="151" customWidth="1"/>
    <col min="15" max="16" width="13.33203125" style="151" bestFit="1" customWidth="1"/>
    <col min="17" max="17" width="17.33203125" style="151" bestFit="1" customWidth="1"/>
    <col min="18" max="256" width="9.109375" style="151"/>
    <col min="257" max="257" width="1.44140625" style="151" customWidth="1"/>
    <col min="258" max="258" width="21.109375" style="151" customWidth="1"/>
    <col min="259" max="259" width="9" style="151" customWidth="1"/>
    <col min="260" max="260" width="11" style="151" bestFit="1" customWidth="1"/>
    <col min="261" max="261" width="11.6640625" style="151" customWidth="1"/>
    <col min="262" max="263" width="9.6640625" style="151" bestFit="1" customWidth="1"/>
    <col min="264" max="264" width="10.88671875" style="151" customWidth="1"/>
    <col min="265" max="265" width="9.109375" style="151"/>
    <col min="266" max="266" width="1.88671875" style="151" customWidth="1"/>
    <col min="267" max="267" width="9.6640625" style="151" bestFit="1" customWidth="1"/>
    <col min="268" max="268" width="9.33203125" style="151" bestFit="1" customWidth="1"/>
    <col min="269" max="269" width="11.33203125" style="151" bestFit="1" customWidth="1"/>
    <col min="270" max="270" width="1.88671875" style="151" customWidth="1"/>
    <col min="271" max="273" width="13.33203125" style="151" bestFit="1" customWidth="1"/>
    <col min="274" max="512" width="9.109375" style="151"/>
    <col min="513" max="513" width="1.44140625" style="151" customWidth="1"/>
    <col min="514" max="514" width="21.109375" style="151" customWidth="1"/>
    <col min="515" max="515" width="9" style="151" customWidth="1"/>
    <col min="516" max="516" width="11" style="151" bestFit="1" customWidth="1"/>
    <col min="517" max="517" width="11.6640625" style="151" customWidth="1"/>
    <col min="518" max="519" width="9.6640625" style="151" bestFit="1" customWidth="1"/>
    <col min="520" max="520" width="10.88671875" style="151" customWidth="1"/>
    <col min="521" max="521" width="9.109375" style="151"/>
    <col min="522" max="522" width="1.88671875" style="151" customWidth="1"/>
    <col min="523" max="523" width="9.6640625" style="151" bestFit="1" customWidth="1"/>
    <col min="524" max="524" width="9.33203125" style="151" bestFit="1" customWidth="1"/>
    <col min="525" max="525" width="11.33203125" style="151" bestFit="1" customWidth="1"/>
    <col min="526" max="526" width="1.88671875" style="151" customWidth="1"/>
    <col min="527" max="529" width="13.33203125" style="151" bestFit="1" customWidth="1"/>
    <col min="530" max="768" width="9.109375" style="151"/>
    <col min="769" max="769" width="1.44140625" style="151" customWidth="1"/>
    <col min="770" max="770" width="21.109375" style="151" customWidth="1"/>
    <col min="771" max="771" width="9" style="151" customWidth="1"/>
    <col min="772" max="772" width="11" style="151" bestFit="1" customWidth="1"/>
    <col min="773" max="773" width="11.6640625" style="151" customWidth="1"/>
    <col min="774" max="775" width="9.6640625" style="151" bestFit="1" customWidth="1"/>
    <col min="776" max="776" width="10.88671875" style="151" customWidth="1"/>
    <col min="777" max="777" width="9.109375" style="151"/>
    <col min="778" max="778" width="1.88671875" style="151" customWidth="1"/>
    <col min="779" max="779" width="9.6640625" style="151" bestFit="1" customWidth="1"/>
    <col min="780" max="780" width="9.33203125" style="151" bestFit="1" customWidth="1"/>
    <col min="781" max="781" width="11.33203125" style="151" bestFit="1" customWidth="1"/>
    <col min="782" max="782" width="1.88671875" style="151" customWidth="1"/>
    <col min="783" max="785" width="13.33203125" style="151" bestFit="1" customWidth="1"/>
    <col min="786" max="1024" width="9.109375" style="151"/>
    <col min="1025" max="1025" width="1.44140625" style="151" customWidth="1"/>
    <col min="1026" max="1026" width="21.109375" style="151" customWidth="1"/>
    <col min="1027" max="1027" width="9" style="151" customWidth="1"/>
    <col min="1028" max="1028" width="11" style="151" bestFit="1" customWidth="1"/>
    <col min="1029" max="1029" width="11.6640625" style="151" customWidth="1"/>
    <col min="1030" max="1031" width="9.6640625" style="151" bestFit="1" customWidth="1"/>
    <col min="1032" max="1032" width="10.88671875" style="151" customWidth="1"/>
    <col min="1033" max="1033" width="9.109375" style="151"/>
    <col min="1034" max="1034" width="1.88671875" style="151" customWidth="1"/>
    <col min="1035" max="1035" width="9.6640625" style="151" bestFit="1" customWidth="1"/>
    <col min="1036" max="1036" width="9.33203125" style="151" bestFit="1" customWidth="1"/>
    <col min="1037" max="1037" width="11.33203125" style="151" bestFit="1" customWidth="1"/>
    <col min="1038" max="1038" width="1.88671875" style="151" customWidth="1"/>
    <col min="1039" max="1041" width="13.33203125" style="151" bestFit="1" customWidth="1"/>
    <col min="1042" max="1280" width="9.109375" style="151"/>
    <col min="1281" max="1281" width="1.44140625" style="151" customWidth="1"/>
    <col min="1282" max="1282" width="21.109375" style="151" customWidth="1"/>
    <col min="1283" max="1283" width="9" style="151" customWidth="1"/>
    <col min="1284" max="1284" width="11" style="151" bestFit="1" customWidth="1"/>
    <col min="1285" max="1285" width="11.6640625" style="151" customWidth="1"/>
    <col min="1286" max="1287" width="9.6640625" style="151" bestFit="1" customWidth="1"/>
    <col min="1288" max="1288" width="10.88671875" style="151" customWidth="1"/>
    <col min="1289" max="1289" width="9.109375" style="151"/>
    <col min="1290" max="1290" width="1.88671875" style="151" customWidth="1"/>
    <col min="1291" max="1291" width="9.6640625" style="151" bestFit="1" customWidth="1"/>
    <col min="1292" max="1292" width="9.33203125" style="151" bestFit="1" customWidth="1"/>
    <col min="1293" max="1293" width="11.33203125" style="151" bestFit="1" customWidth="1"/>
    <col min="1294" max="1294" width="1.88671875" style="151" customWidth="1"/>
    <col min="1295" max="1297" width="13.33203125" style="151" bestFit="1" customWidth="1"/>
    <col min="1298" max="1536" width="9.109375" style="151"/>
    <col min="1537" max="1537" width="1.44140625" style="151" customWidth="1"/>
    <col min="1538" max="1538" width="21.109375" style="151" customWidth="1"/>
    <col min="1539" max="1539" width="9" style="151" customWidth="1"/>
    <col min="1540" max="1540" width="11" style="151" bestFit="1" customWidth="1"/>
    <col min="1541" max="1541" width="11.6640625" style="151" customWidth="1"/>
    <col min="1542" max="1543" width="9.6640625" style="151" bestFit="1" customWidth="1"/>
    <col min="1544" max="1544" width="10.88671875" style="151" customWidth="1"/>
    <col min="1545" max="1545" width="9.109375" style="151"/>
    <col min="1546" max="1546" width="1.88671875" style="151" customWidth="1"/>
    <col min="1547" max="1547" width="9.6640625" style="151" bestFit="1" customWidth="1"/>
    <col min="1548" max="1548" width="9.33203125" style="151" bestFit="1" customWidth="1"/>
    <col min="1549" max="1549" width="11.33203125" style="151" bestFit="1" customWidth="1"/>
    <col min="1550" max="1550" width="1.88671875" style="151" customWidth="1"/>
    <col min="1551" max="1553" width="13.33203125" style="151" bestFit="1" customWidth="1"/>
    <col min="1554" max="1792" width="9.109375" style="151"/>
    <col min="1793" max="1793" width="1.44140625" style="151" customWidth="1"/>
    <col min="1794" max="1794" width="21.109375" style="151" customWidth="1"/>
    <col min="1795" max="1795" width="9" style="151" customWidth="1"/>
    <col min="1796" max="1796" width="11" style="151" bestFit="1" customWidth="1"/>
    <col min="1797" max="1797" width="11.6640625" style="151" customWidth="1"/>
    <col min="1798" max="1799" width="9.6640625" style="151" bestFit="1" customWidth="1"/>
    <col min="1800" max="1800" width="10.88671875" style="151" customWidth="1"/>
    <col min="1801" max="1801" width="9.109375" style="151"/>
    <col min="1802" max="1802" width="1.88671875" style="151" customWidth="1"/>
    <col min="1803" max="1803" width="9.6640625" style="151" bestFit="1" customWidth="1"/>
    <col min="1804" max="1804" width="9.33203125" style="151" bestFit="1" customWidth="1"/>
    <col min="1805" max="1805" width="11.33203125" style="151" bestFit="1" customWidth="1"/>
    <col min="1806" max="1806" width="1.88671875" style="151" customWidth="1"/>
    <col min="1807" max="1809" width="13.33203125" style="151" bestFit="1" customWidth="1"/>
    <col min="1810" max="2048" width="9.109375" style="151"/>
    <col min="2049" max="2049" width="1.44140625" style="151" customWidth="1"/>
    <col min="2050" max="2050" width="21.109375" style="151" customWidth="1"/>
    <col min="2051" max="2051" width="9" style="151" customWidth="1"/>
    <col min="2052" max="2052" width="11" style="151" bestFit="1" customWidth="1"/>
    <col min="2053" max="2053" width="11.6640625" style="151" customWidth="1"/>
    <col min="2054" max="2055" width="9.6640625" style="151" bestFit="1" customWidth="1"/>
    <col min="2056" max="2056" width="10.88671875" style="151" customWidth="1"/>
    <col min="2057" max="2057" width="9.109375" style="151"/>
    <col min="2058" max="2058" width="1.88671875" style="151" customWidth="1"/>
    <col min="2059" max="2059" width="9.6640625" style="151" bestFit="1" customWidth="1"/>
    <col min="2060" max="2060" width="9.33203125" style="151" bestFit="1" customWidth="1"/>
    <col min="2061" max="2061" width="11.33203125" style="151" bestFit="1" customWidth="1"/>
    <col min="2062" max="2062" width="1.88671875" style="151" customWidth="1"/>
    <col min="2063" max="2065" width="13.33203125" style="151" bestFit="1" customWidth="1"/>
    <col min="2066" max="2304" width="9.109375" style="151"/>
    <col min="2305" max="2305" width="1.44140625" style="151" customWidth="1"/>
    <col min="2306" max="2306" width="21.109375" style="151" customWidth="1"/>
    <col min="2307" max="2307" width="9" style="151" customWidth="1"/>
    <col min="2308" max="2308" width="11" style="151" bestFit="1" customWidth="1"/>
    <col min="2309" max="2309" width="11.6640625" style="151" customWidth="1"/>
    <col min="2310" max="2311" width="9.6640625" style="151" bestFit="1" customWidth="1"/>
    <col min="2312" max="2312" width="10.88671875" style="151" customWidth="1"/>
    <col min="2313" max="2313" width="9.109375" style="151"/>
    <col min="2314" max="2314" width="1.88671875" style="151" customWidth="1"/>
    <col min="2315" max="2315" width="9.6640625" style="151" bestFit="1" customWidth="1"/>
    <col min="2316" max="2316" width="9.33203125" style="151" bestFit="1" customWidth="1"/>
    <col min="2317" max="2317" width="11.33203125" style="151" bestFit="1" customWidth="1"/>
    <col min="2318" max="2318" width="1.88671875" style="151" customWidth="1"/>
    <col min="2319" max="2321" width="13.33203125" style="151" bestFit="1" customWidth="1"/>
    <col min="2322" max="2560" width="9.109375" style="151"/>
    <col min="2561" max="2561" width="1.44140625" style="151" customWidth="1"/>
    <col min="2562" max="2562" width="21.109375" style="151" customWidth="1"/>
    <col min="2563" max="2563" width="9" style="151" customWidth="1"/>
    <col min="2564" max="2564" width="11" style="151" bestFit="1" customWidth="1"/>
    <col min="2565" max="2565" width="11.6640625" style="151" customWidth="1"/>
    <col min="2566" max="2567" width="9.6640625" style="151" bestFit="1" customWidth="1"/>
    <col min="2568" max="2568" width="10.88671875" style="151" customWidth="1"/>
    <col min="2569" max="2569" width="9.109375" style="151"/>
    <col min="2570" max="2570" width="1.88671875" style="151" customWidth="1"/>
    <col min="2571" max="2571" width="9.6640625" style="151" bestFit="1" customWidth="1"/>
    <col min="2572" max="2572" width="9.33203125" style="151" bestFit="1" customWidth="1"/>
    <col min="2573" max="2573" width="11.33203125" style="151" bestFit="1" customWidth="1"/>
    <col min="2574" max="2574" width="1.88671875" style="151" customWidth="1"/>
    <col min="2575" max="2577" width="13.33203125" style="151" bestFit="1" customWidth="1"/>
    <col min="2578" max="2816" width="9.109375" style="151"/>
    <col min="2817" max="2817" width="1.44140625" style="151" customWidth="1"/>
    <col min="2818" max="2818" width="21.109375" style="151" customWidth="1"/>
    <col min="2819" max="2819" width="9" style="151" customWidth="1"/>
    <col min="2820" max="2820" width="11" style="151" bestFit="1" customWidth="1"/>
    <col min="2821" max="2821" width="11.6640625" style="151" customWidth="1"/>
    <col min="2822" max="2823" width="9.6640625" style="151" bestFit="1" customWidth="1"/>
    <col min="2824" max="2824" width="10.88671875" style="151" customWidth="1"/>
    <col min="2825" max="2825" width="9.109375" style="151"/>
    <col min="2826" max="2826" width="1.88671875" style="151" customWidth="1"/>
    <col min="2827" max="2827" width="9.6640625" style="151" bestFit="1" customWidth="1"/>
    <col min="2828" max="2828" width="9.33203125" style="151" bestFit="1" customWidth="1"/>
    <col min="2829" max="2829" width="11.33203125" style="151" bestFit="1" customWidth="1"/>
    <col min="2830" max="2830" width="1.88671875" style="151" customWidth="1"/>
    <col min="2831" max="2833" width="13.33203125" style="151" bestFit="1" customWidth="1"/>
    <col min="2834" max="3072" width="9.109375" style="151"/>
    <col min="3073" max="3073" width="1.44140625" style="151" customWidth="1"/>
    <col min="3074" max="3074" width="21.109375" style="151" customWidth="1"/>
    <col min="3075" max="3075" width="9" style="151" customWidth="1"/>
    <col min="3076" max="3076" width="11" style="151" bestFit="1" customWidth="1"/>
    <col min="3077" max="3077" width="11.6640625" style="151" customWidth="1"/>
    <col min="3078" max="3079" width="9.6640625" style="151" bestFit="1" customWidth="1"/>
    <col min="3080" max="3080" width="10.88671875" style="151" customWidth="1"/>
    <col min="3081" max="3081" width="9.109375" style="151"/>
    <col min="3082" max="3082" width="1.88671875" style="151" customWidth="1"/>
    <col min="3083" max="3083" width="9.6640625" style="151" bestFit="1" customWidth="1"/>
    <col min="3084" max="3084" width="9.33203125" style="151" bestFit="1" customWidth="1"/>
    <col min="3085" max="3085" width="11.33203125" style="151" bestFit="1" customWidth="1"/>
    <col min="3086" max="3086" width="1.88671875" style="151" customWidth="1"/>
    <col min="3087" max="3089" width="13.33203125" style="151" bestFit="1" customWidth="1"/>
    <col min="3090" max="3328" width="9.109375" style="151"/>
    <col min="3329" max="3329" width="1.44140625" style="151" customWidth="1"/>
    <col min="3330" max="3330" width="21.109375" style="151" customWidth="1"/>
    <col min="3331" max="3331" width="9" style="151" customWidth="1"/>
    <col min="3332" max="3332" width="11" style="151" bestFit="1" customWidth="1"/>
    <col min="3333" max="3333" width="11.6640625" style="151" customWidth="1"/>
    <col min="3334" max="3335" width="9.6640625" style="151" bestFit="1" customWidth="1"/>
    <col min="3336" max="3336" width="10.88671875" style="151" customWidth="1"/>
    <col min="3337" max="3337" width="9.109375" style="151"/>
    <col min="3338" max="3338" width="1.88671875" style="151" customWidth="1"/>
    <col min="3339" max="3339" width="9.6640625" style="151" bestFit="1" customWidth="1"/>
    <col min="3340" max="3340" width="9.33203125" style="151" bestFit="1" customWidth="1"/>
    <col min="3341" max="3341" width="11.33203125" style="151" bestFit="1" customWidth="1"/>
    <col min="3342" max="3342" width="1.88671875" style="151" customWidth="1"/>
    <col min="3343" max="3345" width="13.33203125" style="151" bestFit="1" customWidth="1"/>
    <col min="3346" max="3584" width="9.109375" style="151"/>
    <col min="3585" max="3585" width="1.44140625" style="151" customWidth="1"/>
    <col min="3586" max="3586" width="21.109375" style="151" customWidth="1"/>
    <col min="3587" max="3587" width="9" style="151" customWidth="1"/>
    <col min="3588" max="3588" width="11" style="151" bestFit="1" customWidth="1"/>
    <col min="3589" max="3589" width="11.6640625" style="151" customWidth="1"/>
    <col min="3590" max="3591" width="9.6640625" style="151" bestFit="1" customWidth="1"/>
    <col min="3592" max="3592" width="10.88671875" style="151" customWidth="1"/>
    <col min="3593" max="3593" width="9.109375" style="151"/>
    <col min="3594" max="3594" width="1.88671875" style="151" customWidth="1"/>
    <col min="3595" max="3595" width="9.6640625" style="151" bestFit="1" customWidth="1"/>
    <col min="3596" max="3596" width="9.33203125" style="151" bestFit="1" customWidth="1"/>
    <col min="3597" max="3597" width="11.33203125" style="151" bestFit="1" customWidth="1"/>
    <col min="3598" max="3598" width="1.88671875" style="151" customWidth="1"/>
    <col min="3599" max="3601" width="13.33203125" style="151" bestFit="1" customWidth="1"/>
    <col min="3602" max="3840" width="9.109375" style="151"/>
    <col min="3841" max="3841" width="1.44140625" style="151" customWidth="1"/>
    <col min="3842" max="3842" width="21.109375" style="151" customWidth="1"/>
    <col min="3843" max="3843" width="9" style="151" customWidth="1"/>
    <col min="3844" max="3844" width="11" style="151" bestFit="1" customWidth="1"/>
    <col min="3845" max="3845" width="11.6640625" style="151" customWidth="1"/>
    <col min="3846" max="3847" width="9.6640625" style="151" bestFit="1" customWidth="1"/>
    <col min="3848" max="3848" width="10.88671875" style="151" customWidth="1"/>
    <col min="3849" max="3849" width="9.109375" style="151"/>
    <col min="3850" max="3850" width="1.88671875" style="151" customWidth="1"/>
    <col min="3851" max="3851" width="9.6640625" style="151" bestFit="1" customWidth="1"/>
    <col min="3852" max="3852" width="9.33203125" style="151" bestFit="1" customWidth="1"/>
    <col min="3853" max="3853" width="11.33203125" style="151" bestFit="1" customWidth="1"/>
    <col min="3854" max="3854" width="1.88671875" style="151" customWidth="1"/>
    <col min="3855" max="3857" width="13.33203125" style="151" bestFit="1" customWidth="1"/>
    <col min="3858" max="4096" width="9.109375" style="151"/>
    <col min="4097" max="4097" width="1.44140625" style="151" customWidth="1"/>
    <col min="4098" max="4098" width="21.109375" style="151" customWidth="1"/>
    <col min="4099" max="4099" width="9" style="151" customWidth="1"/>
    <col min="4100" max="4100" width="11" style="151" bestFit="1" customWidth="1"/>
    <col min="4101" max="4101" width="11.6640625" style="151" customWidth="1"/>
    <col min="4102" max="4103" width="9.6640625" style="151" bestFit="1" customWidth="1"/>
    <col min="4104" max="4104" width="10.88671875" style="151" customWidth="1"/>
    <col min="4105" max="4105" width="9.109375" style="151"/>
    <col min="4106" max="4106" width="1.88671875" style="151" customWidth="1"/>
    <col min="4107" max="4107" width="9.6640625" style="151" bestFit="1" customWidth="1"/>
    <col min="4108" max="4108" width="9.33203125" style="151" bestFit="1" customWidth="1"/>
    <col min="4109" max="4109" width="11.33203125" style="151" bestFit="1" customWidth="1"/>
    <col min="4110" max="4110" width="1.88671875" style="151" customWidth="1"/>
    <col min="4111" max="4113" width="13.33203125" style="151" bestFit="1" customWidth="1"/>
    <col min="4114" max="4352" width="9.109375" style="151"/>
    <col min="4353" max="4353" width="1.44140625" style="151" customWidth="1"/>
    <col min="4354" max="4354" width="21.109375" style="151" customWidth="1"/>
    <col min="4355" max="4355" width="9" style="151" customWidth="1"/>
    <col min="4356" max="4356" width="11" style="151" bestFit="1" customWidth="1"/>
    <col min="4357" max="4357" width="11.6640625" style="151" customWidth="1"/>
    <col min="4358" max="4359" width="9.6640625" style="151" bestFit="1" customWidth="1"/>
    <col min="4360" max="4360" width="10.88671875" style="151" customWidth="1"/>
    <col min="4361" max="4361" width="9.109375" style="151"/>
    <col min="4362" max="4362" width="1.88671875" style="151" customWidth="1"/>
    <col min="4363" max="4363" width="9.6640625" style="151" bestFit="1" customWidth="1"/>
    <col min="4364" max="4364" width="9.33203125" style="151" bestFit="1" customWidth="1"/>
    <col min="4365" max="4365" width="11.33203125" style="151" bestFit="1" customWidth="1"/>
    <col min="4366" max="4366" width="1.88671875" style="151" customWidth="1"/>
    <col min="4367" max="4369" width="13.33203125" style="151" bestFit="1" customWidth="1"/>
    <col min="4370" max="4608" width="9.109375" style="151"/>
    <col min="4609" max="4609" width="1.44140625" style="151" customWidth="1"/>
    <col min="4610" max="4610" width="21.109375" style="151" customWidth="1"/>
    <col min="4611" max="4611" width="9" style="151" customWidth="1"/>
    <col min="4612" max="4612" width="11" style="151" bestFit="1" customWidth="1"/>
    <col min="4613" max="4613" width="11.6640625" style="151" customWidth="1"/>
    <col min="4614" max="4615" width="9.6640625" style="151" bestFit="1" customWidth="1"/>
    <col min="4616" max="4616" width="10.88671875" style="151" customWidth="1"/>
    <col min="4617" max="4617" width="9.109375" style="151"/>
    <col min="4618" max="4618" width="1.88671875" style="151" customWidth="1"/>
    <col min="4619" max="4619" width="9.6640625" style="151" bestFit="1" customWidth="1"/>
    <col min="4620" max="4620" width="9.33203125" style="151" bestFit="1" customWidth="1"/>
    <col min="4621" max="4621" width="11.33203125" style="151" bestFit="1" customWidth="1"/>
    <col min="4622" max="4622" width="1.88671875" style="151" customWidth="1"/>
    <col min="4623" max="4625" width="13.33203125" style="151" bestFit="1" customWidth="1"/>
    <col min="4626" max="4864" width="9.109375" style="151"/>
    <col min="4865" max="4865" width="1.44140625" style="151" customWidth="1"/>
    <col min="4866" max="4866" width="21.109375" style="151" customWidth="1"/>
    <col min="4867" max="4867" width="9" style="151" customWidth="1"/>
    <col min="4868" max="4868" width="11" style="151" bestFit="1" customWidth="1"/>
    <col min="4869" max="4869" width="11.6640625" style="151" customWidth="1"/>
    <col min="4870" max="4871" width="9.6640625" style="151" bestFit="1" customWidth="1"/>
    <col min="4872" max="4872" width="10.88671875" style="151" customWidth="1"/>
    <col min="4873" max="4873" width="9.109375" style="151"/>
    <col min="4874" max="4874" width="1.88671875" style="151" customWidth="1"/>
    <col min="4875" max="4875" width="9.6640625" style="151" bestFit="1" customWidth="1"/>
    <col min="4876" max="4876" width="9.33203125" style="151" bestFit="1" customWidth="1"/>
    <col min="4877" max="4877" width="11.33203125" style="151" bestFit="1" customWidth="1"/>
    <col min="4878" max="4878" width="1.88671875" style="151" customWidth="1"/>
    <col min="4879" max="4881" width="13.33203125" style="151" bestFit="1" customWidth="1"/>
    <col min="4882" max="5120" width="9.109375" style="151"/>
    <col min="5121" max="5121" width="1.44140625" style="151" customWidth="1"/>
    <col min="5122" max="5122" width="21.109375" style="151" customWidth="1"/>
    <col min="5123" max="5123" width="9" style="151" customWidth="1"/>
    <col min="5124" max="5124" width="11" style="151" bestFit="1" customWidth="1"/>
    <col min="5125" max="5125" width="11.6640625" style="151" customWidth="1"/>
    <col min="5126" max="5127" width="9.6640625" style="151" bestFit="1" customWidth="1"/>
    <col min="5128" max="5128" width="10.88671875" style="151" customWidth="1"/>
    <col min="5129" max="5129" width="9.109375" style="151"/>
    <col min="5130" max="5130" width="1.88671875" style="151" customWidth="1"/>
    <col min="5131" max="5131" width="9.6640625" style="151" bestFit="1" customWidth="1"/>
    <col min="5132" max="5132" width="9.33203125" style="151" bestFit="1" customWidth="1"/>
    <col min="5133" max="5133" width="11.33203125" style="151" bestFit="1" customWidth="1"/>
    <col min="5134" max="5134" width="1.88671875" style="151" customWidth="1"/>
    <col min="5135" max="5137" width="13.33203125" style="151" bestFit="1" customWidth="1"/>
    <col min="5138" max="5376" width="9.109375" style="151"/>
    <col min="5377" max="5377" width="1.44140625" style="151" customWidth="1"/>
    <col min="5378" max="5378" width="21.109375" style="151" customWidth="1"/>
    <col min="5379" max="5379" width="9" style="151" customWidth="1"/>
    <col min="5380" max="5380" width="11" style="151" bestFit="1" customWidth="1"/>
    <col min="5381" max="5381" width="11.6640625" style="151" customWidth="1"/>
    <col min="5382" max="5383" width="9.6640625" style="151" bestFit="1" customWidth="1"/>
    <col min="5384" max="5384" width="10.88671875" style="151" customWidth="1"/>
    <col min="5385" max="5385" width="9.109375" style="151"/>
    <col min="5386" max="5386" width="1.88671875" style="151" customWidth="1"/>
    <col min="5387" max="5387" width="9.6640625" style="151" bestFit="1" customWidth="1"/>
    <col min="5388" max="5388" width="9.33203125" style="151" bestFit="1" customWidth="1"/>
    <col min="5389" max="5389" width="11.33203125" style="151" bestFit="1" customWidth="1"/>
    <col min="5390" max="5390" width="1.88671875" style="151" customWidth="1"/>
    <col min="5391" max="5393" width="13.33203125" style="151" bestFit="1" customWidth="1"/>
    <col min="5394" max="5632" width="9.109375" style="151"/>
    <col min="5633" max="5633" width="1.44140625" style="151" customWidth="1"/>
    <col min="5634" max="5634" width="21.109375" style="151" customWidth="1"/>
    <col min="5635" max="5635" width="9" style="151" customWidth="1"/>
    <col min="5636" max="5636" width="11" style="151" bestFit="1" customWidth="1"/>
    <col min="5637" max="5637" width="11.6640625" style="151" customWidth="1"/>
    <col min="5638" max="5639" width="9.6640625" style="151" bestFit="1" customWidth="1"/>
    <col min="5640" max="5640" width="10.88671875" style="151" customWidth="1"/>
    <col min="5641" max="5641" width="9.109375" style="151"/>
    <col min="5642" max="5642" width="1.88671875" style="151" customWidth="1"/>
    <col min="5643" max="5643" width="9.6640625" style="151" bestFit="1" customWidth="1"/>
    <col min="5644" max="5644" width="9.33203125" style="151" bestFit="1" customWidth="1"/>
    <col min="5645" max="5645" width="11.33203125" style="151" bestFit="1" customWidth="1"/>
    <col min="5646" max="5646" width="1.88671875" style="151" customWidth="1"/>
    <col min="5647" max="5649" width="13.33203125" style="151" bestFit="1" customWidth="1"/>
    <col min="5650" max="5888" width="9.109375" style="151"/>
    <col min="5889" max="5889" width="1.44140625" style="151" customWidth="1"/>
    <col min="5890" max="5890" width="21.109375" style="151" customWidth="1"/>
    <col min="5891" max="5891" width="9" style="151" customWidth="1"/>
    <col min="5892" max="5892" width="11" style="151" bestFit="1" customWidth="1"/>
    <col min="5893" max="5893" width="11.6640625" style="151" customWidth="1"/>
    <col min="5894" max="5895" width="9.6640625" style="151" bestFit="1" customWidth="1"/>
    <col min="5896" max="5896" width="10.88671875" style="151" customWidth="1"/>
    <col min="5897" max="5897" width="9.109375" style="151"/>
    <col min="5898" max="5898" width="1.88671875" style="151" customWidth="1"/>
    <col min="5899" max="5899" width="9.6640625" style="151" bestFit="1" customWidth="1"/>
    <col min="5900" max="5900" width="9.33203125" style="151" bestFit="1" customWidth="1"/>
    <col min="5901" max="5901" width="11.33203125" style="151" bestFit="1" customWidth="1"/>
    <col min="5902" max="5902" width="1.88671875" style="151" customWidth="1"/>
    <col min="5903" max="5905" width="13.33203125" style="151" bestFit="1" customWidth="1"/>
    <col min="5906" max="6144" width="9.109375" style="151"/>
    <col min="6145" max="6145" width="1.44140625" style="151" customWidth="1"/>
    <col min="6146" max="6146" width="21.109375" style="151" customWidth="1"/>
    <col min="6147" max="6147" width="9" style="151" customWidth="1"/>
    <col min="6148" max="6148" width="11" style="151" bestFit="1" customWidth="1"/>
    <col min="6149" max="6149" width="11.6640625" style="151" customWidth="1"/>
    <col min="6150" max="6151" width="9.6640625" style="151" bestFit="1" customWidth="1"/>
    <col min="6152" max="6152" width="10.88671875" style="151" customWidth="1"/>
    <col min="6153" max="6153" width="9.109375" style="151"/>
    <col min="6154" max="6154" width="1.88671875" style="151" customWidth="1"/>
    <col min="6155" max="6155" width="9.6640625" style="151" bestFit="1" customWidth="1"/>
    <col min="6156" max="6156" width="9.33203125" style="151" bestFit="1" customWidth="1"/>
    <col min="6157" max="6157" width="11.33203125" style="151" bestFit="1" customWidth="1"/>
    <col min="6158" max="6158" width="1.88671875" style="151" customWidth="1"/>
    <col min="6159" max="6161" width="13.33203125" style="151" bestFit="1" customWidth="1"/>
    <col min="6162" max="6400" width="9.109375" style="151"/>
    <col min="6401" max="6401" width="1.44140625" style="151" customWidth="1"/>
    <col min="6402" max="6402" width="21.109375" style="151" customWidth="1"/>
    <col min="6403" max="6403" width="9" style="151" customWidth="1"/>
    <col min="6404" max="6404" width="11" style="151" bestFit="1" customWidth="1"/>
    <col min="6405" max="6405" width="11.6640625" style="151" customWidth="1"/>
    <col min="6406" max="6407" width="9.6640625" style="151" bestFit="1" customWidth="1"/>
    <col min="6408" max="6408" width="10.88671875" style="151" customWidth="1"/>
    <col min="6409" max="6409" width="9.109375" style="151"/>
    <col min="6410" max="6410" width="1.88671875" style="151" customWidth="1"/>
    <col min="6411" max="6411" width="9.6640625" style="151" bestFit="1" customWidth="1"/>
    <col min="6412" max="6412" width="9.33203125" style="151" bestFit="1" customWidth="1"/>
    <col min="6413" max="6413" width="11.33203125" style="151" bestFit="1" customWidth="1"/>
    <col min="6414" max="6414" width="1.88671875" style="151" customWidth="1"/>
    <col min="6415" max="6417" width="13.33203125" style="151" bestFit="1" customWidth="1"/>
    <col min="6418" max="6656" width="9.109375" style="151"/>
    <col min="6657" max="6657" width="1.44140625" style="151" customWidth="1"/>
    <col min="6658" max="6658" width="21.109375" style="151" customWidth="1"/>
    <col min="6659" max="6659" width="9" style="151" customWidth="1"/>
    <col min="6660" max="6660" width="11" style="151" bestFit="1" customWidth="1"/>
    <col min="6661" max="6661" width="11.6640625" style="151" customWidth="1"/>
    <col min="6662" max="6663" width="9.6640625" style="151" bestFit="1" customWidth="1"/>
    <col min="6664" max="6664" width="10.88671875" style="151" customWidth="1"/>
    <col min="6665" max="6665" width="9.109375" style="151"/>
    <col min="6666" max="6666" width="1.88671875" style="151" customWidth="1"/>
    <col min="6667" max="6667" width="9.6640625" style="151" bestFit="1" customWidth="1"/>
    <col min="6668" max="6668" width="9.33203125" style="151" bestFit="1" customWidth="1"/>
    <col min="6669" max="6669" width="11.33203125" style="151" bestFit="1" customWidth="1"/>
    <col min="6670" max="6670" width="1.88671875" style="151" customWidth="1"/>
    <col min="6671" max="6673" width="13.33203125" style="151" bestFit="1" customWidth="1"/>
    <col min="6674" max="6912" width="9.109375" style="151"/>
    <col min="6913" max="6913" width="1.44140625" style="151" customWidth="1"/>
    <col min="6914" max="6914" width="21.109375" style="151" customWidth="1"/>
    <col min="6915" max="6915" width="9" style="151" customWidth="1"/>
    <col min="6916" max="6916" width="11" style="151" bestFit="1" customWidth="1"/>
    <col min="6917" max="6917" width="11.6640625" style="151" customWidth="1"/>
    <col min="6918" max="6919" width="9.6640625" style="151" bestFit="1" customWidth="1"/>
    <col min="6920" max="6920" width="10.88671875" style="151" customWidth="1"/>
    <col min="6921" max="6921" width="9.109375" style="151"/>
    <col min="6922" max="6922" width="1.88671875" style="151" customWidth="1"/>
    <col min="6923" max="6923" width="9.6640625" style="151" bestFit="1" customWidth="1"/>
    <col min="6924" max="6924" width="9.33203125" style="151" bestFit="1" customWidth="1"/>
    <col min="6925" max="6925" width="11.33203125" style="151" bestFit="1" customWidth="1"/>
    <col min="6926" max="6926" width="1.88671875" style="151" customWidth="1"/>
    <col min="6927" max="6929" width="13.33203125" style="151" bestFit="1" customWidth="1"/>
    <col min="6930" max="7168" width="9.109375" style="151"/>
    <col min="7169" max="7169" width="1.44140625" style="151" customWidth="1"/>
    <col min="7170" max="7170" width="21.109375" style="151" customWidth="1"/>
    <col min="7171" max="7171" width="9" style="151" customWidth="1"/>
    <col min="7172" max="7172" width="11" style="151" bestFit="1" customWidth="1"/>
    <col min="7173" max="7173" width="11.6640625" style="151" customWidth="1"/>
    <col min="7174" max="7175" width="9.6640625" style="151" bestFit="1" customWidth="1"/>
    <col min="7176" max="7176" width="10.88671875" style="151" customWidth="1"/>
    <col min="7177" max="7177" width="9.109375" style="151"/>
    <col min="7178" max="7178" width="1.88671875" style="151" customWidth="1"/>
    <col min="7179" max="7179" width="9.6640625" style="151" bestFit="1" customWidth="1"/>
    <col min="7180" max="7180" width="9.33203125" style="151" bestFit="1" customWidth="1"/>
    <col min="7181" max="7181" width="11.33203125" style="151" bestFit="1" customWidth="1"/>
    <col min="7182" max="7182" width="1.88671875" style="151" customWidth="1"/>
    <col min="7183" max="7185" width="13.33203125" style="151" bestFit="1" customWidth="1"/>
    <col min="7186" max="7424" width="9.109375" style="151"/>
    <col min="7425" max="7425" width="1.44140625" style="151" customWidth="1"/>
    <col min="7426" max="7426" width="21.109375" style="151" customWidth="1"/>
    <col min="7427" max="7427" width="9" style="151" customWidth="1"/>
    <col min="7428" max="7428" width="11" style="151" bestFit="1" customWidth="1"/>
    <col min="7429" max="7429" width="11.6640625" style="151" customWidth="1"/>
    <col min="7430" max="7431" width="9.6640625" style="151" bestFit="1" customWidth="1"/>
    <col min="7432" max="7432" width="10.88671875" style="151" customWidth="1"/>
    <col min="7433" max="7433" width="9.109375" style="151"/>
    <col min="7434" max="7434" width="1.88671875" style="151" customWidth="1"/>
    <col min="7435" max="7435" width="9.6640625" style="151" bestFit="1" customWidth="1"/>
    <col min="7436" max="7436" width="9.33203125" style="151" bestFit="1" customWidth="1"/>
    <col min="7437" max="7437" width="11.33203125" style="151" bestFit="1" customWidth="1"/>
    <col min="7438" max="7438" width="1.88671875" style="151" customWidth="1"/>
    <col min="7439" max="7441" width="13.33203125" style="151" bestFit="1" customWidth="1"/>
    <col min="7442" max="7680" width="9.109375" style="151"/>
    <col min="7681" max="7681" width="1.44140625" style="151" customWidth="1"/>
    <col min="7682" max="7682" width="21.109375" style="151" customWidth="1"/>
    <col min="7683" max="7683" width="9" style="151" customWidth="1"/>
    <col min="7684" max="7684" width="11" style="151" bestFit="1" customWidth="1"/>
    <col min="7685" max="7685" width="11.6640625" style="151" customWidth="1"/>
    <col min="7686" max="7687" width="9.6640625" style="151" bestFit="1" customWidth="1"/>
    <col min="7688" max="7688" width="10.88671875" style="151" customWidth="1"/>
    <col min="7689" max="7689" width="9.109375" style="151"/>
    <col min="7690" max="7690" width="1.88671875" style="151" customWidth="1"/>
    <col min="7691" max="7691" width="9.6640625" style="151" bestFit="1" customWidth="1"/>
    <col min="7692" max="7692" width="9.33203125" style="151" bestFit="1" customWidth="1"/>
    <col min="7693" max="7693" width="11.33203125" style="151" bestFit="1" customWidth="1"/>
    <col min="7694" max="7694" width="1.88671875" style="151" customWidth="1"/>
    <col min="7695" max="7697" width="13.33203125" style="151" bestFit="1" customWidth="1"/>
    <col min="7698" max="7936" width="9.109375" style="151"/>
    <col min="7937" max="7937" width="1.44140625" style="151" customWidth="1"/>
    <col min="7938" max="7938" width="21.109375" style="151" customWidth="1"/>
    <col min="7939" max="7939" width="9" style="151" customWidth="1"/>
    <col min="7940" max="7940" width="11" style="151" bestFit="1" customWidth="1"/>
    <col min="7941" max="7941" width="11.6640625" style="151" customWidth="1"/>
    <col min="7942" max="7943" width="9.6640625" style="151" bestFit="1" customWidth="1"/>
    <col min="7944" max="7944" width="10.88671875" style="151" customWidth="1"/>
    <col min="7945" max="7945" width="9.109375" style="151"/>
    <col min="7946" max="7946" width="1.88671875" style="151" customWidth="1"/>
    <col min="7947" max="7947" width="9.6640625" style="151" bestFit="1" customWidth="1"/>
    <col min="7948" max="7948" width="9.33203125" style="151" bestFit="1" customWidth="1"/>
    <col min="7949" max="7949" width="11.33203125" style="151" bestFit="1" customWidth="1"/>
    <col min="7950" max="7950" width="1.88671875" style="151" customWidth="1"/>
    <col min="7951" max="7953" width="13.33203125" style="151" bestFit="1" customWidth="1"/>
    <col min="7954" max="8192" width="9.109375" style="151"/>
    <col min="8193" max="8193" width="1.44140625" style="151" customWidth="1"/>
    <col min="8194" max="8194" width="21.109375" style="151" customWidth="1"/>
    <col min="8195" max="8195" width="9" style="151" customWidth="1"/>
    <col min="8196" max="8196" width="11" style="151" bestFit="1" customWidth="1"/>
    <col min="8197" max="8197" width="11.6640625" style="151" customWidth="1"/>
    <col min="8198" max="8199" width="9.6640625" style="151" bestFit="1" customWidth="1"/>
    <col min="8200" max="8200" width="10.88671875" style="151" customWidth="1"/>
    <col min="8201" max="8201" width="9.109375" style="151"/>
    <col min="8202" max="8202" width="1.88671875" style="151" customWidth="1"/>
    <col min="8203" max="8203" width="9.6640625" style="151" bestFit="1" customWidth="1"/>
    <col min="8204" max="8204" width="9.33203125" style="151" bestFit="1" customWidth="1"/>
    <col min="8205" max="8205" width="11.33203125" style="151" bestFit="1" customWidth="1"/>
    <col min="8206" max="8206" width="1.88671875" style="151" customWidth="1"/>
    <col min="8207" max="8209" width="13.33203125" style="151" bestFit="1" customWidth="1"/>
    <col min="8210" max="8448" width="9.109375" style="151"/>
    <col min="8449" max="8449" width="1.44140625" style="151" customWidth="1"/>
    <col min="8450" max="8450" width="21.109375" style="151" customWidth="1"/>
    <col min="8451" max="8451" width="9" style="151" customWidth="1"/>
    <col min="8452" max="8452" width="11" style="151" bestFit="1" customWidth="1"/>
    <col min="8453" max="8453" width="11.6640625" style="151" customWidth="1"/>
    <col min="8454" max="8455" width="9.6640625" style="151" bestFit="1" customWidth="1"/>
    <col min="8456" max="8456" width="10.88671875" style="151" customWidth="1"/>
    <col min="8457" max="8457" width="9.109375" style="151"/>
    <col min="8458" max="8458" width="1.88671875" style="151" customWidth="1"/>
    <col min="8459" max="8459" width="9.6640625" style="151" bestFit="1" customWidth="1"/>
    <col min="8460" max="8460" width="9.33203125" style="151" bestFit="1" customWidth="1"/>
    <col min="8461" max="8461" width="11.33203125" style="151" bestFit="1" customWidth="1"/>
    <col min="8462" max="8462" width="1.88671875" style="151" customWidth="1"/>
    <col min="8463" max="8465" width="13.33203125" style="151" bestFit="1" customWidth="1"/>
    <col min="8466" max="8704" width="9.109375" style="151"/>
    <col min="8705" max="8705" width="1.44140625" style="151" customWidth="1"/>
    <col min="8706" max="8706" width="21.109375" style="151" customWidth="1"/>
    <col min="8707" max="8707" width="9" style="151" customWidth="1"/>
    <col min="8708" max="8708" width="11" style="151" bestFit="1" customWidth="1"/>
    <col min="8709" max="8709" width="11.6640625" style="151" customWidth="1"/>
    <col min="8710" max="8711" width="9.6640625" style="151" bestFit="1" customWidth="1"/>
    <col min="8712" max="8712" width="10.88671875" style="151" customWidth="1"/>
    <col min="8713" max="8713" width="9.109375" style="151"/>
    <col min="8714" max="8714" width="1.88671875" style="151" customWidth="1"/>
    <col min="8715" max="8715" width="9.6640625" style="151" bestFit="1" customWidth="1"/>
    <col min="8716" max="8716" width="9.33203125" style="151" bestFit="1" customWidth="1"/>
    <col min="8717" max="8717" width="11.33203125" style="151" bestFit="1" customWidth="1"/>
    <col min="8718" max="8718" width="1.88671875" style="151" customWidth="1"/>
    <col min="8719" max="8721" width="13.33203125" style="151" bestFit="1" customWidth="1"/>
    <col min="8722" max="8960" width="9.109375" style="151"/>
    <col min="8961" max="8961" width="1.44140625" style="151" customWidth="1"/>
    <col min="8962" max="8962" width="21.109375" style="151" customWidth="1"/>
    <col min="8963" max="8963" width="9" style="151" customWidth="1"/>
    <col min="8964" max="8964" width="11" style="151" bestFit="1" customWidth="1"/>
    <col min="8965" max="8965" width="11.6640625" style="151" customWidth="1"/>
    <col min="8966" max="8967" width="9.6640625" style="151" bestFit="1" customWidth="1"/>
    <col min="8968" max="8968" width="10.88671875" style="151" customWidth="1"/>
    <col min="8969" max="8969" width="9.109375" style="151"/>
    <col min="8970" max="8970" width="1.88671875" style="151" customWidth="1"/>
    <col min="8971" max="8971" width="9.6640625" style="151" bestFit="1" customWidth="1"/>
    <col min="8972" max="8972" width="9.33203125" style="151" bestFit="1" customWidth="1"/>
    <col min="8973" max="8973" width="11.33203125" style="151" bestFit="1" customWidth="1"/>
    <col min="8974" max="8974" width="1.88671875" style="151" customWidth="1"/>
    <col min="8975" max="8977" width="13.33203125" style="151" bestFit="1" customWidth="1"/>
    <col min="8978" max="9216" width="9.109375" style="151"/>
    <col min="9217" max="9217" width="1.44140625" style="151" customWidth="1"/>
    <col min="9218" max="9218" width="21.109375" style="151" customWidth="1"/>
    <col min="9219" max="9219" width="9" style="151" customWidth="1"/>
    <col min="9220" max="9220" width="11" style="151" bestFit="1" customWidth="1"/>
    <col min="9221" max="9221" width="11.6640625" style="151" customWidth="1"/>
    <col min="9222" max="9223" width="9.6640625" style="151" bestFit="1" customWidth="1"/>
    <col min="9224" max="9224" width="10.88671875" style="151" customWidth="1"/>
    <col min="9225" max="9225" width="9.109375" style="151"/>
    <col min="9226" max="9226" width="1.88671875" style="151" customWidth="1"/>
    <col min="9227" max="9227" width="9.6640625" style="151" bestFit="1" customWidth="1"/>
    <col min="9228" max="9228" width="9.33203125" style="151" bestFit="1" customWidth="1"/>
    <col min="9229" max="9229" width="11.33203125" style="151" bestFit="1" customWidth="1"/>
    <col min="9230" max="9230" width="1.88671875" style="151" customWidth="1"/>
    <col min="9231" max="9233" width="13.33203125" style="151" bestFit="1" customWidth="1"/>
    <col min="9234" max="9472" width="9.109375" style="151"/>
    <col min="9473" max="9473" width="1.44140625" style="151" customWidth="1"/>
    <col min="9474" max="9474" width="21.109375" style="151" customWidth="1"/>
    <col min="9475" max="9475" width="9" style="151" customWidth="1"/>
    <col min="9476" max="9476" width="11" style="151" bestFit="1" customWidth="1"/>
    <col min="9477" max="9477" width="11.6640625" style="151" customWidth="1"/>
    <col min="9478" max="9479" width="9.6640625" style="151" bestFit="1" customWidth="1"/>
    <col min="9480" max="9480" width="10.88671875" style="151" customWidth="1"/>
    <col min="9481" max="9481" width="9.109375" style="151"/>
    <col min="9482" max="9482" width="1.88671875" style="151" customWidth="1"/>
    <col min="9483" max="9483" width="9.6640625" style="151" bestFit="1" customWidth="1"/>
    <col min="9484" max="9484" width="9.33203125" style="151" bestFit="1" customWidth="1"/>
    <col min="9485" max="9485" width="11.33203125" style="151" bestFit="1" customWidth="1"/>
    <col min="9486" max="9486" width="1.88671875" style="151" customWidth="1"/>
    <col min="9487" max="9489" width="13.33203125" style="151" bestFit="1" customWidth="1"/>
    <col min="9490" max="9728" width="9.109375" style="151"/>
    <col min="9729" max="9729" width="1.44140625" style="151" customWidth="1"/>
    <col min="9730" max="9730" width="21.109375" style="151" customWidth="1"/>
    <col min="9731" max="9731" width="9" style="151" customWidth="1"/>
    <col min="9732" max="9732" width="11" style="151" bestFit="1" customWidth="1"/>
    <col min="9733" max="9733" width="11.6640625" style="151" customWidth="1"/>
    <col min="9734" max="9735" width="9.6640625" style="151" bestFit="1" customWidth="1"/>
    <col min="9736" max="9736" width="10.88671875" style="151" customWidth="1"/>
    <col min="9737" max="9737" width="9.109375" style="151"/>
    <col min="9738" max="9738" width="1.88671875" style="151" customWidth="1"/>
    <col min="9739" max="9739" width="9.6640625" style="151" bestFit="1" customWidth="1"/>
    <col min="9740" max="9740" width="9.33203125" style="151" bestFit="1" customWidth="1"/>
    <col min="9741" max="9741" width="11.33203125" style="151" bestFit="1" customWidth="1"/>
    <col min="9742" max="9742" width="1.88671875" style="151" customWidth="1"/>
    <col min="9743" max="9745" width="13.33203125" style="151" bestFit="1" customWidth="1"/>
    <col min="9746" max="9984" width="9.109375" style="151"/>
    <col min="9985" max="9985" width="1.44140625" style="151" customWidth="1"/>
    <col min="9986" max="9986" width="21.109375" style="151" customWidth="1"/>
    <col min="9987" max="9987" width="9" style="151" customWidth="1"/>
    <col min="9988" max="9988" width="11" style="151" bestFit="1" customWidth="1"/>
    <col min="9989" max="9989" width="11.6640625" style="151" customWidth="1"/>
    <col min="9990" max="9991" width="9.6640625" style="151" bestFit="1" customWidth="1"/>
    <col min="9992" max="9992" width="10.88671875" style="151" customWidth="1"/>
    <col min="9993" max="9993" width="9.109375" style="151"/>
    <col min="9994" max="9994" width="1.88671875" style="151" customWidth="1"/>
    <col min="9995" max="9995" width="9.6640625" style="151" bestFit="1" customWidth="1"/>
    <col min="9996" max="9996" width="9.33203125" style="151" bestFit="1" customWidth="1"/>
    <col min="9997" max="9997" width="11.33203125" style="151" bestFit="1" customWidth="1"/>
    <col min="9998" max="9998" width="1.88671875" style="151" customWidth="1"/>
    <col min="9999" max="10001" width="13.33203125" style="151" bestFit="1" customWidth="1"/>
    <col min="10002" max="10240" width="9.109375" style="151"/>
    <col min="10241" max="10241" width="1.44140625" style="151" customWidth="1"/>
    <col min="10242" max="10242" width="21.109375" style="151" customWidth="1"/>
    <col min="10243" max="10243" width="9" style="151" customWidth="1"/>
    <col min="10244" max="10244" width="11" style="151" bestFit="1" customWidth="1"/>
    <col min="10245" max="10245" width="11.6640625" style="151" customWidth="1"/>
    <col min="10246" max="10247" width="9.6640625" style="151" bestFit="1" customWidth="1"/>
    <col min="10248" max="10248" width="10.88671875" style="151" customWidth="1"/>
    <col min="10249" max="10249" width="9.109375" style="151"/>
    <col min="10250" max="10250" width="1.88671875" style="151" customWidth="1"/>
    <col min="10251" max="10251" width="9.6640625" style="151" bestFit="1" customWidth="1"/>
    <col min="10252" max="10252" width="9.33203125" style="151" bestFit="1" customWidth="1"/>
    <col min="10253" max="10253" width="11.33203125" style="151" bestFit="1" customWidth="1"/>
    <col min="10254" max="10254" width="1.88671875" style="151" customWidth="1"/>
    <col min="10255" max="10257" width="13.33203125" style="151" bestFit="1" customWidth="1"/>
    <col min="10258" max="10496" width="9.109375" style="151"/>
    <col min="10497" max="10497" width="1.44140625" style="151" customWidth="1"/>
    <col min="10498" max="10498" width="21.109375" style="151" customWidth="1"/>
    <col min="10499" max="10499" width="9" style="151" customWidth="1"/>
    <col min="10500" max="10500" width="11" style="151" bestFit="1" customWidth="1"/>
    <col min="10501" max="10501" width="11.6640625" style="151" customWidth="1"/>
    <col min="10502" max="10503" width="9.6640625" style="151" bestFit="1" customWidth="1"/>
    <col min="10504" max="10504" width="10.88671875" style="151" customWidth="1"/>
    <col min="10505" max="10505" width="9.109375" style="151"/>
    <col min="10506" max="10506" width="1.88671875" style="151" customWidth="1"/>
    <col min="10507" max="10507" width="9.6640625" style="151" bestFit="1" customWidth="1"/>
    <col min="10508" max="10508" width="9.33203125" style="151" bestFit="1" customWidth="1"/>
    <col min="10509" max="10509" width="11.33203125" style="151" bestFit="1" customWidth="1"/>
    <col min="10510" max="10510" width="1.88671875" style="151" customWidth="1"/>
    <col min="10511" max="10513" width="13.33203125" style="151" bestFit="1" customWidth="1"/>
    <col min="10514" max="10752" width="9.109375" style="151"/>
    <col min="10753" max="10753" width="1.44140625" style="151" customWidth="1"/>
    <col min="10754" max="10754" width="21.109375" style="151" customWidth="1"/>
    <col min="10755" max="10755" width="9" style="151" customWidth="1"/>
    <col min="10756" max="10756" width="11" style="151" bestFit="1" customWidth="1"/>
    <col min="10757" max="10757" width="11.6640625" style="151" customWidth="1"/>
    <col min="10758" max="10759" width="9.6640625" style="151" bestFit="1" customWidth="1"/>
    <col min="10760" max="10760" width="10.88671875" style="151" customWidth="1"/>
    <col min="10761" max="10761" width="9.109375" style="151"/>
    <col min="10762" max="10762" width="1.88671875" style="151" customWidth="1"/>
    <col min="10763" max="10763" width="9.6640625" style="151" bestFit="1" customWidth="1"/>
    <col min="10764" max="10764" width="9.33203125" style="151" bestFit="1" customWidth="1"/>
    <col min="10765" max="10765" width="11.33203125" style="151" bestFit="1" customWidth="1"/>
    <col min="10766" max="10766" width="1.88671875" style="151" customWidth="1"/>
    <col min="10767" max="10769" width="13.33203125" style="151" bestFit="1" customWidth="1"/>
    <col min="10770" max="11008" width="9.109375" style="151"/>
    <col min="11009" max="11009" width="1.44140625" style="151" customWidth="1"/>
    <col min="11010" max="11010" width="21.109375" style="151" customWidth="1"/>
    <col min="11011" max="11011" width="9" style="151" customWidth="1"/>
    <col min="11012" max="11012" width="11" style="151" bestFit="1" customWidth="1"/>
    <col min="11013" max="11013" width="11.6640625" style="151" customWidth="1"/>
    <col min="11014" max="11015" width="9.6640625" style="151" bestFit="1" customWidth="1"/>
    <col min="11016" max="11016" width="10.88671875" style="151" customWidth="1"/>
    <col min="11017" max="11017" width="9.109375" style="151"/>
    <col min="11018" max="11018" width="1.88671875" style="151" customWidth="1"/>
    <col min="11019" max="11019" width="9.6640625" style="151" bestFit="1" customWidth="1"/>
    <col min="11020" max="11020" width="9.33203125" style="151" bestFit="1" customWidth="1"/>
    <col min="11021" max="11021" width="11.33203125" style="151" bestFit="1" customWidth="1"/>
    <col min="11022" max="11022" width="1.88671875" style="151" customWidth="1"/>
    <col min="11023" max="11025" width="13.33203125" style="151" bestFit="1" customWidth="1"/>
    <col min="11026" max="11264" width="9.109375" style="151"/>
    <col min="11265" max="11265" width="1.44140625" style="151" customWidth="1"/>
    <col min="11266" max="11266" width="21.109375" style="151" customWidth="1"/>
    <col min="11267" max="11267" width="9" style="151" customWidth="1"/>
    <col min="11268" max="11268" width="11" style="151" bestFit="1" customWidth="1"/>
    <col min="11269" max="11269" width="11.6640625" style="151" customWidth="1"/>
    <col min="11270" max="11271" width="9.6640625" style="151" bestFit="1" customWidth="1"/>
    <col min="11272" max="11272" width="10.88671875" style="151" customWidth="1"/>
    <col min="11273" max="11273" width="9.109375" style="151"/>
    <col min="11274" max="11274" width="1.88671875" style="151" customWidth="1"/>
    <col min="11275" max="11275" width="9.6640625" style="151" bestFit="1" customWidth="1"/>
    <col min="11276" max="11276" width="9.33203125" style="151" bestFit="1" customWidth="1"/>
    <col min="11277" max="11277" width="11.33203125" style="151" bestFit="1" customWidth="1"/>
    <col min="11278" max="11278" width="1.88671875" style="151" customWidth="1"/>
    <col min="11279" max="11281" width="13.33203125" style="151" bestFit="1" customWidth="1"/>
    <col min="11282" max="11520" width="9.109375" style="151"/>
    <col min="11521" max="11521" width="1.44140625" style="151" customWidth="1"/>
    <col min="11522" max="11522" width="21.109375" style="151" customWidth="1"/>
    <col min="11523" max="11523" width="9" style="151" customWidth="1"/>
    <col min="11524" max="11524" width="11" style="151" bestFit="1" customWidth="1"/>
    <col min="11525" max="11525" width="11.6640625" style="151" customWidth="1"/>
    <col min="11526" max="11527" width="9.6640625" style="151" bestFit="1" customWidth="1"/>
    <col min="11528" max="11528" width="10.88671875" style="151" customWidth="1"/>
    <col min="11529" max="11529" width="9.109375" style="151"/>
    <col min="11530" max="11530" width="1.88671875" style="151" customWidth="1"/>
    <col min="11531" max="11531" width="9.6640625" style="151" bestFit="1" customWidth="1"/>
    <col min="11532" max="11532" width="9.33203125" style="151" bestFit="1" customWidth="1"/>
    <col min="11533" max="11533" width="11.33203125" style="151" bestFit="1" customWidth="1"/>
    <col min="11534" max="11534" width="1.88671875" style="151" customWidth="1"/>
    <col min="11535" max="11537" width="13.33203125" style="151" bestFit="1" customWidth="1"/>
    <col min="11538" max="11776" width="9.109375" style="151"/>
    <col min="11777" max="11777" width="1.44140625" style="151" customWidth="1"/>
    <col min="11778" max="11778" width="21.109375" style="151" customWidth="1"/>
    <col min="11779" max="11779" width="9" style="151" customWidth="1"/>
    <col min="11780" max="11780" width="11" style="151" bestFit="1" customWidth="1"/>
    <col min="11781" max="11781" width="11.6640625" style="151" customWidth="1"/>
    <col min="11782" max="11783" width="9.6640625" style="151" bestFit="1" customWidth="1"/>
    <col min="11784" max="11784" width="10.88671875" style="151" customWidth="1"/>
    <col min="11785" max="11785" width="9.109375" style="151"/>
    <col min="11786" max="11786" width="1.88671875" style="151" customWidth="1"/>
    <col min="11787" max="11787" width="9.6640625" style="151" bestFit="1" customWidth="1"/>
    <col min="11788" max="11788" width="9.33203125" style="151" bestFit="1" customWidth="1"/>
    <col min="11789" max="11789" width="11.33203125" style="151" bestFit="1" customWidth="1"/>
    <col min="11790" max="11790" width="1.88671875" style="151" customWidth="1"/>
    <col min="11791" max="11793" width="13.33203125" style="151" bestFit="1" customWidth="1"/>
    <col min="11794" max="12032" width="9.109375" style="151"/>
    <col min="12033" max="12033" width="1.44140625" style="151" customWidth="1"/>
    <col min="12034" max="12034" width="21.109375" style="151" customWidth="1"/>
    <col min="12035" max="12035" width="9" style="151" customWidth="1"/>
    <col min="12036" max="12036" width="11" style="151" bestFit="1" customWidth="1"/>
    <col min="12037" max="12037" width="11.6640625" style="151" customWidth="1"/>
    <col min="12038" max="12039" width="9.6640625" style="151" bestFit="1" customWidth="1"/>
    <col min="12040" max="12040" width="10.88671875" style="151" customWidth="1"/>
    <col min="12041" max="12041" width="9.109375" style="151"/>
    <col min="12042" max="12042" width="1.88671875" style="151" customWidth="1"/>
    <col min="12043" max="12043" width="9.6640625" style="151" bestFit="1" customWidth="1"/>
    <col min="12044" max="12044" width="9.33203125" style="151" bestFit="1" customWidth="1"/>
    <col min="12045" max="12045" width="11.33203125" style="151" bestFit="1" customWidth="1"/>
    <col min="12046" max="12046" width="1.88671875" style="151" customWidth="1"/>
    <col min="12047" max="12049" width="13.33203125" style="151" bestFit="1" customWidth="1"/>
    <col min="12050" max="12288" width="9.109375" style="151"/>
    <col min="12289" max="12289" width="1.44140625" style="151" customWidth="1"/>
    <col min="12290" max="12290" width="21.109375" style="151" customWidth="1"/>
    <col min="12291" max="12291" width="9" style="151" customWidth="1"/>
    <col min="12292" max="12292" width="11" style="151" bestFit="1" customWidth="1"/>
    <col min="12293" max="12293" width="11.6640625" style="151" customWidth="1"/>
    <col min="12294" max="12295" width="9.6640625" style="151" bestFit="1" customWidth="1"/>
    <col min="12296" max="12296" width="10.88671875" style="151" customWidth="1"/>
    <col min="12297" max="12297" width="9.109375" style="151"/>
    <col min="12298" max="12298" width="1.88671875" style="151" customWidth="1"/>
    <col min="12299" max="12299" width="9.6640625" style="151" bestFit="1" customWidth="1"/>
    <col min="12300" max="12300" width="9.33203125" style="151" bestFit="1" customWidth="1"/>
    <col min="12301" max="12301" width="11.33203125" style="151" bestFit="1" customWidth="1"/>
    <col min="12302" max="12302" width="1.88671875" style="151" customWidth="1"/>
    <col min="12303" max="12305" width="13.33203125" style="151" bestFit="1" customWidth="1"/>
    <col min="12306" max="12544" width="9.109375" style="151"/>
    <col min="12545" max="12545" width="1.44140625" style="151" customWidth="1"/>
    <col min="12546" max="12546" width="21.109375" style="151" customWidth="1"/>
    <col min="12547" max="12547" width="9" style="151" customWidth="1"/>
    <col min="12548" max="12548" width="11" style="151" bestFit="1" customWidth="1"/>
    <col min="12549" max="12549" width="11.6640625" style="151" customWidth="1"/>
    <col min="12550" max="12551" width="9.6640625" style="151" bestFit="1" customWidth="1"/>
    <col min="12552" max="12552" width="10.88671875" style="151" customWidth="1"/>
    <col min="12553" max="12553" width="9.109375" style="151"/>
    <col min="12554" max="12554" width="1.88671875" style="151" customWidth="1"/>
    <col min="12555" max="12555" width="9.6640625" style="151" bestFit="1" customWidth="1"/>
    <col min="12556" max="12556" width="9.33203125" style="151" bestFit="1" customWidth="1"/>
    <col min="12557" max="12557" width="11.33203125" style="151" bestFit="1" customWidth="1"/>
    <col min="12558" max="12558" width="1.88671875" style="151" customWidth="1"/>
    <col min="12559" max="12561" width="13.33203125" style="151" bestFit="1" customWidth="1"/>
    <col min="12562" max="12800" width="9.109375" style="151"/>
    <col min="12801" max="12801" width="1.44140625" style="151" customWidth="1"/>
    <col min="12802" max="12802" width="21.109375" style="151" customWidth="1"/>
    <col min="12803" max="12803" width="9" style="151" customWidth="1"/>
    <col min="12804" max="12804" width="11" style="151" bestFit="1" customWidth="1"/>
    <col min="12805" max="12805" width="11.6640625" style="151" customWidth="1"/>
    <col min="12806" max="12807" width="9.6640625" style="151" bestFit="1" customWidth="1"/>
    <col min="12808" max="12808" width="10.88671875" style="151" customWidth="1"/>
    <col min="12809" max="12809" width="9.109375" style="151"/>
    <col min="12810" max="12810" width="1.88671875" style="151" customWidth="1"/>
    <col min="12811" max="12811" width="9.6640625" style="151" bestFit="1" customWidth="1"/>
    <col min="12812" max="12812" width="9.33203125" style="151" bestFit="1" customWidth="1"/>
    <col min="12813" max="12813" width="11.33203125" style="151" bestFit="1" customWidth="1"/>
    <col min="12814" max="12814" width="1.88671875" style="151" customWidth="1"/>
    <col min="12815" max="12817" width="13.33203125" style="151" bestFit="1" customWidth="1"/>
    <col min="12818" max="13056" width="9.109375" style="151"/>
    <col min="13057" max="13057" width="1.44140625" style="151" customWidth="1"/>
    <col min="13058" max="13058" width="21.109375" style="151" customWidth="1"/>
    <col min="13059" max="13059" width="9" style="151" customWidth="1"/>
    <col min="13060" max="13060" width="11" style="151" bestFit="1" customWidth="1"/>
    <col min="13061" max="13061" width="11.6640625" style="151" customWidth="1"/>
    <col min="13062" max="13063" width="9.6640625" style="151" bestFit="1" customWidth="1"/>
    <col min="13064" max="13064" width="10.88671875" style="151" customWidth="1"/>
    <col min="13065" max="13065" width="9.109375" style="151"/>
    <col min="13066" max="13066" width="1.88671875" style="151" customWidth="1"/>
    <col min="13067" max="13067" width="9.6640625" style="151" bestFit="1" customWidth="1"/>
    <col min="13068" max="13068" width="9.33203125" style="151" bestFit="1" customWidth="1"/>
    <col min="13069" max="13069" width="11.33203125" style="151" bestFit="1" customWidth="1"/>
    <col min="13070" max="13070" width="1.88671875" style="151" customWidth="1"/>
    <col min="13071" max="13073" width="13.33203125" style="151" bestFit="1" customWidth="1"/>
    <col min="13074" max="13312" width="9.109375" style="151"/>
    <col min="13313" max="13313" width="1.44140625" style="151" customWidth="1"/>
    <col min="13314" max="13314" width="21.109375" style="151" customWidth="1"/>
    <col min="13315" max="13315" width="9" style="151" customWidth="1"/>
    <col min="13316" max="13316" width="11" style="151" bestFit="1" customWidth="1"/>
    <col min="13317" max="13317" width="11.6640625" style="151" customWidth="1"/>
    <col min="13318" max="13319" width="9.6640625" style="151" bestFit="1" customWidth="1"/>
    <col min="13320" max="13320" width="10.88671875" style="151" customWidth="1"/>
    <col min="13321" max="13321" width="9.109375" style="151"/>
    <col min="13322" max="13322" width="1.88671875" style="151" customWidth="1"/>
    <col min="13323" max="13323" width="9.6640625" style="151" bestFit="1" customWidth="1"/>
    <col min="13324" max="13324" width="9.33203125" style="151" bestFit="1" customWidth="1"/>
    <col min="13325" max="13325" width="11.33203125" style="151" bestFit="1" customWidth="1"/>
    <col min="13326" max="13326" width="1.88671875" style="151" customWidth="1"/>
    <col min="13327" max="13329" width="13.33203125" style="151" bestFit="1" customWidth="1"/>
    <col min="13330" max="13568" width="9.109375" style="151"/>
    <col min="13569" max="13569" width="1.44140625" style="151" customWidth="1"/>
    <col min="13570" max="13570" width="21.109375" style="151" customWidth="1"/>
    <col min="13571" max="13571" width="9" style="151" customWidth="1"/>
    <col min="13572" max="13572" width="11" style="151" bestFit="1" customWidth="1"/>
    <col min="13573" max="13573" width="11.6640625" style="151" customWidth="1"/>
    <col min="13574" max="13575" width="9.6640625" style="151" bestFit="1" customWidth="1"/>
    <col min="13576" max="13576" width="10.88671875" style="151" customWidth="1"/>
    <col min="13577" max="13577" width="9.109375" style="151"/>
    <col min="13578" max="13578" width="1.88671875" style="151" customWidth="1"/>
    <col min="13579" max="13579" width="9.6640625" style="151" bestFit="1" customWidth="1"/>
    <col min="13580" max="13580" width="9.33203125" style="151" bestFit="1" customWidth="1"/>
    <col min="13581" max="13581" width="11.33203125" style="151" bestFit="1" customWidth="1"/>
    <col min="13582" max="13582" width="1.88671875" style="151" customWidth="1"/>
    <col min="13583" max="13585" width="13.33203125" style="151" bestFit="1" customWidth="1"/>
    <col min="13586" max="13824" width="9.109375" style="151"/>
    <col min="13825" max="13825" width="1.44140625" style="151" customWidth="1"/>
    <col min="13826" max="13826" width="21.109375" style="151" customWidth="1"/>
    <col min="13827" max="13827" width="9" style="151" customWidth="1"/>
    <col min="13828" max="13828" width="11" style="151" bestFit="1" customWidth="1"/>
    <col min="13829" max="13829" width="11.6640625" style="151" customWidth="1"/>
    <col min="13830" max="13831" width="9.6640625" style="151" bestFit="1" customWidth="1"/>
    <col min="13832" max="13832" width="10.88671875" style="151" customWidth="1"/>
    <col min="13833" max="13833" width="9.109375" style="151"/>
    <col min="13834" max="13834" width="1.88671875" style="151" customWidth="1"/>
    <col min="13835" max="13835" width="9.6640625" style="151" bestFit="1" customWidth="1"/>
    <col min="13836" max="13836" width="9.33203125" style="151" bestFit="1" customWidth="1"/>
    <col min="13837" max="13837" width="11.33203125" style="151" bestFit="1" customWidth="1"/>
    <col min="13838" max="13838" width="1.88671875" style="151" customWidth="1"/>
    <col min="13839" max="13841" width="13.33203125" style="151" bestFit="1" customWidth="1"/>
    <col min="13842" max="14080" width="9.109375" style="151"/>
    <col min="14081" max="14081" width="1.44140625" style="151" customWidth="1"/>
    <col min="14082" max="14082" width="21.109375" style="151" customWidth="1"/>
    <col min="14083" max="14083" width="9" style="151" customWidth="1"/>
    <col min="14084" max="14084" width="11" style="151" bestFit="1" customWidth="1"/>
    <col min="14085" max="14085" width="11.6640625" style="151" customWidth="1"/>
    <col min="14086" max="14087" width="9.6640625" style="151" bestFit="1" customWidth="1"/>
    <col min="14088" max="14088" width="10.88671875" style="151" customWidth="1"/>
    <col min="14089" max="14089" width="9.109375" style="151"/>
    <col min="14090" max="14090" width="1.88671875" style="151" customWidth="1"/>
    <col min="14091" max="14091" width="9.6640625" style="151" bestFit="1" customWidth="1"/>
    <col min="14092" max="14092" width="9.33203125" style="151" bestFit="1" customWidth="1"/>
    <col min="14093" max="14093" width="11.33203125" style="151" bestFit="1" customWidth="1"/>
    <col min="14094" max="14094" width="1.88671875" style="151" customWidth="1"/>
    <col min="14095" max="14097" width="13.33203125" style="151" bestFit="1" customWidth="1"/>
    <col min="14098" max="14336" width="9.109375" style="151"/>
    <col min="14337" max="14337" width="1.44140625" style="151" customWidth="1"/>
    <col min="14338" max="14338" width="21.109375" style="151" customWidth="1"/>
    <col min="14339" max="14339" width="9" style="151" customWidth="1"/>
    <col min="14340" max="14340" width="11" style="151" bestFit="1" customWidth="1"/>
    <col min="14341" max="14341" width="11.6640625" style="151" customWidth="1"/>
    <col min="14342" max="14343" width="9.6640625" style="151" bestFit="1" customWidth="1"/>
    <col min="14344" max="14344" width="10.88671875" style="151" customWidth="1"/>
    <col min="14345" max="14345" width="9.109375" style="151"/>
    <col min="14346" max="14346" width="1.88671875" style="151" customWidth="1"/>
    <col min="14347" max="14347" width="9.6640625" style="151" bestFit="1" customWidth="1"/>
    <col min="14348" max="14348" width="9.33203125" style="151" bestFit="1" customWidth="1"/>
    <col min="14349" max="14349" width="11.33203125" style="151" bestFit="1" customWidth="1"/>
    <col min="14350" max="14350" width="1.88671875" style="151" customWidth="1"/>
    <col min="14351" max="14353" width="13.33203125" style="151" bestFit="1" customWidth="1"/>
    <col min="14354" max="14592" width="9.109375" style="151"/>
    <col min="14593" max="14593" width="1.44140625" style="151" customWidth="1"/>
    <col min="14594" max="14594" width="21.109375" style="151" customWidth="1"/>
    <col min="14595" max="14595" width="9" style="151" customWidth="1"/>
    <col min="14596" max="14596" width="11" style="151" bestFit="1" customWidth="1"/>
    <col min="14597" max="14597" width="11.6640625" style="151" customWidth="1"/>
    <col min="14598" max="14599" width="9.6640625" style="151" bestFit="1" customWidth="1"/>
    <col min="14600" max="14600" width="10.88671875" style="151" customWidth="1"/>
    <col min="14601" max="14601" width="9.109375" style="151"/>
    <col min="14602" max="14602" width="1.88671875" style="151" customWidth="1"/>
    <col min="14603" max="14603" width="9.6640625" style="151" bestFit="1" customWidth="1"/>
    <col min="14604" max="14604" width="9.33203125" style="151" bestFit="1" customWidth="1"/>
    <col min="14605" max="14605" width="11.33203125" style="151" bestFit="1" customWidth="1"/>
    <col min="14606" max="14606" width="1.88671875" style="151" customWidth="1"/>
    <col min="14607" max="14609" width="13.33203125" style="151" bestFit="1" customWidth="1"/>
    <col min="14610" max="14848" width="9.109375" style="151"/>
    <col min="14849" max="14849" width="1.44140625" style="151" customWidth="1"/>
    <col min="14850" max="14850" width="21.109375" style="151" customWidth="1"/>
    <col min="14851" max="14851" width="9" style="151" customWidth="1"/>
    <col min="14852" max="14852" width="11" style="151" bestFit="1" customWidth="1"/>
    <col min="14853" max="14853" width="11.6640625" style="151" customWidth="1"/>
    <col min="14854" max="14855" width="9.6640625" style="151" bestFit="1" customWidth="1"/>
    <col min="14856" max="14856" width="10.88671875" style="151" customWidth="1"/>
    <col min="14857" max="14857" width="9.109375" style="151"/>
    <col min="14858" max="14858" width="1.88671875" style="151" customWidth="1"/>
    <col min="14859" max="14859" width="9.6640625" style="151" bestFit="1" customWidth="1"/>
    <col min="14860" max="14860" width="9.33203125" style="151" bestFit="1" customWidth="1"/>
    <col min="14861" max="14861" width="11.33203125" style="151" bestFit="1" customWidth="1"/>
    <col min="14862" max="14862" width="1.88671875" style="151" customWidth="1"/>
    <col min="14863" max="14865" width="13.33203125" style="151" bestFit="1" customWidth="1"/>
    <col min="14866" max="15104" width="9.109375" style="151"/>
    <col min="15105" max="15105" width="1.44140625" style="151" customWidth="1"/>
    <col min="15106" max="15106" width="21.109375" style="151" customWidth="1"/>
    <col min="15107" max="15107" width="9" style="151" customWidth="1"/>
    <col min="15108" max="15108" width="11" style="151" bestFit="1" customWidth="1"/>
    <col min="15109" max="15109" width="11.6640625" style="151" customWidth="1"/>
    <col min="15110" max="15111" width="9.6640625" style="151" bestFit="1" customWidth="1"/>
    <col min="15112" max="15112" width="10.88671875" style="151" customWidth="1"/>
    <col min="15113" max="15113" width="9.109375" style="151"/>
    <col min="15114" max="15114" width="1.88671875" style="151" customWidth="1"/>
    <col min="15115" max="15115" width="9.6640625" style="151" bestFit="1" customWidth="1"/>
    <col min="15116" max="15116" width="9.33203125" style="151" bestFit="1" customWidth="1"/>
    <col min="15117" max="15117" width="11.33203125" style="151" bestFit="1" customWidth="1"/>
    <col min="15118" max="15118" width="1.88671875" style="151" customWidth="1"/>
    <col min="15119" max="15121" width="13.33203125" style="151" bestFit="1" customWidth="1"/>
    <col min="15122" max="15360" width="9.109375" style="151"/>
    <col min="15361" max="15361" width="1.44140625" style="151" customWidth="1"/>
    <col min="15362" max="15362" width="21.109375" style="151" customWidth="1"/>
    <col min="15363" max="15363" width="9" style="151" customWidth="1"/>
    <col min="15364" max="15364" width="11" style="151" bestFit="1" customWidth="1"/>
    <col min="15365" max="15365" width="11.6640625" style="151" customWidth="1"/>
    <col min="15366" max="15367" width="9.6640625" style="151" bestFit="1" customWidth="1"/>
    <col min="15368" max="15368" width="10.88671875" style="151" customWidth="1"/>
    <col min="15369" max="15369" width="9.109375" style="151"/>
    <col min="15370" max="15370" width="1.88671875" style="151" customWidth="1"/>
    <col min="15371" max="15371" width="9.6640625" style="151" bestFit="1" customWidth="1"/>
    <col min="15372" max="15372" width="9.33203125" style="151" bestFit="1" customWidth="1"/>
    <col min="15373" max="15373" width="11.33203125" style="151" bestFit="1" customWidth="1"/>
    <col min="15374" max="15374" width="1.88671875" style="151" customWidth="1"/>
    <col min="15375" max="15377" width="13.33203125" style="151" bestFit="1" customWidth="1"/>
    <col min="15378" max="15616" width="9.109375" style="151"/>
    <col min="15617" max="15617" width="1.44140625" style="151" customWidth="1"/>
    <col min="15618" max="15618" width="21.109375" style="151" customWidth="1"/>
    <col min="15619" max="15619" width="9" style="151" customWidth="1"/>
    <col min="15620" max="15620" width="11" style="151" bestFit="1" customWidth="1"/>
    <col min="15621" max="15621" width="11.6640625" style="151" customWidth="1"/>
    <col min="15622" max="15623" width="9.6640625" style="151" bestFit="1" customWidth="1"/>
    <col min="15624" max="15624" width="10.88671875" style="151" customWidth="1"/>
    <col min="15625" max="15625" width="9.109375" style="151"/>
    <col min="15626" max="15626" width="1.88671875" style="151" customWidth="1"/>
    <col min="15627" max="15627" width="9.6640625" style="151" bestFit="1" customWidth="1"/>
    <col min="15628" max="15628" width="9.33203125" style="151" bestFit="1" customWidth="1"/>
    <col min="15629" max="15629" width="11.33203125" style="151" bestFit="1" customWidth="1"/>
    <col min="15630" max="15630" width="1.88671875" style="151" customWidth="1"/>
    <col min="15631" max="15633" width="13.33203125" style="151" bestFit="1" customWidth="1"/>
    <col min="15634" max="15872" width="9.109375" style="151"/>
    <col min="15873" max="15873" width="1.44140625" style="151" customWidth="1"/>
    <col min="15874" max="15874" width="21.109375" style="151" customWidth="1"/>
    <col min="15875" max="15875" width="9" style="151" customWidth="1"/>
    <col min="15876" max="15876" width="11" style="151" bestFit="1" customWidth="1"/>
    <col min="15877" max="15877" width="11.6640625" style="151" customWidth="1"/>
    <col min="15878" max="15879" width="9.6640625" style="151" bestFit="1" customWidth="1"/>
    <col min="15880" max="15880" width="10.88671875" style="151" customWidth="1"/>
    <col min="15881" max="15881" width="9.109375" style="151"/>
    <col min="15882" max="15882" width="1.88671875" style="151" customWidth="1"/>
    <col min="15883" max="15883" width="9.6640625" style="151" bestFit="1" customWidth="1"/>
    <col min="15884" max="15884" width="9.33203125" style="151" bestFit="1" customWidth="1"/>
    <col min="15885" max="15885" width="11.33203125" style="151" bestFit="1" customWidth="1"/>
    <col min="15886" max="15886" width="1.88671875" style="151" customWidth="1"/>
    <col min="15887" max="15889" width="13.33203125" style="151" bestFit="1" customWidth="1"/>
    <col min="15890" max="16128" width="9.109375" style="151"/>
    <col min="16129" max="16129" width="1.44140625" style="151" customWidth="1"/>
    <col min="16130" max="16130" width="21.109375" style="151" customWidth="1"/>
    <col min="16131" max="16131" width="9" style="151" customWidth="1"/>
    <col min="16132" max="16132" width="11" style="151" bestFit="1" customWidth="1"/>
    <col min="16133" max="16133" width="11.6640625" style="151" customWidth="1"/>
    <col min="16134" max="16135" width="9.6640625" style="151" bestFit="1" customWidth="1"/>
    <col min="16136" max="16136" width="10.88671875" style="151" customWidth="1"/>
    <col min="16137" max="16137" width="9.109375" style="151"/>
    <col min="16138" max="16138" width="1.88671875" style="151" customWidth="1"/>
    <col min="16139" max="16139" width="9.6640625" style="151" bestFit="1" customWidth="1"/>
    <col min="16140" max="16140" width="9.33203125" style="151" bestFit="1" customWidth="1"/>
    <col min="16141" max="16141" width="11.33203125" style="151" bestFit="1" customWidth="1"/>
    <col min="16142" max="16142" width="1.88671875" style="151" customWidth="1"/>
    <col min="16143" max="16145" width="13.33203125" style="151" bestFit="1" customWidth="1"/>
    <col min="16146" max="16384" width="9.109375" style="151"/>
  </cols>
  <sheetData>
    <row r="1" spans="1:19">
      <c r="A1"/>
      <c r="B1"/>
      <c r="C1"/>
      <c r="D1"/>
      <c r="E1"/>
      <c r="F1"/>
      <c r="G1"/>
      <c r="H1"/>
      <c r="I1"/>
      <c r="J1"/>
    </row>
    <row r="2" spans="1:19">
      <c r="A2"/>
      <c r="B2" s="318"/>
      <c r="C2" s="318"/>
      <c r="D2" s="318"/>
      <c r="E2" s="318"/>
      <c r="F2" s="318"/>
      <c r="G2" s="318"/>
      <c r="H2" s="318"/>
      <c r="I2" s="318"/>
      <c r="J2" s="318"/>
      <c r="K2" s="318"/>
      <c r="L2" s="318"/>
      <c r="M2" s="318"/>
      <c r="N2" s="318"/>
      <c r="O2" s="318"/>
      <c r="P2" s="318"/>
      <c r="Q2" s="318"/>
      <c r="R2"/>
      <c r="S2"/>
    </row>
    <row r="3" spans="1:19" ht="19.2" customHeight="1">
      <c r="A3"/>
      <c r="B3"/>
      <c r="C3" s="439"/>
      <c r="D3" s="439"/>
      <c r="E3" s="439"/>
      <c r="F3" s="439"/>
      <c r="G3" s="439"/>
      <c r="H3" s="439"/>
      <c r="I3" s="439"/>
      <c r="J3" s="439"/>
    </row>
    <row r="4" spans="1:19" ht="23.4">
      <c r="A4"/>
      <c r="B4" s="487" t="str">
        <f>"Discount Cash Flow" &amp; "- " &amp; 'Data Sheet'!B1</f>
        <v>Discount Cash Flow- NTPC LTD</v>
      </c>
      <c r="C4" s="487"/>
      <c r="D4" s="487"/>
      <c r="E4" s="487"/>
      <c r="F4" s="487"/>
      <c r="G4" s="487"/>
      <c r="H4" s="487"/>
      <c r="I4" s="487"/>
      <c r="J4" s="439"/>
    </row>
    <row r="5" spans="1:19" ht="15" customHeight="1" thickBot="1">
      <c r="A5"/>
      <c r="B5" s="430"/>
      <c r="C5" s="430"/>
      <c r="D5" s="430"/>
      <c r="E5" s="430"/>
      <c r="F5" s="430"/>
      <c r="G5" s="430"/>
      <c r="H5" s="430"/>
      <c r="I5" s="429"/>
      <c r="J5" s="429"/>
      <c r="K5" s="440"/>
      <c r="L5" s="440"/>
      <c r="M5" s="440"/>
      <c r="N5" s="440"/>
      <c r="O5" s="440"/>
      <c r="P5" s="440"/>
      <c r="Q5" s="440"/>
    </row>
    <row r="6" spans="1:19" ht="21.6" thickTop="1">
      <c r="A6"/>
      <c r="B6" s="428"/>
      <c r="C6" s="428"/>
      <c r="D6" s="428"/>
      <c r="E6" s="428"/>
      <c r="F6" s="428"/>
      <c r="G6" s="428"/>
      <c r="H6" s="428"/>
      <c r="I6"/>
      <c r="J6"/>
    </row>
    <row r="7" spans="1:19" ht="15.6">
      <c r="A7"/>
      <c r="B7" s="490" t="s">
        <v>16416</v>
      </c>
      <c r="C7" s="490"/>
      <c r="D7" s="490"/>
      <c r="E7" s="490"/>
      <c r="F7" s="490"/>
      <c r="G7" s="490"/>
      <c r="H7" s="490"/>
      <c r="I7" s="490"/>
      <c r="J7" s="490"/>
      <c r="K7" s="490"/>
      <c r="L7" s="490"/>
      <c r="M7" s="490"/>
      <c r="N7" s="490"/>
      <c r="O7" s="490"/>
      <c r="P7" s="490"/>
      <c r="Q7" s="490"/>
      <c r="R7"/>
      <c r="S7"/>
    </row>
    <row r="8" spans="1:19">
      <c r="B8" s="153" t="s">
        <v>399</v>
      </c>
    </row>
    <row r="9" spans="1:19" ht="15.6">
      <c r="B9" s="441" t="s">
        <v>400</v>
      </c>
      <c r="C9" s="154"/>
      <c r="D9" s="154"/>
      <c r="E9" s="155"/>
      <c r="F9" s="156"/>
      <c r="G9" s="156"/>
      <c r="H9" s="156"/>
      <c r="I9" s="156"/>
      <c r="J9" s="156"/>
      <c r="K9" s="328"/>
      <c r="L9" s="328"/>
      <c r="M9" s="328"/>
      <c r="N9" s="328"/>
      <c r="O9" s="328"/>
      <c r="P9" s="328"/>
      <c r="Q9" s="328"/>
    </row>
    <row r="11" spans="1:19">
      <c r="B11" s="465"/>
      <c r="C11" s="465"/>
      <c r="D11" s="491" t="s">
        <v>401</v>
      </c>
      <c r="E11" s="491"/>
      <c r="F11" s="491"/>
      <c r="G11" s="491"/>
      <c r="H11" s="491"/>
      <c r="I11" s="491"/>
      <c r="J11" s="465"/>
      <c r="K11" s="491" t="s">
        <v>402</v>
      </c>
      <c r="L11" s="491"/>
      <c r="M11" s="491"/>
      <c r="N11" s="466"/>
      <c r="O11" s="491" t="s">
        <v>403</v>
      </c>
      <c r="P11" s="491"/>
      <c r="Q11" s="491"/>
      <c r="R11" s="157"/>
    </row>
    <row r="12" spans="1:19" ht="29.25" customHeight="1">
      <c r="B12" s="465" t="s">
        <v>404</v>
      </c>
      <c r="C12" s="467" t="s">
        <v>405</v>
      </c>
      <c r="D12" s="468" t="s">
        <v>352</v>
      </c>
      <c r="E12" s="468" t="s">
        <v>406</v>
      </c>
      <c r="F12" s="468" t="s">
        <v>407</v>
      </c>
      <c r="G12" s="468" t="s">
        <v>364</v>
      </c>
      <c r="H12" s="468" t="s">
        <v>408</v>
      </c>
      <c r="I12" s="468"/>
      <c r="J12" s="469"/>
      <c r="K12" s="469" t="s">
        <v>409</v>
      </c>
      <c r="L12" s="469" t="s">
        <v>410</v>
      </c>
      <c r="M12" s="469" t="s">
        <v>411</v>
      </c>
      <c r="N12" s="469"/>
      <c r="O12" s="469" t="s">
        <v>412</v>
      </c>
      <c r="P12" s="469" t="s">
        <v>413</v>
      </c>
      <c r="Q12" s="469" t="s">
        <v>414</v>
      </c>
      <c r="R12" s="157"/>
    </row>
    <row r="13" spans="1:19" ht="4.5" customHeight="1"/>
    <row r="14" spans="1:19">
      <c r="B14" s="158" t="str">
        <f>'Peers Data'!C3</f>
        <v xml:space="preserve">NTPC </v>
      </c>
      <c r="C14" s="442" t="s">
        <v>16417</v>
      </c>
      <c r="D14" s="159">
        <f>'Peers Data'!D3</f>
        <v>315.10000000000002</v>
      </c>
      <c r="E14" s="163">
        <f>'Peers Data'!E3</f>
        <v>969.67</v>
      </c>
      <c r="F14" s="159">
        <f>E14*D14</f>
        <v>305543.01699999999</v>
      </c>
      <c r="G14" s="159">
        <f>'Peers Data'!I3</f>
        <v>235162.15</v>
      </c>
      <c r="H14" s="159">
        <f>F14+G14</f>
        <v>540705.16700000002</v>
      </c>
      <c r="I14" s="159"/>
      <c r="J14" s="159"/>
      <c r="K14" s="159">
        <f>'Peers Data'!L3</f>
        <v>185891.75</v>
      </c>
      <c r="L14" s="159">
        <f>'Peers Data'!M3</f>
        <v>59485.36</v>
      </c>
      <c r="M14" s="159">
        <f>'Peers Data'!N3</f>
        <v>22546.06</v>
      </c>
      <c r="N14" s="158"/>
      <c r="O14" s="160">
        <f>$H14/K14</f>
        <v>2.908709864746553</v>
      </c>
      <c r="P14" s="160">
        <f t="shared" ref="P14:P23" si="0">$H14/L14</f>
        <v>9.089718327332978</v>
      </c>
      <c r="Q14" s="160">
        <f>F14/M14</f>
        <v>13.551947302544212</v>
      </c>
    </row>
    <row r="15" spans="1:19">
      <c r="B15" s="158" t="str">
        <f>'Peers Data'!C4</f>
        <v xml:space="preserve">Power Grid Corpn </v>
      </c>
      <c r="C15" s="443" t="s">
        <v>16418</v>
      </c>
      <c r="D15" s="159">
        <f>'Peers Data'!D4</f>
        <v>282.14999999999998</v>
      </c>
      <c r="E15" s="163">
        <f>'Peers Data'!E4</f>
        <v>930.06</v>
      </c>
      <c r="F15" s="162">
        <f t="shared" ref="F15:F23" si="1">E15*D15</f>
        <v>262416.42899999995</v>
      </c>
      <c r="G15" s="159">
        <f>'Peers Data'!I4</f>
        <v>115072.38</v>
      </c>
      <c r="H15" s="162">
        <f t="shared" ref="H15:H23" si="2">F15+G15</f>
        <v>377488.80899999995</v>
      </c>
      <c r="I15" s="162"/>
      <c r="J15" s="162"/>
      <c r="K15" s="159">
        <f>'Peers Data'!L4</f>
        <v>45495.08</v>
      </c>
      <c r="L15" s="159">
        <f>'Peers Data'!M4</f>
        <v>40490.621200000001</v>
      </c>
      <c r="M15" s="159">
        <f>'Peers Data'!N4</f>
        <v>15544.9</v>
      </c>
      <c r="N15" s="161"/>
      <c r="O15" s="164">
        <f t="shared" ref="O15:O23" si="3">$H15/K15</f>
        <v>8.2973545491072862</v>
      </c>
      <c r="P15" s="164">
        <f t="shared" si="0"/>
        <v>9.3228702798958274</v>
      </c>
      <c r="Q15" s="164">
        <f t="shared" ref="Q15:Q23" si="4">F15/M15</f>
        <v>16.881191194539685</v>
      </c>
    </row>
    <row r="16" spans="1:19">
      <c r="B16" s="158" t="str">
        <f>'Peers Data'!C5</f>
        <v xml:space="preserve">Adani Power </v>
      </c>
      <c r="C16" s="443" t="s">
        <v>16419</v>
      </c>
      <c r="D16" s="159">
        <f>'Peers Data'!D5</f>
        <v>503.65</v>
      </c>
      <c r="E16" s="163">
        <f>'Peers Data'!E5</f>
        <v>385.69</v>
      </c>
      <c r="F16" s="162">
        <f t="shared" si="1"/>
        <v>194252.76849999998</v>
      </c>
      <c r="G16" s="159">
        <f>'Peers Data'!I5</f>
        <v>30493.21</v>
      </c>
      <c r="H16" s="162">
        <f t="shared" si="2"/>
        <v>224745.97849999997</v>
      </c>
      <c r="I16" s="162"/>
      <c r="J16" s="162"/>
      <c r="K16" s="159">
        <f>'Peers Data'!L5</f>
        <v>55329.38</v>
      </c>
      <c r="L16" s="159">
        <f>'Peers Data'!M5</f>
        <v>24344.927199999998</v>
      </c>
      <c r="M16" s="159">
        <f>'Peers Data'!N5</f>
        <v>12887.62</v>
      </c>
      <c r="N16" s="161"/>
      <c r="O16" s="164">
        <f t="shared" si="3"/>
        <v>4.0619645204771855</v>
      </c>
      <c r="P16" s="164">
        <f t="shared" si="0"/>
        <v>9.2317375465390583</v>
      </c>
      <c r="Q16" s="164">
        <f t="shared" si="4"/>
        <v>15.072819380149319</v>
      </c>
    </row>
    <row r="17" spans="2:17">
      <c r="B17" s="158" t="str">
        <f>'Peers Data'!C6</f>
        <v xml:space="preserve">Adani Green </v>
      </c>
      <c r="C17" s="443" t="s">
        <v>16420</v>
      </c>
      <c r="D17" s="159">
        <f>'Peers Data'!D6</f>
        <v>1000.25</v>
      </c>
      <c r="E17" s="163">
        <f>'Peers Data'!E6</f>
        <v>158.4</v>
      </c>
      <c r="F17" s="162">
        <f t="shared" si="1"/>
        <v>158439.6</v>
      </c>
      <c r="G17" s="159">
        <f>'Peers Data'!I6</f>
        <v>58666</v>
      </c>
      <c r="H17" s="162">
        <f t="shared" si="2"/>
        <v>217105.6</v>
      </c>
      <c r="I17" s="162"/>
      <c r="J17" s="162"/>
      <c r="K17" s="159">
        <f>'Peers Data'!L6</f>
        <v>10782</v>
      </c>
      <c r="L17" s="159">
        <f>'Peers Data'!M6</f>
        <v>9272.52</v>
      </c>
      <c r="M17" s="159">
        <f>'Peers Data'!N6</f>
        <v>1928</v>
      </c>
      <c r="N17" s="161"/>
      <c r="O17" s="164">
        <f t="shared" si="3"/>
        <v>20.135930254127249</v>
      </c>
      <c r="P17" s="164">
        <f t="shared" si="0"/>
        <v>23.413872388520058</v>
      </c>
      <c r="Q17" s="164">
        <f t="shared" si="4"/>
        <v>82.178215767634853</v>
      </c>
    </row>
    <row r="18" spans="2:17">
      <c r="B18" s="158" t="str">
        <f>'Peers Data'!C7</f>
        <v xml:space="preserve">Tata Power Co. </v>
      </c>
      <c r="C18" s="443" t="s">
        <v>16421</v>
      </c>
      <c r="D18" s="159">
        <f>'Peers Data'!D7</f>
        <v>365.95</v>
      </c>
      <c r="E18" s="163">
        <f>'Peers Data'!E7</f>
        <v>319.52999999999997</v>
      </c>
      <c r="F18" s="162">
        <f t="shared" si="1"/>
        <v>116932.00349999999</v>
      </c>
      <c r="G18" s="159">
        <f>'Peers Data'!I7</f>
        <v>49162.03</v>
      </c>
      <c r="H18" s="162">
        <f t="shared" si="2"/>
        <v>166094.03349999999</v>
      </c>
      <c r="I18" s="162"/>
      <c r="J18" s="162"/>
      <c r="K18" s="159">
        <f>'Peers Data'!L7</f>
        <v>64228.93</v>
      </c>
      <c r="L18" s="159">
        <f>'Peers Data'!M7</f>
        <v>14772.653900000001</v>
      </c>
      <c r="M18" s="159">
        <f>'Peers Data'!N7</f>
        <v>4514.84</v>
      </c>
      <c r="N18" s="161"/>
      <c r="O18" s="164">
        <f t="shared" si="3"/>
        <v>2.5859691808660052</v>
      </c>
      <c r="P18" s="164">
        <f t="shared" si="0"/>
        <v>11.243344264634805</v>
      </c>
      <c r="Q18" s="164">
        <f t="shared" si="4"/>
        <v>25.89947894056046</v>
      </c>
    </row>
    <row r="19" spans="2:17">
      <c r="B19" s="158" t="str">
        <f>'Peers Data'!C8</f>
        <v xml:space="preserve">NTPC Green </v>
      </c>
      <c r="C19" s="444" t="s">
        <v>85</v>
      </c>
      <c r="D19" s="159">
        <f>'Peers Data'!D8</f>
        <v>112</v>
      </c>
      <c r="E19" s="163">
        <f>'Peers Data'!E8</f>
        <v>842.63</v>
      </c>
      <c r="F19" s="162">
        <f t="shared" si="1"/>
        <v>94374.56</v>
      </c>
      <c r="G19" s="159">
        <f>'Peers Data'!I8</f>
        <v>13384.44</v>
      </c>
      <c r="H19" s="162">
        <f t="shared" si="2"/>
        <v>107759</v>
      </c>
      <c r="I19" s="162"/>
      <c r="J19" s="162"/>
      <c r="K19" s="159">
        <f>'Peers Data'!L8</f>
        <v>1962.6</v>
      </c>
      <c r="L19" s="159">
        <f>'Peers Data'!M8</f>
        <v>1825.2180000000001</v>
      </c>
      <c r="M19" s="159">
        <f>'Peers Data'!N8</f>
        <v>344.72</v>
      </c>
      <c r="N19" s="161"/>
      <c r="O19" s="164">
        <f t="shared" si="3"/>
        <v>54.906246815448895</v>
      </c>
      <c r="P19" s="164">
        <f t="shared" si="0"/>
        <v>59.038975070375152</v>
      </c>
      <c r="Q19" s="164">
        <f t="shared" si="4"/>
        <v>273.77164075191456</v>
      </c>
    </row>
    <row r="20" spans="2:17">
      <c r="B20" s="158" t="str">
        <f>'Peers Data'!C9</f>
        <v xml:space="preserve">Adani Energy Sol </v>
      </c>
      <c r="C20" s="444" t="s">
        <v>85</v>
      </c>
      <c r="D20" s="159">
        <f>'Peers Data'!D9</f>
        <v>775.75</v>
      </c>
      <c r="E20" s="163">
        <f>'Peers Data'!E9</f>
        <v>120.13</v>
      </c>
      <c r="F20" s="162">
        <f t="shared" si="1"/>
        <v>93190.847500000003</v>
      </c>
      <c r="G20" s="159">
        <f>'Peers Data'!I9</f>
        <v>36780.58</v>
      </c>
      <c r="H20" s="162">
        <f t="shared" si="2"/>
        <v>129971.42750000001</v>
      </c>
      <c r="I20" s="162"/>
      <c r="J20" s="162"/>
      <c r="K20" s="159">
        <f>'Peers Data'!L9</f>
        <v>22099.360000000001</v>
      </c>
      <c r="L20" s="159">
        <f>'Peers Data'!M9</f>
        <v>7292.7888000000003</v>
      </c>
      <c r="M20" s="159">
        <f>'Peers Data'!N9</f>
        <v>589.32000000000005</v>
      </c>
      <c r="N20" s="161"/>
      <c r="O20" s="164">
        <f t="shared" si="3"/>
        <v>5.8812303840473206</v>
      </c>
      <c r="P20" s="164">
        <f t="shared" si="0"/>
        <v>17.821910254688852</v>
      </c>
      <c r="Q20" s="164">
        <f t="shared" si="4"/>
        <v>158.13284378605849</v>
      </c>
    </row>
    <row r="21" spans="2:17">
      <c r="B21" s="158" t="str">
        <f>'Peers Data'!C10</f>
        <v xml:space="preserve">JSW Energy </v>
      </c>
      <c r="C21" s="443" t="s">
        <v>16422</v>
      </c>
      <c r="D21" s="159">
        <f>'Peers Data'!D10</f>
        <v>493.5</v>
      </c>
      <c r="E21" s="163">
        <f>'Peers Data'!E10</f>
        <v>174.78</v>
      </c>
      <c r="F21" s="162">
        <f t="shared" si="1"/>
        <v>86253.930000000008</v>
      </c>
      <c r="G21" s="159">
        <f>'Peers Data'!I10</f>
        <v>26646.46</v>
      </c>
      <c r="H21" s="162">
        <f t="shared" si="2"/>
        <v>112900.39000000001</v>
      </c>
      <c r="I21" s="162"/>
      <c r="J21" s="162"/>
      <c r="K21" s="159">
        <f>'Peers Data'!L10</f>
        <v>11311.87</v>
      </c>
      <c r="L21" s="159">
        <f>'Peers Data'!M10</f>
        <v>5882.1724000000004</v>
      </c>
      <c r="M21" s="159">
        <f>'Peers Data'!N10</f>
        <v>1913.64</v>
      </c>
      <c r="N21" s="161"/>
      <c r="O21" s="164">
        <f t="shared" si="3"/>
        <v>9.9807008036690661</v>
      </c>
      <c r="P21" s="164">
        <f t="shared" si="0"/>
        <v>19.193655391671282</v>
      </c>
      <c r="Q21" s="164">
        <f t="shared" si="4"/>
        <v>45.073226939236221</v>
      </c>
    </row>
    <row r="22" spans="2:17">
      <c r="B22" s="158" t="str">
        <f>'Peers Data'!C11</f>
        <v xml:space="preserve">NHPC Ltd </v>
      </c>
      <c r="C22" s="443" t="s">
        <v>16423</v>
      </c>
      <c r="D22" s="159">
        <f>'Peers Data'!D11</f>
        <v>78.5</v>
      </c>
      <c r="E22" s="163">
        <f>'Peers Data'!E11</f>
        <v>1004.5</v>
      </c>
      <c r="F22" s="162">
        <f t="shared" si="1"/>
        <v>78853.25</v>
      </c>
      <c r="G22" s="159">
        <f>'Peers Data'!I11</f>
        <v>30587.920000000002</v>
      </c>
      <c r="H22" s="162">
        <f t="shared" si="2"/>
        <v>109441.17</v>
      </c>
      <c r="I22" s="162"/>
      <c r="J22" s="162"/>
      <c r="K22" s="159">
        <f>'Peers Data'!L11</f>
        <v>9689.77</v>
      </c>
      <c r="L22" s="159">
        <f>'Peers Data'!M11</f>
        <v>7073.5321000000004</v>
      </c>
      <c r="M22" s="159">
        <f>'Peers Data'!N11</f>
        <v>3417.11</v>
      </c>
      <c r="N22" s="161"/>
      <c r="O22" s="164">
        <f t="shared" si="3"/>
        <v>11.294506474353879</v>
      </c>
      <c r="P22" s="164">
        <f t="shared" si="0"/>
        <v>15.471926677197095</v>
      </c>
      <c r="Q22" s="164">
        <f t="shared" si="4"/>
        <v>23.076005747546901</v>
      </c>
    </row>
    <row r="23" spans="2:17">
      <c r="B23" s="158" t="str">
        <f>'Peers Data'!C12</f>
        <v xml:space="preserve">Torrent Power </v>
      </c>
      <c r="C23" s="443" t="s">
        <v>16424</v>
      </c>
      <c r="D23" s="159">
        <f>'Peers Data'!D12</f>
        <v>1373.55</v>
      </c>
      <c r="E23" s="163">
        <f>'Peers Data'!E12</f>
        <v>50.39</v>
      </c>
      <c r="F23" s="162">
        <f t="shared" si="1"/>
        <v>69213.184500000003</v>
      </c>
      <c r="G23" s="159">
        <f>'Peers Data'!I12</f>
        <v>11148.7</v>
      </c>
      <c r="H23" s="162">
        <f t="shared" si="2"/>
        <v>80361.8845</v>
      </c>
      <c r="I23" s="162"/>
      <c r="J23" s="162"/>
      <c r="K23" s="159">
        <f>'Peers Data'!L12</f>
        <v>29237.5</v>
      </c>
      <c r="L23" s="159">
        <f>'Peers Data'!M12</f>
        <v>5847.5</v>
      </c>
      <c r="M23" s="159">
        <f>'Peers Data'!N12</f>
        <v>2428.4299999999998</v>
      </c>
      <c r="N23" s="161"/>
      <c r="O23" s="164">
        <f t="shared" si="3"/>
        <v>2.7485894655835827</v>
      </c>
      <c r="P23" s="164">
        <f t="shared" si="0"/>
        <v>13.742947327917914</v>
      </c>
      <c r="Q23" s="164">
        <f t="shared" si="4"/>
        <v>28.501206334957157</v>
      </c>
    </row>
    <row r="24" spans="2:17" ht="6.75" customHeight="1"/>
    <row r="26" spans="2:17">
      <c r="B26" s="158" t="s">
        <v>360</v>
      </c>
      <c r="C26" s="158"/>
      <c r="D26" s="158"/>
      <c r="E26" s="158"/>
      <c r="F26" s="158"/>
      <c r="G26" s="158"/>
      <c r="H26" s="158"/>
      <c r="I26" s="158"/>
      <c r="J26" s="158"/>
      <c r="K26" s="158"/>
      <c r="L26" s="158"/>
      <c r="M26" s="158"/>
      <c r="N26" s="158"/>
      <c r="O26" s="160">
        <f>MAX(O14:O23)</f>
        <v>54.906246815448895</v>
      </c>
      <c r="P26" s="160">
        <f>MAX(P14:P23)</f>
        <v>59.038975070375152</v>
      </c>
      <c r="Q26" s="160">
        <f>MAX(Q14:Q23)</f>
        <v>273.77164075191456</v>
      </c>
    </row>
    <row r="27" spans="2:17">
      <c r="B27" s="158" t="s">
        <v>415</v>
      </c>
      <c r="C27" s="158"/>
      <c r="D27" s="158"/>
      <c r="E27" s="158"/>
      <c r="F27" s="158"/>
      <c r="G27" s="158"/>
      <c r="H27" s="158"/>
      <c r="I27" s="158"/>
      <c r="J27" s="158"/>
      <c r="K27" s="158"/>
      <c r="L27" s="158"/>
      <c r="M27" s="158"/>
      <c r="N27" s="158"/>
      <c r="O27" s="160">
        <f>QUARTILE(O14:O23,3)</f>
        <v>10.966055056682675</v>
      </c>
      <c r="P27" s="160">
        <f>QUARTILE(P14:P23,3)</f>
        <v>18.850719107425675</v>
      </c>
      <c r="Q27" s="160">
        <f>QUARTILE(Q14:Q23,3)</f>
        <v>72.901968560535195</v>
      </c>
    </row>
    <row r="28" spans="2:17">
      <c r="B28" s="165" t="s">
        <v>202</v>
      </c>
      <c r="C28" s="165"/>
      <c r="D28" s="165"/>
      <c r="E28" s="165"/>
      <c r="F28" s="165"/>
      <c r="G28" s="165"/>
      <c r="H28" s="165"/>
      <c r="I28" s="165"/>
      <c r="J28" s="165"/>
      <c r="K28" s="165"/>
      <c r="L28" s="165"/>
      <c r="M28" s="165"/>
      <c r="N28" s="165"/>
      <c r="O28" s="166">
        <f>AVERAGE(O14:O23)</f>
        <v>12.280120231242702</v>
      </c>
      <c r="P28" s="160">
        <f>AVERAGE(P14:P23)</f>
        <v>18.757095752877301</v>
      </c>
      <c r="Q28" s="160">
        <f>AVERAGE(Q14:Q23)</f>
        <v>68.213857614514183</v>
      </c>
    </row>
    <row r="29" spans="2:17">
      <c r="B29" s="165" t="s">
        <v>185</v>
      </c>
      <c r="C29" s="165"/>
      <c r="D29" s="165"/>
      <c r="E29" s="165"/>
      <c r="F29" s="165"/>
      <c r="G29" s="165"/>
      <c r="H29" s="165"/>
      <c r="I29" s="165"/>
      <c r="J29" s="165"/>
      <c r="K29" s="165"/>
      <c r="L29" s="165"/>
      <c r="M29" s="165"/>
      <c r="N29" s="165"/>
      <c r="O29" s="166">
        <f>MEDIAN(O14:O23)</f>
        <v>7.0892924665773034</v>
      </c>
      <c r="P29" s="160">
        <f>MEDIAN(P14:P23)</f>
        <v>14.607437002557504</v>
      </c>
      <c r="Q29" s="160">
        <f>MEDIAN(Q14:Q23)</f>
        <v>27.200342637758808</v>
      </c>
    </row>
    <row r="30" spans="2:17">
      <c r="B30" s="158" t="s">
        <v>416</v>
      </c>
      <c r="C30" s="158"/>
      <c r="D30" s="158"/>
      <c r="E30" s="158"/>
      <c r="F30" s="158"/>
      <c r="G30" s="158"/>
      <c r="H30" s="158"/>
      <c r="I30" s="158"/>
      <c r="J30" s="158"/>
      <c r="K30" s="158"/>
      <c r="L30" s="158"/>
      <c r="M30" s="158"/>
      <c r="N30" s="158"/>
      <c r="O30" s="160">
        <f>QUARTILE(O14:O23,1)</f>
        <v>3.1970235286792112</v>
      </c>
      <c r="P30" s="160">
        <f>QUARTILE(P14:P23,1)</f>
        <v>9.8029887760805714</v>
      </c>
      <c r="Q30" s="160">
        <f>QUARTILE(Q14:Q23,1)</f>
        <v>18.42989483279149</v>
      </c>
    </row>
    <row r="31" spans="2:17">
      <c r="B31" s="158" t="s">
        <v>359</v>
      </c>
      <c r="C31" s="158"/>
      <c r="D31" s="158"/>
      <c r="E31" s="158"/>
      <c r="F31" s="158"/>
      <c r="G31" s="158"/>
      <c r="H31" s="158"/>
      <c r="I31" s="158"/>
      <c r="J31" s="158"/>
      <c r="K31" s="158"/>
      <c r="L31" s="158"/>
      <c r="M31" s="158"/>
      <c r="N31" s="158"/>
      <c r="O31" s="160">
        <f>MIN(O14:O23)</f>
        <v>2.5859691808660052</v>
      </c>
      <c r="P31" s="160">
        <f>MIN(P14:P23)</f>
        <v>9.089718327332978</v>
      </c>
      <c r="Q31" s="160">
        <f>MIN(Q14:Q23)</f>
        <v>13.551947302544212</v>
      </c>
    </row>
    <row r="34" spans="2:17">
      <c r="B34" s="470" t="s">
        <v>417</v>
      </c>
      <c r="C34" s="466"/>
      <c r="D34" s="466"/>
      <c r="E34" s="466"/>
      <c r="F34" s="466"/>
      <c r="G34" s="466"/>
      <c r="H34" s="466"/>
      <c r="I34" s="466"/>
      <c r="J34" s="466"/>
      <c r="K34" s="466"/>
      <c r="L34" s="466"/>
      <c r="M34" s="466"/>
      <c r="N34" s="466"/>
      <c r="O34" s="469" t="s">
        <v>412</v>
      </c>
      <c r="P34" s="469" t="s">
        <v>413</v>
      </c>
      <c r="Q34" s="469" t="s">
        <v>414</v>
      </c>
    </row>
    <row r="35" spans="2:17" ht="4.5" customHeight="1"/>
    <row r="36" spans="2:17">
      <c r="B36" s="161" t="s">
        <v>418</v>
      </c>
      <c r="C36" s="161"/>
      <c r="D36" s="161"/>
      <c r="E36" s="161"/>
      <c r="F36" s="161"/>
      <c r="G36" s="161"/>
      <c r="H36" s="161"/>
      <c r="I36" s="161"/>
      <c r="J36" s="161"/>
      <c r="K36" s="161"/>
      <c r="L36" s="161"/>
      <c r="M36" s="161"/>
      <c r="N36" s="161"/>
      <c r="O36" s="167">
        <f>O$29*K14</f>
        <v>1317840.9828738715</v>
      </c>
      <c r="P36" s="167">
        <f>P$29*L14</f>
        <v>868928.64877445402</v>
      </c>
      <c r="Q36" s="167">
        <f>Q$29*M14</f>
        <v>613260.55713146843</v>
      </c>
    </row>
    <row r="37" spans="2:17">
      <c r="B37" s="161" t="s">
        <v>364</v>
      </c>
      <c r="C37" s="161"/>
      <c r="D37" s="161"/>
      <c r="E37" s="161"/>
      <c r="F37" s="161"/>
      <c r="G37" s="161"/>
      <c r="H37" s="161"/>
      <c r="I37" s="161"/>
      <c r="J37" s="161"/>
      <c r="K37" s="161"/>
      <c r="L37" s="161"/>
      <c r="M37" s="161"/>
      <c r="N37" s="161"/>
      <c r="O37" s="162">
        <f>$G$14</f>
        <v>235162.15</v>
      </c>
      <c r="P37" s="162">
        <f>$G$14</f>
        <v>235162.15</v>
      </c>
      <c r="Q37" s="162">
        <f>$G$14</f>
        <v>235162.15</v>
      </c>
    </row>
    <row r="38" spans="2:17">
      <c r="B38" s="161" t="s">
        <v>419</v>
      </c>
      <c r="C38" s="161"/>
      <c r="D38" s="161"/>
      <c r="E38" s="161"/>
      <c r="F38" s="161"/>
      <c r="G38" s="161"/>
      <c r="H38" s="161"/>
      <c r="I38" s="161"/>
      <c r="J38" s="161"/>
      <c r="K38" s="161"/>
      <c r="L38" s="161"/>
      <c r="M38" s="161"/>
      <c r="N38" s="161"/>
      <c r="O38" s="162">
        <f>O36-O37</f>
        <v>1082678.8328738715</v>
      </c>
      <c r="P38" s="162">
        <f>P36-P37</f>
        <v>633766.498774454</v>
      </c>
      <c r="Q38" s="162">
        <f>Q37+Q36</f>
        <v>848422.70713146846</v>
      </c>
    </row>
    <row r="39" spans="2:17">
      <c r="B39" s="161" t="s">
        <v>406</v>
      </c>
      <c r="C39" s="161"/>
      <c r="D39" s="161"/>
      <c r="E39" s="161"/>
      <c r="F39" s="161"/>
      <c r="G39" s="161"/>
      <c r="H39" s="161"/>
      <c r="I39" s="161"/>
      <c r="J39" s="161"/>
      <c r="K39" s="161"/>
      <c r="L39" s="161"/>
      <c r="M39" s="161"/>
      <c r="N39" s="161"/>
      <c r="O39" s="163">
        <f>$E$14</f>
        <v>969.67</v>
      </c>
      <c r="P39" s="163">
        <f>$E$14</f>
        <v>969.67</v>
      </c>
      <c r="Q39" s="163">
        <f>$E$14</f>
        <v>969.67</v>
      </c>
    </row>
    <row r="40" spans="2:17" ht="4.5" customHeight="1">
      <c r="O40" s="168"/>
      <c r="P40" s="168"/>
      <c r="Q40" s="168"/>
    </row>
    <row r="41" spans="2:17">
      <c r="B41" s="169" t="s">
        <v>420</v>
      </c>
      <c r="C41" s="169"/>
      <c r="D41" s="169"/>
      <c r="E41" s="169"/>
      <c r="F41" s="169"/>
      <c r="G41" s="169"/>
      <c r="H41" s="169"/>
      <c r="I41" s="169"/>
      <c r="J41" s="169"/>
      <c r="K41" s="169"/>
      <c r="L41" s="169"/>
      <c r="M41" s="169"/>
      <c r="N41" s="169"/>
      <c r="O41" s="170">
        <f>O38/O39</f>
        <v>1116.5436002700626</v>
      </c>
      <c r="P41" s="170">
        <f>P38/P39</f>
        <v>653.58987982968847</v>
      </c>
      <c r="Q41" s="170">
        <f>Q38/Q39</f>
        <v>874.96025156132339</v>
      </c>
    </row>
    <row r="42" spans="2:17" ht="4.5" customHeight="1">
      <c r="B42" s="171"/>
      <c r="C42" s="171"/>
      <c r="D42" s="171"/>
      <c r="E42" s="171"/>
      <c r="F42" s="171"/>
      <c r="G42" s="171"/>
      <c r="H42" s="171"/>
      <c r="I42" s="171"/>
      <c r="J42" s="171"/>
      <c r="K42" s="171"/>
      <c r="L42" s="171"/>
      <c r="M42" s="171"/>
      <c r="N42" s="171"/>
      <c r="O42" s="172"/>
      <c r="P42" s="172"/>
      <c r="Q42" s="172"/>
    </row>
    <row r="43" spans="2:17">
      <c r="B43" s="153" t="s">
        <v>421</v>
      </c>
      <c r="M43" s="473"/>
      <c r="N43" s="473"/>
      <c r="O43" s="472" t="str">
        <f>IF(O41&gt;$D$14,"Under Valued","Overvalued")</f>
        <v>Under Valued</v>
      </c>
      <c r="P43" s="472" t="str">
        <f>IF(P41&gt;$D$14,"Under Valued","Overvalued")</f>
        <v>Under Valued</v>
      </c>
      <c r="Q43" s="472" t="str">
        <f>IF(Q41&gt;$D$14,"Under Valued","Overvalued")</f>
        <v>Under Valued</v>
      </c>
    </row>
    <row r="46" spans="2:17">
      <c r="B46" s="471"/>
      <c r="C46" s="471"/>
      <c r="D46" s="471"/>
      <c r="E46" s="471"/>
      <c r="F46" s="471"/>
      <c r="G46" s="471"/>
      <c r="H46" s="471"/>
      <c r="I46" s="471"/>
      <c r="J46" s="471"/>
      <c r="K46" s="471"/>
      <c r="L46" s="471"/>
      <c r="M46" s="471"/>
      <c r="N46" s="471"/>
      <c r="O46" s="471"/>
      <c r="P46" s="471"/>
      <c r="Q46" s="471"/>
    </row>
  </sheetData>
  <mergeCells count="5">
    <mergeCell ref="D11:I11"/>
    <mergeCell ref="K11:M11"/>
    <mergeCell ref="O11:Q11"/>
    <mergeCell ref="B4:I4"/>
    <mergeCell ref="B7:Q7"/>
  </mergeCells>
  <pageMargins left="0.31496062992125984" right="0.31496062992125984" top="0.35433070866141736" bottom="0.35433070866141736" header="0.31496062992125984" footer="0.31496062992125984"/>
  <pageSetup paperSize="9" scale="7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6" tint="0.59999389629810485"/>
  </sheetPr>
  <dimension ref="B1:Q28"/>
  <sheetViews>
    <sheetView showGridLines="0" view="pageBreakPreview" zoomScale="60" zoomScaleNormal="100" workbookViewId="0">
      <selection activeCell="Q28" sqref="A1:Q28"/>
    </sheetView>
  </sheetViews>
  <sheetFormatPr defaultRowHeight="14.4"/>
  <cols>
    <col min="1" max="1" width="1.88671875" customWidth="1"/>
    <col min="2" max="2" width="18" bestFit="1" customWidth="1"/>
    <col min="4" max="4" width="12.88671875" bestFit="1" customWidth="1"/>
    <col min="5" max="5" width="6.5546875" bestFit="1" customWidth="1"/>
    <col min="6" max="6" width="13.77734375" customWidth="1"/>
    <col min="7" max="7" width="7" bestFit="1" customWidth="1"/>
    <col min="14" max="14" width="8.77734375" bestFit="1" customWidth="1"/>
    <col min="15" max="15" width="6.21875" bestFit="1" customWidth="1"/>
    <col min="17" max="17" width="6.21875" bestFit="1" customWidth="1"/>
  </cols>
  <sheetData>
    <row r="1" spans="2:17">
      <c r="K1" s="151"/>
      <c r="L1" s="151"/>
      <c r="M1" s="151"/>
      <c r="N1" s="151"/>
      <c r="O1" s="151"/>
      <c r="P1" s="151"/>
      <c r="Q1" s="151"/>
    </row>
    <row r="2" spans="2:17">
      <c r="B2" s="318"/>
      <c r="C2" s="318"/>
      <c r="D2" s="318"/>
      <c r="E2" s="318"/>
      <c r="F2" s="318"/>
      <c r="G2" s="318"/>
      <c r="H2" s="318"/>
      <c r="I2" s="318"/>
      <c r="J2" s="318"/>
      <c r="K2" s="318"/>
      <c r="L2" s="318"/>
      <c r="M2" s="318"/>
      <c r="N2" s="318"/>
      <c r="O2" s="318"/>
      <c r="P2" s="318"/>
      <c r="Q2" s="318"/>
    </row>
    <row r="3" spans="2:17" ht="17.399999999999999" customHeight="1">
      <c r="C3" s="439"/>
      <c r="D3" s="439"/>
      <c r="E3" s="439"/>
      <c r="F3" s="439"/>
      <c r="G3" s="439"/>
      <c r="H3" s="439"/>
      <c r="I3" s="439"/>
      <c r="J3" s="439"/>
      <c r="K3" s="151"/>
      <c r="L3" s="151"/>
      <c r="M3" s="151"/>
      <c r="N3" s="151"/>
      <c r="O3" s="151"/>
      <c r="P3" s="151"/>
      <c r="Q3" s="151"/>
    </row>
    <row r="4" spans="2:17" ht="17.399999999999999" customHeight="1">
      <c r="B4" s="487" t="str">
        <f>B9 &amp; "- " &amp; 'Data Sheet'!B1</f>
        <v>Football Field Analysis- NTPC LTD</v>
      </c>
      <c r="C4" s="487"/>
      <c r="D4" s="487"/>
      <c r="E4" s="487"/>
      <c r="F4" s="487"/>
      <c r="G4" s="487"/>
      <c r="H4" s="487"/>
      <c r="I4" s="487"/>
      <c r="J4" s="439"/>
      <c r="K4" s="151"/>
      <c r="L4" s="151"/>
      <c r="M4" s="151"/>
      <c r="N4" s="151"/>
      <c r="O4" s="151"/>
      <c r="P4" s="151"/>
      <c r="Q4" s="151"/>
    </row>
    <row r="5" spans="2:17" ht="16.2" customHeight="1" thickBot="1">
      <c r="B5" s="430"/>
      <c r="C5" s="430"/>
      <c r="D5" s="430"/>
      <c r="E5" s="430"/>
      <c r="F5" s="430"/>
      <c r="G5" s="430"/>
      <c r="H5" s="430"/>
      <c r="I5" s="429"/>
      <c r="J5" s="429"/>
      <c r="K5" s="440"/>
      <c r="L5" s="440"/>
      <c r="M5" s="440"/>
      <c r="N5" s="440"/>
      <c r="O5" s="440"/>
      <c r="P5" s="440"/>
      <c r="Q5" s="440"/>
    </row>
    <row r="6" spans="2:17" ht="21.6" thickTop="1">
      <c r="B6" s="428"/>
      <c r="C6" s="428"/>
      <c r="D6" s="428"/>
      <c r="E6" s="428"/>
      <c r="F6" s="428"/>
      <c r="G6" s="428"/>
      <c r="H6" s="428"/>
      <c r="K6" s="151"/>
      <c r="L6" s="151"/>
      <c r="M6" s="151"/>
      <c r="N6" s="151"/>
      <c r="O6" s="151"/>
      <c r="P6" s="151"/>
      <c r="Q6" s="151"/>
    </row>
    <row r="7" spans="2:17" ht="15.6">
      <c r="B7" s="490" t="str">
        <f>B9</f>
        <v>Football Field Analysis</v>
      </c>
      <c r="C7" s="490"/>
      <c r="D7" s="490"/>
      <c r="E7" s="490"/>
      <c r="F7" s="490"/>
      <c r="G7" s="490"/>
      <c r="H7" s="490"/>
      <c r="I7" s="490"/>
      <c r="J7" s="490"/>
      <c r="K7" s="490"/>
      <c r="L7" s="490"/>
      <c r="M7" s="490"/>
      <c r="N7" s="490"/>
      <c r="O7" s="490"/>
      <c r="P7" s="490"/>
      <c r="Q7" s="490"/>
    </row>
    <row r="9" spans="2:17">
      <c r="B9" s="461" t="s">
        <v>16429</v>
      </c>
      <c r="C9" s="461"/>
      <c r="D9" s="461"/>
      <c r="E9" s="461"/>
      <c r="F9" s="461"/>
      <c r="G9" s="461"/>
    </row>
    <row r="10" spans="2:17">
      <c r="D10" s="124" t="s">
        <v>16426</v>
      </c>
      <c r="E10" s="124" t="s">
        <v>359</v>
      </c>
      <c r="F10" s="124" t="s">
        <v>16425</v>
      </c>
      <c r="G10" s="124" t="s">
        <v>360</v>
      </c>
      <c r="H10" s="292"/>
    </row>
    <row r="11" spans="2:17">
      <c r="B11" t="s">
        <v>354</v>
      </c>
      <c r="D11" s="445">
        <f>E11</f>
        <v>162.5</v>
      </c>
      <c r="E11" s="445">
        <v>162.5</v>
      </c>
      <c r="F11" s="445">
        <f>G11</f>
        <v>184.7</v>
      </c>
      <c r="G11" s="445">
        <v>184.7</v>
      </c>
    </row>
    <row r="12" spans="2:17">
      <c r="B12" t="s">
        <v>355</v>
      </c>
      <c r="D12" s="445">
        <f>DCF!$J$37</f>
        <v>-129.93308862799674</v>
      </c>
      <c r="E12" s="445">
        <f>D12</f>
        <v>-129.93308862799674</v>
      </c>
      <c r="F12" s="445">
        <f>DCF!J41</f>
        <v>-115.27115328494276</v>
      </c>
      <c r="G12" s="445">
        <f>F12</f>
        <v>-115.27115328494276</v>
      </c>
    </row>
    <row r="13" spans="2:17">
      <c r="B13" t="s">
        <v>356</v>
      </c>
      <c r="D13" s="445">
        <f>E13</f>
        <v>-87.556269445661059</v>
      </c>
      <c r="E13" s="445">
        <f>DCF!H37</f>
        <v>-87.556269445661059</v>
      </c>
      <c r="F13" s="445">
        <f>DCF!H41</f>
        <v>-29.690547770304097</v>
      </c>
      <c r="G13" s="445">
        <f>F13</f>
        <v>-29.690547770304097</v>
      </c>
    </row>
    <row r="14" spans="2:17">
      <c r="B14" t="s">
        <v>357</v>
      </c>
      <c r="D14" s="445">
        <f>DCF!G37</f>
        <v>-35.677789994078239</v>
      </c>
      <c r="E14" s="445">
        <f>D14</f>
        <v>-35.677789994078239</v>
      </c>
      <c r="F14" s="445">
        <f>DCF!G41</f>
        <v>163.30561823308307</v>
      </c>
      <c r="G14" s="445">
        <f>G13</f>
        <v>-29.690547770304097</v>
      </c>
    </row>
    <row r="15" spans="2:17">
      <c r="B15" t="s">
        <v>358</v>
      </c>
      <c r="D15" s="292">
        <v>126</v>
      </c>
      <c r="E15" s="292">
        <v>126</v>
      </c>
      <c r="F15" s="292">
        <v>199</v>
      </c>
      <c r="G15" s="292">
        <v>199</v>
      </c>
    </row>
    <row r="28" spans="2:17">
      <c r="B28" s="318"/>
      <c r="C28" s="318"/>
      <c r="D28" s="318"/>
      <c r="E28" s="318"/>
      <c r="F28" s="318"/>
      <c r="G28" s="318"/>
      <c r="H28" s="318"/>
      <c r="I28" s="318"/>
      <c r="J28" s="318"/>
      <c r="K28" s="318"/>
      <c r="L28" s="318"/>
      <c r="M28" s="318"/>
      <c r="N28" s="318"/>
      <c r="O28" s="318"/>
      <c r="P28" s="318"/>
      <c r="Q28" s="318"/>
    </row>
  </sheetData>
  <mergeCells count="2">
    <mergeCell ref="B4:I4"/>
    <mergeCell ref="B7:Q7"/>
  </mergeCells>
  <pageMargins left="0.31496062992125984" right="0.31496062992125984" top="1.1811023622047245" bottom="1.1811023622047245" header="0.31496062992125984" footer="0.31496062992125984"/>
  <pageSetup paperSize="9" scale="9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E96DF-C7D3-450A-94A0-CC7350879A74}">
  <sheetPr>
    <tabColor rgb="FF00B050"/>
  </sheetPr>
  <dimension ref="A1"/>
  <sheetViews>
    <sheetView workbookViewId="0">
      <selection activeCell="W30" sqref="W30"/>
    </sheetView>
  </sheetViews>
  <sheetFormatPr defaultRowHeight="14.4"/>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265FE-9863-4C80-93F7-4D3C6A22D5E1}">
  <dimension ref="A1:Q5022"/>
  <sheetViews>
    <sheetView showGridLines="0" view="pageBreakPreview" zoomScale="60" zoomScaleNormal="100" workbookViewId="0">
      <selection activeCell="L41" sqref="A1:L41"/>
    </sheetView>
  </sheetViews>
  <sheetFormatPr defaultRowHeight="14.4"/>
  <cols>
    <col min="1" max="1" width="1.88671875" customWidth="1"/>
    <col min="2" max="2" width="10.33203125" bestFit="1" customWidth="1"/>
    <col min="3" max="3" width="8.77734375" bestFit="1" customWidth="1"/>
    <col min="4" max="4" width="12.6640625" bestFit="1" customWidth="1"/>
    <col min="5" max="5" width="14.88671875" bestFit="1" customWidth="1"/>
    <col min="6" max="6" width="0.88671875" customWidth="1"/>
    <col min="7" max="7" width="3.21875" customWidth="1"/>
    <col min="8" max="8" width="14.77734375" bestFit="1" customWidth="1"/>
    <col min="9" max="9" width="10.44140625" bestFit="1" customWidth="1"/>
    <col min="10" max="10" width="6.6640625" bestFit="1" customWidth="1"/>
    <col min="11" max="11" width="10.21875" bestFit="1" customWidth="1"/>
    <col min="12" max="12" width="13.21875" bestFit="1" customWidth="1"/>
  </cols>
  <sheetData>
    <row r="1" spans="1:17">
      <c r="K1" s="151"/>
      <c r="L1" s="151"/>
      <c r="M1" s="151"/>
      <c r="N1" s="151"/>
      <c r="O1" s="151"/>
      <c r="P1" s="151"/>
      <c r="Q1" s="151"/>
    </row>
    <row r="2" spans="1:17">
      <c r="B2" s="318"/>
      <c r="C2" s="318"/>
      <c r="D2" s="318"/>
      <c r="E2" s="318"/>
      <c r="F2" s="318"/>
      <c r="G2" s="318"/>
      <c r="H2" s="318"/>
      <c r="I2" s="318"/>
      <c r="J2" s="318"/>
      <c r="K2" s="318"/>
      <c r="L2" s="318"/>
    </row>
    <row r="3" spans="1:17" ht="16.95" customHeight="1">
      <c r="C3" s="439"/>
      <c r="D3" s="439"/>
      <c r="E3" s="439"/>
      <c r="F3" s="439"/>
      <c r="G3" s="439"/>
      <c r="H3" s="439"/>
      <c r="I3" s="439"/>
      <c r="J3" s="439"/>
      <c r="K3" s="151"/>
      <c r="L3" s="151"/>
      <c r="M3" s="151"/>
      <c r="N3" s="151"/>
      <c r="O3" s="151"/>
      <c r="P3" s="151"/>
      <c r="Q3" s="151"/>
    </row>
    <row r="4" spans="1:17" ht="23.4">
      <c r="B4" s="487" t="str">
        <f>"VAR Analysis" &amp; "- " &amp; 'Data Sheet'!B1</f>
        <v>VAR Analysis- NTPC LTD</v>
      </c>
      <c r="C4" s="487"/>
      <c r="D4" s="487"/>
      <c r="E4" s="487"/>
      <c r="F4" s="487"/>
      <c r="G4" s="487"/>
      <c r="H4" s="487"/>
      <c r="I4" s="487"/>
      <c r="J4" s="439"/>
      <c r="K4" s="151"/>
      <c r="L4" s="151"/>
      <c r="M4" s="151"/>
      <c r="N4" s="151"/>
      <c r="O4" s="151"/>
      <c r="P4" s="151"/>
      <c r="Q4" s="151"/>
    </row>
    <row r="5" spans="1:17" ht="12" customHeight="1" thickBot="1">
      <c r="B5" s="430"/>
      <c r="C5" s="430"/>
      <c r="D5" s="430"/>
      <c r="E5" s="430"/>
      <c r="F5" s="430"/>
      <c r="G5" s="430"/>
      <c r="H5" s="430"/>
      <c r="I5" s="429"/>
      <c r="J5" s="429"/>
      <c r="K5" s="440"/>
      <c r="L5" s="440"/>
      <c r="M5" s="151"/>
      <c r="N5" s="151"/>
      <c r="O5" s="151"/>
      <c r="P5" s="151"/>
      <c r="Q5" s="151"/>
    </row>
    <row r="6" spans="1:17" ht="21.6" thickTop="1">
      <c r="B6" s="428"/>
      <c r="C6" s="428"/>
      <c r="D6" s="428"/>
      <c r="E6" s="428"/>
      <c r="F6" s="428"/>
      <c r="G6" s="428"/>
      <c r="H6" s="428"/>
      <c r="K6" s="151"/>
      <c r="L6" s="151"/>
      <c r="M6" s="151"/>
      <c r="N6" s="151"/>
      <c r="O6" s="151"/>
      <c r="P6" s="151"/>
      <c r="Q6" s="151"/>
    </row>
    <row r="7" spans="1:17" ht="15.6">
      <c r="B7" s="490" t="s">
        <v>16427</v>
      </c>
      <c r="C7" s="490"/>
      <c r="D7" s="490"/>
      <c r="E7" s="490"/>
      <c r="F7" s="490"/>
      <c r="G7" s="490"/>
      <c r="H7" s="490"/>
      <c r="I7" s="490"/>
      <c r="J7" s="490"/>
      <c r="K7" s="490"/>
      <c r="L7" s="490"/>
      <c r="M7" s="449"/>
      <c r="N7" s="449"/>
      <c r="O7" s="449"/>
      <c r="P7" s="449"/>
      <c r="Q7" s="449"/>
    </row>
    <row r="9" spans="1:17">
      <c r="A9" t="s">
        <v>84</v>
      </c>
      <c r="B9" s="464" t="str">
        <f>'Historical VAR Data'!B3</f>
        <v>Date</v>
      </c>
      <c r="C9" s="456" t="str">
        <f>'Historical VAR Data'!F3</f>
        <v>Adj Close</v>
      </c>
      <c r="D9" s="456" t="s">
        <v>8041</v>
      </c>
      <c r="E9" s="455" t="s">
        <v>8042</v>
      </c>
      <c r="F9" s="455"/>
      <c r="G9" s="455"/>
      <c r="H9" s="486" t="str">
        <f>"Calculation of Value at Risk" &amp; " - " &amp; 'Data Sheet'!B1 &amp; " (Historical) "</f>
        <v xml:space="preserve">Calculation of Value at Risk - NTPC LTD (Historical) </v>
      </c>
      <c r="I9" s="486"/>
      <c r="J9" s="486"/>
      <c r="K9" s="486"/>
      <c r="L9" s="486"/>
    </row>
    <row r="10" spans="1:17" ht="15" thickBot="1">
      <c r="B10" s="293">
        <f>'Historical VAR Data'!B4</f>
        <v>45706</v>
      </c>
      <c r="C10" s="292" t="str">
        <f>'Historical VAR Data'!F4</f>
        <v>311.20</v>
      </c>
      <c r="D10">
        <f t="shared" ref="D10:D76" si="0">(C10-C11)/C11</f>
        <v>2.9270712750123912E-2</v>
      </c>
      <c r="E10">
        <v>2.9270712750123912E-2</v>
      </c>
    </row>
    <row r="11" spans="1:17" ht="15" thickBot="1">
      <c r="B11" s="293">
        <f>'Historical VAR Data'!B5</f>
        <v>45705</v>
      </c>
      <c r="C11" s="292" t="str">
        <f>'Historical VAR Data'!F5</f>
        <v>302.35</v>
      </c>
      <c r="D11">
        <f t="shared" si="0"/>
        <v>6.6588979523888791E-3</v>
      </c>
      <c r="E11">
        <v>6.6588979523888791E-3</v>
      </c>
      <c r="H11" s="492" t="s">
        <v>8054</v>
      </c>
      <c r="I11" s="493"/>
      <c r="J11" s="493"/>
      <c r="K11" s="493"/>
      <c r="L11" s="493"/>
    </row>
    <row r="12" spans="1:17">
      <c r="B12" s="293">
        <f>'Historical VAR Data'!B6</f>
        <v>45702</v>
      </c>
      <c r="C12" s="292" t="str">
        <f>'Historical VAR Data'!F6</f>
        <v>300.35</v>
      </c>
      <c r="D12">
        <f t="shared" si="0"/>
        <v>-2.0704271274861318E-2</v>
      </c>
      <c r="E12">
        <v>-2.0704271274861318E-2</v>
      </c>
      <c r="H12" s="306" t="s">
        <v>184</v>
      </c>
      <c r="I12" s="306"/>
      <c r="J12" s="306"/>
      <c r="K12" s="306"/>
      <c r="L12" s="301">
        <f>AVERAGE(E10:E5022)</f>
        <v>6.2571168557574303E-4</v>
      </c>
    </row>
    <row r="13" spans="1:17">
      <c r="B13" s="293">
        <f>'Historical VAR Data'!B7</f>
        <v>45701</v>
      </c>
      <c r="C13" s="292" t="str">
        <f>'Historical VAR Data'!F7</f>
        <v>306.70</v>
      </c>
      <c r="D13">
        <f t="shared" si="0"/>
        <v>1.4693877551020037E-3</v>
      </c>
      <c r="E13">
        <v>1.4693877551020037E-3</v>
      </c>
      <c r="H13" s="128" t="s">
        <v>8043</v>
      </c>
      <c r="I13" s="128"/>
      <c r="J13" s="128"/>
      <c r="K13" s="128"/>
      <c r="L13" s="130">
        <f>_xlfn.STDEV.S(E10:E5022)</f>
        <v>1.8559533576735978E-2</v>
      </c>
    </row>
    <row r="14" spans="1:17">
      <c r="B14" s="293">
        <f>'Historical VAR Data'!B8</f>
        <v>45700</v>
      </c>
      <c r="C14" s="292" t="str">
        <f>'Historical VAR Data'!F8</f>
        <v>306.25</v>
      </c>
      <c r="D14">
        <f t="shared" si="0"/>
        <v>2.1269633507852658E-3</v>
      </c>
      <c r="E14">
        <v>2.1269633507852658E-3</v>
      </c>
      <c r="H14" s="128" t="s">
        <v>8044</v>
      </c>
      <c r="I14" s="128"/>
      <c r="J14" s="128"/>
      <c r="K14" s="128"/>
      <c r="L14" s="130">
        <f>MIN(E10:E5022)</f>
        <v>-0.15452838063439067</v>
      </c>
    </row>
    <row r="15" spans="1:17">
      <c r="B15" s="293">
        <f>'Historical VAR Data'!B9</f>
        <v>45699</v>
      </c>
      <c r="C15" s="292" t="str">
        <f>'Historical VAR Data'!F9</f>
        <v>305.60</v>
      </c>
      <c r="D15">
        <f t="shared" si="0"/>
        <v>-1.5780998389693969E-2</v>
      </c>
      <c r="E15">
        <v>-1.5780998389693969E-2</v>
      </c>
      <c r="H15" s="128" t="s">
        <v>8045</v>
      </c>
      <c r="I15" s="128"/>
      <c r="J15" s="128"/>
      <c r="K15" s="128"/>
      <c r="L15" s="130">
        <f>MAX(E10:E5022)</f>
        <v>0.1283255086071988</v>
      </c>
    </row>
    <row r="16" spans="1:17">
      <c r="B16" s="293">
        <f>'Historical VAR Data'!B10</f>
        <v>45698</v>
      </c>
      <c r="C16" s="292" t="str">
        <f>'Historical VAR Data'!F10</f>
        <v>310.50</v>
      </c>
      <c r="D16">
        <f t="shared" si="0"/>
        <v>-2.0350212967344971E-2</v>
      </c>
      <c r="E16">
        <v>-2.0350212967344971E-2</v>
      </c>
      <c r="H16" s="128" t="s">
        <v>8048</v>
      </c>
      <c r="I16" s="128"/>
      <c r="J16" s="128"/>
      <c r="K16" s="128"/>
      <c r="L16" s="294">
        <v>314.8</v>
      </c>
    </row>
    <row r="17" spans="2:12" ht="15" thickBot="1">
      <c r="B17" s="293">
        <f>'Historical VAR Data'!B11</f>
        <v>45695</v>
      </c>
      <c r="C17" s="292" t="str">
        <f>'Historical VAR Data'!F11</f>
        <v>316.95</v>
      </c>
      <c r="D17">
        <f t="shared" si="0"/>
        <v>1.3267263427109901E-2</v>
      </c>
      <c r="E17">
        <v>1.3267263427109901E-2</v>
      </c>
    </row>
    <row r="18" spans="2:12" ht="15" thickBot="1">
      <c r="B18" s="293">
        <f>'Historical VAR Data'!B12</f>
        <v>45694</v>
      </c>
      <c r="C18" s="292" t="str">
        <f>'Historical VAR Data'!F12</f>
        <v>312.80</v>
      </c>
      <c r="D18">
        <f t="shared" si="0"/>
        <v>-2.1276595744680885E-2</v>
      </c>
      <c r="E18">
        <v>-2.1276595744680885E-2</v>
      </c>
      <c r="H18" s="446" t="s">
        <v>8046</v>
      </c>
      <c r="I18" s="447" t="s">
        <v>8051</v>
      </c>
      <c r="J18" s="448" t="s">
        <v>8047</v>
      </c>
      <c r="K18" s="447" t="s">
        <v>8049</v>
      </c>
      <c r="L18" s="447" t="s">
        <v>8050</v>
      </c>
    </row>
    <row r="19" spans="2:12">
      <c r="B19" s="293">
        <f>'Historical VAR Data'!B13</f>
        <v>45693</v>
      </c>
      <c r="C19" s="292" t="str">
        <f>'Historical VAR Data'!F13</f>
        <v>319.60</v>
      </c>
      <c r="D19">
        <f t="shared" si="0"/>
        <v>1.5669069257286117E-3</v>
      </c>
      <c r="E19">
        <v>1.5669069257286117E-3</v>
      </c>
      <c r="H19" s="299">
        <v>0.05</v>
      </c>
      <c r="I19" s="300">
        <f>100%-H19</f>
        <v>0.95</v>
      </c>
      <c r="J19" s="301">
        <f>_xlfn.PERCENTILE.INC($E$10:$E$5022,H19)</f>
        <v>-2.6836192787080319E-2</v>
      </c>
      <c r="K19" s="302">
        <f>$L$16*(1-$J$19)</f>
        <v>323.24803348937292</v>
      </c>
      <c r="L19" s="302">
        <f>$L$16-K19</f>
        <v>-8.4480334893729037</v>
      </c>
    </row>
    <row r="20" spans="2:12">
      <c r="B20" s="293">
        <f>'Historical VAR Data'!B14</f>
        <v>45692</v>
      </c>
      <c r="C20" s="292" t="str">
        <f>'Historical VAR Data'!F14</f>
        <v>319.10</v>
      </c>
      <c r="D20">
        <f t="shared" si="0"/>
        <v>2.522088353413662E-2</v>
      </c>
      <c r="E20">
        <v>2.522088353413662E-2</v>
      </c>
      <c r="H20" s="295">
        <v>0.01</v>
      </c>
      <c r="I20" s="296">
        <f>100%-H20</f>
        <v>0.99</v>
      </c>
      <c r="J20" s="130">
        <f>_xlfn.PERCENTILE.INC($E$10:$E$5022,H20)</f>
        <v>-4.7004271925020019E-2</v>
      </c>
      <c r="K20" s="297">
        <f>$L$16*(1-J20)</f>
        <v>329.59694480199636</v>
      </c>
      <c r="L20" s="297">
        <f>$L$16-K20</f>
        <v>-14.796944801996347</v>
      </c>
    </row>
    <row r="21" spans="2:12">
      <c r="B21" s="293">
        <f>'Historical VAR Data'!B15</f>
        <v>45691</v>
      </c>
      <c r="C21" s="292" t="str">
        <f>'Historical VAR Data'!F15</f>
        <v>311.25</v>
      </c>
      <c r="D21">
        <f t="shared" si="0"/>
        <v>-2.030217186024548E-2</v>
      </c>
      <c r="E21">
        <v>-2.030217186024548E-2</v>
      </c>
      <c r="H21" s="298">
        <v>5.0000000000000001E-3</v>
      </c>
      <c r="I21" s="296">
        <f>100%-H21</f>
        <v>0.995</v>
      </c>
      <c r="J21" s="130">
        <f>_xlfn.PERCENTILE.INC($E$10:$E$5022,H21)</f>
        <v>-5.9542110968021006E-2</v>
      </c>
      <c r="K21" s="297">
        <f>$L$16*(1-J21)</f>
        <v>333.543856532733</v>
      </c>
      <c r="L21" s="297">
        <f>$L$16-K21</f>
        <v>-18.743856532732991</v>
      </c>
    </row>
    <row r="22" spans="2:12">
      <c r="B22" s="293">
        <f>'Historical VAR Data'!B16</f>
        <v>45689</v>
      </c>
      <c r="C22" s="292" t="str">
        <f>'Historical VAR Data'!F16</f>
        <v>317.70</v>
      </c>
      <c r="D22">
        <f t="shared" si="0"/>
        <v>-1.9444444444444479E-2</v>
      </c>
      <c r="E22">
        <v>-1.9444444444444479E-2</v>
      </c>
      <c r="H22" s="295">
        <v>0.1</v>
      </c>
      <c r="I22" s="296">
        <f>100%-H22</f>
        <v>0.9</v>
      </c>
      <c r="J22" s="130">
        <f>_xlfn.PERCENTILE.INC($E$10:$E$5022,H22)</f>
        <v>-1.9483953685785441E-2</v>
      </c>
      <c r="K22" s="297">
        <f>$L$16*(1-J22)</f>
        <v>320.93354862028525</v>
      </c>
      <c r="L22" s="297">
        <f>$L$16-K22</f>
        <v>-6.1335486202852394</v>
      </c>
    </row>
    <row r="23" spans="2:12">
      <c r="B23" s="293">
        <f>'Historical VAR Data'!B17</f>
        <v>45688</v>
      </c>
      <c r="C23" s="292" t="str">
        <f>'Historical VAR Data'!F17</f>
        <v>324.00</v>
      </c>
      <c r="D23">
        <f t="shared" si="0"/>
        <v>1.0920436817472699E-2</v>
      </c>
      <c r="E23">
        <v>1.0920436817472699E-2</v>
      </c>
    </row>
    <row r="24" spans="2:12">
      <c r="B24" s="293">
        <f>'Historical VAR Data'!B18</f>
        <v>45687</v>
      </c>
      <c r="C24" s="292" t="str">
        <f>'Historical VAR Data'!F18</f>
        <v>320.50</v>
      </c>
      <c r="D24">
        <f t="shared" si="0"/>
        <v>5.458652277575634E-3</v>
      </c>
      <c r="E24">
        <v>5.458652277575634E-3</v>
      </c>
    </row>
    <row r="25" spans="2:12">
      <c r="B25" s="293">
        <f>'Historical VAR Data'!B19</f>
        <v>45686</v>
      </c>
      <c r="C25" s="292" t="str">
        <f>'Historical VAR Data'!F19</f>
        <v>318.76</v>
      </c>
      <c r="D25">
        <f t="shared" si="0"/>
        <v>9.4049843250260303E-3</v>
      </c>
      <c r="E25">
        <v>9.4049843250260303E-3</v>
      </c>
    </row>
    <row r="26" spans="2:12">
      <c r="B26" s="293">
        <f>'Historical VAR Data'!B20</f>
        <v>45685</v>
      </c>
      <c r="C26" s="292" t="str">
        <f>'Historical VAR Data'!F20</f>
        <v>315.79</v>
      </c>
      <c r="D26">
        <f t="shared" si="0"/>
        <v>-1.2261111632416751E-2</v>
      </c>
      <c r="E26">
        <v>-1.2261111632416751E-2</v>
      </c>
    </row>
    <row r="27" spans="2:12">
      <c r="B27" s="293">
        <f>'Historical VAR Data'!B21</f>
        <v>45684</v>
      </c>
      <c r="C27" s="292" t="str">
        <f>'Historical VAR Data'!F21</f>
        <v>319.71</v>
      </c>
      <c r="D27">
        <f t="shared" si="0"/>
        <v>-4.4528865915177398E-3</v>
      </c>
      <c r="E27">
        <v>-4.4528865915177398E-3</v>
      </c>
    </row>
    <row r="28" spans="2:12">
      <c r="B28" s="293">
        <f>'Historical VAR Data'!B22</f>
        <v>45681</v>
      </c>
      <c r="C28" s="292" t="str">
        <f>'Historical VAR Data'!F22</f>
        <v>321.14</v>
      </c>
      <c r="D28">
        <f t="shared" si="0"/>
        <v>0</v>
      </c>
      <c r="E28">
        <v>0</v>
      </c>
    </row>
    <row r="29" spans="2:12">
      <c r="B29" s="293">
        <f>'Historical VAR Data'!B23</f>
        <v>45680</v>
      </c>
      <c r="C29" s="292" t="str">
        <f>'Historical VAR Data'!F23</f>
        <v>321.14</v>
      </c>
      <c r="D29">
        <f t="shared" si="0"/>
        <v>3.8762113160362901E-3</v>
      </c>
      <c r="E29">
        <v>3.8762113160362901E-3</v>
      </c>
    </row>
    <row r="30" spans="2:12">
      <c r="B30" s="293">
        <f>'Historical VAR Data'!B24</f>
        <v>45679</v>
      </c>
      <c r="C30" s="292" t="str">
        <f>'Historical VAR Data'!F24</f>
        <v>319.90</v>
      </c>
      <c r="D30">
        <f t="shared" si="0"/>
        <v>-5.8733956928432923E-3</v>
      </c>
      <c r="E30">
        <v>-5.8733956928432923E-3</v>
      </c>
    </row>
    <row r="31" spans="2:12">
      <c r="B31" s="293">
        <f>'Historical VAR Data'!B25</f>
        <v>45678</v>
      </c>
      <c r="C31" s="292" t="str">
        <f>'Historical VAR Data'!F25</f>
        <v>321.79</v>
      </c>
      <c r="D31">
        <f t="shared" si="0"/>
        <v>-3.4967761283550662E-2</v>
      </c>
      <c r="E31">
        <v>-3.4967761283550662E-2</v>
      </c>
    </row>
    <row r="32" spans="2:12">
      <c r="B32" s="293">
        <f>'Historical VAR Data'!B26</f>
        <v>45677</v>
      </c>
      <c r="C32" s="292" t="str">
        <f>'Historical VAR Data'!F26</f>
        <v>333.45</v>
      </c>
      <c r="D32">
        <f t="shared" si="0"/>
        <v>3.0343293267002421E-2</v>
      </c>
      <c r="E32">
        <v>3.0343293267002421E-2</v>
      </c>
    </row>
    <row r="33" spans="2:12">
      <c r="B33" s="293">
        <f>'Historical VAR Data'!B27</f>
        <v>45674</v>
      </c>
      <c r="C33" s="292" t="str">
        <f>'Historical VAR Data'!F27</f>
        <v>323.63</v>
      </c>
      <c r="D33">
        <f t="shared" si="0"/>
        <v>2.0125085144590293E-3</v>
      </c>
      <c r="E33">
        <v>2.0125085144590293E-3</v>
      </c>
    </row>
    <row r="34" spans="2:12">
      <c r="B34" s="293">
        <f>'Historical VAR Data'!B28</f>
        <v>45673</v>
      </c>
      <c r="C34" s="292" t="str">
        <f>'Historical VAR Data'!F28</f>
        <v>322.98</v>
      </c>
      <c r="D34">
        <f t="shared" si="0"/>
        <v>1.2921031173555806E-2</v>
      </c>
      <c r="E34">
        <v>1.2921031173555806E-2</v>
      </c>
    </row>
    <row r="35" spans="2:12">
      <c r="B35" s="293">
        <f>'Historical VAR Data'!B29</f>
        <v>45672</v>
      </c>
      <c r="C35" s="292" t="str">
        <f>'Historical VAR Data'!F29</f>
        <v>318.86</v>
      </c>
      <c r="D35">
        <f t="shared" si="0"/>
        <v>3.5259740259740303E-2</v>
      </c>
      <c r="E35">
        <v>3.5259740259740303E-2</v>
      </c>
    </row>
    <row r="36" spans="2:12">
      <c r="B36" s="293">
        <f>'Historical VAR Data'!B30</f>
        <v>45671</v>
      </c>
      <c r="C36" s="292" t="str">
        <f>'Historical VAR Data'!F30</f>
        <v>308.00</v>
      </c>
      <c r="D36">
        <f t="shared" si="0"/>
        <v>4.0927371658386613E-2</v>
      </c>
      <c r="E36">
        <v>4.0927371658386613E-2</v>
      </c>
    </row>
    <row r="37" spans="2:12">
      <c r="B37" s="293">
        <f>'Historical VAR Data'!B31</f>
        <v>45670</v>
      </c>
      <c r="C37" s="292" t="str">
        <f>'Historical VAR Data'!F31</f>
        <v>295.89</v>
      </c>
      <c r="D37">
        <f t="shared" si="0"/>
        <v>-3.2596612829399157E-2</v>
      </c>
      <c r="E37">
        <v>-3.2596612829399157E-2</v>
      </c>
    </row>
    <row r="38" spans="2:12">
      <c r="B38" s="293">
        <f>'Historical VAR Data'!B32</f>
        <v>45667</v>
      </c>
      <c r="C38" s="292" t="str">
        <f>'Historical VAR Data'!F32</f>
        <v>305.86</v>
      </c>
      <c r="D38">
        <f>(C38-C42)/C42</f>
        <v>-3.7782741372259072E-2</v>
      </c>
      <c r="E38">
        <v>-3.7782741372259072E-2</v>
      </c>
    </row>
    <row r="39" spans="2:12">
      <c r="B39" s="293"/>
      <c r="C39" s="292"/>
    </row>
    <row r="40" spans="2:12">
      <c r="B40" s="293"/>
      <c r="C40" s="292"/>
    </row>
    <row r="41" spans="2:12">
      <c r="B41" s="318"/>
      <c r="C41" s="318"/>
      <c r="D41" s="318"/>
      <c r="E41" s="318"/>
      <c r="F41" s="318"/>
      <c r="G41" s="318"/>
      <c r="H41" s="318"/>
      <c r="I41" s="318"/>
      <c r="J41" s="318"/>
      <c r="K41" s="318"/>
      <c r="L41" s="318"/>
    </row>
    <row r="42" spans="2:12">
      <c r="B42" s="293">
        <f>'Historical VAR Data'!B33</f>
        <v>45666</v>
      </c>
      <c r="C42" s="292" t="str">
        <f>'Historical VAR Data'!F33</f>
        <v>317.87</v>
      </c>
      <c r="D42">
        <f t="shared" si="0"/>
        <v>-1.5516600594648138E-2</v>
      </c>
      <c r="E42">
        <v>-1.5516600594648138E-2</v>
      </c>
    </row>
    <row r="43" spans="2:12">
      <c r="B43" s="293">
        <f>'Historical VAR Data'!B34</f>
        <v>45665</v>
      </c>
      <c r="C43" s="292" t="str">
        <f>'Historical VAR Data'!F34</f>
        <v>322.88</v>
      </c>
      <c r="D43">
        <f t="shared" si="0"/>
        <v>-9.7528062319818653E-3</v>
      </c>
      <c r="E43">
        <v>-9.7528062319818653E-3</v>
      </c>
    </row>
    <row r="44" spans="2:12">
      <c r="B44" s="293">
        <f>'Historical VAR Data'!B35</f>
        <v>45664</v>
      </c>
      <c r="C44" s="292" t="str">
        <f>'Historical VAR Data'!F35</f>
        <v>326.06</v>
      </c>
      <c r="D44">
        <f t="shared" si="0"/>
        <v>3.3541557682246819E-3</v>
      </c>
      <c r="E44">
        <v>3.3541557682246819E-3</v>
      </c>
    </row>
    <row r="45" spans="2:12">
      <c r="B45" s="293">
        <f>'Historical VAR Data'!B36</f>
        <v>45663</v>
      </c>
      <c r="C45" s="292" t="str">
        <f>'Historical VAR Data'!F36</f>
        <v>324.97</v>
      </c>
      <c r="D45">
        <f t="shared" si="0"/>
        <v>-3.6326433782100702E-2</v>
      </c>
      <c r="E45">
        <v>-3.6326433782100702E-2</v>
      </c>
    </row>
    <row r="46" spans="2:12">
      <c r="B46" s="293">
        <f>'Historical VAR Data'!B37</f>
        <v>45660</v>
      </c>
      <c r="C46" s="292" t="str">
        <f>'Historical VAR Data'!F37</f>
        <v>337.22</v>
      </c>
      <c r="D46">
        <f t="shared" si="0"/>
        <v>5.4863140318445703E-3</v>
      </c>
      <c r="E46">
        <v>5.4863140318445703E-3</v>
      </c>
    </row>
    <row r="47" spans="2:12">
      <c r="B47" s="293">
        <f>'Historical VAR Data'!B38</f>
        <v>45659</v>
      </c>
      <c r="C47" s="292" t="str">
        <f>'Historical VAR Data'!F38</f>
        <v>335.38</v>
      </c>
      <c r="D47">
        <f t="shared" si="0"/>
        <v>1.3018394901380379E-2</v>
      </c>
      <c r="E47">
        <v>1.3018394901380379E-2</v>
      </c>
    </row>
    <row r="48" spans="2:12">
      <c r="B48" s="293">
        <f>'Historical VAR Data'!B39</f>
        <v>45658</v>
      </c>
      <c r="C48" s="292" t="str">
        <f>'Historical VAR Data'!F39</f>
        <v>331.07</v>
      </c>
      <c r="D48">
        <f t="shared" si="0"/>
        <v>9.0697463494274384E-4</v>
      </c>
      <c r="E48">
        <v>9.0697463494274384E-4</v>
      </c>
    </row>
    <row r="49" spans="2:5">
      <c r="B49" s="293">
        <f>'Historical VAR Data'!B40</f>
        <v>45657</v>
      </c>
      <c r="C49" s="292" t="str">
        <f>'Historical VAR Data'!F40</f>
        <v>330.77</v>
      </c>
      <c r="D49">
        <f t="shared" si="0"/>
        <v>5.8997050147492555E-3</v>
      </c>
      <c r="E49">
        <v>5.8997050147492555E-3</v>
      </c>
    </row>
    <row r="50" spans="2:5">
      <c r="B50" s="293">
        <f>'Historical VAR Data'!B41</f>
        <v>45656</v>
      </c>
      <c r="C50" s="292" t="str">
        <f>'Historical VAR Data'!F41</f>
        <v>328.83</v>
      </c>
      <c r="D50">
        <f t="shared" si="0"/>
        <v>-1.0769832435847419E-2</v>
      </c>
      <c r="E50">
        <v>-1.0769832435847419E-2</v>
      </c>
    </row>
    <row r="51" spans="2:5">
      <c r="B51" s="293">
        <f>'Historical VAR Data'!B42</f>
        <v>45653</v>
      </c>
      <c r="C51" s="292" t="str">
        <f>'Historical VAR Data'!F42</f>
        <v>332.41</v>
      </c>
      <c r="D51">
        <f t="shared" si="0"/>
        <v>1.0540263807746273E-3</v>
      </c>
      <c r="E51">
        <v>1.0540263807746273E-3</v>
      </c>
    </row>
    <row r="52" spans="2:5">
      <c r="B52" s="293">
        <f>'Historical VAR Data'!B43</f>
        <v>45652</v>
      </c>
      <c r="C52" s="292" t="str">
        <f>'Historical VAR Data'!F43</f>
        <v>332.06</v>
      </c>
      <c r="D52">
        <f t="shared" si="0"/>
        <v>-1.9236549443943083E-3</v>
      </c>
      <c r="E52">
        <v>-1.9236549443943083E-3</v>
      </c>
    </row>
    <row r="53" spans="2:5">
      <c r="B53" s="293">
        <f>'Historical VAR Data'!B44</f>
        <v>45650</v>
      </c>
      <c r="C53" s="292" t="str">
        <f>'Historical VAR Data'!F44</f>
        <v>332.70</v>
      </c>
      <c r="D53">
        <f t="shared" si="0"/>
        <v>4.923430090313213E-3</v>
      </c>
      <c r="E53">
        <v>4.923430090313213E-3</v>
      </c>
    </row>
    <row r="54" spans="2:5">
      <c r="B54" s="293">
        <f>'Historical VAR Data'!B45</f>
        <v>45649</v>
      </c>
      <c r="C54" s="292" t="str">
        <f>'Historical VAR Data'!F45</f>
        <v>331.07</v>
      </c>
      <c r="D54">
        <f t="shared" si="0"/>
        <v>1.2096652251488713E-3</v>
      </c>
      <c r="E54">
        <v>1.2096652251488713E-3</v>
      </c>
    </row>
    <row r="55" spans="2:5">
      <c r="B55" s="293">
        <f>'Historical VAR Data'!B46</f>
        <v>45646</v>
      </c>
      <c r="C55" s="292" t="str">
        <f>'Historical VAR Data'!F46</f>
        <v>330.67</v>
      </c>
      <c r="D55">
        <f t="shared" si="0"/>
        <v>-1.230622181068731E-2</v>
      </c>
      <c r="E55">
        <v>-1.230622181068731E-2</v>
      </c>
    </row>
    <row r="56" spans="2:5">
      <c r="B56" s="293">
        <f>'Historical VAR Data'!B47</f>
        <v>45645</v>
      </c>
      <c r="C56" s="292" t="str">
        <f>'Historical VAR Data'!F47</f>
        <v>334.79</v>
      </c>
      <c r="D56">
        <f t="shared" si="0"/>
        <v>-1.2710115010321444E-2</v>
      </c>
      <c r="E56">
        <v>-1.2710115010321444E-2</v>
      </c>
    </row>
    <row r="57" spans="2:5">
      <c r="B57" s="293">
        <f>'Historical VAR Data'!B48</f>
        <v>45644</v>
      </c>
      <c r="C57" s="292" t="str">
        <f>'Historical VAR Data'!F48</f>
        <v>339.10</v>
      </c>
      <c r="D57">
        <f t="shared" si="0"/>
        <v>-2.0932582647610797E-2</v>
      </c>
      <c r="E57">
        <v>-2.0932582647610797E-2</v>
      </c>
    </row>
    <row r="58" spans="2:5">
      <c r="B58" s="293">
        <f>'Historical VAR Data'!B49</f>
        <v>45643</v>
      </c>
      <c r="C58" s="292" t="str">
        <f>'Historical VAR Data'!F49</f>
        <v>346.35</v>
      </c>
      <c r="D58">
        <f t="shared" si="0"/>
        <v>-1.0908987063426316E-2</v>
      </c>
      <c r="E58">
        <v>-1.0908987063426316E-2</v>
      </c>
    </row>
    <row r="59" spans="2:5">
      <c r="B59" s="293">
        <f>'Historical VAR Data'!B50</f>
        <v>45642</v>
      </c>
      <c r="C59" s="292" t="str">
        <f>'Historical VAR Data'!F50</f>
        <v>350.17</v>
      </c>
      <c r="D59">
        <f t="shared" si="0"/>
        <v>-1.1907785208386158E-2</v>
      </c>
      <c r="E59">
        <v>-1.1907785208386158E-2</v>
      </c>
    </row>
    <row r="60" spans="2:5">
      <c r="B60" s="293">
        <f>'Historical VAR Data'!B51</f>
        <v>45639</v>
      </c>
      <c r="C60" s="292" t="str">
        <f>'Historical VAR Data'!F51</f>
        <v>354.39</v>
      </c>
      <c r="D60">
        <f t="shared" si="0"/>
        <v>4.3644608190448169E-3</v>
      </c>
      <c r="E60">
        <v>4.3644608190448169E-3</v>
      </c>
    </row>
    <row r="61" spans="2:5">
      <c r="B61" s="293">
        <f>'Historical VAR Data'!B52</f>
        <v>45638</v>
      </c>
      <c r="C61" s="292" t="str">
        <f>'Historical VAR Data'!F52</f>
        <v>352.85</v>
      </c>
      <c r="D61">
        <f t="shared" si="0"/>
        <v>-2.7076957013262726E-2</v>
      </c>
      <c r="E61">
        <v>-2.7076957013262726E-2</v>
      </c>
    </row>
    <row r="62" spans="2:5">
      <c r="B62" s="293">
        <f>'Historical VAR Data'!B53</f>
        <v>45637</v>
      </c>
      <c r="C62" s="292" t="str">
        <f>'Historical VAR Data'!F53</f>
        <v>362.67</v>
      </c>
      <c r="D62">
        <f t="shared" si="0"/>
        <v>-9.882879685495111E-3</v>
      </c>
      <c r="E62">
        <v>-9.882879685495111E-3</v>
      </c>
    </row>
    <row r="63" spans="2:5">
      <c r="B63" s="293">
        <f>'Historical VAR Data'!B54</f>
        <v>45636</v>
      </c>
      <c r="C63" s="292" t="str">
        <f>'Historical VAR Data'!F54</f>
        <v>366.29</v>
      </c>
      <c r="D63">
        <f t="shared" si="0"/>
        <v>-1.9074089212239805E-3</v>
      </c>
      <c r="E63">
        <v>-1.9074089212239805E-3</v>
      </c>
    </row>
    <row r="64" spans="2:5">
      <c r="B64" s="293">
        <f>'Historical VAR Data'!B55</f>
        <v>45635</v>
      </c>
      <c r="C64" s="292" t="str">
        <f>'Historical VAR Data'!F55</f>
        <v>366.99</v>
      </c>
      <c r="D64">
        <f t="shared" si="0"/>
        <v>9.5461488108232256E-4</v>
      </c>
      <c r="E64">
        <v>9.5461488108232256E-4</v>
      </c>
    </row>
    <row r="65" spans="2:5">
      <c r="B65" s="293">
        <f>'Historical VAR Data'!B56</f>
        <v>45632</v>
      </c>
      <c r="C65" s="292" t="str">
        <f>'Historical VAR Data'!F56</f>
        <v>366.64</v>
      </c>
      <c r="D65">
        <f t="shared" si="0"/>
        <v>9.5552704141517886E-4</v>
      </c>
      <c r="E65">
        <v>9.5552704141517886E-4</v>
      </c>
    </row>
    <row r="66" spans="2:5">
      <c r="B66" s="293">
        <f>'Historical VAR Data'!B57</f>
        <v>45631</v>
      </c>
      <c r="C66" s="292" t="str">
        <f>'Historical VAR Data'!F57</f>
        <v>366.29</v>
      </c>
      <c r="D66">
        <f t="shared" si="0"/>
        <v>-9.6523008705996678E-3</v>
      </c>
      <c r="E66">
        <v>-9.6523008705996678E-3</v>
      </c>
    </row>
    <row r="67" spans="2:5">
      <c r="B67" s="293">
        <f>'Historical VAR Data'!B58</f>
        <v>45630</v>
      </c>
      <c r="C67" s="292" t="str">
        <f>'Historical VAR Data'!F58</f>
        <v>369.86</v>
      </c>
      <c r="D67">
        <f t="shared" si="0"/>
        <v>1.4398946819889744E-2</v>
      </c>
      <c r="E67">
        <v>1.4398946819889744E-2</v>
      </c>
    </row>
    <row r="68" spans="2:5">
      <c r="B68" s="293">
        <f>'Historical VAR Data'!B59</f>
        <v>45629</v>
      </c>
      <c r="C68" s="292" t="str">
        <f>'Historical VAR Data'!F59</f>
        <v>364.61</v>
      </c>
      <c r="D68">
        <f t="shared" si="0"/>
        <v>2.5827870466758593E-2</v>
      </c>
      <c r="E68">
        <v>2.5827870466758593E-2</v>
      </c>
    </row>
    <row r="69" spans="2:5">
      <c r="B69" s="293">
        <f>'Historical VAR Data'!B60</f>
        <v>45628</v>
      </c>
      <c r="C69" s="292" t="str">
        <f>'Historical VAR Data'!F60</f>
        <v>355.43</v>
      </c>
      <c r="D69">
        <f t="shared" si="0"/>
        <v>-1.499279459040009E-2</v>
      </c>
      <c r="E69">
        <v>-1.499279459040009E-2</v>
      </c>
    </row>
    <row r="70" spans="2:5">
      <c r="B70" s="293">
        <f>'Historical VAR Data'!B61</f>
        <v>45625</v>
      </c>
      <c r="C70" s="292" t="str">
        <f>'Historical VAR Data'!F61</f>
        <v>360.84</v>
      </c>
      <c r="D70">
        <f t="shared" si="0"/>
        <v>4.4258872651356295E-3</v>
      </c>
      <c r="E70">
        <v>4.4258872651356295E-3</v>
      </c>
    </row>
    <row r="71" spans="2:5">
      <c r="B71" s="293">
        <f>'Historical VAR Data'!B62</f>
        <v>45624</v>
      </c>
      <c r="C71" s="292" t="str">
        <f>'Historical VAR Data'!F62</f>
        <v>359.25</v>
      </c>
      <c r="D71">
        <f t="shared" si="0"/>
        <v>-1.9621220390787026E-2</v>
      </c>
      <c r="E71">
        <v>-1.9621220390787026E-2</v>
      </c>
    </row>
    <row r="72" spans="2:5">
      <c r="B72" s="293">
        <f>'Historical VAR Data'!B63</f>
        <v>45623</v>
      </c>
      <c r="C72" s="292" t="str">
        <f>'Historical VAR Data'!F63</f>
        <v>366.44</v>
      </c>
      <c r="D72">
        <f t="shared" si="0"/>
        <v>2.1150898704193882E-2</v>
      </c>
      <c r="E72">
        <v>2.1150898704193882E-2</v>
      </c>
    </row>
    <row r="73" spans="2:5">
      <c r="B73" s="293">
        <f>'Historical VAR Data'!B64</f>
        <v>45622</v>
      </c>
      <c r="C73" s="292" t="str">
        <f>'Historical VAR Data'!F64</f>
        <v>358.85</v>
      </c>
      <c r="D73">
        <f t="shared" si="0"/>
        <v>-1.8328546026535327E-2</v>
      </c>
      <c r="E73">
        <v>-1.8328546026535327E-2</v>
      </c>
    </row>
    <row r="74" spans="2:5">
      <c r="B74" s="293">
        <f>'Historical VAR Data'!B65</f>
        <v>45621</v>
      </c>
      <c r="C74" s="292" t="str">
        <f>'Historical VAR Data'!F65</f>
        <v>365.55</v>
      </c>
      <c r="D74">
        <f t="shared" si="0"/>
        <v>8.080083834316935E-3</v>
      </c>
      <c r="E74">
        <v>8.080083834316935E-3</v>
      </c>
    </row>
    <row r="75" spans="2:5">
      <c r="B75" s="293">
        <f>'Historical VAR Data'!B66</f>
        <v>45618</v>
      </c>
      <c r="C75" s="292" t="str">
        <f>'Historical VAR Data'!F66</f>
        <v>362.62</v>
      </c>
      <c r="D75">
        <f t="shared" si="0"/>
        <v>2.6118452700981971E-2</v>
      </c>
      <c r="E75">
        <v>2.6118452700981971E-2</v>
      </c>
    </row>
    <row r="76" spans="2:5">
      <c r="B76" s="293">
        <f>'Historical VAR Data'!B67</f>
        <v>45617</v>
      </c>
      <c r="C76" s="292" t="str">
        <f>'Historical VAR Data'!F67</f>
        <v>353.39</v>
      </c>
      <c r="D76">
        <f t="shared" si="0"/>
        <v>-2.8774803495850126E-2</v>
      </c>
      <c r="E76">
        <v>-2.8774803495850126E-2</v>
      </c>
    </row>
    <row r="77" spans="2:5">
      <c r="B77" s="293">
        <f>'Historical VAR Data'!B68</f>
        <v>45615</v>
      </c>
      <c r="C77" s="292" t="str">
        <f>'Historical VAR Data'!F68</f>
        <v>363.86</v>
      </c>
      <c r="D77">
        <f t="shared" ref="D77:D140" si="1">(C77-C78)/C78</f>
        <v>0</v>
      </c>
      <c r="E77">
        <v>0</v>
      </c>
    </row>
    <row r="78" spans="2:5">
      <c r="B78" s="293">
        <f>'Historical VAR Data'!B69</f>
        <v>45614</v>
      </c>
      <c r="C78" s="292" t="str">
        <f>'Historical VAR Data'!F69</f>
        <v>363.86</v>
      </c>
      <c r="D78">
        <f t="shared" si="1"/>
        <v>-1.5583572317515261E-2</v>
      </c>
      <c r="E78">
        <v>-1.5583572317515261E-2</v>
      </c>
    </row>
    <row r="79" spans="2:5">
      <c r="B79" s="293">
        <f>'Historical VAR Data'!B70</f>
        <v>45610</v>
      </c>
      <c r="C79" s="292" t="str">
        <f>'Historical VAR Data'!F70</f>
        <v>369.62</v>
      </c>
      <c r="D79">
        <f t="shared" si="1"/>
        <v>-2.3202959830866735E-2</v>
      </c>
      <c r="E79">
        <v>-2.3202959830866735E-2</v>
      </c>
    </row>
    <row r="80" spans="2:5">
      <c r="B80" s="293">
        <f>'Historical VAR Data'!B71</f>
        <v>45609</v>
      </c>
      <c r="C80" s="292" t="str">
        <f>'Historical VAR Data'!F71</f>
        <v>378.40</v>
      </c>
      <c r="D80">
        <f t="shared" si="1"/>
        <v>2.7559889760439991E-3</v>
      </c>
      <c r="E80">
        <v>2.7559889760439991E-3</v>
      </c>
    </row>
    <row r="81" spans="2:5">
      <c r="B81" s="293">
        <f>'Historical VAR Data'!B72</f>
        <v>45608</v>
      </c>
      <c r="C81" s="292" t="str">
        <f>'Historical VAR Data'!F72</f>
        <v>377.36</v>
      </c>
      <c r="D81">
        <f t="shared" si="1"/>
        <v>-3.1193037405971548E-2</v>
      </c>
      <c r="E81">
        <v>-3.1193037405971548E-2</v>
      </c>
    </row>
    <row r="82" spans="2:5">
      <c r="B82" s="293">
        <f>'Historical VAR Data'!B73</f>
        <v>45607</v>
      </c>
      <c r="C82" s="292" t="str">
        <f>'Historical VAR Data'!F73</f>
        <v>389.51</v>
      </c>
      <c r="D82">
        <f t="shared" si="1"/>
        <v>-1.2824086980763875E-2</v>
      </c>
      <c r="E82">
        <v>-1.2824086980763875E-2</v>
      </c>
    </row>
    <row r="83" spans="2:5">
      <c r="B83" s="293">
        <f>'Historical VAR Data'!B74</f>
        <v>45604</v>
      </c>
      <c r="C83" s="292" t="str">
        <f>'Historical VAR Data'!F74</f>
        <v>394.57</v>
      </c>
      <c r="D83">
        <f t="shared" si="1"/>
        <v>-1.5224498964234962E-2</v>
      </c>
      <c r="E83">
        <v>-1.5224498964234962E-2</v>
      </c>
    </row>
    <row r="84" spans="2:5">
      <c r="B84" s="293">
        <f>'Historical VAR Data'!B75</f>
        <v>45603</v>
      </c>
      <c r="C84" s="292" t="str">
        <f>'Historical VAR Data'!F75</f>
        <v>400.67</v>
      </c>
      <c r="D84">
        <f t="shared" si="1"/>
        <v>-1.2495686893084224E-2</v>
      </c>
      <c r="E84">
        <v>-1.2495686893084224E-2</v>
      </c>
    </row>
    <row r="85" spans="2:5">
      <c r="B85" s="293">
        <f>'Historical VAR Data'!B76</f>
        <v>45602</v>
      </c>
      <c r="C85" s="292" t="str">
        <f>'Historical VAR Data'!F76</f>
        <v>405.74</v>
      </c>
      <c r="D85">
        <f t="shared" si="1"/>
        <v>1.4400720036001777E-2</v>
      </c>
      <c r="E85">
        <v>1.4400720036001777E-2</v>
      </c>
    </row>
    <row r="86" spans="2:5">
      <c r="B86" s="293">
        <f>'Historical VAR Data'!B77</f>
        <v>45601</v>
      </c>
      <c r="C86" s="292" t="str">
        <f>'Historical VAR Data'!F77</f>
        <v>399.98</v>
      </c>
      <c r="D86">
        <f t="shared" si="1"/>
        <v>5.3537765489505978E-3</v>
      </c>
      <c r="E86">
        <v>5.3537765489505978E-3</v>
      </c>
    </row>
    <row r="87" spans="2:5">
      <c r="B87" s="293">
        <f>'Historical VAR Data'!B78</f>
        <v>45600</v>
      </c>
      <c r="C87" s="292" t="str">
        <f>'Historical VAR Data'!F78</f>
        <v>397.85</v>
      </c>
      <c r="D87">
        <f t="shared" si="1"/>
        <v>-2.5283582820883437E-2</v>
      </c>
      <c r="E87">
        <v>-2.5283582820883437E-2</v>
      </c>
    </row>
    <row r="88" spans="2:5">
      <c r="B88" s="293">
        <f>'Historical VAR Data'!B79</f>
        <v>45597</v>
      </c>
      <c r="C88" s="292" t="str">
        <f>'Historical VAR Data'!F79</f>
        <v>408.17</v>
      </c>
      <c r="D88">
        <f t="shared" si="1"/>
        <v>7.8520457295242017E-3</v>
      </c>
      <c r="E88">
        <v>7.8520457295242017E-3</v>
      </c>
    </row>
    <row r="89" spans="2:5">
      <c r="B89" s="293">
        <f>'Historical VAR Data'!B80</f>
        <v>45596</v>
      </c>
      <c r="C89" s="292" t="str">
        <f>'Historical VAR Data'!F80</f>
        <v>404.99</v>
      </c>
      <c r="D89">
        <f t="shared" si="1"/>
        <v>5.2871965447053451E-3</v>
      </c>
      <c r="E89">
        <v>5.2871965447053451E-3</v>
      </c>
    </row>
    <row r="90" spans="2:5">
      <c r="B90" s="293">
        <f>'Historical VAR Data'!B81</f>
        <v>45595</v>
      </c>
      <c r="C90" s="292" t="str">
        <f>'Historical VAR Data'!F81</f>
        <v>402.86</v>
      </c>
      <c r="D90">
        <f t="shared" si="1"/>
        <v>-8.8569600944741582E-3</v>
      </c>
      <c r="E90">
        <v>-8.8569600944741582E-3</v>
      </c>
    </row>
    <row r="91" spans="2:5">
      <c r="B91" s="293">
        <f>'Historical VAR Data'!B82</f>
        <v>45594</v>
      </c>
      <c r="C91" s="292" t="str">
        <f>'Historical VAR Data'!F82</f>
        <v>406.46</v>
      </c>
      <c r="D91">
        <f t="shared" si="1"/>
        <v>2.0435830488049776E-2</v>
      </c>
      <c r="E91">
        <v>2.0435830488049776E-2</v>
      </c>
    </row>
    <row r="92" spans="2:5">
      <c r="B92" s="293">
        <f>'Historical VAR Data'!B83</f>
        <v>45593</v>
      </c>
      <c r="C92" s="292" t="str">
        <f>'Historical VAR Data'!F83</f>
        <v>398.32</v>
      </c>
      <c r="D92">
        <f t="shared" si="1"/>
        <v>1.2532092834083243E-2</v>
      </c>
      <c r="E92">
        <v>1.2532092834083243E-2</v>
      </c>
    </row>
    <row r="93" spans="2:5">
      <c r="B93" s="293">
        <f>'Historical VAR Data'!B84</f>
        <v>45590</v>
      </c>
      <c r="C93" s="292" t="str">
        <f>'Historical VAR Data'!F84</f>
        <v>393.39</v>
      </c>
      <c r="D93">
        <f t="shared" si="1"/>
        <v>-3.1560030526082555E-2</v>
      </c>
      <c r="E93">
        <v>-3.1560030526082555E-2</v>
      </c>
    </row>
    <row r="94" spans="2:5">
      <c r="B94" s="293">
        <f>'Historical VAR Data'!B85</f>
        <v>45589</v>
      </c>
      <c r="C94" s="292" t="str">
        <f>'Historical VAR Data'!F85</f>
        <v>406.21</v>
      </c>
      <c r="D94">
        <f t="shared" si="1"/>
        <v>8.8163711319722698E-3</v>
      </c>
      <c r="E94">
        <v>8.8163711319722698E-3</v>
      </c>
    </row>
    <row r="95" spans="2:5">
      <c r="B95" s="293">
        <f>'Historical VAR Data'!B86</f>
        <v>45588</v>
      </c>
      <c r="C95" s="292" t="str">
        <f>'Historical VAR Data'!F86</f>
        <v>402.66</v>
      </c>
      <c r="D95">
        <f t="shared" si="1"/>
        <v>-1.7926392039218472E-2</v>
      </c>
      <c r="E95">
        <v>-1.7926392039218472E-2</v>
      </c>
    </row>
    <row r="96" spans="2:5">
      <c r="B96" s="293">
        <f>'Historical VAR Data'!B87</f>
        <v>45587</v>
      </c>
      <c r="C96" s="292" t="str">
        <f>'Historical VAR Data'!F87</f>
        <v>410.01</v>
      </c>
      <c r="D96">
        <f t="shared" si="1"/>
        <v>-2.1759358671533904E-2</v>
      </c>
      <c r="E96">
        <v>-2.1759358671533904E-2</v>
      </c>
    </row>
    <row r="97" spans="2:5">
      <c r="B97" s="293">
        <f>'Historical VAR Data'!B88</f>
        <v>45586</v>
      </c>
      <c r="C97" s="292" t="str">
        <f>'Historical VAR Data'!F88</f>
        <v>419.13</v>
      </c>
      <c r="D97">
        <f t="shared" si="1"/>
        <v>1.1930896248928932E-4</v>
      </c>
      <c r="E97">
        <v>1.1930896248928932E-4</v>
      </c>
    </row>
    <row r="98" spans="2:5">
      <c r="B98" s="293">
        <f>'Historical VAR Data'!B89</f>
        <v>45583</v>
      </c>
      <c r="C98" s="292" t="str">
        <f>'Historical VAR Data'!F89</f>
        <v>419.08</v>
      </c>
      <c r="D98">
        <f t="shared" si="1"/>
        <v>1.723384630321852E-2</v>
      </c>
      <c r="E98">
        <v>1.723384630321852E-2</v>
      </c>
    </row>
    <row r="99" spans="2:5">
      <c r="B99" s="293">
        <f>'Historical VAR Data'!B90</f>
        <v>45582</v>
      </c>
      <c r="C99" s="292" t="str">
        <f>'Historical VAR Data'!F90</f>
        <v>411.98</v>
      </c>
      <c r="D99">
        <f t="shared" si="1"/>
        <v>-1.5320633858361739E-2</v>
      </c>
      <c r="E99">
        <v>-1.5320633858361739E-2</v>
      </c>
    </row>
    <row r="100" spans="2:5">
      <c r="B100" s="293">
        <f>'Historical VAR Data'!B91</f>
        <v>45581</v>
      </c>
      <c r="C100" s="292" t="str">
        <f>'Historical VAR Data'!F91</f>
        <v>418.39</v>
      </c>
      <c r="D100">
        <f t="shared" si="1"/>
        <v>-5.5144874141332349E-3</v>
      </c>
      <c r="E100">
        <v>-5.5144874141332349E-3</v>
      </c>
    </row>
    <row r="101" spans="2:5">
      <c r="B101" s="293">
        <f>'Historical VAR Data'!B92</f>
        <v>45580</v>
      </c>
      <c r="C101" s="292" t="str">
        <f>'Historical VAR Data'!F92</f>
        <v>420.71</v>
      </c>
      <c r="D101">
        <f t="shared" si="1"/>
        <v>4.9445824574813517E-3</v>
      </c>
      <c r="E101">
        <v>4.9445824574813517E-3</v>
      </c>
    </row>
    <row r="102" spans="2:5">
      <c r="B102" s="293">
        <f>'Historical VAR Data'!B93</f>
        <v>45579</v>
      </c>
      <c r="C102" s="292" t="str">
        <f>'Historical VAR Data'!F93</f>
        <v>418.64</v>
      </c>
      <c r="D102">
        <f t="shared" si="1"/>
        <v>4.7520760332164383E-3</v>
      </c>
      <c r="E102">
        <v>4.7520760332164383E-3</v>
      </c>
    </row>
    <row r="103" spans="2:5">
      <c r="B103" s="293">
        <f>'Historical VAR Data'!B94</f>
        <v>45576</v>
      </c>
      <c r="C103" s="292" t="str">
        <f>'Historical VAR Data'!F94</f>
        <v>416.66</v>
      </c>
      <c r="D103">
        <f t="shared" si="1"/>
        <v>-4.7977738329412422E-4</v>
      </c>
      <c r="E103">
        <v>-4.7977738329412422E-4</v>
      </c>
    </row>
    <row r="104" spans="2:5">
      <c r="B104" s="293">
        <f>'Historical VAR Data'!B95</f>
        <v>45575</v>
      </c>
      <c r="C104" s="292" t="str">
        <f>'Historical VAR Data'!F95</f>
        <v>416.86</v>
      </c>
      <c r="D104">
        <f t="shared" si="1"/>
        <v>1.0153391329633842E-2</v>
      </c>
      <c r="E104">
        <v>1.0153391329633842E-2</v>
      </c>
    </row>
    <row r="105" spans="2:5">
      <c r="B105" s="293">
        <f>'Historical VAR Data'!B96</f>
        <v>45574</v>
      </c>
      <c r="C105" s="292" t="str">
        <f>'Historical VAR Data'!F96</f>
        <v>412.67</v>
      </c>
      <c r="D105">
        <f t="shared" si="1"/>
        <v>-5.9498000674470556E-3</v>
      </c>
      <c r="E105">
        <v>-5.9498000674470556E-3</v>
      </c>
    </row>
    <row r="106" spans="2:5">
      <c r="B106" s="293">
        <f>'Historical VAR Data'!B97</f>
        <v>45573</v>
      </c>
      <c r="C106" s="292" t="str">
        <f>'Historical VAR Data'!F97</f>
        <v>415.14</v>
      </c>
      <c r="D106">
        <f t="shared" si="1"/>
        <v>1.3253276707915372E-2</v>
      </c>
      <c r="E106">
        <v>1.3253276707915372E-2</v>
      </c>
    </row>
    <row r="107" spans="2:5">
      <c r="B107" s="293">
        <f>'Historical VAR Data'!B98</f>
        <v>45572</v>
      </c>
      <c r="C107" s="292" t="str">
        <f>'Historical VAR Data'!F98</f>
        <v>409.71</v>
      </c>
      <c r="D107">
        <f t="shared" si="1"/>
        <v>-3.4840989399293337E-2</v>
      </c>
      <c r="E107">
        <v>-3.4840989399293337E-2</v>
      </c>
    </row>
    <row r="108" spans="2:5">
      <c r="B108" s="293">
        <f>'Historical VAR Data'!B99</f>
        <v>45569</v>
      </c>
      <c r="C108" s="292" t="str">
        <f>'Historical VAR Data'!F99</f>
        <v>424.50</v>
      </c>
      <c r="D108">
        <f t="shared" si="1"/>
        <v>-1.1273116877067068E-2</v>
      </c>
      <c r="E108">
        <v>-1.1273116877067068E-2</v>
      </c>
    </row>
    <row r="109" spans="2:5">
      <c r="B109" s="293">
        <f>'Historical VAR Data'!B100</f>
        <v>45568</v>
      </c>
      <c r="C109" s="292" t="str">
        <f>'Historical VAR Data'!F100</f>
        <v>429.34</v>
      </c>
      <c r="D109">
        <f t="shared" si="1"/>
        <v>-1.0782913229805095E-2</v>
      </c>
      <c r="E109">
        <v>-1.0782913229805095E-2</v>
      </c>
    </row>
    <row r="110" spans="2:5">
      <c r="B110" s="293">
        <f>'Historical VAR Data'!B101</f>
        <v>45566</v>
      </c>
      <c r="C110" s="292" t="str">
        <f>'Historical VAR Data'!F101</f>
        <v>434.02</v>
      </c>
      <c r="D110">
        <f t="shared" si="1"/>
        <v>-7.0010066806991912E-3</v>
      </c>
      <c r="E110">
        <v>-7.0010066806991912E-3</v>
      </c>
    </row>
    <row r="111" spans="2:5">
      <c r="B111" s="293">
        <f>'Historical VAR Data'!B102</f>
        <v>45565</v>
      </c>
      <c r="C111" s="292" t="str">
        <f>'Historical VAR Data'!F102</f>
        <v>437.08</v>
      </c>
      <c r="D111">
        <f t="shared" si="1"/>
        <v>1.4412699886276555E-2</v>
      </c>
      <c r="E111">
        <v>1.4412699886276555E-2</v>
      </c>
    </row>
    <row r="112" spans="2:5">
      <c r="B112" s="293">
        <f>'Historical VAR Data'!B103</f>
        <v>45562</v>
      </c>
      <c r="C112" s="292" t="str">
        <f>'Historical VAR Data'!F103</f>
        <v>430.87</v>
      </c>
      <c r="D112">
        <f t="shared" si="1"/>
        <v>5.2963135790946841E-3</v>
      </c>
      <c r="E112">
        <v>5.2963135790946841E-3</v>
      </c>
    </row>
    <row r="113" spans="2:5">
      <c r="B113" s="293">
        <f>'Historical VAR Data'!B104</f>
        <v>45561</v>
      </c>
      <c r="C113" s="292" t="str">
        <f>'Historical VAR Data'!F104</f>
        <v>428.60</v>
      </c>
      <c r="D113">
        <f t="shared" si="1"/>
        <v>-3.4412202380951482E-3</v>
      </c>
      <c r="E113">
        <v>-3.4412202380951482E-3</v>
      </c>
    </row>
    <row r="114" spans="2:5">
      <c r="B114" s="293">
        <f>'Historical VAR Data'!B105</f>
        <v>45560</v>
      </c>
      <c r="C114" s="292" t="str">
        <f>'Historical VAR Data'!F105</f>
        <v>430.08</v>
      </c>
      <c r="D114">
        <f t="shared" si="1"/>
        <v>1.8688268315213499E-2</v>
      </c>
      <c r="E114">
        <v>1.8688268315213499E-2</v>
      </c>
    </row>
    <row r="115" spans="2:5">
      <c r="B115" s="293">
        <f>'Historical VAR Data'!B106</f>
        <v>45559</v>
      </c>
      <c r="C115" s="292" t="str">
        <f>'Historical VAR Data'!F106</f>
        <v>422.19</v>
      </c>
      <c r="D115">
        <f t="shared" si="1"/>
        <v>-5.6814146722536059E-4</v>
      </c>
      <c r="E115">
        <v>-5.6814146722536059E-4</v>
      </c>
    </row>
    <row r="116" spans="2:5">
      <c r="B116" s="293">
        <f>'Historical VAR Data'!B107</f>
        <v>45558</v>
      </c>
      <c r="C116" s="292" t="str">
        <f>'Historical VAR Data'!F107</f>
        <v>422.43</v>
      </c>
      <c r="D116">
        <f t="shared" si="1"/>
        <v>1.0380540075103523E-2</v>
      </c>
      <c r="E116">
        <v>1.0380540075103523E-2</v>
      </c>
    </row>
    <row r="117" spans="2:5">
      <c r="B117" s="293">
        <f>'Historical VAR Data'!B108</f>
        <v>45555</v>
      </c>
      <c r="C117" s="292" t="str">
        <f>'Historical VAR Data'!F108</f>
        <v>418.09</v>
      </c>
      <c r="D117">
        <f t="shared" si="1"/>
        <v>0</v>
      </c>
      <c r="E117">
        <v>0</v>
      </c>
    </row>
    <row r="118" spans="2:5">
      <c r="B118" s="293">
        <f>'Historical VAR Data'!B109</f>
        <v>45554</v>
      </c>
      <c r="C118" s="292" t="str">
        <f>'Historical VAR Data'!F109</f>
        <v>418.09</v>
      </c>
      <c r="D118">
        <f t="shared" si="1"/>
        <v>2.3651543716181396E-2</v>
      </c>
      <c r="E118">
        <v>2.3651543716181396E-2</v>
      </c>
    </row>
    <row r="119" spans="2:5">
      <c r="B119" s="293">
        <f>'Historical VAR Data'!B110</f>
        <v>45553</v>
      </c>
      <c r="C119" s="292" t="str">
        <f>'Historical VAR Data'!F110</f>
        <v>408.43</v>
      </c>
      <c r="D119">
        <f t="shared" si="1"/>
        <v>-5.1638046522957115E-3</v>
      </c>
      <c r="E119">
        <v>-5.1638046522957115E-3</v>
      </c>
    </row>
    <row r="120" spans="2:5">
      <c r="B120" s="293">
        <f>'Historical VAR Data'!B111</f>
        <v>45552</v>
      </c>
      <c r="C120" s="292" t="str">
        <f>'Historical VAR Data'!F111</f>
        <v>410.55</v>
      </c>
      <c r="D120">
        <f t="shared" si="1"/>
        <v>1.2653544472398982E-2</v>
      </c>
      <c r="E120">
        <v>1.2653544472398982E-2</v>
      </c>
    </row>
    <row r="121" spans="2:5">
      <c r="B121" s="293">
        <f>'Historical VAR Data'!B112</f>
        <v>45551</v>
      </c>
      <c r="C121" s="292" t="str">
        <f>'Historical VAR Data'!F112</f>
        <v>405.42</v>
      </c>
      <c r="D121">
        <f t="shared" si="1"/>
        <v>2.4149952003233471E-2</v>
      </c>
      <c r="E121">
        <v>2.4149952003233471E-2</v>
      </c>
    </row>
    <row r="122" spans="2:5">
      <c r="B122" s="293">
        <f>'Historical VAR Data'!B113</f>
        <v>45548</v>
      </c>
      <c r="C122" s="292" t="str">
        <f>'Historical VAR Data'!F113</f>
        <v>395.86</v>
      </c>
      <c r="D122">
        <f t="shared" si="1"/>
        <v>-8.5157541451685043E-3</v>
      </c>
      <c r="E122">
        <v>-8.5157541451685043E-3</v>
      </c>
    </row>
    <row r="123" spans="2:5">
      <c r="B123" s="293">
        <f>'Historical VAR Data'!B114</f>
        <v>45547</v>
      </c>
      <c r="C123" s="292" t="str">
        <f>'Historical VAR Data'!F114</f>
        <v>399.26</v>
      </c>
      <c r="D123">
        <f t="shared" si="1"/>
        <v>3.9009030109037938E-2</v>
      </c>
      <c r="E123">
        <v>3.9009030109037938E-2</v>
      </c>
    </row>
    <row r="124" spans="2:5">
      <c r="B124" s="293">
        <f>'Historical VAR Data'!B115</f>
        <v>45546</v>
      </c>
      <c r="C124" s="292" t="str">
        <f>'Historical VAR Data'!F115</f>
        <v>384.27</v>
      </c>
      <c r="D124">
        <f t="shared" si="1"/>
        <v>-1.6784791341503985E-2</v>
      </c>
      <c r="E124">
        <v>-1.6784791341503985E-2</v>
      </c>
    </row>
    <row r="125" spans="2:5">
      <c r="B125" s="293">
        <f>'Historical VAR Data'!B116</f>
        <v>45545</v>
      </c>
      <c r="C125" s="292" t="str">
        <f>'Historical VAR Data'!F116</f>
        <v>390.83</v>
      </c>
      <c r="D125">
        <f t="shared" si="1"/>
        <v>1.6542252971623161E-2</v>
      </c>
      <c r="E125">
        <v>1.6542252971623161E-2</v>
      </c>
    </row>
    <row r="126" spans="2:5">
      <c r="B126" s="293">
        <f>'Historical VAR Data'!B117</f>
        <v>45544</v>
      </c>
      <c r="C126" s="292" t="str">
        <f>'Historical VAR Data'!F117</f>
        <v>384.47</v>
      </c>
      <c r="D126">
        <f t="shared" si="1"/>
        <v>-1.2533710029536394E-2</v>
      </c>
      <c r="E126">
        <v>-1.2533710029536394E-2</v>
      </c>
    </row>
    <row r="127" spans="2:5">
      <c r="B127" s="293">
        <f>'Historical VAR Data'!B118</f>
        <v>45541</v>
      </c>
      <c r="C127" s="292" t="str">
        <f>'Historical VAR Data'!F118</f>
        <v>389.35</v>
      </c>
      <c r="D127">
        <f t="shared" si="1"/>
        <v>-2.0946489639911445E-2</v>
      </c>
      <c r="E127">
        <v>-2.0946489639911445E-2</v>
      </c>
    </row>
    <row r="128" spans="2:5">
      <c r="B128" s="293">
        <f>'Historical VAR Data'!B119</f>
        <v>45540</v>
      </c>
      <c r="C128" s="292" t="str">
        <f>'Historical VAR Data'!F119</f>
        <v>397.68</v>
      </c>
      <c r="D128">
        <f t="shared" si="1"/>
        <v>-4.5556946182728243E-3</v>
      </c>
      <c r="E128">
        <v>-4.5556946182728243E-3</v>
      </c>
    </row>
    <row r="129" spans="2:5">
      <c r="B129" s="293">
        <f>'Historical VAR Data'!B120</f>
        <v>45539</v>
      </c>
      <c r="C129" s="292" t="str">
        <f>'Historical VAR Data'!F120</f>
        <v>399.50</v>
      </c>
      <c r="D129">
        <f t="shared" si="1"/>
        <v>-3.2186431797201036E-3</v>
      </c>
      <c r="E129">
        <v>-3.2186431797201036E-3</v>
      </c>
    </row>
    <row r="130" spans="2:5">
      <c r="B130" s="293">
        <f>'Historical VAR Data'!B121</f>
        <v>45538</v>
      </c>
      <c r="C130" s="292" t="str">
        <f>'Historical VAR Data'!F121</f>
        <v>400.79</v>
      </c>
      <c r="D130">
        <f t="shared" si="1"/>
        <v>-8.7797398229211912E-3</v>
      </c>
      <c r="E130">
        <v>-8.7797398229211912E-3</v>
      </c>
    </row>
    <row r="131" spans="2:5">
      <c r="B131" s="293">
        <f>'Historical VAR Data'!B122</f>
        <v>45537</v>
      </c>
      <c r="C131" s="292" t="str">
        <f>'Historical VAR Data'!F122</f>
        <v>404.34</v>
      </c>
      <c r="D131">
        <f t="shared" si="1"/>
        <v>-1.4886100621269372E-2</v>
      </c>
      <c r="E131">
        <v>-1.4886100621269372E-2</v>
      </c>
    </row>
    <row r="132" spans="2:5">
      <c r="B132" s="293">
        <f>'Historical VAR Data'!B123</f>
        <v>45534</v>
      </c>
      <c r="C132" s="292" t="str">
        <f>'Historical VAR Data'!F123</f>
        <v>410.45</v>
      </c>
      <c r="D132">
        <f t="shared" si="1"/>
        <v>1.5362161092420293E-2</v>
      </c>
      <c r="E132">
        <v>1.5362161092420293E-2</v>
      </c>
    </row>
    <row r="133" spans="2:5">
      <c r="B133" s="293">
        <f>'Historical VAR Data'!B124</f>
        <v>45533</v>
      </c>
      <c r="C133" s="292" t="str">
        <f>'Historical VAR Data'!F124</f>
        <v>404.24</v>
      </c>
      <c r="D133">
        <f t="shared" si="1"/>
        <v>2.0823004462073177E-3</v>
      </c>
      <c r="E133">
        <v>2.0823004462073177E-3</v>
      </c>
    </row>
    <row r="134" spans="2:5">
      <c r="B134" s="293">
        <f>'Historical VAR Data'!B125</f>
        <v>45532</v>
      </c>
      <c r="C134" s="292" t="str">
        <f>'Historical VAR Data'!F125</f>
        <v>403.40</v>
      </c>
      <c r="D134">
        <f t="shared" si="1"/>
        <v>-1.4604321889156459E-3</v>
      </c>
      <c r="E134">
        <v>-1.4604321889156459E-3</v>
      </c>
    </row>
    <row r="135" spans="2:5">
      <c r="B135" s="293">
        <f>'Historical VAR Data'!B126</f>
        <v>45531</v>
      </c>
      <c r="C135" s="292" t="str">
        <f>'Historical VAR Data'!F126</f>
        <v>403.99</v>
      </c>
      <c r="D135">
        <f t="shared" si="1"/>
        <v>-1.2539108330074294E-2</v>
      </c>
      <c r="E135">
        <v>-1.2539108330074294E-2</v>
      </c>
    </row>
    <row r="136" spans="2:5">
      <c r="B136" s="293">
        <f>'Historical VAR Data'!B127</f>
        <v>45530</v>
      </c>
      <c r="C136" s="292" t="str">
        <f>'Historical VAR Data'!F127</f>
        <v>409.12</v>
      </c>
      <c r="D136">
        <f t="shared" si="1"/>
        <v>3.2088799192734684E-2</v>
      </c>
      <c r="E136">
        <v>3.2088799192734684E-2</v>
      </c>
    </row>
    <row r="137" spans="2:5">
      <c r="B137" s="293">
        <f>'Historical VAR Data'!B128</f>
        <v>45527</v>
      </c>
      <c r="C137" s="292" t="str">
        <f>'Historical VAR Data'!F128</f>
        <v>396.40</v>
      </c>
      <c r="D137">
        <f t="shared" si="1"/>
        <v>-3.4692543617074654E-3</v>
      </c>
      <c r="E137">
        <v>-3.4692543617074654E-3</v>
      </c>
    </row>
    <row r="138" spans="2:5">
      <c r="B138" s="293">
        <f>'Historical VAR Data'!B129</f>
        <v>45526</v>
      </c>
      <c r="C138" s="292" t="str">
        <f>'Historical VAR Data'!F129</f>
        <v>397.78</v>
      </c>
      <c r="D138">
        <f t="shared" si="1"/>
        <v>-1.368708157698993E-2</v>
      </c>
      <c r="E138">
        <v>-1.368708157698993E-2</v>
      </c>
    </row>
    <row r="139" spans="2:5">
      <c r="B139" s="293">
        <f>'Historical VAR Data'!B130</f>
        <v>45525</v>
      </c>
      <c r="C139" s="292" t="str">
        <f>'Historical VAR Data'!F130</f>
        <v>403.30</v>
      </c>
      <c r="D139">
        <f t="shared" si="1"/>
        <v>6.6393769968051746E-3</v>
      </c>
      <c r="E139">
        <v>6.6393769968051746E-3</v>
      </c>
    </row>
    <row r="140" spans="2:5">
      <c r="B140" s="293">
        <f>'Historical VAR Data'!B131</f>
        <v>45524</v>
      </c>
      <c r="C140" s="292" t="str">
        <f>'Historical VAR Data'!F131</f>
        <v>400.64</v>
      </c>
      <c r="D140">
        <f t="shared" si="1"/>
        <v>7.8233089326592044E-3</v>
      </c>
      <c r="E140">
        <v>7.8233089326592044E-3</v>
      </c>
    </row>
    <row r="141" spans="2:5">
      <c r="B141" s="293">
        <f>'Historical VAR Data'!B132</f>
        <v>45523</v>
      </c>
      <c r="C141" s="292" t="str">
        <f>'Historical VAR Data'!F132</f>
        <v>397.53</v>
      </c>
      <c r="D141">
        <f t="shared" ref="D141:D204" si="2">(C141-C142)/C142</f>
        <v>1.2686282002292602E-2</v>
      </c>
      <c r="E141">
        <v>1.2686282002292602E-2</v>
      </c>
    </row>
    <row r="142" spans="2:5">
      <c r="B142" s="293">
        <f>'Historical VAR Data'!B133</f>
        <v>45520</v>
      </c>
      <c r="C142" s="292" t="str">
        <f>'Historical VAR Data'!F133</f>
        <v>392.55</v>
      </c>
      <c r="D142">
        <f t="shared" si="2"/>
        <v>4.2724109701187474E-3</v>
      </c>
      <c r="E142">
        <v>4.2724109701187474E-3</v>
      </c>
    </row>
    <row r="143" spans="2:5">
      <c r="B143" s="293">
        <f>'Historical VAR Data'!B134</f>
        <v>45518</v>
      </c>
      <c r="C143" s="292" t="str">
        <f>'Historical VAR Data'!F134</f>
        <v>390.88</v>
      </c>
      <c r="D143">
        <f t="shared" si="2"/>
        <v>3.838968085378068E-4</v>
      </c>
      <c r="E143">
        <v>3.838968085378068E-4</v>
      </c>
    </row>
    <row r="144" spans="2:5">
      <c r="B144" s="293">
        <f>'Historical VAR Data'!B135</f>
        <v>45517</v>
      </c>
      <c r="C144" s="292" t="str">
        <f>'Historical VAR Data'!F135</f>
        <v>390.73</v>
      </c>
      <c r="D144">
        <f t="shared" si="2"/>
        <v>-1.158584402114792E-2</v>
      </c>
      <c r="E144">
        <v>-1.158584402114792E-2</v>
      </c>
    </row>
    <row r="145" spans="2:5">
      <c r="B145" s="293">
        <f>'Historical VAR Data'!B136</f>
        <v>45516</v>
      </c>
      <c r="C145" s="292" t="str">
        <f>'Historical VAR Data'!F136</f>
        <v>395.31</v>
      </c>
      <c r="D145">
        <f t="shared" si="2"/>
        <v>-2.3877722356659626E-2</v>
      </c>
      <c r="E145">
        <v>-2.3877722356659626E-2</v>
      </c>
    </row>
    <row r="146" spans="2:5">
      <c r="B146" s="293">
        <f>'Historical VAR Data'!B137</f>
        <v>45513</v>
      </c>
      <c r="C146" s="292" t="str">
        <f>'Historical VAR Data'!F137</f>
        <v>404.98</v>
      </c>
      <c r="D146">
        <f t="shared" si="2"/>
        <v>7.2375457009974014E-3</v>
      </c>
      <c r="E146">
        <v>7.2375457009974014E-3</v>
      </c>
    </row>
    <row r="147" spans="2:5">
      <c r="B147" s="293">
        <f>'Historical VAR Data'!B138</f>
        <v>45512</v>
      </c>
      <c r="C147" s="292" t="str">
        <f>'Historical VAR Data'!F138</f>
        <v>402.07</v>
      </c>
      <c r="D147">
        <f t="shared" si="2"/>
        <v>-2.0655218609182846E-2</v>
      </c>
      <c r="E147">
        <v>-2.0655218609182846E-2</v>
      </c>
    </row>
    <row r="148" spans="2:5">
      <c r="B148" s="293">
        <f>'Historical VAR Data'!B139</f>
        <v>45511</v>
      </c>
      <c r="C148" s="292" t="str">
        <f>'Historical VAR Data'!F139</f>
        <v>410.55</v>
      </c>
      <c r="D148">
        <f t="shared" si="2"/>
        <v>1.105747919026747E-2</v>
      </c>
      <c r="E148">
        <v>1.105747919026747E-2</v>
      </c>
    </row>
    <row r="149" spans="2:5">
      <c r="B149" s="293">
        <f>'Historical VAR Data'!B140</f>
        <v>45510</v>
      </c>
      <c r="C149" s="292" t="str">
        <f>'Historical VAR Data'!F140</f>
        <v>406.06</v>
      </c>
      <c r="D149">
        <f t="shared" si="2"/>
        <v>4.2290095214541348E-3</v>
      </c>
      <c r="E149">
        <v>4.2290095214541348E-3</v>
      </c>
    </row>
    <row r="150" spans="2:5">
      <c r="B150" s="293">
        <f>'Historical VAR Data'!B141</f>
        <v>45509</v>
      </c>
      <c r="C150" s="292" t="str">
        <f>'Historical VAR Data'!F141</f>
        <v>404.35</v>
      </c>
      <c r="D150">
        <f t="shared" si="2"/>
        <v>-1.5365509180343842E-2</v>
      </c>
      <c r="E150">
        <v>-1.5365509180343842E-2</v>
      </c>
    </row>
    <row r="151" spans="2:5">
      <c r="B151" s="293">
        <f>'Historical VAR Data'!B142</f>
        <v>45506</v>
      </c>
      <c r="C151" s="292" t="str">
        <f>'Historical VAR Data'!F142</f>
        <v>410.66</v>
      </c>
      <c r="D151">
        <f t="shared" si="2"/>
        <v>-8.8576738348658292E-3</v>
      </c>
      <c r="E151">
        <v>-8.8576738348658292E-3</v>
      </c>
    </row>
    <row r="152" spans="2:5">
      <c r="B152" s="293">
        <f>'Historical VAR Data'!B143</f>
        <v>45505</v>
      </c>
      <c r="C152" s="292" t="str">
        <f>'Historical VAR Data'!F143</f>
        <v>414.33</v>
      </c>
      <c r="D152">
        <f t="shared" si="2"/>
        <v>1.7909787735848965E-2</v>
      </c>
      <c r="E152">
        <v>1.7909787735848965E-2</v>
      </c>
    </row>
    <row r="153" spans="2:5">
      <c r="B153" s="293">
        <f>'Historical VAR Data'!B144</f>
        <v>45504</v>
      </c>
      <c r="C153" s="292" t="str">
        <f>'Historical VAR Data'!F144</f>
        <v>407.04</v>
      </c>
      <c r="D153">
        <f t="shared" si="2"/>
        <v>2.2225570707451275E-2</v>
      </c>
      <c r="E153">
        <v>2.2225570707451275E-2</v>
      </c>
    </row>
    <row r="154" spans="2:5">
      <c r="B154" s="293">
        <f>'Historical VAR Data'!B145</f>
        <v>45503</v>
      </c>
      <c r="C154" s="292" t="str">
        <f>'Historical VAR Data'!F145</f>
        <v>398.19</v>
      </c>
      <c r="D154">
        <f t="shared" si="2"/>
        <v>3.3132686420009293E-2</v>
      </c>
      <c r="E154">
        <v>3.3132686420009293E-2</v>
      </c>
    </row>
    <row r="155" spans="2:5">
      <c r="B155" s="293">
        <f>'Historical VAR Data'!B146</f>
        <v>45502</v>
      </c>
      <c r="C155" s="292" t="str">
        <f>'Historical VAR Data'!F146</f>
        <v>385.42</v>
      </c>
      <c r="D155">
        <f t="shared" si="2"/>
        <v>-6.0602934729348992E-3</v>
      </c>
      <c r="E155">
        <v>-6.0602934729348992E-3</v>
      </c>
    </row>
    <row r="156" spans="2:5">
      <c r="B156" s="293">
        <f>'Historical VAR Data'!B147</f>
        <v>45499</v>
      </c>
      <c r="C156" s="292" t="str">
        <f>'Historical VAR Data'!F147</f>
        <v>387.77</v>
      </c>
      <c r="D156">
        <f t="shared" si="2"/>
        <v>1.060724524367994E-2</v>
      </c>
      <c r="E156">
        <v>1.060724524367994E-2</v>
      </c>
    </row>
    <row r="157" spans="2:5">
      <c r="B157" s="293">
        <f>'Historical VAR Data'!B148</f>
        <v>45498</v>
      </c>
      <c r="C157" s="292" t="str">
        <f>'Historical VAR Data'!F148</f>
        <v>383.70</v>
      </c>
      <c r="D157">
        <f t="shared" si="2"/>
        <v>-1.1714174150722078E-3</v>
      </c>
      <c r="E157">
        <v>-1.1714174150722078E-3</v>
      </c>
    </row>
    <row r="158" spans="2:5">
      <c r="B158" s="293">
        <f>'Historical VAR Data'!B149</f>
        <v>45497</v>
      </c>
      <c r="C158" s="292" t="str">
        <f>'Historical VAR Data'!F149</f>
        <v>384.15</v>
      </c>
      <c r="D158">
        <f t="shared" si="2"/>
        <v>2.6562625263889257E-2</v>
      </c>
      <c r="E158">
        <v>2.6562625263889257E-2</v>
      </c>
    </row>
    <row r="159" spans="2:5">
      <c r="B159" s="293">
        <f>'Historical VAR Data'!B150</f>
        <v>45496</v>
      </c>
      <c r="C159" s="292" t="str">
        <f>'Historical VAR Data'!F150</f>
        <v>374.21</v>
      </c>
      <c r="D159">
        <f t="shared" si="2"/>
        <v>2.3942428719969357E-2</v>
      </c>
      <c r="E159">
        <v>2.3942428719969357E-2</v>
      </c>
    </row>
    <row r="160" spans="2:5">
      <c r="B160" s="293">
        <f>'Historical VAR Data'!B151</f>
        <v>45495</v>
      </c>
      <c r="C160" s="292" t="str">
        <f>'Historical VAR Data'!F151</f>
        <v>365.46</v>
      </c>
      <c r="D160">
        <f t="shared" si="2"/>
        <v>2.4271300448430403E-2</v>
      </c>
      <c r="E160">
        <v>2.4271300448430403E-2</v>
      </c>
    </row>
    <row r="161" spans="2:5">
      <c r="B161" s="293">
        <f>'Historical VAR Data'!B152</f>
        <v>45492</v>
      </c>
      <c r="C161" s="292" t="str">
        <f>'Historical VAR Data'!F152</f>
        <v>356.80</v>
      </c>
      <c r="D161">
        <f t="shared" si="2"/>
        <v>-3.4658153188495987E-2</v>
      </c>
      <c r="E161">
        <v>-3.4658153188495987E-2</v>
      </c>
    </row>
    <row r="162" spans="2:5">
      <c r="B162" s="293">
        <f>'Historical VAR Data'!B153</f>
        <v>45491</v>
      </c>
      <c r="C162" s="292" t="str">
        <f>'Historical VAR Data'!F153</f>
        <v>369.61</v>
      </c>
      <c r="D162">
        <f t="shared" si="2"/>
        <v>-7.1186804921290958E-3</v>
      </c>
      <c r="E162">
        <v>-7.1186804921290958E-3</v>
      </c>
    </row>
    <row r="163" spans="2:5">
      <c r="B163" s="293">
        <f>'Historical VAR Data'!B154</f>
        <v>45489</v>
      </c>
      <c r="C163" s="292" t="str">
        <f>'Historical VAR Data'!F154</f>
        <v>372.26</v>
      </c>
      <c r="D163">
        <f t="shared" si="2"/>
        <v>-1.3462659670323805E-2</v>
      </c>
      <c r="E163">
        <v>-1.3462659670323805E-2</v>
      </c>
    </row>
    <row r="164" spans="2:5">
      <c r="B164" s="293">
        <f>'Historical VAR Data'!B155</f>
        <v>45488</v>
      </c>
      <c r="C164" s="292" t="str">
        <f>'Historical VAR Data'!F155</f>
        <v>377.34</v>
      </c>
      <c r="D164">
        <f t="shared" si="2"/>
        <v>2.2518494431347052E-2</v>
      </c>
      <c r="E164">
        <v>2.2518494431347052E-2</v>
      </c>
    </row>
    <row r="165" spans="2:5">
      <c r="B165" s="293">
        <f>'Historical VAR Data'!B156</f>
        <v>45485</v>
      </c>
      <c r="C165" s="292" t="str">
        <f>'Historical VAR Data'!F156</f>
        <v>369.03</v>
      </c>
      <c r="D165">
        <f t="shared" si="2"/>
        <v>1.3550869965839484E-4</v>
      </c>
      <c r="E165">
        <v>1.3550869965839484E-4</v>
      </c>
    </row>
    <row r="166" spans="2:5">
      <c r="B166" s="293">
        <f>'Historical VAR Data'!B157</f>
        <v>45484</v>
      </c>
      <c r="C166" s="292" t="str">
        <f>'Historical VAR Data'!F157</f>
        <v>368.98</v>
      </c>
      <c r="D166">
        <f t="shared" si="2"/>
        <v>-1.1281116857364826E-2</v>
      </c>
      <c r="E166">
        <v>-1.1281116857364826E-2</v>
      </c>
    </row>
    <row r="167" spans="2:5">
      <c r="B167" s="293">
        <f>'Historical VAR Data'!B158</f>
        <v>45483</v>
      </c>
      <c r="C167" s="292" t="str">
        <f>'Historical VAR Data'!F158</f>
        <v>373.19</v>
      </c>
      <c r="D167">
        <f t="shared" si="2"/>
        <v>1.1546905917111622E-2</v>
      </c>
      <c r="E167">
        <v>1.1546905917111622E-2</v>
      </c>
    </row>
    <row r="168" spans="2:5">
      <c r="B168" s="293">
        <f>'Historical VAR Data'!B159</f>
        <v>45482</v>
      </c>
      <c r="C168" s="292" t="str">
        <f>'Historical VAR Data'!F159</f>
        <v>368.93</v>
      </c>
      <c r="D168">
        <f t="shared" si="2"/>
        <v>-1.055994801256326E-3</v>
      </c>
      <c r="E168">
        <v>-1.055994801256326E-3</v>
      </c>
    </row>
    <row r="169" spans="2:5">
      <c r="B169" s="293">
        <f>'Historical VAR Data'!B160</f>
        <v>45481</v>
      </c>
      <c r="C169" s="292" t="str">
        <f>'Historical VAR Data'!F160</f>
        <v>369.32</v>
      </c>
      <c r="D169">
        <f t="shared" si="2"/>
        <v>-6.1891179161509373E-3</v>
      </c>
      <c r="E169">
        <v>-6.1891179161509373E-3</v>
      </c>
    </row>
    <row r="170" spans="2:5">
      <c r="B170" s="293">
        <f>'Historical VAR Data'!B161</f>
        <v>45478</v>
      </c>
      <c r="C170" s="292" t="str">
        <f>'Historical VAR Data'!F161</f>
        <v>371.62</v>
      </c>
      <c r="D170">
        <f t="shared" si="2"/>
        <v>1.8360188534473278E-2</v>
      </c>
      <c r="E170">
        <v>1.8360188534473278E-2</v>
      </c>
    </row>
    <row r="171" spans="2:5">
      <c r="B171" s="293">
        <f>'Historical VAR Data'!B162</f>
        <v>45477</v>
      </c>
      <c r="C171" s="292" t="str">
        <f>'Historical VAR Data'!F162</f>
        <v>364.92</v>
      </c>
      <c r="D171">
        <f t="shared" si="2"/>
        <v>8.227743952608506E-4</v>
      </c>
      <c r="E171">
        <v>8.227743952608506E-4</v>
      </c>
    </row>
    <row r="172" spans="2:5">
      <c r="B172" s="293">
        <f>'Historical VAR Data'!B163</f>
        <v>45476</v>
      </c>
      <c r="C172" s="292" t="str">
        <f>'Historical VAR Data'!F163</f>
        <v>364.62</v>
      </c>
      <c r="D172">
        <f t="shared" si="2"/>
        <v>6.0703051707962823E-3</v>
      </c>
      <c r="E172">
        <v>6.0703051707962823E-3</v>
      </c>
    </row>
    <row r="173" spans="2:5">
      <c r="B173" s="293">
        <f>'Historical VAR Data'!B164</f>
        <v>45475</v>
      </c>
      <c r="C173" s="292" t="str">
        <f>'Historical VAR Data'!F164</f>
        <v>362.42</v>
      </c>
      <c r="D173">
        <f t="shared" si="2"/>
        <v>1.7413416622902662E-3</v>
      </c>
      <c r="E173">
        <v>1.7413416622902662E-3</v>
      </c>
    </row>
    <row r="174" spans="2:5">
      <c r="B174" s="293">
        <f>'Historical VAR Data'!B165</f>
        <v>45474</v>
      </c>
      <c r="C174" s="292" t="str">
        <f>'Historical VAR Data'!F165</f>
        <v>361.79</v>
      </c>
      <c r="D174">
        <f t="shared" si="2"/>
        <v>-2.271745002701234E-2</v>
      </c>
      <c r="E174">
        <v>-2.271745002701234E-2</v>
      </c>
    </row>
    <row r="175" spans="2:5">
      <c r="B175" s="293">
        <f>'Historical VAR Data'!B166</f>
        <v>45471</v>
      </c>
      <c r="C175" s="292" t="str">
        <f>'Historical VAR Data'!F166</f>
        <v>370.20</v>
      </c>
      <c r="D175">
        <f t="shared" si="2"/>
        <v>3.1704739452077502E-3</v>
      </c>
      <c r="E175">
        <v>3.1704739452077502E-3</v>
      </c>
    </row>
    <row r="176" spans="2:5">
      <c r="B176" s="293">
        <f>'Historical VAR Data'!B167</f>
        <v>45470</v>
      </c>
      <c r="C176" s="292" t="str">
        <f>'Historical VAR Data'!F167</f>
        <v>369.03</v>
      </c>
      <c r="D176">
        <f t="shared" si="2"/>
        <v>3.3147624513564143E-2</v>
      </c>
      <c r="E176">
        <v>3.3147624513564143E-2</v>
      </c>
    </row>
    <row r="177" spans="2:5">
      <c r="B177" s="293">
        <f>'Historical VAR Data'!B168</f>
        <v>45469</v>
      </c>
      <c r="C177" s="292" t="str">
        <f>'Historical VAR Data'!F168</f>
        <v>357.19</v>
      </c>
      <c r="D177">
        <f t="shared" si="2"/>
        <v>1.1640421434235906E-2</v>
      </c>
      <c r="E177">
        <v>1.1640421434235906E-2</v>
      </c>
    </row>
    <row r="178" spans="2:5">
      <c r="B178" s="293">
        <f>'Historical VAR Data'!B169</f>
        <v>45468</v>
      </c>
      <c r="C178" s="292" t="str">
        <f>'Historical VAR Data'!F169</f>
        <v>353.08</v>
      </c>
      <c r="D178">
        <f t="shared" si="2"/>
        <v>-5.240322307995756E-3</v>
      </c>
      <c r="E178">
        <v>-5.240322307995756E-3</v>
      </c>
    </row>
    <row r="179" spans="2:5">
      <c r="B179" s="293">
        <f>'Historical VAR Data'!B170</f>
        <v>45467</v>
      </c>
      <c r="C179" s="292" t="str">
        <f>'Historical VAR Data'!F170</f>
        <v>354.94</v>
      </c>
      <c r="D179">
        <f t="shared" si="2"/>
        <v>8.2090612128958556E-3</v>
      </c>
      <c r="E179">
        <v>8.2090612128958556E-3</v>
      </c>
    </row>
    <row r="180" spans="2:5">
      <c r="B180" s="293">
        <f>'Historical VAR Data'!B171</f>
        <v>45464</v>
      </c>
      <c r="C180" s="292" t="str">
        <f>'Historical VAR Data'!F171</f>
        <v>352.05</v>
      </c>
      <c r="D180">
        <f t="shared" si="2"/>
        <v>6.0008572653236832E-3</v>
      </c>
      <c r="E180">
        <v>6.0008572653236832E-3</v>
      </c>
    </row>
    <row r="181" spans="2:5">
      <c r="B181" s="293">
        <f>'Historical VAR Data'!B172</f>
        <v>45463</v>
      </c>
      <c r="C181" s="292" t="str">
        <f>'Historical VAR Data'!F172</f>
        <v>349.95</v>
      </c>
      <c r="D181">
        <f t="shared" si="2"/>
        <v>-1.3363782457921027E-2</v>
      </c>
      <c r="E181">
        <v>-1.3363782457921027E-2</v>
      </c>
    </row>
    <row r="182" spans="2:5">
      <c r="B182" s="293">
        <f>'Historical VAR Data'!B173</f>
        <v>45462</v>
      </c>
      <c r="C182" s="292" t="str">
        <f>'Historical VAR Data'!F173</f>
        <v>354.69</v>
      </c>
      <c r="D182">
        <f t="shared" si="2"/>
        <v>-1.9353590090961874E-2</v>
      </c>
      <c r="E182">
        <v>-1.9353590090961874E-2</v>
      </c>
    </row>
    <row r="183" spans="2:5">
      <c r="B183" s="293">
        <f>'Historical VAR Data'!B174</f>
        <v>45461</v>
      </c>
      <c r="C183" s="292" t="str">
        <f>'Historical VAR Data'!F174</f>
        <v>361.69</v>
      </c>
      <c r="D183">
        <f t="shared" si="2"/>
        <v>3.2453123266393429E-3</v>
      </c>
      <c r="E183">
        <v>3.2453123266393429E-3</v>
      </c>
    </row>
    <row r="184" spans="2:5">
      <c r="B184" s="293">
        <f>'Historical VAR Data'!B175</f>
        <v>45457</v>
      </c>
      <c r="C184" s="292" t="str">
        <f>'Historical VAR Data'!F175</f>
        <v>360.52</v>
      </c>
      <c r="D184">
        <f t="shared" si="2"/>
        <v>-4.033372009503388E-3</v>
      </c>
      <c r="E184">
        <v>-4.033372009503388E-3</v>
      </c>
    </row>
    <row r="185" spans="2:5">
      <c r="B185" s="293">
        <f>'Historical VAR Data'!B176</f>
        <v>45456</v>
      </c>
      <c r="C185" s="292" t="str">
        <f>'Historical VAR Data'!F176</f>
        <v>361.98</v>
      </c>
      <c r="D185">
        <f t="shared" si="2"/>
        <v>-3.6333608587943659E-3</v>
      </c>
      <c r="E185">
        <v>-3.6333608587943659E-3</v>
      </c>
    </row>
    <row r="186" spans="2:5">
      <c r="B186" s="293">
        <f>'Historical VAR Data'!B177</f>
        <v>45455</v>
      </c>
      <c r="C186" s="292" t="str">
        <f>'Historical VAR Data'!F177</f>
        <v>363.30</v>
      </c>
      <c r="D186">
        <f t="shared" si="2"/>
        <v>1.0598347659183849E-2</v>
      </c>
      <c r="E186">
        <v>1.0598347659183849E-2</v>
      </c>
    </row>
    <row r="187" spans="2:5">
      <c r="B187" s="293">
        <f>'Historical VAR Data'!B178</f>
        <v>45454</v>
      </c>
      <c r="C187" s="292" t="str">
        <f>'Historical VAR Data'!F178</f>
        <v>359.49</v>
      </c>
      <c r="D187">
        <f t="shared" si="2"/>
        <v>6.8619762491597255E-3</v>
      </c>
      <c r="E187">
        <v>6.8619762491597255E-3</v>
      </c>
    </row>
    <row r="188" spans="2:5">
      <c r="B188" s="293">
        <f>'Historical VAR Data'!B179</f>
        <v>45453</v>
      </c>
      <c r="C188" s="292" t="str">
        <f>'Historical VAR Data'!F179</f>
        <v>357.04</v>
      </c>
      <c r="D188">
        <f t="shared" si="2"/>
        <v>1.193209194229526E-2</v>
      </c>
      <c r="E188">
        <v>1.193209194229526E-2</v>
      </c>
    </row>
    <row r="189" spans="2:5">
      <c r="B189" s="293">
        <f>'Historical VAR Data'!B180</f>
        <v>45450</v>
      </c>
      <c r="C189" s="292" t="str">
        <f>'Historical VAR Data'!F180</f>
        <v>352.83</v>
      </c>
      <c r="D189">
        <f t="shared" si="2"/>
        <v>3.1003448074338018E-2</v>
      </c>
      <c r="E189">
        <v>3.1003448074338018E-2</v>
      </c>
    </row>
    <row r="190" spans="2:5">
      <c r="B190" s="293">
        <f>'Historical VAR Data'!B181</f>
        <v>45449</v>
      </c>
      <c r="C190" s="292" t="str">
        <f>'Historical VAR Data'!F181</f>
        <v>342.22</v>
      </c>
      <c r="D190">
        <f t="shared" si="2"/>
        <v>2.5654858238925857E-2</v>
      </c>
      <c r="E190">
        <v>2.5654858238925857E-2</v>
      </c>
    </row>
    <row r="191" spans="2:5">
      <c r="B191" s="293">
        <f>'Historical VAR Data'!B182</f>
        <v>45448</v>
      </c>
      <c r="C191" s="292" t="str">
        <f>'Historical VAR Data'!F182</f>
        <v>333.66</v>
      </c>
      <c r="D191">
        <f t="shared" si="2"/>
        <v>2.9433543132173331E-2</v>
      </c>
      <c r="E191">
        <v>2.9433543132173331E-2</v>
      </c>
    </row>
    <row r="192" spans="2:5">
      <c r="B192" s="293">
        <f>'Historical VAR Data'!B183</f>
        <v>45447</v>
      </c>
      <c r="C192" s="292" t="str">
        <f>'Historical VAR Data'!F183</f>
        <v>324.12</v>
      </c>
      <c r="D192">
        <f t="shared" si="2"/>
        <v>-0.15452838063439067</v>
      </c>
      <c r="E192">
        <v>-0.15452838063439067</v>
      </c>
    </row>
    <row r="193" spans="2:5">
      <c r="B193" s="293">
        <f>'Historical VAR Data'!B184</f>
        <v>45446</v>
      </c>
      <c r="C193" s="292" t="str">
        <f>'Historical VAR Data'!F184</f>
        <v>383.36</v>
      </c>
      <c r="D193">
        <f t="shared" si="2"/>
        <v>9.1354228940700985E-2</v>
      </c>
      <c r="E193">
        <v>9.1354228940700985E-2</v>
      </c>
    </row>
    <row r="194" spans="2:5">
      <c r="B194" s="293">
        <f>'Historical VAR Data'!B185</f>
        <v>45443</v>
      </c>
      <c r="C194" s="292" t="str">
        <f>'Historical VAR Data'!F185</f>
        <v>351.27</v>
      </c>
      <c r="D194">
        <f t="shared" si="2"/>
        <v>-1.932092626793598E-3</v>
      </c>
      <c r="E194">
        <v>-1.932092626793598E-3</v>
      </c>
    </row>
    <row r="195" spans="2:5">
      <c r="B195" s="293">
        <f>'Historical VAR Data'!B186</f>
        <v>45442</v>
      </c>
      <c r="C195" s="292" t="str">
        <f>'Historical VAR Data'!F186</f>
        <v>351.95</v>
      </c>
      <c r="D195">
        <f t="shared" si="2"/>
        <v>-1.3454800280308371E-2</v>
      </c>
      <c r="E195">
        <v>-1.3454800280308371E-2</v>
      </c>
    </row>
    <row r="196" spans="2:5">
      <c r="B196" s="293">
        <f>'Historical VAR Data'!B187</f>
        <v>45441</v>
      </c>
      <c r="C196" s="292" t="str">
        <f>'Historical VAR Data'!F187</f>
        <v>356.75</v>
      </c>
      <c r="D196">
        <f t="shared" si="2"/>
        <v>-2.181635107543347E-3</v>
      </c>
      <c r="E196">
        <v>-2.181635107543347E-3</v>
      </c>
    </row>
    <row r="197" spans="2:5">
      <c r="B197" s="293">
        <f>'Historical VAR Data'!B188</f>
        <v>45440</v>
      </c>
      <c r="C197" s="292" t="str">
        <f>'Historical VAR Data'!F188</f>
        <v>357.53</v>
      </c>
      <c r="D197">
        <f t="shared" si="2"/>
        <v>-1.1501562111200268E-2</v>
      </c>
      <c r="E197">
        <v>-1.1501562111200268E-2</v>
      </c>
    </row>
    <row r="198" spans="2:5">
      <c r="B198" s="293">
        <f>'Historical VAR Data'!B189</f>
        <v>45439</v>
      </c>
      <c r="C198" s="292" t="str">
        <f>'Historical VAR Data'!F189</f>
        <v>361.69</v>
      </c>
      <c r="D198">
        <f t="shared" si="2"/>
        <v>-1.4146314871347574E-2</v>
      </c>
      <c r="E198">
        <v>-1.4146314871347574E-2</v>
      </c>
    </row>
    <row r="199" spans="2:5">
      <c r="B199" s="293">
        <f>'Historical VAR Data'!B190</f>
        <v>45436</v>
      </c>
      <c r="C199" s="292" t="str">
        <f>'Historical VAR Data'!F190</f>
        <v>366.88</v>
      </c>
      <c r="D199">
        <f t="shared" si="2"/>
        <v>7.1373668606567004E-3</v>
      </c>
      <c r="E199">
        <v>7.1373668606567004E-3</v>
      </c>
    </row>
    <row r="200" spans="2:5">
      <c r="B200" s="293">
        <f>'Historical VAR Data'!B191</f>
        <v>45435</v>
      </c>
      <c r="C200" s="292" t="str">
        <f>'Historical VAR Data'!F191</f>
        <v>364.28</v>
      </c>
      <c r="D200">
        <f t="shared" si="2"/>
        <v>-4.1552761071624892E-3</v>
      </c>
      <c r="E200">
        <v>-4.1552761071624892E-3</v>
      </c>
    </row>
    <row r="201" spans="2:5">
      <c r="B201" s="293">
        <f>'Historical VAR Data'!B192</f>
        <v>45434</v>
      </c>
      <c r="C201" s="292" t="str">
        <f>'Historical VAR Data'!F192</f>
        <v>365.80</v>
      </c>
      <c r="D201">
        <f t="shared" si="2"/>
        <v>4.9726640841781427E-3</v>
      </c>
      <c r="E201">
        <v>4.9726640841781427E-3</v>
      </c>
    </row>
    <row r="202" spans="2:5">
      <c r="B202" s="293">
        <f>'Historical VAR Data'!B193</f>
        <v>45433</v>
      </c>
      <c r="C202" s="292" t="str">
        <f>'Historical VAR Data'!F193</f>
        <v>363.99</v>
      </c>
      <c r="D202">
        <f t="shared" si="2"/>
        <v>1.7926058504390698E-2</v>
      </c>
      <c r="E202">
        <v>1.7926058504390698E-2</v>
      </c>
    </row>
    <row r="203" spans="2:5">
      <c r="B203" s="293">
        <f>'Historical VAR Data'!B194</f>
        <v>45429</v>
      </c>
      <c r="C203" s="292" t="str">
        <f>'Historical VAR Data'!F194</f>
        <v>357.58</v>
      </c>
      <c r="D203">
        <f t="shared" si="2"/>
        <v>1.1055503718155252E-2</v>
      </c>
      <c r="E203">
        <v>1.1055503718155252E-2</v>
      </c>
    </row>
    <row r="204" spans="2:5">
      <c r="B204" s="293">
        <f>'Historical VAR Data'!B195</f>
        <v>45428</v>
      </c>
      <c r="C204" s="292" t="str">
        <f>'Historical VAR Data'!F195</f>
        <v>353.67</v>
      </c>
      <c r="D204">
        <f t="shared" si="2"/>
        <v>2.8282942557350099E-4</v>
      </c>
      <c r="E204">
        <v>2.8282942557350099E-4</v>
      </c>
    </row>
    <row r="205" spans="2:5">
      <c r="B205" s="293">
        <f>'Historical VAR Data'!B196</f>
        <v>45427</v>
      </c>
      <c r="C205" s="292" t="str">
        <f>'Historical VAR Data'!F196</f>
        <v>353.57</v>
      </c>
      <c r="D205">
        <f t="shared" ref="D205:D268" si="3">(C205-C206)/C206</f>
        <v>1.559717355087036E-2</v>
      </c>
      <c r="E205">
        <v>1.559717355087036E-2</v>
      </c>
    </row>
    <row r="206" spans="2:5">
      <c r="B206" s="293">
        <f>'Historical VAR Data'!B197</f>
        <v>45426</v>
      </c>
      <c r="C206" s="292" t="str">
        <f>'Historical VAR Data'!F197</f>
        <v>348.14</v>
      </c>
      <c r="D206">
        <f t="shared" si="3"/>
        <v>1.3980311061921161E-2</v>
      </c>
      <c r="E206">
        <v>1.3980311061921161E-2</v>
      </c>
    </row>
    <row r="207" spans="2:5">
      <c r="B207" s="293">
        <f>'Historical VAR Data'!B198</f>
        <v>45425</v>
      </c>
      <c r="C207" s="292" t="str">
        <f>'Historical VAR Data'!F198</f>
        <v>343.34</v>
      </c>
      <c r="D207">
        <f t="shared" si="3"/>
        <v>-1.2936982520699173E-2</v>
      </c>
      <c r="E207">
        <v>-1.2936982520699173E-2</v>
      </c>
    </row>
    <row r="208" spans="2:5">
      <c r="B208" s="293">
        <f>'Historical VAR Data'!B199</f>
        <v>45422</v>
      </c>
      <c r="C208" s="292" t="str">
        <f>'Historical VAR Data'!F199</f>
        <v>347.84</v>
      </c>
      <c r="D208">
        <f t="shared" si="3"/>
        <v>2.7288836385115037E-2</v>
      </c>
      <c r="E208">
        <v>2.7288836385115037E-2</v>
      </c>
    </row>
    <row r="209" spans="2:5">
      <c r="B209" s="293">
        <f>'Historical VAR Data'!B200</f>
        <v>45421</v>
      </c>
      <c r="C209" s="292" t="str">
        <f>'Historical VAR Data'!F200</f>
        <v>338.60</v>
      </c>
      <c r="D209">
        <f t="shared" si="3"/>
        <v>-2.6451983898792376E-2</v>
      </c>
      <c r="E209">
        <v>-2.6451983898792376E-2</v>
      </c>
    </row>
    <row r="210" spans="2:5">
      <c r="B210" s="293">
        <f>'Historical VAR Data'!B201</f>
        <v>45420</v>
      </c>
      <c r="C210" s="292" t="str">
        <f>'Historical VAR Data'!F201</f>
        <v>347.80</v>
      </c>
      <c r="D210">
        <f t="shared" si="3"/>
        <v>1.8060474782659649E-2</v>
      </c>
      <c r="E210">
        <v>1.8060474782659649E-2</v>
      </c>
    </row>
    <row r="211" spans="2:5">
      <c r="B211" s="293">
        <f>'Historical VAR Data'!B202</f>
        <v>45419</v>
      </c>
      <c r="C211" s="292" t="str">
        <f>'Historical VAR Data'!F202</f>
        <v>341.63</v>
      </c>
      <c r="D211">
        <f t="shared" si="3"/>
        <v>-2.145394133822184E-2</v>
      </c>
      <c r="E211">
        <v>-2.145394133822184E-2</v>
      </c>
    </row>
    <row r="212" spans="2:5">
      <c r="B212" s="293">
        <f>'Historical VAR Data'!B203</f>
        <v>45418</v>
      </c>
      <c r="C212" s="292" t="str">
        <f>'Historical VAR Data'!F203</f>
        <v>349.12</v>
      </c>
      <c r="D212">
        <f t="shared" si="3"/>
        <v>-2.2319303256881938E-2</v>
      </c>
      <c r="E212">
        <v>-2.2319303256881938E-2</v>
      </c>
    </row>
    <row r="213" spans="2:5">
      <c r="B213" s="293">
        <f>'Historical VAR Data'!B204</f>
        <v>45415</v>
      </c>
      <c r="C213" s="292" t="str">
        <f>'Historical VAR Data'!F204</f>
        <v>357.09</v>
      </c>
      <c r="D213">
        <f t="shared" si="3"/>
        <v>-1.1104957075602457E-2</v>
      </c>
      <c r="E213">
        <v>-1.1104957075602457E-2</v>
      </c>
    </row>
    <row r="214" spans="2:5">
      <c r="B214" s="293">
        <f>'Historical VAR Data'!B205</f>
        <v>45414</v>
      </c>
      <c r="C214" s="292" t="str">
        <f>'Historical VAR Data'!F205</f>
        <v>361.10</v>
      </c>
      <c r="D214">
        <f t="shared" si="3"/>
        <v>1.6095447127019043E-2</v>
      </c>
      <c r="E214">
        <v>1.6095447127019043E-2</v>
      </c>
    </row>
    <row r="215" spans="2:5">
      <c r="B215" s="293">
        <f>'Historical VAR Data'!B206</f>
        <v>45412</v>
      </c>
      <c r="C215" s="292" t="str">
        <f>'Historical VAR Data'!F206</f>
        <v>355.38</v>
      </c>
      <c r="D215">
        <f t="shared" si="3"/>
        <v>5.6309476884956538E-4</v>
      </c>
      <c r="E215">
        <v>5.6309476884956538E-4</v>
      </c>
    </row>
    <row r="216" spans="2:5">
      <c r="B216" s="293">
        <f>'Historical VAR Data'!B207</f>
        <v>45411</v>
      </c>
      <c r="C216" s="292" t="str">
        <f>'Historical VAR Data'!F207</f>
        <v>355.18</v>
      </c>
      <c r="D216">
        <f t="shared" si="3"/>
        <v>1.9665259954640781E-2</v>
      </c>
      <c r="E216">
        <v>1.9665259954640781E-2</v>
      </c>
    </row>
    <row r="217" spans="2:5">
      <c r="B217" s="293">
        <f>'Historical VAR Data'!B208</f>
        <v>45408</v>
      </c>
      <c r="C217" s="292" t="str">
        <f>'Historical VAR Data'!F208</f>
        <v>348.33</v>
      </c>
      <c r="D217">
        <f t="shared" si="3"/>
        <v>-8.9057076196437587E-3</v>
      </c>
      <c r="E217">
        <v>-8.9057076196437587E-3</v>
      </c>
    </row>
    <row r="218" spans="2:5">
      <c r="B218" s="293">
        <f>'Historical VAR Data'!B209</f>
        <v>45407</v>
      </c>
      <c r="C218" s="292" t="str">
        <f>'Historical VAR Data'!F209</f>
        <v>351.46</v>
      </c>
      <c r="D218">
        <f t="shared" si="3"/>
        <v>2.1448500348756092E-2</v>
      </c>
      <c r="E218">
        <v>2.1448500348756092E-2</v>
      </c>
    </row>
    <row r="219" spans="2:5">
      <c r="B219" s="293">
        <f>'Historical VAR Data'!B210</f>
        <v>45406</v>
      </c>
      <c r="C219" s="292" t="str">
        <f>'Historical VAR Data'!F210</f>
        <v>344.08</v>
      </c>
      <c r="D219">
        <f t="shared" si="3"/>
        <v>1.2983189566343711E-2</v>
      </c>
      <c r="E219">
        <v>1.2983189566343711E-2</v>
      </c>
    </row>
    <row r="220" spans="2:5">
      <c r="B220" s="293">
        <f>'Historical VAR Data'!B211</f>
        <v>45405</v>
      </c>
      <c r="C220" s="292" t="str">
        <f>'Historical VAR Data'!F211</f>
        <v>339.67</v>
      </c>
      <c r="D220">
        <f t="shared" si="3"/>
        <v>1.2368860276585701E-2</v>
      </c>
      <c r="E220">
        <v>1.2368860276585701E-2</v>
      </c>
    </row>
    <row r="221" spans="2:5">
      <c r="B221" s="293">
        <f>'Historical VAR Data'!B212</f>
        <v>45404</v>
      </c>
      <c r="C221" s="292" t="str">
        <f>'Historical VAR Data'!F212</f>
        <v>335.52</v>
      </c>
      <c r="D221">
        <f t="shared" si="3"/>
        <v>-2.1807580174927167E-2</v>
      </c>
      <c r="E221">
        <v>-2.1807580174927167E-2</v>
      </c>
    </row>
    <row r="222" spans="2:5">
      <c r="B222" s="293">
        <f>'Historical VAR Data'!B213</f>
        <v>45401</v>
      </c>
      <c r="C222" s="292" t="str">
        <f>'Historical VAR Data'!F213</f>
        <v>343.00</v>
      </c>
      <c r="D222">
        <f t="shared" si="3"/>
        <v>-1.7171628976395559E-3</v>
      </c>
      <c r="E222">
        <v>-1.7171628976395559E-3</v>
      </c>
    </row>
    <row r="223" spans="2:5">
      <c r="B223" s="293">
        <f>'Historical VAR Data'!B214</f>
        <v>45400</v>
      </c>
      <c r="C223" s="292" t="str">
        <f>'Historical VAR Data'!F214</f>
        <v>343.59</v>
      </c>
      <c r="D223">
        <f t="shared" si="3"/>
        <v>-2.2531364683792826E-2</v>
      </c>
      <c r="E223">
        <v>-2.2531364683792826E-2</v>
      </c>
    </row>
    <row r="224" spans="2:5">
      <c r="B224" s="293">
        <f>'Historical VAR Data'!B215</f>
        <v>45398</v>
      </c>
      <c r="C224" s="292" t="str">
        <f>'Historical VAR Data'!F215</f>
        <v>351.51</v>
      </c>
      <c r="D224">
        <f t="shared" si="3"/>
        <v>-5.263604720264917E-3</v>
      </c>
      <c r="E224">
        <v>-5.263604720264917E-3</v>
      </c>
    </row>
    <row r="225" spans="2:5">
      <c r="B225" s="293">
        <f>'Historical VAR Data'!B216</f>
        <v>45397</v>
      </c>
      <c r="C225" s="292" t="str">
        <f>'Historical VAR Data'!F216</f>
        <v>353.37</v>
      </c>
      <c r="D225">
        <f t="shared" si="3"/>
        <v>-1.6668550118656769E-3</v>
      </c>
      <c r="E225">
        <v>-1.6668550118656769E-3</v>
      </c>
    </row>
    <row r="226" spans="2:5">
      <c r="B226" s="293">
        <f>'Historical VAR Data'!B217</f>
        <v>45394</v>
      </c>
      <c r="C226" s="292" t="str">
        <f>'Historical VAR Data'!F217</f>
        <v>353.96</v>
      </c>
      <c r="D226">
        <f t="shared" si="3"/>
        <v>-2.0581352730553956E-3</v>
      </c>
      <c r="E226">
        <v>-2.0581352730553956E-3</v>
      </c>
    </row>
    <row r="227" spans="2:5">
      <c r="B227" s="293">
        <f>'Historical VAR Data'!B218</f>
        <v>45392</v>
      </c>
      <c r="C227" s="292" t="str">
        <f>'Historical VAR Data'!F218</f>
        <v>354.69</v>
      </c>
      <c r="D227">
        <f t="shared" si="3"/>
        <v>-1.0983440351469709E-3</v>
      </c>
      <c r="E227">
        <v>-1.0983440351469709E-3</v>
      </c>
    </row>
    <row r="228" spans="2:5">
      <c r="B228" s="293">
        <f>'Historical VAR Data'!B219</f>
        <v>45391</v>
      </c>
      <c r="C228" s="292" t="str">
        <f>'Historical VAR Data'!F219</f>
        <v>355.08</v>
      </c>
      <c r="D228">
        <f t="shared" si="3"/>
        <v>-1.6588410605337302E-3</v>
      </c>
      <c r="E228">
        <v>-1.6588410605337302E-3</v>
      </c>
    </row>
    <row r="229" spans="2:5">
      <c r="B229" s="293">
        <f>'Historical VAR Data'!B220</f>
        <v>45390</v>
      </c>
      <c r="C229" s="292" t="str">
        <f>'Historical VAR Data'!F220</f>
        <v>355.67</v>
      </c>
      <c r="D229">
        <f t="shared" si="3"/>
        <v>2.5251506154333948E-2</v>
      </c>
      <c r="E229">
        <v>2.5251506154333948E-2</v>
      </c>
    </row>
    <row r="230" spans="2:5">
      <c r="B230" s="293">
        <f>'Historical VAR Data'!B221</f>
        <v>45387</v>
      </c>
      <c r="C230" s="292" t="str">
        <f>'Historical VAR Data'!F221</f>
        <v>346.91</v>
      </c>
      <c r="D230">
        <f t="shared" si="3"/>
        <v>-2.8817613325254573E-4</v>
      </c>
      <c r="E230">
        <v>-2.8817613325254573E-4</v>
      </c>
    </row>
    <row r="231" spans="2:5">
      <c r="B231" s="293">
        <f>'Historical VAR Data'!B222</f>
        <v>45386</v>
      </c>
      <c r="C231" s="292" t="str">
        <f>'Historical VAR Data'!F222</f>
        <v>347.01</v>
      </c>
      <c r="D231">
        <f t="shared" si="3"/>
        <v>9.6598679042159893E-3</v>
      </c>
      <c r="E231">
        <v>9.6598679042159893E-3</v>
      </c>
    </row>
    <row r="232" spans="2:5">
      <c r="B232" s="293">
        <f>'Historical VAR Data'!B223</f>
        <v>45385</v>
      </c>
      <c r="C232" s="292" t="str">
        <f>'Historical VAR Data'!F223</f>
        <v>343.69</v>
      </c>
      <c r="D232">
        <f t="shared" si="3"/>
        <v>1.8733141654563218E-2</v>
      </c>
      <c r="E232">
        <v>1.8733141654563218E-2</v>
      </c>
    </row>
    <row r="233" spans="2:5">
      <c r="B233" s="293">
        <f>'Historical VAR Data'!B224</f>
        <v>45384</v>
      </c>
      <c r="C233" s="292" t="str">
        <f>'Historical VAR Data'!F224</f>
        <v>337.37</v>
      </c>
      <c r="D233">
        <f t="shared" si="3"/>
        <v>7.1347543136903281E-3</v>
      </c>
      <c r="E233">
        <v>7.1347543136903281E-3</v>
      </c>
    </row>
    <row r="234" spans="2:5">
      <c r="B234" s="293">
        <f>'Historical VAR Data'!B225</f>
        <v>45383</v>
      </c>
      <c r="C234" s="292" t="str">
        <f>'Historical VAR Data'!F225</f>
        <v>334.98</v>
      </c>
      <c r="D234">
        <f t="shared" si="3"/>
        <v>1.9508780472958655E-2</v>
      </c>
      <c r="E234">
        <v>1.9508780472958655E-2</v>
      </c>
    </row>
    <row r="235" spans="2:5">
      <c r="B235" s="293">
        <f>'Historical VAR Data'!B226</f>
        <v>45379</v>
      </c>
      <c r="C235" s="292" t="str">
        <f>'Historical VAR Data'!F226</f>
        <v>328.57</v>
      </c>
      <c r="D235">
        <f t="shared" si="3"/>
        <v>1.2667200887628719E-2</v>
      </c>
      <c r="E235">
        <v>1.2667200887628719E-2</v>
      </c>
    </row>
    <row r="236" spans="2:5">
      <c r="B236" s="293">
        <f>'Historical VAR Data'!B227</f>
        <v>45378</v>
      </c>
      <c r="C236" s="292" t="str">
        <f>'Historical VAR Data'!F227</f>
        <v>324.46</v>
      </c>
      <c r="D236">
        <f t="shared" si="3"/>
        <v>7.6084593646159708E-3</v>
      </c>
      <c r="E236">
        <v>7.6084593646159708E-3</v>
      </c>
    </row>
    <row r="237" spans="2:5">
      <c r="B237" s="293">
        <f>'Historical VAR Data'!B228</f>
        <v>45377</v>
      </c>
      <c r="C237" s="292" t="str">
        <f>'Historical VAR Data'!F228</f>
        <v>322.01</v>
      </c>
      <c r="D237">
        <f t="shared" si="3"/>
        <v>1.3374874118831823E-2</v>
      </c>
      <c r="E237">
        <v>1.3374874118831823E-2</v>
      </c>
    </row>
    <row r="238" spans="2:5">
      <c r="B238" s="293">
        <f>'Historical VAR Data'!B229</f>
        <v>45373</v>
      </c>
      <c r="C238" s="292" t="str">
        <f>'Historical VAR Data'!F229</f>
        <v>317.76</v>
      </c>
      <c r="D238">
        <f t="shared" si="3"/>
        <v>-7.5471698113210406E-4</v>
      </c>
      <c r="E238">
        <v>-7.5471698113210406E-4</v>
      </c>
    </row>
    <row r="239" spans="2:5">
      <c r="B239" s="293">
        <f>'Historical VAR Data'!B230</f>
        <v>45372</v>
      </c>
      <c r="C239" s="292" t="str">
        <f>'Historical VAR Data'!F230</f>
        <v>318.00</v>
      </c>
      <c r="D239">
        <f t="shared" si="3"/>
        <v>3.616813294232657E-2</v>
      </c>
      <c r="E239">
        <v>3.616813294232657E-2</v>
      </c>
    </row>
    <row r="240" spans="2:5">
      <c r="B240" s="293">
        <f>'Historical VAR Data'!B231</f>
        <v>45371</v>
      </c>
      <c r="C240" s="292" t="str">
        <f>'Historical VAR Data'!F231</f>
        <v>306.90</v>
      </c>
      <c r="D240">
        <f t="shared" si="3"/>
        <v>6.5210303227906301E-4</v>
      </c>
      <c r="E240">
        <v>6.5210303227906301E-4</v>
      </c>
    </row>
    <row r="241" spans="2:5">
      <c r="B241" s="293">
        <f>'Historical VAR Data'!B232</f>
        <v>45370</v>
      </c>
      <c r="C241" s="292" t="str">
        <f>'Historical VAR Data'!F232</f>
        <v>306.70</v>
      </c>
      <c r="D241">
        <f t="shared" si="3"/>
        <v>-1.1665377674658433E-2</v>
      </c>
      <c r="E241">
        <v>-1.1665377674658433E-2</v>
      </c>
    </row>
    <row r="242" spans="2:5">
      <c r="B242" s="293">
        <f>'Historical VAR Data'!B233</f>
        <v>45369</v>
      </c>
      <c r="C242" s="292" t="str">
        <f>'Historical VAR Data'!F233</f>
        <v>310.32</v>
      </c>
      <c r="D242">
        <f t="shared" si="3"/>
        <v>2.681831400045184E-3</v>
      </c>
      <c r="E242">
        <v>2.681831400045184E-3</v>
      </c>
    </row>
    <row r="243" spans="2:5">
      <c r="B243" s="293">
        <f>'Historical VAR Data'!B234</f>
        <v>45366</v>
      </c>
      <c r="C243" s="292" t="str">
        <f>'Historical VAR Data'!F234</f>
        <v>309.49</v>
      </c>
      <c r="D243">
        <f t="shared" si="3"/>
        <v>-1.7242474279182036E-2</v>
      </c>
      <c r="E243">
        <v>-1.7242474279182036E-2</v>
      </c>
    </row>
    <row r="244" spans="2:5">
      <c r="B244" s="293">
        <f>'Historical VAR Data'!B235</f>
        <v>45365</v>
      </c>
      <c r="C244" s="292" t="str">
        <f>'Historical VAR Data'!F235</f>
        <v>314.92</v>
      </c>
      <c r="D244">
        <f t="shared" si="3"/>
        <v>-1.9965140231341955E-3</v>
      </c>
      <c r="E244">
        <v>-1.9965140231341955E-3</v>
      </c>
    </row>
    <row r="245" spans="2:5">
      <c r="B245" s="293">
        <f>'Historical VAR Data'!B236</f>
        <v>45364</v>
      </c>
      <c r="C245" s="292" t="str">
        <f>'Historical VAR Data'!F236</f>
        <v>315.55</v>
      </c>
      <c r="D245">
        <f t="shared" si="3"/>
        <v>-6.456585539382792E-2</v>
      </c>
      <c r="E245">
        <v>-6.456585539382792E-2</v>
      </c>
    </row>
    <row r="246" spans="2:5">
      <c r="B246" s="293">
        <f>'Historical VAR Data'!B237</f>
        <v>45363</v>
      </c>
      <c r="C246" s="292" t="str">
        <f>'Historical VAR Data'!F237</f>
        <v>337.33</v>
      </c>
      <c r="D246">
        <f t="shared" si="3"/>
        <v>-9.1934441637784043E-3</v>
      </c>
      <c r="E246">
        <v>-9.1934441637784043E-3</v>
      </c>
    </row>
    <row r="247" spans="2:5">
      <c r="B247" s="293">
        <f>'Historical VAR Data'!B238</f>
        <v>45362</v>
      </c>
      <c r="C247" s="292" t="str">
        <f>'Historical VAR Data'!F238</f>
        <v>340.46</v>
      </c>
      <c r="D247">
        <f t="shared" si="3"/>
        <v>-1.2071266902675484E-2</v>
      </c>
      <c r="E247">
        <v>-1.2071266902675484E-2</v>
      </c>
    </row>
    <row r="248" spans="2:5">
      <c r="B248" s="293">
        <f>'Historical VAR Data'!B239</f>
        <v>45358</v>
      </c>
      <c r="C248" s="292" t="str">
        <f>'Historical VAR Data'!F239</f>
        <v>344.62</v>
      </c>
      <c r="D248">
        <f t="shared" si="3"/>
        <v>7.2596335336992191E-4</v>
      </c>
      <c r="E248">
        <v>7.2596335336992191E-4</v>
      </c>
    </row>
    <row r="249" spans="2:5">
      <c r="B249" s="293">
        <f>'Historical VAR Data'!B240</f>
        <v>45357</v>
      </c>
      <c r="C249" s="292" t="str">
        <f>'Historical VAR Data'!F240</f>
        <v>344.37</v>
      </c>
      <c r="D249">
        <f t="shared" si="3"/>
        <v>-1.7573388868285078E-2</v>
      </c>
      <c r="E249">
        <v>-1.7573388868285078E-2</v>
      </c>
    </row>
    <row r="250" spans="2:5">
      <c r="B250" s="293">
        <f>'Historical VAR Data'!B241</f>
        <v>45356</v>
      </c>
      <c r="C250" s="292" t="str">
        <f>'Historical VAR Data'!F241</f>
        <v>350.53</v>
      </c>
      <c r="D250">
        <f t="shared" si="3"/>
        <v>1.2419489934436515E-2</v>
      </c>
      <c r="E250">
        <v>1.2419489934436515E-2</v>
      </c>
    </row>
    <row r="251" spans="2:5">
      <c r="B251" s="293">
        <f>'Historical VAR Data'!B242</f>
        <v>45355</v>
      </c>
      <c r="C251" s="292" t="str">
        <f>'Historical VAR Data'!F242</f>
        <v>346.23</v>
      </c>
      <c r="D251">
        <f t="shared" si="3"/>
        <v>3.0139839333531673E-2</v>
      </c>
      <c r="E251">
        <v>3.0139839333531673E-2</v>
      </c>
    </row>
    <row r="252" spans="2:5">
      <c r="B252" s="293">
        <f>'Historical VAR Data'!B243</f>
        <v>45352</v>
      </c>
      <c r="C252" s="292" t="str">
        <f>'Historical VAR Data'!F243</f>
        <v>336.10</v>
      </c>
      <c r="D252">
        <f t="shared" si="3"/>
        <v>2.3540518317751374E-2</v>
      </c>
      <c r="E252">
        <v>2.3540518317751374E-2</v>
      </c>
    </row>
    <row r="253" spans="2:5">
      <c r="B253" s="293">
        <f>'Historical VAR Data'!B244</f>
        <v>45351</v>
      </c>
      <c r="C253" s="292" t="str">
        <f>'Historical VAR Data'!F244</f>
        <v>328.37</v>
      </c>
      <c r="D253">
        <f t="shared" si="3"/>
        <v>6.8993008708450876E-3</v>
      </c>
      <c r="E253">
        <v>6.8993008708450876E-3</v>
      </c>
    </row>
    <row r="254" spans="2:5">
      <c r="B254" s="293">
        <f>'Historical VAR Data'!B245</f>
        <v>45350</v>
      </c>
      <c r="C254" s="292" t="str">
        <f>'Historical VAR Data'!F245</f>
        <v>326.12</v>
      </c>
      <c r="D254">
        <f t="shared" si="3"/>
        <v>-8.3318129295141055E-3</v>
      </c>
      <c r="E254">
        <v>-8.3318129295141055E-3</v>
      </c>
    </row>
    <row r="255" spans="2:5">
      <c r="B255" s="293">
        <f>'Historical VAR Data'!B246</f>
        <v>45349</v>
      </c>
      <c r="C255" s="292" t="str">
        <f>'Historical VAR Data'!F246</f>
        <v>328.86</v>
      </c>
      <c r="D255">
        <f t="shared" si="3"/>
        <v>-4.4500953591861793E-3</v>
      </c>
      <c r="E255">
        <v>-4.4500953591861793E-3</v>
      </c>
    </row>
    <row r="256" spans="2:5">
      <c r="B256" s="293">
        <f>'Historical VAR Data'!B247</f>
        <v>45348</v>
      </c>
      <c r="C256" s="292" t="str">
        <f>'Historical VAR Data'!F247</f>
        <v>330.33</v>
      </c>
      <c r="D256">
        <f t="shared" si="3"/>
        <v>-4.5388525780692962E-4</v>
      </c>
      <c r="E256">
        <v>-4.5388525780692962E-4</v>
      </c>
    </row>
    <row r="257" spans="2:5">
      <c r="B257" s="293">
        <f>'Historical VAR Data'!B248</f>
        <v>45345</v>
      </c>
      <c r="C257" s="292" t="str">
        <f>'Historical VAR Data'!F248</f>
        <v>330.48</v>
      </c>
      <c r="D257">
        <f t="shared" si="3"/>
        <v>-5.2973753912833824E-3</v>
      </c>
      <c r="E257">
        <v>-5.2973753912833824E-3</v>
      </c>
    </row>
    <row r="258" spans="2:5">
      <c r="B258" s="293">
        <f>'Historical VAR Data'!B249</f>
        <v>45344</v>
      </c>
      <c r="C258" s="292" t="str">
        <f>'Historical VAR Data'!F249</f>
        <v>332.24</v>
      </c>
      <c r="D258">
        <f t="shared" si="3"/>
        <v>1.0277929818159689E-2</v>
      </c>
      <c r="E258">
        <v>1.0277929818159689E-2</v>
      </c>
    </row>
    <row r="259" spans="2:5">
      <c r="B259" s="293">
        <f>'Historical VAR Data'!B250</f>
        <v>45343</v>
      </c>
      <c r="C259" s="292" t="str">
        <f>'Historical VAR Data'!F250</f>
        <v>328.86</v>
      </c>
      <c r="D259">
        <f t="shared" si="3"/>
        <v>-2.7789274522556546E-2</v>
      </c>
      <c r="E259">
        <v>-2.7789274522556546E-2</v>
      </c>
    </row>
    <row r="260" spans="2:5">
      <c r="B260" s="293">
        <f>'Historical VAR Data'!B251</f>
        <v>45342</v>
      </c>
      <c r="C260" s="292" t="str">
        <f>'Historical VAR Data'!F251</f>
        <v>338.26</v>
      </c>
      <c r="D260">
        <f t="shared" si="3"/>
        <v>2.0546085382410626E-2</v>
      </c>
      <c r="E260">
        <v>2.0546085382410626E-2</v>
      </c>
    </row>
    <row r="261" spans="2:5">
      <c r="B261" s="293">
        <f>'Historical VAR Data'!B252</f>
        <v>45341</v>
      </c>
      <c r="C261" s="292" t="str">
        <f>'Historical VAR Data'!F252</f>
        <v>331.45</v>
      </c>
      <c r="D261">
        <f t="shared" si="3"/>
        <v>2.9351246671507213E-3</v>
      </c>
      <c r="E261">
        <v>2.9351246671507213E-3</v>
      </c>
    </row>
    <row r="262" spans="2:5">
      <c r="B262" s="293">
        <f>'Historical VAR Data'!B253</f>
        <v>45338</v>
      </c>
      <c r="C262" s="292" t="str">
        <f>'Historical VAR Data'!F253</f>
        <v>330.48</v>
      </c>
      <c r="D262">
        <f t="shared" si="3"/>
        <v>-4.3983852503463863E-3</v>
      </c>
      <c r="E262">
        <v>-4.3983852503463863E-3</v>
      </c>
    </row>
    <row r="263" spans="2:5">
      <c r="B263" s="293">
        <f>'Historical VAR Data'!B254</f>
        <v>45337</v>
      </c>
      <c r="C263" s="292" t="str">
        <f>'Historical VAR Data'!F254</f>
        <v>331.94</v>
      </c>
      <c r="D263">
        <f t="shared" si="3"/>
        <v>3.4274319187387048E-2</v>
      </c>
      <c r="E263">
        <v>3.4274319187387048E-2</v>
      </c>
    </row>
    <row r="264" spans="2:5">
      <c r="B264" s="293">
        <f>'Historical VAR Data'!B255</f>
        <v>45336</v>
      </c>
      <c r="C264" s="292" t="str">
        <f>'Historical VAR Data'!F255</f>
        <v>320.94</v>
      </c>
      <c r="D264">
        <f t="shared" si="3"/>
        <v>2.0055303054381343E-2</v>
      </c>
      <c r="E264">
        <v>2.0055303054381343E-2</v>
      </c>
    </row>
    <row r="265" spans="2:5">
      <c r="B265" s="293">
        <f>'Historical VAR Data'!B256</f>
        <v>45335</v>
      </c>
      <c r="C265" s="292" t="str">
        <f>'Historical VAR Data'!F256</f>
        <v>314.63</v>
      </c>
      <c r="D265">
        <f t="shared" si="3"/>
        <v>1.7100924549039959E-2</v>
      </c>
      <c r="E265">
        <v>1.7100924549039959E-2</v>
      </c>
    </row>
    <row r="266" spans="2:5">
      <c r="B266" s="293">
        <f>'Historical VAR Data'!B257</f>
        <v>45334</v>
      </c>
      <c r="C266" s="292" t="str">
        <f>'Historical VAR Data'!F257</f>
        <v>309.34</v>
      </c>
      <c r="D266">
        <f t="shared" si="3"/>
        <v>-2.6926706511481609E-2</v>
      </c>
      <c r="E266">
        <v>-2.6926706511481609E-2</v>
      </c>
    </row>
    <row r="267" spans="2:5">
      <c r="B267" s="293">
        <f>'Historical VAR Data'!B258</f>
        <v>45331</v>
      </c>
      <c r="C267" s="292" t="str">
        <f>'Historical VAR Data'!F258</f>
        <v>317.90</v>
      </c>
      <c r="D267">
        <f t="shared" si="3"/>
        <v>-1.813015412175311E-2</v>
      </c>
      <c r="E267">
        <v>-1.813015412175311E-2</v>
      </c>
    </row>
    <row r="268" spans="2:5">
      <c r="B268" s="293">
        <f>'Historical VAR Data'!B259</f>
        <v>45330</v>
      </c>
      <c r="C268" s="292" t="str">
        <f>'Historical VAR Data'!F259</f>
        <v>323.77</v>
      </c>
      <c r="D268">
        <f t="shared" si="3"/>
        <v>5.8718091352987737E-4</v>
      </c>
      <c r="E268">
        <v>5.8718091352987737E-4</v>
      </c>
    </row>
    <row r="269" spans="2:5">
      <c r="B269" s="293">
        <f>'Historical VAR Data'!B260</f>
        <v>45329</v>
      </c>
      <c r="C269" s="292" t="str">
        <f>'Historical VAR Data'!F260</f>
        <v>323.58</v>
      </c>
      <c r="D269">
        <f t="shared" ref="D269:D332" si="4">(C269-C270)/C270</f>
        <v>-1.0458715596330324E-2</v>
      </c>
      <c r="E269">
        <v>-1.0458715596330324E-2</v>
      </c>
    </row>
    <row r="270" spans="2:5">
      <c r="B270" s="293">
        <f>'Historical VAR Data'!B261</f>
        <v>45328</v>
      </c>
      <c r="C270" s="292" t="str">
        <f>'Historical VAR Data'!F261</f>
        <v>327.00</v>
      </c>
      <c r="D270">
        <f t="shared" si="4"/>
        <v>4.0530582166543637E-3</v>
      </c>
      <c r="E270">
        <v>4.0530582166543637E-3</v>
      </c>
    </row>
    <row r="271" spans="2:5">
      <c r="B271" s="293">
        <f>'Historical VAR Data'!B262</f>
        <v>45327</v>
      </c>
      <c r="C271" s="292" t="str">
        <f>'Historical VAR Data'!F262</f>
        <v>325.68</v>
      </c>
      <c r="D271">
        <f t="shared" si="4"/>
        <v>1.0832117694528102E-2</v>
      </c>
      <c r="E271">
        <v>1.0832117694528102E-2</v>
      </c>
    </row>
    <row r="272" spans="2:5">
      <c r="B272" s="293">
        <f>'Historical VAR Data'!B263</f>
        <v>45324</v>
      </c>
      <c r="C272" s="292" t="str">
        <f>'Historical VAR Data'!F263</f>
        <v>322.19</v>
      </c>
      <c r="D272">
        <f t="shared" si="4"/>
        <v>3.2594064483046012E-2</v>
      </c>
      <c r="E272">
        <v>3.2594064483046012E-2</v>
      </c>
    </row>
    <row r="273" spans="2:5">
      <c r="B273" s="293">
        <f>'Historical VAR Data'!B264</f>
        <v>45323</v>
      </c>
      <c r="C273" s="292" t="str">
        <f>'Historical VAR Data'!F264</f>
        <v>312.02</v>
      </c>
      <c r="D273">
        <f t="shared" si="4"/>
        <v>1.4171488006240514E-2</v>
      </c>
      <c r="E273">
        <v>1.4171488006240514E-2</v>
      </c>
    </row>
    <row r="274" spans="2:5">
      <c r="B274" s="293">
        <f>'Historical VAR Data'!B265</f>
        <v>45322</v>
      </c>
      <c r="C274" s="292" t="str">
        <f>'Historical VAR Data'!F265</f>
        <v>307.66</v>
      </c>
      <c r="D274">
        <f t="shared" si="4"/>
        <v>6.5102888736219095E-3</v>
      </c>
      <c r="E274">
        <v>6.5102888736219095E-3</v>
      </c>
    </row>
    <row r="275" spans="2:5">
      <c r="B275" s="293">
        <f>'Historical VAR Data'!B266</f>
        <v>45321</v>
      </c>
      <c r="C275" s="292" t="str">
        <f>'Historical VAR Data'!F266</f>
        <v>305.67</v>
      </c>
      <c r="D275">
        <f t="shared" si="4"/>
        <v>-2.8045406849184371E-2</v>
      </c>
      <c r="E275">
        <v>-2.8045406849184371E-2</v>
      </c>
    </row>
    <row r="276" spans="2:5">
      <c r="B276" s="293">
        <f>'Historical VAR Data'!B267</f>
        <v>45320</v>
      </c>
      <c r="C276" s="292" t="str">
        <f>'Historical VAR Data'!F267</f>
        <v>314.49</v>
      </c>
      <c r="D276">
        <f t="shared" si="4"/>
        <v>3.1148562247942553E-2</v>
      </c>
      <c r="E276">
        <v>3.1148562247942553E-2</v>
      </c>
    </row>
    <row r="277" spans="2:5">
      <c r="B277" s="293">
        <f>'Historical VAR Data'!B268</f>
        <v>45316</v>
      </c>
      <c r="C277" s="292" t="str">
        <f>'Historical VAR Data'!F268</f>
        <v>304.99</v>
      </c>
      <c r="D277">
        <f t="shared" si="4"/>
        <v>1.9079123229083256E-2</v>
      </c>
      <c r="E277">
        <v>1.9079123229083256E-2</v>
      </c>
    </row>
    <row r="278" spans="2:5">
      <c r="B278" s="293">
        <f>'Historical VAR Data'!B269</f>
        <v>45315</v>
      </c>
      <c r="C278" s="292" t="str">
        <f>'Historical VAR Data'!F269</f>
        <v>299.28</v>
      </c>
      <c r="D278">
        <f t="shared" si="4"/>
        <v>2.0667075915694513E-2</v>
      </c>
      <c r="E278">
        <v>2.0667075915694513E-2</v>
      </c>
    </row>
    <row r="279" spans="2:5">
      <c r="B279" s="293">
        <f>'Historical VAR Data'!B270</f>
        <v>45314</v>
      </c>
      <c r="C279" s="292" t="str">
        <f>'Historical VAR Data'!F270</f>
        <v>293.22</v>
      </c>
      <c r="D279">
        <f t="shared" si="4"/>
        <v>-1.8970189701896883E-2</v>
      </c>
      <c r="E279">
        <v>-1.8970189701896883E-2</v>
      </c>
    </row>
    <row r="280" spans="2:5">
      <c r="B280" s="293">
        <f>'Historical VAR Data'!B271</f>
        <v>45310</v>
      </c>
      <c r="C280" s="292" t="str">
        <f>'Historical VAR Data'!F271</f>
        <v>298.89</v>
      </c>
      <c r="D280">
        <f t="shared" si="4"/>
        <v>3.0584097648438058E-2</v>
      </c>
      <c r="E280">
        <v>3.0584097648438058E-2</v>
      </c>
    </row>
    <row r="281" spans="2:5">
      <c r="B281" s="293">
        <f>'Historical VAR Data'!B272</f>
        <v>45309</v>
      </c>
      <c r="C281" s="292" t="str">
        <f>'Historical VAR Data'!F272</f>
        <v>290.02</v>
      </c>
      <c r="D281">
        <f t="shared" si="4"/>
        <v>-3.2331253545093586E-2</v>
      </c>
      <c r="E281">
        <v>-3.2331253545093586E-2</v>
      </c>
    </row>
    <row r="282" spans="2:5">
      <c r="B282" s="293">
        <f>'Historical VAR Data'!B273</f>
        <v>45308</v>
      </c>
      <c r="C282" s="292" t="str">
        <f>'Historical VAR Data'!F273</f>
        <v>299.71</v>
      </c>
      <c r="D282">
        <f t="shared" si="4"/>
        <v>-7.0567187914126542E-3</v>
      </c>
      <c r="E282">
        <v>-7.0567187914126542E-3</v>
      </c>
    </row>
    <row r="283" spans="2:5">
      <c r="B283" s="293">
        <f>'Historical VAR Data'!B274</f>
        <v>45307</v>
      </c>
      <c r="C283" s="292" t="str">
        <f>'Historical VAR Data'!F274</f>
        <v>301.84</v>
      </c>
      <c r="D283">
        <f t="shared" si="4"/>
        <v>-1.8278800494373269E-2</v>
      </c>
      <c r="E283">
        <v>-1.8278800494373269E-2</v>
      </c>
    </row>
    <row r="284" spans="2:5">
      <c r="B284" s="293">
        <f>'Historical VAR Data'!B275</f>
        <v>45306</v>
      </c>
      <c r="C284" s="292" t="str">
        <f>'Historical VAR Data'!F275</f>
        <v>307.46</v>
      </c>
      <c r="D284">
        <f t="shared" si="4"/>
        <v>1.4853445999471878E-2</v>
      </c>
      <c r="E284">
        <v>1.4853445999471878E-2</v>
      </c>
    </row>
    <row r="285" spans="2:5">
      <c r="B285" s="293">
        <f>'Historical VAR Data'!B276</f>
        <v>45303</v>
      </c>
      <c r="C285" s="292" t="str">
        <f>'Historical VAR Data'!F276</f>
        <v>302.96</v>
      </c>
      <c r="D285">
        <f t="shared" si="4"/>
        <v>-7.9155672823221998E-4</v>
      </c>
      <c r="E285">
        <v>-7.9155672823221998E-4</v>
      </c>
    </row>
    <row r="286" spans="2:5">
      <c r="B286" s="293">
        <f>'Historical VAR Data'!B277</f>
        <v>45302</v>
      </c>
      <c r="C286" s="292" t="str">
        <f>'Historical VAR Data'!F277</f>
        <v>303.20</v>
      </c>
      <c r="D286">
        <f t="shared" si="4"/>
        <v>-1.4490844421024824E-3</v>
      </c>
      <c r="E286">
        <v>-1.4490844421024824E-3</v>
      </c>
    </row>
    <row r="287" spans="2:5">
      <c r="B287" s="293">
        <f>'Historical VAR Data'!B278</f>
        <v>45301</v>
      </c>
      <c r="C287" s="292" t="str">
        <f>'Historical VAR Data'!F278</f>
        <v>303.64</v>
      </c>
      <c r="D287">
        <f t="shared" si="4"/>
        <v>-2.0010327911179928E-2</v>
      </c>
      <c r="E287">
        <v>-2.0010327911179928E-2</v>
      </c>
    </row>
    <row r="288" spans="2:5">
      <c r="B288" s="293">
        <f>'Historical VAR Data'!B279</f>
        <v>45300</v>
      </c>
      <c r="C288" s="292" t="str">
        <f>'Historical VAR Data'!F279</f>
        <v>309.84</v>
      </c>
      <c r="D288">
        <f t="shared" si="4"/>
        <v>1.0435690060005181E-2</v>
      </c>
      <c r="E288">
        <v>1.0435690060005181E-2</v>
      </c>
    </row>
    <row r="289" spans="2:5">
      <c r="B289" s="293">
        <f>'Historical VAR Data'!B280</f>
        <v>45299</v>
      </c>
      <c r="C289" s="292" t="str">
        <f>'Historical VAR Data'!F280</f>
        <v>306.64</v>
      </c>
      <c r="D289">
        <f t="shared" si="4"/>
        <v>4.7511386349486833E-3</v>
      </c>
      <c r="E289">
        <v>4.7511386349486833E-3</v>
      </c>
    </row>
    <row r="290" spans="2:5">
      <c r="B290" s="293">
        <f>'Historical VAR Data'!B281</f>
        <v>45296</v>
      </c>
      <c r="C290" s="292" t="str">
        <f>'Historical VAR Data'!F281</f>
        <v>305.19</v>
      </c>
      <c r="D290">
        <f t="shared" si="4"/>
        <v>-6.7692908516938984E-3</v>
      </c>
      <c r="E290">
        <v>-6.7692908516938984E-3</v>
      </c>
    </row>
    <row r="291" spans="2:5">
      <c r="B291" s="293">
        <f>'Historical VAR Data'!B282</f>
        <v>45295</v>
      </c>
      <c r="C291" s="292" t="str">
        <f>'Historical VAR Data'!F282</f>
        <v>307.27</v>
      </c>
      <c r="D291">
        <f t="shared" si="4"/>
        <v>3.5590307033804058E-2</v>
      </c>
      <c r="E291">
        <v>3.5590307033804058E-2</v>
      </c>
    </row>
    <row r="292" spans="2:5">
      <c r="B292" s="293">
        <f>'Historical VAR Data'!B283</f>
        <v>45294</v>
      </c>
      <c r="C292" s="292" t="str">
        <f>'Historical VAR Data'!F283</f>
        <v>296.71</v>
      </c>
      <c r="D292">
        <f t="shared" si="4"/>
        <v>6.7451350713294204E-4</v>
      </c>
      <c r="E292">
        <v>6.7451350713294204E-4</v>
      </c>
    </row>
    <row r="293" spans="2:5">
      <c r="B293" s="293">
        <f>'Historical VAR Data'!B284</f>
        <v>45293</v>
      </c>
      <c r="C293" s="292" t="str">
        <f>'Historical VAR Data'!F284</f>
        <v>296.51</v>
      </c>
      <c r="D293">
        <f t="shared" si="4"/>
        <v>-1.2127269698484046E-2</v>
      </c>
      <c r="E293">
        <v>-1.2127269698484046E-2</v>
      </c>
    </row>
    <row r="294" spans="2:5">
      <c r="B294" s="293">
        <f>'Historical VAR Data'!B285</f>
        <v>45292</v>
      </c>
      <c r="C294" s="292" t="str">
        <f>'Historical VAR Data'!F285</f>
        <v>300.15</v>
      </c>
      <c r="D294">
        <f t="shared" si="4"/>
        <v>-4.5106298298564348E-3</v>
      </c>
      <c r="E294">
        <v>-4.5106298298564348E-3</v>
      </c>
    </row>
    <row r="295" spans="2:5">
      <c r="B295" s="293">
        <f>'Historical VAR Data'!B286</f>
        <v>45289</v>
      </c>
      <c r="C295" s="292" t="str">
        <f>'Historical VAR Data'!F286</f>
        <v>301.51</v>
      </c>
      <c r="D295">
        <f t="shared" si="4"/>
        <v>-8.7451096426341343E-3</v>
      </c>
      <c r="E295">
        <v>-8.7451096426341343E-3</v>
      </c>
    </row>
    <row r="296" spans="2:5">
      <c r="B296" s="293">
        <f>'Historical VAR Data'!B287</f>
        <v>45288</v>
      </c>
      <c r="C296" s="292" t="str">
        <f>'Historical VAR Data'!F287</f>
        <v>304.17</v>
      </c>
      <c r="D296">
        <f t="shared" si="4"/>
        <v>2.5660911788508274E-2</v>
      </c>
      <c r="E296">
        <v>2.5660911788508274E-2</v>
      </c>
    </row>
    <row r="297" spans="2:5">
      <c r="B297" s="293">
        <f>'Historical VAR Data'!B288</f>
        <v>45287</v>
      </c>
      <c r="C297" s="292" t="str">
        <f>'Historical VAR Data'!F288</f>
        <v>296.56</v>
      </c>
      <c r="D297">
        <f t="shared" si="4"/>
        <v>-1.146666666666666E-2</v>
      </c>
      <c r="E297">
        <v>-1.146666666666666E-2</v>
      </c>
    </row>
    <row r="298" spans="2:5">
      <c r="B298" s="293">
        <f>'Historical VAR Data'!B289</f>
        <v>45286</v>
      </c>
      <c r="C298" s="292" t="str">
        <f>'Historical VAR Data'!F289</f>
        <v>300.00</v>
      </c>
      <c r="D298">
        <f t="shared" si="4"/>
        <v>2.2460038853481388E-2</v>
      </c>
      <c r="E298">
        <v>2.2460038853481388E-2</v>
      </c>
    </row>
    <row r="299" spans="2:5">
      <c r="B299" s="293">
        <f>'Historical VAR Data'!B290</f>
        <v>45282</v>
      </c>
      <c r="C299" s="292" t="str">
        <f>'Historical VAR Data'!F290</f>
        <v>293.41</v>
      </c>
      <c r="D299">
        <f t="shared" si="4"/>
        <v>2.8025564783487134E-3</v>
      </c>
      <c r="E299">
        <v>2.8025564783487134E-3</v>
      </c>
    </row>
    <row r="300" spans="2:5">
      <c r="B300" s="293">
        <f>'Historical VAR Data'!B291</f>
        <v>45281</v>
      </c>
      <c r="C300" s="292" t="str">
        <f>'Historical VAR Data'!F291</f>
        <v>292.59</v>
      </c>
      <c r="D300">
        <f t="shared" si="4"/>
        <v>1.4458081963802645E-2</v>
      </c>
      <c r="E300">
        <v>1.4458081963802645E-2</v>
      </c>
    </row>
    <row r="301" spans="2:5">
      <c r="B301" s="293">
        <f>'Historical VAR Data'!B292</f>
        <v>45280</v>
      </c>
      <c r="C301" s="292" t="str">
        <f>'Historical VAR Data'!F292</f>
        <v>288.42</v>
      </c>
      <c r="D301">
        <f t="shared" si="4"/>
        <v>-3.8760206632227942E-2</v>
      </c>
      <c r="E301">
        <v>-3.8760206632227942E-2</v>
      </c>
    </row>
    <row r="302" spans="2:5">
      <c r="B302" s="293">
        <f>'Historical VAR Data'!B293</f>
        <v>45279</v>
      </c>
      <c r="C302" s="292" t="str">
        <f>'Historical VAR Data'!F293</f>
        <v>300.05</v>
      </c>
      <c r="D302">
        <f t="shared" si="4"/>
        <v>2.1272974812797822E-2</v>
      </c>
      <c r="E302">
        <v>2.1272974812797822E-2</v>
      </c>
    </row>
    <row r="303" spans="2:5">
      <c r="B303" s="293">
        <f>'Historical VAR Data'!B294</f>
        <v>45278</v>
      </c>
      <c r="C303" s="292" t="str">
        <f>'Historical VAR Data'!F294</f>
        <v>293.80</v>
      </c>
      <c r="D303">
        <f t="shared" si="4"/>
        <v>-6.2237856852928397E-3</v>
      </c>
      <c r="E303">
        <v>-6.2237856852928397E-3</v>
      </c>
    </row>
    <row r="304" spans="2:5">
      <c r="B304" s="293">
        <f>'Historical VAR Data'!B295</f>
        <v>45275</v>
      </c>
      <c r="C304" s="292" t="str">
        <f>'Historical VAR Data'!F295</f>
        <v>295.64</v>
      </c>
      <c r="D304">
        <f t="shared" si="4"/>
        <v>3.2839575181665658E-2</v>
      </c>
      <c r="E304">
        <v>3.2839575181665658E-2</v>
      </c>
    </row>
    <row r="305" spans="2:5">
      <c r="B305" s="293">
        <f>'Historical VAR Data'!B296</f>
        <v>45274</v>
      </c>
      <c r="C305" s="292" t="str">
        <f>'Historical VAR Data'!F296</f>
        <v>286.24</v>
      </c>
      <c r="D305">
        <f t="shared" si="4"/>
        <v>4.5623640064575395E-3</v>
      </c>
      <c r="E305">
        <v>4.5623640064575395E-3</v>
      </c>
    </row>
    <row r="306" spans="2:5">
      <c r="B306" s="293">
        <f>'Historical VAR Data'!B297</f>
        <v>45273</v>
      </c>
      <c r="C306" s="292" t="str">
        <f>'Historical VAR Data'!F297</f>
        <v>284.94</v>
      </c>
      <c r="D306">
        <f t="shared" si="4"/>
        <v>3.7579200349573932E-2</v>
      </c>
      <c r="E306">
        <v>3.7579200349573932E-2</v>
      </c>
    </row>
    <row r="307" spans="2:5">
      <c r="B307" s="293">
        <f>'Historical VAR Data'!B298</f>
        <v>45272</v>
      </c>
      <c r="C307" s="292" t="str">
        <f>'Historical VAR Data'!F298</f>
        <v>274.62</v>
      </c>
      <c r="D307">
        <f t="shared" si="4"/>
        <v>-1.3542153094579483E-2</v>
      </c>
      <c r="E307">
        <v>-1.3542153094579483E-2</v>
      </c>
    </row>
    <row r="308" spans="2:5">
      <c r="B308" s="293">
        <f>'Historical VAR Data'!B299</f>
        <v>45271</v>
      </c>
      <c r="C308" s="292" t="str">
        <f>'Historical VAR Data'!F299</f>
        <v>278.39</v>
      </c>
      <c r="D308">
        <f t="shared" si="4"/>
        <v>7.8925455269541547E-3</v>
      </c>
      <c r="E308">
        <v>7.8925455269541547E-3</v>
      </c>
    </row>
    <row r="309" spans="2:5">
      <c r="B309" s="293">
        <f>'Historical VAR Data'!B300</f>
        <v>45268</v>
      </c>
      <c r="C309" s="292" t="str">
        <f>'Historical VAR Data'!F300</f>
        <v>276.21</v>
      </c>
      <c r="D309">
        <f t="shared" si="4"/>
        <v>4.3999999999999257E-3</v>
      </c>
      <c r="E309">
        <v>4.3999999999999257E-3</v>
      </c>
    </row>
    <row r="310" spans="2:5">
      <c r="B310" s="293">
        <f>'Historical VAR Data'!B301</f>
        <v>45267</v>
      </c>
      <c r="C310" s="292" t="str">
        <f>'Historical VAR Data'!F301</f>
        <v>275.00</v>
      </c>
      <c r="D310">
        <f t="shared" si="4"/>
        <v>9.5818495539484339E-3</v>
      </c>
      <c r="E310">
        <v>9.5818495539484339E-3</v>
      </c>
    </row>
    <row r="311" spans="2:5">
      <c r="B311" s="293">
        <f>'Historical VAR Data'!B302</f>
        <v>45266</v>
      </c>
      <c r="C311" s="292" t="str">
        <f>'Historical VAR Data'!F302</f>
        <v>272.39</v>
      </c>
      <c r="D311">
        <f t="shared" si="4"/>
        <v>-1.5220535068691381E-2</v>
      </c>
      <c r="E311">
        <v>-1.5220535068691381E-2</v>
      </c>
    </row>
    <row r="312" spans="2:5">
      <c r="B312" s="293">
        <f>'Historical VAR Data'!B303</f>
        <v>45265</v>
      </c>
      <c r="C312" s="292" t="str">
        <f>'Historical VAR Data'!F303</f>
        <v>276.60</v>
      </c>
      <c r="D312">
        <f t="shared" si="4"/>
        <v>3.8756196484903305E-2</v>
      </c>
      <c r="E312">
        <v>3.8756196484903305E-2</v>
      </c>
    </row>
    <row r="313" spans="2:5">
      <c r="B313" s="293">
        <f>'Historical VAR Data'!B304</f>
        <v>45264</v>
      </c>
      <c r="C313" s="292" t="str">
        <f>'Historical VAR Data'!F304</f>
        <v>266.28</v>
      </c>
      <c r="D313">
        <f t="shared" si="4"/>
        <v>2.1756647864625143E-2</v>
      </c>
      <c r="E313">
        <v>2.1756647864625143E-2</v>
      </c>
    </row>
    <row r="314" spans="2:5">
      <c r="B314" s="293">
        <f>'Historical VAR Data'!B305</f>
        <v>45261</v>
      </c>
      <c r="C314" s="292" t="str">
        <f>'Historical VAR Data'!F305</f>
        <v>260.61</v>
      </c>
      <c r="D314">
        <f t="shared" si="4"/>
        <v>2.9265402843601997E-2</v>
      </c>
      <c r="E314">
        <v>2.9265402843601997E-2</v>
      </c>
    </row>
    <row r="315" spans="2:5">
      <c r="B315" s="293">
        <f>'Historical VAR Data'!B306</f>
        <v>45260</v>
      </c>
      <c r="C315" s="292" t="str">
        <f>'Historical VAR Data'!F306</f>
        <v>253.20</v>
      </c>
      <c r="D315">
        <f t="shared" si="4"/>
        <v>1.1222492911058759E-2</v>
      </c>
      <c r="E315">
        <v>1.1222492911058759E-2</v>
      </c>
    </row>
    <row r="316" spans="2:5">
      <c r="B316" s="293">
        <f>'Historical VAR Data'!B307</f>
        <v>45259</v>
      </c>
      <c r="C316" s="292" t="str">
        <f>'Historical VAR Data'!F307</f>
        <v>250.39</v>
      </c>
      <c r="D316">
        <f t="shared" si="4"/>
        <v>3.2856513202708386E-3</v>
      </c>
      <c r="E316">
        <v>3.2856513202708386E-3</v>
      </c>
    </row>
    <row r="317" spans="2:5">
      <c r="B317" s="293">
        <f>'Historical VAR Data'!B308</f>
        <v>45258</v>
      </c>
      <c r="C317" s="292" t="str">
        <f>'Historical VAR Data'!F308</f>
        <v>249.57</v>
      </c>
      <c r="D317">
        <f t="shared" si="4"/>
        <v>1.4388489208633061E-2</v>
      </c>
      <c r="E317">
        <v>1.4388489208633061E-2</v>
      </c>
    </row>
    <row r="318" spans="2:5">
      <c r="B318" s="293">
        <f>'Historical VAR Data'!B309</f>
        <v>45254</v>
      </c>
      <c r="C318" s="292" t="str">
        <f>'Historical VAR Data'!F309</f>
        <v>246.03</v>
      </c>
      <c r="D318">
        <f t="shared" si="4"/>
        <v>4.5320921117100021E-3</v>
      </c>
      <c r="E318">
        <v>4.5320921117100021E-3</v>
      </c>
    </row>
    <row r="319" spans="2:5">
      <c r="B319" s="293">
        <f>'Historical VAR Data'!B310</f>
        <v>45253</v>
      </c>
      <c r="C319" s="292" t="str">
        <f>'Historical VAR Data'!F310</f>
        <v>244.92</v>
      </c>
      <c r="D319">
        <f t="shared" si="4"/>
        <v>-3.5396069815696513E-3</v>
      </c>
      <c r="E319">
        <v>-3.5396069815696513E-3</v>
      </c>
    </row>
    <row r="320" spans="2:5">
      <c r="B320" s="293">
        <f>'Historical VAR Data'!B311</f>
        <v>45252</v>
      </c>
      <c r="C320" s="292" t="str">
        <f>'Historical VAR Data'!F311</f>
        <v>245.79</v>
      </c>
      <c r="D320">
        <f t="shared" si="4"/>
        <v>1.4613003095975199E-2</v>
      </c>
      <c r="E320">
        <v>1.4613003095975199E-2</v>
      </c>
    </row>
    <row r="321" spans="2:5">
      <c r="B321" s="293">
        <f>'Historical VAR Data'!B312</f>
        <v>45251</v>
      </c>
      <c r="C321" s="292" t="str">
        <f>'Historical VAR Data'!F312</f>
        <v>242.25</v>
      </c>
      <c r="D321">
        <f t="shared" si="4"/>
        <v>-4.1928721174004611E-3</v>
      </c>
      <c r="E321">
        <v>-4.1928721174004611E-3</v>
      </c>
    </row>
    <row r="322" spans="2:5">
      <c r="B322" s="293">
        <f>'Historical VAR Data'!B313</f>
        <v>45250</v>
      </c>
      <c r="C322" s="292" t="str">
        <f>'Historical VAR Data'!F313</f>
        <v>243.27</v>
      </c>
      <c r="D322">
        <f t="shared" si="4"/>
        <v>-2.1739130434782652E-3</v>
      </c>
      <c r="E322">
        <v>-2.1739130434782652E-3</v>
      </c>
    </row>
    <row r="323" spans="2:5">
      <c r="B323" s="293">
        <f>'Historical VAR Data'!B314</f>
        <v>45247</v>
      </c>
      <c r="C323" s="292" t="str">
        <f>'Historical VAR Data'!F314</f>
        <v>243.80</v>
      </c>
      <c r="D323">
        <f t="shared" si="4"/>
        <v>-2.9853187747924171E-3</v>
      </c>
      <c r="E323">
        <v>-2.9853187747924171E-3</v>
      </c>
    </row>
    <row r="324" spans="2:5">
      <c r="B324" s="293">
        <f>'Historical VAR Data'!B315</f>
        <v>45246</v>
      </c>
      <c r="C324" s="292" t="str">
        <f>'Historical VAR Data'!F315</f>
        <v>244.53</v>
      </c>
      <c r="D324">
        <f t="shared" si="4"/>
        <v>2.0448190961065E-2</v>
      </c>
      <c r="E324">
        <v>2.0448190961065E-2</v>
      </c>
    </row>
    <row r="325" spans="2:5">
      <c r="B325" s="293">
        <f>'Historical VAR Data'!B316</f>
        <v>45245</v>
      </c>
      <c r="C325" s="292" t="str">
        <f>'Historical VAR Data'!F316</f>
        <v>239.63</v>
      </c>
      <c r="D325">
        <f t="shared" si="4"/>
        <v>6.510416666666595E-3</v>
      </c>
      <c r="E325">
        <v>6.510416666666595E-3</v>
      </c>
    </row>
    <row r="326" spans="2:5">
      <c r="B326" s="293">
        <f>'Historical VAR Data'!B317</f>
        <v>45243</v>
      </c>
      <c r="C326" s="292" t="str">
        <f>'Historical VAR Data'!F317</f>
        <v>238.08</v>
      </c>
      <c r="D326">
        <f t="shared" si="4"/>
        <v>1.2115801555924087E-2</v>
      </c>
      <c r="E326">
        <v>1.2115801555924087E-2</v>
      </c>
    </row>
    <row r="327" spans="2:5">
      <c r="B327" s="293">
        <f>'Historical VAR Data'!B318</f>
        <v>45240</v>
      </c>
      <c r="C327" s="292" t="str">
        <f>'Historical VAR Data'!F318</f>
        <v>235.23</v>
      </c>
      <c r="D327">
        <f t="shared" si="4"/>
        <v>2.021078197510516E-2</v>
      </c>
      <c r="E327">
        <v>2.021078197510516E-2</v>
      </c>
    </row>
    <row r="328" spans="2:5">
      <c r="B328" s="293">
        <f>'Historical VAR Data'!B319</f>
        <v>45239</v>
      </c>
      <c r="C328" s="292" t="str">
        <f>'Historical VAR Data'!F319</f>
        <v>230.57</v>
      </c>
      <c r="D328">
        <f t="shared" si="4"/>
        <v>5.2755493547261053E-3</v>
      </c>
      <c r="E328">
        <v>5.2755493547261053E-3</v>
      </c>
    </row>
    <row r="329" spans="2:5">
      <c r="B329" s="293">
        <f>'Historical VAR Data'!B320</f>
        <v>45238</v>
      </c>
      <c r="C329" s="292" t="str">
        <f>'Historical VAR Data'!F320</f>
        <v>229.36</v>
      </c>
      <c r="D329">
        <f t="shared" si="4"/>
        <v>-1.0270130318460323E-2</v>
      </c>
      <c r="E329">
        <v>-1.0270130318460323E-2</v>
      </c>
    </row>
    <row r="330" spans="2:5">
      <c r="B330" s="293">
        <f>'Historical VAR Data'!B321</f>
        <v>45237</v>
      </c>
      <c r="C330" s="292" t="str">
        <f>'Historical VAR Data'!F321</f>
        <v>231.74</v>
      </c>
      <c r="D330">
        <f t="shared" si="4"/>
        <v>1.4001925264723974E-2</v>
      </c>
      <c r="E330">
        <v>1.4001925264723974E-2</v>
      </c>
    </row>
    <row r="331" spans="2:5">
      <c r="B331" s="293">
        <f>'Historical VAR Data'!B322</f>
        <v>45236</v>
      </c>
      <c r="C331" s="292" t="str">
        <f>'Historical VAR Data'!F322</f>
        <v>228.54</v>
      </c>
      <c r="D331">
        <f t="shared" si="4"/>
        <v>6.3851336474525016E-3</v>
      </c>
      <c r="E331">
        <v>6.3851336474525016E-3</v>
      </c>
    </row>
    <row r="332" spans="2:5">
      <c r="B332" s="293">
        <f>'Historical VAR Data'!B323</f>
        <v>45233</v>
      </c>
      <c r="C332" s="292" t="str">
        <f>'Historical VAR Data'!F323</f>
        <v>227.09</v>
      </c>
      <c r="D332">
        <f t="shared" si="4"/>
        <v>5.8021082469660833E-3</v>
      </c>
      <c r="E332">
        <v>5.8021082469660833E-3</v>
      </c>
    </row>
    <row r="333" spans="2:5">
      <c r="B333" s="293">
        <f>'Historical VAR Data'!B324</f>
        <v>45232</v>
      </c>
      <c r="C333" s="292" t="str">
        <f>'Historical VAR Data'!F324</f>
        <v>225.78</v>
      </c>
      <c r="D333">
        <f t="shared" ref="D333:D396" si="5">(C333-C334)/C334</f>
        <v>1.1423195807015238E-2</v>
      </c>
      <c r="E333">
        <v>1.1423195807015238E-2</v>
      </c>
    </row>
    <row r="334" spans="2:5">
      <c r="B334" s="293">
        <f>'Historical VAR Data'!B325</f>
        <v>45231</v>
      </c>
      <c r="C334" s="292" t="str">
        <f>'Historical VAR Data'!F325</f>
        <v>223.23</v>
      </c>
      <c r="D334">
        <f t="shared" si="5"/>
        <v>-1.3609650479430925E-2</v>
      </c>
      <c r="E334">
        <v>-1.3609650479430925E-2</v>
      </c>
    </row>
    <row r="335" spans="2:5">
      <c r="B335" s="293">
        <f>'Historical VAR Data'!B326</f>
        <v>45230</v>
      </c>
      <c r="C335" s="292" t="str">
        <f>'Historical VAR Data'!F326</f>
        <v>226.31</v>
      </c>
      <c r="D335">
        <f t="shared" si="5"/>
        <v>5.1521208083499734E-3</v>
      </c>
      <c r="E335">
        <v>5.1521208083499734E-3</v>
      </c>
    </row>
    <row r="336" spans="2:5">
      <c r="B336" s="293">
        <f>'Historical VAR Data'!B327</f>
        <v>45229</v>
      </c>
      <c r="C336" s="292" t="str">
        <f>'Historical VAR Data'!F327</f>
        <v>225.15</v>
      </c>
      <c r="D336">
        <f t="shared" si="5"/>
        <v>-8.4555423437705883E-3</v>
      </c>
      <c r="E336">
        <v>-8.4555423437705883E-3</v>
      </c>
    </row>
    <row r="337" spans="2:5">
      <c r="B337" s="293">
        <f>'Historical VAR Data'!B328</f>
        <v>45226</v>
      </c>
      <c r="C337" s="292" t="str">
        <f>'Historical VAR Data'!F328</f>
        <v>227.07</v>
      </c>
      <c r="D337">
        <f t="shared" si="5"/>
        <v>2.1365599136379993E-2</v>
      </c>
      <c r="E337">
        <v>2.1365599136379993E-2</v>
      </c>
    </row>
    <row r="338" spans="2:5">
      <c r="B338" s="293">
        <f>'Historical VAR Data'!B329</f>
        <v>45225</v>
      </c>
      <c r="C338" s="292" t="str">
        <f>'Historical VAR Data'!F329</f>
        <v>222.32</v>
      </c>
      <c r="D338">
        <f t="shared" si="5"/>
        <v>-1.7511562121144751E-3</v>
      </c>
      <c r="E338">
        <v>-1.7511562121144751E-3</v>
      </c>
    </row>
    <row r="339" spans="2:5">
      <c r="B339" s="293">
        <f>'Historical VAR Data'!B330</f>
        <v>45224</v>
      </c>
      <c r="C339" s="292" t="str">
        <f>'Historical VAR Data'!F330</f>
        <v>222.71</v>
      </c>
      <c r="D339">
        <f t="shared" si="5"/>
        <v>-1.9028322248161006E-2</v>
      </c>
      <c r="E339">
        <v>-1.9028322248161006E-2</v>
      </c>
    </row>
    <row r="340" spans="2:5">
      <c r="B340" s="293">
        <f>'Historical VAR Data'!B331</f>
        <v>45222</v>
      </c>
      <c r="C340" s="292" t="str">
        <f>'Historical VAR Data'!F331</f>
        <v>227.03</v>
      </c>
      <c r="D340">
        <f t="shared" si="5"/>
        <v>-1.8460873324686596E-2</v>
      </c>
      <c r="E340">
        <v>-1.8460873324686596E-2</v>
      </c>
    </row>
    <row r="341" spans="2:5">
      <c r="B341" s="293">
        <f>'Historical VAR Data'!B332</f>
        <v>45219</v>
      </c>
      <c r="C341" s="292" t="str">
        <f>'Historical VAR Data'!F332</f>
        <v>231.30</v>
      </c>
      <c r="D341">
        <f t="shared" si="5"/>
        <v>6.2646828504306865E-3</v>
      </c>
      <c r="E341">
        <v>6.2646828504306865E-3</v>
      </c>
    </row>
    <row r="342" spans="2:5">
      <c r="B342" s="293">
        <f>'Historical VAR Data'!B333</f>
        <v>45218</v>
      </c>
      <c r="C342" s="292" t="str">
        <f>'Historical VAR Data'!F333</f>
        <v>229.86</v>
      </c>
      <c r="D342">
        <f t="shared" si="5"/>
        <v>-1.0333247222939712E-2</v>
      </c>
      <c r="E342">
        <v>-1.0333247222939712E-2</v>
      </c>
    </row>
    <row r="343" spans="2:5">
      <c r="B343" s="293">
        <f>'Historical VAR Data'!B334</f>
        <v>45217</v>
      </c>
      <c r="C343" s="292" t="str">
        <f>'Historical VAR Data'!F334</f>
        <v>232.26</v>
      </c>
      <c r="D343">
        <f t="shared" si="5"/>
        <v>-1.6055920355856897E-2</v>
      </c>
      <c r="E343">
        <v>-1.6055920355856897E-2</v>
      </c>
    </row>
    <row r="344" spans="2:5">
      <c r="B344" s="293">
        <f>'Historical VAR Data'!B335</f>
        <v>45216</v>
      </c>
      <c r="C344" s="292" t="str">
        <f>'Historical VAR Data'!F335</f>
        <v>236.05</v>
      </c>
      <c r="D344">
        <f t="shared" si="5"/>
        <v>1.0271774020971562E-2</v>
      </c>
      <c r="E344">
        <v>1.0271774020971562E-2</v>
      </c>
    </row>
    <row r="345" spans="2:5">
      <c r="B345" s="293">
        <f>'Historical VAR Data'!B336</f>
        <v>45215</v>
      </c>
      <c r="C345" s="292" t="str">
        <f>'Historical VAR Data'!F336</f>
        <v>233.65</v>
      </c>
      <c r="D345">
        <f t="shared" si="5"/>
        <v>5.8114507102883951E-3</v>
      </c>
      <c r="E345">
        <v>5.8114507102883951E-3</v>
      </c>
    </row>
    <row r="346" spans="2:5">
      <c r="B346" s="293">
        <f>'Historical VAR Data'!B337</f>
        <v>45212</v>
      </c>
      <c r="C346" s="292" t="str">
        <f>'Historical VAR Data'!F337</f>
        <v>232.30</v>
      </c>
      <c r="D346">
        <f t="shared" si="5"/>
        <v>1.8544874283003701E-3</v>
      </c>
      <c r="E346">
        <v>1.8544874283003701E-3</v>
      </c>
    </row>
    <row r="347" spans="2:5">
      <c r="B347" s="293">
        <f>'Historical VAR Data'!B338</f>
        <v>45211</v>
      </c>
      <c r="C347" s="292" t="str">
        <f>'Historical VAR Data'!F338</f>
        <v>231.87</v>
      </c>
      <c r="D347">
        <f t="shared" si="5"/>
        <v>1.2134968789558694E-2</v>
      </c>
      <c r="E347">
        <v>1.2134968789558694E-2</v>
      </c>
    </row>
    <row r="348" spans="2:5">
      <c r="B348" s="293">
        <f>'Historical VAR Data'!B339</f>
        <v>45210</v>
      </c>
      <c r="C348" s="292" t="str">
        <f>'Historical VAR Data'!F339</f>
        <v>229.09</v>
      </c>
      <c r="D348">
        <f t="shared" si="5"/>
        <v>1.1881625441696103E-2</v>
      </c>
      <c r="E348">
        <v>1.1881625441696103E-2</v>
      </c>
    </row>
    <row r="349" spans="2:5">
      <c r="B349" s="293">
        <f>'Historical VAR Data'!B340</f>
        <v>45209</v>
      </c>
      <c r="C349" s="292" t="str">
        <f>'Historical VAR Data'!F340</f>
        <v>226.40</v>
      </c>
      <c r="D349">
        <f t="shared" si="5"/>
        <v>5.10543840177583E-3</v>
      </c>
      <c r="E349">
        <v>5.10543840177583E-3</v>
      </c>
    </row>
    <row r="350" spans="2:5">
      <c r="B350" s="293">
        <f>'Historical VAR Data'!B341</f>
        <v>45208</v>
      </c>
      <c r="C350" s="292" t="str">
        <f>'Historical VAR Data'!F341</f>
        <v>225.25</v>
      </c>
      <c r="D350">
        <f t="shared" si="5"/>
        <v>-3.6271951165567887E-3</v>
      </c>
      <c r="E350">
        <v>-3.6271951165567887E-3</v>
      </c>
    </row>
    <row r="351" spans="2:5">
      <c r="B351" s="293">
        <f>'Historical VAR Data'!B342</f>
        <v>45205</v>
      </c>
      <c r="C351" s="292" t="str">
        <f>'Historical VAR Data'!F342</f>
        <v>226.07</v>
      </c>
      <c r="D351">
        <f t="shared" si="5"/>
        <v>7.3074009713495801E-3</v>
      </c>
      <c r="E351">
        <v>7.3074009713495801E-3</v>
      </c>
    </row>
    <row r="352" spans="2:5">
      <c r="B352" s="293">
        <f>'Historical VAR Data'!B343</f>
        <v>45204</v>
      </c>
      <c r="C352" s="292" t="str">
        <f>'Historical VAR Data'!F343</f>
        <v>224.43</v>
      </c>
      <c r="D352">
        <f t="shared" si="5"/>
        <v>-5.5388160226869905E-3</v>
      </c>
      <c r="E352">
        <v>-5.5388160226869905E-3</v>
      </c>
    </row>
    <row r="353" spans="2:5">
      <c r="B353" s="293">
        <f>'Historical VAR Data'!B344</f>
        <v>45203</v>
      </c>
      <c r="C353" s="292" t="str">
        <f>'Historical VAR Data'!F344</f>
        <v>225.68</v>
      </c>
      <c r="D353">
        <f t="shared" si="5"/>
        <v>-2.50982763834291E-2</v>
      </c>
      <c r="E353">
        <v>-2.50982763834291E-2</v>
      </c>
    </row>
    <row r="354" spans="2:5">
      <c r="B354" s="293">
        <f>'Historical VAR Data'!B345</f>
        <v>45202</v>
      </c>
      <c r="C354" s="292" t="str">
        <f>'Historical VAR Data'!F345</f>
        <v>231.49</v>
      </c>
      <c r="D354">
        <f t="shared" si="5"/>
        <v>-1.7694984299414358E-2</v>
      </c>
      <c r="E354">
        <v>-1.7694984299414358E-2</v>
      </c>
    </row>
    <row r="355" spans="2:5">
      <c r="B355" s="293">
        <f>'Historical VAR Data'!B346</f>
        <v>45198</v>
      </c>
      <c r="C355" s="292" t="str">
        <f>'Historical VAR Data'!F346</f>
        <v>235.66</v>
      </c>
      <c r="D355">
        <f t="shared" si="5"/>
        <v>3.5822601204342691E-2</v>
      </c>
      <c r="E355">
        <v>3.5822601204342691E-2</v>
      </c>
    </row>
    <row r="356" spans="2:5">
      <c r="B356" s="293">
        <f>'Historical VAR Data'!B347</f>
        <v>45197</v>
      </c>
      <c r="C356" s="292" t="str">
        <f>'Historical VAR Data'!F347</f>
        <v>227.51</v>
      </c>
      <c r="D356">
        <f t="shared" si="5"/>
        <v>-9.3616650701036572E-3</v>
      </c>
      <c r="E356">
        <v>-9.3616650701036572E-3</v>
      </c>
    </row>
    <row r="357" spans="2:5">
      <c r="B357" s="293">
        <f>'Historical VAR Data'!B348</f>
        <v>45196</v>
      </c>
      <c r="C357" s="292" t="str">
        <f>'Historical VAR Data'!F348</f>
        <v>229.66</v>
      </c>
      <c r="D357">
        <f t="shared" si="5"/>
        <v>-3.7739122890730254E-3</v>
      </c>
      <c r="E357">
        <v>-3.7739122890730254E-3</v>
      </c>
    </row>
    <row r="358" spans="2:5">
      <c r="B358" s="293">
        <f>'Historical VAR Data'!B349</f>
        <v>45195</v>
      </c>
      <c r="C358" s="292" t="str">
        <f>'Historical VAR Data'!F349</f>
        <v>230.53</v>
      </c>
      <c r="D358">
        <f t="shared" si="5"/>
        <v>2.3043478260869614E-3</v>
      </c>
      <c r="E358">
        <v>2.3043478260869614E-3</v>
      </c>
    </row>
    <row r="359" spans="2:5">
      <c r="B359" s="293">
        <f>'Historical VAR Data'!B350</f>
        <v>45194</v>
      </c>
      <c r="C359" s="292" t="str">
        <f>'Historical VAR Data'!F350</f>
        <v>230.00</v>
      </c>
      <c r="D359">
        <f t="shared" si="5"/>
        <v>7.137539957087163E-3</v>
      </c>
      <c r="E359">
        <v>7.137539957087163E-3</v>
      </c>
    </row>
    <row r="360" spans="2:5">
      <c r="B360" s="293">
        <f>'Historical VAR Data'!B351</f>
        <v>45191</v>
      </c>
      <c r="C360" s="292" t="str">
        <f>'Historical VAR Data'!F351</f>
        <v>228.37</v>
      </c>
      <c r="D360">
        <f t="shared" si="5"/>
        <v>-4.1861073562116076E-3</v>
      </c>
      <c r="E360">
        <v>-4.1861073562116076E-3</v>
      </c>
    </row>
    <row r="361" spans="2:5">
      <c r="B361" s="293">
        <f>'Historical VAR Data'!B352</f>
        <v>45190</v>
      </c>
      <c r="C361" s="292" t="str">
        <f>'Historical VAR Data'!F352</f>
        <v>229.33</v>
      </c>
      <c r="D361">
        <f t="shared" si="5"/>
        <v>-1.1593828118265656E-2</v>
      </c>
      <c r="E361">
        <v>-1.1593828118265656E-2</v>
      </c>
    </row>
    <row r="362" spans="2:5">
      <c r="B362" s="293">
        <f>'Historical VAR Data'!B353</f>
        <v>45189</v>
      </c>
      <c r="C362" s="292" t="str">
        <f>'Historical VAR Data'!F353</f>
        <v>232.02</v>
      </c>
      <c r="D362">
        <f t="shared" si="5"/>
        <v>2.2895157458205587E-3</v>
      </c>
      <c r="E362">
        <v>2.2895157458205587E-3</v>
      </c>
    </row>
    <row r="363" spans="2:5">
      <c r="B363" s="293">
        <f>'Historical VAR Data'!B354</f>
        <v>45187</v>
      </c>
      <c r="C363" s="292" t="str">
        <f>'Historical VAR Data'!F354</f>
        <v>231.49</v>
      </c>
      <c r="D363">
        <f t="shared" si="5"/>
        <v>2.1174290881821038E-2</v>
      </c>
      <c r="E363">
        <v>2.1174290881821038E-2</v>
      </c>
    </row>
    <row r="364" spans="2:5">
      <c r="B364" s="293">
        <f>'Historical VAR Data'!B355</f>
        <v>45184</v>
      </c>
      <c r="C364" s="292" t="str">
        <f>'Historical VAR Data'!F355</f>
        <v>226.69</v>
      </c>
      <c r="D364">
        <f t="shared" si="5"/>
        <v>-7.3564829005561445E-3</v>
      </c>
      <c r="E364">
        <v>-7.3564829005561445E-3</v>
      </c>
    </row>
    <row r="365" spans="2:5">
      <c r="B365" s="293">
        <f>'Historical VAR Data'!B356</f>
        <v>45183</v>
      </c>
      <c r="C365" s="292" t="str">
        <f>'Historical VAR Data'!F356</f>
        <v>228.37</v>
      </c>
      <c r="D365">
        <f t="shared" si="5"/>
        <v>3.3831282952548783E-3</v>
      </c>
      <c r="E365">
        <v>3.3831282952548783E-3</v>
      </c>
    </row>
    <row r="366" spans="2:5">
      <c r="B366" s="293">
        <f>'Historical VAR Data'!B357</f>
        <v>45182</v>
      </c>
      <c r="C366" s="292" t="str">
        <f>'Historical VAR Data'!F357</f>
        <v>227.60</v>
      </c>
      <c r="D366">
        <f t="shared" si="5"/>
        <v>8.7311084518902574E-3</v>
      </c>
      <c r="E366">
        <v>8.7311084518902574E-3</v>
      </c>
    </row>
    <row r="367" spans="2:5">
      <c r="B367" s="293">
        <f>'Historical VAR Data'!B358</f>
        <v>45181</v>
      </c>
      <c r="C367" s="292" t="str">
        <f>'Historical VAR Data'!F358</f>
        <v>225.63</v>
      </c>
      <c r="D367">
        <f t="shared" si="5"/>
        <v>-3.2917577472032944E-2</v>
      </c>
      <c r="E367">
        <v>-3.2917577472032944E-2</v>
      </c>
    </row>
    <row r="368" spans="2:5">
      <c r="B368" s="293">
        <f>'Historical VAR Data'!B359</f>
        <v>45180</v>
      </c>
      <c r="C368" s="292" t="str">
        <f>'Historical VAR Data'!F359</f>
        <v>233.31</v>
      </c>
      <c r="D368">
        <f t="shared" si="5"/>
        <v>1.1839708561019992E-2</v>
      </c>
      <c r="E368">
        <v>1.1839708561019992E-2</v>
      </c>
    </row>
    <row r="369" spans="2:5">
      <c r="B369" s="293">
        <f>'Historical VAR Data'!B360</f>
        <v>45177</v>
      </c>
      <c r="C369" s="292" t="str">
        <f>'Historical VAR Data'!F360</f>
        <v>230.58</v>
      </c>
      <c r="D369">
        <f t="shared" si="5"/>
        <v>2.6305247696621823E-2</v>
      </c>
      <c r="E369">
        <v>2.6305247696621823E-2</v>
      </c>
    </row>
    <row r="370" spans="2:5">
      <c r="B370" s="293">
        <f>'Historical VAR Data'!B361</f>
        <v>45176</v>
      </c>
      <c r="C370" s="292" t="str">
        <f>'Historical VAR Data'!F361</f>
        <v>224.67</v>
      </c>
      <c r="D370">
        <f t="shared" si="5"/>
        <v>9.4805895039539231E-3</v>
      </c>
      <c r="E370">
        <v>9.4805895039539231E-3</v>
      </c>
    </row>
    <row r="371" spans="2:5">
      <c r="B371" s="293">
        <f>'Historical VAR Data'!B362</f>
        <v>45175</v>
      </c>
      <c r="C371" s="292" t="str">
        <f>'Historical VAR Data'!F362</f>
        <v>222.56</v>
      </c>
      <c r="D371">
        <f t="shared" si="5"/>
        <v>-1.1503442149678007E-2</v>
      </c>
      <c r="E371">
        <v>-1.1503442149678007E-2</v>
      </c>
    </row>
    <row r="372" spans="2:5">
      <c r="B372" s="293">
        <f>'Historical VAR Data'!B363</f>
        <v>45174</v>
      </c>
      <c r="C372" s="292" t="str">
        <f>'Historical VAR Data'!F363</f>
        <v>225.15</v>
      </c>
      <c r="D372">
        <f t="shared" si="5"/>
        <v>-5.1257125182271957E-3</v>
      </c>
      <c r="E372">
        <v>-5.1257125182271957E-3</v>
      </c>
    </row>
    <row r="373" spans="2:5">
      <c r="B373" s="293">
        <f>'Historical VAR Data'!B364</f>
        <v>45173</v>
      </c>
      <c r="C373" s="292" t="str">
        <f>'Historical VAR Data'!F364</f>
        <v>226.31</v>
      </c>
      <c r="D373">
        <f t="shared" si="5"/>
        <v>2.2130888397091396E-2</v>
      </c>
      <c r="E373">
        <v>2.2130888397091396E-2</v>
      </c>
    </row>
    <row r="374" spans="2:5">
      <c r="B374" s="293">
        <f>'Historical VAR Data'!B365</f>
        <v>45170</v>
      </c>
      <c r="C374" s="292" t="str">
        <f>'Historical VAR Data'!F365</f>
        <v>221.41</v>
      </c>
      <c r="D374">
        <f t="shared" si="5"/>
        <v>4.7202383767677193E-2</v>
      </c>
      <c r="E374">
        <v>4.7202383767677193E-2</v>
      </c>
    </row>
    <row r="375" spans="2:5">
      <c r="B375" s="293">
        <f>'Historical VAR Data'!B366</f>
        <v>45169</v>
      </c>
      <c r="C375" s="292" t="str">
        <f>'Historical VAR Data'!F366</f>
        <v>211.43</v>
      </c>
      <c r="D375">
        <f t="shared" si="5"/>
        <v>-4.7274618257454881E-4</v>
      </c>
      <c r="E375">
        <v>-4.7274618257454881E-4</v>
      </c>
    </row>
    <row r="376" spans="2:5">
      <c r="B376" s="293">
        <f>'Historical VAR Data'!B367</f>
        <v>45168</v>
      </c>
      <c r="C376" s="292" t="str">
        <f>'Historical VAR Data'!F367</f>
        <v>211.53</v>
      </c>
      <c r="D376">
        <f t="shared" si="5"/>
        <v>-3.157398680490045E-3</v>
      </c>
      <c r="E376">
        <v>-3.157398680490045E-3</v>
      </c>
    </row>
    <row r="377" spans="2:5">
      <c r="B377" s="293">
        <f>'Historical VAR Data'!B368</f>
        <v>45167</v>
      </c>
      <c r="C377" s="292" t="str">
        <f>'Historical VAR Data'!F368</f>
        <v>212.20</v>
      </c>
      <c r="D377">
        <f t="shared" si="5"/>
        <v>1.1005764924484265E-2</v>
      </c>
      <c r="E377">
        <v>1.1005764924484265E-2</v>
      </c>
    </row>
    <row r="378" spans="2:5">
      <c r="B378" s="293">
        <f>'Historical VAR Data'!B369</f>
        <v>45166</v>
      </c>
      <c r="C378" s="292" t="str">
        <f>'Historical VAR Data'!F369</f>
        <v>209.89</v>
      </c>
      <c r="D378">
        <f t="shared" si="5"/>
        <v>3.6341031894036768E-3</v>
      </c>
      <c r="E378">
        <v>3.6341031894036768E-3</v>
      </c>
    </row>
    <row r="379" spans="2:5">
      <c r="B379" s="293">
        <f>'Historical VAR Data'!B370</f>
        <v>45163</v>
      </c>
      <c r="C379" s="292" t="str">
        <f>'Historical VAR Data'!F370</f>
        <v>209.13</v>
      </c>
      <c r="D379">
        <f t="shared" si="5"/>
        <v>-1.335157576901308E-2</v>
      </c>
      <c r="E379">
        <v>-1.335157576901308E-2</v>
      </c>
    </row>
    <row r="380" spans="2:5">
      <c r="B380" s="293">
        <f>'Historical VAR Data'!B371</f>
        <v>45162</v>
      </c>
      <c r="C380" s="292" t="str">
        <f>'Historical VAR Data'!F371</f>
        <v>211.96</v>
      </c>
      <c r="D380">
        <f t="shared" si="5"/>
        <v>-3.8069276683743115E-3</v>
      </c>
      <c r="E380">
        <v>-3.8069276683743115E-3</v>
      </c>
    </row>
    <row r="381" spans="2:5">
      <c r="B381" s="293">
        <f>'Historical VAR Data'!B372</f>
        <v>45161</v>
      </c>
      <c r="C381" s="292" t="str">
        <f>'Historical VAR Data'!F372</f>
        <v>212.77</v>
      </c>
      <c r="D381">
        <f t="shared" si="5"/>
        <v>0</v>
      </c>
      <c r="E381">
        <v>0</v>
      </c>
    </row>
    <row r="382" spans="2:5">
      <c r="B382" s="293">
        <f>'Historical VAR Data'!B373</f>
        <v>45160</v>
      </c>
      <c r="C382" s="292" t="str">
        <f>'Historical VAR Data'!F373</f>
        <v>212.77</v>
      </c>
      <c r="D382">
        <f t="shared" si="5"/>
        <v>1.3238725653602557E-2</v>
      </c>
      <c r="E382">
        <v>1.3238725653602557E-2</v>
      </c>
    </row>
    <row r="383" spans="2:5">
      <c r="B383" s="293">
        <f>'Historical VAR Data'!B374</f>
        <v>45159</v>
      </c>
      <c r="C383" s="292" t="str">
        <f>'Historical VAR Data'!F374</f>
        <v>209.99</v>
      </c>
      <c r="D383">
        <f t="shared" si="5"/>
        <v>1.6949973364327568E-2</v>
      </c>
      <c r="E383">
        <v>1.6949973364327568E-2</v>
      </c>
    </row>
    <row r="384" spans="2:5">
      <c r="B384" s="293">
        <f>'Historical VAR Data'!B375</f>
        <v>45156</v>
      </c>
      <c r="C384" s="292" t="str">
        <f>'Historical VAR Data'!F375</f>
        <v>206.49</v>
      </c>
      <c r="D384">
        <f t="shared" si="5"/>
        <v>-2.7528252680382166E-3</v>
      </c>
      <c r="E384">
        <v>-2.7528252680382166E-3</v>
      </c>
    </row>
    <row r="385" spans="2:5">
      <c r="B385" s="293">
        <f>'Historical VAR Data'!B376</f>
        <v>45155</v>
      </c>
      <c r="C385" s="292" t="str">
        <f>'Historical VAR Data'!F376</f>
        <v>207.06</v>
      </c>
      <c r="D385">
        <f t="shared" si="5"/>
        <v>-7.8106282045138503E-3</v>
      </c>
      <c r="E385">
        <v>-7.8106282045138503E-3</v>
      </c>
    </row>
    <row r="386" spans="2:5">
      <c r="B386" s="293">
        <f>'Historical VAR Data'!B377</f>
        <v>45154</v>
      </c>
      <c r="C386" s="292" t="str">
        <f>'Historical VAR Data'!F377</f>
        <v>208.69</v>
      </c>
      <c r="D386">
        <f t="shared" si="5"/>
        <v>2.0888367087369193E-2</v>
      </c>
      <c r="E386">
        <v>2.0888367087369193E-2</v>
      </c>
    </row>
    <row r="387" spans="2:5">
      <c r="B387" s="293">
        <f>'Historical VAR Data'!B378</f>
        <v>45152</v>
      </c>
      <c r="C387" s="292" t="str">
        <f>'Historical VAR Data'!F378</f>
        <v>204.42</v>
      </c>
      <c r="D387">
        <f t="shared" si="5"/>
        <v>0</v>
      </c>
      <c r="E387">
        <v>0</v>
      </c>
    </row>
    <row r="388" spans="2:5">
      <c r="B388" s="293">
        <f>'Historical VAR Data'!B379</f>
        <v>45149</v>
      </c>
      <c r="C388" s="292" t="str">
        <f>'Historical VAR Data'!F379</f>
        <v>204.42</v>
      </c>
      <c r="D388">
        <f t="shared" si="5"/>
        <v>-6.5607231374837085E-3</v>
      </c>
      <c r="E388">
        <v>-6.5607231374837085E-3</v>
      </c>
    </row>
    <row r="389" spans="2:5">
      <c r="B389" s="293">
        <f>'Historical VAR Data'!B380</f>
        <v>45148</v>
      </c>
      <c r="C389" s="292" t="str">
        <f>'Historical VAR Data'!F380</f>
        <v>205.77</v>
      </c>
      <c r="D389">
        <f t="shared" si="5"/>
        <v>-5.9420289855071969E-3</v>
      </c>
      <c r="E389">
        <v>-5.9420289855071969E-3</v>
      </c>
    </row>
    <row r="390" spans="2:5">
      <c r="B390" s="293">
        <f>'Historical VAR Data'!B381</f>
        <v>45147</v>
      </c>
      <c r="C390" s="292" t="str">
        <f>'Historical VAR Data'!F381</f>
        <v>207.00</v>
      </c>
      <c r="D390">
        <f t="shared" si="5"/>
        <v>5.2935748628041542E-3</v>
      </c>
      <c r="E390">
        <v>5.2935748628041542E-3</v>
      </c>
    </row>
    <row r="391" spans="2:5">
      <c r="B391" s="293">
        <f>'Historical VAR Data'!B382</f>
        <v>45146</v>
      </c>
      <c r="C391" s="292" t="str">
        <f>'Historical VAR Data'!F382</f>
        <v>205.91</v>
      </c>
      <c r="D391">
        <f t="shared" si="5"/>
        <v>-1.842066993067989E-3</v>
      </c>
      <c r="E391">
        <v>-1.842066993067989E-3</v>
      </c>
    </row>
    <row r="392" spans="2:5">
      <c r="B392" s="293">
        <f>'Historical VAR Data'!B383</f>
        <v>45145</v>
      </c>
      <c r="C392" s="292" t="str">
        <f>'Historical VAR Data'!F383</f>
        <v>206.29</v>
      </c>
      <c r="D392">
        <f t="shared" si="5"/>
        <v>0</v>
      </c>
      <c r="E392">
        <v>0</v>
      </c>
    </row>
    <row r="393" spans="2:5">
      <c r="B393" s="293">
        <f>'Historical VAR Data'!B384</f>
        <v>45142</v>
      </c>
      <c r="C393" s="292" t="str">
        <f>'Historical VAR Data'!F384</f>
        <v>206.29</v>
      </c>
      <c r="D393">
        <f t="shared" si="5"/>
        <v>-9.7446236559139837E-3</v>
      </c>
      <c r="E393">
        <v>-9.7446236559139837E-3</v>
      </c>
    </row>
    <row r="394" spans="2:5">
      <c r="B394" s="293">
        <f>'Historical VAR Data'!B385</f>
        <v>45141</v>
      </c>
      <c r="C394" s="292" t="str">
        <f>'Historical VAR Data'!F385</f>
        <v>208.32</v>
      </c>
      <c r="D394">
        <f t="shared" si="5"/>
        <v>4.5327418265985039E-3</v>
      </c>
      <c r="E394">
        <v>4.5327418265985039E-3</v>
      </c>
    </row>
    <row r="395" spans="2:5">
      <c r="B395" s="293">
        <f>'Historical VAR Data'!B386</f>
        <v>45140</v>
      </c>
      <c r="C395" s="292" t="str">
        <f>'Historical VAR Data'!F386</f>
        <v>207.38</v>
      </c>
      <c r="D395">
        <f t="shared" si="5"/>
        <v>-2.6841858282496477E-2</v>
      </c>
      <c r="E395">
        <v>-2.6841858282496477E-2</v>
      </c>
    </row>
    <row r="396" spans="2:5">
      <c r="B396" s="293">
        <f>'Historical VAR Data'!B387</f>
        <v>45139</v>
      </c>
      <c r="C396" s="292" t="str">
        <f>'Historical VAR Data'!F387</f>
        <v>213.10</v>
      </c>
      <c r="D396">
        <f t="shared" si="5"/>
        <v>3.1112401412880471E-2</v>
      </c>
      <c r="E396">
        <v>3.1112401412880471E-2</v>
      </c>
    </row>
    <row r="397" spans="2:5">
      <c r="B397" s="293">
        <f>'Historical VAR Data'!B388</f>
        <v>45138</v>
      </c>
      <c r="C397" s="292" t="str">
        <f>'Historical VAR Data'!F388</f>
        <v>206.67</v>
      </c>
      <c r="D397">
        <f t="shared" ref="D397:D460" si="6">(C397-C398)/C398</f>
        <v>3.9796739786677388E-2</v>
      </c>
      <c r="E397">
        <v>3.9796739786677388E-2</v>
      </c>
    </row>
    <row r="398" spans="2:5">
      <c r="B398" s="293">
        <f>'Historical VAR Data'!B389</f>
        <v>45135</v>
      </c>
      <c r="C398" s="292" t="str">
        <f>'Historical VAR Data'!F389</f>
        <v>198.76</v>
      </c>
      <c r="D398">
        <f t="shared" si="6"/>
        <v>3.986606675735066E-2</v>
      </c>
      <c r="E398">
        <v>3.986606675735066E-2</v>
      </c>
    </row>
    <row r="399" spans="2:5">
      <c r="B399" s="293">
        <f>'Historical VAR Data'!B390</f>
        <v>45134</v>
      </c>
      <c r="C399" s="292" t="str">
        <f>'Historical VAR Data'!F390</f>
        <v>191.14</v>
      </c>
      <c r="D399">
        <f t="shared" si="6"/>
        <v>1.7294691053927158E-3</v>
      </c>
      <c r="E399">
        <v>1.7294691053927158E-3</v>
      </c>
    </row>
    <row r="400" spans="2:5">
      <c r="B400" s="293">
        <f>'Historical VAR Data'!B391</f>
        <v>45133</v>
      </c>
      <c r="C400" s="292" t="str">
        <f>'Historical VAR Data'!F391</f>
        <v>190.81</v>
      </c>
      <c r="D400">
        <f t="shared" si="6"/>
        <v>4.7390869359170435E-3</v>
      </c>
      <c r="E400">
        <v>4.7390869359170435E-3</v>
      </c>
    </row>
    <row r="401" spans="2:5">
      <c r="B401" s="293">
        <f>'Historical VAR Data'!B392</f>
        <v>45132</v>
      </c>
      <c r="C401" s="292" t="str">
        <f>'Historical VAR Data'!F392</f>
        <v>189.91</v>
      </c>
      <c r="D401">
        <f t="shared" si="6"/>
        <v>2.421529500593253E-2</v>
      </c>
      <c r="E401">
        <v>2.421529500593253E-2</v>
      </c>
    </row>
    <row r="402" spans="2:5">
      <c r="B402" s="293">
        <f>'Historical VAR Data'!B393</f>
        <v>45131</v>
      </c>
      <c r="C402" s="292" t="str">
        <f>'Historical VAR Data'!F393</f>
        <v>185.42</v>
      </c>
      <c r="D402">
        <f t="shared" si="6"/>
        <v>4.1156720459221861E-3</v>
      </c>
      <c r="E402">
        <v>4.1156720459221861E-3</v>
      </c>
    </row>
    <row r="403" spans="2:5">
      <c r="B403" s="293">
        <f>'Historical VAR Data'!B394</f>
        <v>45128</v>
      </c>
      <c r="C403" s="292" t="str">
        <f>'Historical VAR Data'!F394</f>
        <v>184.66</v>
      </c>
      <c r="D403">
        <f t="shared" si="6"/>
        <v>1.1392266403768123E-2</v>
      </c>
      <c r="E403">
        <v>1.1392266403768123E-2</v>
      </c>
    </row>
    <row r="404" spans="2:5">
      <c r="B404" s="293">
        <f>'Historical VAR Data'!B395</f>
        <v>45127</v>
      </c>
      <c r="C404" s="292" t="str">
        <f>'Historical VAR Data'!F395</f>
        <v>182.58</v>
      </c>
      <c r="D404">
        <f t="shared" si="6"/>
        <v>1.8106995884774348E-3</v>
      </c>
      <c r="E404">
        <v>1.8106995884774348E-3</v>
      </c>
    </row>
    <row r="405" spans="2:5">
      <c r="B405" s="293">
        <f>'Historical VAR Data'!B396</f>
        <v>45126</v>
      </c>
      <c r="C405" s="292" t="str">
        <f>'Historical VAR Data'!F396</f>
        <v>182.25</v>
      </c>
      <c r="D405">
        <f t="shared" si="6"/>
        <v>2.7744882422601855E-2</v>
      </c>
      <c r="E405">
        <v>2.7744882422601855E-2</v>
      </c>
    </row>
    <row r="406" spans="2:5">
      <c r="B406" s="293">
        <f>'Historical VAR Data'!B397</f>
        <v>45125</v>
      </c>
      <c r="C406" s="292" t="str">
        <f>'Historical VAR Data'!F397</f>
        <v>177.33</v>
      </c>
      <c r="D406">
        <f t="shared" si="6"/>
        <v>4.5887151597552812E-3</v>
      </c>
      <c r="E406">
        <v>4.5887151597552812E-3</v>
      </c>
    </row>
    <row r="407" spans="2:5">
      <c r="B407" s="293">
        <f>'Historical VAR Data'!B398</f>
        <v>45124</v>
      </c>
      <c r="C407" s="292" t="str">
        <f>'Historical VAR Data'!F398</f>
        <v>176.52</v>
      </c>
      <c r="D407">
        <f t="shared" si="6"/>
        <v>-5.0727088265132307E-3</v>
      </c>
      <c r="E407">
        <v>-5.0727088265132307E-3</v>
      </c>
    </row>
    <row r="408" spans="2:5">
      <c r="B408" s="293">
        <f>'Historical VAR Data'!B399</f>
        <v>45121</v>
      </c>
      <c r="C408" s="292" t="str">
        <f>'Historical VAR Data'!F399</f>
        <v>177.42</v>
      </c>
      <c r="D408">
        <f t="shared" si="6"/>
        <v>-2.4177677818386666E-3</v>
      </c>
      <c r="E408">
        <v>-2.4177677818386666E-3</v>
      </c>
    </row>
    <row r="409" spans="2:5">
      <c r="B409" s="293">
        <f>'Historical VAR Data'!B400</f>
        <v>45120</v>
      </c>
      <c r="C409" s="292" t="str">
        <f>'Historical VAR Data'!F400</f>
        <v>177.85</v>
      </c>
      <c r="D409">
        <f t="shared" si="6"/>
        <v>-1.5172490171105869E-2</v>
      </c>
      <c r="E409">
        <v>-1.5172490171105869E-2</v>
      </c>
    </row>
    <row r="410" spans="2:5">
      <c r="B410" s="293">
        <f>'Historical VAR Data'!B401</f>
        <v>45119</v>
      </c>
      <c r="C410" s="292" t="str">
        <f>'Historical VAR Data'!F401</f>
        <v>180.59</v>
      </c>
      <c r="D410">
        <f t="shared" si="6"/>
        <v>-8.2921471718835314E-3</v>
      </c>
      <c r="E410">
        <v>-8.2921471718835314E-3</v>
      </c>
    </row>
    <row r="411" spans="2:5">
      <c r="B411" s="293">
        <f>'Historical VAR Data'!B402</f>
        <v>45118</v>
      </c>
      <c r="C411" s="292" t="str">
        <f>'Historical VAR Data'!F402</f>
        <v>182.10</v>
      </c>
      <c r="D411">
        <f t="shared" si="6"/>
        <v>4.4125758411471755E-3</v>
      </c>
      <c r="E411">
        <v>4.4125758411471755E-3</v>
      </c>
    </row>
    <row r="412" spans="2:5">
      <c r="B412" s="293">
        <f>'Historical VAR Data'!B403</f>
        <v>45117</v>
      </c>
      <c r="C412" s="292" t="str">
        <f>'Historical VAR Data'!F403</f>
        <v>181.30</v>
      </c>
      <c r="D412">
        <f t="shared" si="6"/>
        <v>-5.4309067968620365E-3</v>
      </c>
      <c r="E412">
        <v>-5.4309067968620365E-3</v>
      </c>
    </row>
    <row r="413" spans="2:5">
      <c r="B413" s="293">
        <f>'Historical VAR Data'!B404</f>
        <v>45114</v>
      </c>
      <c r="C413" s="292" t="str">
        <f>'Historical VAR Data'!F404</f>
        <v>182.29</v>
      </c>
      <c r="D413">
        <f t="shared" si="6"/>
        <v>-2.1104070454301401E-2</v>
      </c>
      <c r="E413">
        <v>-2.1104070454301401E-2</v>
      </c>
    </row>
    <row r="414" spans="2:5">
      <c r="B414" s="293">
        <f>'Historical VAR Data'!B405</f>
        <v>45113</v>
      </c>
      <c r="C414" s="292" t="str">
        <f>'Historical VAR Data'!F405</f>
        <v>186.22</v>
      </c>
      <c r="D414">
        <f t="shared" si="6"/>
        <v>1.7317672767003481E-2</v>
      </c>
      <c r="E414">
        <v>1.7317672767003481E-2</v>
      </c>
    </row>
    <row r="415" spans="2:5">
      <c r="B415" s="293">
        <f>'Historical VAR Data'!B406</f>
        <v>45112</v>
      </c>
      <c r="C415" s="292" t="str">
        <f>'Historical VAR Data'!F406</f>
        <v>183.05</v>
      </c>
      <c r="D415">
        <f t="shared" si="6"/>
        <v>-3.3756193172536407E-3</v>
      </c>
      <c r="E415">
        <v>-3.3756193172536407E-3</v>
      </c>
    </row>
    <row r="416" spans="2:5">
      <c r="B416" s="293">
        <f>'Historical VAR Data'!B407</f>
        <v>45111</v>
      </c>
      <c r="C416" s="292" t="str">
        <f>'Historical VAR Data'!F407</f>
        <v>183.67</v>
      </c>
      <c r="D416">
        <f t="shared" si="6"/>
        <v>1.4639266379405463E-2</v>
      </c>
      <c r="E416">
        <v>1.4639266379405463E-2</v>
      </c>
    </row>
    <row r="417" spans="2:5">
      <c r="B417" s="293">
        <f>'Historical VAR Data'!B408</f>
        <v>45110</v>
      </c>
      <c r="C417" s="292" t="str">
        <f>'Historical VAR Data'!F408</f>
        <v>181.02</v>
      </c>
      <c r="D417">
        <f t="shared" si="6"/>
        <v>1.1115455510249729E-2</v>
      </c>
      <c r="E417">
        <v>1.1115455510249729E-2</v>
      </c>
    </row>
    <row r="418" spans="2:5">
      <c r="B418" s="293">
        <f>'Historical VAR Data'!B409</f>
        <v>45107</v>
      </c>
      <c r="C418" s="292" t="str">
        <f>'Historical VAR Data'!F409</f>
        <v>179.03</v>
      </c>
      <c r="D418">
        <f t="shared" si="6"/>
        <v>2.7936082243832478E-4</v>
      </c>
      <c r="E418">
        <v>2.7936082243832478E-4</v>
      </c>
    </row>
    <row r="419" spans="2:5">
      <c r="B419" s="293">
        <f>'Historical VAR Data'!B410</f>
        <v>45105</v>
      </c>
      <c r="C419" s="292" t="str">
        <f>'Historical VAR Data'!F410</f>
        <v>178.98</v>
      </c>
      <c r="D419">
        <f t="shared" si="6"/>
        <v>1.6412062013742894E-2</v>
      </c>
      <c r="E419">
        <v>1.6412062013742894E-2</v>
      </c>
    </row>
    <row r="420" spans="2:5">
      <c r="B420" s="293">
        <f>'Historical VAR Data'!B411</f>
        <v>45104</v>
      </c>
      <c r="C420" s="292" t="str">
        <f>'Historical VAR Data'!F411</f>
        <v>176.09</v>
      </c>
      <c r="D420">
        <f t="shared" si="6"/>
        <v>6.1710759385178709E-3</v>
      </c>
      <c r="E420">
        <v>6.1710759385178709E-3</v>
      </c>
    </row>
    <row r="421" spans="2:5">
      <c r="B421" s="293">
        <f>'Historical VAR Data'!B412</f>
        <v>45103</v>
      </c>
      <c r="C421" s="292" t="str">
        <f>'Historical VAR Data'!F412</f>
        <v>175.01</v>
      </c>
      <c r="D421">
        <f t="shared" si="6"/>
        <v>-9.6202818176674611E-3</v>
      </c>
      <c r="E421">
        <v>-9.6202818176674611E-3</v>
      </c>
    </row>
    <row r="422" spans="2:5">
      <c r="B422" s="293">
        <f>'Historical VAR Data'!B413</f>
        <v>45100</v>
      </c>
      <c r="C422" s="292" t="str">
        <f>'Historical VAR Data'!F413</f>
        <v>176.71</v>
      </c>
      <c r="D422">
        <f t="shared" si="6"/>
        <v>1.1910897325774567E-2</v>
      </c>
      <c r="E422">
        <v>1.1910897325774567E-2</v>
      </c>
    </row>
    <row r="423" spans="2:5">
      <c r="B423" s="293">
        <f>'Historical VAR Data'!B414</f>
        <v>45099</v>
      </c>
      <c r="C423" s="292" t="str">
        <f>'Historical VAR Data'!F414</f>
        <v>174.63</v>
      </c>
      <c r="D423">
        <f t="shared" si="6"/>
        <v>-1.6002704682481564E-2</v>
      </c>
      <c r="E423">
        <v>-1.6002704682481564E-2</v>
      </c>
    </row>
    <row r="424" spans="2:5">
      <c r="B424" s="293">
        <f>'Historical VAR Data'!B415</f>
        <v>45098</v>
      </c>
      <c r="C424" s="292" t="str">
        <f>'Historical VAR Data'!F415</f>
        <v>177.47</v>
      </c>
      <c r="D424">
        <f t="shared" si="6"/>
        <v>0</v>
      </c>
      <c r="E424">
        <v>0</v>
      </c>
    </row>
    <row r="425" spans="2:5">
      <c r="B425" s="293">
        <f>'Historical VAR Data'!B416</f>
        <v>45097</v>
      </c>
      <c r="C425" s="292" t="str">
        <f>'Historical VAR Data'!F416</f>
        <v>177.47</v>
      </c>
      <c r="D425">
        <f t="shared" si="6"/>
        <v>8.8681712239213357E-3</v>
      </c>
      <c r="E425">
        <v>8.8681712239213357E-3</v>
      </c>
    </row>
    <row r="426" spans="2:5">
      <c r="B426" s="293">
        <f>'Historical VAR Data'!B417</f>
        <v>45096</v>
      </c>
      <c r="C426" s="292" t="str">
        <f>'Historical VAR Data'!F417</f>
        <v>175.91</v>
      </c>
      <c r="D426">
        <f t="shared" si="6"/>
        <v>-1.2462808061528092E-2</v>
      </c>
      <c r="E426">
        <v>-1.2462808061528092E-2</v>
      </c>
    </row>
    <row r="427" spans="2:5">
      <c r="B427" s="293">
        <f>'Historical VAR Data'!B418</f>
        <v>45093</v>
      </c>
      <c r="C427" s="292" t="str">
        <f>'Historical VAR Data'!F418</f>
        <v>178.13</v>
      </c>
      <c r="D427">
        <f t="shared" si="6"/>
        <v>8.0357648124044327E-3</v>
      </c>
      <c r="E427">
        <v>8.0357648124044327E-3</v>
      </c>
    </row>
    <row r="428" spans="2:5">
      <c r="B428" s="293">
        <f>'Historical VAR Data'!B419</f>
        <v>45092</v>
      </c>
      <c r="C428" s="292" t="str">
        <f>'Historical VAR Data'!F419</f>
        <v>176.71</v>
      </c>
      <c r="D428">
        <f t="shared" si="6"/>
        <v>-2.6526696015351553E-3</v>
      </c>
      <c r="E428">
        <v>-2.6526696015351553E-3</v>
      </c>
    </row>
    <row r="429" spans="2:5">
      <c r="B429" s="293">
        <f>'Historical VAR Data'!B420</f>
        <v>45091</v>
      </c>
      <c r="C429" s="292" t="str">
        <f>'Historical VAR Data'!F420</f>
        <v>177.18</v>
      </c>
      <c r="D429">
        <f t="shared" si="6"/>
        <v>9.9754887989511477E-3</v>
      </c>
      <c r="E429">
        <v>9.9754887989511477E-3</v>
      </c>
    </row>
    <row r="430" spans="2:5">
      <c r="B430" s="293">
        <f>'Historical VAR Data'!B421</f>
        <v>45090</v>
      </c>
      <c r="C430" s="292" t="str">
        <f>'Historical VAR Data'!F421</f>
        <v>175.43</v>
      </c>
      <c r="D430">
        <f t="shared" si="6"/>
        <v>-1.8775603095128818E-3</v>
      </c>
      <c r="E430">
        <v>-1.8775603095128818E-3</v>
      </c>
    </row>
    <row r="431" spans="2:5">
      <c r="B431" s="293">
        <f>'Historical VAR Data'!B422</f>
        <v>45089</v>
      </c>
      <c r="C431" s="292" t="str">
        <f>'Historical VAR Data'!F422</f>
        <v>175.76</v>
      </c>
      <c r="D431">
        <f t="shared" si="6"/>
        <v>1.5836319500635652E-2</v>
      </c>
      <c r="E431">
        <v>1.5836319500635652E-2</v>
      </c>
    </row>
    <row r="432" spans="2:5">
      <c r="B432" s="293">
        <f>'Historical VAR Data'!B423</f>
        <v>45086</v>
      </c>
      <c r="C432" s="292" t="str">
        <f>'Historical VAR Data'!F423</f>
        <v>173.02</v>
      </c>
      <c r="D432">
        <f t="shared" si="6"/>
        <v>4.1204805292786723E-3</v>
      </c>
      <c r="E432">
        <v>4.1204805292786723E-3</v>
      </c>
    </row>
    <row r="433" spans="2:5">
      <c r="B433" s="293">
        <f>'Historical VAR Data'!B424</f>
        <v>45085</v>
      </c>
      <c r="C433" s="292" t="str">
        <f>'Historical VAR Data'!F424</f>
        <v>172.31</v>
      </c>
      <c r="D433">
        <f t="shared" si="6"/>
        <v>2.6510187060645705E-2</v>
      </c>
      <c r="E433">
        <v>2.6510187060645705E-2</v>
      </c>
    </row>
    <row r="434" spans="2:5">
      <c r="B434" s="293">
        <f>'Historical VAR Data'!B425</f>
        <v>45084</v>
      </c>
      <c r="C434" s="292" t="str">
        <f>'Historical VAR Data'!F425</f>
        <v>167.86</v>
      </c>
      <c r="D434">
        <f t="shared" si="6"/>
        <v>1.1143906993554742E-2</v>
      </c>
      <c r="E434">
        <v>1.1143906993554742E-2</v>
      </c>
    </row>
    <row r="435" spans="2:5">
      <c r="B435" s="293">
        <f>'Historical VAR Data'!B426</f>
        <v>45083</v>
      </c>
      <c r="C435" s="292" t="str">
        <f>'Historical VAR Data'!F426</f>
        <v>166.01</v>
      </c>
      <c r="D435">
        <f t="shared" si="6"/>
        <v>7.4644981187036641E-3</v>
      </c>
      <c r="E435">
        <v>7.4644981187036641E-3</v>
      </c>
    </row>
    <row r="436" spans="2:5">
      <c r="B436" s="293">
        <f>'Historical VAR Data'!B427</f>
        <v>45082</v>
      </c>
      <c r="C436" s="292" t="str">
        <f>'Historical VAR Data'!F427</f>
        <v>164.78</v>
      </c>
      <c r="D436">
        <f t="shared" si="6"/>
        <v>-2.6027480176745161E-3</v>
      </c>
      <c r="E436">
        <v>-2.6027480176745161E-3</v>
      </c>
    </row>
    <row r="437" spans="2:5">
      <c r="B437" s="293">
        <f>'Historical VAR Data'!B428</f>
        <v>45079</v>
      </c>
      <c r="C437" s="292" t="str">
        <f>'Historical VAR Data'!F428</f>
        <v>165.21</v>
      </c>
      <c r="D437">
        <f t="shared" si="6"/>
        <v>8.4812503786281448E-4</v>
      </c>
      <c r="E437">
        <v>8.4812503786281448E-4</v>
      </c>
    </row>
    <row r="438" spans="2:5">
      <c r="B438" s="293">
        <f>'Historical VAR Data'!B429</f>
        <v>45078</v>
      </c>
      <c r="C438" s="292" t="str">
        <f>'Historical VAR Data'!F429</f>
        <v>165.07</v>
      </c>
      <c r="D438">
        <f t="shared" si="6"/>
        <v>3.1601336979640341E-3</v>
      </c>
      <c r="E438">
        <v>3.1601336979640341E-3</v>
      </c>
    </row>
    <row r="439" spans="2:5">
      <c r="B439" s="293">
        <f>'Historical VAR Data'!B430</f>
        <v>45077</v>
      </c>
      <c r="C439" s="292" t="str">
        <f>'Historical VAR Data'!F430</f>
        <v>164.55</v>
      </c>
      <c r="D439">
        <f t="shared" si="6"/>
        <v>-1.6672642524202176E-2</v>
      </c>
      <c r="E439">
        <v>-1.6672642524202176E-2</v>
      </c>
    </row>
    <row r="440" spans="2:5">
      <c r="B440" s="293">
        <f>'Historical VAR Data'!B431</f>
        <v>45076</v>
      </c>
      <c r="C440" s="292" t="str">
        <f>'Historical VAR Data'!F431</f>
        <v>167.34</v>
      </c>
      <c r="D440">
        <f t="shared" si="6"/>
        <v>2.8165637921735414E-3</v>
      </c>
      <c r="E440">
        <v>2.8165637921735414E-3</v>
      </c>
    </row>
    <row r="441" spans="2:5">
      <c r="B441" s="293">
        <f>'Historical VAR Data'!B432</f>
        <v>45075</v>
      </c>
      <c r="C441" s="292" t="str">
        <f>'Historical VAR Data'!F432</f>
        <v>166.87</v>
      </c>
      <c r="D441">
        <f t="shared" si="6"/>
        <v>1.0353596512472802E-2</v>
      </c>
      <c r="E441">
        <v>1.0353596512472802E-2</v>
      </c>
    </row>
    <row r="442" spans="2:5">
      <c r="B442" s="293">
        <f>'Historical VAR Data'!B433</f>
        <v>45072</v>
      </c>
      <c r="C442" s="292" t="str">
        <f>'Historical VAR Data'!F433</f>
        <v>165.16</v>
      </c>
      <c r="D442">
        <f t="shared" si="6"/>
        <v>0</v>
      </c>
      <c r="E442">
        <v>0</v>
      </c>
    </row>
    <row r="443" spans="2:5">
      <c r="B443" s="293">
        <f>'Historical VAR Data'!B434</f>
        <v>45071</v>
      </c>
      <c r="C443" s="292" t="str">
        <f>'Historical VAR Data'!F434</f>
        <v>165.16</v>
      </c>
      <c r="D443">
        <f t="shared" si="6"/>
        <v>-2.5967751675826248E-3</v>
      </c>
      <c r="E443">
        <v>-2.5967751675826248E-3</v>
      </c>
    </row>
    <row r="444" spans="2:5">
      <c r="B444" s="293">
        <f>'Historical VAR Data'!B435</f>
        <v>45070</v>
      </c>
      <c r="C444" s="292" t="str">
        <f>'Historical VAR Data'!F435</f>
        <v>165.59</v>
      </c>
      <c r="D444">
        <f t="shared" si="6"/>
        <v>4.6108111387489588E-3</v>
      </c>
      <c r="E444">
        <v>4.6108111387489588E-3</v>
      </c>
    </row>
    <row r="445" spans="2:5">
      <c r="B445" s="293">
        <f>'Historical VAR Data'!B436</f>
        <v>45069</v>
      </c>
      <c r="C445" s="292" t="str">
        <f>'Historical VAR Data'!F436</f>
        <v>164.83</v>
      </c>
      <c r="D445">
        <f t="shared" si="6"/>
        <v>3.0343488287420419E-4</v>
      </c>
      <c r="E445">
        <v>3.0343488287420419E-4</v>
      </c>
    </row>
    <row r="446" spans="2:5">
      <c r="B446" s="293">
        <f>'Historical VAR Data'!B437</f>
        <v>45068</v>
      </c>
      <c r="C446" s="292" t="str">
        <f>'Historical VAR Data'!F437</f>
        <v>164.78</v>
      </c>
      <c r="D446">
        <f t="shared" si="6"/>
        <v>4.5723343290861428E-3</v>
      </c>
      <c r="E446">
        <v>4.5723343290861428E-3</v>
      </c>
    </row>
    <row r="447" spans="2:5">
      <c r="B447" s="293">
        <f>'Historical VAR Data'!B438</f>
        <v>45065</v>
      </c>
      <c r="C447" s="292" t="str">
        <f>'Historical VAR Data'!F438</f>
        <v>164.03</v>
      </c>
      <c r="D447">
        <f t="shared" si="6"/>
        <v>-1.0257647981656844E-2</v>
      </c>
      <c r="E447">
        <v>-1.0257647981656844E-2</v>
      </c>
    </row>
    <row r="448" spans="2:5">
      <c r="B448" s="293">
        <f>'Historical VAR Data'!B439</f>
        <v>45064</v>
      </c>
      <c r="C448" s="292" t="str">
        <f>'Historical VAR Data'!F439</f>
        <v>165.73</v>
      </c>
      <c r="D448">
        <f t="shared" si="6"/>
        <v>-5.1026533797576103E-3</v>
      </c>
      <c r="E448">
        <v>-5.1026533797576103E-3</v>
      </c>
    </row>
    <row r="449" spans="2:5">
      <c r="B449" s="293">
        <f>'Historical VAR Data'!B440</f>
        <v>45063</v>
      </c>
      <c r="C449" s="292" t="str">
        <f>'Historical VAR Data'!F440</f>
        <v>166.58</v>
      </c>
      <c r="D449">
        <f t="shared" si="6"/>
        <v>-8.1571896397736009E-3</v>
      </c>
      <c r="E449">
        <v>-8.1571896397736009E-3</v>
      </c>
    </row>
    <row r="450" spans="2:5">
      <c r="B450" s="293">
        <f>'Historical VAR Data'!B441</f>
        <v>45062</v>
      </c>
      <c r="C450" s="292" t="str">
        <f>'Historical VAR Data'!F441</f>
        <v>167.95</v>
      </c>
      <c r="D450">
        <f t="shared" si="6"/>
        <v>8.4664344902125408E-3</v>
      </c>
      <c r="E450">
        <v>8.4664344902125408E-3</v>
      </c>
    </row>
    <row r="451" spans="2:5">
      <c r="B451" s="293">
        <f>'Historical VAR Data'!B442</f>
        <v>45061</v>
      </c>
      <c r="C451" s="292" t="str">
        <f>'Historical VAR Data'!F442</f>
        <v>166.54</v>
      </c>
      <c r="D451">
        <f t="shared" si="6"/>
        <v>5.7370614167521509E-3</v>
      </c>
      <c r="E451">
        <v>5.7370614167521509E-3</v>
      </c>
    </row>
    <row r="452" spans="2:5">
      <c r="B452" s="293">
        <f>'Historical VAR Data'!B443</f>
        <v>45058</v>
      </c>
      <c r="C452" s="292" t="str">
        <f>'Historical VAR Data'!F443</f>
        <v>165.59</v>
      </c>
      <c r="D452">
        <f t="shared" si="6"/>
        <v>-2.5597269624573347E-2</v>
      </c>
      <c r="E452">
        <v>-2.5597269624573347E-2</v>
      </c>
    </row>
    <row r="453" spans="2:5">
      <c r="B453" s="293">
        <f>'Historical VAR Data'!B444</f>
        <v>45057</v>
      </c>
      <c r="C453" s="292" t="str">
        <f>'Historical VAR Data'!F444</f>
        <v>169.94</v>
      </c>
      <c r="D453">
        <f t="shared" si="6"/>
        <v>1.4082826112901212E-2</v>
      </c>
      <c r="E453">
        <v>1.4082826112901212E-2</v>
      </c>
    </row>
    <row r="454" spans="2:5">
      <c r="B454" s="293">
        <f>'Historical VAR Data'!B445</f>
        <v>45056</v>
      </c>
      <c r="C454" s="292" t="str">
        <f>'Historical VAR Data'!F445</f>
        <v>167.58</v>
      </c>
      <c r="D454">
        <f t="shared" si="6"/>
        <v>6.0031216232440867E-3</v>
      </c>
      <c r="E454">
        <v>6.0031216232440867E-3</v>
      </c>
    </row>
    <row r="455" spans="2:5">
      <c r="B455" s="293">
        <f>'Historical VAR Data'!B446</f>
        <v>45055</v>
      </c>
      <c r="C455" s="292" t="str">
        <f>'Historical VAR Data'!F446</f>
        <v>166.58</v>
      </c>
      <c r="D455">
        <f t="shared" si="6"/>
        <v>-5.9672992003819069E-3</v>
      </c>
      <c r="E455">
        <v>-5.9672992003819069E-3</v>
      </c>
    </row>
    <row r="456" spans="2:5">
      <c r="B456" s="293">
        <f>'Historical VAR Data'!B447</f>
        <v>45054</v>
      </c>
      <c r="C456" s="292" t="str">
        <f>'Historical VAR Data'!F447</f>
        <v>167.58</v>
      </c>
      <c r="D456">
        <f t="shared" si="6"/>
        <v>1.606742254289702E-2</v>
      </c>
      <c r="E456">
        <v>1.606742254289702E-2</v>
      </c>
    </row>
    <row r="457" spans="2:5">
      <c r="B457" s="293">
        <f>'Historical VAR Data'!B448</f>
        <v>45051</v>
      </c>
      <c r="C457" s="292" t="str">
        <f>'Historical VAR Data'!F448</f>
        <v>164.93</v>
      </c>
      <c r="D457">
        <f t="shared" si="6"/>
        <v>-1.1862680486489663E-2</v>
      </c>
      <c r="E457">
        <v>-1.1862680486489663E-2</v>
      </c>
    </row>
    <row r="458" spans="2:5">
      <c r="B458" s="293">
        <f>'Historical VAR Data'!B449</f>
        <v>45050</v>
      </c>
      <c r="C458" s="292" t="str">
        <f>'Historical VAR Data'!F449</f>
        <v>166.91</v>
      </c>
      <c r="D458">
        <f t="shared" si="6"/>
        <v>0</v>
      </c>
      <c r="E458">
        <v>0</v>
      </c>
    </row>
    <row r="459" spans="2:5">
      <c r="B459" s="293">
        <f>'Historical VAR Data'!B450</f>
        <v>45049</v>
      </c>
      <c r="C459" s="292" t="str">
        <f>'Historical VAR Data'!F450</f>
        <v>166.91</v>
      </c>
      <c r="D459">
        <f t="shared" si="6"/>
        <v>4.2719614921781467E-3</v>
      </c>
      <c r="E459">
        <v>4.2719614921781467E-3</v>
      </c>
    </row>
    <row r="460" spans="2:5">
      <c r="B460" s="293">
        <f>'Historical VAR Data'!B451</f>
        <v>45048</v>
      </c>
      <c r="C460" s="292" t="str">
        <f>'Historical VAR Data'!F451</f>
        <v>166.20</v>
      </c>
      <c r="D460">
        <f t="shared" si="6"/>
        <v>2.0884520884520745E-2</v>
      </c>
      <c r="E460">
        <v>2.0884520884520745E-2</v>
      </c>
    </row>
    <row r="461" spans="2:5">
      <c r="B461" s="293">
        <f>'Historical VAR Data'!B452</f>
        <v>45044</v>
      </c>
      <c r="C461" s="292" t="str">
        <f>'Historical VAR Data'!F452</f>
        <v>162.80</v>
      </c>
      <c r="D461">
        <f t="shared" ref="D461:D524" si="7">(C461-C462)/C462</f>
        <v>6.180469715698393E-3</v>
      </c>
      <c r="E461">
        <v>6.180469715698393E-3</v>
      </c>
    </row>
    <row r="462" spans="2:5">
      <c r="B462" s="293">
        <f>'Historical VAR Data'!B453</f>
        <v>45043</v>
      </c>
      <c r="C462" s="292" t="str">
        <f>'Historical VAR Data'!F453</f>
        <v>161.80</v>
      </c>
      <c r="D462">
        <f t="shared" si="7"/>
        <v>6.4692709629262284E-3</v>
      </c>
      <c r="E462">
        <v>6.4692709629262284E-3</v>
      </c>
    </row>
    <row r="463" spans="2:5">
      <c r="B463" s="293">
        <f>'Historical VAR Data'!B454</f>
        <v>45042</v>
      </c>
      <c r="C463" s="292" t="str">
        <f>'Historical VAR Data'!F454</f>
        <v>160.76</v>
      </c>
      <c r="D463">
        <f t="shared" si="7"/>
        <v>-7.2866493763122566E-3</v>
      </c>
      <c r="E463">
        <v>-7.2866493763122566E-3</v>
      </c>
    </row>
    <row r="464" spans="2:5">
      <c r="B464" s="293">
        <f>'Historical VAR Data'!B455</f>
        <v>45041</v>
      </c>
      <c r="C464" s="292" t="str">
        <f>'Historical VAR Data'!F455</f>
        <v>161.94</v>
      </c>
      <c r="D464">
        <f t="shared" si="7"/>
        <v>8.6526576019769065E-4</v>
      </c>
      <c r="E464">
        <v>8.6526576019769065E-4</v>
      </c>
    </row>
    <row r="465" spans="2:5">
      <c r="B465" s="293">
        <f>'Historical VAR Data'!B456</f>
        <v>45040</v>
      </c>
      <c r="C465" s="292" t="str">
        <f>'Historical VAR Data'!F456</f>
        <v>161.80</v>
      </c>
      <c r="D465">
        <f t="shared" si="7"/>
        <v>7.3465321877724246E-3</v>
      </c>
      <c r="E465">
        <v>7.3465321877724246E-3</v>
      </c>
    </row>
    <row r="466" spans="2:5">
      <c r="B466" s="293">
        <f>'Historical VAR Data'!B457</f>
        <v>45037</v>
      </c>
      <c r="C466" s="292" t="str">
        <f>'Historical VAR Data'!F457</f>
        <v>160.62</v>
      </c>
      <c r="D466">
        <f t="shared" si="7"/>
        <v>0</v>
      </c>
      <c r="E466">
        <v>0</v>
      </c>
    </row>
    <row r="467" spans="2:5">
      <c r="B467" s="293">
        <f>'Historical VAR Data'!B458</f>
        <v>45036</v>
      </c>
      <c r="C467" s="292" t="str">
        <f>'Historical VAR Data'!F458</f>
        <v>160.62</v>
      </c>
      <c r="D467">
        <f t="shared" si="7"/>
        <v>1.5553869499241325E-2</v>
      </c>
      <c r="E467">
        <v>1.5553869499241325E-2</v>
      </c>
    </row>
    <row r="468" spans="2:5">
      <c r="B468" s="293">
        <f>'Historical VAR Data'!B459</f>
        <v>45035</v>
      </c>
      <c r="C468" s="292" t="str">
        <f>'Historical VAR Data'!F459</f>
        <v>158.16</v>
      </c>
      <c r="D468">
        <f t="shared" si="7"/>
        <v>-1.7639751552795051E-2</v>
      </c>
      <c r="E468">
        <v>-1.7639751552795051E-2</v>
      </c>
    </row>
    <row r="469" spans="2:5">
      <c r="B469" s="293">
        <f>'Historical VAR Data'!B460</f>
        <v>45034</v>
      </c>
      <c r="C469" s="292" t="str">
        <f>'Historical VAR Data'!F460</f>
        <v>161.00</v>
      </c>
      <c r="D469">
        <f t="shared" si="7"/>
        <v>2.990281584849176E-3</v>
      </c>
      <c r="E469">
        <v>2.990281584849176E-3</v>
      </c>
    </row>
    <row r="470" spans="2:5">
      <c r="B470" s="293">
        <f>'Historical VAR Data'!B461</f>
        <v>45033</v>
      </c>
      <c r="C470" s="292" t="str">
        <f>'Historical VAR Data'!F461</f>
        <v>160.52</v>
      </c>
      <c r="D470">
        <f t="shared" si="7"/>
        <v>-1.9964588802735099E-2</v>
      </c>
      <c r="E470">
        <v>-1.9964588802735099E-2</v>
      </c>
    </row>
    <row r="471" spans="2:5">
      <c r="B471" s="293">
        <f>'Historical VAR Data'!B462</f>
        <v>45029</v>
      </c>
      <c r="C471" s="292" t="str">
        <f>'Historical VAR Data'!F462</f>
        <v>163.79</v>
      </c>
      <c r="D471">
        <f t="shared" si="7"/>
        <v>-1.5625939058837638E-2</v>
      </c>
      <c r="E471">
        <v>-1.5625939058837638E-2</v>
      </c>
    </row>
    <row r="472" spans="2:5">
      <c r="B472" s="293">
        <f>'Historical VAR Data'!B463</f>
        <v>45028</v>
      </c>
      <c r="C472" s="292" t="str">
        <f>'Historical VAR Data'!F463</f>
        <v>166.39</v>
      </c>
      <c r="D472">
        <f t="shared" si="7"/>
        <v>-1.293231298570331E-2</v>
      </c>
      <c r="E472">
        <v>-1.293231298570331E-2</v>
      </c>
    </row>
    <row r="473" spans="2:5">
      <c r="B473" s="293">
        <f>'Historical VAR Data'!B464</f>
        <v>45027</v>
      </c>
      <c r="C473" s="292" t="str">
        <f>'Historical VAR Data'!F464</f>
        <v>168.57</v>
      </c>
      <c r="D473">
        <f t="shared" si="7"/>
        <v>2.7959547888161741E-3</v>
      </c>
      <c r="E473">
        <v>2.7959547888161741E-3</v>
      </c>
    </row>
    <row r="474" spans="2:5">
      <c r="B474" s="293">
        <f>'Historical VAR Data'!B465</f>
        <v>45026</v>
      </c>
      <c r="C474" s="292" t="str">
        <f>'Historical VAR Data'!F465</f>
        <v>168.10</v>
      </c>
      <c r="D474">
        <f t="shared" si="7"/>
        <v>1.3688717361152878E-2</v>
      </c>
      <c r="E474">
        <v>1.3688717361152878E-2</v>
      </c>
    </row>
    <row r="475" spans="2:5">
      <c r="B475" s="293">
        <f>'Historical VAR Data'!B466</f>
        <v>45022</v>
      </c>
      <c r="C475" s="292" t="str">
        <f>'Historical VAR Data'!F466</f>
        <v>165.83</v>
      </c>
      <c r="D475">
        <f t="shared" si="7"/>
        <v>-3.9642020541774074E-3</v>
      </c>
      <c r="E475">
        <v>-3.9642020541774074E-3</v>
      </c>
    </row>
    <row r="476" spans="2:5">
      <c r="B476" s="293">
        <f>'Historical VAR Data'!B467</f>
        <v>45021</v>
      </c>
      <c r="C476" s="292" t="str">
        <f>'Historical VAR Data'!F467</f>
        <v>166.49</v>
      </c>
      <c r="D476">
        <f t="shared" si="7"/>
        <v>-1.0695822687028242E-2</v>
      </c>
      <c r="E476">
        <v>-1.0695822687028242E-2</v>
      </c>
    </row>
    <row r="477" spans="2:5">
      <c r="B477" s="293">
        <f>'Historical VAR Data'!B468</f>
        <v>45019</v>
      </c>
      <c r="C477" s="292" t="str">
        <f>'Historical VAR Data'!F468</f>
        <v>168.29</v>
      </c>
      <c r="D477">
        <f t="shared" si="7"/>
        <v>1.5446811078259836E-2</v>
      </c>
      <c r="E477">
        <v>1.5446811078259836E-2</v>
      </c>
    </row>
    <row r="478" spans="2:5">
      <c r="B478" s="293">
        <f>'Historical VAR Data'!B469</f>
        <v>45016</v>
      </c>
      <c r="C478" s="292" t="str">
        <f>'Historical VAR Data'!F469</f>
        <v>165.73</v>
      </c>
      <c r="D478">
        <f t="shared" si="7"/>
        <v>6.3148946505555414E-3</v>
      </c>
      <c r="E478">
        <v>6.3148946505555414E-3</v>
      </c>
    </row>
    <row r="479" spans="2:5">
      <c r="B479" s="293">
        <f>'Historical VAR Data'!B470</f>
        <v>45014</v>
      </c>
      <c r="C479" s="292" t="str">
        <f>'Historical VAR Data'!F470</f>
        <v>164.69</v>
      </c>
      <c r="D479">
        <f t="shared" si="7"/>
        <v>1.1609336609336525E-2</v>
      </c>
      <c r="E479">
        <v>1.1609336609336525E-2</v>
      </c>
    </row>
    <row r="480" spans="2:5">
      <c r="B480" s="293">
        <f>'Historical VAR Data'!B471</f>
        <v>45013</v>
      </c>
      <c r="C480" s="292" t="str">
        <f>'Historical VAR Data'!F471</f>
        <v>162.80</v>
      </c>
      <c r="D480">
        <f t="shared" si="7"/>
        <v>4.3802825590721697E-3</v>
      </c>
      <c r="E480">
        <v>4.3802825590721697E-3</v>
      </c>
    </row>
    <row r="481" spans="2:5">
      <c r="B481" s="293">
        <f>'Historical VAR Data'!B472</f>
        <v>45012</v>
      </c>
      <c r="C481" s="292" t="str">
        <f>'Historical VAR Data'!F472</f>
        <v>162.09</v>
      </c>
      <c r="D481">
        <f t="shared" si="7"/>
        <v>-8.3812553529915845E-3</v>
      </c>
      <c r="E481">
        <v>-8.3812553529915845E-3</v>
      </c>
    </row>
    <row r="482" spans="2:5">
      <c r="B482" s="293">
        <f>'Historical VAR Data'!B473</f>
        <v>45009</v>
      </c>
      <c r="C482" s="292" t="str">
        <f>'Historical VAR Data'!F473</f>
        <v>163.46</v>
      </c>
      <c r="D482">
        <f t="shared" si="7"/>
        <v>-1.0891927871233106E-2</v>
      </c>
      <c r="E482">
        <v>-1.0891927871233106E-2</v>
      </c>
    </row>
    <row r="483" spans="2:5">
      <c r="B483" s="293">
        <f>'Historical VAR Data'!B474</f>
        <v>45008</v>
      </c>
      <c r="C483" s="292" t="str">
        <f>'Historical VAR Data'!F474</f>
        <v>165.26</v>
      </c>
      <c r="D483">
        <f t="shared" si="7"/>
        <v>1.4543691673735344E-3</v>
      </c>
      <c r="E483">
        <v>1.4543691673735344E-3</v>
      </c>
    </row>
    <row r="484" spans="2:5">
      <c r="B484" s="293">
        <f>'Historical VAR Data'!B475</f>
        <v>45007</v>
      </c>
      <c r="C484" s="292" t="str">
        <f>'Historical VAR Data'!F475</f>
        <v>165.02</v>
      </c>
      <c r="D484">
        <f t="shared" si="7"/>
        <v>-1.551127550411642E-2</v>
      </c>
      <c r="E484">
        <v>-1.551127550411642E-2</v>
      </c>
    </row>
    <row r="485" spans="2:5">
      <c r="B485" s="293">
        <f>'Historical VAR Data'!B476</f>
        <v>45006</v>
      </c>
      <c r="C485" s="292" t="str">
        <f>'Historical VAR Data'!F476</f>
        <v>167.62</v>
      </c>
      <c r="D485">
        <f t="shared" si="7"/>
        <v>6.2432464881738018E-3</v>
      </c>
      <c r="E485">
        <v>6.2432464881738018E-3</v>
      </c>
    </row>
    <row r="486" spans="2:5">
      <c r="B486" s="293">
        <f>'Historical VAR Data'!B477</f>
        <v>45005</v>
      </c>
      <c r="C486" s="292" t="str">
        <f>'Historical VAR Data'!F477</f>
        <v>166.58</v>
      </c>
      <c r="D486">
        <f t="shared" si="7"/>
        <v>-5.3737759732504021E-3</v>
      </c>
      <c r="E486">
        <v>-5.3737759732504021E-3</v>
      </c>
    </row>
    <row r="487" spans="2:5">
      <c r="B487" s="293">
        <f>'Historical VAR Data'!B478</f>
        <v>45002</v>
      </c>
      <c r="C487" s="292" t="str">
        <f>'Historical VAR Data'!F478</f>
        <v>167.48</v>
      </c>
      <c r="D487">
        <f t="shared" si="7"/>
        <v>-1.4765574445555733E-2</v>
      </c>
      <c r="E487">
        <v>-1.4765574445555733E-2</v>
      </c>
    </row>
    <row r="488" spans="2:5">
      <c r="B488" s="293">
        <f>'Historical VAR Data'!B479</f>
        <v>45001</v>
      </c>
      <c r="C488" s="292" t="str">
        <f>'Historical VAR Data'!F479</f>
        <v>169.99</v>
      </c>
      <c r="D488">
        <f t="shared" si="7"/>
        <v>7.8856871813115879E-3</v>
      </c>
      <c r="E488">
        <v>7.8856871813115879E-3</v>
      </c>
    </row>
    <row r="489" spans="2:5">
      <c r="B489" s="293">
        <f>'Historical VAR Data'!B480</f>
        <v>45000</v>
      </c>
      <c r="C489" s="292" t="str">
        <f>'Historical VAR Data'!F480</f>
        <v>168.66</v>
      </c>
      <c r="D489">
        <f t="shared" si="7"/>
        <v>1.6629053331749682E-3</v>
      </c>
      <c r="E489">
        <v>1.6629053331749682E-3</v>
      </c>
    </row>
    <row r="490" spans="2:5">
      <c r="B490" s="293">
        <f>'Historical VAR Data'!B481</f>
        <v>44999</v>
      </c>
      <c r="C490" s="292" t="str">
        <f>'Historical VAR Data'!F481</f>
        <v>168.38</v>
      </c>
      <c r="D490">
        <f t="shared" si="7"/>
        <v>-9.9952963311383865E-3</v>
      </c>
      <c r="E490">
        <v>-9.9952963311383865E-3</v>
      </c>
    </row>
    <row r="491" spans="2:5">
      <c r="B491" s="293">
        <f>'Historical VAR Data'!B482</f>
        <v>44998</v>
      </c>
      <c r="C491" s="292" t="str">
        <f>'Historical VAR Data'!F482</f>
        <v>170.08</v>
      </c>
      <c r="D491">
        <f t="shared" si="7"/>
        <v>-5.8452186111760578E-3</v>
      </c>
      <c r="E491">
        <v>-5.8452186111760578E-3</v>
      </c>
    </row>
    <row r="492" spans="2:5">
      <c r="B492" s="293">
        <f>'Historical VAR Data'!B483</f>
        <v>44995</v>
      </c>
      <c r="C492" s="292" t="str">
        <f>'Historical VAR Data'!F483</f>
        <v>171.08</v>
      </c>
      <c r="D492">
        <f t="shared" si="7"/>
        <v>7.2416838386812968E-3</v>
      </c>
      <c r="E492">
        <v>7.2416838386812968E-3</v>
      </c>
    </row>
    <row r="493" spans="2:5">
      <c r="B493" s="293">
        <f>'Historical VAR Data'!B484</f>
        <v>44994</v>
      </c>
      <c r="C493" s="292" t="str">
        <f>'Historical VAR Data'!F484</f>
        <v>169.85</v>
      </c>
      <c r="D493">
        <f t="shared" si="7"/>
        <v>3.3672022684309616E-3</v>
      </c>
      <c r="E493">
        <v>3.3672022684309616E-3</v>
      </c>
    </row>
    <row r="494" spans="2:5">
      <c r="B494" s="293">
        <f>'Historical VAR Data'!B485</f>
        <v>44993</v>
      </c>
      <c r="C494" s="292" t="str">
        <f>'Historical VAR Data'!F485</f>
        <v>169.28</v>
      </c>
      <c r="D494">
        <f t="shared" si="7"/>
        <v>1.1593163618979309E-2</v>
      </c>
      <c r="E494">
        <v>1.1593163618979309E-2</v>
      </c>
    </row>
    <row r="495" spans="2:5">
      <c r="B495" s="293">
        <f>'Historical VAR Data'!B486</f>
        <v>44991</v>
      </c>
      <c r="C495" s="292" t="str">
        <f>'Historical VAR Data'!F486</f>
        <v>167.34</v>
      </c>
      <c r="D495">
        <f t="shared" si="7"/>
        <v>2.436336924583735E-2</v>
      </c>
      <c r="E495">
        <v>2.436336924583735E-2</v>
      </c>
    </row>
    <row r="496" spans="2:5">
      <c r="B496" s="293">
        <f>'Historical VAR Data'!B487</f>
        <v>44988</v>
      </c>
      <c r="C496" s="292" t="str">
        <f>'Historical VAR Data'!F487</f>
        <v>163.36</v>
      </c>
      <c r="D496">
        <f t="shared" si="7"/>
        <v>1.0515897562786199E-2</v>
      </c>
      <c r="E496">
        <v>1.0515897562786199E-2</v>
      </c>
    </row>
    <row r="497" spans="2:5">
      <c r="B497" s="293">
        <f>'Historical VAR Data'!B488</f>
        <v>44987</v>
      </c>
      <c r="C497" s="292" t="str">
        <f>'Historical VAR Data'!F488</f>
        <v>161.66</v>
      </c>
      <c r="D497">
        <f t="shared" si="7"/>
        <v>-8.4033613445378425E-3</v>
      </c>
      <c r="E497">
        <v>-8.4033613445378425E-3</v>
      </c>
    </row>
    <row r="498" spans="2:5">
      <c r="B498" s="293">
        <f>'Historical VAR Data'!B489</f>
        <v>44986</v>
      </c>
      <c r="C498" s="292" t="str">
        <f>'Historical VAR Data'!F489</f>
        <v>163.03</v>
      </c>
      <c r="D498">
        <f t="shared" si="7"/>
        <v>1.0224315280703965E-2</v>
      </c>
      <c r="E498">
        <v>1.0224315280703965E-2</v>
      </c>
    </row>
    <row r="499" spans="2:5">
      <c r="B499" s="293">
        <f>'Historical VAR Data'!B490</f>
        <v>44985</v>
      </c>
      <c r="C499" s="292" t="str">
        <f>'Historical VAR Data'!F490</f>
        <v>161.38</v>
      </c>
      <c r="D499">
        <f t="shared" si="7"/>
        <v>-1.1030763573967468E-2</v>
      </c>
      <c r="E499">
        <v>-1.1030763573967468E-2</v>
      </c>
    </row>
    <row r="500" spans="2:5">
      <c r="B500" s="293">
        <f>'Historical VAR Data'!B491</f>
        <v>44984</v>
      </c>
      <c r="C500" s="292" t="str">
        <f>'Historical VAR Data'!F491</f>
        <v>163.18</v>
      </c>
      <c r="D500">
        <f t="shared" si="7"/>
        <v>8.217485325919139E-3</v>
      </c>
      <c r="E500">
        <v>8.217485325919139E-3</v>
      </c>
    </row>
    <row r="501" spans="2:5">
      <c r="B501" s="293">
        <f>'Historical VAR Data'!B492</f>
        <v>44981</v>
      </c>
      <c r="C501" s="292" t="str">
        <f>'Historical VAR Data'!F492</f>
        <v>161.85</v>
      </c>
      <c r="D501">
        <f t="shared" si="7"/>
        <v>8.2855718913530021E-3</v>
      </c>
      <c r="E501">
        <v>8.2855718913530021E-3</v>
      </c>
    </row>
    <row r="502" spans="2:5">
      <c r="B502" s="293">
        <f>'Historical VAR Data'!B493</f>
        <v>44980</v>
      </c>
      <c r="C502" s="292" t="str">
        <f>'Historical VAR Data'!F493</f>
        <v>160.52</v>
      </c>
      <c r="D502">
        <f t="shared" si="7"/>
        <v>-5.3290370553971079E-3</v>
      </c>
      <c r="E502">
        <v>-5.3290370553971079E-3</v>
      </c>
    </row>
    <row r="503" spans="2:5">
      <c r="B503" s="293">
        <f>'Historical VAR Data'!B494</f>
        <v>44979</v>
      </c>
      <c r="C503" s="292" t="str">
        <f>'Historical VAR Data'!F494</f>
        <v>161.38</v>
      </c>
      <c r="D503">
        <f t="shared" si="7"/>
        <v>-1.5855592145383551E-2</v>
      </c>
      <c r="E503">
        <v>-1.5855592145383551E-2</v>
      </c>
    </row>
    <row r="504" spans="2:5">
      <c r="B504" s="293">
        <f>'Historical VAR Data'!B495</f>
        <v>44978</v>
      </c>
      <c r="C504" s="292" t="str">
        <f>'Historical VAR Data'!F495</f>
        <v>163.98</v>
      </c>
      <c r="D504">
        <f t="shared" si="7"/>
        <v>3.1839919456330246E-2</v>
      </c>
      <c r="E504">
        <v>3.1839919456330246E-2</v>
      </c>
    </row>
    <row r="505" spans="2:5">
      <c r="B505" s="293">
        <f>'Historical VAR Data'!B496</f>
        <v>44977</v>
      </c>
      <c r="C505" s="292" t="str">
        <f>'Historical VAR Data'!F496</f>
        <v>158.92</v>
      </c>
      <c r="D505">
        <f t="shared" si="7"/>
        <v>-8.8017100465242538E-4</v>
      </c>
      <c r="E505">
        <v>-8.8017100465242538E-4</v>
      </c>
    </row>
    <row r="506" spans="2:5">
      <c r="B506" s="293">
        <f>'Historical VAR Data'!B497</f>
        <v>44974</v>
      </c>
      <c r="C506" s="292" t="str">
        <f>'Historical VAR Data'!F497</f>
        <v>159.06</v>
      </c>
      <c r="D506">
        <f t="shared" si="7"/>
        <v>3.9131532441302993E-3</v>
      </c>
      <c r="E506">
        <v>3.9131532441302993E-3</v>
      </c>
    </row>
    <row r="507" spans="2:5">
      <c r="B507" s="293">
        <f>'Historical VAR Data'!B498</f>
        <v>44973</v>
      </c>
      <c r="C507" s="292" t="str">
        <f>'Historical VAR Data'!F498</f>
        <v>158.44</v>
      </c>
      <c r="D507">
        <f t="shared" si="7"/>
        <v>9.6221245141145158E-3</v>
      </c>
      <c r="E507">
        <v>9.6221245141145158E-3</v>
      </c>
    </row>
    <row r="508" spans="2:5">
      <c r="B508" s="293">
        <f>'Historical VAR Data'!B499</f>
        <v>44972</v>
      </c>
      <c r="C508" s="292" t="str">
        <f>'Historical VAR Data'!F499</f>
        <v>156.93</v>
      </c>
      <c r="D508">
        <f t="shared" si="7"/>
        <v>-1.4634767116313934E-3</v>
      </c>
      <c r="E508">
        <v>-1.4634767116313934E-3</v>
      </c>
    </row>
    <row r="509" spans="2:5">
      <c r="B509" s="293">
        <f>'Historical VAR Data'!B500</f>
        <v>44971</v>
      </c>
      <c r="C509" s="292" t="str">
        <f>'Historical VAR Data'!F500</f>
        <v>157.16</v>
      </c>
      <c r="D509">
        <f t="shared" si="7"/>
        <v>-1.0763517341222432E-2</v>
      </c>
      <c r="E509">
        <v>-1.0763517341222432E-2</v>
      </c>
    </row>
    <row r="510" spans="2:5">
      <c r="B510" s="293">
        <f>'Historical VAR Data'!B501</f>
        <v>44970</v>
      </c>
      <c r="C510" s="292" t="str">
        <f>'Historical VAR Data'!F501</f>
        <v>158.87</v>
      </c>
      <c r="D510">
        <f t="shared" si="7"/>
        <v>1.7288851892168902E-2</v>
      </c>
      <c r="E510">
        <v>1.7288851892168902E-2</v>
      </c>
    </row>
    <row r="511" spans="2:5">
      <c r="B511" s="293">
        <f>'Historical VAR Data'!B502</f>
        <v>44967</v>
      </c>
      <c r="C511" s="292" t="str">
        <f>'Historical VAR Data'!F502</f>
        <v>156.17</v>
      </c>
      <c r="D511">
        <f t="shared" si="7"/>
        <v>-6.0463340122200674E-3</v>
      </c>
      <c r="E511">
        <v>-6.0463340122200674E-3</v>
      </c>
    </row>
    <row r="512" spans="2:5">
      <c r="B512" s="293">
        <f>'Historical VAR Data'!B503</f>
        <v>44966</v>
      </c>
      <c r="C512" s="292" t="str">
        <f>'Historical VAR Data'!F503</f>
        <v>157.12</v>
      </c>
      <c r="D512">
        <f t="shared" si="7"/>
        <v>3.0643513789582371E-3</v>
      </c>
      <c r="E512">
        <v>3.0643513789582371E-3</v>
      </c>
    </row>
    <row r="513" spans="2:5">
      <c r="B513" s="293">
        <f>'Historical VAR Data'!B504</f>
        <v>44965</v>
      </c>
      <c r="C513" s="292" t="str">
        <f>'Historical VAR Data'!F504</f>
        <v>156.64</v>
      </c>
      <c r="D513">
        <f t="shared" si="7"/>
        <v>1.4704942139248756E-3</v>
      </c>
      <c r="E513">
        <v>1.4704942139248756E-3</v>
      </c>
    </row>
    <row r="514" spans="2:5">
      <c r="B514" s="293">
        <f>'Historical VAR Data'!B505</f>
        <v>44964</v>
      </c>
      <c r="C514" s="292" t="str">
        <f>'Historical VAR Data'!F505</f>
        <v>156.41</v>
      </c>
      <c r="D514">
        <f t="shared" si="7"/>
        <v>-4.7722066683634516E-3</v>
      </c>
      <c r="E514">
        <v>-4.7722066683634516E-3</v>
      </c>
    </row>
    <row r="515" spans="2:5">
      <c r="B515" s="293">
        <f>'Historical VAR Data'!B506</f>
        <v>44963</v>
      </c>
      <c r="C515" s="292" t="str">
        <f>'Historical VAR Data'!F506</f>
        <v>157.16</v>
      </c>
      <c r="D515">
        <f t="shared" si="7"/>
        <v>2.9995532580253934E-3</v>
      </c>
      <c r="E515">
        <v>2.9995532580253934E-3</v>
      </c>
    </row>
    <row r="516" spans="2:5">
      <c r="B516" s="293">
        <f>'Historical VAR Data'!B507</f>
        <v>44960</v>
      </c>
      <c r="C516" s="292" t="str">
        <f>'Historical VAR Data'!F507</f>
        <v>156.69</v>
      </c>
      <c r="D516">
        <f t="shared" si="7"/>
        <v>1.7797986359207596E-2</v>
      </c>
      <c r="E516">
        <v>1.7797986359207596E-2</v>
      </c>
    </row>
    <row r="517" spans="2:5">
      <c r="B517" s="293">
        <f>'Historical VAR Data'!B508</f>
        <v>44959</v>
      </c>
      <c r="C517" s="292" t="str">
        <f>'Historical VAR Data'!F508</f>
        <v>153.95</v>
      </c>
      <c r="D517">
        <f t="shared" si="7"/>
        <v>-1.8238632740258998E-2</v>
      </c>
      <c r="E517">
        <v>-1.8238632740258998E-2</v>
      </c>
    </row>
    <row r="518" spans="2:5">
      <c r="B518" s="293">
        <f>'Historical VAR Data'!B509</f>
        <v>44958</v>
      </c>
      <c r="C518" s="292" t="str">
        <f>'Historical VAR Data'!F509</f>
        <v>156.81</v>
      </c>
      <c r="D518">
        <f t="shared" si="7"/>
        <v>-6.7143852536897591E-3</v>
      </c>
      <c r="E518">
        <v>-6.7143852536897591E-3</v>
      </c>
    </row>
    <row r="519" spans="2:5">
      <c r="B519" s="293">
        <f>'Historical VAR Data'!B510</f>
        <v>44957</v>
      </c>
      <c r="C519" s="292" t="str">
        <f>'Historical VAR Data'!F510</f>
        <v>157.87</v>
      </c>
      <c r="D519">
        <f t="shared" si="7"/>
        <v>1.3611556982343528E-2</v>
      </c>
      <c r="E519">
        <v>1.3611556982343528E-2</v>
      </c>
    </row>
    <row r="520" spans="2:5">
      <c r="B520" s="293">
        <f>'Historical VAR Data'!B511</f>
        <v>44956</v>
      </c>
      <c r="C520" s="292" t="str">
        <f>'Historical VAR Data'!F511</f>
        <v>155.75</v>
      </c>
      <c r="D520">
        <f t="shared" si="7"/>
        <v>1.5385618358432843E-2</v>
      </c>
      <c r="E520">
        <v>1.5385618358432843E-2</v>
      </c>
    </row>
    <row r="521" spans="2:5">
      <c r="B521" s="293">
        <f>'Historical VAR Data'!B512</f>
        <v>44953</v>
      </c>
      <c r="C521" s="292" t="str">
        <f>'Historical VAR Data'!F512</f>
        <v>153.39</v>
      </c>
      <c r="D521">
        <f t="shared" si="7"/>
        <v>2.4179845771792976E-3</v>
      </c>
      <c r="E521">
        <v>2.4179845771792976E-3</v>
      </c>
    </row>
    <row r="522" spans="2:5">
      <c r="B522" s="293">
        <f>'Historical VAR Data'!B513</f>
        <v>44951</v>
      </c>
      <c r="C522" s="292" t="str">
        <f>'Historical VAR Data'!F513</f>
        <v>153.02</v>
      </c>
      <c r="D522">
        <f t="shared" si="7"/>
        <v>-9.1407678244963676E-4</v>
      </c>
      <c r="E522">
        <v>-9.1407678244963676E-4</v>
      </c>
    </row>
    <row r="523" spans="2:5">
      <c r="B523" s="293">
        <f>'Historical VAR Data'!B514</f>
        <v>44950</v>
      </c>
      <c r="C523" s="292" t="str">
        <f>'Historical VAR Data'!F514</f>
        <v>153.16</v>
      </c>
      <c r="D523">
        <f t="shared" si="7"/>
        <v>-4.8083170890189019E-3</v>
      </c>
      <c r="E523">
        <v>-4.8083170890189019E-3</v>
      </c>
    </row>
    <row r="524" spans="2:5">
      <c r="B524" s="293">
        <f>'Historical VAR Data'!B515</f>
        <v>44949</v>
      </c>
      <c r="C524" s="292" t="str">
        <f>'Historical VAR Data'!F515</f>
        <v>153.90</v>
      </c>
      <c r="D524">
        <f t="shared" si="7"/>
        <v>-1.0989010989011038E-2</v>
      </c>
      <c r="E524">
        <v>-1.0989010989011038E-2</v>
      </c>
    </row>
    <row r="525" spans="2:5">
      <c r="B525" s="293">
        <f>'Historical VAR Data'!B516</f>
        <v>44946</v>
      </c>
      <c r="C525" s="292" t="str">
        <f>'Historical VAR Data'!F516</f>
        <v>155.61</v>
      </c>
      <c r="D525">
        <f t="shared" ref="D525:D588" si="8">(C525-C526)/C526</f>
        <v>0</v>
      </c>
      <c r="E525">
        <v>0</v>
      </c>
    </row>
    <row r="526" spans="2:5">
      <c r="B526" s="293">
        <f>'Historical VAR Data'!B517</f>
        <v>44945</v>
      </c>
      <c r="C526" s="292" t="str">
        <f>'Historical VAR Data'!F517</f>
        <v>155.61</v>
      </c>
      <c r="D526">
        <f t="shared" si="8"/>
        <v>-4.4145873320537276E-3</v>
      </c>
      <c r="E526">
        <v>-4.4145873320537276E-3</v>
      </c>
    </row>
    <row r="527" spans="2:5">
      <c r="B527" s="293">
        <f>'Historical VAR Data'!B518</f>
        <v>44944</v>
      </c>
      <c r="C527" s="292" t="str">
        <f>'Historical VAR Data'!F518</f>
        <v>156.30</v>
      </c>
      <c r="D527">
        <f t="shared" si="8"/>
        <v>1.047323506594262E-2</v>
      </c>
      <c r="E527">
        <v>1.047323506594262E-2</v>
      </c>
    </row>
    <row r="528" spans="2:5">
      <c r="B528" s="293">
        <f>'Historical VAR Data'!B519</f>
        <v>44943</v>
      </c>
      <c r="C528" s="292" t="str">
        <f>'Historical VAR Data'!F519</f>
        <v>154.68</v>
      </c>
      <c r="D528">
        <f t="shared" si="8"/>
        <v>1.0518063631018577E-2</v>
      </c>
      <c r="E528">
        <v>1.0518063631018577E-2</v>
      </c>
    </row>
    <row r="529" spans="2:5">
      <c r="B529" s="293">
        <f>'Historical VAR Data'!B520</f>
        <v>44942</v>
      </c>
      <c r="C529" s="292" t="str">
        <f>'Historical VAR Data'!F520</f>
        <v>153.07</v>
      </c>
      <c r="D529">
        <f t="shared" si="8"/>
        <v>-1.1047939010208089E-2</v>
      </c>
      <c r="E529">
        <v>-1.1047939010208089E-2</v>
      </c>
    </row>
    <row r="530" spans="2:5">
      <c r="B530" s="293">
        <f>'Historical VAR Data'!B521</f>
        <v>44939</v>
      </c>
      <c r="C530" s="292" t="str">
        <f>'Historical VAR Data'!F521</f>
        <v>154.78</v>
      </c>
      <c r="D530">
        <f t="shared" si="8"/>
        <v>1.1171359508721553E-2</v>
      </c>
      <c r="E530">
        <v>1.1171359508721553E-2</v>
      </c>
    </row>
    <row r="531" spans="2:5">
      <c r="B531" s="293">
        <f>'Historical VAR Data'!B522</f>
        <v>44938</v>
      </c>
      <c r="C531" s="292" t="str">
        <f>'Historical VAR Data'!F522</f>
        <v>153.07</v>
      </c>
      <c r="D531">
        <f t="shared" si="8"/>
        <v>-5.8762078871770309E-4</v>
      </c>
      <c r="E531">
        <v>-5.8762078871770309E-4</v>
      </c>
    </row>
    <row r="532" spans="2:5">
      <c r="B532" s="293">
        <f>'Historical VAR Data'!B523</f>
        <v>44937</v>
      </c>
      <c r="C532" s="292" t="str">
        <f>'Historical VAR Data'!F523</f>
        <v>153.16</v>
      </c>
      <c r="D532">
        <f t="shared" si="8"/>
        <v>-1.1360702297960179E-2</v>
      </c>
      <c r="E532">
        <v>-1.1360702297960179E-2</v>
      </c>
    </row>
    <row r="533" spans="2:5">
      <c r="B533" s="293">
        <f>'Historical VAR Data'!B524</f>
        <v>44936</v>
      </c>
      <c r="C533" s="292" t="str">
        <f>'Historical VAR Data'!F524</f>
        <v>154.92</v>
      </c>
      <c r="D533">
        <f t="shared" si="8"/>
        <v>-1.437841964626555E-2</v>
      </c>
      <c r="E533">
        <v>-1.437841964626555E-2</v>
      </c>
    </row>
    <row r="534" spans="2:5">
      <c r="B534" s="293">
        <f>'Historical VAR Data'!B525</f>
        <v>44935</v>
      </c>
      <c r="C534" s="292" t="str">
        <f>'Historical VAR Data'!F525</f>
        <v>157.18</v>
      </c>
      <c r="D534">
        <f t="shared" si="8"/>
        <v>8.3397485245061027E-3</v>
      </c>
      <c r="E534">
        <v>8.3397485245061027E-3</v>
      </c>
    </row>
    <row r="535" spans="2:5">
      <c r="B535" s="293">
        <f>'Historical VAR Data'!B526</f>
        <v>44932</v>
      </c>
      <c r="C535" s="292" t="str">
        <f>'Historical VAR Data'!F526</f>
        <v>155.88</v>
      </c>
      <c r="D535">
        <f t="shared" si="8"/>
        <v>-5.2964073766831243E-3</v>
      </c>
      <c r="E535">
        <v>-5.2964073766831243E-3</v>
      </c>
    </row>
    <row r="536" spans="2:5">
      <c r="B536" s="293">
        <f>'Historical VAR Data'!B527</f>
        <v>44931</v>
      </c>
      <c r="C536" s="292" t="str">
        <f>'Historical VAR Data'!F527</f>
        <v>156.71</v>
      </c>
      <c r="D536">
        <f t="shared" si="8"/>
        <v>1.978265113555034E-2</v>
      </c>
      <c r="E536">
        <v>1.978265113555034E-2</v>
      </c>
    </row>
    <row r="537" spans="2:5">
      <c r="B537" s="293">
        <f>'Historical VAR Data'!B528</f>
        <v>44930</v>
      </c>
      <c r="C537" s="292" t="str">
        <f>'Historical VAR Data'!F528</f>
        <v>153.67</v>
      </c>
      <c r="D537">
        <f t="shared" si="8"/>
        <v>-5.9512258231451962E-3</v>
      </c>
      <c r="E537">
        <v>-5.9512258231451962E-3</v>
      </c>
    </row>
    <row r="538" spans="2:5">
      <c r="B538" s="293">
        <f>'Historical VAR Data'!B529</f>
        <v>44929</v>
      </c>
      <c r="C538" s="292" t="str">
        <f>'Historical VAR Data'!F529</f>
        <v>154.59</v>
      </c>
      <c r="D538">
        <f t="shared" si="8"/>
        <v>-2.3877129581827859E-3</v>
      </c>
      <c r="E538">
        <v>-2.3877129581827859E-3</v>
      </c>
    </row>
    <row r="539" spans="2:5">
      <c r="B539" s="293">
        <f>'Historical VAR Data'!B530</f>
        <v>44928</v>
      </c>
      <c r="C539" s="292" t="str">
        <f>'Historical VAR Data'!F530</f>
        <v>154.96</v>
      </c>
      <c r="D539">
        <f t="shared" si="8"/>
        <v>9.3141405588484782E-3</v>
      </c>
      <c r="E539">
        <v>9.3141405588484782E-3</v>
      </c>
    </row>
    <row r="540" spans="2:5">
      <c r="B540" s="293">
        <f>'Historical VAR Data'!B531</f>
        <v>44925</v>
      </c>
      <c r="C540" s="292" t="str">
        <f>'Historical VAR Data'!F531</f>
        <v>153.53</v>
      </c>
      <c r="D540">
        <f t="shared" si="8"/>
        <v>-1.8204278005331327E-3</v>
      </c>
      <c r="E540">
        <v>-1.8204278005331327E-3</v>
      </c>
    </row>
    <row r="541" spans="2:5">
      <c r="B541" s="293">
        <f>'Historical VAR Data'!B532</f>
        <v>44924</v>
      </c>
      <c r="C541" s="292" t="str">
        <f>'Historical VAR Data'!F532</f>
        <v>153.81</v>
      </c>
      <c r="D541">
        <f t="shared" si="8"/>
        <v>5.4255458229834786E-3</v>
      </c>
      <c r="E541">
        <v>5.4255458229834786E-3</v>
      </c>
    </row>
    <row r="542" spans="2:5">
      <c r="B542" s="293">
        <f>'Historical VAR Data'!B533</f>
        <v>44923</v>
      </c>
      <c r="C542" s="292" t="str">
        <f>'Historical VAR Data'!F533</f>
        <v>152.98</v>
      </c>
      <c r="D542">
        <f t="shared" si="8"/>
        <v>3.9375246095287725E-3</v>
      </c>
      <c r="E542">
        <v>3.9375246095287725E-3</v>
      </c>
    </row>
    <row r="543" spans="2:5">
      <c r="B543" s="293">
        <f>'Historical VAR Data'!B534</f>
        <v>44922</v>
      </c>
      <c r="C543" s="292" t="str">
        <f>'Historical VAR Data'!F534</f>
        <v>152.38</v>
      </c>
      <c r="D543">
        <f t="shared" si="8"/>
        <v>-2.6834216899011493E-3</v>
      </c>
      <c r="E543">
        <v>-2.6834216899011493E-3</v>
      </c>
    </row>
    <row r="544" spans="2:5">
      <c r="B544" s="293">
        <f>'Historical VAR Data'!B535</f>
        <v>44921</v>
      </c>
      <c r="C544" s="292" t="str">
        <f>'Historical VAR Data'!F535</f>
        <v>152.79</v>
      </c>
      <c r="D544">
        <f t="shared" si="8"/>
        <v>1.62287994679082E-2</v>
      </c>
      <c r="E544">
        <v>1.62287994679082E-2</v>
      </c>
    </row>
    <row r="545" spans="2:5">
      <c r="B545" s="293">
        <f>'Historical VAR Data'!B536</f>
        <v>44918</v>
      </c>
      <c r="C545" s="292" t="str">
        <f>'Historical VAR Data'!F536</f>
        <v>150.35</v>
      </c>
      <c r="D545">
        <f t="shared" si="8"/>
        <v>-1.7448699516403189E-2</v>
      </c>
      <c r="E545">
        <v>-1.7448699516403189E-2</v>
      </c>
    </row>
    <row r="546" spans="2:5">
      <c r="B546" s="293">
        <f>'Historical VAR Data'!B537</f>
        <v>44917</v>
      </c>
      <c r="C546" s="292" t="str">
        <f>'Historical VAR Data'!F537</f>
        <v>153.02</v>
      </c>
      <c r="D546">
        <f t="shared" si="8"/>
        <v>-1.2264394526206928E-2</v>
      </c>
      <c r="E546">
        <v>-1.2264394526206928E-2</v>
      </c>
    </row>
    <row r="547" spans="2:5">
      <c r="B547" s="293">
        <f>'Historical VAR Data'!B538</f>
        <v>44916</v>
      </c>
      <c r="C547" s="292" t="str">
        <f>'Historical VAR Data'!F538</f>
        <v>154.92</v>
      </c>
      <c r="D547">
        <f t="shared" si="8"/>
        <v>-1.0601609400945363E-2</v>
      </c>
      <c r="E547">
        <v>-1.0601609400945363E-2</v>
      </c>
    </row>
    <row r="548" spans="2:5">
      <c r="B548" s="293">
        <f>'Historical VAR Data'!B539</f>
        <v>44915</v>
      </c>
      <c r="C548" s="292" t="str">
        <f>'Historical VAR Data'!F539</f>
        <v>156.58</v>
      </c>
      <c r="D548">
        <f t="shared" si="8"/>
        <v>-1.1926547611535221E-2</v>
      </c>
      <c r="E548">
        <v>-1.1926547611535221E-2</v>
      </c>
    </row>
    <row r="549" spans="2:5">
      <c r="B549" s="293">
        <f>'Historical VAR Data'!B540</f>
        <v>44914</v>
      </c>
      <c r="C549" s="292" t="str">
        <f>'Historical VAR Data'!F540</f>
        <v>158.47</v>
      </c>
      <c r="D549">
        <f t="shared" si="8"/>
        <v>1.1812029115055512E-2</v>
      </c>
      <c r="E549">
        <v>1.1812029115055512E-2</v>
      </c>
    </row>
    <row r="550" spans="2:5">
      <c r="B550" s="293">
        <f>'Historical VAR Data'!B541</f>
        <v>44911</v>
      </c>
      <c r="C550" s="292" t="str">
        <f>'Historical VAR Data'!F541</f>
        <v>156.62</v>
      </c>
      <c r="D550">
        <f t="shared" si="8"/>
        <v>-1.3355171979337308E-2</v>
      </c>
      <c r="E550">
        <v>-1.3355171979337308E-2</v>
      </c>
    </row>
    <row r="551" spans="2:5">
      <c r="B551" s="293">
        <f>'Historical VAR Data'!B542</f>
        <v>44910</v>
      </c>
      <c r="C551" s="292" t="str">
        <f>'Historical VAR Data'!F542</f>
        <v>158.74</v>
      </c>
      <c r="D551">
        <f t="shared" si="8"/>
        <v>2.9062421026030323E-3</v>
      </c>
      <c r="E551">
        <v>2.9062421026030323E-3</v>
      </c>
    </row>
    <row r="552" spans="2:5">
      <c r="B552" s="293">
        <f>'Historical VAR Data'!B543</f>
        <v>44909</v>
      </c>
      <c r="C552" s="292" t="str">
        <f>'Historical VAR Data'!F543</f>
        <v>158.28</v>
      </c>
      <c r="D552">
        <f t="shared" si="8"/>
        <v>1.416031268020765E-2</v>
      </c>
      <c r="E552">
        <v>1.416031268020765E-2</v>
      </c>
    </row>
    <row r="553" spans="2:5">
      <c r="B553" s="293">
        <f>'Historical VAR Data'!B544</f>
        <v>44908</v>
      </c>
      <c r="C553" s="292" t="str">
        <f>'Historical VAR Data'!F544</f>
        <v>156.07</v>
      </c>
      <c r="D553">
        <f t="shared" si="8"/>
        <v>1.7972912253674893E-3</v>
      </c>
      <c r="E553">
        <v>1.7972912253674893E-3</v>
      </c>
    </row>
    <row r="554" spans="2:5">
      <c r="B554" s="293">
        <f>'Historical VAR Data'!B545</f>
        <v>44907</v>
      </c>
      <c r="C554" s="292" t="str">
        <f>'Historical VAR Data'!F545</f>
        <v>155.79</v>
      </c>
      <c r="D554">
        <f t="shared" si="8"/>
        <v>-3.5817077070674913E-3</v>
      </c>
      <c r="E554">
        <v>-3.5817077070674913E-3</v>
      </c>
    </row>
    <row r="555" spans="2:5">
      <c r="B555" s="293">
        <f>'Historical VAR Data'!B546</f>
        <v>44904</v>
      </c>
      <c r="C555" s="292" t="str">
        <f>'Historical VAR Data'!F546</f>
        <v>156.35</v>
      </c>
      <c r="D555">
        <f t="shared" si="8"/>
        <v>-4.9640425125692172E-3</v>
      </c>
      <c r="E555">
        <v>-4.9640425125692172E-3</v>
      </c>
    </row>
    <row r="556" spans="2:5">
      <c r="B556" s="293">
        <f>'Historical VAR Data'!B547</f>
        <v>44903</v>
      </c>
      <c r="C556" s="292" t="str">
        <f>'Historical VAR Data'!F547</f>
        <v>157.13</v>
      </c>
      <c r="D556">
        <f t="shared" si="8"/>
        <v>-8.7060753264777968E-3</v>
      </c>
      <c r="E556">
        <v>-8.7060753264777968E-3</v>
      </c>
    </row>
    <row r="557" spans="2:5">
      <c r="B557" s="293">
        <f>'Historical VAR Data'!B548</f>
        <v>44902</v>
      </c>
      <c r="C557" s="292" t="str">
        <f>'Historical VAR Data'!F548</f>
        <v>158.51</v>
      </c>
      <c r="D557">
        <f t="shared" si="8"/>
        <v>-1.9121287128712892E-2</v>
      </c>
      <c r="E557">
        <v>-1.9121287128712892E-2</v>
      </c>
    </row>
    <row r="558" spans="2:5">
      <c r="B558" s="293">
        <f>'Historical VAR Data'!B549</f>
        <v>44901</v>
      </c>
      <c r="C558" s="292" t="str">
        <f>'Historical VAR Data'!F549</f>
        <v>161.60</v>
      </c>
      <c r="D558">
        <f t="shared" si="8"/>
        <v>2.4758603614751201E-4</v>
      </c>
      <c r="E558">
        <v>2.4758603614751201E-4</v>
      </c>
    </row>
    <row r="559" spans="2:5">
      <c r="B559" s="293">
        <f>'Historical VAR Data'!B550</f>
        <v>44900</v>
      </c>
      <c r="C559" s="292" t="str">
        <f>'Historical VAR Data'!F550</f>
        <v>161.56</v>
      </c>
      <c r="D559">
        <f t="shared" si="8"/>
        <v>1.7444423452358526E-2</v>
      </c>
      <c r="E559">
        <v>1.7444423452358526E-2</v>
      </c>
    </row>
    <row r="560" spans="2:5">
      <c r="B560" s="293">
        <f>'Historical VAR Data'!B551</f>
        <v>44897</v>
      </c>
      <c r="C560" s="292" t="str">
        <f>'Historical VAR Data'!F551</f>
        <v>158.79</v>
      </c>
      <c r="D560">
        <f t="shared" si="8"/>
        <v>-3.1478217073792098E-4</v>
      </c>
      <c r="E560">
        <v>-3.1478217073792098E-4</v>
      </c>
    </row>
    <row r="561" spans="2:5">
      <c r="B561" s="293">
        <f>'Historical VAR Data'!B552</f>
        <v>44896</v>
      </c>
      <c r="C561" s="292" t="str">
        <f>'Historical VAR Data'!F552</f>
        <v>158.84</v>
      </c>
      <c r="D561">
        <f t="shared" si="8"/>
        <v>0</v>
      </c>
      <c r="E561">
        <v>0</v>
      </c>
    </row>
    <row r="562" spans="2:5">
      <c r="B562" s="293">
        <f>'Historical VAR Data'!B553</f>
        <v>44895</v>
      </c>
      <c r="C562" s="292" t="str">
        <f>'Historical VAR Data'!F553</f>
        <v>158.84</v>
      </c>
      <c r="D562">
        <f t="shared" si="8"/>
        <v>1.210653753026638E-2</v>
      </c>
      <c r="E562">
        <v>1.210653753026638E-2</v>
      </c>
    </row>
    <row r="563" spans="2:5">
      <c r="B563" s="293">
        <f>'Historical VAR Data'!B554</f>
        <v>44894</v>
      </c>
      <c r="C563" s="292" t="str">
        <f>'Historical VAR Data'!F554</f>
        <v>156.94</v>
      </c>
      <c r="D563">
        <f t="shared" si="8"/>
        <v>-1.5269118208424042E-3</v>
      </c>
      <c r="E563">
        <v>-1.5269118208424042E-3</v>
      </c>
    </row>
    <row r="564" spans="2:5">
      <c r="B564" s="293">
        <f>'Historical VAR Data'!B555</f>
        <v>44893</v>
      </c>
      <c r="C564" s="292" t="str">
        <f>'Historical VAR Data'!F555</f>
        <v>157.18</v>
      </c>
      <c r="D564">
        <f t="shared" si="8"/>
        <v>3.8319070123897961E-3</v>
      </c>
      <c r="E564">
        <v>3.8319070123897961E-3</v>
      </c>
    </row>
    <row r="565" spans="2:5">
      <c r="B565" s="293">
        <f>'Historical VAR Data'!B556</f>
        <v>44890</v>
      </c>
      <c r="C565" s="292" t="str">
        <f>'Historical VAR Data'!F556</f>
        <v>156.58</v>
      </c>
      <c r="D565">
        <f t="shared" si="8"/>
        <v>1.4710585225456872E-3</v>
      </c>
      <c r="E565">
        <v>1.4710585225456872E-3</v>
      </c>
    </row>
    <row r="566" spans="2:5">
      <c r="B566" s="293">
        <f>'Historical VAR Data'!B557</f>
        <v>44889</v>
      </c>
      <c r="C566" s="292" t="str">
        <f>'Historical VAR Data'!F557</f>
        <v>156.35</v>
      </c>
      <c r="D566">
        <f t="shared" si="8"/>
        <v>8.6446035739629924E-3</v>
      </c>
      <c r="E566">
        <v>8.6446035739629924E-3</v>
      </c>
    </row>
    <row r="567" spans="2:5">
      <c r="B567" s="293">
        <f>'Historical VAR Data'!B558</f>
        <v>44888</v>
      </c>
      <c r="C567" s="292" t="str">
        <f>'Historical VAR Data'!F558</f>
        <v>155.01</v>
      </c>
      <c r="D567">
        <f t="shared" si="8"/>
        <v>5.9705366993314784E-3</v>
      </c>
      <c r="E567">
        <v>5.9705366993314784E-3</v>
      </c>
    </row>
    <row r="568" spans="2:5">
      <c r="B568" s="293">
        <f>'Historical VAR Data'!B559</f>
        <v>44887</v>
      </c>
      <c r="C568" s="292" t="str">
        <f>'Historical VAR Data'!F559</f>
        <v>154.09</v>
      </c>
      <c r="D568">
        <f t="shared" si="8"/>
        <v>1.6156686890002752E-2</v>
      </c>
      <c r="E568">
        <v>1.6156686890002752E-2</v>
      </c>
    </row>
    <row r="569" spans="2:5">
      <c r="B569" s="293">
        <f>'Historical VAR Data'!B560</f>
        <v>44886</v>
      </c>
      <c r="C569" s="292" t="str">
        <f>'Historical VAR Data'!F560</f>
        <v>151.64</v>
      </c>
      <c r="D569">
        <f t="shared" si="8"/>
        <v>-8.759314943129844E-3</v>
      </c>
      <c r="E569">
        <v>-8.759314943129844E-3</v>
      </c>
    </row>
    <row r="570" spans="2:5">
      <c r="B570" s="293">
        <f>'Historical VAR Data'!B561</f>
        <v>44883</v>
      </c>
      <c r="C570" s="292" t="str">
        <f>'Historical VAR Data'!F561</f>
        <v>152.98</v>
      </c>
      <c r="D570">
        <f t="shared" si="8"/>
        <v>-1.455810358155127E-2</v>
      </c>
      <c r="E570">
        <v>-1.455810358155127E-2</v>
      </c>
    </row>
    <row r="571" spans="2:5">
      <c r="B571" s="293">
        <f>'Historical VAR Data'!B562</f>
        <v>44882</v>
      </c>
      <c r="C571" s="292" t="str">
        <f>'Historical VAR Data'!F562</f>
        <v>155.24</v>
      </c>
      <c r="D571">
        <f t="shared" si="8"/>
        <v>-9.6963511099769188E-3</v>
      </c>
      <c r="E571">
        <v>-9.6963511099769188E-3</v>
      </c>
    </row>
    <row r="572" spans="2:5">
      <c r="B572" s="293">
        <f>'Historical VAR Data'!B563</f>
        <v>44881</v>
      </c>
      <c r="C572" s="292" t="str">
        <f>'Historical VAR Data'!F563</f>
        <v>156.76</v>
      </c>
      <c r="D572">
        <f t="shared" si="8"/>
        <v>-1.2473226659947196E-2</v>
      </c>
      <c r="E572">
        <v>-1.2473226659947196E-2</v>
      </c>
    </row>
    <row r="573" spans="2:5">
      <c r="B573" s="293">
        <f>'Historical VAR Data'!B564</f>
        <v>44880</v>
      </c>
      <c r="C573" s="292" t="str">
        <f>'Historical VAR Data'!F564</f>
        <v>158.74</v>
      </c>
      <c r="D573">
        <f t="shared" si="8"/>
        <v>3.7941064879222384E-3</v>
      </c>
      <c r="E573">
        <v>3.7941064879222384E-3</v>
      </c>
    </row>
    <row r="574" spans="2:5">
      <c r="B574" s="293">
        <f>'Historical VAR Data'!B565</f>
        <v>44879</v>
      </c>
      <c r="C574" s="292" t="str">
        <f>'Historical VAR Data'!F565</f>
        <v>158.14</v>
      </c>
      <c r="D574">
        <f t="shared" si="8"/>
        <v>0</v>
      </c>
      <c r="E574">
        <v>0</v>
      </c>
    </row>
    <row r="575" spans="2:5">
      <c r="B575" s="293">
        <f>'Historical VAR Data'!B566</f>
        <v>44876</v>
      </c>
      <c r="C575" s="292" t="str">
        <f>'Historical VAR Data'!F566</f>
        <v>158.14</v>
      </c>
      <c r="D575">
        <f t="shared" si="8"/>
        <v>-3.7797656545295621E-3</v>
      </c>
      <c r="E575">
        <v>-3.7797656545295621E-3</v>
      </c>
    </row>
    <row r="576" spans="2:5">
      <c r="B576" s="293">
        <f>'Historical VAR Data'!B567</f>
        <v>44875</v>
      </c>
      <c r="C576" s="292" t="str">
        <f>'Historical VAR Data'!F567</f>
        <v>158.74</v>
      </c>
      <c r="D576">
        <f t="shared" si="8"/>
        <v>-7.5028135550830851E-3</v>
      </c>
      <c r="E576">
        <v>-7.5028135550830851E-3</v>
      </c>
    </row>
    <row r="577" spans="2:5">
      <c r="B577" s="293">
        <f>'Historical VAR Data'!B568</f>
        <v>44874</v>
      </c>
      <c r="C577" s="292" t="str">
        <f>'Historical VAR Data'!F568</f>
        <v>159.94</v>
      </c>
      <c r="D577">
        <f t="shared" si="8"/>
        <v>-1.3933415536374791E-2</v>
      </c>
      <c r="E577">
        <v>-1.3933415536374791E-2</v>
      </c>
    </row>
    <row r="578" spans="2:5">
      <c r="B578" s="293">
        <f>'Historical VAR Data'!B569</f>
        <v>44872</v>
      </c>
      <c r="C578" s="292" t="str">
        <f>'Historical VAR Data'!F569</f>
        <v>162.20</v>
      </c>
      <c r="D578">
        <f t="shared" si="8"/>
        <v>-6.2492341624801511E-3</v>
      </c>
      <c r="E578">
        <v>-6.2492341624801511E-3</v>
      </c>
    </row>
    <row r="579" spans="2:5">
      <c r="B579" s="293">
        <f>'Historical VAR Data'!B570</f>
        <v>44869</v>
      </c>
      <c r="C579" s="292" t="str">
        <f>'Historical VAR Data'!F570</f>
        <v>163.22</v>
      </c>
      <c r="D579">
        <f t="shared" si="8"/>
        <v>-6.6942551119765969E-3</v>
      </c>
      <c r="E579">
        <v>-6.6942551119765969E-3</v>
      </c>
    </row>
    <row r="580" spans="2:5">
      <c r="B580" s="293">
        <f>'Historical VAR Data'!B571</f>
        <v>44868</v>
      </c>
      <c r="C580" s="292" t="str">
        <f>'Historical VAR Data'!F571</f>
        <v>164.32</v>
      </c>
      <c r="D580">
        <f t="shared" si="8"/>
        <v>-1.5517344676771934E-2</v>
      </c>
      <c r="E580">
        <v>-1.5517344676771934E-2</v>
      </c>
    </row>
    <row r="581" spans="2:5">
      <c r="B581" s="293">
        <f>'Historical VAR Data'!B572</f>
        <v>44867</v>
      </c>
      <c r="C581" s="292" t="str">
        <f>'Historical VAR Data'!F572</f>
        <v>166.91</v>
      </c>
      <c r="D581">
        <f t="shared" si="8"/>
        <v>-4.6514401574333664E-3</v>
      </c>
      <c r="E581">
        <v>-4.6514401574333664E-3</v>
      </c>
    </row>
    <row r="582" spans="2:5">
      <c r="B582" s="293">
        <f>'Historical VAR Data'!B573</f>
        <v>44866</v>
      </c>
      <c r="C582" s="292" t="str">
        <f>'Historical VAR Data'!F573</f>
        <v>167.69</v>
      </c>
      <c r="D582">
        <f t="shared" si="8"/>
        <v>5.0228596480240563E-2</v>
      </c>
      <c r="E582">
        <v>5.0228596480240563E-2</v>
      </c>
    </row>
    <row r="583" spans="2:5">
      <c r="B583" s="293">
        <f>'Historical VAR Data'!B574</f>
        <v>44865</v>
      </c>
      <c r="C583" s="292" t="str">
        <f>'Historical VAR Data'!F574</f>
        <v>159.67</v>
      </c>
      <c r="D583">
        <f t="shared" si="8"/>
        <v>-5.419210165690822E-3</v>
      </c>
      <c r="E583">
        <v>-5.419210165690822E-3</v>
      </c>
    </row>
    <row r="584" spans="2:5">
      <c r="B584" s="293">
        <f>'Historical VAR Data'!B575</f>
        <v>44862</v>
      </c>
      <c r="C584" s="292" t="str">
        <f>'Historical VAR Data'!F575</f>
        <v>160.54</v>
      </c>
      <c r="D584">
        <f t="shared" si="8"/>
        <v>1.9884378374944386E-2</v>
      </c>
      <c r="E584">
        <v>1.9884378374944386E-2</v>
      </c>
    </row>
    <row r="585" spans="2:5">
      <c r="B585" s="293">
        <f>'Historical VAR Data'!B576</f>
        <v>44861</v>
      </c>
      <c r="C585" s="292" t="str">
        <f>'Historical VAR Data'!F576</f>
        <v>157.41</v>
      </c>
      <c r="D585">
        <f t="shared" si="8"/>
        <v>7.6819665834452888E-3</v>
      </c>
      <c r="E585">
        <v>7.6819665834452888E-3</v>
      </c>
    </row>
    <row r="586" spans="2:5">
      <c r="B586" s="293">
        <f>'Historical VAR Data'!B577</f>
        <v>44859</v>
      </c>
      <c r="C586" s="292" t="str">
        <f>'Historical VAR Data'!F577</f>
        <v>156.21</v>
      </c>
      <c r="D586">
        <f t="shared" si="8"/>
        <v>1.4416520553282672E-2</v>
      </c>
      <c r="E586">
        <v>1.4416520553282672E-2</v>
      </c>
    </row>
    <row r="587" spans="2:5">
      <c r="B587" s="293">
        <f>'Historical VAR Data'!B578</f>
        <v>44858</v>
      </c>
      <c r="C587" s="292" t="str">
        <f>'Historical VAR Data'!F578</f>
        <v>153.99</v>
      </c>
      <c r="D587">
        <f t="shared" si="8"/>
        <v>1.1495007882291118E-2</v>
      </c>
      <c r="E587">
        <v>1.1495007882291118E-2</v>
      </c>
    </row>
    <row r="588" spans="2:5">
      <c r="B588" s="293">
        <f>'Historical VAR Data'!B579</f>
        <v>44855</v>
      </c>
      <c r="C588" s="292" t="str">
        <f>'Historical VAR Data'!F579</f>
        <v>152.24</v>
      </c>
      <c r="D588">
        <f t="shared" si="8"/>
        <v>-1.1364374310020131E-2</v>
      </c>
      <c r="E588">
        <v>-1.1364374310020131E-2</v>
      </c>
    </row>
    <row r="589" spans="2:5">
      <c r="B589" s="293">
        <f>'Historical VAR Data'!B580</f>
        <v>44854</v>
      </c>
      <c r="C589" s="292" t="str">
        <f>'Historical VAR Data'!F580</f>
        <v>153.99</v>
      </c>
      <c r="D589">
        <f t="shared" ref="D589:D652" si="9">(C589-C590)/C590</f>
        <v>1.7644726407613113E-2</v>
      </c>
      <c r="E589">
        <v>1.7644726407613113E-2</v>
      </c>
    </row>
    <row r="590" spans="2:5">
      <c r="B590" s="293">
        <f>'Historical VAR Data'!B581</f>
        <v>44853</v>
      </c>
      <c r="C590" s="292" t="str">
        <f>'Historical VAR Data'!F581</f>
        <v>151.32</v>
      </c>
      <c r="D590">
        <f t="shared" si="9"/>
        <v>-1.7338788233002247E-2</v>
      </c>
      <c r="E590">
        <v>-1.7338788233002247E-2</v>
      </c>
    </row>
    <row r="591" spans="2:5">
      <c r="B591" s="293">
        <f>'Historical VAR Data'!B582</f>
        <v>44852</v>
      </c>
      <c r="C591" s="292" t="str">
        <f>'Historical VAR Data'!F582</f>
        <v>153.99</v>
      </c>
      <c r="D591">
        <f t="shared" si="9"/>
        <v>-8.9458102715921379E-3</v>
      </c>
      <c r="E591">
        <v>-8.9458102715921379E-3</v>
      </c>
    </row>
    <row r="592" spans="2:5">
      <c r="B592" s="293">
        <f>'Historical VAR Data'!B583</f>
        <v>44851</v>
      </c>
      <c r="C592" s="292" t="str">
        <f>'Historical VAR Data'!F583</f>
        <v>155.38</v>
      </c>
      <c r="D592">
        <f t="shared" si="9"/>
        <v>2.0290235734454026E-2</v>
      </c>
      <c r="E592">
        <v>2.0290235734454026E-2</v>
      </c>
    </row>
    <row r="593" spans="2:5">
      <c r="B593" s="293">
        <f>'Historical VAR Data'!B584</f>
        <v>44848</v>
      </c>
      <c r="C593" s="292" t="str">
        <f>'Historical VAR Data'!F584</f>
        <v>152.29</v>
      </c>
      <c r="D593">
        <f t="shared" si="9"/>
        <v>2.1716241116082132E-3</v>
      </c>
      <c r="E593">
        <v>2.1716241116082132E-3</v>
      </c>
    </row>
    <row r="594" spans="2:5">
      <c r="B594" s="293">
        <f>'Historical VAR Data'!B585</f>
        <v>44847</v>
      </c>
      <c r="C594" s="292" t="str">
        <f>'Historical VAR Data'!F585</f>
        <v>151.96</v>
      </c>
      <c r="D594">
        <f t="shared" si="9"/>
        <v>-1.5112688087258674E-3</v>
      </c>
      <c r="E594">
        <v>-1.5112688087258674E-3</v>
      </c>
    </row>
    <row r="595" spans="2:5">
      <c r="B595" s="293">
        <f>'Historical VAR Data'!B586</f>
        <v>44846</v>
      </c>
      <c r="C595" s="292" t="str">
        <f>'Historical VAR Data'!F586</f>
        <v>152.19</v>
      </c>
      <c r="D595">
        <f t="shared" si="9"/>
        <v>2.4503534163581191E-2</v>
      </c>
      <c r="E595">
        <v>2.4503534163581191E-2</v>
      </c>
    </row>
    <row r="596" spans="2:5">
      <c r="B596" s="293">
        <f>'Historical VAR Data'!B587</f>
        <v>44845</v>
      </c>
      <c r="C596" s="292" t="str">
        <f>'Historical VAR Data'!F587</f>
        <v>148.55</v>
      </c>
      <c r="D596">
        <f t="shared" si="9"/>
        <v>-1.7721351583680343E-2</v>
      </c>
      <c r="E596">
        <v>-1.7721351583680343E-2</v>
      </c>
    </row>
    <row r="597" spans="2:5">
      <c r="B597" s="293">
        <f>'Historical VAR Data'!B588</f>
        <v>44844</v>
      </c>
      <c r="C597" s="292" t="str">
        <f>'Historical VAR Data'!F588</f>
        <v>151.23</v>
      </c>
      <c r="D597">
        <f t="shared" si="9"/>
        <v>-2.1115143516992514E-3</v>
      </c>
      <c r="E597">
        <v>-2.1115143516992514E-3</v>
      </c>
    </row>
    <row r="598" spans="2:5">
      <c r="B598" s="293">
        <f>'Historical VAR Data'!B589</f>
        <v>44841</v>
      </c>
      <c r="C598" s="292" t="str">
        <f>'Historical VAR Data'!F589</f>
        <v>151.55</v>
      </c>
      <c r="D598">
        <f t="shared" si="9"/>
        <v>8.5851191268469362E-3</v>
      </c>
      <c r="E598">
        <v>8.5851191268469362E-3</v>
      </c>
    </row>
    <row r="599" spans="2:5">
      <c r="B599" s="293">
        <f>'Historical VAR Data'!B590</f>
        <v>44840</v>
      </c>
      <c r="C599" s="292" t="str">
        <f>'Historical VAR Data'!F590</f>
        <v>150.26</v>
      </c>
      <c r="D599">
        <f t="shared" si="9"/>
        <v>2.2010271460013611E-3</v>
      </c>
      <c r="E599">
        <v>2.2010271460013611E-3</v>
      </c>
    </row>
    <row r="600" spans="2:5">
      <c r="B600" s="293">
        <f>'Historical VAR Data'!B591</f>
        <v>44838</v>
      </c>
      <c r="C600" s="292" t="str">
        <f>'Historical VAR Data'!F591</f>
        <v>149.93</v>
      </c>
      <c r="D600">
        <f t="shared" si="9"/>
        <v>1.3656953552836254E-2</v>
      </c>
      <c r="E600">
        <v>1.3656953552836254E-2</v>
      </c>
    </row>
    <row r="601" spans="2:5">
      <c r="B601" s="293">
        <f>'Historical VAR Data'!B592</f>
        <v>44837</v>
      </c>
      <c r="C601" s="292" t="str">
        <f>'Historical VAR Data'!F592</f>
        <v>147.91</v>
      </c>
      <c r="D601">
        <f t="shared" si="9"/>
        <v>4.4139617003939001E-3</v>
      </c>
      <c r="E601">
        <v>4.4139617003939001E-3</v>
      </c>
    </row>
    <row r="602" spans="2:5">
      <c r="B602" s="293">
        <f>'Historical VAR Data'!B593</f>
        <v>44834</v>
      </c>
      <c r="C602" s="292" t="str">
        <f>'Historical VAR Data'!F593</f>
        <v>147.26</v>
      </c>
      <c r="D602">
        <f t="shared" si="9"/>
        <v>6.1153767751582133E-4</v>
      </c>
      <c r="E602">
        <v>6.1153767751582133E-4</v>
      </c>
    </row>
    <row r="603" spans="2:5">
      <c r="B603" s="293">
        <f>'Historical VAR Data'!B594</f>
        <v>44833</v>
      </c>
      <c r="C603" s="292" t="str">
        <f>'Historical VAR Data'!F594</f>
        <v>147.17</v>
      </c>
      <c r="D603">
        <f t="shared" si="9"/>
        <v>1.0158555837737593E-2</v>
      </c>
      <c r="E603">
        <v>1.0158555837737593E-2</v>
      </c>
    </row>
    <row r="604" spans="2:5">
      <c r="B604" s="293">
        <f>'Historical VAR Data'!B595</f>
        <v>44832</v>
      </c>
      <c r="C604" s="292" t="str">
        <f>'Historical VAR Data'!F595</f>
        <v>145.69</v>
      </c>
      <c r="D604">
        <f t="shared" si="9"/>
        <v>-6.613936997136226E-3</v>
      </c>
      <c r="E604">
        <v>-6.613936997136226E-3</v>
      </c>
    </row>
    <row r="605" spans="2:5">
      <c r="B605" s="293">
        <f>'Historical VAR Data'!B596</f>
        <v>44831</v>
      </c>
      <c r="C605" s="292" t="str">
        <f>'Historical VAR Data'!F596</f>
        <v>146.66</v>
      </c>
      <c r="D605">
        <f t="shared" si="9"/>
        <v>2.5292227766764959E-3</v>
      </c>
      <c r="E605">
        <v>2.5292227766764959E-3</v>
      </c>
    </row>
    <row r="606" spans="2:5">
      <c r="B606" s="293">
        <f>'Historical VAR Data'!B597</f>
        <v>44830</v>
      </c>
      <c r="C606" s="292" t="str">
        <f>'Historical VAR Data'!F597</f>
        <v>146.29</v>
      </c>
      <c r="D606">
        <f t="shared" si="9"/>
        <v>-3.2665476426634914E-2</v>
      </c>
      <c r="E606">
        <v>-3.2665476426634914E-2</v>
      </c>
    </row>
    <row r="607" spans="2:5">
      <c r="B607" s="293">
        <f>'Historical VAR Data'!B598</f>
        <v>44827</v>
      </c>
      <c r="C607" s="292" t="str">
        <f>'Historical VAR Data'!F598</f>
        <v>151.23</v>
      </c>
      <c r="D607">
        <f t="shared" si="9"/>
        <v>-2.7834919002314301E-2</v>
      </c>
      <c r="E607">
        <v>-2.7834919002314301E-2</v>
      </c>
    </row>
    <row r="608" spans="2:5">
      <c r="B608" s="293">
        <f>'Historical VAR Data'!B599</f>
        <v>44826</v>
      </c>
      <c r="C608" s="292" t="str">
        <f>'Historical VAR Data'!F599</f>
        <v>155.56</v>
      </c>
      <c r="D608">
        <f t="shared" si="9"/>
        <v>3.2152273165720127E-4</v>
      </c>
      <c r="E608">
        <v>3.2152273165720127E-4</v>
      </c>
    </row>
    <row r="609" spans="2:5">
      <c r="B609" s="293">
        <f>'Historical VAR Data'!B600</f>
        <v>44825</v>
      </c>
      <c r="C609" s="292" t="str">
        <f>'Historical VAR Data'!F600</f>
        <v>155.51</v>
      </c>
      <c r="D609">
        <f t="shared" si="9"/>
        <v>-1.9235620585267479E-2</v>
      </c>
      <c r="E609">
        <v>-1.9235620585267479E-2</v>
      </c>
    </row>
    <row r="610" spans="2:5">
      <c r="B610" s="293">
        <f>'Historical VAR Data'!B601</f>
        <v>44824</v>
      </c>
      <c r="C610" s="292" t="str">
        <f>'Historical VAR Data'!F601</f>
        <v>158.56</v>
      </c>
      <c r="D610">
        <f t="shared" si="9"/>
        <v>5.2621568503139074E-3</v>
      </c>
      <c r="E610">
        <v>5.2621568503139074E-3</v>
      </c>
    </row>
    <row r="611" spans="2:5">
      <c r="B611" s="293">
        <f>'Historical VAR Data'!B602</f>
        <v>44823</v>
      </c>
      <c r="C611" s="292" t="str">
        <f>'Historical VAR Data'!F602</f>
        <v>157.73</v>
      </c>
      <c r="D611">
        <f t="shared" si="9"/>
        <v>-1.0414706066879959E-2</v>
      </c>
      <c r="E611">
        <v>-1.0414706066879959E-2</v>
      </c>
    </row>
    <row r="612" spans="2:5">
      <c r="B612" s="293">
        <f>'Historical VAR Data'!B603</f>
        <v>44820</v>
      </c>
      <c r="C612" s="292" t="str">
        <f>'Historical VAR Data'!F603</f>
        <v>159.39</v>
      </c>
      <c r="D612">
        <f t="shared" si="9"/>
        <v>-1.31261222215343E-2</v>
      </c>
      <c r="E612">
        <v>-1.31261222215343E-2</v>
      </c>
    </row>
    <row r="613" spans="2:5">
      <c r="B613" s="293">
        <f>'Historical VAR Data'!B604</f>
        <v>44819</v>
      </c>
      <c r="C613" s="292" t="str">
        <f>'Historical VAR Data'!F604</f>
        <v>161.51</v>
      </c>
      <c r="D613">
        <f t="shared" si="9"/>
        <v>1.5977857457381846E-2</v>
      </c>
      <c r="E613">
        <v>1.5977857457381846E-2</v>
      </c>
    </row>
    <row r="614" spans="2:5">
      <c r="B614" s="293">
        <f>'Historical VAR Data'!B605</f>
        <v>44818</v>
      </c>
      <c r="C614" s="292" t="str">
        <f>'Historical VAR Data'!F605</f>
        <v>158.97</v>
      </c>
      <c r="D614">
        <f t="shared" si="9"/>
        <v>2.9531766077326615E-2</v>
      </c>
      <c r="E614">
        <v>2.9531766077326615E-2</v>
      </c>
    </row>
    <row r="615" spans="2:5">
      <c r="B615" s="293">
        <f>'Historical VAR Data'!B606</f>
        <v>44817</v>
      </c>
      <c r="C615" s="292" t="str">
        <f>'Historical VAR Data'!F606</f>
        <v>154.41</v>
      </c>
      <c r="D615">
        <f t="shared" si="9"/>
        <v>5.9938758225290736E-3</v>
      </c>
      <c r="E615">
        <v>5.9938758225290736E-3</v>
      </c>
    </row>
    <row r="616" spans="2:5">
      <c r="B616" s="293">
        <f>'Historical VAR Data'!B607</f>
        <v>44816</v>
      </c>
      <c r="C616" s="292" t="str">
        <f>'Historical VAR Data'!F607</f>
        <v>153.49</v>
      </c>
      <c r="D616">
        <f t="shared" si="9"/>
        <v>-1.1713411856574376E-3</v>
      </c>
      <c r="E616">
        <v>-1.1713411856574376E-3</v>
      </c>
    </row>
    <row r="617" spans="2:5">
      <c r="B617" s="293">
        <f>'Historical VAR Data'!B608</f>
        <v>44813</v>
      </c>
      <c r="C617" s="292" t="str">
        <f>'Historical VAR Data'!F608</f>
        <v>153.67</v>
      </c>
      <c r="D617">
        <f t="shared" si="9"/>
        <v>-1.1699707507312762E-3</v>
      </c>
      <c r="E617">
        <v>-1.1699707507312762E-3</v>
      </c>
    </row>
    <row r="618" spans="2:5">
      <c r="B618" s="293">
        <f>'Historical VAR Data'!B609</f>
        <v>44812</v>
      </c>
      <c r="C618" s="292" t="str">
        <f>'Historical VAR Data'!F609</f>
        <v>153.85</v>
      </c>
      <c r="D618">
        <f t="shared" si="9"/>
        <v>-3.0456194919647414E-3</v>
      </c>
      <c r="E618">
        <v>-3.0456194919647414E-3</v>
      </c>
    </row>
    <row r="619" spans="2:5">
      <c r="B619" s="293">
        <f>'Historical VAR Data'!B610</f>
        <v>44811</v>
      </c>
      <c r="C619" s="292" t="str">
        <f>'Historical VAR Data'!F610</f>
        <v>154.32</v>
      </c>
      <c r="D619">
        <f t="shared" si="9"/>
        <v>-6.8219848114300574E-3</v>
      </c>
      <c r="E619">
        <v>-6.8219848114300574E-3</v>
      </c>
    </row>
    <row r="620" spans="2:5">
      <c r="B620" s="293">
        <f>'Historical VAR Data'!B611</f>
        <v>44810</v>
      </c>
      <c r="C620" s="292" t="str">
        <f>'Historical VAR Data'!F611</f>
        <v>155.38</v>
      </c>
      <c r="D620">
        <f t="shared" si="9"/>
        <v>2.4055888749752889E-2</v>
      </c>
      <c r="E620">
        <v>2.4055888749752889E-2</v>
      </c>
    </row>
    <row r="621" spans="2:5">
      <c r="B621" s="293">
        <f>'Historical VAR Data'!B612</f>
        <v>44809</v>
      </c>
      <c r="C621" s="292" t="str">
        <f>'Historical VAR Data'!F612</f>
        <v>151.73</v>
      </c>
      <c r="D621">
        <f t="shared" si="9"/>
        <v>1.6684534977217773E-2</v>
      </c>
      <c r="E621">
        <v>1.6684534977217773E-2</v>
      </c>
    </row>
    <row r="622" spans="2:5">
      <c r="B622" s="293">
        <f>'Historical VAR Data'!B613</f>
        <v>44806</v>
      </c>
      <c r="C622" s="292" t="str">
        <f>'Historical VAR Data'!F613</f>
        <v>149.24</v>
      </c>
      <c r="D622">
        <f t="shared" si="9"/>
        <v>6.8137354111854507E-3</v>
      </c>
      <c r="E622">
        <v>6.8137354111854507E-3</v>
      </c>
    </row>
    <row r="623" spans="2:5">
      <c r="B623" s="293">
        <f>'Historical VAR Data'!B614</f>
        <v>44805</v>
      </c>
      <c r="C623" s="292" t="str">
        <f>'Historical VAR Data'!F614</f>
        <v>148.23</v>
      </c>
      <c r="D623">
        <f t="shared" si="9"/>
        <v>-2.0096516163152115E-2</v>
      </c>
      <c r="E623">
        <v>-2.0096516163152115E-2</v>
      </c>
    </row>
    <row r="624" spans="2:5">
      <c r="B624" s="293">
        <f>'Historical VAR Data'!B615</f>
        <v>44803</v>
      </c>
      <c r="C624" s="292" t="str">
        <f>'Historical VAR Data'!F615</f>
        <v>151.27</v>
      </c>
      <c r="D624">
        <f t="shared" si="9"/>
        <v>1.8927657281422618E-2</v>
      </c>
      <c r="E624">
        <v>1.8927657281422618E-2</v>
      </c>
    </row>
    <row r="625" spans="2:5">
      <c r="B625" s="293">
        <f>'Historical VAR Data'!B616</f>
        <v>44802</v>
      </c>
      <c r="C625" s="292" t="str">
        <f>'Historical VAR Data'!F616</f>
        <v>148.46</v>
      </c>
      <c r="D625">
        <f t="shared" si="9"/>
        <v>-1.4994692144373612E-2</v>
      </c>
      <c r="E625">
        <v>-1.4994692144373612E-2</v>
      </c>
    </row>
    <row r="626" spans="2:5">
      <c r="B626" s="293">
        <f>'Historical VAR Data'!B617</f>
        <v>44799</v>
      </c>
      <c r="C626" s="292" t="str">
        <f>'Historical VAR Data'!F617</f>
        <v>150.72</v>
      </c>
      <c r="D626">
        <f t="shared" si="9"/>
        <v>2.8314116121989533E-2</v>
      </c>
      <c r="E626">
        <v>2.8314116121989533E-2</v>
      </c>
    </row>
    <row r="627" spans="2:5">
      <c r="B627" s="293">
        <f>'Historical VAR Data'!B618</f>
        <v>44798</v>
      </c>
      <c r="C627" s="292" t="str">
        <f>'Historical VAR Data'!F618</f>
        <v>146.57</v>
      </c>
      <c r="D627">
        <f t="shared" si="9"/>
        <v>-1.179881337648328E-2</v>
      </c>
      <c r="E627">
        <v>-1.179881337648328E-2</v>
      </c>
    </row>
    <row r="628" spans="2:5">
      <c r="B628" s="293">
        <f>'Historical VAR Data'!B619</f>
        <v>44797</v>
      </c>
      <c r="C628" s="292" t="str">
        <f>'Historical VAR Data'!F619</f>
        <v>148.32</v>
      </c>
      <c r="D628">
        <f t="shared" si="9"/>
        <v>1.3530135301352943E-2</v>
      </c>
      <c r="E628">
        <v>1.3530135301352943E-2</v>
      </c>
    </row>
    <row r="629" spans="2:5">
      <c r="B629" s="293">
        <f>'Historical VAR Data'!B620</f>
        <v>44796</v>
      </c>
      <c r="C629" s="292" t="str">
        <f>'Historical VAR Data'!F620</f>
        <v>146.34</v>
      </c>
      <c r="D629">
        <f t="shared" si="9"/>
        <v>1.3785936958780805E-2</v>
      </c>
      <c r="E629">
        <v>1.3785936958780805E-2</v>
      </c>
    </row>
    <row r="630" spans="2:5">
      <c r="B630" s="293">
        <f>'Historical VAR Data'!B621</f>
        <v>44795</v>
      </c>
      <c r="C630" s="292" t="str">
        <f>'Historical VAR Data'!F621</f>
        <v>144.35</v>
      </c>
      <c r="D630">
        <f t="shared" si="9"/>
        <v>-7.9719606899869202E-3</v>
      </c>
      <c r="E630">
        <v>-7.9719606899869202E-3</v>
      </c>
    </row>
    <row r="631" spans="2:5">
      <c r="B631" s="293">
        <f>'Historical VAR Data'!B622</f>
        <v>44792</v>
      </c>
      <c r="C631" s="292" t="str">
        <f>'Historical VAR Data'!F622</f>
        <v>145.51</v>
      </c>
      <c r="D631">
        <f t="shared" si="9"/>
        <v>-1.8945523193096024E-2</v>
      </c>
      <c r="E631">
        <v>-1.8945523193096024E-2</v>
      </c>
    </row>
    <row r="632" spans="2:5">
      <c r="B632" s="293">
        <f>'Historical VAR Data'!B623</f>
        <v>44791</v>
      </c>
      <c r="C632" s="292" t="str">
        <f>'Historical VAR Data'!F623</f>
        <v>148.32</v>
      </c>
      <c r="D632">
        <f t="shared" si="9"/>
        <v>-4.0290088638194627E-3</v>
      </c>
      <c r="E632">
        <v>-4.0290088638194627E-3</v>
      </c>
    </row>
    <row r="633" spans="2:5">
      <c r="B633" s="293">
        <f>'Historical VAR Data'!B624</f>
        <v>44790</v>
      </c>
      <c r="C633" s="292" t="str">
        <f>'Historical VAR Data'!F624</f>
        <v>148.92</v>
      </c>
      <c r="D633">
        <f t="shared" si="9"/>
        <v>1.7004712149149632E-2</v>
      </c>
      <c r="E633">
        <v>1.7004712149149632E-2</v>
      </c>
    </row>
    <row r="634" spans="2:5">
      <c r="B634" s="293">
        <f>'Historical VAR Data'!B625</f>
        <v>44789</v>
      </c>
      <c r="C634" s="292" t="str">
        <f>'Historical VAR Data'!F625</f>
        <v>146.43</v>
      </c>
      <c r="D634">
        <f t="shared" si="9"/>
        <v>1.5731874145008084E-3</v>
      </c>
      <c r="E634">
        <v>1.5731874145008084E-3</v>
      </c>
    </row>
    <row r="635" spans="2:5">
      <c r="B635" s="293">
        <f>'Historical VAR Data'!B626</f>
        <v>44785</v>
      </c>
      <c r="C635" s="292" t="str">
        <f>'Historical VAR Data'!F626</f>
        <v>146.20</v>
      </c>
      <c r="D635">
        <f t="shared" si="9"/>
        <v>3.1538841459112392E-2</v>
      </c>
      <c r="E635">
        <v>3.1538841459112392E-2</v>
      </c>
    </row>
    <row r="636" spans="2:5">
      <c r="B636" s="293">
        <f>'Historical VAR Data'!B627</f>
        <v>44784</v>
      </c>
      <c r="C636" s="292" t="str">
        <f>'Historical VAR Data'!F627</f>
        <v>141.73</v>
      </c>
      <c r="D636">
        <f t="shared" si="9"/>
        <v>-1.3434498120562487E-2</v>
      </c>
      <c r="E636">
        <v>-1.3434498120562487E-2</v>
      </c>
    </row>
    <row r="637" spans="2:5">
      <c r="B637" s="293">
        <f>'Historical VAR Data'!B628</f>
        <v>44783</v>
      </c>
      <c r="C637" s="292" t="str">
        <f>'Historical VAR Data'!F628</f>
        <v>143.66</v>
      </c>
      <c r="D637">
        <f t="shared" si="9"/>
        <v>-4.1591570774989215E-3</v>
      </c>
      <c r="E637">
        <v>-4.1591570774989215E-3</v>
      </c>
    </row>
    <row r="638" spans="2:5">
      <c r="B638" s="293">
        <f>'Historical VAR Data'!B629</f>
        <v>44781</v>
      </c>
      <c r="C638" s="292" t="str">
        <f>'Historical VAR Data'!F629</f>
        <v>144.26</v>
      </c>
      <c r="D638">
        <f t="shared" si="9"/>
        <v>2.4428348245987771E-2</v>
      </c>
      <c r="E638">
        <v>2.4428348245987771E-2</v>
      </c>
    </row>
    <row r="639" spans="2:5">
      <c r="B639" s="293">
        <f>'Historical VAR Data'!B630</f>
        <v>44778</v>
      </c>
      <c r="C639" s="292" t="str">
        <f>'Historical VAR Data'!F630</f>
        <v>140.82</v>
      </c>
      <c r="D639">
        <f t="shared" si="9"/>
        <v>5.7853010499250221E-3</v>
      </c>
      <c r="E639">
        <v>5.7853010499250221E-3</v>
      </c>
    </row>
    <row r="640" spans="2:5">
      <c r="B640" s="293">
        <f>'Historical VAR Data'!B631</f>
        <v>44777</v>
      </c>
      <c r="C640" s="292" t="str">
        <f>'Historical VAR Data'!F631</f>
        <v>140.01</v>
      </c>
      <c r="D640">
        <f t="shared" si="9"/>
        <v>-3.1005605924285543E-2</v>
      </c>
      <c r="E640">
        <v>-3.1005605924285543E-2</v>
      </c>
    </row>
    <row r="641" spans="2:5">
      <c r="B641" s="293">
        <f>'Historical VAR Data'!B632</f>
        <v>44776</v>
      </c>
      <c r="C641" s="292" t="str">
        <f>'Historical VAR Data'!F632</f>
        <v>144.49</v>
      </c>
      <c r="D641">
        <f t="shared" si="9"/>
        <v>6.2326869806096543E-4</v>
      </c>
      <c r="E641">
        <v>6.2326869806096543E-4</v>
      </c>
    </row>
    <row r="642" spans="2:5">
      <c r="B642" s="293">
        <f>'Historical VAR Data'!B633</f>
        <v>44775</v>
      </c>
      <c r="C642" s="292" t="str">
        <f>'Historical VAR Data'!F633</f>
        <v>144.40</v>
      </c>
      <c r="D642">
        <f t="shared" si="9"/>
        <v>1.9486020898051536E-2</v>
      </c>
      <c r="E642">
        <v>1.9486020898051536E-2</v>
      </c>
    </row>
    <row r="643" spans="2:5">
      <c r="B643" s="293">
        <f>'Historical VAR Data'!B634</f>
        <v>44774</v>
      </c>
      <c r="C643" s="292" t="str">
        <f>'Historical VAR Data'!F634</f>
        <v>141.64</v>
      </c>
      <c r="D643">
        <f t="shared" si="9"/>
        <v>2.3262534315850306E-2</v>
      </c>
      <c r="E643">
        <v>2.3262534315850306E-2</v>
      </c>
    </row>
    <row r="644" spans="2:5">
      <c r="B644" s="293">
        <f>'Historical VAR Data'!B635</f>
        <v>44771</v>
      </c>
      <c r="C644" s="292" t="str">
        <f>'Historical VAR Data'!F635</f>
        <v>138.42</v>
      </c>
      <c r="D644">
        <f t="shared" si="9"/>
        <v>1.7270522525170827E-2</v>
      </c>
      <c r="E644">
        <v>1.7270522525170827E-2</v>
      </c>
    </row>
    <row r="645" spans="2:5">
      <c r="B645" s="293">
        <f>'Historical VAR Data'!B636</f>
        <v>44770</v>
      </c>
      <c r="C645" s="292" t="str">
        <f>'Historical VAR Data'!F636</f>
        <v>136.07</v>
      </c>
      <c r="D645">
        <f t="shared" si="9"/>
        <v>4.3548863300856468E-3</v>
      </c>
      <c r="E645">
        <v>4.3548863300856468E-3</v>
      </c>
    </row>
    <row r="646" spans="2:5">
      <c r="B646" s="293">
        <f>'Historical VAR Data'!B637</f>
        <v>44769</v>
      </c>
      <c r="C646" s="292" t="str">
        <f>'Historical VAR Data'!F637</f>
        <v>135.48</v>
      </c>
      <c r="D646">
        <f t="shared" si="9"/>
        <v>-1.9889502762431691E-3</v>
      </c>
      <c r="E646">
        <v>-1.9889502762431691E-3</v>
      </c>
    </row>
    <row r="647" spans="2:5">
      <c r="B647" s="293">
        <f>'Historical VAR Data'!B638</f>
        <v>44768</v>
      </c>
      <c r="C647" s="292" t="str">
        <f>'Historical VAR Data'!F638</f>
        <v>135.75</v>
      </c>
      <c r="D647">
        <f t="shared" si="9"/>
        <v>-6.6254416961133251E-4</v>
      </c>
      <c r="E647">
        <v>-6.6254416961133251E-4</v>
      </c>
    </row>
    <row r="648" spans="2:5">
      <c r="B648" s="293">
        <f>'Historical VAR Data'!B639</f>
        <v>44767</v>
      </c>
      <c r="C648" s="292" t="str">
        <f>'Historical VAR Data'!F639</f>
        <v>135.84</v>
      </c>
      <c r="D648">
        <f t="shared" si="9"/>
        <v>7.7151335311572101E-3</v>
      </c>
      <c r="E648">
        <v>7.7151335311572101E-3</v>
      </c>
    </row>
    <row r="649" spans="2:5">
      <c r="B649" s="293">
        <f>'Historical VAR Data'!B640</f>
        <v>44764</v>
      </c>
      <c r="C649" s="292" t="str">
        <f>'Historical VAR Data'!F640</f>
        <v>134.80</v>
      </c>
      <c r="D649">
        <f t="shared" si="9"/>
        <v>-1.2598886610020501E-2</v>
      </c>
      <c r="E649">
        <v>-1.2598886610020501E-2</v>
      </c>
    </row>
    <row r="650" spans="2:5">
      <c r="B650" s="293">
        <f>'Historical VAR Data'!B641</f>
        <v>44763</v>
      </c>
      <c r="C650" s="292" t="str">
        <f>'Historical VAR Data'!F641</f>
        <v>136.52</v>
      </c>
      <c r="D650">
        <f t="shared" si="9"/>
        <v>1.9816513761468642E-3</v>
      </c>
      <c r="E650">
        <v>1.9816513761468642E-3</v>
      </c>
    </row>
    <row r="651" spans="2:5">
      <c r="B651" s="293">
        <f>'Historical VAR Data'!B642</f>
        <v>44762</v>
      </c>
      <c r="C651" s="292" t="str">
        <f>'Historical VAR Data'!F642</f>
        <v>136.25</v>
      </c>
      <c r="D651">
        <f t="shared" si="9"/>
        <v>-1.3193579124826417E-3</v>
      </c>
      <c r="E651">
        <v>-1.3193579124826417E-3</v>
      </c>
    </row>
    <row r="652" spans="2:5">
      <c r="B652" s="293">
        <f>'Historical VAR Data'!B643</f>
        <v>44761</v>
      </c>
      <c r="C652" s="292" t="str">
        <f>'Historical VAR Data'!F643</f>
        <v>136.43</v>
      </c>
      <c r="D652">
        <f t="shared" si="9"/>
        <v>6.3435863391606822E-3</v>
      </c>
      <c r="E652">
        <v>6.3435863391606822E-3</v>
      </c>
    </row>
    <row r="653" spans="2:5">
      <c r="B653" s="293">
        <f>'Historical VAR Data'!B644</f>
        <v>44760</v>
      </c>
      <c r="C653" s="292" t="str">
        <f>'Historical VAR Data'!F644</f>
        <v>135.57</v>
      </c>
      <c r="D653">
        <f t="shared" ref="D653:D716" si="10">(C653-C654)/C654</f>
        <v>2.9513760790962916E-4</v>
      </c>
      <c r="E653">
        <v>2.9513760790962916E-4</v>
      </c>
    </row>
    <row r="654" spans="2:5">
      <c r="B654" s="293">
        <f>'Historical VAR Data'!B645</f>
        <v>44757</v>
      </c>
      <c r="C654" s="292" t="str">
        <f>'Historical VAR Data'!F645</f>
        <v>135.53</v>
      </c>
      <c r="D654">
        <f t="shared" si="10"/>
        <v>9.7600953658173312E-3</v>
      </c>
      <c r="E654">
        <v>9.7600953658173312E-3</v>
      </c>
    </row>
    <row r="655" spans="2:5">
      <c r="B655" s="293">
        <f>'Historical VAR Data'!B646</f>
        <v>44756</v>
      </c>
      <c r="C655" s="292" t="str">
        <f>'Historical VAR Data'!F646</f>
        <v>134.22</v>
      </c>
      <c r="D655">
        <f t="shared" si="10"/>
        <v>-2.0075842070043141E-3</v>
      </c>
      <c r="E655">
        <v>-2.0075842070043141E-3</v>
      </c>
    </row>
    <row r="656" spans="2:5">
      <c r="B656" s="293">
        <f>'Historical VAR Data'!B647</f>
        <v>44755</v>
      </c>
      <c r="C656" s="292" t="str">
        <f>'Historical VAR Data'!F647</f>
        <v>134.49</v>
      </c>
      <c r="D656">
        <f t="shared" si="10"/>
        <v>1.0215578757605452E-2</v>
      </c>
      <c r="E656">
        <v>1.0215578757605452E-2</v>
      </c>
    </row>
    <row r="657" spans="2:5">
      <c r="B657" s="293">
        <f>'Historical VAR Data'!B648</f>
        <v>44754</v>
      </c>
      <c r="C657" s="292" t="str">
        <f>'Historical VAR Data'!F648</f>
        <v>133.13</v>
      </c>
      <c r="D657">
        <f t="shared" si="10"/>
        <v>1.5871804654711819E-2</v>
      </c>
      <c r="E657">
        <v>1.5871804654711819E-2</v>
      </c>
    </row>
    <row r="658" spans="2:5">
      <c r="B658" s="293">
        <f>'Historical VAR Data'!B649</f>
        <v>44753</v>
      </c>
      <c r="C658" s="292" t="str">
        <f>'Historical VAR Data'!F649</f>
        <v>131.05</v>
      </c>
      <c r="D658">
        <f t="shared" si="10"/>
        <v>7.6893502499038825E-3</v>
      </c>
      <c r="E658">
        <v>7.6893502499038825E-3</v>
      </c>
    </row>
    <row r="659" spans="2:5">
      <c r="B659" s="293">
        <f>'Historical VAR Data'!B650</f>
        <v>44750</v>
      </c>
      <c r="C659" s="292" t="str">
        <f>'Historical VAR Data'!F650</f>
        <v>130.05</v>
      </c>
      <c r="D659">
        <f t="shared" si="10"/>
        <v>2.3129572810951238E-2</v>
      </c>
      <c r="E659">
        <v>2.3129572810951238E-2</v>
      </c>
    </row>
    <row r="660" spans="2:5">
      <c r="B660" s="293">
        <f>'Historical VAR Data'!B651</f>
        <v>44749</v>
      </c>
      <c r="C660" s="292" t="str">
        <f>'Historical VAR Data'!F651</f>
        <v>127.11</v>
      </c>
      <c r="D660">
        <f t="shared" si="10"/>
        <v>1.0815109343936377E-2</v>
      </c>
      <c r="E660">
        <v>1.0815109343936377E-2</v>
      </c>
    </row>
    <row r="661" spans="2:5">
      <c r="B661" s="293">
        <f>'Historical VAR Data'!B652</f>
        <v>44748</v>
      </c>
      <c r="C661" s="292" t="str">
        <f>'Historical VAR Data'!F652</f>
        <v>125.75</v>
      </c>
      <c r="D661">
        <f t="shared" si="10"/>
        <v>-1.3493370989252365E-2</v>
      </c>
      <c r="E661">
        <v>-1.3493370989252365E-2</v>
      </c>
    </row>
    <row r="662" spans="2:5">
      <c r="B662" s="293">
        <f>'Historical VAR Data'!B653</f>
        <v>44747</v>
      </c>
      <c r="C662" s="292" t="str">
        <f>'Historical VAR Data'!F653</f>
        <v>127.47</v>
      </c>
      <c r="D662">
        <f t="shared" si="10"/>
        <v>-3.9071657419707745E-3</v>
      </c>
      <c r="E662">
        <v>-3.9071657419707745E-3</v>
      </c>
    </row>
    <row r="663" spans="2:5">
      <c r="B663" s="293">
        <f>'Historical VAR Data'!B654</f>
        <v>44746</v>
      </c>
      <c r="C663" s="292" t="str">
        <f>'Historical VAR Data'!F654</f>
        <v>127.97</v>
      </c>
      <c r="D663">
        <f t="shared" si="10"/>
        <v>5.3421321392096207E-3</v>
      </c>
      <c r="E663">
        <v>5.3421321392096207E-3</v>
      </c>
    </row>
    <row r="664" spans="2:5">
      <c r="B664" s="293">
        <f>'Historical VAR Data'!B655</f>
        <v>44743</v>
      </c>
      <c r="C664" s="292" t="str">
        <f>'Historical VAR Data'!F655</f>
        <v>127.29</v>
      </c>
      <c r="D664">
        <f t="shared" si="10"/>
        <v>-1.5773602412433356E-2</v>
      </c>
      <c r="E664">
        <v>-1.5773602412433356E-2</v>
      </c>
    </row>
    <row r="665" spans="2:5">
      <c r="B665" s="293">
        <f>'Historical VAR Data'!B656</f>
        <v>44742</v>
      </c>
      <c r="C665" s="292" t="str">
        <f>'Historical VAR Data'!F656</f>
        <v>129.33</v>
      </c>
      <c r="D665">
        <f t="shared" si="10"/>
        <v>8.1066334086836115E-3</v>
      </c>
      <c r="E665">
        <v>8.1066334086836115E-3</v>
      </c>
    </row>
    <row r="666" spans="2:5">
      <c r="B666" s="293">
        <f>'Historical VAR Data'!B657</f>
        <v>44741</v>
      </c>
      <c r="C666" s="292" t="str">
        <f>'Historical VAR Data'!F657</f>
        <v>128.29</v>
      </c>
      <c r="D666">
        <f t="shared" si="10"/>
        <v>2.2720025510204037E-2</v>
      </c>
      <c r="E666">
        <v>2.2720025510204037E-2</v>
      </c>
    </row>
    <row r="667" spans="2:5">
      <c r="B667" s="293">
        <f>'Historical VAR Data'!B658</f>
        <v>44740</v>
      </c>
      <c r="C667" s="292" t="str">
        <f>'Historical VAR Data'!F658</f>
        <v>125.44</v>
      </c>
      <c r="D667">
        <f t="shared" si="10"/>
        <v>7.1798962903871894E-4</v>
      </c>
      <c r="E667">
        <v>7.1798962903871894E-4</v>
      </c>
    </row>
    <row r="668" spans="2:5">
      <c r="B668" s="293">
        <f>'Historical VAR Data'!B659</f>
        <v>44739</v>
      </c>
      <c r="C668" s="292" t="str">
        <f>'Historical VAR Data'!F659</f>
        <v>125.35</v>
      </c>
      <c r="D668">
        <f t="shared" si="10"/>
        <v>1.391248078945239E-2</v>
      </c>
      <c r="E668">
        <v>1.391248078945239E-2</v>
      </c>
    </row>
    <row r="669" spans="2:5">
      <c r="B669" s="293">
        <f>'Historical VAR Data'!B660</f>
        <v>44736</v>
      </c>
      <c r="C669" s="292" t="str">
        <f>'Historical VAR Data'!F660</f>
        <v>123.63</v>
      </c>
      <c r="D669">
        <f t="shared" si="10"/>
        <v>7.2850898494406023E-4</v>
      </c>
      <c r="E669">
        <v>7.2850898494406023E-4</v>
      </c>
    </row>
    <row r="670" spans="2:5">
      <c r="B670" s="293">
        <f>'Historical VAR Data'!B661</f>
        <v>44735</v>
      </c>
      <c r="C670" s="292" t="str">
        <f>'Historical VAR Data'!F661</f>
        <v>123.54</v>
      </c>
      <c r="D670">
        <f t="shared" si="10"/>
        <v>-8.3480494461389641E-3</v>
      </c>
      <c r="E670">
        <v>-8.3480494461389641E-3</v>
      </c>
    </row>
    <row r="671" spans="2:5">
      <c r="B671" s="293">
        <f>'Historical VAR Data'!B662</f>
        <v>44734</v>
      </c>
      <c r="C671" s="292" t="str">
        <f>'Historical VAR Data'!F662</f>
        <v>124.58</v>
      </c>
      <c r="D671">
        <f t="shared" si="10"/>
        <v>-1.6421916942996988E-2</v>
      </c>
      <c r="E671">
        <v>-1.6421916942996988E-2</v>
      </c>
    </row>
    <row r="672" spans="2:5">
      <c r="B672" s="293">
        <f>'Historical VAR Data'!B663</f>
        <v>44733</v>
      </c>
      <c r="C672" s="292" t="str">
        <f>'Historical VAR Data'!F663</f>
        <v>126.66</v>
      </c>
      <c r="D672">
        <f t="shared" si="10"/>
        <v>1.9642569634519384E-2</v>
      </c>
      <c r="E672">
        <v>1.9642569634519384E-2</v>
      </c>
    </row>
    <row r="673" spans="2:5">
      <c r="B673" s="293">
        <f>'Historical VAR Data'!B664</f>
        <v>44732</v>
      </c>
      <c r="C673" s="292" t="str">
        <f>'Historical VAR Data'!F664</f>
        <v>124.22</v>
      </c>
      <c r="D673">
        <f t="shared" si="10"/>
        <v>-2.2736212729132253E-2</v>
      </c>
      <c r="E673">
        <v>-2.2736212729132253E-2</v>
      </c>
    </row>
    <row r="674" spans="2:5">
      <c r="B674" s="293">
        <f>'Historical VAR Data'!B665</f>
        <v>44729</v>
      </c>
      <c r="C674" s="292" t="str">
        <f>'Historical VAR Data'!F665</f>
        <v>127.11</v>
      </c>
      <c r="D674">
        <f t="shared" si="10"/>
        <v>-1.7469274174847376E-2</v>
      </c>
      <c r="E674">
        <v>-1.7469274174847376E-2</v>
      </c>
    </row>
    <row r="675" spans="2:5">
      <c r="B675" s="293">
        <f>'Historical VAR Data'!B666</f>
        <v>44728</v>
      </c>
      <c r="C675" s="292" t="str">
        <f>'Historical VAR Data'!F666</f>
        <v>129.37</v>
      </c>
      <c r="D675">
        <f t="shared" si="10"/>
        <v>-3.5128281622911747E-2</v>
      </c>
      <c r="E675">
        <v>-3.5128281622911747E-2</v>
      </c>
    </row>
    <row r="676" spans="2:5">
      <c r="B676" s="293">
        <f>'Historical VAR Data'!B667</f>
        <v>44727</v>
      </c>
      <c r="C676" s="292" t="str">
        <f>'Historical VAR Data'!F667</f>
        <v>134.08</v>
      </c>
      <c r="D676">
        <f t="shared" si="10"/>
        <v>-2.1456721646474948E-2</v>
      </c>
      <c r="E676">
        <v>-2.1456721646474948E-2</v>
      </c>
    </row>
    <row r="677" spans="2:5">
      <c r="B677" s="293">
        <f>'Historical VAR Data'!B668</f>
        <v>44726</v>
      </c>
      <c r="C677" s="292" t="str">
        <f>'Historical VAR Data'!F668</f>
        <v>137.02</v>
      </c>
      <c r="D677">
        <f t="shared" si="10"/>
        <v>1.6770555060849061E-2</v>
      </c>
      <c r="E677">
        <v>1.6770555060849061E-2</v>
      </c>
    </row>
    <row r="678" spans="2:5">
      <c r="B678" s="293">
        <f>'Historical VAR Data'!B669</f>
        <v>44725</v>
      </c>
      <c r="C678" s="292" t="str">
        <f>'Historical VAR Data'!F669</f>
        <v>134.76</v>
      </c>
      <c r="D678">
        <f t="shared" si="10"/>
        <v>-4.0922354280834107E-2</v>
      </c>
      <c r="E678">
        <v>-4.0922354280834107E-2</v>
      </c>
    </row>
    <row r="679" spans="2:5">
      <c r="B679" s="293">
        <f>'Historical VAR Data'!B670</f>
        <v>44722</v>
      </c>
      <c r="C679" s="292" t="str">
        <f>'Historical VAR Data'!F670</f>
        <v>140.51</v>
      </c>
      <c r="D679">
        <f t="shared" si="10"/>
        <v>6.4093433983765434E-4</v>
      </c>
      <c r="E679">
        <v>6.4093433983765434E-4</v>
      </c>
    </row>
    <row r="680" spans="2:5">
      <c r="B680" s="293">
        <f>'Historical VAR Data'!B671</f>
        <v>44721</v>
      </c>
      <c r="C680" s="292" t="str">
        <f>'Historical VAR Data'!F671</f>
        <v>140.42</v>
      </c>
      <c r="D680">
        <f t="shared" si="10"/>
        <v>-1.2031239006543362E-2</v>
      </c>
      <c r="E680">
        <v>-1.2031239006543362E-2</v>
      </c>
    </row>
    <row r="681" spans="2:5">
      <c r="B681" s="293">
        <f>'Historical VAR Data'!B672</f>
        <v>44720</v>
      </c>
      <c r="C681" s="292" t="str">
        <f>'Historical VAR Data'!F672</f>
        <v>142.13</v>
      </c>
      <c r="D681">
        <f t="shared" si="10"/>
        <v>-1.3350196739741269E-3</v>
      </c>
      <c r="E681">
        <v>-1.3350196739741269E-3</v>
      </c>
    </row>
    <row r="682" spans="2:5">
      <c r="B682" s="293">
        <f>'Historical VAR Data'!B673</f>
        <v>44719</v>
      </c>
      <c r="C682" s="292" t="str">
        <f>'Historical VAR Data'!F673</f>
        <v>142.32</v>
      </c>
      <c r="D682">
        <f t="shared" si="10"/>
        <v>1.3242204186245088E-2</v>
      </c>
      <c r="E682">
        <v>1.3242204186245088E-2</v>
      </c>
    </row>
    <row r="683" spans="2:5">
      <c r="B683" s="293">
        <f>'Historical VAR Data'!B674</f>
        <v>44718</v>
      </c>
      <c r="C683" s="292" t="str">
        <f>'Historical VAR Data'!F674</f>
        <v>140.46</v>
      </c>
      <c r="D683">
        <f t="shared" si="10"/>
        <v>1.2831479897348647E-3</v>
      </c>
      <c r="E683">
        <v>1.2831479897348647E-3</v>
      </c>
    </row>
    <row r="684" spans="2:5">
      <c r="B684" s="293">
        <f>'Historical VAR Data'!B675</f>
        <v>44715</v>
      </c>
      <c r="C684" s="292" t="str">
        <f>'Historical VAR Data'!F675</f>
        <v>140.28</v>
      </c>
      <c r="D684">
        <f t="shared" si="10"/>
        <v>-2.5427261358899517E-2</v>
      </c>
      <c r="E684">
        <v>-2.5427261358899517E-2</v>
      </c>
    </row>
    <row r="685" spans="2:5">
      <c r="B685" s="293">
        <f>'Historical VAR Data'!B676</f>
        <v>44714</v>
      </c>
      <c r="C685" s="292" t="str">
        <f>'Historical VAR Data'!F676</f>
        <v>143.94</v>
      </c>
      <c r="D685">
        <f t="shared" si="10"/>
        <v>1.4304841096469602E-2</v>
      </c>
      <c r="E685">
        <v>1.4304841096469602E-2</v>
      </c>
    </row>
    <row r="686" spans="2:5">
      <c r="B686" s="293">
        <f>'Historical VAR Data'!B677</f>
        <v>44713</v>
      </c>
      <c r="C686" s="292" t="str">
        <f>'Historical VAR Data'!F677</f>
        <v>141.91</v>
      </c>
      <c r="D686">
        <f t="shared" si="10"/>
        <v>5.1707040657316171E-3</v>
      </c>
      <c r="E686">
        <v>5.1707040657316171E-3</v>
      </c>
    </row>
    <row r="687" spans="2:5">
      <c r="B687" s="293">
        <f>'Historical VAR Data'!B678</f>
        <v>44712</v>
      </c>
      <c r="C687" s="292" t="str">
        <f>'Historical VAR Data'!F678</f>
        <v>141.18</v>
      </c>
      <c r="D687">
        <f t="shared" si="10"/>
        <v>3.3755583217397772E-2</v>
      </c>
      <c r="E687">
        <v>3.3755583217397772E-2</v>
      </c>
    </row>
    <row r="688" spans="2:5">
      <c r="B688" s="293">
        <f>'Historical VAR Data'!B679</f>
        <v>44711</v>
      </c>
      <c r="C688" s="292" t="str">
        <f>'Historical VAR Data'!F679</f>
        <v>136.57</v>
      </c>
      <c r="D688">
        <f t="shared" si="10"/>
        <v>3.0111633372502688E-3</v>
      </c>
      <c r="E688">
        <v>3.0111633372502688E-3</v>
      </c>
    </row>
    <row r="689" spans="2:5">
      <c r="B689" s="293">
        <f>'Historical VAR Data'!B680</f>
        <v>44708</v>
      </c>
      <c r="C689" s="292" t="str">
        <f>'Historical VAR Data'!F680</f>
        <v>136.16</v>
      </c>
      <c r="D689">
        <f t="shared" si="10"/>
        <v>-2.4012615583112282E-2</v>
      </c>
      <c r="E689">
        <v>-2.4012615583112282E-2</v>
      </c>
    </row>
    <row r="690" spans="2:5">
      <c r="B690" s="293">
        <f>'Historical VAR Data'!B681</f>
        <v>44707</v>
      </c>
      <c r="C690" s="292" t="str">
        <f>'Historical VAR Data'!F681</f>
        <v>139.51</v>
      </c>
      <c r="D690">
        <f t="shared" si="10"/>
        <v>9.844372059355665E-3</v>
      </c>
      <c r="E690">
        <v>9.844372059355665E-3</v>
      </c>
    </row>
    <row r="691" spans="2:5">
      <c r="B691" s="293">
        <f>'Historical VAR Data'!B682</f>
        <v>44706</v>
      </c>
      <c r="C691" s="292" t="str">
        <f>'Historical VAR Data'!F682</f>
        <v>138.15</v>
      </c>
      <c r="D691">
        <f t="shared" si="10"/>
        <v>3.9112448288830516E-2</v>
      </c>
      <c r="E691">
        <v>3.9112448288830516E-2</v>
      </c>
    </row>
    <row r="692" spans="2:5">
      <c r="B692" s="293">
        <f>'Historical VAR Data'!B683</f>
        <v>44705</v>
      </c>
      <c r="C692" s="292" t="str">
        <f>'Historical VAR Data'!F683</f>
        <v>132.95</v>
      </c>
      <c r="D692">
        <f t="shared" si="10"/>
        <v>-2.1635146074030453E-2</v>
      </c>
      <c r="E692">
        <v>-2.1635146074030453E-2</v>
      </c>
    </row>
    <row r="693" spans="2:5">
      <c r="B693" s="293">
        <f>'Historical VAR Data'!B684</f>
        <v>44704</v>
      </c>
      <c r="C693" s="292" t="str">
        <f>'Historical VAR Data'!F684</f>
        <v>135.89</v>
      </c>
      <c r="D693">
        <f t="shared" si="10"/>
        <v>3.693034936110496E-3</v>
      </c>
      <c r="E693">
        <v>3.693034936110496E-3</v>
      </c>
    </row>
    <row r="694" spans="2:5">
      <c r="B694" s="293">
        <f>'Historical VAR Data'!B685</f>
        <v>44701</v>
      </c>
      <c r="C694" s="292" t="str">
        <f>'Historical VAR Data'!F685</f>
        <v>135.39</v>
      </c>
      <c r="D694">
        <f t="shared" si="10"/>
        <v>1.0825742869941681E-2</v>
      </c>
      <c r="E694">
        <v>1.0825742869941681E-2</v>
      </c>
    </row>
    <row r="695" spans="2:5">
      <c r="B695" s="293">
        <f>'Historical VAR Data'!B686</f>
        <v>44700</v>
      </c>
      <c r="C695" s="292" t="str">
        <f>'Historical VAR Data'!F686</f>
        <v>133.94</v>
      </c>
      <c r="D695">
        <f t="shared" si="10"/>
        <v>-3.4226190476191066E-3</v>
      </c>
      <c r="E695">
        <v>-3.4226190476191066E-3</v>
      </c>
    </row>
    <row r="696" spans="2:5">
      <c r="B696" s="293">
        <f>'Historical VAR Data'!B687</f>
        <v>44699</v>
      </c>
      <c r="C696" s="292" t="str">
        <f>'Historical VAR Data'!F687</f>
        <v>134.40</v>
      </c>
      <c r="D696">
        <f t="shared" si="10"/>
        <v>-1.3288304823434419E-2</v>
      </c>
      <c r="E696">
        <v>-1.3288304823434419E-2</v>
      </c>
    </row>
    <row r="697" spans="2:5">
      <c r="B697" s="293">
        <f>'Historical VAR Data'!B688</f>
        <v>44698</v>
      </c>
      <c r="C697" s="292" t="str">
        <f>'Historical VAR Data'!F688</f>
        <v>136.21</v>
      </c>
      <c r="D697">
        <f t="shared" si="10"/>
        <v>1.5204591190281141E-2</v>
      </c>
      <c r="E697">
        <v>1.5204591190281141E-2</v>
      </c>
    </row>
    <row r="698" spans="2:5">
      <c r="B698" s="293">
        <f>'Historical VAR Data'!B689</f>
        <v>44697</v>
      </c>
      <c r="C698" s="292" t="str">
        <f>'Historical VAR Data'!F689</f>
        <v>134.17</v>
      </c>
      <c r="D698">
        <f t="shared" si="10"/>
        <v>2.8437835351831822E-2</v>
      </c>
      <c r="E698">
        <v>2.8437835351831822E-2</v>
      </c>
    </row>
    <row r="699" spans="2:5">
      <c r="B699" s="293">
        <f>'Historical VAR Data'!B690</f>
        <v>44694</v>
      </c>
      <c r="C699" s="292" t="str">
        <f>'Historical VAR Data'!F690</f>
        <v>130.46</v>
      </c>
      <c r="D699">
        <f t="shared" si="10"/>
        <v>-2.9604284439154936E-2</v>
      </c>
      <c r="E699">
        <v>-2.9604284439154936E-2</v>
      </c>
    </row>
    <row r="700" spans="2:5">
      <c r="B700" s="293">
        <f>'Historical VAR Data'!B691</f>
        <v>44693</v>
      </c>
      <c r="C700" s="292" t="str">
        <f>'Historical VAR Data'!F691</f>
        <v>134.44</v>
      </c>
      <c r="D700">
        <f t="shared" si="10"/>
        <v>-2.6220483847602526E-2</v>
      </c>
      <c r="E700">
        <v>-2.6220483847602526E-2</v>
      </c>
    </row>
    <row r="701" spans="2:5">
      <c r="B701" s="293">
        <f>'Historical VAR Data'!B692</f>
        <v>44692</v>
      </c>
      <c r="C701" s="292" t="str">
        <f>'Historical VAR Data'!F692</f>
        <v>138.06</v>
      </c>
      <c r="D701">
        <f t="shared" si="10"/>
        <v>-1.8693581633378316E-2</v>
      </c>
      <c r="E701">
        <v>-1.8693581633378316E-2</v>
      </c>
    </row>
    <row r="702" spans="2:5">
      <c r="B702" s="293">
        <f>'Historical VAR Data'!B693</f>
        <v>44691</v>
      </c>
      <c r="C702" s="292" t="str">
        <f>'Historical VAR Data'!F693</f>
        <v>140.69</v>
      </c>
      <c r="D702">
        <f t="shared" si="10"/>
        <v>-2.230715774843647E-2</v>
      </c>
      <c r="E702">
        <v>-2.230715774843647E-2</v>
      </c>
    </row>
    <row r="703" spans="2:5">
      <c r="B703" s="293">
        <f>'Historical VAR Data'!B694</f>
        <v>44690</v>
      </c>
      <c r="C703" s="292" t="str">
        <f>'Historical VAR Data'!F694</f>
        <v>143.90</v>
      </c>
      <c r="D703">
        <f t="shared" si="10"/>
        <v>0</v>
      </c>
      <c r="E703">
        <v>0</v>
      </c>
    </row>
    <row r="704" spans="2:5">
      <c r="B704" s="293">
        <f>'Historical VAR Data'!B695</f>
        <v>44687</v>
      </c>
      <c r="C704" s="292" t="str">
        <f>'Historical VAR Data'!F695</f>
        <v>143.90</v>
      </c>
      <c r="D704">
        <f t="shared" si="10"/>
        <v>3.7667410714285155E-3</v>
      </c>
      <c r="E704">
        <v>3.7667410714285155E-3</v>
      </c>
    </row>
    <row r="705" spans="2:5">
      <c r="B705" s="293">
        <f>'Historical VAR Data'!B696</f>
        <v>44686</v>
      </c>
      <c r="C705" s="292" t="str">
        <f>'Historical VAR Data'!F696</f>
        <v>143.36</v>
      </c>
      <c r="D705">
        <f t="shared" si="10"/>
        <v>-1.532246831034955E-3</v>
      </c>
      <c r="E705">
        <v>-1.532246831034955E-3</v>
      </c>
    </row>
    <row r="706" spans="2:5">
      <c r="B706" s="293">
        <f>'Historical VAR Data'!B697</f>
        <v>44685</v>
      </c>
      <c r="C706" s="292" t="str">
        <f>'Historical VAR Data'!F697</f>
        <v>143.58</v>
      </c>
      <c r="D706">
        <f t="shared" si="10"/>
        <v>7.2961975585801916E-3</v>
      </c>
      <c r="E706">
        <v>7.2961975585801916E-3</v>
      </c>
    </row>
    <row r="707" spans="2:5">
      <c r="B707" s="293">
        <f>'Historical VAR Data'!B698</f>
        <v>44683</v>
      </c>
      <c r="C707" s="292" t="str">
        <f>'Historical VAR Data'!F698</f>
        <v>142.54</v>
      </c>
      <c r="D707">
        <f t="shared" si="10"/>
        <v>8.2761547711677694E-3</v>
      </c>
      <c r="E707">
        <v>8.2761547711677694E-3</v>
      </c>
    </row>
    <row r="708" spans="2:5">
      <c r="B708" s="293">
        <f>'Historical VAR Data'!B699</f>
        <v>44680</v>
      </c>
      <c r="C708" s="292" t="str">
        <f>'Historical VAR Data'!F699</f>
        <v>141.37</v>
      </c>
      <c r="D708">
        <f t="shared" si="10"/>
        <v>-2.1863972877603242E-2</v>
      </c>
      <c r="E708">
        <v>-2.1863972877603242E-2</v>
      </c>
    </row>
    <row r="709" spans="2:5">
      <c r="B709" s="293">
        <f>'Historical VAR Data'!B700</f>
        <v>44679</v>
      </c>
      <c r="C709" s="292" t="str">
        <f>'Historical VAR Data'!F700</f>
        <v>144.53</v>
      </c>
      <c r="D709">
        <f t="shared" si="10"/>
        <v>2.5981401291971296E-2</v>
      </c>
      <c r="E709">
        <v>2.5981401291971296E-2</v>
      </c>
    </row>
    <row r="710" spans="2:5">
      <c r="B710" s="293">
        <f>'Historical VAR Data'!B701</f>
        <v>44678</v>
      </c>
      <c r="C710" s="292" t="str">
        <f>'Historical VAR Data'!F701</f>
        <v>140.87</v>
      </c>
      <c r="D710">
        <f t="shared" si="10"/>
        <v>-8.5861073967203796E-3</v>
      </c>
      <c r="E710">
        <v>-8.5861073967203796E-3</v>
      </c>
    </row>
    <row r="711" spans="2:5">
      <c r="B711" s="293">
        <f>'Historical VAR Data'!B702</f>
        <v>44677</v>
      </c>
      <c r="C711" s="292" t="str">
        <f>'Historical VAR Data'!F702</f>
        <v>142.09</v>
      </c>
      <c r="D711">
        <f t="shared" si="10"/>
        <v>5.7332955832389738E-3</v>
      </c>
      <c r="E711">
        <v>5.7332955832389738E-3</v>
      </c>
    </row>
    <row r="712" spans="2:5">
      <c r="B712" s="293">
        <f>'Historical VAR Data'!B703</f>
        <v>44676</v>
      </c>
      <c r="C712" s="292" t="str">
        <f>'Historical VAR Data'!F703</f>
        <v>141.28</v>
      </c>
      <c r="D712">
        <f t="shared" si="10"/>
        <v>-2.7064251773293895E-2</v>
      </c>
      <c r="E712">
        <v>-2.7064251773293895E-2</v>
      </c>
    </row>
    <row r="713" spans="2:5">
      <c r="B713" s="293">
        <f>'Historical VAR Data'!B704</f>
        <v>44673</v>
      </c>
      <c r="C713" s="292" t="str">
        <f>'Historical VAR Data'!F704</f>
        <v>145.21</v>
      </c>
      <c r="D713">
        <f t="shared" si="10"/>
        <v>-1.3853989813242731E-2</v>
      </c>
      <c r="E713">
        <v>-1.3853989813242731E-2</v>
      </c>
    </row>
    <row r="714" spans="2:5">
      <c r="B714" s="293">
        <f>'Historical VAR Data'!B705</f>
        <v>44672</v>
      </c>
      <c r="C714" s="292" t="str">
        <f>'Historical VAR Data'!F705</f>
        <v>147.25</v>
      </c>
      <c r="D714">
        <f t="shared" si="10"/>
        <v>1.3699573179127147E-2</v>
      </c>
      <c r="E714">
        <v>1.3699573179127147E-2</v>
      </c>
    </row>
    <row r="715" spans="2:5">
      <c r="B715" s="293">
        <f>'Historical VAR Data'!B706</f>
        <v>44671</v>
      </c>
      <c r="C715" s="292" t="str">
        <f>'Historical VAR Data'!F706</f>
        <v>145.26</v>
      </c>
      <c r="D715">
        <f t="shared" si="10"/>
        <v>-8.9414677763254328E-4</v>
      </c>
      <c r="E715">
        <v>-8.9414677763254328E-4</v>
      </c>
    </row>
    <row r="716" spans="2:5">
      <c r="B716" s="293">
        <f>'Historical VAR Data'!B707</f>
        <v>44670</v>
      </c>
      <c r="C716" s="292" t="str">
        <f>'Historical VAR Data'!F707</f>
        <v>145.39</v>
      </c>
      <c r="D716">
        <f t="shared" si="10"/>
        <v>-1.56398104265403E-2</v>
      </c>
      <c r="E716">
        <v>-1.56398104265403E-2</v>
      </c>
    </row>
    <row r="717" spans="2:5">
      <c r="B717" s="293">
        <f>'Historical VAR Data'!B708</f>
        <v>44669</v>
      </c>
      <c r="C717" s="292" t="str">
        <f>'Historical VAR Data'!F708</f>
        <v>147.70</v>
      </c>
      <c r="D717">
        <f t="shared" ref="D717:D780" si="11">(C717-C718)/C718</f>
        <v>6.0073207493002045E-2</v>
      </c>
      <c r="E717">
        <v>6.0073207493002045E-2</v>
      </c>
    </row>
    <row r="718" spans="2:5">
      <c r="B718" s="293">
        <f>'Historical VAR Data'!B709</f>
        <v>44664</v>
      </c>
      <c r="C718" s="292" t="str">
        <f>'Historical VAR Data'!F709</f>
        <v>139.33</v>
      </c>
      <c r="D718">
        <f t="shared" si="11"/>
        <v>8.8335384838172382E-3</v>
      </c>
      <c r="E718">
        <v>8.8335384838172382E-3</v>
      </c>
    </row>
    <row r="719" spans="2:5">
      <c r="B719" s="293">
        <f>'Historical VAR Data'!B710</f>
        <v>44663</v>
      </c>
      <c r="C719" s="292" t="str">
        <f>'Historical VAR Data'!F710</f>
        <v>138.11</v>
      </c>
      <c r="D719">
        <f t="shared" si="11"/>
        <v>-3.2476905311777469E-3</v>
      </c>
      <c r="E719">
        <v>-3.2476905311777469E-3</v>
      </c>
    </row>
    <row r="720" spans="2:5">
      <c r="B720" s="293">
        <f>'Historical VAR Data'!B711</f>
        <v>44662</v>
      </c>
      <c r="C720" s="292" t="str">
        <f>'Historical VAR Data'!F711</f>
        <v>138.56</v>
      </c>
      <c r="D720">
        <f t="shared" si="11"/>
        <v>6.9035680546471077E-3</v>
      </c>
      <c r="E720">
        <v>6.9035680546471077E-3</v>
      </c>
    </row>
    <row r="721" spans="2:5">
      <c r="B721" s="293">
        <f>'Historical VAR Data'!B712</f>
        <v>44659</v>
      </c>
      <c r="C721" s="292" t="str">
        <f>'Historical VAR Data'!F712</f>
        <v>137.61</v>
      </c>
      <c r="D721">
        <f t="shared" si="11"/>
        <v>-9.4298877051538586E-3</v>
      </c>
      <c r="E721">
        <v>-9.4298877051538586E-3</v>
      </c>
    </row>
    <row r="722" spans="2:5">
      <c r="B722" s="293">
        <f>'Historical VAR Data'!B713</f>
        <v>44658</v>
      </c>
      <c r="C722" s="292" t="str">
        <f>'Historical VAR Data'!F713</f>
        <v>138.92</v>
      </c>
      <c r="D722">
        <f t="shared" si="11"/>
        <v>3.2498014010254109E-3</v>
      </c>
      <c r="E722">
        <v>3.2498014010254109E-3</v>
      </c>
    </row>
    <row r="723" spans="2:5">
      <c r="B723" s="293">
        <f>'Historical VAR Data'!B714</f>
        <v>44657</v>
      </c>
      <c r="C723" s="292" t="str">
        <f>'Historical VAR Data'!F714</f>
        <v>138.47</v>
      </c>
      <c r="D723">
        <f t="shared" si="11"/>
        <v>2.6159774714688017E-2</v>
      </c>
      <c r="E723">
        <v>2.6159774714688017E-2</v>
      </c>
    </row>
    <row r="724" spans="2:5">
      <c r="B724" s="293">
        <f>'Historical VAR Data'!B715</f>
        <v>44656</v>
      </c>
      <c r="C724" s="292" t="str">
        <f>'Historical VAR Data'!F715</f>
        <v>134.94</v>
      </c>
      <c r="D724">
        <f t="shared" si="11"/>
        <v>3.3231240428790228E-2</v>
      </c>
      <c r="E724">
        <v>3.3231240428790228E-2</v>
      </c>
    </row>
    <row r="725" spans="2:5">
      <c r="B725" s="293">
        <f>'Historical VAR Data'!B716</f>
        <v>44655</v>
      </c>
      <c r="C725" s="292" t="str">
        <f>'Historical VAR Data'!F716</f>
        <v>130.60</v>
      </c>
      <c r="D725">
        <f t="shared" si="11"/>
        <v>9.5076138208239139E-3</v>
      </c>
      <c r="E725">
        <v>9.5076138208239139E-3</v>
      </c>
    </row>
    <row r="726" spans="2:5">
      <c r="B726" s="293">
        <f>'Historical VAR Data'!B717</f>
        <v>44652</v>
      </c>
      <c r="C726" s="292" t="str">
        <f>'Historical VAR Data'!F717</f>
        <v>129.37</v>
      </c>
      <c r="D726">
        <f t="shared" si="11"/>
        <v>5.8847601898837761E-2</v>
      </c>
      <c r="E726">
        <v>5.8847601898837761E-2</v>
      </c>
    </row>
    <row r="727" spans="2:5">
      <c r="B727" s="293">
        <f>'Historical VAR Data'!B718</f>
        <v>44651</v>
      </c>
      <c r="C727" s="292" t="str">
        <f>'Historical VAR Data'!F718</f>
        <v>122.18</v>
      </c>
      <c r="D727">
        <f t="shared" si="11"/>
        <v>-2.2049816251530911E-3</v>
      </c>
      <c r="E727">
        <v>-2.2049816251530911E-3</v>
      </c>
    </row>
    <row r="728" spans="2:5">
      <c r="B728" s="293">
        <f>'Historical VAR Data'!B719</f>
        <v>44650</v>
      </c>
      <c r="C728" s="292" t="str">
        <f>'Historical VAR Data'!F719</f>
        <v>122.45</v>
      </c>
      <c r="D728">
        <f t="shared" si="11"/>
        <v>7.0729500781314203E-3</v>
      </c>
      <c r="E728">
        <v>7.0729500781314203E-3</v>
      </c>
    </row>
    <row r="729" spans="2:5">
      <c r="B729" s="293">
        <f>'Historical VAR Data'!B720</f>
        <v>44649</v>
      </c>
      <c r="C729" s="292" t="str">
        <f>'Historical VAR Data'!F720</f>
        <v>121.59</v>
      </c>
      <c r="D729">
        <f t="shared" si="11"/>
        <v>-3.3606557377048899E-3</v>
      </c>
      <c r="E729">
        <v>-3.3606557377048899E-3</v>
      </c>
    </row>
    <row r="730" spans="2:5">
      <c r="B730" s="293">
        <f>'Historical VAR Data'!B721</f>
        <v>44648</v>
      </c>
      <c r="C730" s="292" t="str">
        <f>'Historical VAR Data'!F721</f>
        <v>122.00</v>
      </c>
      <c r="D730">
        <f t="shared" si="11"/>
        <v>4.1000410004097708E-4</v>
      </c>
      <c r="E730">
        <v>4.1000410004097708E-4</v>
      </c>
    </row>
    <row r="731" spans="2:5">
      <c r="B731" s="293">
        <f>'Historical VAR Data'!B722</f>
        <v>44645</v>
      </c>
      <c r="C731" s="292" t="str">
        <f>'Historical VAR Data'!F722</f>
        <v>121.95</v>
      </c>
      <c r="D731">
        <f t="shared" si="11"/>
        <v>-4.8147543659213593E-3</v>
      </c>
      <c r="E731">
        <v>-4.8147543659213593E-3</v>
      </c>
    </row>
    <row r="732" spans="2:5">
      <c r="B732" s="293">
        <f>'Historical VAR Data'!B723</f>
        <v>44644</v>
      </c>
      <c r="C732" s="292" t="str">
        <f>'Historical VAR Data'!F723</f>
        <v>122.54</v>
      </c>
      <c r="D732">
        <f t="shared" si="11"/>
        <v>1.4571948998178548E-2</v>
      </c>
      <c r="E732">
        <v>1.4571948998178548E-2</v>
      </c>
    </row>
    <row r="733" spans="2:5">
      <c r="B733" s="293">
        <f>'Historical VAR Data'!B724</f>
        <v>44643</v>
      </c>
      <c r="C733" s="292" t="str">
        <f>'Historical VAR Data'!F724</f>
        <v>120.78</v>
      </c>
      <c r="D733">
        <f t="shared" si="11"/>
        <v>4.5745654162854289E-3</v>
      </c>
      <c r="E733">
        <v>4.5745654162854289E-3</v>
      </c>
    </row>
    <row r="734" spans="2:5">
      <c r="B734" s="293">
        <f>'Historical VAR Data'!B725</f>
        <v>44642</v>
      </c>
      <c r="C734" s="292" t="str">
        <f>'Historical VAR Data'!F725</f>
        <v>120.23</v>
      </c>
      <c r="D734">
        <f t="shared" si="11"/>
        <v>-4.1569670768205154E-4</v>
      </c>
      <c r="E734">
        <v>-4.1569670768205154E-4</v>
      </c>
    </row>
    <row r="735" spans="2:5">
      <c r="B735" s="293">
        <f>'Historical VAR Data'!B726</f>
        <v>44641</v>
      </c>
      <c r="C735" s="292" t="str">
        <f>'Historical VAR Data'!F726</f>
        <v>120.28</v>
      </c>
      <c r="D735">
        <f t="shared" si="11"/>
        <v>0</v>
      </c>
      <c r="E735">
        <v>0</v>
      </c>
    </row>
    <row r="736" spans="2:5">
      <c r="B736" s="293">
        <f>'Historical VAR Data'!B727</f>
        <v>44637</v>
      </c>
      <c r="C736" s="292" t="str">
        <f>'Historical VAR Data'!F727</f>
        <v>120.28</v>
      </c>
      <c r="D736">
        <f t="shared" si="11"/>
        <v>1.1653071416680588E-3</v>
      </c>
      <c r="E736">
        <v>1.1653071416680588E-3</v>
      </c>
    </row>
    <row r="737" spans="2:5">
      <c r="B737" s="293">
        <f>'Historical VAR Data'!B728</f>
        <v>44636</v>
      </c>
      <c r="C737" s="292" t="str">
        <f>'Historical VAR Data'!F728</f>
        <v>120.14</v>
      </c>
      <c r="D737">
        <f t="shared" si="11"/>
        <v>1.2984822934232768E-2</v>
      </c>
      <c r="E737">
        <v>1.2984822934232768E-2</v>
      </c>
    </row>
    <row r="738" spans="2:5">
      <c r="B738" s="293">
        <f>'Historical VAR Data'!B729</f>
        <v>44635</v>
      </c>
      <c r="C738" s="292" t="str">
        <f>'Historical VAR Data'!F729</f>
        <v>118.60</v>
      </c>
      <c r="D738">
        <f t="shared" si="11"/>
        <v>-8.3612040133779261E-3</v>
      </c>
      <c r="E738">
        <v>-8.3612040133779261E-3</v>
      </c>
    </row>
    <row r="739" spans="2:5">
      <c r="B739" s="293">
        <f>'Historical VAR Data'!B730</f>
        <v>44634</v>
      </c>
      <c r="C739" s="292" t="str">
        <f>'Historical VAR Data'!F730</f>
        <v>119.60</v>
      </c>
      <c r="D739">
        <f t="shared" si="11"/>
        <v>1.5072852118572485E-3</v>
      </c>
      <c r="E739">
        <v>1.5072852118572485E-3</v>
      </c>
    </row>
    <row r="740" spans="2:5">
      <c r="B740" s="293">
        <f>'Historical VAR Data'!B731</f>
        <v>44631</v>
      </c>
      <c r="C740" s="292" t="str">
        <f>'Historical VAR Data'!F731</f>
        <v>119.42</v>
      </c>
      <c r="D740">
        <f t="shared" si="11"/>
        <v>-7.480053191489291E-3</v>
      </c>
      <c r="E740">
        <v>-7.480053191489291E-3</v>
      </c>
    </row>
    <row r="741" spans="2:5">
      <c r="B741" s="293">
        <f>'Historical VAR Data'!B732</f>
        <v>44630</v>
      </c>
      <c r="C741" s="292" t="str">
        <f>'Historical VAR Data'!F732</f>
        <v>120.32</v>
      </c>
      <c r="D741">
        <f t="shared" si="11"/>
        <v>1.1007478363162659E-2</v>
      </c>
      <c r="E741">
        <v>1.1007478363162659E-2</v>
      </c>
    </row>
    <row r="742" spans="2:5">
      <c r="B742" s="293">
        <f>'Historical VAR Data'!B733</f>
        <v>44629</v>
      </c>
      <c r="C742" s="292" t="str">
        <f>'Historical VAR Data'!F733</f>
        <v>119.01</v>
      </c>
      <c r="D742">
        <f t="shared" si="11"/>
        <v>-1.6852540272614555E-2</v>
      </c>
      <c r="E742">
        <v>-1.6852540272614555E-2</v>
      </c>
    </row>
    <row r="743" spans="2:5">
      <c r="B743" s="293">
        <f>'Historical VAR Data'!B734</f>
        <v>44628</v>
      </c>
      <c r="C743" s="292" t="str">
        <f>'Historical VAR Data'!F734</f>
        <v>121.05</v>
      </c>
      <c r="D743">
        <f t="shared" si="11"/>
        <v>2.8462192013593835E-2</v>
      </c>
      <c r="E743">
        <v>2.8462192013593835E-2</v>
      </c>
    </row>
    <row r="744" spans="2:5">
      <c r="B744" s="293">
        <f>'Historical VAR Data'!B735</f>
        <v>44627</v>
      </c>
      <c r="C744" s="292" t="str">
        <f>'Historical VAR Data'!F735</f>
        <v>117.70</v>
      </c>
      <c r="D744">
        <f t="shared" si="11"/>
        <v>-1.1032843927692053E-3</v>
      </c>
      <c r="E744">
        <v>-1.1032843927692053E-3</v>
      </c>
    </row>
    <row r="745" spans="2:5">
      <c r="B745" s="293">
        <f>'Historical VAR Data'!B736</f>
        <v>44624</v>
      </c>
      <c r="C745" s="292" t="str">
        <f>'Historical VAR Data'!F736</f>
        <v>117.83</v>
      </c>
      <c r="D745">
        <f t="shared" si="11"/>
        <v>-1.438728565453784E-2</v>
      </c>
      <c r="E745">
        <v>-1.438728565453784E-2</v>
      </c>
    </row>
    <row r="746" spans="2:5">
      <c r="B746" s="293">
        <f>'Historical VAR Data'!B737</f>
        <v>44623</v>
      </c>
      <c r="C746" s="292" t="str">
        <f>'Historical VAR Data'!F737</f>
        <v>119.55</v>
      </c>
      <c r="D746">
        <f t="shared" si="11"/>
        <v>8.7756307484599776E-3</v>
      </c>
      <c r="E746">
        <v>8.7756307484599776E-3</v>
      </c>
    </row>
    <row r="747" spans="2:5">
      <c r="B747" s="293">
        <f>'Historical VAR Data'!B738</f>
        <v>44622</v>
      </c>
      <c r="C747" s="292" t="str">
        <f>'Historical VAR Data'!F738</f>
        <v>118.51</v>
      </c>
      <c r="D747">
        <f t="shared" si="11"/>
        <v>-1.9119351100811026E-2</v>
      </c>
      <c r="E747">
        <v>-1.9119351100811026E-2</v>
      </c>
    </row>
    <row r="748" spans="2:5">
      <c r="B748" s="293">
        <f>'Historical VAR Data'!B739</f>
        <v>44620</v>
      </c>
      <c r="C748" s="292" t="str">
        <f>'Historical VAR Data'!F739</f>
        <v>120.82</v>
      </c>
      <c r="D748">
        <f t="shared" si="11"/>
        <v>2.4158684411290959E-2</v>
      </c>
      <c r="E748">
        <v>2.4158684411290959E-2</v>
      </c>
    </row>
    <row r="749" spans="2:5">
      <c r="B749" s="293">
        <f>'Historical VAR Data'!B740</f>
        <v>44617</v>
      </c>
      <c r="C749" s="292" t="str">
        <f>'Historical VAR Data'!F740</f>
        <v>117.97</v>
      </c>
      <c r="D749">
        <f t="shared" si="11"/>
        <v>4.7783995026201218E-2</v>
      </c>
      <c r="E749">
        <v>4.7783995026201218E-2</v>
      </c>
    </row>
    <row r="750" spans="2:5">
      <c r="B750" s="293">
        <f>'Historical VAR Data'!B741</f>
        <v>44616</v>
      </c>
      <c r="C750" s="292" t="str">
        <f>'Historical VAR Data'!F741</f>
        <v>112.59</v>
      </c>
      <c r="D750">
        <f t="shared" si="11"/>
        <v>-4.4470847831621786E-2</v>
      </c>
      <c r="E750">
        <v>-4.4470847831621786E-2</v>
      </c>
    </row>
    <row r="751" spans="2:5">
      <c r="B751" s="293">
        <f>'Historical VAR Data'!B742</f>
        <v>44615</v>
      </c>
      <c r="C751" s="292" t="str">
        <f>'Historical VAR Data'!F742</f>
        <v>117.83</v>
      </c>
      <c r="D751">
        <f t="shared" si="11"/>
        <v>-1.438728565453784E-2</v>
      </c>
      <c r="E751">
        <v>-1.438728565453784E-2</v>
      </c>
    </row>
    <row r="752" spans="2:5">
      <c r="B752" s="293">
        <f>'Historical VAR Data'!B743</f>
        <v>44614</v>
      </c>
      <c r="C752" s="292" t="str">
        <f>'Historical VAR Data'!F743</f>
        <v>119.55</v>
      </c>
      <c r="D752">
        <f t="shared" si="11"/>
        <v>1.0885948752302416E-3</v>
      </c>
      <c r="E752">
        <v>1.0885948752302416E-3</v>
      </c>
    </row>
    <row r="753" spans="2:5">
      <c r="B753" s="293">
        <f>'Historical VAR Data'!B744</f>
        <v>44613</v>
      </c>
      <c r="C753" s="292" t="str">
        <f>'Historical VAR Data'!F744</f>
        <v>119.42</v>
      </c>
      <c r="D753">
        <f t="shared" si="11"/>
        <v>-3.0055101018533932E-3</v>
      </c>
      <c r="E753">
        <v>-3.0055101018533932E-3</v>
      </c>
    </row>
    <row r="754" spans="2:5">
      <c r="B754" s="293">
        <f>'Historical VAR Data'!B745</f>
        <v>44610</v>
      </c>
      <c r="C754" s="292" t="str">
        <f>'Historical VAR Data'!F745</f>
        <v>119.78</v>
      </c>
      <c r="D754">
        <f t="shared" si="11"/>
        <v>-2.9965040785749912E-3</v>
      </c>
      <c r="E754">
        <v>-2.9965040785749912E-3</v>
      </c>
    </row>
    <row r="755" spans="2:5">
      <c r="B755" s="293">
        <f>'Historical VAR Data'!B746</f>
        <v>44609</v>
      </c>
      <c r="C755" s="292" t="str">
        <f>'Historical VAR Data'!F746</f>
        <v>120.14</v>
      </c>
      <c r="D755">
        <f t="shared" si="11"/>
        <v>-3.4010783907092211E-3</v>
      </c>
      <c r="E755">
        <v>-3.4010783907092211E-3</v>
      </c>
    </row>
    <row r="756" spans="2:5">
      <c r="B756" s="293">
        <f>'Historical VAR Data'!B747</f>
        <v>44608</v>
      </c>
      <c r="C756" s="292" t="str">
        <f>'Historical VAR Data'!F747</f>
        <v>120.55</v>
      </c>
      <c r="D756">
        <f t="shared" si="11"/>
        <v>-1.59183673469388E-2</v>
      </c>
      <c r="E756">
        <v>-1.59183673469388E-2</v>
      </c>
    </row>
    <row r="757" spans="2:5">
      <c r="B757" s="293">
        <f>'Historical VAR Data'!B748</f>
        <v>44607</v>
      </c>
      <c r="C757" s="292" t="str">
        <f>'Historical VAR Data'!F748</f>
        <v>122.50</v>
      </c>
      <c r="D757">
        <f t="shared" si="11"/>
        <v>2.1514342895263494E-2</v>
      </c>
      <c r="E757">
        <v>2.1514342895263494E-2</v>
      </c>
    </row>
    <row r="758" spans="2:5">
      <c r="B758" s="293">
        <f>'Historical VAR Data'!B749</f>
        <v>44606</v>
      </c>
      <c r="C758" s="292" t="str">
        <f>'Historical VAR Data'!F749</f>
        <v>119.92</v>
      </c>
      <c r="D758">
        <f t="shared" si="11"/>
        <v>-3.3838221076377718E-2</v>
      </c>
      <c r="E758">
        <v>-3.3838221076377718E-2</v>
      </c>
    </row>
    <row r="759" spans="2:5">
      <c r="B759" s="293">
        <f>'Historical VAR Data'!B750</f>
        <v>44603</v>
      </c>
      <c r="C759" s="292" t="str">
        <f>'Historical VAR Data'!F750</f>
        <v>124.12</v>
      </c>
      <c r="D759">
        <f t="shared" si="11"/>
        <v>5.1016276621589579E-3</v>
      </c>
      <c r="E759">
        <v>5.1016276621589579E-3</v>
      </c>
    </row>
    <row r="760" spans="2:5">
      <c r="B760" s="293">
        <f>'Historical VAR Data'!B751</f>
        <v>44602</v>
      </c>
      <c r="C760" s="292" t="str">
        <f>'Historical VAR Data'!F751</f>
        <v>123.49</v>
      </c>
      <c r="D760">
        <f t="shared" si="11"/>
        <v>1.0391098019963968E-2</v>
      </c>
      <c r="E760">
        <v>1.0391098019963968E-2</v>
      </c>
    </row>
    <row r="761" spans="2:5">
      <c r="B761" s="293">
        <f>'Historical VAR Data'!B752</f>
        <v>44601</v>
      </c>
      <c r="C761" s="292" t="str">
        <f>'Historical VAR Data'!F752</f>
        <v>122.22</v>
      </c>
      <c r="D761">
        <f t="shared" si="11"/>
        <v>3.2738582419374724E-4</v>
      </c>
      <c r="E761">
        <v>3.2738582419374724E-4</v>
      </c>
    </row>
    <row r="762" spans="2:5">
      <c r="B762" s="293">
        <f>'Historical VAR Data'!B753</f>
        <v>44600</v>
      </c>
      <c r="C762" s="292" t="str">
        <f>'Historical VAR Data'!F753</f>
        <v>122.18</v>
      </c>
      <c r="D762">
        <f t="shared" si="11"/>
        <v>-1.062873027552902E-3</v>
      </c>
      <c r="E762">
        <v>-1.062873027552902E-3</v>
      </c>
    </row>
    <row r="763" spans="2:5">
      <c r="B763" s="293">
        <f>'Historical VAR Data'!B754</f>
        <v>44599</v>
      </c>
      <c r="C763" s="292" t="str">
        <f>'Historical VAR Data'!F754</f>
        <v>122.31</v>
      </c>
      <c r="D763">
        <f t="shared" si="11"/>
        <v>7.0811033347056357E-3</v>
      </c>
      <c r="E763">
        <v>7.0811033347056357E-3</v>
      </c>
    </row>
    <row r="764" spans="2:5">
      <c r="B764" s="293">
        <f>'Historical VAR Data'!B755</f>
        <v>44596</v>
      </c>
      <c r="C764" s="292" t="str">
        <f>'Historical VAR Data'!F755</f>
        <v>121.45</v>
      </c>
      <c r="D764">
        <f t="shared" si="11"/>
        <v>-1.7950998625373971E-2</v>
      </c>
      <c r="E764">
        <v>-1.7950998625373971E-2</v>
      </c>
    </row>
    <row r="765" spans="2:5">
      <c r="B765" s="293">
        <f>'Historical VAR Data'!B756</f>
        <v>44595</v>
      </c>
      <c r="C765" s="292" t="str">
        <f>'Historical VAR Data'!F756</f>
        <v>123.67</v>
      </c>
      <c r="D765">
        <f t="shared" si="11"/>
        <v>-3.6255236867547762E-3</v>
      </c>
      <c r="E765">
        <v>-3.6255236867547762E-3</v>
      </c>
    </row>
    <row r="766" spans="2:5">
      <c r="B766" s="293">
        <f>'Historical VAR Data'!B757</f>
        <v>44594</v>
      </c>
      <c r="C766" s="292" t="str">
        <f>'Historical VAR Data'!F757</f>
        <v>124.12</v>
      </c>
      <c r="D766">
        <f t="shared" si="11"/>
        <v>0</v>
      </c>
      <c r="E766">
        <v>0</v>
      </c>
    </row>
    <row r="767" spans="2:5">
      <c r="B767" s="293">
        <f>'Historical VAR Data'!B758</f>
        <v>44593</v>
      </c>
      <c r="C767" s="292" t="str">
        <f>'Historical VAR Data'!F758</f>
        <v>124.12</v>
      </c>
      <c r="D767">
        <f t="shared" si="11"/>
        <v>-6.4040986231187732E-3</v>
      </c>
      <c r="E767">
        <v>-6.4040986231187732E-3</v>
      </c>
    </row>
    <row r="768" spans="2:5">
      <c r="B768" s="293">
        <f>'Historical VAR Data'!B759</f>
        <v>44592</v>
      </c>
      <c r="C768" s="292" t="str">
        <f>'Historical VAR Data'!F759</f>
        <v>124.92</v>
      </c>
      <c r="D768">
        <f t="shared" si="11"/>
        <v>1.3549695740365126E-2</v>
      </c>
      <c r="E768">
        <v>1.3549695740365126E-2</v>
      </c>
    </row>
    <row r="769" spans="2:5">
      <c r="B769" s="293">
        <f>'Historical VAR Data'!B760</f>
        <v>44589</v>
      </c>
      <c r="C769" s="292" t="str">
        <f>'Historical VAR Data'!F760</f>
        <v>123.25</v>
      </c>
      <c r="D769">
        <f t="shared" si="11"/>
        <v>3.8157008086253379E-2</v>
      </c>
      <c r="E769">
        <v>3.8157008086253379E-2</v>
      </c>
    </row>
    <row r="770" spans="2:5">
      <c r="B770" s="293">
        <f>'Historical VAR Data'!B761</f>
        <v>44588</v>
      </c>
      <c r="C770" s="292" t="str">
        <f>'Historical VAR Data'!F761</f>
        <v>118.72</v>
      </c>
      <c r="D770">
        <f t="shared" si="11"/>
        <v>-2.1852412170113053E-3</v>
      </c>
      <c r="E770">
        <v>-2.1852412170113053E-3</v>
      </c>
    </row>
    <row r="771" spans="2:5">
      <c r="B771" s="293">
        <f>'Historical VAR Data'!B762</f>
        <v>44586</v>
      </c>
      <c r="C771" s="292" t="str">
        <f>'Historical VAR Data'!F762</f>
        <v>118.98</v>
      </c>
      <c r="D771">
        <f t="shared" si="11"/>
        <v>2.0324157447903307E-2</v>
      </c>
      <c r="E771">
        <v>2.0324157447903307E-2</v>
      </c>
    </row>
    <row r="772" spans="2:5">
      <c r="B772" s="293">
        <f>'Historical VAR Data'!B763</f>
        <v>44585</v>
      </c>
      <c r="C772" s="292" t="str">
        <f>'Historical VAR Data'!F763</f>
        <v>116.61</v>
      </c>
      <c r="D772">
        <f t="shared" si="11"/>
        <v>-1.1193080641058317E-2</v>
      </c>
      <c r="E772">
        <v>-1.1193080641058317E-2</v>
      </c>
    </row>
    <row r="773" spans="2:5">
      <c r="B773" s="293">
        <f>'Historical VAR Data'!B764</f>
        <v>44582</v>
      </c>
      <c r="C773" s="292" t="str">
        <f>'Historical VAR Data'!F764</f>
        <v>117.93</v>
      </c>
      <c r="D773">
        <f t="shared" si="11"/>
        <v>-5.9006996543874961E-3</v>
      </c>
      <c r="E773">
        <v>-5.9006996543874961E-3</v>
      </c>
    </row>
    <row r="774" spans="2:5">
      <c r="B774" s="293">
        <f>'Historical VAR Data'!B765</f>
        <v>44581</v>
      </c>
      <c r="C774" s="292" t="str">
        <f>'Historical VAR Data'!F765</f>
        <v>118.63</v>
      </c>
      <c r="D774">
        <f t="shared" si="11"/>
        <v>7.5923738822329331E-4</v>
      </c>
      <c r="E774">
        <v>7.5923738822329331E-4</v>
      </c>
    </row>
    <row r="775" spans="2:5">
      <c r="B775" s="293">
        <f>'Historical VAR Data'!B766</f>
        <v>44580</v>
      </c>
      <c r="C775" s="292" t="str">
        <f>'Historical VAR Data'!F766</f>
        <v>118.54</v>
      </c>
      <c r="D775">
        <f t="shared" si="11"/>
        <v>-1.5161725067384822E-3</v>
      </c>
      <c r="E775">
        <v>-1.5161725067384822E-3</v>
      </c>
    </row>
    <row r="776" spans="2:5">
      <c r="B776" s="293">
        <f>'Historical VAR Data'!B767</f>
        <v>44579</v>
      </c>
      <c r="C776" s="292" t="str">
        <f>'Historical VAR Data'!F767</f>
        <v>118.72</v>
      </c>
      <c r="D776">
        <f t="shared" si="11"/>
        <v>-1.1655011655011703E-2</v>
      </c>
      <c r="E776">
        <v>-1.1655011655011703E-2</v>
      </c>
    </row>
    <row r="777" spans="2:5">
      <c r="B777" s="293">
        <f>'Historical VAR Data'!B768</f>
        <v>44578</v>
      </c>
      <c r="C777" s="292" t="str">
        <f>'Historical VAR Data'!F768</f>
        <v>120.12</v>
      </c>
      <c r="D777">
        <f t="shared" si="11"/>
        <v>9.2421441774492401E-3</v>
      </c>
      <c r="E777">
        <v>9.2421441774492401E-3</v>
      </c>
    </row>
    <row r="778" spans="2:5">
      <c r="B778" s="293">
        <f>'Historical VAR Data'!B769</f>
        <v>44575</v>
      </c>
      <c r="C778" s="292" t="str">
        <f>'Historical VAR Data'!F769</f>
        <v>119.02</v>
      </c>
      <c r="D778">
        <f t="shared" si="11"/>
        <v>2.9493553551866039E-3</v>
      </c>
      <c r="E778">
        <v>2.9493553551866039E-3</v>
      </c>
    </row>
    <row r="779" spans="2:5">
      <c r="B779" s="293">
        <f>'Historical VAR Data'!B770</f>
        <v>44574</v>
      </c>
      <c r="C779" s="292" t="str">
        <f>'Historical VAR Data'!F770</f>
        <v>118.67</v>
      </c>
      <c r="D779">
        <f t="shared" si="11"/>
        <v>8.1556367343471915E-3</v>
      </c>
      <c r="E779">
        <v>8.1556367343471915E-3</v>
      </c>
    </row>
    <row r="780" spans="2:5">
      <c r="B780" s="293">
        <f>'Historical VAR Data'!B771</f>
        <v>44573</v>
      </c>
      <c r="C780" s="292" t="str">
        <f>'Historical VAR Data'!F771</f>
        <v>117.71</v>
      </c>
      <c r="D780">
        <f t="shared" si="11"/>
        <v>1.1775829465360068E-2</v>
      </c>
      <c r="E780">
        <v>1.1775829465360068E-2</v>
      </c>
    </row>
    <row r="781" spans="2:5">
      <c r="B781" s="293">
        <f>'Historical VAR Data'!B772</f>
        <v>44572</v>
      </c>
      <c r="C781" s="292" t="str">
        <f>'Historical VAR Data'!F772</f>
        <v>116.34</v>
      </c>
      <c r="D781">
        <f t="shared" ref="D781:D844" si="12">(C781-C782)/C782</f>
        <v>3.3635187580853864E-3</v>
      </c>
      <c r="E781">
        <v>3.3635187580853864E-3</v>
      </c>
    </row>
    <row r="782" spans="2:5">
      <c r="B782" s="293">
        <f>'Historical VAR Data'!B773</f>
        <v>44571</v>
      </c>
      <c r="C782" s="292" t="str">
        <f>'Historical VAR Data'!F773</f>
        <v>115.95</v>
      </c>
      <c r="D782">
        <f t="shared" si="12"/>
        <v>3.8091940091766747E-3</v>
      </c>
      <c r="E782">
        <v>3.8091940091766747E-3</v>
      </c>
    </row>
    <row r="783" spans="2:5">
      <c r="B783" s="293">
        <f>'Historical VAR Data'!B774</f>
        <v>44568</v>
      </c>
      <c r="C783" s="292" t="str">
        <f>'Historical VAR Data'!F774</f>
        <v>115.51</v>
      </c>
      <c r="D783">
        <f t="shared" si="12"/>
        <v>3.4749370167666206E-3</v>
      </c>
      <c r="E783">
        <v>3.4749370167666206E-3</v>
      </c>
    </row>
    <row r="784" spans="2:5">
      <c r="B784" s="293">
        <f>'Historical VAR Data'!B775</f>
        <v>44567</v>
      </c>
      <c r="C784" s="292" t="str">
        <f>'Historical VAR Data'!F775</f>
        <v>115.11</v>
      </c>
      <c r="D784">
        <f t="shared" si="12"/>
        <v>-8.356305995864911E-3</v>
      </c>
      <c r="E784">
        <v>-8.356305995864911E-3</v>
      </c>
    </row>
    <row r="785" spans="2:5">
      <c r="B785" s="293">
        <f>'Historical VAR Data'!B776</f>
        <v>44566</v>
      </c>
      <c r="C785" s="292" t="str">
        <f>'Historical VAR Data'!F776</f>
        <v>116.08</v>
      </c>
      <c r="D785">
        <f t="shared" si="12"/>
        <v>-6.7596474715496385E-3</v>
      </c>
      <c r="E785">
        <v>-6.7596474715496385E-3</v>
      </c>
    </row>
    <row r="786" spans="2:5">
      <c r="B786" s="293">
        <f>'Historical VAR Data'!B777</f>
        <v>44565</v>
      </c>
      <c r="C786" s="292" t="str">
        <f>'Historical VAR Data'!F777</f>
        <v>116.87</v>
      </c>
      <c r="D786">
        <f t="shared" si="12"/>
        <v>5.4783393501805125E-2</v>
      </c>
      <c r="E786">
        <v>5.4783393501805125E-2</v>
      </c>
    </row>
    <row r="787" spans="2:5">
      <c r="B787" s="293">
        <f>'Historical VAR Data'!B778</f>
        <v>44564</v>
      </c>
      <c r="C787" s="292" t="str">
        <f>'Historical VAR Data'!F778</f>
        <v>110.80</v>
      </c>
      <c r="D787">
        <f t="shared" si="12"/>
        <v>1.2797074954296082E-2</v>
      </c>
      <c r="E787">
        <v>1.2797074954296082E-2</v>
      </c>
    </row>
    <row r="788" spans="2:5">
      <c r="B788" s="293">
        <f>'Historical VAR Data'!B779</f>
        <v>44561</v>
      </c>
      <c r="C788" s="292" t="str">
        <f>'Historical VAR Data'!F779</f>
        <v>109.40</v>
      </c>
      <c r="D788">
        <f t="shared" si="12"/>
        <v>-1.9625414463661596E-2</v>
      </c>
      <c r="E788">
        <v>-1.9625414463661596E-2</v>
      </c>
    </row>
    <row r="789" spans="2:5">
      <c r="B789" s="293">
        <f>'Historical VAR Data'!B780</f>
        <v>44560</v>
      </c>
      <c r="C789" s="292" t="str">
        <f>'Historical VAR Data'!F780</f>
        <v>111.59</v>
      </c>
      <c r="D789">
        <f t="shared" si="12"/>
        <v>3.0378578024007445E-2</v>
      </c>
      <c r="E789">
        <v>3.0378578024007445E-2</v>
      </c>
    </row>
    <row r="790" spans="2:5">
      <c r="B790" s="293">
        <f>'Historical VAR Data'!B781</f>
        <v>44559</v>
      </c>
      <c r="C790" s="292" t="str">
        <f>'Historical VAR Data'!F781</f>
        <v>108.30</v>
      </c>
      <c r="D790">
        <f t="shared" si="12"/>
        <v>-7.6056079904700665E-3</v>
      </c>
      <c r="E790">
        <v>-7.6056079904700665E-3</v>
      </c>
    </row>
    <row r="791" spans="2:5">
      <c r="B791" s="293">
        <f>'Historical VAR Data'!B782</f>
        <v>44558</v>
      </c>
      <c r="C791" s="292" t="str">
        <f>'Historical VAR Data'!F782</f>
        <v>109.13</v>
      </c>
      <c r="D791">
        <f t="shared" si="12"/>
        <v>1.8478768082127763E-2</v>
      </c>
      <c r="E791">
        <v>1.8478768082127763E-2</v>
      </c>
    </row>
    <row r="792" spans="2:5">
      <c r="B792" s="293">
        <f>'Historical VAR Data'!B783</f>
        <v>44557</v>
      </c>
      <c r="C792" s="292" t="str">
        <f>'Historical VAR Data'!F783</f>
        <v>107.15</v>
      </c>
      <c r="D792">
        <f t="shared" si="12"/>
        <v>4.876676357497986E-3</v>
      </c>
      <c r="E792">
        <v>4.876676357497986E-3</v>
      </c>
    </row>
    <row r="793" spans="2:5">
      <c r="B793" s="293">
        <f>'Historical VAR Data'!B784</f>
        <v>44554</v>
      </c>
      <c r="C793" s="292" t="str">
        <f>'Historical VAR Data'!F784</f>
        <v>106.63</v>
      </c>
      <c r="D793">
        <f t="shared" si="12"/>
        <v>-2.6476764356797276E-2</v>
      </c>
      <c r="E793">
        <v>-2.6476764356797276E-2</v>
      </c>
    </row>
    <row r="794" spans="2:5">
      <c r="B794" s="293">
        <f>'Historical VAR Data'!B785</f>
        <v>44553</v>
      </c>
      <c r="C794" s="292" t="str">
        <f>'Historical VAR Data'!F785</f>
        <v>109.53</v>
      </c>
      <c r="D794">
        <f t="shared" si="12"/>
        <v>1.6331075438433748E-2</v>
      </c>
      <c r="E794">
        <v>1.6331075438433748E-2</v>
      </c>
    </row>
    <row r="795" spans="2:5">
      <c r="B795" s="293">
        <f>'Historical VAR Data'!B786</f>
        <v>44552</v>
      </c>
      <c r="C795" s="292" t="str">
        <f>'Historical VAR Data'!F786</f>
        <v>107.77</v>
      </c>
      <c r="D795">
        <f t="shared" si="12"/>
        <v>2.8847943420807955E-3</v>
      </c>
      <c r="E795">
        <v>2.8847943420807955E-3</v>
      </c>
    </row>
    <row r="796" spans="2:5">
      <c r="B796" s="293">
        <f>'Historical VAR Data'!B787</f>
        <v>44551</v>
      </c>
      <c r="C796" s="292" t="str">
        <f>'Historical VAR Data'!F787</f>
        <v>107.46</v>
      </c>
      <c r="D796">
        <f t="shared" si="12"/>
        <v>3.7362226788715809E-3</v>
      </c>
      <c r="E796">
        <v>3.7362226788715809E-3</v>
      </c>
    </row>
    <row r="797" spans="2:5">
      <c r="B797" s="293">
        <f>'Historical VAR Data'!B788</f>
        <v>44550</v>
      </c>
      <c r="C797" s="292" t="str">
        <f>'Historical VAR Data'!F788</f>
        <v>107.06</v>
      </c>
      <c r="D797">
        <f t="shared" si="12"/>
        <v>-3.0341454578389587E-2</v>
      </c>
      <c r="E797">
        <v>-3.0341454578389587E-2</v>
      </c>
    </row>
    <row r="798" spans="2:5">
      <c r="B798" s="293">
        <f>'Historical VAR Data'!B789</f>
        <v>44547</v>
      </c>
      <c r="C798" s="292" t="str">
        <f>'Historical VAR Data'!F789</f>
        <v>110.41</v>
      </c>
      <c r="D798">
        <f t="shared" si="12"/>
        <v>-1.4460412389538557E-2</v>
      </c>
      <c r="E798">
        <v>-1.4460412389538557E-2</v>
      </c>
    </row>
    <row r="799" spans="2:5">
      <c r="B799" s="293">
        <f>'Historical VAR Data'!B790</f>
        <v>44546</v>
      </c>
      <c r="C799" s="292" t="str">
        <f>'Historical VAR Data'!F790</f>
        <v>112.03</v>
      </c>
      <c r="D799">
        <f t="shared" si="12"/>
        <v>5.4747801112906072E-3</v>
      </c>
      <c r="E799">
        <v>5.4747801112906072E-3</v>
      </c>
    </row>
    <row r="800" spans="2:5">
      <c r="B800" s="293">
        <f>'Historical VAR Data'!B791</f>
        <v>44545</v>
      </c>
      <c r="C800" s="292" t="str">
        <f>'Historical VAR Data'!F791</f>
        <v>111.42</v>
      </c>
      <c r="D800">
        <f t="shared" si="12"/>
        <v>2.7900279002790233E-3</v>
      </c>
      <c r="E800">
        <v>2.7900279002790233E-3</v>
      </c>
    </row>
    <row r="801" spans="2:5">
      <c r="B801" s="293">
        <f>'Historical VAR Data'!B792</f>
        <v>44544</v>
      </c>
      <c r="C801" s="292" t="str">
        <f>'Historical VAR Data'!F792</f>
        <v>111.11</v>
      </c>
      <c r="D801">
        <f t="shared" si="12"/>
        <v>4.3387869474826356E-3</v>
      </c>
      <c r="E801">
        <v>4.3387869474826356E-3</v>
      </c>
    </row>
    <row r="802" spans="2:5">
      <c r="B802" s="293">
        <f>'Historical VAR Data'!B793</f>
        <v>44543</v>
      </c>
      <c r="C802" s="292" t="str">
        <f>'Historical VAR Data'!F793</f>
        <v>110.63</v>
      </c>
      <c r="D802">
        <f t="shared" si="12"/>
        <v>-2.7044081853422101E-3</v>
      </c>
      <c r="E802">
        <v>-2.7044081853422101E-3</v>
      </c>
    </row>
    <row r="803" spans="2:5">
      <c r="B803" s="293">
        <f>'Historical VAR Data'!B794</f>
        <v>44540</v>
      </c>
      <c r="C803" s="292" t="str">
        <f>'Historical VAR Data'!F794</f>
        <v>110.93</v>
      </c>
      <c r="D803">
        <f t="shared" si="12"/>
        <v>7.2169598556619317E-4</v>
      </c>
      <c r="E803">
        <v>7.2169598556619317E-4</v>
      </c>
    </row>
    <row r="804" spans="2:5">
      <c r="B804" s="293">
        <f>'Historical VAR Data'!B795</f>
        <v>44539</v>
      </c>
      <c r="C804" s="292" t="str">
        <f>'Historical VAR Data'!F795</f>
        <v>110.85</v>
      </c>
      <c r="D804">
        <f t="shared" si="12"/>
        <v>-9.3833780160858925E-3</v>
      </c>
      <c r="E804">
        <v>-9.3833780160858925E-3</v>
      </c>
    </row>
    <row r="805" spans="2:5">
      <c r="B805" s="293">
        <f>'Historical VAR Data'!B796</f>
        <v>44538</v>
      </c>
      <c r="C805" s="292" t="str">
        <f>'Historical VAR Data'!F796</f>
        <v>111.90</v>
      </c>
      <c r="D805">
        <f t="shared" si="12"/>
        <v>1.515014061507758E-2</v>
      </c>
      <c r="E805">
        <v>1.515014061507758E-2</v>
      </c>
    </row>
    <row r="806" spans="2:5">
      <c r="B806" s="293">
        <f>'Historical VAR Data'!B797</f>
        <v>44537</v>
      </c>
      <c r="C806" s="292" t="str">
        <f>'Historical VAR Data'!F797</f>
        <v>110.23</v>
      </c>
      <c r="D806">
        <f t="shared" si="12"/>
        <v>8.0475537265661604E-3</v>
      </c>
      <c r="E806">
        <v>8.0475537265661604E-3</v>
      </c>
    </row>
    <row r="807" spans="2:5">
      <c r="B807" s="293">
        <f>'Historical VAR Data'!B798</f>
        <v>44536</v>
      </c>
      <c r="C807" s="292" t="str">
        <f>'Historical VAR Data'!F798</f>
        <v>109.35</v>
      </c>
      <c r="D807">
        <f t="shared" si="12"/>
        <v>-2.0863180515759423E-2</v>
      </c>
      <c r="E807">
        <v>-2.0863180515759423E-2</v>
      </c>
    </row>
    <row r="808" spans="2:5">
      <c r="B808" s="293">
        <f>'Historical VAR Data'!B799</f>
        <v>44533</v>
      </c>
      <c r="C808" s="292" t="str">
        <f>'Historical VAR Data'!F799</f>
        <v>111.68</v>
      </c>
      <c r="D808">
        <f t="shared" si="12"/>
        <v>-1.3253224951404841E-2</v>
      </c>
      <c r="E808">
        <v>-1.3253224951404841E-2</v>
      </c>
    </row>
    <row r="809" spans="2:5">
      <c r="B809" s="293">
        <f>'Historical VAR Data'!B800</f>
        <v>44532</v>
      </c>
      <c r="C809" s="292" t="str">
        <f>'Historical VAR Data'!F800</f>
        <v>113.18</v>
      </c>
      <c r="D809">
        <f t="shared" si="12"/>
        <v>7.8361531611755089E-3</v>
      </c>
      <c r="E809">
        <v>7.8361531611755089E-3</v>
      </c>
    </row>
    <row r="810" spans="2:5">
      <c r="B810" s="293">
        <f>'Historical VAR Data'!B801</f>
        <v>44531</v>
      </c>
      <c r="C810" s="292" t="str">
        <f>'Historical VAR Data'!F801</f>
        <v>112.30</v>
      </c>
      <c r="D810">
        <f t="shared" si="12"/>
        <v>3.5746201966040344E-3</v>
      </c>
      <c r="E810">
        <v>3.5746201966040344E-3</v>
      </c>
    </row>
    <row r="811" spans="2:5">
      <c r="B811" s="293">
        <f>'Historical VAR Data'!B802</f>
        <v>44530</v>
      </c>
      <c r="C811" s="292" t="str">
        <f>'Historical VAR Data'!F802</f>
        <v>111.90</v>
      </c>
      <c r="D811">
        <f t="shared" si="12"/>
        <v>5.933117583603118E-3</v>
      </c>
      <c r="E811">
        <v>5.933117583603118E-3</v>
      </c>
    </row>
    <row r="812" spans="2:5">
      <c r="B812" s="293">
        <f>'Historical VAR Data'!B803</f>
        <v>44529</v>
      </c>
      <c r="C812" s="292" t="str">
        <f>'Historical VAR Data'!F803</f>
        <v>111.24</v>
      </c>
      <c r="D812">
        <f t="shared" si="12"/>
        <v>-1.826846703733128E-2</v>
      </c>
      <c r="E812">
        <v>-1.826846703733128E-2</v>
      </c>
    </row>
    <row r="813" spans="2:5">
      <c r="B813" s="293">
        <f>'Historical VAR Data'!B804</f>
        <v>44526</v>
      </c>
      <c r="C813" s="292" t="str">
        <f>'Historical VAR Data'!F804</f>
        <v>113.31</v>
      </c>
      <c r="D813">
        <f t="shared" si="12"/>
        <v>-4.6934140802422392E-2</v>
      </c>
      <c r="E813">
        <v>-4.6934140802422392E-2</v>
      </c>
    </row>
    <row r="814" spans="2:5">
      <c r="B814" s="293">
        <f>'Historical VAR Data'!B805</f>
        <v>44525</v>
      </c>
      <c r="C814" s="292" t="str">
        <f>'Historical VAR Data'!F805</f>
        <v>118.89</v>
      </c>
      <c r="D814">
        <f t="shared" si="12"/>
        <v>-1.0922534027894089E-3</v>
      </c>
      <c r="E814">
        <v>-1.0922534027894089E-3</v>
      </c>
    </row>
    <row r="815" spans="2:5">
      <c r="B815" s="293">
        <f>'Historical VAR Data'!B806</f>
        <v>44524</v>
      </c>
      <c r="C815" s="292" t="str">
        <f>'Historical VAR Data'!F806</f>
        <v>119.02</v>
      </c>
      <c r="D815">
        <f t="shared" si="12"/>
        <v>1.3798977853492251E-2</v>
      </c>
      <c r="E815">
        <v>1.3798977853492251E-2</v>
      </c>
    </row>
    <row r="816" spans="2:5">
      <c r="B816" s="293">
        <f>'Historical VAR Data'!B807</f>
        <v>44523</v>
      </c>
      <c r="C816" s="292" t="str">
        <f>'Historical VAR Data'!F807</f>
        <v>117.40</v>
      </c>
      <c r="D816">
        <f t="shared" si="12"/>
        <v>2.5775447793796442E-2</v>
      </c>
      <c r="E816">
        <v>2.5775447793796442E-2</v>
      </c>
    </row>
    <row r="817" spans="2:5">
      <c r="B817" s="293">
        <f>'Historical VAR Data'!B808</f>
        <v>44522</v>
      </c>
      <c r="C817" s="292" t="str">
        <f>'Historical VAR Data'!F808</f>
        <v>114.45</v>
      </c>
      <c r="D817">
        <f t="shared" si="12"/>
        <v>-3.8073625819465468E-2</v>
      </c>
      <c r="E817">
        <v>-3.8073625819465468E-2</v>
      </c>
    </row>
    <row r="818" spans="2:5">
      <c r="B818" s="293">
        <f>'Historical VAR Data'!B809</f>
        <v>44518</v>
      </c>
      <c r="C818" s="292" t="str">
        <f>'Historical VAR Data'!F809</f>
        <v>118.98</v>
      </c>
      <c r="D818">
        <f t="shared" si="12"/>
        <v>-8.4173681140094249E-3</v>
      </c>
      <c r="E818">
        <v>-8.4173681140094249E-3</v>
      </c>
    </row>
    <row r="819" spans="2:5">
      <c r="B819" s="293">
        <f>'Historical VAR Data'!B810</f>
        <v>44517</v>
      </c>
      <c r="C819" s="292" t="str">
        <f>'Historical VAR Data'!F810</f>
        <v>119.99</v>
      </c>
      <c r="D819">
        <f t="shared" si="12"/>
        <v>1.6003386960203224E-2</v>
      </c>
      <c r="E819">
        <v>1.6003386960203224E-2</v>
      </c>
    </row>
    <row r="820" spans="2:5">
      <c r="B820" s="293">
        <f>'Historical VAR Data'!B811</f>
        <v>44516</v>
      </c>
      <c r="C820" s="292" t="str">
        <f>'Historical VAR Data'!F811</f>
        <v>118.10</v>
      </c>
      <c r="D820">
        <f t="shared" si="12"/>
        <v>-2.0810878036647086E-2</v>
      </c>
      <c r="E820">
        <v>-2.0810878036647086E-2</v>
      </c>
    </row>
    <row r="821" spans="2:5">
      <c r="B821" s="293">
        <f>'Historical VAR Data'!B812</f>
        <v>44515</v>
      </c>
      <c r="C821" s="292" t="str">
        <f>'Historical VAR Data'!F812</f>
        <v>120.61</v>
      </c>
      <c r="D821">
        <f t="shared" si="12"/>
        <v>5.1670972581048802E-3</v>
      </c>
      <c r="E821">
        <v>5.1670972581048802E-3</v>
      </c>
    </row>
    <row r="822" spans="2:5">
      <c r="B822" s="293">
        <f>'Historical VAR Data'!B813</f>
        <v>44512</v>
      </c>
      <c r="C822" s="292" t="str">
        <f>'Historical VAR Data'!F813</f>
        <v>119.99</v>
      </c>
      <c r="D822">
        <f t="shared" si="12"/>
        <v>-1.4978780061579997E-3</v>
      </c>
      <c r="E822">
        <v>-1.4978780061579997E-3</v>
      </c>
    </row>
    <row r="823" spans="2:5">
      <c r="B823" s="293">
        <f>'Historical VAR Data'!B814</f>
        <v>44511</v>
      </c>
      <c r="C823" s="292" t="str">
        <f>'Historical VAR Data'!F814</f>
        <v>120.17</v>
      </c>
      <c r="D823">
        <f t="shared" si="12"/>
        <v>-5.462219647438522E-3</v>
      </c>
      <c r="E823">
        <v>-5.462219647438522E-3</v>
      </c>
    </row>
    <row r="824" spans="2:5">
      <c r="B824" s="293">
        <f>'Historical VAR Data'!B815</f>
        <v>44510</v>
      </c>
      <c r="C824" s="292" t="str">
        <f>'Historical VAR Data'!F815</f>
        <v>120.83</v>
      </c>
      <c r="D824">
        <f t="shared" si="12"/>
        <v>-7.8824205599803583E-3</v>
      </c>
      <c r="E824">
        <v>-7.8824205599803583E-3</v>
      </c>
    </row>
    <row r="825" spans="2:5">
      <c r="B825" s="293">
        <f>'Historical VAR Data'!B816</f>
        <v>44509</v>
      </c>
      <c r="C825" s="292" t="str">
        <f>'Historical VAR Data'!F816</f>
        <v>121.79</v>
      </c>
      <c r="D825">
        <f t="shared" si="12"/>
        <v>-1.2887015723780103E-2</v>
      </c>
      <c r="E825">
        <v>-1.2887015723780103E-2</v>
      </c>
    </row>
    <row r="826" spans="2:5">
      <c r="B826" s="293">
        <f>'Historical VAR Data'!B817</f>
        <v>44508</v>
      </c>
      <c r="C826" s="292" t="str">
        <f>'Historical VAR Data'!F817</f>
        <v>123.38</v>
      </c>
      <c r="D826">
        <f t="shared" si="12"/>
        <v>2.2966586518530768E-2</v>
      </c>
      <c r="E826">
        <v>2.2966586518530768E-2</v>
      </c>
    </row>
    <row r="827" spans="2:5">
      <c r="B827" s="293">
        <f>'Historical VAR Data'!B818</f>
        <v>44504</v>
      </c>
      <c r="C827" s="292" t="str">
        <f>'Historical VAR Data'!F818</f>
        <v>120.61</v>
      </c>
      <c r="D827">
        <f t="shared" si="12"/>
        <v>2.9103608847496614E-3</v>
      </c>
      <c r="E827">
        <v>2.9103608847496614E-3</v>
      </c>
    </row>
    <row r="828" spans="2:5">
      <c r="B828" s="293">
        <f>'Historical VAR Data'!B819</f>
        <v>44503</v>
      </c>
      <c r="C828" s="292" t="str">
        <f>'Historical VAR Data'!F819</f>
        <v>120.26</v>
      </c>
      <c r="D828">
        <f t="shared" si="12"/>
        <v>7.4893900307899984E-4</v>
      </c>
      <c r="E828">
        <v>7.4893900307899984E-4</v>
      </c>
    </row>
    <row r="829" spans="2:5">
      <c r="B829" s="293">
        <f>'Historical VAR Data'!B820</f>
        <v>44502</v>
      </c>
      <c r="C829" s="292" t="str">
        <f>'Historical VAR Data'!F820</f>
        <v>120.17</v>
      </c>
      <c r="D829">
        <f t="shared" si="12"/>
        <v>1.7527519051651206E-2</v>
      </c>
      <c r="E829">
        <v>1.7527519051651206E-2</v>
      </c>
    </row>
    <row r="830" spans="2:5">
      <c r="B830" s="293">
        <f>'Historical VAR Data'!B821</f>
        <v>44501</v>
      </c>
      <c r="C830" s="292" t="str">
        <f>'Historical VAR Data'!F821</f>
        <v>118.10</v>
      </c>
      <c r="D830">
        <f t="shared" si="12"/>
        <v>1.2430347192455967E-2</v>
      </c>
      <c r="E830">
        <v>1.2430347192455967E-2</v>
      </c>
    </row>
    <row r="831" spans="2:5">
      <c r="B831" s="293">
        <f>'Historical VAR Data'!B822</f>
        <v>44498</v>
      </c>
      <c r="C831" s="292" t="str">
        <f>'Historical VAR Data'!F822</f>
        <v>116.65</v>
      </c>
      <c r="D831">
        <f t="shared" si="12"/>
        <v>-3.4194403046862026E-2</v>
      </c>
      <c r="E831">
        <v>-3.4194403046862026E-2</v>
      </c>
    </row>
    <row r="832" spans="2:5">
      <c r="B832" s="293">
        <f>'Historical VAR Data'!B823</f>
        <v>44497</v>
      </c>
      <c r="C832" s="292" t="str">
        <f>'Historical VAR Data'!F823</f>
        <v>120.78</v>
      </c>
      <c r="D832">
        <f t="shared" si="12"/>
        <v>-2.8005794302269467E-2</v>
      </c>
      <c r="E832">
        <v>-2.8005794302269467E-2</v>
      </c>
    </row>
    <row r="833" spans="2:5">
      <c r="B833" s="293">
        <f>'Historical VAR Data'!B824</f>
        <v>44496</v>
      </c>
      <c r="C833" s="292" t="str">
        <f>'Historical VAR Data'!F824</f>
        <v>124.26</v>
      </c>
      <c r="D833">
        <f t="shared" si="12"/>
        <v>-1.326133566266975E-2</v>
      </c>
      <c r="E833">
        <v>-1.326133566266975E-2</v>
      </c>
    </row>
    <row r="834" spans="2:5">
      <c r="B834" s="293">
        <f>'Historical VAR Data'!B825</f>
        <v>44495</v>
      </c>
      <c r="C834" s="292" t="str">
        <f>'Historical VAR Data'!F825</f>
        <v>125.93</v>
      </c>
      <c r="D834">
        <f t="shared" si="12"/>
        <v>-4.8206100837679738E-3</v>
      </c>
      <c r="E834">
        <v>-4.8206100837679738E-3</v>
      </c>
    </row>
    <row r="835" spans="2:5">
      <c r="B835" s="293">
        <f>'Historical VAR Data'!B826</f>
        <v>44494</v>
      </c>
      <c r="C835" s="292" t="str">
        <f>'Historical VAR Data'!F826</f>
        <v>126.54</v>
      </c>
      <c r="D835">
        <f t="shared" si="12"/>
        <v>-6.9062941453460636E-3</v>
      </c>
      <c r="E835">
        <v>-6.9062941453460636E-3</v>
      </c>
    </row>
    <row r="836" spans="2:5">
      <c r="B836" s="293">
        <f>'Historical VAR Data'!B827</f>
        <v>44491</v>
      </c>
      <c r="C836" s="292" t="str">
        <f>'Historical VAR Data'!F827</f>
        <v>127.42</v>
      </c>
      <c r="D836">
        <f t="shared" si="12"/>
        <v>-2.0298323850530528E-2</v>
      </c>
      <c r="E836">
        <v>-2.0298323850530528E-2</v>
      </c>
    </row>
    <row r="837" spans="2:5">
      <c r="B837" s="293">
        <f>'Historical VAR Data'!B828</f>
        <v>44490</v>
      </c>
      <c r="C837" s="292" t="str">
        <f>'Historical VAR Data'!F828</f>
        <v>130.06</v>
      </c>
      <c r="D837">
        <f t="shared" si="12"/>
        <v>1.1274395459139946E-2</v>
      </c>
      <c r="E837">
        <v>1.1274395459139946E-2</v>
      </c>
    </row>
    <row r="838" spans="2:5">
      <c r="B838" s="293">
        <f>'Historical VAR Data'!B829</f>
        <v>44489</v>
      </c>
      <c r="C838" s="292" t="str">
        <f>'Historical VAR Data'!F829</f>
        <v>128.61</v>
      </c>
      <c r="D838">
        <f t="shared" si="12"/>
        <v>-2.2720364741641193E-2</v>
      </c>
      <c r="E838">
        <v>-2.2720364741641193E-2</v>
      </c>
    </row>
    <row r="839" spans="2:5">
      <c r="B839" s="293">
        <f>'Historical VAR Data'!B830</f>
        <v>44488</v>
      </c>
      <c r="C839" s="292" t="str">
        <f>'Historical VAR Data'!F830</f>
        <v>131.60</v>
      </c>
      <c r="D839">
        <f t="shared" si="12"/>
        <v>6.8435860390847405E-4</v>
      </c>
      <c r="E839">
        <v>6.8435860390847405E-4</v>
      </c>
    </row>
    <row r="840" spans="2:5">
      <c r="B840" s="293">
        <f>'Historical VAR Data'!B831</f>
        <v>44487</v>
      </c>
      <c r="C840" s="292" t="str">
        <f>'Historical VAR Data'!F831</f>
        <v>131.51</v>
      </c>
      <c r="D840">
        <f t="shared" si="12"/>
        <v>9.8949611813057897E-4</v>
      </c>
      <c r="E840">
        <v>9.8949611813057897E-4</v>
      </c>
    </row>
    <row r="841" spans="2:5">
      <c r="B841" s="293">
        <f>'Historical VAR Data'!B832</f>
        <v>44483</v>
      </c>
      <c r="C841" s="292" t="str">
        <f>'Historical VAR Data'!F832</f>
        <v>131.38</v>
      </c>
      <c r="D841">
        <f t="shared" si="12"/>
        <v>2.0823620823620877E-2</v>
      </c>
      <c r="E841">
        <v>2.0823620823620877E-2</v>
      </c>
    </row>
    <row r="842" spans="2:5">
      <c r="B842" s="293">
        <f>'Historical VAR Data'!B833</f>
        <v>44482</v>
      </c>
      <c r="C842" s="292" t="str">
        <f>'Historical VAR Data'!F833</f>
        <v>128.70</v>
      </c>
      <c r="D842">
        <f t="shared" si="12"/>
        <v>1.2508850601840839E-2</v>
      </c>
      <c r="E842">
        <v>1.2508850601840839E-2</v>
      </c>
    </row>
    <row r="843" spans="2:5">
      <c r="B843" s="293">
        <f>'Historical VAR Data'!B834</f>
        <v>44481</v>
      </c>
      <c r="C843" s="292" t="str">
        <f>'Historical VAR Data'!F834</f>
        <v>127.11</v>
      </c>
      <c r="D843">
        <f t="shared" si="12"/>
        <v>-1.7277939213068316E-3</v>
      </c>
      <c r="E843">
        <v>-1.7277939213068316E-3</v>
      </c>
    </row>
    <row r="844" spans="2:5">
      <c r="B844" s="293">
        <f>'Historical VAR Data'!B835</f>
        <v>44480</v>
      </c>
      <c r="C844" s="292" t="str">
        <f>'Historical VAR Data'!F835</f>
        <v>127.33</v>
      </c>
      <c r="D844">
        <f t="shared" si="12"/>
        <v>2.619277885235332E-2</v>
      </c>
      <c r="E844">
        <v>2.619277885235332E-2</v>
      </c>
    </row>
    <row r="845" spans="2:5">
      <c r="B845" s="293">
        <f>'Historical VAR Data'!B836</f>
        <v>44477</v>
      </c>
      <c r="C845" s="292" t="str">
        <f>'Historical VAR Data'!F836</f>
        <v>124.08</v>
      </c>
      <c r="D845">
        <f t="shared" ref="D845:D908" si="13">(C845-C846)/C846</f>
        <v>-1.1944577161968466E-2</v>
      </c>
      <c r="E845">
        <v>-1.1944577161968466E-2</v>
      </c>
    </row>
    <row r="846" spans="2:5">
      <c r="B846" s="293">
        <f>'Historical VAR Data'!B837</f>
        <v>44476</v>
      </c>
      <c r="C846" s="292" t="str">
        <f>'Historical VAR Data'!F837</f>
        <v>125.58</v>
      </c>
      <c r="D846">
        <f t="shared" si="13"/>
        <v>-3.4915092842405788E-3</v>
      </c>
      <c r="E846">
        <v>-3.4915092842405788E-3</v>
      </c>
    </row>
    <row r="847" spans="2:5">
      <c r="B847" s="293">
        <f>'Historical VAR Data'!B838</f>
        <v>44475</v>
      </c>
      <c r="C847" s="292" t="str">
        <f>'Historical VAR Data'!F838</f>
        <v>126.02</v>
      </c>
      <c r="D847">
        <f t="shared" si="13"/>
        <v>-1.4390739871734736E-2</v>
      </c>
      <c r="E847">
        <v>-1.4390739871734736E-2</v>
      </c>
    </row>
    <row r="848" spans="2:5">
      <c r="B848" s="293">
        <f>'Historical VAR Data'!B839</f>
        <v>44474</v>
      </c>
      <c r="C848" s="292" t="str">
        <f>'Historical VAR Data'!F839</f>
        <v>127.86</v>
      </c>
      <c r="D848">
        <f t="shared" si="13"/>
        <v>-1.0157043519024569E-3</v>
      </c>
      <c r="E848">
        <v>-1.0157043519024569E-3</v>
      </c>
    </row>
    <row r="849" spans="2:5">
      <c r="B849" s="293">
        <f>'Historical VAR Data'!B840</f>
        <v>44473</v>
      </c>
      <c r="C849" s="292" t="str">
        <f>'Historical VAR Data'!F840</f>
        <v>127.99</v>
      </c>
      <c r="D849">
        <f t="shared" si="13"/>
        <v>4.0315370234902004E-2</v>
      </c>
      <c r="E849">
        <v>4.0315370234902004E-2</v>
      </c>
    </row>
    <row r="850" spans="2:5">
      <c r="B850" s="293">
        <f>'Historical VAR Data'!B841</f>
        <v>44470</v>
      </c>
      <c r="C850" s="292" t="str">
        <f>'Historical VAR Data'!F841</f>
        <v>123.03</v>
      </c>
      <c r="D850">
        <f t="shared" si="13"/>
        <v>-1.3708513708513659E-2</v>
      </c>
      <c r="E850">
        <v>-1.3708513708513659E-2</v>
      </c>
    </row>
    <row r="851" spans="2:5">
      <c r="B851" s="293">
        <f>'Historical VAR Data'!B842</f>
        <v>44469</v>
      </c>
      <c r="C851" s="292" t="str">
        <f>'Historical VAR Data'!F842</f>
        <v>124.74</v>
      </c>
      <c r="D851">
        <f t="shared" si="13"/>
        <v>8.4889643463497231E-3</v>
      </c>
      <c r="E851">
        <v>8.4889643463497231E-3</v>
      </c>
    </row>
    <row r="852" spans="2:5">
      <c r="B852" s="293">
        <f>'Historical VAR Data'!B843</f>
        <v>44468</v>
      </c>
      <c r="C852" s="292" t="str">
        <f>'Historical VAR Data'!F843</f>
        <v>123.69</v>
      </c>
      <c r="D852">
        <f t="shared" si="13"/>
        <v>6.6017409290700657E-2</v>
      </c>
      <c r="E852">
        <v>6.6017409290700657E-2</v>
      </c>
    </row>
    <row r="853" spans="2:5">
      <c r="B853" s="293">
        <f>'Historical VAR Data'!B844</f>
        <v>44467</v>
      </c>
      <c r="C853" s="292" t="str">
        <f>'Historical VAR Data'!F844</f>
        <v>116.03</v>
      </c>
      <c r="D853">
        <f t="shared" si="13"/>
        <v>4.0161362617660276E-2</v>
      </c>
      <c r="E853">
        <v>4.0161362617660276E-2</v>
      </c>
    </row>
    <row r="854" spans="2:5">
      <c r="B854" s="293">
        <f>'Historical VAR Data'!B845</f>
        <v>44466</v>
      </c>
      <c r="C854" s="292" t="str">
        <f>'Historical VAR Data'!F845</f>
        <v>111.55</v>
      </c>
      <c r="D854">
        <f t="shared" si="13"/>
        <v>2.095917993776306E-2</v>
      </c>
      <c r="E854">
        <v>2.095917993776306E-2</v>
      </c>
    </row>
    <row r="855" spans="2:5">
      <c r="B855" s="293">
        <f>'Historical VAR Data'!B846</f>
        <v>44463</v>
      </c>
      <c r="C855" s="292" t="str">
        <f>'Historical VAR Data'!F846</f>
        <v>109.26</v>
      </c>
      <c r="D855">
        <f t="shared" si="13"/>
        <v>-1.5498287979816172E-2</v>
      </c>
      <c r="E855">
        <v>-1.5498287979816172E-2</v>
      </c>
    </row>
    <row r="856" spans="2:5">
      <c r="B856" s="293">
        <f>'Historical VAR Data'!B847</f>
        <v>44462</v>
      </c>
      <c r="C856" s="292" t="str">
        <f>'Historical VAR Data'!F847</f>
        <v>110.98</v>
      </c>
      <c r="D856">
        <f t="shared" si="13"/>
        <v>1.444241316270565E-2</v>
      </c>
      <c r="E856">
        <v>1.444241316270565E-2</v>
      </c>
    </row>
    <row r="857" spans="2:5">
      <c r="B857" s="293">
        <f>'Historical VAR Data'!B848</f>
        <v>44461</v>
      </c>
      <c r="C857" s="292" t="str">
        <f>'Historical VAR Data'!F848</f>
        <v>109.40</v>
      </c>
      <c r="D857">
        <f t="shared" si="13"/>
        <v>2.4741134426831323E-3</v>
      </c>
      <c r="E857">
        <v>2.4741134426831323E-3</v>
      </c>
    </row>
    <row r="858" spans="2:5">
      <c r="B858" s="293">
        <f>'Historical VAR Data'!B849</f>
        <v>44460</v>
      </c>
      <c r="C858" s="292" t="str">
        <f>'Historical VAR Data'!F849</f>
        <v>109.13</v>
      </c>
      <c r="D858">
        <f t="shared" si="13"/>
        <v>1.1399443929564317E-2</v>
      </c>
      <c r="E858">
        <v>1.1399443929564317E-2</v>
      </c>
    </row>
    <row r="859" spans="2:5">
      <c r="B859" s="293">
        <f>'Historical VAR Data'!B850</f>
        <v>44459</v>
      </c>
      <c r="C859" s="292" t="str">
        <f>'Historical VAR Data'!F850</f>
        <v>107.90</v>
      </c>
      <c r="D859">
        <f t="shared" si="13"/>
        <v>1.7444601603017525E-2</v>
      </c>
      <c r="E859">
        <v>1.7444601603017525E-2</v>
      </c>
    </row>
    <row r="860" spans="2:5">
      <c r="B860" s="293">
        <f>'Historical VAR Data'!B851</f>
        <v>44456</v>
      </c>
      <c r="C860" s="292" t="str">
        <f>'Historical VAR Data'!F851</f>
        <v>106.05</v>
      </c>
      <c r="D860">
        <f t="shared" si="13"/>
        <v>-2.0701985508610036E-3</v>
      </c>
      <c r="E860">
        <v>-2.0701985508610036E-3</v>
      </c>
    </row>
    <row r="861" spans="2:5">
      <c r="B861" s="293">
        <f>'Historical VAR Data'!B852</f>
        <v>44455</v>
      </c>
      <c r="C861" s="292" t="str">
        <f>'Historical VAR Data'!F852</f>
        <v>106.27</v>
      </c>
      <c r="D861">
        <f t="shared" si="13"/>
        <v>-1.5971439308530787E-3</v>
      </c>
      <c r="E861">
        <v>-1.5971439308530787E-3</v>
      </c>
    </row>
    <row r="862" spans="2:5">
      <c r="B862" s="293">
        <f>'Historical VAR Data'!B853</f>
        <v>44454</v>
      </c>
      <c r="C862" s="292" t="str">
        <f>'Historical VAR Data'!F853</f>
        <v>106.44</v>
      </c>
      <c r="D862">
        <f t="shared" si="13"/>
        <v>7.157958320749018E-2</v>
      </c>
      <c r="E862">
        <v>7.157958320749018E-2</v>
      </c>
    </row>
    <row r="863" spans="2:5">
      <c r="B863" s="293">
        <f>'Historical VAR Data'!B854</f>
        <v>44453</v>
      </c>
      <c r="C863" s="292" t="str">
        <f>'Historical VAR Data'!F854</f>
        <v>99.33</v>
      </c>
      <c r="D863">
        <f t="shared" si="13"/>
        <v>7.9147640791476532E-3</v>
      </c>
      <c r="E863">
        <v>7.9147640791476532E-3</v>
      </c>
    </row>
    <row r="864" spans="2:5">
      <c r="B864" s="293">
        <f>'Historical VAR Data'!B855</f>
        <v>44452</v>
      </c>
      <c r="C864" s="292" t="str">
        <f>'Historical VAR Data'!F855</f>
        <v>98.55</v>
      </c>
      <c r="D864">
        <f t="shared" si="13"/>
        <v>3.8708363043699241E-3</v>
      </c>
      <c r="E864">
        <v>3.8708363043699241E-3</v>
      </c>
    </row>
    <row r="865" spans="2:5">
      <c r="B865" s="293">
        <f>'Historical VAR Data'!B856</f>
        <v>44448</v>
      </c>
      <c r="C865" s="292" t="str">
        <f>'Historical VAR Data'!F856</f>
        <v>98.17</v>
      </c>
      <c r="D865">
        <f t="shared" si="13"/>
        <v>4.3994270513608227E-3</v>
      </c>
      <c r="E865">
        <v>4.3994270513608227E-3</v>
      </c>
    </row>
    <row r="866" spans="2:5">
      <c r="B866" s="293">
        <f>'Historical VAR Data'!B857</f>
        <v>44447</v>
      </c>
      <c r="C866" s="292" t="str">
        <f>'Historical VAR Data'!F857</f>
        <v>97.74</v>
      </c>
      <c r="D866">
        <f t="shared" si="13"/>
        <v>1.2010768275005142E-2</v>
      </c>
      <c r="E866">
        <v>1.2010768275005142E-2</v>
      </c>
    </row>
    <row r="867" spans="2:5">
      <c r="B867" s="293">
        <f>'Historical VAR Data'!B858</f>
        <v>44446</v>
      </c>
      <c r="C867" s="292" t="str">
        <f>'Historical VAR Data'!F858</f>
        <v>96.58</v>
      </c>
      <c r="D867">
        <f t="shared" si="13"/>
        <v>-5.150391429748661E-3</v>
      </c>
      <c r="E867">
        <v>-5.150391429748661E-3</v>
      </c>
    </row>
    <row r="868" spans="2:5">
      <c r="B868" s="293">
        <f>'Historical VAR Data'!B859</f>
        <v>44445</v>
      </c>
      <c r="C868" s="292" t="str">
        <f>'Historical VAR Data'!F859</f>
        <v>97.08</v>
      </c>
      <c r="D868">
        <f t="shared" si="13"/>
        <v>-4.7160139429978255E-3</v>
      </c>
      <c r="E868">
        <v>-4.7160139429978255E-3</v>
      </c>
    </row>
    <row r="869" spans="2:5">
      <c r="B869" s="293">
        <f>'Historical VAR Data'!B860</f>
        <v>44442</v>
      </c>
      <c r="C869" s="292" t="str">
        <f>'Historical VAR Data'!F860</f>
        <v>97.54</v>
      </c>
      <c r="D869">
        <f t="shared" si="13"/>
        <v>4.2211469165037664E-3</v>
      </c>
      <c r="E869">
        <v>4.2211469165037664E-3</v>
      </c>
    </row>
    <row r="870" spans="2:5">
      <c r="B870" s="293">
        <f>'Historical VAR Data'!B861</f>
        <v>44441</v>
      </c>
      <c r="C870" s="292" t="str">
        <f>'Historical VAR Data'!F861</f>
        <v>97.13</v>
      </c>
      <c r="D870">
        <f t="shared" si="13"/>
        <v>9.5624155493192163E-3</v>
      </c>
      <c r="E870">
        <v>9.5624155493192163E-3</v>
      </c>
    </row>
    <row r="871" spans="2:5">
      <c r="B871" s="293">
        <f>'Historical VAR Data'!B862</f>
        <v>44440</v>
      </c>
      <c r="C871" s="292" t="str">
        <f>'Historical VAR Data'!F862</f>
        <v>96.21</v>
      </c>
      <c r="D871">
        <f t="shared" si="13"/>
        <v>-4.7584566049447396E-3</v>
      </c>
      <c r="E871">
        <v>-4.7584566049447396E-3</v>
      </c>
    </row>
    <row r="872" spans="2:5">
      <c r="B872" s="293">
        <f>'Historical VAR Data'!B863</f>
        <v>44439</v>
      </c>
      <c r="C872" s="292" t="str">
        <f>'Historical VAR Data'!F863</f>
        <v>96.67</v>
      </c>
      <c r="D872">
        <f t="shared" si="13"/>
        <v>8.7655222790358287E-3</v>
      </c>
      <c r="E872">
        <v>8.7655222790358287E-3</v>
      </c>
    </row>
    <row r="873" spans="2:5">
      <c r="B873" s="293">
        <f>'Historical VAR Data'!B864</f>
        <v>44438</v>
      </c>
      <c r="C873" s="292" t="str">
        <f>'Historical VAR Data'!F864</f>
        <v>95.83</v>
      </c>
      <c r="D873">
        <f t="shared" si="13"/>
        <v>1.3645017981806557E-2</v>
      </c>
      <c r="E873">
        <v>1.3645017981806557E-2</v>
      </c>
    </row>
    <row r="874" spans="2:5">
      <c r="B874" s="293">
        <f>'Historical VAR Data'!B865</f>
        <v>44435</v>
      </c>
      <c r="C874" s="292" t="str">
        <f>'Historical VAR Data'!F865</f>
        <v>94.54</v>
      </c>
      <c r="D874">
        <f t="shared" si="13"/>
        <v>5.7446808510638967E-3</v>
      </c>
      <c r="E874">
        <v>5.7446808510638967E-3</v>
      </c>
    </row>
    <row r="875" spans="2:5">
      <c r="B875" s="293">
        <f>'Historical VAR Data'!B866</f>
        <v>44434</v>
      </c>
      <c r="C875" s="292" t="str">
        <f>'Historical VAR Data'!F866</f>
        <v>94.00</v>
      </c>
      <c r="D875">
        <f t="shared" si="13"/>
        <v>-1.0942760942761007E-2</v>
      </c>
      <c r="E875">
        <v>-1.0942760942761007E-2</v>
      </c>
    </row>
    <row r="876" spans="2:5">
      <c r="B876" s="293">
        <f>'Historical VAR Data'!B867</f>
        <v>44433</v>
      </c>
      <c r="C876" s="292" t="str">
        <f>'Historical VAR Data'!F867</f>
        <v>95.04</v>
      </c>
      <c r="D876">
        <f t="shared" si="13"/>
        <v>4.210526315790132E-4</v>
      </c>
      <c r="E876">
        <v>4.210526315790132E-4</v>
      </c>
    </row>
    <row r="877" spans="2:5">
      <c r="B877" s="293">
        <f>'Historical VAR Data'!B868</f>
        <v>44432</v>
      </c>
      <c r="C877" s="292" t="str">
        <f>'Historical VAR Data'!F868</f>
        <v>95.00</v>
      </c>
      <c r="D877">
        <f t="shared" si="13"/>
        <v>4.8656653268457127E-3</v>
      </c>
      <c r="E877">
        <v>4.8656653268457127E-3</v>
      </c>
    </row>
    <row r="878" spans="2:5">
      <c r="B878" s="293">
        <f>'Historical VAR Data'!B869</f>
        <v>44431</v>
      </c>
      <c r="C878" s="292" t="str">
        <f>'Historical VAR Data'!F869</f>
        <v>94.54</v>
      </c>
      <c r="D878">
        <f t="shared" si="13"/>
        <v>-6.619733109173011E-3</v>
      </c>
      <c r="E878">
        <v>-6.619733109173011E-3</v>
      </c>
    </row>
    <row r="879" spans="2:5">
      <c r="B879" s="293">
        <f>'Historical VAR Data'!B870</f>
        <v>44428</v>
      </c>
      <c r="C879" s="292" t="str">
        <f>'Historical VAR Data'!F870</f>
        <v>95.17</v>
      </c>
      <c r="D879">
        <f t="shared" si="13"/>
        <v>-2.0582484305855717E-2</v>
      </c>
      <c r="E879">
        <v>-2.0582484305855717E-2</v>
      </c>
    </row>
    <row r="880" spans="2:5">
      <c r="B880" s="293">
        <f>'Historical VAR Data'!B871</f>
        <v>44426</v>
      </c>
      <c r="C880" s="292" t="str">
        <f>'Historical VAR Data'!F871</f>
        <v>97.17</v>
      </c>
      <c r="D880">
        <f t="shared" si="13"/>
        <v>-7.2537801389455838E-3</v>
      </c>
      <c r="E880">
        <v>-7.2537801389455838E-3</v>
      </c>
    </row>
    <row r="881" spans="2:5">
      <c r="B881" s="293">
        <f>'Historical VAR Data'!B872</f>
        <v>44425</v>
      </c>
      <c r="C881" s="292" t="str">
        <f>'Historical VAR Data'!F872</f>
        <v>97.88</v>
      </c>
      <c r="D881">
        <f t="shared" si="13"/>
        <v>-1.2111425111021425E-2</v>
      </c>
      <c r="E881">
        <v>-1.2111425111021425E-2</v>
      </c>
    </row>
    <row r="882" spans="2:5">
      <c r="B882" s="293">
        <f>'Historical VAR Data'!B873</f>
        <v>44424</v>
      </c>
      <c r="C882" s="292" t="str">
        <f>'Historical VAR Data'!F873</f>
        <v>99.08</v>
      </c>
      <c r="D882">
        <f t="shared" si="13"/>
        <v>5.0720227226617974E-3</v>
      </c>
      <c r="E882">
        <v>5.0720227226617974E-3</v>
      </c>
    </row>
    <row r="883" spans="2:5">
      <c r="B883" s="293">
        <f>'Historical VAR Data'!B874</f>
        <v>44421</v>
      </c>
      <c r="C883" s="292" t="str">
        <f>'Historical VAR Data'!F874</f>
        <v>98.58</v>
      </c>
      <c r="D883">
        <f t="shared" si="13"/>
        <v>-7.5505889459377834E-3</v>
      </c>
      <c r="E883">
        <v>-7.5505889459377834E-3</v>
      </c>
    </row>
    <row r="884" spans="2:5">
      <c r="B884" s="293">
        <f>'Historical VAR Data'!B875</f>
        <v>44420</v>
      </c>
      <c r="C884" s="292" t="str">
        <f>'Historical VAR Data'!F875</f>
        <v>99.33</v>
      </c>
      <c r="D884">
        <f t="shared" si="13"/>
        <v>1.8769230769230753E-2</v>
      </c>
      <c r="E884">
        <v>1.8769230769230753E-2</v>
      </c>
    </row>
    <row r="885" spans="2:5">
      <c r="B885" s="293">
        <f>'Historical VAR Data'!B876</f>
        <v>44419</v>
      </c>
      <c r="C885" s="292" t="str">
        <f>'Historical VAR Data'!F876</f>
        <v>97.50</v>
      </c>
      <c r="D885">
        <f t="shared" si="13"/>
        <v>2.2763033672506049E-2</v>
      </c>
      <c r="E885">
        <v>2.2763033672506049E-2</v>
      </c>
    </row>
    <row r="886" spans="2:5">
      <c r="B886" s="293">
        <f>'Historical VAR Data'!B877</f>
        <v>44418</v>
      </c>
      <c r="C886" s="292" t="str">
        <f>'Historical VAR Data'!F877</f>
        <v>95.33</v>
      </c>
      <c r="D886">
        <f t="shared" si="13"/>
        <v>-2.0145955391098858E-2</v>
      </c>
      <c r="E886">
        <v>-2.0145955391098858E-2</v>
      </c>
    </row>
    <row r="887" spans="2:5">
      <c r="B887" s="293">
        <f>'Historical VAR Data'!B878</f>
        <v>44417</v>
      </c>
      <c r="C887" s="292" t="str">
        <f>'Historical VAR Data'!F878</f>
        <v>97.29</v>
      </c>
      <c r="D887">
        <f t="shared" si="13"/>
        <v>-8.0546492659053018E-3</v>
      </c>
      <c r="E887">
        <v>-8.0546492659053018E-3</v>
      </c>
    </row>
    <row r="888" spans="2:5">
      <c r="B888" s="293">
        <f>'Historical VAR Data'!B879</f>
        <v>44414</v>
      </c>
      <c r="C888" s="292" t="str">
        <f>'Historical VAR Data'!F879</f>
        <v>98.08</v>
      </c>
      <c r="D888">
        <f t="shared" si="13"/>
        <v>9.7807062699475228E-3</v>
      </c>
      <c r="E888">
        <v>9.7807062699475228E-3</v>
      </c>
    </row>
    <row r="889" spans="2:5">
      <c r="B889" s="293">
        <f>'Historical VAR Data'!B880</f>
        <v>44413</v>
      </c>
      <c r="C889" s="292" t="str">
        <f>'Historical VAR Data'!F880</f>
        <v>97.13</v>
      </c>
      <c r="D889">
        <f t="shared" si="13"/>
        <v>-1.1399491094147628E-2</v>
      </c>
      <c r="E889">
        <v>-1.1399491094147628E-2</v>
      </c>
    </row>
    <row r="890" spans="2:5">
      <c r="B890" s="293">
        <f>'Historical VAR Data'!B881</f>
        <v>44412</v>
      </c>
      <c r="C890" s="292" t="str">
        <f>'Historical VAR Data'!F881</f>
        <v>98.25</v>
      </c>
      <c r="D890">
        <f t="shared" si="13"/>
        <v>1.7332789559543404E-3</v>
      </c>
      <c r="E890">
        <v>1.7332789559543404E-3</v>
      </c>
    </row>
    <row r="891" spans="2:5">
      <c r="B891" s="293">
        <f>'Historical VAR Data'!B882</f>
        <v>44411</v>
      </c>
      <c r="C891" s="292" t="str">
        <f>'Historical VAR Data'!F882</f>
        <v>98.08</v>
      </c>
      <c r="D891">
        <f t="shared" si="13"/>
        <v>-9.1677701945608032E-4</v>
      </c>
      <c r="E891">
        <v>-9.1677701945608032E-4</v>
      </c>
    </row>
    <row r="892" spans="2:5">
      <c r="B892" s="293">
        <f>'Historical VAR Data'!B883</f>
        <v>44410</v>
      </c>
      <c r="C892" s="292" t="str">
        <f>'Historical VAR Data'!F883</f>
        <v>98.17</v>
      </c>
      <c r="D892">
        <f t="shared" si="13"/>
        <v>-3.7548203775117162E-3</v>
      </c>
      <c r="E892">
        <v>-3.7548203775117162E-3</v>
      </c>
    </row>
    <row r="893" spans="2:5">
      <c r="B893" s="293">
        <f>'Historical VAR Data'!B884</f>
        <v>44407</v>
      </c>
      <c r="C893" s="292" t="str">
        <f>'Historical VAR Data'!F884</f>
        <v>98.54</v>
      </c>
      <c r="D893">
        <f t="shared" si="13"/>
        <v>1.2431932600431603E-2</v>
      </c>
      <c r="E893">
        <v>1.2431932600431603E-2</v>
      </c>
    </row>
    <row r="894" spans="2:5">
      <c r="B894" s="293">
        <f>'Historical VAR Data'!B885</f>
        <v>44406</v>
      </c>
      <c r="C894" s="292" t="str">
        <f>'Historical VAR Data'!F885</f>
        <v>97.33</v>
      </c>
      <c r="D894">
        <f t="shared" si="13"/>
        <v>-5.1345245430270241E-4</v>
      </c>
      <c r="E894">
        <v>-5.1345245430270241E-4</v>
      </c>
    </row>
    <row r="895" spans="2:5">
      <c r="B895" s="293">
        <f>'Historical VAR Data'!B886</f>
        <v>44405</v>
      </c>
      <c r="C895" s="292" t="str">
        <f>'Historical VAR Data'!F886</f>
        <v>97.38</v>
      </c>
      <c r="D895">
        <f t="shared" si="13"/>
        <v>-1.7157852240613676E-2</v>
      </c>
      <c r="E895">
        <v>-1.7157852240613676E-2</v>
      </c>
    </row>
    <row r="896" spans="2:5">
      <c r="B896" s="293">
        <f>'Historical VAR Data'!B887</f>
        <v>44404</v>
      </c>
      <c r="C896" s="292" t="str">
        <f>'Historical VAR Data'!F887</f>
        <v>99.08</v>
      </c>
      <c r="D896">
        <f t="shared" si="13"/>
        <v>-4.2211055276382085E-3</v>
      </c>
      <c r="E896">
        <v>-4.2211055276382085E-3</v>
      </c>
    </row>
    <row r="897" spans="2:5">
      <c r="B897" s="293">
        <f>'Historical VAR Data'!B888</f>
        <v>44403</v>
      </c>
      <c r="C897" s="292" t="str">
        <f>'Historical VAR Data'!F888</f>
        <v>99.50</v>
      </c>
      <c r="D897">
        <f t="shared" si="13"/>
        <v>7.1869622431419544E-3</v>
      </c>
      <c r="E897">
        <v>7.1869622431419544E-3</v>
      </c>
    </row>
    <row r="898" spans="2:5">
      <c r="B898" s="293">
        <f>'Historical VAR Data'!B889</f>
        <v>44400</v>
      </c>
      <c r="C898" s="292" t="str">
        <f>'Historical VAR Data'!F889</f>
        <v>98.79</v>
      </c>
      <c r="D898">
        <f t="shared" si="13"/>
        <v>-5.9368082109075189E-3</v>
      </c>
      <c r="E898">
        <v>-5.9368082109075189E-3</v>
      </c>
    </row>
    <row r="899" spans="2:5">
      <c r="B899" s="293">
        <f>'Historical VAR Data'!B890</f>
        <v>44399</v>
      </c>
      <c r="C899" s="292" t="str">
        <f>'Historical VAR Data'!F890</f>
        <v>99.38</v>
      </c>
      <c r="D899">
        <f t="shared" si="13"/>
        <v>6.3797468354429921E-3</v>
      </c>
      <c r="E899">
        <v>6.3797468354429921E-3</v>
      </c>
    </row>
    <row r="900" spans="2:5">
      <c r="B900" s="293">
        <f>'Historical VAR Data'!B891</f>
        <v>44397</v>
      </c>
      <c r="C900" s="292" t="str">
        <f>'Historical VAR Data'!F891</f>
        <v>98.75</v>
      </c>
      <c r="D900">
        <f t="shared" si="13"/>
        <v>-2.4305898626617861E-2</v>
      </c>
      <c r="E900">
        <v>-2.4305898626617861E-2</v>
      </c>
    </row>
    <row r="901" spans="2:5">
      <c r="B901" s="293">
        <f>'Historical VAR Data'!B892</f>
        <v>44396</v>
      </c>
      <c r="C901" s="292" t="str">
        <f>'Historical VAR Data'!F892</f>
        <v>101.21</v>
      </c>
      <c r="D901">
        <f t="shared" si="13"/>
        <v>1.9337294793030389E-2</v>
      </c>
      <c r="E901">
        <v>1.9337294793030389E-2</v>
      </c>
    </row>
    <row r="902" spans="2:5">
      <c r="B902" s="293">
        <f>'Historical VAR Data'!B893</f>
        <v>44393</v>
      </c>
      <c r="C902" s="292" t="str">
        <f>'Historical VAR Data'!F893</f>
        <v>99.29</v>
      </c>
      <c r="D902">
        <f t="shared" si="13"/>
        <v>-9.9710838568152355E-3</v>
      </c>
      <c r="E902">
        <v>-9.9710838568152355E-3</v>
      </c>
    </row>
    <row r="903" spans="2:5">
      <c r="B903" s="293">
        <f>'Historical VAR Data'!B894</f>
        <v>44392</v>
      </c>
      <c r="C903" s="292" t="str">
        <f>'Historical VAR Data'!F894</f>
        <v>100.29</v>
      </c>
      <c r="D903">
        <f t="shared" si="13"/>
        <v>-3.7747094467070175E-3</v>
      </c>
      <c r="E903">
        <v>-3.7747094467070175E-3</v>
      </c>
    </row>
    <row r="904" spans="2:5">
      <c r="B904" s="293">
        <f>'Historical VAR Data'!B895</f>
        <v>44391</v>
      </c>
      <c r="C904" s="292" t="str">
        <f>'Historical VAR Data'!F895</f>
        <v>100.67</v>
      </c>
      <c r="D904">
        <f t="shared" si="13"/>
        <v>7.1028411364546622E-3</v>
      </c>
      <c r="E904">
        <v>7.1028411364546622E-3</v>
      </c>
    </row>
    <row r="905" spans="2:5">
      <c r="B905" s="293">
        <f>'Historical VAR Data'!B896</f>
        <v>44390</v>
      </c>
      <c r="C905" s="292" t="str">
        <f>'Historical VAR Data'!F896</f>
        <v>99.96</v>
      </c>
      <c r="D905">
        <f t="shared" si="13"/>
        <v>1.7404580152671691E-2</v>
      </c>
      <c r="E905">
        <v>1.7404580152671691E-2</v>
      </c>
    </row>
    <row r="906" spans="2:5">
      <c r="B906" s="293">
        <f>'Historical VAR Data'!B897</f>
        <v>44389</v>
      </c>
      <c r="C906" s="292" t="str">
        <f>'Historical VAR Data'!F897</f>
        <v>98.25</v>
      </c>
      <c r="D906">
        <f t="shared" si="13"/>
        <v>4.0729049994915237E-4</v>
      </c>
      <c r="E906">
        <v>4.0729049994915237E-4</v>
      </c>
    </row>
    <row r="907" spans="2:5">
      <c r="B907" s="293">
        <f>'Historical VAR Data'!B898</f>
        <v>44386</v>
      </c>
      <c r="C907" s="292" t="str">
        <f>'Historical VAR Data'!F898</f>
        <v>98.21</v>
      </c>
      <c r="D907">
        <f t="shared" si="13"/>
        <v>2.9616013071894613E-3</v>
      </c>
      <c r="E907">
        <v>2.9616013071894613E-3</v>
      </c>
    </row>
    <row r="908" spans="2:5">
      <c r="B908" s="293">
        <f>'Historical VAR Data'!B899</f>
        <v>44385</v>
      </c>
      <c r="C908" s="292" t="str">
        <f>'Historical VAR Data'!F899</f>
        <v>97.92</v>
      </c>
      <c r="D908">
        <f t="shared" si="13"/>
        <v>0</v>
      </c>
      <c r="E908">
        <v>0</v>
      </c>
    </row>
    <row r="909" spans="2:5">
      <c r="B909" s="293">
        <f>'Historical VAR Data'!B900</f>
        <v>44384</v>
      </c>
      <c r="C909" s="292" t="str">
        <f>'Historical VAR Data'!F900</f>
        <v>97.92</v>
      </c>
      <c r="D909">
        <f t="shared" ref="D909:D972" si="14">(C909-C910)/C910</f>
        <v>-1.6313213703099162E-3</v>
      </c>
      <c r="E909">
        <v>-1.6313213703099162E-3</v>
      </c>
    </row>
    <row r="910" spans="2:5">
      <c r="B910" s="293">
        <f>'Historical VAR Data'!B901</f>
        <v>44383</v>
      </c>
      <c r="C910" s="292" t="str">
        <f>'Historical VAR Data'!F901</f>
        <v>98.08</v>
      </c>
      <c r="D910">
        <f t="shared" si="14"/>
        <v>-8.0906148867313631E-3</v>
      </c>
      <c r="E910">
        <v>-8.0906148867313631E-3</v>
      </c>
    </row>
    <row r="911" spans="2:5">
      <c r="B911" s="293">
        <f>'Historical VAR Data'!B902</f>
        <v>44382</v>
      </c>
      <c r="C911" s="292" t="str">
        <f>'Historical VAR Data'!F902</f>
        <v>98.88</v>
      </c>
      <c r="D911">
        <f t="shared" si="14"/>
        <v>9.3915884034299901E-3</v>
      </c>
      <c r="E911">
        <v>9.3915884034299901E-3</v>
      </c>
    </row>
    <row r="912" spans="2:5">
      <c r="B912" s="293">
        <f>'Historical VAR Data'!B903</f>
        <v>44379</v>
      </c>
      <c r="C912" s="292" t="str">
        <f>'Historical VAR Data'!F903</f>
        <v>97.96</v>
      </c>
      <c r="D912">
        <f t="shared" si="14"/>
        <v>1.328835735459424E-3</v>
      </c>
      <c r="E912">
        <v>1.328835735459424E-3</v>
      </c>
    </row>
    <row r="913" spans="2:5">
      <c r="B913" s="293">
        <f>'Historical VAR Data'!B904</f>
        <v>44378</v>
      </c>
      <c r="C913" s="292" t="str">
        <f>'Historical VAR Data'!F904</f>
        <v>97.83</v>
      </c>
      <c r="D913">
        <f t="shared" si="14"/>
        <v>8.1409727947237432E-3</v>
      </c>
      <c r="E913">
        <v>8.1409727947237432E-3</v>
      </c>
    </row>
    <row r="914" spans="2:5">
      <c r="B914" s="293">
        <f>'Historical VAR Data'!B905</f>
        <v>44377</v>
      </c>
      <c r="C914" s="292" t="str">
        <f>'Historical VAR Data'!F905</f>
        <v>97.04</v>
      </c>
      <c r="D914">
        <f t="shared" si="14"/>
        <v>-1.0199918400652794E-2</v>
      </c>
      <c r="E914">
        <v>-1.0199918400652794E-2</v>
      </c>
    </row>
    <row r="915" spans="2:5">
      <c r="B915" s="293">
        <f>'Historical VAR Data'!B906</f>
        <v>44376</v>
      </c>
      <c r="C915" s="292" t="str">
        <f>'Historical VAR Data'!F906</f>
        <v>98.04</v>
      </c>
      <c r="D915">
        <f t="shared" si="14"/>
        <v>1.2496127233295549E-2</v>
      </c>
      <c r="E915">
        <v>1.2496127233295549E-2</v>
      </c>
    </row>
    <row r="916" spans="2:5">
      <c r="B916" s="293">
        <f>'Historical VAR Data'!B907</f>
        <v>44375</v>
      </c>
      <c r="C916" s="292" t="str">
        <f>'Historical VAR Data'!F907</f>
        <v>96.83</v>
      </c>
      <c r="D916">
        <f t="shared" si="14"/>
        <v>8.2687338501290231E-4</v>
      </c>
      <c r="E916">
        <v>8.2687338501290231E-4</v>
      </c>
    </row>
    <row r="917" spans="2:5">
      <c r="B917" s="293">
        <f>'Historical VAR Data'!B908</f>
        <v>44372</v>
      </c>
      <c r="C917" s="292" t="str">
        <f>'Historical VAR Data'!F908</f>
        <v>96.75</v>
      </c>
      <c r="D917">
        <f t="shared" si="14"/>
        <v>-1.6568408213051389E-2</v>
      </c>
      <c r="E917">
        <v>-1.6568408213051389E-2</v>
      </c>
    </row>
    <row r="918" spans="2:5">
      <c r="B918" s="293">
        <f>'Historical VAR Data'!B909</f>
        <v>44371</v>
      </c>
      <c r="C918" s="292" t="str">
        <f>'Historical VAR Data'!F909</f>
        <v>98.38</v>
      </c>
      <c r="D918">
        <f t="shared" si="14"/>
        <v>6.4450127877237386E-3</v>
      </c>
      <c r="E918">
        <v>6.4450127877237386E-3</v>
      </c>
    </row>
    <row r="919" spans="2:5">
      <c r="B919" s="293">
        <f>'Historical VAR Data'!B910</f>
        <v>44370</v>
      </c>
      <c r="C919" s="292" t="str">
        <f>'Historical VAR Data'!F910</f>
        <v>97.75</v>
      </c>
      <c r="D919">
        <f t="shared" si="14"/>
        <v>-8.9222346142146958E-3</v>
      </c>
      <c r="E919">
        <v>-8.9222346142146958E-3</v>
      </c>
    </row>
    <row r="920" spans="2:5">
      <c r="B920" s="293">
        <f>'Historical VAR Data'!B911</f>
        <v>44369</v>
      </c>
      <c r="C920" s="292" t="str">
        <f>'Historical VAR Data'!F911</f>
        <v>98.63</v>
      </c>
      <c r="D920">
        <f t="shared" si="14"/>
        <v>2.5411669038422446E-3</v>
      </c>
      <c r="E920">
        <v>2.5411669038422446E-3</v>
      </c>
    </row>
    <row r="921" spans="2:5">
      <c r="B921" s="293">
        <f>'Historical VAR Data'!B912</f>
        <v>44368</v>
      </c>
      <c r="C921" s="292" t="str">
        <f>'Historical VAR Data'!F912</f>
        <v>98.38</v>
      </c>
      <c r="D921">
        <f t="shared" si="14"/>
        <v>3.9188760959121091E-2</v>
      </c>
      <c r="E921">
        <v>3.9188760959121091E-2</v>
      </c>
    </row>
    <row r="922" spans="2:5">
      <c r="B922" s="293">
        <f>'Historical VAR Data'!B913</f>
        <v>44365</v>
      </c>
      <c r="C922" s="292" t="str">
        <f>'Historical VAR Data'!F913</f>
        <v>94.67</v>
      </c>
      <c r="D922">
        <f t="shared" si="14"/>
        <v>-3.2795259501430259E-2</v>
      </c>
      <c r="E922">
        <v>-3.2795259501430259E-2</v>
      </c>
    </row>
    <row r="923" spans="2:5">
      <c r="B923" s="293">
        <f>'Historical VAR Data'!B914</f>
        <v>44364</v>
      </c>
      <c r="C923" s="292" t="str">
        <f>'Historical VAR Data'!F914</f>
        <v>97.88</v>
      </c>
      <c r="D923">
        <f t="shared" si="14"/>
        <v>-2.0024028834601523E-2</v>
      </c>
      <c r="E923">
        <v>-2.0024028834601523E-2</v>
      </c>
    </row>
    <row r="924" spans="2:5">
      <c r="B924" s="293">
        <f>'Historical VAR Data'!B915</f>
        <v>44363</v>
      </c>
      <c r="C924" s="292" t="str">
        <f>'Historical VAR Data'!F915</f>
        <v>99.88</v>
      </c>
      <c r="D924">
        <f t="shared" si="14"/>
        <v>1.7004378372874471E-2</v>
      </c>
      <c r="E924">
        <v>1.7004378372874471E-2</v>
      </c>
    </row>
    <row r="925" spans="2:5">
      <c r="B925" s="293">
        <f>'Historical VAR Data'!B916</f>
        <v>44362</v>
      </c>
      <c r="C925" s="292" t="str">
        <f>'Historical VAR Data'!F916</f>
        <v>98.21</v>
      </c>
      <c r="D925">
        <f t="shared" si="14"/>
        <v>-3.3488938502132383E-3</v>
      </c>
      <c r="E925">
        <v>-3.3488938502132383E-3</v>
      </c>
    </row>
    <row r="926" spans="2:5">
      <c r="B926" s="293">
        <f>'Historical VAR Data'!B917</f>
        <v>44361</v>
      </c>
      <c r="C926" s="292" t="str">
        <f>'Historical VAR Data'!F917</f>
        <v>98.54</v>
      </c>
      <c r="D926">
        <f t="shared" si="14"/>
        <v>-5.0484652665589661E-3</v>
      </c>
      <c r="E926">
        <v>-5.0484652665589661E-3</v>
      </c>
    </row>
    <row r="927" spans="2:5">
      <c r="B927" s="293">
        <f>'Historical VAR Data'!B918</f>
        <v>44358</v>
      </c>
      <c r="C927" s="292" t="str">
        <f>'Historical VAR Data'!F918</f>
        <v>99.04</v>
      </c>
      <c r="D927">
        <f t="shared" si="14"/>
        <v>2.5306205081485978E-3</v>
      </c>
      <c r="E927">
        <v>2.5306205081485978E-3</v>
      </c>
    </row>
    <row r="928" spans="2:5">
      <c r="B928" s="293">
        <f>'Historical VAR Data'!B919</f>
        <v>44357</v>
      </c>
      <c r="C928" s="292" t="str">
        <f>'Historical VAR Data'!F919</f>
        <v>98.79</v>
      </c>
      <c r="D928">
        <f t="shared" si="14"/>
        <v>3.3516148689824552E-3</v>
      </c>
      <c r="E928">
        <v>3.3516148689824552E-3</v>
      </c>
    </row>
    <row r="929" spans="2:5">
      <c r="B929" s="293">
        <f>'Historical VAR Data'!B920</f>
        <v>44356</v>
      </c>
      <c r="C929" s="292" t="str">
        <f>'Historical VAR Data'!F920</f>
        <v>98.46</v>
      </c>
      <c r="D929">
        <f t="shared" si="14"/>
        <v>1.6308835672997506E-2</v>
      </c>
      <c r="E929">
        <v>1.6308835672997506E-2</v>
      </c>
    </row>
    <row r="930" spans="2:5">
      <c r="B930" s="293">
        <f>'Historical VAR Data'!B921</f>
        <v>44355</v>
      </c>
      <c r="C930" s="292" t="str">
        <f>'Historical VAR Data'!F921</f>
        <v>96.88</v>
      </c>
      <c r="D930">
        <f t="shared" si="14"/>
        <v>-1.6488046166530379E-3</v>
      </c>
      <c r="E930">
        <v>-1.6488046166530379E-3</v>
      </c>
    </row>
    <row r="931" spans="2:5">
      <c r="B931" s="293">
        <f>'Historical VAR Data'!B922</f>
        <v>44354</v>
      </c>
      <c r="C931" s="292" t="str">
        <f>'Historical VAR Data'!F922</f>
        <v>97.04</v>
      </c>
      <c r="D931">
        <f t="shared" si="14"/>
        <v>4.1536975421272992E-2</v>
      </c>
      <c r="E931">
        <v>4.1536975421272992E-2</v>
      </c>
    </row>
    <row r="932" spans="2:5">
      <c r="B932" s="293">
        <f>'Historical VAR Data'!B923</f>
        <v>44351</v>
      </c>
      <c r="C932" s="292" t="str">
        <f>'Historical VAR Data'!F923</f>
        <v>93.17</v>
      </c>
      <c r="D932">
        <f t="shared" si="14"/>
        <v>-4.2913850445222665E-4</v>
      </c>
      <c r="E932">
        <v>-4.2913850445222665E-4</v>
      </c>
    </row>
    <row r="933" spans="2:5">
      <c r="B933" s="293">
        <f>'Historical VAR Data'!B924</f>
        <v>44350</v>
      </c>
      <c r="C933" s="292" t="str">
        <f>'Historical VAR Data'!F924</f>
        <v>93.21</v>
      </c>
      <c r="D933">
        <f t="shared" si="14"/>
        <v>5.8271285205567288E-3</v>
      </c>
      <c r="E933">
        <v>5.8271285205567288E-3</v>
      </c>
    </row>
    <row r="934" spans="2:5">
      <c r="B934" s="293">
        <f>'Historical VAR Data'!B925</f>
        <v>44349</v>
      </c>
      <c r="C934" s="292" t="str">
        <f>'Historical VAR Data'!F925</f>
        <v>92.67</v>
      </c>
      <c r="D934">
        <f t="shared" si="14"/>
        <v>8.7079568956133346E-3</v>
      </c>
      <c r="E934">
        <v>8.7079568956133346E-3</v>
      </c>
    </row>
    <row r="935" spans="2:5">
      <c r="B935" s="293">
        <f>'Historical VAR Data'!B926</f>
        <v>44348</v>
      </c>
      <c r="C935" s="292" t="str">
        <f>'Historical VAR Data'!F926</f>
        <v>91.87</v>
      </c>
      <c r="D935">
        <f t="shared" si="14"/>
        <v>-2.7138514980460269E-3</v>
      </c>
      <c r="E935">
        <v>-2.7138514980460269E-3</v>
      </c>
    </row>
    <row r="936" spans="2:5">
      <c r="B936" s="293">
        <f>'Historical VAR Data'!B927</f>
        <v>44347</v>
      </c>
      <c r="C936" s="292" t="str">
        <f>'Historical VAR Data'!F927</f>
        <v>92.12</v>
      </c>
      <c r="D936">
        <f t="shared" si="14"/>
        <v>1.4202356049763363E-2</v>
      </c>
      <c r="E936">
        <v>1.4202356049763363E-2</v>
      </c>
    </row>
    <row r="937" spans="2:5">
      <c r="B937" s="293">
        <f>'Historical VAR Data'!B928</f>
        <v>44344</v>
      </c>
      <c r="C937" s="292" t="str">
        <f>'Historical VAR Data'!F928</f>
        <v>90.83</v>
      </c>
      <c r="D937">
        <f t="shared" si="14"/>
        <v>-1.2287951283166546E-2</v>
      </c>
      <c r="E937">
        <v>-1.2287951283166546E-2</v>
      </c>
    </row>
    <row r="938" spans="2:5">
      <c r="B938" s="293">
        <f>'Historical VAR Data'!B929</f>
        <v>44343</v>
      </c>
      <c r="C938" s="292" t="str">
        <f>'Historical VAR Data'!F929</f>
        <v>91.96</v>
      </c>
      <c r="D938">
        <f t="shared" si="14"/>
        <v>-7.1258907363421593E-3</v>
      </c>
      <c r="E938">
        <v>-7.1258907363421593E-3</v>
      </c>
    </row>
    <row r="939" spans="2:5">
      <c r="B939" s="293">
        <f>'Historical VAR Data'!B930</f>
        <v>44342</v>
      </c>
      <c r="C939" s="292" t="str">
        <f>'Historical VAR Data'!F930</f>
        <v>92.62</v>
      </c>
      <c r="D939">
        <f t="shared" si="14"/>
        <v>-1.9479144611475645E-2</v>
      </c>
      <c r="E939">
        <v>-1.9479144611475645E-2</v>
      </c>
    </row>
    <row r="940" spans="2:5">
      <c r="B940" s="293">
        <f>'Historical VAR Data'!B931</f>
        <v>44341</v>
      </c>
      <c r="C940" s="292" t="str">
        <f>'Historical VAR Data'!F931</f>
        <v>94.46</v>
      </c>
      <c r="D940">
        <f t="shared" si="14"/>
        <v>3.6124096897576412E-3</v>
      </c>
      <c r="E940">
        <v>3.6124096897576412E-3</v>
      </c>
    </row>
    <row r="941" spans="2:5">
      <c r="B941" s="293">
        <f>'Historical VAR Data'!B932</f>
        <v>44340</v>
      </c>
      <c r="C941" s="292" t="str">
        <f>'Historical VAR Data'!F932</f>
        <v>94.12</v>
      </c>
      <c r="D941">
        <f t="shared" si="14"/>
        <v>4.2517006802727733E-4</v>
      </c>
      <c r="E941">
        <v>4.2517006802727733E-4</v>
      </c>
    </row>
    <row r="942" spans="2:5">
      <c r="B942" s="293">
        <f>'Historical VAR Data'!B933</f>
        <v>44337</v>
      </c>
      <c r="C942" s="292" t="str">
        <f>'Historical VAR Data'!F933</f>
        <v>94.08</v>
      </c>
      <c r="D942">
        <f t="shared" si="14"/>
        <v>9.7670924117204735E-3</v>
      </c>
      <c r="E942">
        <v>9.7670924117204735E-3</v>
      </c>
    </row>
    <row r="943" spans="2:5">
      <c r="B943" s="293">
        <f>'Historical VAR Data'!B934</f>
        <v>44336</v>
      </c>
      <c r="C943" s="292" t="str">
        <f>'Historical VAR Data'!F934</f>
        <v>93.17</v>
      </c>
      <c r="D943">
        <f t="shared" si="14"/>
        <v>-1.7143469409621407E-3</v>
      </c>
      <c r="E943">
        <v>-1.7143469409621407E-3</v>
      </c>
    </row>
    <row r="944" spans="2:5">
      <c r="B944" s="293">
        <f>'Historical VAR Data'!B935</f>
        <v>44335</v>
      </c>
      <c r="C944" s="292" t="str">
        <f>'Historical VAR Data'!F935</f>
        <v>93.33</v>
      </c>
      <c r="D944">
        <f t="shared" si="14"/>
        <v>-1.3909693986731806E-3</v>
      </c>
      <c r="E944">
        <v>-1.3909693986731806E-3</v>
      </c>
    </row>
    <row r="945" spans="2:5">
      <c r="B945" s="293">
        <f>'Historical VAR Data'!B936</f>
        <v>44334</v>
      </c>
      <c r="C945" s="292" t="str">
        <f>'Historical VAR Data'!F936</f>
        <v>93.46</v>
      </c>
      <c r="D945">
        <f t="shared" si="14"/>
        <v>4.9462365591397177E-3</v>
      </c>
      <c r="E945">
        <v>4.9462365591397177E-3</v>
      </c>
    </row>
    <row r="946" spans="2:5">
      <c r="B946" s="293">
        <f>'Historical VAR Data'!B937</f>
        <v>44333</v>
      </c>
      <c r="C946" s="292" t="str">
        <f>'Historical VAR Data'!F937</f>
        <v>93.00</v>
      </c>
      <c r="D946">
        <f t="shared" si="14"/>
        <v>1.3998061806826257E-3</v>
      </c>
      <c r="E946">
        <v>1.3998061806826257E-3</v>
      </c>
    </row>
    <row r="947" spans="2:5">
      <c r="B947" s="293">
        <f>'Historical VAR Data'!B938</f>
        <v>44330</v>
      </c>
      <c r="C947" s="292" t="str">
        <f>'Historical VAR Data'!F938</f>
        <v>92.87</v>
      </c>
      <c r="D947">
        <f t="shared" si="14"/>
        <v>-1.6832521702307743E-2</v>
      </c>
      <c r="E947">
        <v>-1.6832521702307743E-2</v>
      </c>
    </row>
    <row r="948" spans="2:5">
      <c r="B948" s="293">
        <f>'Historical VAR Data'!B939</f>
        <v>44328</v>
      </c>
      <c r="C948" s="292" t="str">
        <f>'Historical VAR Data'!F939</f>
        <v>94.46</v>
      </c>
      <c r="D948">
        <f t="shared" si="14"/>
        <v>5.3214133673903791E-3</v>
      </c>
      <c r="E948">
        <v>5.3214133673903791E-3</v>
      </c>
    </row>
    <row r="949" spans="2:5">
      <c r="B949" s="293">
        <f>'Historical VAR Data'!B940</f>
        <v>44327</v>
      </c>
      <c r="C949" s="292" t="str">
        <f>'Historical VAR Data'!F940</f>
        <v>93.96</v>
      </c>
      <c r="D949">
        <f t="shared" si="14"/>
        <v>4.6441697293685122E-2</v>
      </c>
      <c r="E949">
        <v>4.6441697293685122E-2</v>
      </c>
    </row>
    <row r="950" spans="2:5">
      <c r="B950" s="293">
        <f>'Historical VAR Data'!B941</f>
        <v>44326</v>
      </c>
      <c r="C950" s="292" t="str">
        <f>'Historical VAR Data'!F941</f>
        <v>89.79</v>
      </c>
      <c r="D950">
        <f t="shared" si="14"/>
        <v>2.5234071705869013E-2</v>
      </c>
      <c r="E950">
        <v>2.5234071705869013E-2</v>
      </c>
    </row>
    <row r="951" spans="2:5">
      <c r="B951" s="293">
        <f>'Historical VAR Data'!B942</f>
        <v>44323</v>
      </c>
      <c r="C951" s="292" t="str">
        <f>'Historical VAR Data'!F942</f>
        <v>87.58</v>
      </c>
      <c r="D951">
        <f t="shared" si="14"/>
        <v>1.9438947736002816E-2</v>
      </c>
      <c r="E951">
        <v>1.9438947736002816E-2</v>
      </c>
    </row>
    <row r="952" spans="2:5">
      <c r="B952" s="293">
        <f>'Historical VAR Data'!B943</f>
        <v>44322</v>
      </c>
      <c r="C952" s="292" t="str">
        <f>'Historical VAR Data'!F943</f>
        <v>85.91</v>
      </c>
      <c r="D952">
        <f t="shared" si="14"/>
        <v>-8.1967213114755005E-3</v>
      </c>
      <c r="E952">
        <v>-8.1967213114755005E-3</v>
      </c>
    </row>
    <row r="953" spans="2:5">
      <c r="B953" s="293">
        <f>'Historical VAR Data'!B944</f>
        <v>44321</v>
      </c>
      <c r="C953" s="292" t="str">
        <f>'Historical VAR Data'!F944</f>
        <v>86.62</v>
      </c>
      <c r="D953">
        <f t="shared" si="14"/>
        <v>1.3872832369942723E-3</v>
      </c>
      <c r="E953">
        <v>1.3872832369942723E-3</v>
      </c>
    </row>
    <row r="954" spans="2:5">
      <c r="B954" s="293">
        <f>'Historical VAR Data'!B945</f>
        <v>44320</v>
      </c>
      <c r="C954" s="292" t="str">
        <f>'Historical VAR Data'!F945</f>
        <v>86.50</v>
      </c>
      <c r="D954">
        <f t="shared" si="14"/>
        <v>-4.7175238752732319E-3</v>
      </c>
      <c r="E954">
        <v>-4.7175238752732319E-3</v>
      </c>
    </row>
    <row r="955" spans="2:5">
      <c r="B955" s="293">
        <f>'Historical VAR Data'!B946</f>
        <v>44319</v>
      </c>
      <c r="C955" s="292" t="str">
        <f>'Historical VAR Data'!F946</f>
        <v>86.91</v>
      </c>
      <c r="D955">
        <f t="shared" si="14"/>
        <v>1.7562346329469618E-2</v>
      </c>
      <c r="E955">
        <v>1.7562346329469618E-2</v>
      </c>
    </row>
    <row r="956" spans="2:5">
      <c r="B956" s="293">
        <f>'Historical VAR Data'!B947</f>
        <v>44316</v>
      </c>
      <c r="C956" s="292" t="str">
        <f>'Historical VAR Data'!F947</f>
        <v>85.41</v>
      </c>
      <c r="D956">
        <f t="shared" si="14"/>
        <v>-5.8200442323361658E-3</v>
      </c>
      <c r="E956">
        <v>-5.8200442323361658E-3</v>
      </c>
    </row>
    <row r="957" spans="2:5">
      <c r="B957" s="293">
        <f>'Historical VAR Data'!B948</f>
        <v>44315</v>
      </c>
      <c r="C957" s="292" t="str">
        <f>'Historical VAR Data'!F948</f>
        <v>85.91</v>
      </c>
      <c r="D957">
        <f t="shared" si="14"/>
        <v>-5.3259233530161855E-3</v>
      </c>
      <c r="E957">
        <v>-5.3259233530161855E-3</v>
      </c>
    </row>
    <row r="958" spans="2:5">
      <c r="B958" s="293">
        <f>'Historical VAR Data'!B949</f>
        <v>44314</v>
      </c>
      <c r="C958" s="292" t="str">
        <f>'Historical VAR Data'!F949</f>
        <v>86.37</v>
      </c>
      <c r="D958">
        <f t="shared" si="14"/>
        <v>1.5162200282087521E-2</v>
      </c>
      <c r="E958">
        <v>1.5162200282087521E-2</v>
      </c>
    </row>
    <row r="959" spans="2:5">
      <c r="B959" s="293">
        <f>'Historical VAR Data'!B950</f>
        <v>44313</v>
      </c>
      <c r="C959" s="292" t="str">
        <f>'Historical VAR Data'!F950</f>
        <v>85.08</v>
      </c>
      <c r="D959">
        <f t="shared" si="14"/>
        <v>-3.3969778610753922E-3</v>
      </c>
      <c r="E959">
        <v>-3.3969778610753922E-3</v>
      </c>
    </row>
    <row r="960" spans="2:5">
      <c r="B960" s="293">
        <f>'Historical VAR Data'!B951</f>
        <v>44312</v>
      </c>
      <c r="C960" s="292" t="str">
        <f>'Historical VAR Data'!F951</f>
        <v>85.37</v>
      </c>
      <c r="D960">
        <f t="shared" si="14"/>
        <v>-1.5204678362572568E-3</v>
      </c>
      <c r="E960">
        <v>-1.5204678362572568E-3</v>
      </c>
    </row>
    <row r="961" spans="2:5">
      <c r="B961" s="293">
        <f>'Historical VAR Data'!B952</f>
        <v>44309</v>
      </c>
      <c r="C961" s="292" t="str">
        <f>'Historical VAR Data'!F952</f>
        <v>85.50</v>
      </c>
      <c r="D961">
        <f t="shared" si="14"/>
        <v>3.6489271426839678E-2</v>
      </c>
      <c r="E961">
        <v>3.6489271426839678E-2</v>
      </c>
    </row>
    <row r="962" spans="2:5">
      <c r="B962" s="293">
        <f>'Historical VAR Data'!B953</f>
        <v>44308</v>
      </c>
      <c r="C962" s="292" t="str">
        <f>'Historical VAR Data'!F953</f>
        <v>82.49</v>
      </c>
      <c r="D962">
        <f t="shared" si="14"/>
        <v>-1.0898522644708574E-3</v>
      </c>
      <c r="E962">
        <v>-1.0898522644708574E-3</v>
      </c>
    </row>
    <row r="963" spans="2:5">
      <c r="B963" s="293">
        <f>'Historical VAR Data'!B954</f>
        <v>44306</v>
      </c>
      <c r="C963" s="292" t="str">
        <f>'Historical VAR Data'!F954</f>
        <v>82.58</v>
      </c>
      <c r="D963">
        <f t="shared" si="14"/>
        <v>0</v>
      </c>
      <c r="E963">
        <v>0</v>
      </c>
    </row>
    <row r="964" spans="2:5">
      <c r="B964" s="293">
        <f>'Historical VAR Data'!B955</f>
        <v>44305</v>
      </c>
      <c r="C964" s="292" t="str">
        <f>'Historical VAR Data'!F955</f>
        <v>82.58</v>
      </c>
      <c r="D964">
        <f t="shared" si="14"/>
        <v>-3.3134293408265993E-2</v>
      </c>
      <c r="E964">
        <v>-3.3134293408265993E-2</v>
      </c>
    </row>
    <row r="965" spans="2:5">
      <c r="B965" s="293">
        <f>'Historical VAR Data'!B956</f>
        <v>44302</v>
      </c>
      <c r="C965" s="292" t="str">
        <f>'Historical VAR Data'!F956</f>
        <v>85.41</v>
      </c>
      <c r="D965">
        <f t="shared" si="14"/>
        <v>1.0769230769230729E-2</v>
      </c>
      <c r="E965">
        <v>1.0769230769230729E-2</v>
      </c>
    </row>
    <row r="966" spans="2:5">
      <c r="B966" s="293">
        <f>'Historical VAR Data'!B957</f>
        <v>44301</v>
      </c>
      <c r="C966" s="292" t="str">
        <f>'Historical VAR Data'!F957</f>
        <v>84.50</v>
      </c>
      <c r="D966">
        <f t="shared" si="14"/>
        <v>7.5116251341361085E-3</v>
      </c>
      <c r="E966">
        <v>7.5116251341361085E-3</v>
      </c>
    </row>
    <row r="967" spans="2:5">
      <c r="B967" s="293">
        <f>'Historical VAR Data'!B958</f>
        <v>44299</v>
      </c>
      <c r="C967" s="292" t="str">
        <f>'Historical VAR Data'!F958</f>
        <v>83.87</v>
      </c>
      <c r="D967">
        <f t="shared" si="14"/>
        <v>1.5621215790748441E-2</v>
      </c>
      <c r="E967">
        <v>1.5621215790748441E-2</v>
      </c>
    </row>
    <row r="968" spans="2:5">
      <c r="B968" s="293">
        <f>'Historical VAR Data'!B959</f>
        <v>44298</v>
      </c>
      <c r="C968" s="292" t="str">
        <f>'Historical VAR Data'!F959</f>
        <v>82.58</v>
      </c>
      <c r="D968">
        <f t="shared" si="14"/>
        <v>-3.6406067677946373E-2</v>
      </c>
      <c r="E968">
        <v>-3.6406067677946373E-2</v>
      </c>
    </row>
    <row r="969" spans="2:5">
      <c r="B969" s="293">
        <f>'Historical VAR Data'!B960</f>
        <v>44295</v>
      </c>
      <c r="C969" s="292" t="str">
        <f>'Historical VAR Data'!F960</f>
        <v>85.70</v>
      </c>
      <c r="D969">
        <f t="shared" si="14"/>
        <v>-2.1018962759881233E-2</v>
      </c>
      <c r="E969">
        <v>-2.1018962759881233E-2</v>
      </c>
    </row>
    <row r="970" spans="2:5">
      <c r="B970" s="293">
        <f>'Historical VAR Data'!B961</f>
        <v>44294</v>
      </c>
      <c r="C970" s="292" t="str">
        <f>'Historical VAR Data'!F961</f>
        <v>87.54</v>
      </c>
      <c r="D970">
        <f t="shared" si="14"/>
        <v>-4.2088499601864449E-3</v>
      </c>
      <c r="E970">
        <v>-4.2088499601864449E-3</v>
      </c>
    </row>
    <row r="971" spans="2:5">
      <c r="B971" s="293">
        <f>'Historical VAR Data'!B962</f>
        <v>44293</v>
      </c>
      <c r="C971" s="292" t="str">
        <f>'Historical VAR Data'!F962</f>
        <v>87.91</v>
      </c>
      <c r="D971">
        <f t="shared" si="14"/>
        <v>-5.655468838366701E-3</v>
      </c>
      <c r="E971">
        <v>-5.655468838366701E-3</v>
      </c>
    </row>
    <row r="972" spans="2:5">
      <c r="B972" s="293">
        <f>'Historical VAR Data'!B963</f>
        <v>44292</v>
      </c>
      <c r="C972" s="292" t="str">
        <f>'Historical VAR Data'!F963</f>
        <v>88.41</v>
      </c>
      <c r="D972">
        <f t="shared" si="14"/>
        <v>-2.3696682464455871E-3</v>
      </c>
      <c r="E972">
        <v>-2.3696682464455871E-3</v>
      </c>
    </row>
    <row r="973" spans="2:5">
      <c r="B973" s="293">
        <f>'Historical VAR Data'!B964</f>
        <v>44291</v>
      </c>
      <c r="C973" s="292" t="str">
        <f>'Historical VAR Data'!F964</f>
        <v>88.62</v>
      </c>
      <c r="D973">
        <f t="shared" ref="D973:D1036" si="15">(C973-C974)/C974</f>
        <v>-1.4895509115162176E-2</v>
      </c>
      <c r="E973">
        <v>-1.4895509115162176E-2</v>
      </c>
    </row>
    <row r="974" spans="2:5">
      <c r="B974" s="293">
        <f>'Historical VAR Data'!B965</f>
        <v>44287</v>
      </c>
      <c r="C974" s="292" t="str">
        <f>'Historical VAR Data'!F965</f>
        <v>89.96</v>
      </c>
      <c r="D974">
        <f t="shared" si="15"/>
        <v>1.2720927614544585E-2</v>
      </c>
      <c r="E974">
        <v>1.2720927614544585E-2</v>
      </c>
    </row>
    <row r="975" spans="2:5">
      <c r="B975" s="293">
        <f>'Historical VAR Data'!B966</f>
        <v>44286</v>
      </c>
      <c r="C975" s="292" t="str">
        <f>'Historical VAR Data'!F966</f>
        <v>88.83</v>
      </c>
      <c r="D975">
        <f t="shared" si="15"/>
        <v>-1.0691613765452811E-2</v>
      </c>
      <c r="E975">
        <v>-1.0691613765452811E-2</v>
      </c>
    </row>
    <row r="976" spans="2:5">
      <c r="B976" s="293">
        <f>'Historical VAR Data'!B967</f>
        <v>44285</v>
      </c>
      <c r="C976" s="292" t="str">
        <f>'Historical VAR Data'!F967</f>
        <v>89.79</v>
      </c>
      <c r="D976">
        <f t="shared" si="15"/>
        <v>3.361344537815128E-2</v>
      </c>
      <c r="E976">
        <v>3.361344537815128E-2</v>
      </c>
    </row>
    <row r="977" spans="2:5">
      <c r="B977" s="293">
        <f>'Historical VAR Data'!B968</f>
        <v>44281</v>
      </c>
      <c r="C977" s="292" t="str">
        <f>'Historical VAR Data'!F968</f>
        <v>86.87</v>
      </c>
      <c r="D977">
        <f t="shared" si="15"/>
        <v>1.164551065564225E-2</v>
      </c>
      <c r="E977">
        <v>1.164551065564225E-2</v>
      </c>
    </row>
    <row r="978" spans="2:5">
      <c r="B978" s="293">
        <f>'Historical VAR Data'!B969</f>
        <v>44280</v>
      </c>
      <c r="C978" s="292" t="str">
        <f>'Historical VAR Data'!F969</f>
        <v>85.87</v>
      </c>
      <c r="D978">
        <f t="shared" si="15"/>
        <v>-2.8290143713930065E-2</v>
      </c>
      <c r="E978">
        <v>-2.8290143713930065E-2</v>
      </c>
    </row>
    <row r="979" spans="2:5">
      <c r="B979" s="293">
        <f>'Historical VAR Data'!B970</f>
        <v>44279</v>
      </c>
      <c r="C979" s="292" t="str">
        <f>'Historical VAR Data'!F970</f>
        <v>88.37</v>
      </c>
      <c r="D979">
        <f t="shared" si="15"/>
        <v>-2.4398321925369771E-2</v>
      </c>
      <c r="E979">
        <v>-2.4398321925369771E-2</v>
      </c>
    </row>
    <row r="980" spans="2:5">
      <c r="B980" s="293">
        <f>'Historical VAR Data'!B971</f>
        <v>44278</v>
      </c>
      <c r="C980" s="292" t="str">
        <f>'Historical VAR Data'!F971</f>
        <v>90.58</v>
      </c>
      <c r="D980">
        <f t="shared" si="15"/>
        <v>-1.0919414719371042E-2</v>
      </c>
      <c r="E980">
        <v>-1.0919414719371042E-2</v>
      </c>
    </row>
    <row r="981" spans="2:5">
      <c r="B981" s="293">
        <f>'Historical VAR Data'!B972</f>
        <v>44277</v>
      </c>
      <c r="C981" s="292" t="str">
        <f>'Historical VAR Data'!F972</f>
        <v>91.58</v>
      </c>
      <c r="D981">
        <f t="shared" si="15"/>
        <v>1.2381162944948095E-2</v>
      </c>
      <c r="E981">
        <v>1.2381162944948095E-2</v>
      </c>
    </row>
    <row r="982" spans="2:5">
      <c r="B982" s="293">
        <f>'Historical VAR Data'!B973</f>
        <v>44274</v>
      </c>
      <c r="C982" s="292" t="str">
        <f>'Historical VAR Data'!F973</f>
        <v>90.46</v>
      </c>
      <c r="D982">
        <f t="shared" si="15"/>
        <v>4.5296972498266551E-2</v>
      </c>
      <c r="E982">
        <v>4.5296972498266551E-2</v>
      </c>
    </row>
    <row r="983" spans="2:5">
      <c r="B983" s="293">
        <f>'Historical VAR Data'!B974</f>
        <v>44273</v>
      </c>
      <c r="C983" s="292" t="str">
        <f>'Historical VAR Data'!F974</f>
        <v>86.54</v>
      </c>
      <c r="D983">
        <f t="shared" si="15"/>
        <v>-2.5779578971068244E-2</v>
      </c>
      <c r="E983">
        <v>-2.5779578971068244E-2</v>
      </c>
    </row>
    <row r="984" spans="2:5">
      <c r="B984" s="293">
        <f>'Historical VAR Data'!B975</f>
        <v>44272</v>
      </c>
      <c r="C984" s="292" t="str">
        <f>'Historical VAR Data'!F975</f>
        <v>88.83</v>
      </c>
      <c r="D984">
        <f t="shared" si="15"/>
        <v>-2.7373261797875834E-2</v>
      </c>
      <c r="E984">
        <v>-2.7373261797875834E-2</v>
      </c>
    </row>
    <row r="985" spans="2:5">
      <c r="B985" s="293">
        <f>'Historical VAR Data'!B976</f>
        <v>44271</v>
      </c>
      <c r="C985" s="292" t="str">
        <f>'Historical VAR Data'!F976</f>
        <v>91.33</v>
      </c>
      <c r="D985">
        <f t="shared" si="15"/>
        <v>-8.5757707338255124E-3</v>
      </c>
      <c r="E985">
        <v>-8.5757707338255124E-3</v>
      </c>
    </row>
    <row r="986" spans="2:5">
      <c r="B986" s="293">
        <f>'Historical VAR Data'!B977</f>
        <v>44270</v>
      </c>
      <c r="C986" s="292" t="str">
        <f>'Historical VAR Data'!F977</f>
        <v>92.12</v>
      </c>
      <c r="D986">
        <f t="shared" si="15"/>
        <v>1.2752858399296513E-2</v>
      </c>
      <c r="E986">
        <v>1.2752858399296513E-2</v>
      </c>
    </row>
    <row r="987" spans="2:5">
      <c r="B987" s="293">
        <f>'Historical VAR Data'!B978</f>
        <v>44267</v>
      </c>
      <c r="C987" s="292" t="str">
        <f>'Historical VAR Data'!F978</f>
        <v>90.96</v>
      </c>
      <c r="D987">
        <f t="shared" si="15"/>
        <v>-4.9228749589760729E-3</v>
      </c>
      <c r="E987">
        <v>-4.9228749589760729E-3</v>
      </c>
    </row>
    <row r="988" spans="2:5">
      <c r="B988" s="293">
        <f>'Historical VAR Data'!B979</f>
        <v>44265</v>
      </c>
      <c r="C988" s="292" t="str">
        <f>'Historical VAR Data'!F979</f>
        <v>91.41</v>
      </c>
      <c r="D988">
        <f t="shared" si="15"/>
        <v>1.3144922773577646E-3</v>
      </c>
      <c r="E988">
        <v>1.3144922773577646E-3</v>
      </c>
    </row>
    <row r="989" spans="2:5">
      <c r="B989" s="293">
        <f>'Historical VAR Data'!B980</f>
        <v>44264</v>
      </c>
      <c r="C989" s="292" t="str">
        <f>'Historical VAR Data'!F980</f>
        <v>91.29</v>
      </c>
      <c r="D989">
        <f t="shared" si="15"/>
        <v>-9.5475751329065356E-3</v>
      </c>
      <c r="E989">
        <v>-9.5475751329065356E-3</v>
      </c>
    </row>
    <row r="990" spans="2:5">
      <c r="B990" s="293">
        <f>'Historical VAR Data'!B981</f>
        <v>44263</v>
      </c>
      <c r="C990" s="292" t="str">
        <f>'Historical VAR Data'!F981</f>
        <v>92.17</v>
      </c>
      <c r="D990">
        <f t="shared" si="15"/>
        <v>1.7104391966453289E-2</v>
      </c>
      <c r="E990">
        <v>1.7104391966453289E-2</v>
      </c>
    </row>
    <row r="991" spans="2:5">
      <c r="B991" s="293">
        <f>'Historical VAR Data'!B982</f>
        <v>44260</v>
      </c>
      <c r="C991" s="292" t="str">
        <f>'Historical VAR Data'!F982</f>
        <v>90.62</v>
      </c>
      <c r="D991">
        <f t="shared" si="15"/>
        <v>-1.8945545090397316E-2</v>
      </c>
      <c r="E991">
        <v>-1.8945545090397316E-2</v>
      </c>
    </row>
    <row r="992" spans="2:5">
      <c r="B992" s="293">
        <f>'Historical VAR Data'!B983</f>
        <v>44259</v>
      </c>
      <c r="C992" s="292" t="str">
        <f>'Historical VAR Data'!F983</f>
        <v>92.37</v>
      </c>
      <c r="D992">
        <f t="shared" si="15"/>
        <v>-1.6922094508301292E-2</v>
      </c>
      <c r="E992">
        <v>-1.6922094508301292E-2</v>
      </c>
    </row>
    <row r="993" spans="2:5">
      <c r="B993" s="293">
        <f>'Historical VAR Data'!B984</f>
        <v>44258</v>
      </c>
      <c r="C993" s="292" t="str">
        <f>'Historical VAR Data'!F984</f>
        <v>93.96</v>
      </c>
      <c r="D993">
        <f t="shared" si="15"/>
        <v>1.3854843866566711E-3</v>
      </c>
      <c r="E993">
        <v>1.3854843866566711E-3</v>
      </c>
    </row>
    <row r="994" spans="2:5">
      <c r="B994" s="293">
        <f>'Historical VAR Data'!B985</f>
        <v>44257</v>
      </c>
      <c r="C994" s="292" t="str">
        <f>'Historical VAR Data'!F985</f>
        <v>93.83</v>
      </c>
      <c r="D994">
        <f t="shared" si="15"/>
        <v>3.7827673929875037E-2</v>
      </c>
      <c r="E994">
        <v>3.7827673929875037E-2</v>
      </c>
    </row>
    <row r="995" spans="2:5">
      <c r="B995" s="293">
        <f>'Historical VAR Data'!B986</f>
        <v>44256</v>
      </c>
      <c r="C995" s="292" t="str">
        <f>'Historical VAR Data'!F986</f>
        <v>90.41</v>
      </c>
      <c r="D995">
        <f t="shared" si="15"/>
        <v>1.0619271182651498E-2</v>
      </c>
      <c r="E995">
        <v>1.0619271182651498E-2</v>
      </c>
    </row>
    <row r="996" spans="2:5">
      <c r="B996" s="293">
        <f>'Historical VAR Data'!B987</f>
        <v>44253</v>
      </c>
      <c r="C996" s="292" t="str">
        <f>'Historical VAR Data'!F987</f>
        <v>89.46</v>
      </c>
      <c r="D996">
        <f t="shared" si="15"/>
        <v>-6.4415815193248826E-3</v>
      </c>
      <c r="E996">
        <v>-6.4415815193248826E-3</v>
      </c>
    </row>
    <row r="997" spans="2:5">
      <c r="B997" s="293">
        <f>'Historical VAR Data'!B988</f>
        <v>44252</v>
      </c>
      <c r="C997" s="292" t="str">
        <f>'Historical VAR Data'!F988</f>
        <v>90.04</v>
      </c>
      <c r="D997">
        <f t="shared" si="15"/>
        <v>4.6490004649000459E-2</v>
      </c>
      <c r="E997">
        <v>4.6490004649000459E-2</v>
      </c>
    </row>
    <row r="998" spans="2:5">
      <c r="B998" s="293">
        <f>'Historical VAR Data'!B989</f>
        <v>44251</v>
      </c>
      <c r="C998" s="292" t="str">
        <f>'Historical VAR Data'!F989</f>
        <v>86.04</v>
      </c>
      <c r="D998">
        <f t="shared" si="15"/>
        <v>-1.8561484918793107E-3</v>
      </c>
      <c r="E998">
        <v>-1.8561484918793107E-3</v>
      </c>
    </row>
    <row r="999" spans="2:5">
      <c r="B999" s="293">
        <f>'Historical VAR Data'!B990</f>
        <v>44250</v>
      </c>
      <c r="C999" s="292" t="str">
        <f>'Historical VAR Data'!F990</f>
        <v>86.20</v>
      </c>
      <c r="D999">
        <f t="shared" si="15"/>
        <v>1.3164080865068225E-2</v>
      </c>
      <c r="E999">
        <v>1.3164080865068225E-2</v>
      </c>
    </row>
    <row r="1000" spans="2:5">
      <c r="B1000" s="293">
        <f>'Historical VAR Data'!B991</f>
        <v>44249</v>
      </c>
      <c r="C1000" s="292" t="str">
        <f>'Historical VAR Data'!F991</f>
        <v>85.08</v>
      </c>
      <c r="D1000">
        <f t="shared" si="15"/>
        <v>-2.0605502474962657E-2</v>
      </c>
      <c r="E1000">
        <v>-2.0605502474962657E-2</v>
      </c>
    </row>
    <row r="1001" spans="2:5">
      <c r="B1001" s="293">
        <f>'Historical VAR Data'!B992</f>
        <v>44246</v>
      </c>
      <c r="C1001" s="292" t="str">
        <f>'Historical VAR Data'!F992</f>
        <v>86.87</v>
      </c>
      <c r="D1001">
        <f t="shared" si="15"/>
        <v>7.7726218097447994E-3</v>
      </c>
      <c r="E1001">
        <v>7.7726218097447994E-3</v>
      </c>
    </row>
    <row r="1002" spans="2:5">
      <c r="B1002" s="293">
        <f>'Historical VAR Data'!B993</f>
        <v>44245</v>
      </c>
      <c r="C1002" s="292" t="str">
        <f>'Historical VAR Data'!F993</f>
        <v>86.20</v>
      </c>
      <c r="D1002">
        <f t="shared" si="15"/>
        <v>4.0685741880961059E-2</v>
      </c>
      <c r="E1002">
        <v>4.0685741880961059E-2</v>
      </c>
    </row>
    <row r="1003" spans="2:5">
      <c r="B1003" s="293">
        <f>'Historical VAR Data'!B994</f>
        <v>44244</v>
      </c>
      <c r="C1003" s="292" t="str">
        <f>'Historical VAR Data'!F994</f>
        <v>82.83</v>
      </c>
      <c r="D1003">
        <f t="shared" si="15"/>
        <v>1.3831089351285134E-2</v>
      </c>
      <c r="E1003">
        <v>1.3831089351285134E-2</v>
      </c>
    </row>
    <row r="1004" spans="2:5">
      <c r="B1004" s="293">
        <f>'Historical VAR Data'!B995</f>
        <v>44243</v>
      </c>
      <c r="C1004" s="292" t="str">
        <f>'Historical VAR Data'!F995</f>
        <v>81.70</v>
      </c>
      <c r="D1004">
        <f t="shared" si="15"/>
        <v>2.9356179916845134E-2</v>
      </c>
      <c r="E1004">
        <v>2.9356179916845134E-2</v>
      </c>
    </row>
    <row r="1005" spans="2:5">
      <c r="B1005" s="293">
        <f>'Historical VAR Data'!B996</f>
        <v>44242</v>
      </c>
      <c r="C1005" s="292" t="str">
        <f>'Historical VAR Data'!F996</f>
        <v>79.37</v>
      </c>
      <c r="D1005">
        <f t="shared" si="15"/>
        <v>-7.750968871108768E-3</v>
      </c>
      <c r="E1005">
        <v>-7.750968871108768E-3</v>
      </c>
    </row>
    <row r="1006" spans="2:5">
      <c r="B1006" s="293">
        <f>'Historical VAR Data'!B997</f>
        <v>44239</v>
      </c>
      <c r="C1006" s="292" t="str">
        <f>'Historical VAR Data'!F997</f>
        <v>79.99</v>
      </c>
      <c r="D1006">
        <f t="shared" si="15"/>
        <v>-1.392998027613424E-2</v>
      </c>
      <c r="E1006">
        <v>-1.392998027613424E-2</v>
      </c>
    </row>
    <row r="1007" spans="2:5">
      <c r="B1007" s="293">
        <f>'Historical VAR Data'!B998</f>
        <v>44238</v>
      </c>
      <c r="C1007" s="292" t="str">
        <f>'Historical VAR Data'!F998</f>
        <v>81.12</v>
      </c>
      <c r="D1007">
        <f t="shared" si="15"/>
        <v>4.7064651969285325E-3</v>
      </c>
      <c r="E1007">
        <v>4.7064651969285325E-3</v>
      </c>
    </row>
    <row r="1008" spans="2:5">
      <c r="B1008" s="293">
        <f>'Historical VAR Data'!B999</f>
        <v>44237</v>
      </c>
      <c r="C1008" s="292" t="str">
        <f>'Historical VAR Data'!F999</f>
        <v>80.74</v>
      </c>
      <c r="D1008">
        <f t="shared" si="15"/>
        <v>-9.8985399653548994E-4</v>
      </c>
      <c r="E1008">
        <v>-9.8985399653548994E-4</v>
      </c>
    </row>
    <row r="1009" spans="2:5">
      <c r="B1009" s="293">
        <f>'Historical VAR Data'!B1000</f>
        <v>44236</v>
      </c>
      <c r="C1009" s="292" t="str">
        <f>'Historical VAR Data'!F1000</f>
        <v>80.82</v>
      </c>
      <c r="D1009">
        <f t="shared" si="15"/>
        <v>-3.5753914437184841E-3</v>
      </c>
      <c r="E1009">
        <v>-3.5753914437184841E-3</v>
      </c>
    </row>
    <row r="1010" spans="2:5">
      <c r="B1010" s="293">
        <f>'Historical VAR Data'!B1001</f>
        <v>44235</v>
      </c>
      <c r="C1010" s="292" t="str">
        <f>'Historical VAR Data'!F1001</f>
        <v>81.11</v>
      </c>
      <c r="D1010">
        <f t="shared" si="15"/>
        <v>8.0785483470047943E-3</v>
      </c>
      <c r="E1010">
        <v>8.0785483470047943E-3</v>
      </c>
    </row>
    <row r="1011" spans="2:5">
      <c r="B1011" s="293">
        <f>'Historical VAR Data'!B1002</f>
        <v>44232</v>
      </c>
      <c r="C1011" s="292" t="str">
        <f>'Historical VAR Data'!F1002</f>
        <v>80.46</v>
      </c>
      <c r="D1011">
        <f t="shared" si="15"/>
        <v>4.4943820224719036E-3</v>
      </c>
      <c r="E1011">
        <v>4.4943820224719036E-3</v>
      </c>
    </row>
    <row r="1012" spans="2:5">
      <c r="B1012" s="293">
        <f>'Historical VAR Data'!B1003</f>
        <v>44231</v>
      </c>
      <c r="C1012" s="292" t="str">
        <f>'Historical VAR Data'!F1003</f>
        <v>80.10</v>
      </c>
      <c r="D1012">
        <f t="shared" si="15"/>
        <v>2.1683673469387609E-2</v>
      </c>
      <c r="E1012">
        <v>2.1683673469387609E-2</v>
      </c>
    </row>
    <row r="1013" spans="2:5">
      <c r="B1013" s="293">
        <f>'Historical VAR Data'!B1004</f>
        <v>44230</v>
      </c>
      <c r="C1013" s="292" t="str">
        <f>'Historical VAR Data'!F1004</f>
        <v>78.40</v>
      </c>
      <c r="D1013">
        <f t="shared" si="15"/>
        <v>2.9817417575200452E-2</v>
      </c>
      <c r="E1013">
        <v>2.9817417575200452E-2</v>
      </c>
    </row>
    <row r="1014" spans="2:5">
      <c r="B1014" s="293">
        <f>'Historical VAR Data'!B1005</f>
        <v>44229</v>
      </c>
      <c r="C1014" s="292" t="str">
        <f>'Historical VAR Data'!F1005</f>
        <v>76.13</v>
      </c>
      <c r="D1014">
        <f t="shared" si="15"/>
        <v>2.325268817204287E-2</v>
      </c>
      <c r="E1014">
        <v>2.325268817204287E-2</v>
      </c>
    </row>
    <row r="1015" spans="2:5">
      <c r="B1015" s="293">
        <f>'Historical VAR Data'!B1006</f>
        <v>44228</v>
      </c>
      <c r="C1015" s="292" t="str">
        <f>'Historical VAR Data'!F1006</f>
        <v>74.40</v>
      </c>
      <c r="D1015">
        <f t="shared" si="15"/>
        <v>3.4338940636730132E-2</v>
      </c>
      <c r="E1015">
        <v>3.4338940636730132E-2</v>
      </c>
    </row>
    <row r="1016" spans="2:5">
      <c r="B1016" s="293">
        <f>'Historical VAR Data'!B1007</f>
        <v>44225</v>
      </c>
      <c r="C1016" s="292" t="str">
        <f>'Historical VAR Data'!F1007</f>
        <v>71.93</v>
      </c>
      <c r="D1016">
        <f t="shared" si="15"/>
        <v>-2.8891589037396876E-2</v>
      </c>
      <c r="E1016">
        <v>-2.8891589037396876E-2</v>
      </c>
    </row>
    <row r="1017" spans="2:5">
      <c r="B1017" s="293">
        <f>'Historical VAR Data'!B1008</f>
        <v>44224</v>
      </c>
      <c r="C1017" s="292" t="str">
        <f>'Historical VAR Data'!F1008</f>
        <v>74.07</v>
      </c>
      <c r="D1017">
        <f t="shared" si="15"/>
        <v>3.250711093051536E-3</v>
      </c>
      <c r="E1017">
        <v>3.250711093051536E-3</v>
      </c>
    </row>
    <row r="1018" spans="2:5">
      <c r="B1018" s="293">
        <f>'Historical VAR Data'!B1009</f>
        <v>44223</v>
      </c>
      <c r="C1018" s="292" t="str">
        <f>'Historical VAR Data'!F1009</f>
        <v>73.83</v>
      </c>
      <c r="D1018">
        <f t="shared" si="15"/>
        <v>-2.0432532837999284E-2</v>
      </c>
      <c r="E1018">
        <v>-2.0432532837999284E-2</v>
      </c>
    </row>
    <row r="1019" spans="2:5">
      <c r="B1019" s="293">
        <f>'Historical VAR Data'!B1010</f>
        <v>44221</v>
      </c>
      <c r="C1019" s="292" t="str">
        <f>'Historical VAR Data'!F1010</f>
        <v>75.37</v>
      </c>
      <c r="D1019">
        <f t="shared" si="15"/>
        <v>-8.9414858645626913E-3</v>
      </c>
      <c r="E1019">
        <v>-8.9414858645626913E-3</v>
      </c>
    </row>
    <row r="1020" spans="2:5">
      <c r="B1020" s="293">
        <f>'Historical VAR Data'!B1011</f>
        <v>44218</v>
      </c>
      <c r="C1020" s="292" t="str">
        <f>'Historical VAR Data'!F1011</f>
        <v>76.05</v>
      </c>
      <c r="D1020">
        <f t="shared" si="15"/>
        <v>-2.1361472140007678E-2</v>
      </c>
      <c r="E1020">
        <v>-2.1361472140007678E-2</v>
      </c>
    </row>
    <row r="1021" spans="2:5">
      <c r="B1021" s="293">
        <f>'Historical VAR Data'!B1012</f>
        <v>44217</v>
      </c>
      <c r="C1021" s="292" t="str">
        <f>'Historical VAR Data'!F1012</f>
        <v>77.71</v>
      </c>
      <c r="D1021">
        <f t="shared" si="15"/>
        <v>-2.2392753805510143E-2</v>
      </c>
      <c r="E1021">
        <v>-2.2392753805510143E-2</v>
      </c>
    </row>
    <row r="1022" spans="2:5">
      <c r="B1022" s="293">
        <f>'Historical VAR Data'!B1013</f>
        <v>44216</v>
      </c>
      <c r="C1022" s="292" t="str">
        <f>'Historical VAR Data'!F1013</f>
        <v>79.49</v>
      </c>
      <c r="D1022">
        <f t="shared" si="15"/>
        <v>-1.3526929759245514E-2</v>
      </c>
      <c r="E1022">
        <v>-1.3526929759245514E-2</v>
      </c>
    </row>
    <row r="1023" spans="2:5">
      <c r="B1023" s="293">
        <f>'Historical VAR Data'!B1014</f>
        <v>44215</v>
      </c>
      <c r="C1023" s="292" t="str">
        <f>'Historical VAR Data'!F1014</f>
        <v>80.58</v>
      </c>
      <c r="D1023">
        <f t="shared" si="15"/>
        <v>2.1551724137931071E-2</v>
      </c>
      <c r="E1023">
        <v>2.1551724137931071E-2</v>
      </c>
    </row>
    <row r="1024" spans="2:5">
      <c r="B1024" s="293">
        <f>'Historical VAR Data'!B1015</f>
        <v>44214</v>
      </c>
      <c r="C1024" s="292" t="str">
        <f>'Historical VAR Data'!F1015</f>
        <v>78.88</v>
      </c>
      <c r="D1024">
        <f t="shared" si="15"/>
        <v>-2.8930198202634597E-2</v>
      </c>
      <c r="E1024">
        <v>-2.8930198202634597E-2</v>
      </c>
    </row>
    <row r="1025" spans="2:5">
      <c r="B1025" s="293">
        <f>'Historical VAR Data'!B1016</f>
        <v>44211</v>
      </c>
      <c r="C1025" s="292" t="str">
        <f>'Historical VAR Data'!F1016</f>
        <v>81.23</v>
      </c>
      <c r="D1025">
        <f t="shared" si="15"/>
        <v>-1.706195546950625E-2</v>
      </c>
      <c r="E1025">
        <v>-1.706195546950625E-2</v>
      </c>
    </row>
    <row r="1026" spans="2:5">
      <c r="B1026" s="293">
        <f>'Historical VAR Data'!B1017</f>
        <v>44210</v>
      </c>
      <c r="C1026" s="292" t="str">
        <f>'Historical VAR Data'!F1017</f>
        <v>82.64</v>
      </c>
      <c r="D1026">
        <f t="shared" si="15"/>
        <v>-3.4969251175691091E-3</v>
      </c>
      <c r="E1026">
        <v>-3.4969251175691091E-3</v>
      </c>
    </row>
    <row r="1027" spans="2:5">
      <c r="B1027" s="293">
        <f>'Historical VAR Data'!B1018</f>
        <v>44209</v>
      </c>
      <c r="C1027" s="292" t="str">
        <f>'Historical VAR Data'!F1018</f>
        <v>82.93</v>
      </c>
      <c r="D1027">
        <f t="shared" si="15"/>
        <v>2.3953574515372417E-2</v>
      </c>
      <c r="E1027">
        <v>2.3953574515372417E-2</v>
      </c>
    </row>
    <row r="1028" spans="2:5">
      <c r="B1028" s="293">
        <f>'Historical VAR Data'!B1019</f>
        <v>44208</v>
      </c>
      <c r="C1028" s="292" t="str">
        <f>'Historical VAR Data'!F1019</f>
        <v>80.99</v>
      </c>
      <c r="D1028">
        <f t="shared" si="15"/>
        <v>1.1616287784161785E-2</v>
      </c>
      <c r="E1028">
        <v>1.1616287784161785E-2</v>
      </c>
    </row>
    <row r="1029" spans="2:5">
      <c r="B1029" s="293">
        <f>'Historical VAR Data'!B1020</f>
        <v>44207</v>
      </c>
      <c r="C1029" s="292" t="str">
        <f>'Historical VAR Data'!F1020</f>
        <v>80.06</v>
      </c>
      <c r="D1029">
        <f t="shared" si="15"/>
        <v>-1.1482899123348472E-2</v>
      </c>
      <c r="E1029">
        <v>-1.1482899123348472E-2</v>
      </c>
    </row>
    <row r="1030" spans="2:5">
      <c r="B1030" s="293">
        <f>'Historical VAR Data'!B1021</f>
        <v>44204</v>
      </c>
      <c r="C1030" s="292" t="str">
        <f>'Historical VAR Data'!F1021</f>
        <v>80.99</v>
      </c>
      <c r="D1030">
        <f t="shared" si="15"/>
        <v>3.2508924018357949E-2</v>
      </c>
      <c r="E1030">
        <v>3.2508924018357949E-2</v>
      </c>
    </row>
    <row r="1031" spans="2:5">
      <c r="B1031" s="293">
        <f>'Historical VAR Data'!B1022</f>
        <v>44203</v>
      </c>
      <c r="C1031" s="292" t="str">
        <f>'Historical VAR Data'!F1022</f>
        <v>78.44</v>
      </c>
      <c r="D1031">
        <f t="shared" si="15"/>
        <v>-8.7198281309237673E-3</v>
      </c>
      <c r="E1031">
        <v>-8.7198281309237673E-3</v>
      </c>
    </row>
    <row r="1032" spans="2:5">
      <c r="B1032" s="293">
        <f>'Historical VAR Data'!B1023</f>
        <v>44202</v>
      </c>
      <c r="C1032" s="292" t="str">
        <f>'Historical VAR Data'!F1023</f>
        <v>79.13</v>
      </c>
      <c r="D1032">
        <f t="shared" si="15"/>
        <v>2.6609224531170014E-3</v>
      </c>
      <c r="E1032">
        <v>2.6609224531170014E-3</v>
      </c>
    </row>
    <row r="1033" spans="2:5">
      <c r="B1033" s="293">
        <f>'Historical VAR Data'!B1024</f>
        <v>44201</v>
      </c>
      <c r="C1033" s="292" t="str">
        <f>'Historical VAR Data'!F1024</f>
        <v>78.92</v>
      </c>
      <c r="D1033">
        <f t="shared" si="15"/>
        <v>-1.473158551810228E-2</v>
      </c>
      <c r="E1033">
        <v>-1.473158551810228E-2</v>
      </c>
    </row>
    <row r="1034" spans="2:5">
      <c r="B1034" s="293">
        <f>'Historical VAR Data'!B1025</f>
        <v>44200</v>
      </c>
      <c r="C1034" s="292" t="str">
        <f>'Historical VAR Data'!F1025</f>
        <v>80.10</v>
      </c>
      <c r="D1034">
        <f t="shared" si="15"/>
        <v>0</v>
      </c>
      <c r="E1034">
        <v>0</v>
      </c>
    </row>
    <row r="1035" spans="2:5">
      <c r="B1035" s="293">
        <f>'Historical VAR Data'!B1026</f>
        <v>44197</v>
      </c>
      <c r="C1035" s="292" t="str">
        <f>'Historical VAR Data'!F1026</f>
        <v>80.10</v>
      </c>
      <c r="D1035">
        <f t="shared" si="15"/>
        <v>-2.9873039581778576E-3</v>
      </c>
      <c r="E1035">
        <v>-2.9873039581778576E-3</v>
      </c>
    </row>
    <row r="1036" spans="2:5">
      <c r="B1036" s="293">
        <f>'Historical VAR Data'!B1027</f>
        <v>44196</v>
      </c>
      <c r="C1036" s="292" t="str">
        <f>'Historical VAR Data'!F1027</f>
        <v>80.34</v>
      </c>
      <c r="D1036">
        <f t="shared" si="15"/>
        <v>2.4956326428750043E-3</v>
      </c>
      <c r="E1036">
        <v>2.4956326428750043E-3</v>
      </c>
    </row>
    <row r="1037" spans="2:5">
      <c r="B1037" s="293">
        <f>'Historical VAR Data'!B1028</f>
        <v>44195</v>
      </c>
      <c r="C1037" s="292" t="str">
        <f>'Historical VAR Data'!F1028</f>
        <v>80.14</v>
      </c>
      <c r="D1037">
        <f t="shared" ref="D1037:D1100" si="16">(C1037-C1038)/C1038</f>
        <v>5.1423554496425007E-3</v>
      </c>
      <c r="E1037">
        <v>5.1423554496425007E-3</v>
      </c>
    </row>
    <row r="1038" spans="2:5">
      <c r="B1038" s="293">
        <f>'Historical VAR Data'!B1029</f>
        <v>44194</v>
      </c>
      <c r="C1038" s="292" t="str">
        <f>'Historical VAR Data'!F1029</f>
        <v>79.73</v>
      </c>
      <c r="D1038">
        <f t="shared" si="16"/>
        <v>-1.8466083959128399E-2</v>
      </c>
      <c r="E1038">
        <v>-1.8466083959128399E-2</v>
      </c>
    </row>
    <row r="1039" spans="2:5">
      <c r="B1039" s="293">
        <f>'Historical VAR Data'!B1030</f>
        <v>44193</v>
      </c>
      <c r="C1039" s="292" t="str">
        <f>'Historical VAR Data'!F1030</f>
        <v>81.23</v>
      </c>
      <c r="D1039">
        <f t="shared" si="16"/>
        <v>5.0730017322446284E-3</v>
      </c>
      <c r="E1039">
        <v>5.0730017322446284E-3</v>
      </c>
    </row>
    <row r="1040" spans="2:5">
      <c r="B1040" s="293">
        <f>'Historical VAR Data'!B1031</f>
        <v>44189</v>
      </c>
      <c r="C1040" s="292" t="str">
        <f>'Historical VAR Data'!F1031</f>
        <v>80.82</v>
      </c>
      <c r="D1040">
        <f t="shared" si="16"/>
        <v>1.4179947295771057E-2</v>
      </c>
      <c r="E1040">
        <v>1.4179947295771057E-2</v>
      </c>
    </row>
    <row r="1041" spans="2:5">
      <c r="B1041" s="293">
        <f>'Historical VAR Data'!B1032</f>
        <v>44188</v>
      </c>
      <c r="C1041" s="292" t="str">
        <f>'Historical VAR Data'!F1032</f>
        <v>79.69</v>
      </c>
      <c r="D1041">
        <f t="shared" si="16"/>
        <v>-3.6259064766192327E-3</v>
      </c>
      <c r="E1041">
        <v>-3.6259064766192327E-3</v>
      </c>
    </row>
    <row r="1042" spans="2:5">
      <c r="B1042" s="293">
        <f>'Historical VAR Data'!B1033</f>
        <v>44187</v>
      </c>
      <c r="C1042" s="292" t="str">
        <f>'Historical VAR Data'!F1033</f>
        <v>79.98</v>
      </c>
      <c r="D1042">
        <f t="shared" si="16"/>
        <v>1.4459665144596658E-2</v>
      </c>
      <c r="E1042">
        <v>1.4459665144596658E-2</v>
      </c>
    </row>
    <row r="1043" spans="2:5">
      <c r="B1043" s="293">
        <f>'Historical VAR Data'!B1034</f>
        <v>44186</v>
      </c>
      <c r="C1043" s="292" t="str">
        <f>'Historical VAR Data'!F1034</f>
        <v>78.84</v>
      </c>
      <c r="D1043">
        <f t="shared" si="16"/>
        <v>-6.0309892729439832E-2</v>
      </c>
      <c r="E1043">
        <v>-6.0309892729439832E-2</v>
      </c>
    </row>
    <row r="1044" spans="2:5">
      <c r="B1044" s="293">
        <f>'Historical VAR Data'!B1035</f>
        <v>44183</v>
      </c>
      <c r="C1044" s="292" t="str">
        <f>'Historical VAR Data'!F1035</f>
        <v>83.90</v>
      </c>
      <c r="D1044">
        <f t="shared" si="16"/>
        <v>-6.6303575657114385E-3</v>
      </c>
      <c r="E1044">
        <v>-6.6303575657114385E-3</v>
      </c>
    </row>
    <row r="1045" spans="2:5">
      <c r="B1045" s="293">
        <f>'Historical VAR Data'!B1036</f>
        <v>44182</v>
      </c>
      <c r="C1045" s="292" t="str">
        <f>'Historical VAR Data'!F1036</f>
        <v>84.46</v>
      </c>
      <c r="D1045">
        <f t="shared" si="16"/>
        <v>-4.3616645054816048E-3</v>
      </c>
      <c r="E1045">
        <v>-4.3616645054816048E-3</v>
      </c>
    </row>
    <row r="1046" spans="2:5">
      <c r="B1046" s="293">
        <f>'Historical VAR Data'!B1037</f>
        <v>44181</v>
      </c>
      <c r="C1046" s="292" t="str">
        <f>'Historical VAR Data'!F1037</f>
        <v>84.83</v>
      </c>
      <c r="D1046">
        <f t="shared" si="16"/>
        <v>-8.9953271028036918E-3</v>
      </c>
      <c r="E1046">
        <v>-8.9953271028036918E-3</v>
      </c>
    </row>
    <row r="1047" spans="2:5">
      <c r="B1047" s="293">
        <f>'Historical VAR Data'!B1038</f>
        <v>44180</v>
      </c>
      <c r="C1047" s="292" t="str">
        <f>'Historical VAR Data'!F1038</f>
        <v>85.60</v>
      </c>
      <c r="D1047">
        <f t="shared" si="16"/>
        <v>1.2059588555213952E-2</v>
      </c>
      <c r="E1047">
        <v>1.2059588555213952E-2</v>
      </c>
    </row>
    <row r="1048" spans="2:5">
      <c r="B1048" s="293">
        <f>'Historical VAR Data'!B1039</f>
        <v>44179</v>
      </c>
      <c r="C1048" s="292" t="str">
        <f>'Historical VAR Data'!F1039</f>
        <v>84.58</v>
      </c>
      <c r="D1048">
        <f t="shared" si="16"/>
        <v>2.1374230165438907E-2</v>
      </c>
      <c r="E1048">
        <v>2.1374230165438907E-2</v>
      </c>
    </row>
    <row r="1049" spans="2:5">
      <c r="B1049" s="293">
        <f>'Historical VAR Data'!B1040</f>
        <v>44176</v>
      </c>
      <c r="C1049" s="292" t="str">
        <f>'Historical VAR Data'!F1040</f>
        <v>82.81</v>
      </c>
      <c r="D1049">
        <f t="shared" si="16"/>
        <v>5.4098778004073318E-2</v>
      </c>
      <c r="E1049">
        <v>5.4098778004073318E-2</v>
      </c>
    </row>
    <row r="1050" spans="2:5">
      <c r="B1050" s="293">
        <f>'Historical VAR Data'!B1041</f>
        <v>44175</v>
      </c>
      <c r="C1050" s="292" t="str">
        <f>'Historical VAR Data'!F1041</f>
        <v>78.56</v>
      </c>
      <c r="D1050">
        <f t="shared" si="16"/>
        <v>-1.1699584853440591E-2</v>
      </c>
      <c r="E1050">
        <v>-1.1699584853440591E-2</v>
      </c>
    </row>
    <row r="1051" spans="2:5">
      <c r="B1051" s="293">
        <f>'Historical VAR Data'!B1042</f>
        <v>44174</v>
      </c>
      <c r="C1051" s="292" t="str">
        <f>'Historical VAR Data'!F1042</f>
        <v>79.49</v>
      </c>
      <c r="D1051">
        <f t="shared" si="16"/>
        <v>1.007429794736158E-3</v>
      </c>
      <c r="E1051">
        <v>1.007429794736158E-3</v>
      </c>
    </row>
    <row r="1052" spans="2:5">
      <c r="B1052" s="293">
        <f>'Historical VAR Data'!B1043</f>
        <v>44173</v>
      </c>
      <c r="C1052" s="292" t="str">
        <f>'Historical VAR Data'!F1043</f>
        <v>79.41</v>
      </c>
      <c r="D1052">
        <f t="shared" si="16"/>
        <v>-1.5497148524671461E-2</v>
      </c>
      <c r="E1052">
        <v>-1.5497148524671461E-2</v>
      </c>
    </row>
    <row r="1053" spans="2:5">
      <c r="B1053" s="293">
        <f>'Historical VAR Data'!B1044</f>
        <v>44172</v>
      </c>
      <c r="C1053" s="292" t="str">
        <f>'Historical VAR Data'!F1044</f>
        <v>80.66</v>
      </c>
      <c r="D1053">
        <f t="shared" si="16"/>
        <v>1.2172167147697314E-2</v>
      </c>
      <c r="E1053">
        <v>1.2172167147697314E-2</v>
      </c>
    </row>
    <row r="1054" spans="2:5">
      <c r="B1054" s="293">
        <f>'Historical VAR Data'!B1045</f>
        <v>44169</v>
      </c>
      <c r="C1054" s="292" t="str">
        <f>'Historical VAR Data'!F1045</f>
        <v>79.69</v>
      </c>
      <c r="D1054">
        <f t="shared" si="16"/>
        <v>0</v>
      </c>
      <c r="E1054">
        <v>0</v>
      </c>
    </row>
    <row r="1055" spans="2:5">
      <c r="B1055" s="293">
        <f>'Historical VAR Data'!B1046</f>
        <v>44168</v>
      </c>
      <c r="C1055" s="292" t="str">
        <f>'Historical VAR Data'!F1046</f>
        <v>79.69</v>
      </c>
      <c r="D1055">
        <f t="shared" si="16"/>
        <v>3.9525176102269778E-2</v>
      </c>
      <c r="E1055">
        <v>3.9525176102269778E-2</v>
      </c>
    </row>
    <row r="1056" spans="2:5">
      <c r="B1056" s="293">
        <f>'Historical VAR Data'!B1047</f>
        <v>44167</v>
      </c>
      <c r="C1056" s="292" t="str">
        <f>'Historical VAR Data'!F1047</f>
        <v>76.66</v>
      </c>
      <c r="D1056">
        <f t="shared" si="16"/>
        <v>1.121224112913856E-2</v>
      </c>
      <c r="E1056">
        <v>1.121224112913856E-2</v>
      </c>
    </row>
    <row r="1057" spans="2:5">
      <c r="B1057" s="293">
        <f>'Historical VAR Data'!B1048</f>
        <v>44166</v>
      </c>
      <c r="C1057" s="292" t="str">
        <f>'Historical VAR Data'!F1048</f>
        <v>75.81</v>
      </c>
      <c r="D1057">
        <f t="shared" si="16"/>
        <v>-1.0054844606946932E-2</v>
      </c>
      <c r="E1057">
        <v>-1.0054844606946932E-2</v>
      </c>
    </row>
    <row r="1058" spans="2:5">
      <c r="B1058" s="293">
        <f>'Historical VAR Data'!B1049</f>
        <v>44162</v>
      </c>
      <c r="C1058" s="292" t="str">
        <f>'Historical VAR Data'!F1049</f>
        <v>76.58</v>
      </c>
      <c r="D1058">
        <f t="shared" si="16"/>
        <v>6.4397424103035204E-3</v>
      </c>
      <c r="E1058">
        <v>6.4397424103035204E-3</v>
      </c>
    </row>
    <row r="1059" spans="2:5">
      <c r="B1059" s="293">
        <f>'Historical VAR Data'!B1050</f>
        <v>44161</v>
      </c>
      <c r="C1059" s="292" t="str">
        <f>'Historical VAR Data'!F1050</f>
        <v>76.09</v>
      </c>
      <c r="D1059">
        <f t="shared" si="16"/>
        <v>1.5795708832434454E-3</v>
      </c>
      <c r="E1059">
        <v>1.5795708832434454E-3</v>
      </c>
    </row>
    <row r="1060" spans="2:5">
      <c r="B1060" s="293">
        <f>'Historical VAR Data'!B1051</f>
        <v>44160</v>
      </c>
      <c r="C1060" s="292" t="str">
        <f>'Historical VAR Data'!F1051</f>
        <v>75.97</v>
      </c>
      <c r="D1060">
        <f t="shared" si="16"/>
        <v>-2.101668199133017E-3</v>
      </c>
      <c r="E1060">
        <v>-2.101668199133017E-3</v>
      </c>
    </row>
    <row r="1061" spans="2:5">
      <c r="B1061" s="293">
        <f>'Historical VAR Data'!B1052</f>
        <v>44159</v>
      </c>
      <c r="C1061" s="292" t="str">
        <f>'Historical VAR Data'!F1052</f>
        <v>76.13</v>
      </c>
      <c r="D1061">
        <f t="shared" si="16"/>
        <v>5.2819226198335062E-3</v>
      </c>
      <c r="E1061">
        <v>5.2819226198335062E-3</v>
      </c>
    </row>
    <row r="1062" spans="2:5">
      <c r="B1062" s="293">
        <f>'Historical VAR Data'!B1053</f>
        <v>44158</v>
      </c>
      <c r="C1062" s="292" t="str">
        <f>'Historical VAR Data'!F1053</f>
        <v>75.73</v>
      </c>
      <c r="D1062">
        <f t="shared" si="16"/>
        <v>2.0207463289775022E-2</v>
      </c>
      <c r="E1062">
        <v>2.0207463289775022E-2</v>
      </c>
    </row>
    <row r="1063" spans="2:5">
      <c r="B1063" s="293">
        <f>'Historical VAR Data'!B1054</f>
        <v>44155</v>
      </c>
      <c r="C1063" s="292" t="str">
        <f>'Historical VAR Data'!F1054</f>
        <v>74.23</v>
      </c>
      <c r="D1063">
        <f t="shared" si="16"/>
        <v>2.2170201046543641E-2</v>
      </c>
      <c r="E1063">
        <v>2.2170201046543641E-2</v>
      </c>
    </row>
    <row r="1064" spans="2:5">
      <c r="B1064" s="293">
        <f>'Historical VAR Data'!B1055</f>
        <v>44154</v>
      </c>
      <c r="C1064" s="292" t="str">
        <f>'Historical VAR Data'!F1055</f>
        <v>72.62</v>
      </c>
      <c r="D1064">
        <f t="shared" si="16"/>
        <v>1.7086834733893542E-2</v>
      </c>
      <c r="E1064">
        <v>1.7086834733893542E-2</v>
      </c>
    </row>
    <row r="1065" spans="2:5">
      <c r="B1065" s="293">
        <f>'Historical VAR Data'!B1056</f>
        <v>44153</v>
      </c>
      <c r="C1065" s="292" t="str">
        <f>'Historical VAR Data'!F1056</f>
        <v>71.40</v>
      </c>
      <c r="D1065">
        <f t="shared" si="16"/>
        <v>-4.6005855290673116E-3</v>
      </c>
      <c r="E1065">
        <v>-4.6005855290673116E-3</v>
      </c>
    </row>
    <row r="1066" spans="2:5">
      <c r="B1066" s="293">
        <f>'Historical VAR Data'!B1057</f>
        <v>44152</v>
      </c>
      <c r="C1066" s="292" t="str">
        <f>'Historical VAR Data'!F1057</f>
        <v>71.73</v>
      </c>
      <c r="D1066">
        <f t="shared" si="16"/>
        <v>-2.421439259964632E-2</v>
      </c>
      <c r="E1066">
        <v>-2.421439259964632E-2</v>
      </c>
    </row>
    <row r="1067" spans="2:5">
      <c r="B1067" s="293">
        <f>'Historical VAR Data'!B1058</f>
        <v>44149</v>
      </c>
      <c r="C1067" s="292" t="str">
        <f>'Historical VAR Data'!F1058</f>
        <v>73.51</v>
      </c>
      <c r="D1067">
        <f t="shared" si="16"/>
        <v>-5.94996619337387E-3</v>
      </c>
      <c r="E1067">
        <v>-5.94996619337387E-3</v>
      </c>
    </row>
    <row r="1068" spans="2:5">
      <c r="B1068" s="293">
        <f>'Historical VAR Data'!B1059</f>
        <v>44148</v>
      </c>
      <c r="C1068" s="292" t="str">
        <f>'Historical VAR Data'!F1059</f>
        <v>73.95</v>
      </c>
      <c r="D1068">
        <f t="shared" si="16"/>
        <v>7.0815742884379135E-3</v>
      </c>
      <c r="E1068">
        <v>7.0815742884379135E-3</v>
      </c>
    </row>
    <row r="1069" spans="2:5">
      <c r="B1069" s="293">
        <f>'Historical VAR Data'!B1060</f>
        <v>44147</v>
      </c>
      <c r="C1069" s="292" t="str">
        <f>'Historical VAR Data'!F1060</f>
        <v>73.43</v>
      </c>
      <c r="D1069">
        <f t="shared" si="16"/>
        <v>-2.2497337593184206E-2</v>
      </c>
      <c r="E1069">
        <v>-2.2497337593184206E-2</v>
      </c>
    </row>
    <row r="1070" spans="2:5">
      <c r="B1070" s="293">
        <f>'Historical VAR Data'!B1061</f>
        <v>44146</v>
      </c>
      <c r="C1070" s="292" t="str">
        <f>'Historical VAR Data'!F1061</f>
        <v>75.12</v>
      </c>
      <c r="D1070">
        <f t="shared" si="16"/>
        <v>1.5272334099202726E-2</v>
      </c>
      <c r="E1070">
        <v>1.5272334099202726E-2</v>
      </c>
    </row>
    <row r="1071" spans="2:5">
      <c r="B1071" s="293">
        <f>'Historical VAR Data'!B1062</f>
        <v>44145</v>
      </c>
      <c r="C1071" s="292" t="str">
        <f>'Historical VAR Data'!F1062</f>
        <v>73.99</v>
      </c>
      <c r="D1071">
        <f t="shared" si="16"/>
        <v>2.2950366376330661E-2</v>
      </c>
      <c r="E1071">
        <v>2.2950366376330661E-2</v>
      </c>
    </row>
    <row r="1072" spans="2:5">
      <c r="B1072" s="293">
        <f>'Historical VAR Data'!B1063</f>
        <v>44144</v>
      </c>
      <c r="C1072" s="292" t="str">
        <f>'Historical VAR Data'!F1063</f>
        <v>72.33</v>
      </c>
      <c r="D1072">
        <f t="shared" si="16"/>
        <v>2.4649383765405791E-2</v>
      </c>
      <c r="E1072">
        <v>2.4649383765405791E-2</v>
      </c>
    </row>
    <row r="1073" spans="2:5">
      <c r="B1073" s="293">
        <f>'Historical VAR Data'!B1064</f>
        <v>44141</v>
      </c>
      <c r="C1073" s="292" t="str">
        <f>'Historical VAR Data'!F1064</f>
        <v>70.59</v>
      </c>
      <c r="D1073">
        <f t="shared" si="16"/>
        <v>5.6988174953697922E-3</v>
      </c>
      <c r="E1073">
        <v>5.6988174953697922E-3</v>
      </c>
    </row>
    <row r="1074" spans="2:5">
      <c r="B1074" s="293">
        <f>'Historical VAR Data'!B1065</f>
        <v>44140</v>
      </c>
      <c r="C1074" s="292" t="str">
        <f>'Historical VAR Data'!F1065</f>
        <v>70.19</v>
      </c>
      <c r="D1074">
        <f t="shared" si="16"/>
        <v>1.9907003777971589E-2</v>
      </c>
      <c r="E1074">
        <v>1.9907003777971589E-2</v>
      </c>
    </row>
    <row r="1075" spans="2:5">
      <c r="B1075" s="293">
        <f>'Historical VAR Data'!B1066</f>
        <v>44139</v>
      </c>
      <c r="C1075" s="292" t="str">
        <f>'Historical VAR Data'!F1066</f>
        <v>68.82</v>
      </c>
      <c r="D1075">
        <f t="shared" si="16"/>
        <v>-9.7841726618706024E-3</v>
      </c>
      <c r="E1075">
        <v>-9.7841726618706024E-3</v>
      </c>
    </row>
    <row r="1076" spans="2:5">
      <c r="B1076" s="293">
        <f>'Historical VAR Data'!B1067</f>
        <v>44138</v>
      </c>
      <c r="C1076" s="292" t="str">
        <f>'Historical VAR Data'!F1067</f>
        <v>69.50</v>
      </c>
      <c r="D1076">
        <f t="shared" si="16"/>
        <v>-3.6461943712740821E-2</v>
      </c>
      <c r="E1076">
        <v>-3.6461943712740821E-2</v>
      </c>
    </row>
    <row r="1077" spans="2:5">
      <c r="B1077" s="293">
        <f>'Historical VAR Data'!B1068</f>
        <v>44137</v>
      </c>
      <c r="C1077" s="292" t="str">
        <f>'Historical VAR Data'!F1068</f>
        <v>72.13</v>
      </c>
      <c r="D1077">
        <f t="shared" si="16"/>
        <v>1.8210050818746357E-2</v>
      </c>
      <c r="E1077">
        <v>1.8210050818746357E-2</v>
      </c>
    </row>
    <row r="1078" spans="2:5">
      <c r="B1078" s="293">
        <f>'Historical VAR Data'!B1069</f>
        <v>44134</v>
      </c>
      <c r="C1078" s="292" t="str">
        <f>'Historical VAR Data'!F1069</f>
        <v>70.84</v>
      </c>
      <c r="D1078">
        <f t="shared" si="16"/>
        <v>1.2723373838456047E-2</v>
      </c>
      <c r="E1078">
        <v>1.2723373838456047E-2</v>
      </c>
    </row>
    <row r="1079" spans="2:5">
      <c r="B1079" s="293">
        <f>'Historical VAR Data'!B1070</f>
        <v>44133</v>
      </c>
      <c r="C1079" s="292" t="str">
        <f>'Historical VAR Data'!F1070</f>
        <v>69.95</v>
      </c>
      <c r="D1079">
        <f t="shared" si="16"/>
        <v>-1.810780460415486E-2</v>
      </c>
      <c r="E1079">
        <v>-1.810780460415486E-2</v>
      </c>
    </row>
    <row r="1080" spans="2:5">
      <c r="B1080" s="293">
        <f>'Historical VAR Data'!B1071</f>
        <v>44132</v>
      </c>
      <c r="C1080" s="292" t="str">
        <f>'Historical VAR Data'!F1071</f>
        <v>71.24</v>
      </c>
      <c r="D1080">
        <f t="shared" si="16"/>
        <v>-1.5069818885662981E-2</v>
      </c>
      <c r="E1080">
        <v>-1.5069818885662981E-2</v>
      </c>
    </row>
    <row r="1081" spans="2:5">
      <c r="B1081" s="293">
        <f>'Historical VAR Data'!B1072</f>
        <v>44131</v>
      </c>
      <c r="C1081" s="292" t="str">
        <f>'Historical VAR Data'!F1072</f>
        <v>72.33</v>
      </c>
      <c r="D1081">
        <f t="shared" si="16"/>
        <v>4.0719424460431627E-2</v>
      </c>
      <c r="E1081">
        <v>4.0719424460431627E-2</v>
      </c>
    </row>
    <row r="1082" spans="2:5">
      <c r="B1082" s="293">
        <f>'Historical VAR Data'!B1073</f>
        <v>44130</v>
      </c>
      <c r="C1082" s="292" t="str">
        <f>'Historical VAR Data'!F1073</f>
        <v>69.50</v>
      </c>
      <c r="D1082">
        <f t="shared" si="16"/>
        <v>-3.5842293906810036E-3</v>
      </c>
      <c r="E1082">
        <v>-3.5842293906810036E-3</v>
      </c>
    </row>
    <row r="1083" spans="2:5">
      <c r="B1083" s="293">
        <f>'Historical VAR Data'!B1074</f>
        <v>44127</v>
      </c>
      <c r="C1083" s="292" t="str">
        <f>'Historical VAR Data'!F1074</f>
        <v>69.75</v>
      </c>
      <c r="D1083">
        <f t="shared" si="16"/>
        <v>1.8991964937910843E-2</v>
      </c>
      <c r="E1083">
        <v>1.8991964937910843E-2</v>
      </c>
    </row>
    <row r="1084" spans="2:5">
      <c r="B1084" s="293">
        <f>'Historical VAR Data'!B1075</f>
        <v>44126</v>
      </c>
      <c r="C1084" s="292" t="str">
        <f>'Historical VAR Data'!F1075</f>
        <v>68.45</v>
      </c>
      <c r="D1084">
        <f t="shared" si="16"/>
        <v>2.8549962434260043E-2</v>
      </c>
      <c r="E1084">
        <v>2.8549962434260043E-2</v>
      </c>
    </row>
    <row r="1085" spans="2:5">
      <c r="B1085" s="293">
        <f>'Historical VAR Data'!B1076</f>
        <v>44125</v>
      </c>
      <c r="C1085" s="292" t="str">
        <f>'Historical VAR Data'!F1076</f>
        <v>66.55</v>
      </c>
      <c r="D1085">
        <f t="shared" si="16"/>
        <v>2.0392517632628001E-2</v>
      </c>
      <c r="E1085">
        <v>2.0392517632628001E-2</v>
      </c>
    </row>
    <row r="1086" spans="2:5">
      <c r="B1086" s="293">
        <f>'Historical VAR Data'!B1077</f>
        <v>44124</v>
      </c>
      <c r="C1086" s="292" t="str">
        <f>'Historical VAR Data'!F1077</f>
        <v>65.22</v>
      </c>
      <c r="D1086">
        <f t="shared" si="16"/>
        <v>-1.2267151294866004E-2</v>
      </c>
      <c r="E1086">
        <v>-1.2267151294866004E-2</v>
      </c>
    </row>
    <row r="1087" spans="2:5">
      <c r="B1087" s="293">
        <f>'Historical VAR Data'!B1078</f>
        <v>44123</v>
      </c>
      <c r="C1087" s="292" t="str">
        <f>'Historical VAR Data'!F1078</f>
        <v>66.03</v>
      </c>
      <c r="D1087">
        <f t="shared" si="16"/>
        <v>1.694132142307091E-2</v>
      </c>
      <c r="E1087">
        <v>1.694132142307091E-2</v>
      </c>
    </row>
    <row r="1088" spans="2:5">
      <c r="B1088" s="293">
        <f>'Historical VAR Data'!B1079</f>
        <v>44120</v>
      </c>
      <c r="C1088" s="292" t="str">
        <f>'Historical VAR Data'!F1079</f>
        <v>64.93</v>
      </c>
      <c r="D1088">
        <f t="shared" si="16"/>
        <v>1.6437069505322546E-2</v>
      </c>
      <c r="E1088">
        <v>1.6437069505322546E-2</v>
      </c>
    </row>
    <row r="1089" spans="2:5">
      <c r="B1089" s="293">
        <f>'Historical VAR Data'!B1080</f>
        <v>44119</v>
      </c>
      <c r="C1089" s="292" t="str">
        <f>'Historical VAR Data'!F1080</f>
        <v>63.88</v>
      </c>
      <c r="D1089">
        <f t="shared" si="16"/>
        <v>-1.25078173858659E-3</v>
      </c>
      <c r="E1089">
        <v>-1.25078173858659E-3</v>
      </c>
    </row>
    <row r="1090" spans="2:5">
      <c r="B1090" s="293">
        <f>'Historical VAR Data'!B1081</f>
        <v>44118</v>
      </c>
      <c r="C1090" s="292" t="str">
        <f>'Historical VAR Data'!F1081</f>
        <v>63.96</v>
      </c>
      <c r="D1090">
        <f t="shared" si="16"/>
        <v>-4.294478527607358E-2</v>
      </c>
      <c r="E1090">
        <v>-4.294478527607358E-2</v>
      </c>
    </row>
    <row r="1091" spans="2:5">
      <c r="B1091" s="293">
        <f>'Historical VAR Data'!B1082</f>
        <v>44117</v>
      </c>
      <c r="C1091" s="292" t="str">
        <f>'Historical VAR Data'!F1082</f>
        <v>66.83</v>
      </c>
      <c r="D1091">
        <f t="shared" si="16"/>
        <v>-1.3448894202032786E-3</v>
      </c>
      <c r="E1091">
        <v>-1.3448894202032786E-3</v>
      </c>
    </row>
    <row r="1092" spans="2:5">
      <c r="B1092" s="293">
        <f>'Historical VAR Data'!B1083</f>
        <v>44116</v>
      </c>
      <c r="C1092" s="292" t="str">
        <f>'Historical VAR Data'!F1083</f>
        <v>66.92</v>
      </c>
      <c r="D1092">
        <f t="shared" si="16"/>
        <v>-1.789976133651619E-3</v>
      </c>
      <c r="E1092">
        <v>-1.789976133651619E-3</v>
      </c>
    </row>
    <row r="1093" spans="2:5">
      <c r="B1093" s="293">
        <f>'Historical VAR Data'!B1084</f>
        <v>44113</v>
      </c>
      <c r="C1093" s="292" t="str">
        <f>'Historical VAR Data'!F1084</f>
        <v>67.04</v>
      </c>
      <c r="D1093">
        <f t="shared" si="16"/>
        <v>3.7430753106752505E-3</v>
      </c>
      <c r="E1093">
        <v>3.7430753106752505E-3</v>
      </c>
    </row>
    <row r="1094" spans="2:5">
      <c r="B1094" s="293">
        <f>'Historical VAR Data'!B1085</f>
        <v>44112</v>
      </c>
      <c r="C1094" s="292" t="str">
        <f>'Historical VAR Data'!F1085</f>
        <v>66.79</v>
      </c>
      <c r="D1094">
        <f t="shared" si="16"/>
        <v>-2.5388291517321909E-3</v>
      </c>
      <c r="E1094">
        <v>-2.5388291517321909E-3</v>
      </c>
    </row>
    <row r="1095" spans="2:5">
      <c r="B1095" s="293">
        <f>'Historical VAR Data'!B1086</f>
        <v>44111</v>
      </c>
      <c r="C1095" s="292" t="str">
        <f>'Historical VAR Data'!F1086</f>
        <v>66.96</v>
      </c>
      <c r="D1095">
        <f t="shared" si="16"/>
        <v>-1.6017634092579038E-2</v>
      </c>
      <c r="E1095">
        <v>-1.6017634092579038E-2</v>
      </c>
    </row>
    <row r="1096" spans="2:5">
      <c r="B1096" s="293">
        <f>'Historical VAR Data'!B1087</f>
        <v>44110</v>
      </c>
      <c r="C1096" s="292" t="str">
        <f>'Historical VAR Data'!F1087</f>
        <v>68.05</v>
      </c>
      <c r="D1096">
        <f t="shared" si="16"/>
        <v>-3.514423780934384E-3</v>
      </c>
      <c r="E1096">
        <v>-3.514423780934384E-3</v>
      </c>
    </row>
    <row r="1097" spans="2:5">
      <c r="B1097" s="293">
        <f>'Historical VAR Data'!B1088</f>
        <v>44109</v>
      </c>
      <c r="C1097" s="292" t="str">
        <f>'Historical VAR Data'!F1088</f>
        <v>68.29</v>
      </c>
      <c r="D1097">
        <f t="shared" si="16"/>
        <v>-5.2439912600145576E-3</v>
      </c>
      <c r="E1097">
        <v>-5.2439912600145576E-3</v>
      </c>
    </row>
    <row r="1098" spans="2:5">
      <c r="B1098" s="293">
        <f>'Historical VAR Data'!B1089</f>
        <v>44105</v>
      </c>
      <c r="C1098" s="292" t="str">
        <f>'Historical VAR Data'!F1089</f>
        <v>68.65</v>
      </c>
      <c r="D1098">
        <f t="shared" si="16"/>
        <v>-2.4702121476313211E-3</v>
      </c>
      <c r="E1098">
        <v>-2.4702121476313211E-3</v>
      </c>
    </row>
    <row r="1099" spans="2:5">
      <c r="B1099" s="293">
        <f>'Historical VAR Data'!B1090</f>
        <v>44104</v>
      </c>
      <c r="C1099" s="292" t="str">
        <f>'Historical VAR Data'!F1090</f>
        <v>68.82</v>
      </c>
      <c r="D1099">
        <f t="shared" si="16"/>
        <v>-5.8088875980258868E-4</v>
      </c>
      <c r="E1099">
        <v>-5.8088875980258868E-4</v>
      </c>
    </row>
    <row r="1100" spans="2:5">
      <c r="B1100" s="293">
        <f>'Historical VAR Data'!B1091</f>
        <v>44103</v>
      </c>
      <c r="C1100" s="292" t="str">
        <f>'Historical VAR Data'!F1091</f>
        <v>68.86</v>
      </c>
      <c r="D1100">
        <f t="shared" si="16"/>
        <v>-2.6851328434143663E-2</v>
      </c>
      <c r="E1100">
        <v>-2.6851328434143663E-2</v>
      </c>
    </row>
    <row r="1101" spans="2:5">
      <c r="B1101" s="293">
        <f>'Historical VAR Data'!B1092</f>
        <v>44102</v>
      </c>
      <c r="C1101" s="292" t="str">
        <f>'Historical VAR Data'!F1092</f>
        <v>70.76</v>
      </c>
      <c r="D1101">
        <f t="shared" ref="D1101:D1164" si="17">(C1101-C1102)/C1102</f>
        <v>3.1938165378445564E-2</v>
      </c>
      <c r="E1101">
        <v>3.1938165378445564E-2</v>
      </c>
    </row>
    <row r="1102" spans="2:5">
      <c r="B1102" s="293">
        <f>'Historical VAR Data'!B1093</f>
        <v>44099</v>
      </c>
      <c r="C1102" s="292" t="str">
        <f>'Historical VAR Data'!F1093</f>
        <v>68.57</v>
      </c>
      <c r="D1102">
        <f t="shared" si="17"/>
        <v>2.6036211282358147E-2</v>
      </c>
      <c r="E1102">
        <v>2.6036211282358147E-2</v>
      </c>
    </row>
    <row r="1103" spans="2:5">
      <c r="B1103" s="293">
        <f>'Historical VAR Data'!B1094</f>
        <v>44098</v>
      </c>
      <c r="C1103" s="292" t="str">
        <f>'Historical VAR Data'!F1094</f>
        <v>66.83</v>
      </c>
      <c r="D1103">
        <f t="shared" si="17"/>
        <v>-2.8916012786980458E-2</v>
      </c>
      <c r="E1103">
        <v>-2.8916012786980458E-2</v>
      </c>
    </row>
    <row r="1104" spans="2:5">
      <c r="B1104" s="293">
        <f>'Historical VAR Data'!B1095</f>
        <v>44097</v>
      </c>
      <c r="C1104" s="292" t="str">
        <f>'Historical VAR Data'!F1095</f>
        <v>68.82</v>
      </c>
      <c r="D1104">
        <f t="shared" si="17"/>
        <v>-2.9610829103215011E-2</v>
      </c>
      <c r="E1104">
        <v>-2.9610829103215011E-2</v>
      </c>
    </row>
    <row r="1105" spans="2:5">
      <c r="B1105" s="293">
        <f>'Historical VAR Data'!B1096</f>
        <v>44096</v>
      </c>
      <c r="C1105" s="292" t="str">
        <f>'Historical VAR Data'!F1096</f>
        <v>70.92</v>
      </c>
      <c r="D1105">
        <f t="shared" si="17"/>
        <v>-6.7226890756303071E-3</v>
      </c>
      <c r="E1105">
        <v>-6.7226890756303071E-3</v>
      </c>
    </row>
    <row r="1106" spans="2:5">
      <c r="B1106" s="293">
        <f>'Historical VAR Data'!B1097</f>
        <v>44095</v>
      </c>
      <c r="C1106" s="292" t="str">
        <f>'Historical VAR Data'!F1097</f>
        <v>71.40</v>
      </c>
      <c r="D1106">
        <f t="shared" si="17"/>
        <v>-2.4856596558317307E-2</v>
      </c>
      <c r="E1106">
        <v>-2.4856596558317307E-2</v>
      </c>
    </row>
    <row r="1107" spans="2:5">
      <c r="B1107" s="293">
        <f>'Historical VAR Data'!B1098</f>
        <v>44092</v>
      </c>
      <c r="C1107" s="292" t="str">
        <f>'Historical VAR Data'!F1098</f>
        <v>73.22</v>
      </c>
      <c r="D1107">
        <f t="shared" si="17"/>
        <v>2.1341888687404116E-2</v>
      </c>
      <c r="E1107">
        <v>2.1341888687404116E-2</v>
      </c>
    </row>
    <row r="1108" spans="2:5">
      <c r="B1108" s="293">
        <f>'Historical VAR Data'!B1099</f>
        <v>44091</v>
      </c>
      <c r="C1108" s="292" t="str">
        <f>'Historical VAR Data'!F1099</f>
        <v>71.69</v>
      </c>
      <c r="D1108">
        <f t="shared" si="17"/>
        <v>-1.117241379310348E-2</v>
      </c>
      <c r="E1108">
        <v>-1.117241379310348E-2</v>
      </c>
    </row>
    <row r="1109" spans="2:5">
      <c r="B1109" s="293">
        <f>'Historical VAR Data'!B1100</f>
        <v>44090</v>
      </c>
      <c r="C1109" s="292" t="str">
        <f>'Historical VAR Data'!F1100</f>
        <v>72.50</v>
      </c>
      <c r="D1109">
        <f t="shared" si="17"/>
        <v>1.3702460850111913E-2</v>
      </c>
      <c r="E1109">
        <v>1.3702460850111913E-2</v>
      </c>
    </row>
    <row r="1110" spans="2:5">
      <c r="B1110" s="293">
        <f>'Historical VAR Data'!B1101</f>
        <v>44089</v>
      </c>
      <c r="C1110" s="292" t="str">
        <f>'Historical VAR Data'!F1101</f>
        <v>71.52</v>
      </c>
      <c r="D1110">
        <f t="shared" si="17"/>
        <v>2.6636758727043002E-3</v>
      </c>
      <c r="E1110">
        <v>2.6636758727043002E-3</v>
      </c>
    </row>
    <row r="1111" spans="2:5">
      <c r="B1111" s="293">
        <f>'Historical VAR Data'!B1102</f>
        <v>44088</v>
      </c>
      <c r="C1111" s="292" t="str">
        <f>'Historical VAR Data'!F1102</f>
        <v>71.33</v>
      </c>
      <c r="D1111">
        <f t="shared" si="17"/>
        <v>8.3404014701725111E-3</v>
      </c>
      <c r="E1111">
        <v>8.3404014701725111E-3</v>
      </c>
    </row>
    <row r="1112" spans="2:5">
      <c r="B1112" s="293">
        <f>'Historical VAR Data'!B1103</f>
        <v>44085</v>
      </c>
      <c r="C1112" s="292" t="str">
        <f>'Historical VAR Data'!F1103</f>
        <v>70.74</v>
      </c>
      <c r="D1112">
        <f t="shared" si="17"/>
        <v>-4.9233366155578637E-3</v>
      </c>
      <c r="E1112">
        <v>-4.9233366155578637E-3</v>
      </c>
    </row>
    <row r="1113" spans="2:5">
      <c r="B1113" s="293">
        <f>'Historical VAR Data'!B1104</f>
        <v>44084</v>
      </c>
      <c r="C1113" s="292" t="str">
        <f>'Historical VAR Data'!F1104</f>
        <v>71.09</v>
      </c>
      <c r="D1113">
        <f t="shared" si="17"/>
        <v>1.5497323189630802E-3</v>
      </c>
      <c r="E1113">
        <v>1.5497323189630802E-3</v>
      </c>
    </row>
    <row r="1114" spans="2:5">
      <c r="B1114" s="293">
        <f>'Historical VAR Data'!B1105</f>
        <v>44083</v>
      </c>
      <c r="C1114" s="292" t="str">
        <f>'Historical VAR Data'!F1105</f>
        <v>70.98</v>
      </c>
      <c r="D1114">
        <f t="shared" si="17"/>
        <v>-2.6696641843473052E-3</v>
      </c>
      <c r="E1114">
        <v>-2.6696641843473052E-3</v>
      </c>
    </row>
    <row r="1115" spans="2:5">
      <c r="B1115" s="293">
        <f>'Historical VAR Data'!B1106</f>
        <v>44082</v>
      </c>
      <c r="C1115" s="292" t="str">
        <f>'Historical VAR Data'!F1106</f>
        <v>71.17</v>
      </c>
      <c r="D1115">
        <f t="shared" si="17"/>
        <v>-1.9021364576154314E-2</v>
      </c>
      <c r="E1115">
        <v>-1.9021364576154314E-2</v>
      </c>
    </row>
    <row r="1116" spans="2:5">
      <c r="B1116" s="293">
        <f>'Historical VAR Data'!B1107</f>
        <v>44081</v>
      </c>
      <c r="C1116" s="292" t="str">
        <f>'Historical VAR Data'!F1107</f>
        <v>72.55</v>
      </c>
      <c r="D1116">
        <f t="shared" si="17"/>
        <v>-2.4209818426361766E-2</v>
      </c>
      <c r="E1116">
        <v>-2.4209818426361766E-2</v>
      </c>
    </row>
    <row r="1117" spans="2:5">
      <c r="B1117" s="293">
        <f>'Historical VAR Data'!B1108</f>
        <v>44078</v>
      </c>
      <c r="C1117" s="292" t="str">
        <f>'Historical VAR Data'!F1108</f>
        <v>74.35</v>
      </c>
      <c r="D1117">
        <f t="shared" si="17"/>
        <v>-3.0765219658453913E-2</v>
      </c>
      <c r="E1117">
        <v>-3.0765219658453913E-2</v>
      </c>
    </row>
    <row r="1118" spans="2:5">
      <c r="B1118" s="293">
        <f>'Historical VAR Data'!B1109</f>
        <v>44077</v>
      </c>
      <c r="C1118" s="292" t="str">
        <f>'Historical VAR Data'!F1109</f>
        <v>76.71</v>
      </c>
      <c r="D1118">
        <f t="shared" si="17"/>
        <v>-1.2614236066417865E-2</v>
      </c>
      <c r="E1118">
        <v>-1.2614236066417865E-2</v>
      </c>
    </row>
    <row r="1119" spans="2:5">
      <c r="B1119" s="293">
        <f>'Historical VAR Data'!B1110</f>
        <v>44076</v>
      </c>
      <c r="C1119" s="292" t="str">
        <f>'Historical VAR Data'!F1110</f>
        <v>77.69</v>
      </c>
      <c r="D1119">
        <f t="shared" si="17"/>
        <v>-8.5502807554875149E-3</v>
      </c>
      <c r="E1119">
        <v>-8.5502807554875149E-3</v>
      </c>
    </row>
    <row r="1120" spans="2:5">
      <c r="B1120" s="293">
        <f>'Historical VAR Data'!B1111</f>
        <v>44075</v>
      </c>
      <c r="C1120" s="292" t="str">
        <f>'Historical VAR Data'!F1111</f>
        <v>78.36</v>
      </c>
      <c r="D1120">
        <f t="shared" si="17"/>
        <v>3.5275465715418175E-2</v>
      </c>
      <c r="E1120">
        <v>3.5275465715418175E-2</v>
      </c>
    </row>
    <row r="1121" spans="2:5">
      <c r="B1121" s="293">
        <f>'Historical VAR Data'!B1112</f>
        <v>44074</v>
      </c>
      <c r="C1121" s="292" t="str">
        <f>'Historical VAR Data'!F1112</f>
        <v>75.69</v>
      </c>
      <c r="D1121">
        <f t="shared" si="17"/>
        <v>-5.0671014674526602E-2</v>
      </c>
      <c r="E1121">
        <v>-5.0671014674526602E-2</v>
      </c>
    </row>
    <row r="1122" spans="2:5">
      <c r="B1122" s="293">
        <f>'Historical VAR Data'!B1113</f>
        <v>44071</v>
      </c>
      <c r="C1122" s="292" t="str">
        <f>'Historical VAR Data'!F1113</f>
        <v>79.73</v>
      </c>
      <c r="D1122">
        <f t="shared" si="17"/>
        <v>-1.0180012414649203E-2</v>
      </c>
      <c r="E1122">
        <v>-1.0180012414649203E-2</v>
      </c>
    </row>
    <row r="1123" spans="2:5">
      <c r="B1123" s="293">
        <f>'Historical VAR Data'!B1114</f>
        <v>44070</v>
      </c>
      <c r="C1123" s="292" t="str">
        <f>'Historical VAR Data'!F1114</f>
        <v>80.55</v>
      </c>
      <c r="D1123">
        <f t="shared" si="17"/>
        <v>-1.9824061454590089E-3</v>
      </c>
      <c r="E1123">
        <v>-1.9824061454590089E-3</v>
      </c>
    </row>
    <row r="1124" spans="2:5">
      <c r="B1124" s="293">
        <f>'Historical VAR Data'!B1115</f>
        <v>44069</v>
      </c>
      <c r="C1124" s="292" t="str">
        <f>'Historical VAR Data'!F1115</f>
        <v>80.71</v>
      </c>
      <c r="D1124">
        <f t="shared" si="17"/>
        <v>-9.6932515337424079E-3</v>
      </c>
      <c r="E1124">
        <v>-9.6932515337424079E-3</v>
      </c>
    </row>
    <row r="1125" spans="2:5">
      <c r="B1125" s="293">
        <f>'Historical VAR Data'!B1116</f>
        <v>44068</v>
      </c>
      <c r="C1125" s="292" t="str">
        <f>'Historical VAR Data'!F1116</f>
        <v>81.50</v>
      </c>
      <c r="D1125">
        <f t="shared" si="17"/>
        <v>-1.5105740181268883E-2</v>
      </c>
      <c r="E1125">
        <v>-1.5105740181268883E-2</v>
      </c>
    </row>
    <row r="1126" spans="2:5">
      <c r="B1126" s="293">
        <f>'Historical VAR Data'!B1117</f>
        <v>44067</v>
      </c>
      <c r="C1126" s="292" t="str">
        <f>'Historical VAR Data'!F1117</f>
        <v>82.75</v>
      </c>
      <c r="D1126">
        <f t="shared" si="17"/>
        <v>-5.1695119018995766E-3</v>
      </c>
      <c r="E1126">
        <v>-5.1695119018995766E-3</v>
      </c>
    </row>
    <row r="1127" spans="2:5">
      <c r="B1127" s="293">
        <f>'Historical VAR Data'!B1118</f>
        <v>44064</v>
      </c>
      <c r="C1127" s="292" t="str">
        <f>'Historical VAR Data'!F1118</f>
        <v>83.18</v>
      </c>
      <c r="D1127">
        <f t="shared" si="17"/>
        <v>4.7871000251952782E-2</v>
      </c>
      <c r="E1127">
        <v>4.7871000251952782E-2</v>
      </c>
    </row>
    <row r="1128" spans="2:5">
      <c r="B1128" s="293">
        <f>'Historical VAR Data'!B1119</f>
        <v>44063</v>
      </c>
      <c r="C1128" s="292" t="str">
        <f>'Historical VAR Data'!F1119</f>
        <v>79.38</v>
      </c>
      <c r="D1128">
        <f t="shared" si="17"/>
        <v>6.822769479208711E-2</v>
      </c>
      <c r="E1128">
        <v>6.822769479208711E-2</v>
      </c>
    </row>
    <row r="1129" spans="2:5">
      <c r="B1129" s="293">
        <f>'Historical VAR Data'!B1120</f>
        <v>44062</v>
      </c>
      <c r="C1129" s="292" t="str">
        <f>'Historical VAR Data'!F1120</f>
        <v>74.31</v>
      </c>
      <c r="D1129">
        <f t="shared" si="17"/>
        <v>-4.2878199115636232E-3</v>
      </c>
      <c r="E1129">
        <v>-4.2878199115636232E-3</v>
      </c>
    </row>
    <row r="1130" spans="2:5">
      <c r="B1130" s="293">
        <f>'Historical VAR Data'!B1121</f>
        <v>44061</v>
      </c>
      <c r="C1130" s="292" t="str">
        <f>'Historical VAR Data'!F1121</f>
        <v>74.63</v>
      </c>
      <c r="D1130">
        <f t="shared" si="17"/>
        <v>-2.5394279604383555E-3</v>
      </c>
      <c r="E1130">
        <v>-2.5394279604383555E-3</v>
      </c>
    </row>
    <row r="1131" spans="2:5">
      <c r="B1131" s="293">
        <f>'Historical VAR Data'!B1122</f>
        <v>44060</v>
      </c>
      <c r="C1131" s="292" t="str">
        <f>'Historical VAR Data'!F1122</f>
        <v>74.82</v>
      </c>
      <c r="D1131">
        <f t="shared" si="17"/>
        <v>7.7942659559141286E-2</v>
      </c>
      <c r="E1131">
        <v>7.7942659559141286E-2</v>
      </c>
    </row>
    <row r="1132" spans="2:5">
      <c r="B1132" s="293">
        <f>'Historical VAR Data'!B1123</f>
        <v>44057</v>
      </c>
      <c r="C1132" s="292" t="str">
        <f>'Historical VAR Data'!F1123</f>
        <v>69.41</v>
      </c>
      <c r="D1132">
        <f t="shared" si="17"/>
        <v>1.3284671532846666E-2</v>
      </c>
      <c r="E1132">
        <v>1.3284671532846666E-2</v>
      </c>
    </row>
    <row r="1133" spans="2:5">
      <c r="B1133" s="293">
        <f>'Historical VAR Data'!B1124</f>
        <v>44056</v>
      </c>
      <c r="C1133" s="292" t="str">
        <f>'Historical VAR Data'!F1124</f>
        <v>68.50</v>
      </c>
      <c r="D1133">
        <f t="shared" si="17"/>
        <v>1.3913558318531642E-2</v>
      </c>
      <c r="E1133">
        <v>1.3913558318531642E-2</v>
      </c>
    </row>
    <row r="1134" spans="2:5">
      <c r="B1134" s="293">
        <f>'Historical VAR Data'!B1125</f>
        <v>44055</v>
      </c>
      <c r="C1134" s="292" t="str">
        <f>'Historical VAR Data'!F1125</f>
        <v>67.56</v>
      </c>
      <c r="D1134">
        <f t="shared" si="17"/>
        <v>5.0580184468908568E-3</v>
      </c>
      <c r="E1134">
        <v>5.0580184468908568E-3</v>
      </c>
    </row>
    <row r="1135" spans="2:5">
      <c r="B1135" s="293">
        <f>'Historical VAR Data'!B1126</f>
        <v>44054</v>
      </c>
      <c r="C1135" s="292" t="str">
        <f>'Historical VAR Data'!F1126</f>
        <v>67.22</v>
      </c>
      <c r="D1135">
        <f t="shared" si="17"/>
        <v>5.9541530217314736E-4</v>
      </c>
      <c r="E1135">
        <v>5.9541530217314736E-4</v>
      </c>
    </row>
    <row r="1136" spans="2:5">
      <c r="B1136" s="293">
        <f>'Historical VAR Data'!B1127</f>
        <v>44053</v>
      </c>
      <c r="C1136" s="292" t="str">
        <f>'Historical VAR Data'!F1127</f>
        <v>67.18</v>
      </c>
      <c r="D1136">
        <f t="shared" si="17"/>
        <v>2.8003060443764539E-2</v>
      </c>
      <c r="E1136">
        <v>2.8003060443764539E-2</v>
      </c>
    </row>
    <row r="1137" spans="2:5">
      <c r="B1137" s="293">
        <f>'Historical VAR Data'!B1128</f>
        <v>44050</v>
      </c>
      <c r="C1137" s="292" t="str">
        <f>'Historical VAR Data'!F1128</f>
        <v>65.35</v>
      </c>
      <c r="D1137">
        <f t="shared" si="17"/>
        <v>-4.1145992075588269E-3</v>
      </c>
      <c r="E1137">
        <v>-4.1145992075588269E-3</v>
      </c>
    </row>
    <row r="1138" spans="2:5">
      <c r="B1138" s="293">
        <f>'Historical VAR Data'!B1129</f>
        <v>44049</v>
      </c>
      <c r="C1138" s="292" t="str">
        <f>'Historical VAR Data'!F1129</f>
        <v>65.62</v>
      </c>
      <c r="D1138">
        <f t="shared" si="17"/>
        <v>2.903866727800668E-3</v>
      </c>
      <c r="E1138">
        <v>2.903866727800668E-3</v>
      </c>
    </row>
    <row r="1139" spans="2:5">
      <c r="B1139" s="293">
        <f>'Historical VAR Data'!B1130</f>
        <v>44048</v>
      </c>
      <c r="C1139" s="292" t="str">
        <f>'Historical VAR Data'!F1130</f>
        <v>65.43</v>
      </c>
      <c r="D1139">
        <f t="shared" si="17"/>
        <v>3.5276073619632509E-3</v>
      </c>
      <c r="E1139">
        <v>3.5276073619632509E-3</v>
      </c>
    </row>
    <row r="1140" spans="2:5">
      <c r="B1140" s="293">
        <f>'Historical VAR Data'!B1131</f>
        <v>44047</v>
      </c>
      <c r="C1140" s="292" t="str">
        <f>'Historical VAR Data'!F1131</f>
        <v>65.20</v>
      </c>
      <c r="D1140">
        <f t="shared" si="17"/>
        <v>0</v>
      </c>
      <c r="E1140">
        <v>0</v>
      </c>
    </row>
    <row r="1141" spans="2:5">
      <c r="B1141" s="293">
        <f>'Historical VAR Data'!B1132</f>
        <v>44046</v>
      </c>
      <c r="C1141" s="292" t="str">
        <f>'Historical VAR Data'!F1132</f>
        <v>65.20</v>
      </c>
      <c r="D1141">
        <f t="shared" si="17"/>
        <v>-1.6146069111211608E-2</v>
      </c>
      <c r="E1141">
        <v>-1.6146069111211608E-2</v>
      </c>
    </row>
    <row r="1142" spans="2:5">
      <c r="B1142" s="293">
        <f>'Historical VAR Data'!B1133</f>
        <v>44043</v>
      </c>
      <c r="C1142" s="292" t="str">
        <f>'Historical VAR Data'!F1133</f>
        <v>66.27</v>
      </c>
      <c r="D1142">
        <f t="shared" si="17"/>
        <v>4.6998180715585557E-3</v>
      </c>
      <c r="E1142">
        <v>4.6998180715585557E-3</v>
      </c>
    </row>
    <row r="1143" spans="2:5">
      <c r="B1143" s="293">
        <f>'Historical VAR Data'!B1134</f>
        <v>44042</v>
      </c>
      <c r="C1143" s="292" t="str">
        <f>'Historical VAR Data'!F1134</f>
        <v>65.96</v>
      </c>
      <c r="D1143">
        <f t="shared" si="17"/>
        <v>-1.757521596663698E-2</v>
      </c>
      <c r="E1143">
        <v>-1.757521596663698E-2</v>
      </c>
    </row>
    <row r="1144" spans="2:5">
      <c r="B1144" s="293">
        <f>'Historical VAR Data'!B1135</f>
        <v>44041</v>
      </c>
      <c r="C1144" s="292" t="str">
        <f>'Historical VAR Data'!F1135</f>
        <v>67.14</v>
      </c>
      <c r="D1144">
        <f t="shared" si="17"/>
        <v>-4.5959970348406565E-3</v>
      </c>
      <c r="E1144">
        <v>-4.5959970348406565E-3</v>
      </c>
    </row>
    <row r="1145" spans="2:5">
      <c r="B1145" s="293">
        <f>'Historical VAR Data'!B1136</f>
        <v>44040</v>
      </c>
      <c r="C1145" s="292" t="str">
        <f>'Historical VAR Data'!F1136</f>
        <v>67.45</v>
      </c>
      <c r="D1145">
        <f t="shared" si="17"/>
        <v>1.033553025763927E-2</v>
      </c>
      <c r="E1145">
        <v>1.033553025763927E-2</v>
      </c>
    </row>
    <row r="1146" spans="2:5">
      <c r="B1146" s="293">
        <f>'Historical VAR Data'!B1137</f>
        <v>44039</v>
      </c>
      <c r="C1146" s="292" t="str">
        <f>'Historical VAR Data'!F1137</f>
        <v>66.76</v>
      </c>
      <c r="D1146">
        <f t="shared" si="17"/>
        <v>-1.9532971067704484E-2</v>
      </c>
      <c r="E1146">
        <v>-1.9532971067704484E-2</v>
      </c>
    </row>
    <row r="1147" spans="2:5">
      <c r="B1147" s="293">
        <f>'Historical VAR Data'!B1138</f>
        <v>44036</v>
      </c>
      <c r="C1147" s="292" t="str">
        <f>'Historical VAR Data'!F1138</f>
        <v>68.09</v>
      </c>
      <c r="D1147">
        <f t="shared" si="17"/>
        <v>-1.275917065390743E-2</v>
      </c>
      <c r="E1147">
        <v>-1.275917065390743E-2</v>
      </c>
    </row>
    <row r="1148" spans="2:5">
      <c r="B1148" s="293">
        <f>'Historical VAR Data'!B1139</f>
        <v>44035</v>
      </c>
      <c r="C1148" s="292" t="str">
        <f>'Historical VAR Data'!F1139</f>
        <v>68.97</v>
      </c>
      <c r="D1148">
        <f t="shared" si="17"/>
        <v>2.1795989537925849E-3</v>
      </c>
      <c r="E1148">
        <v>2.1795989537925849E-3</v>
      </c>
    </row>
    <row r="1149" spans="2:5">
      <c r="B1149" s="293">
        <f>'Historical VAR Data'!B1140</f>
        <v>44034</v>
      </c>
      <c r="C1149" s="292" t="str">
        <f>'Historical VAR Data'!F1140</f>
        <v>68.82</v>
      </c>
      <c r="D1149">
        <f t="shared" si="17"/>
        <v>2.2737405260811219E-2</v>
      </c>
      <c r="E1149">
        <v>2.2737405260811219E-2</v>
      </c>
    </row>
    <row r="1150" spans="2:5">
      <c r="B1150" s="293">
        <f>'Historical VAR Data'!B1141</f>
        <v>44033</v>
      </c>
      <c r="C1150" s="292" t="str">
        <f>'Historical VAR Data'!F1141</f>
        <v>67.29</v>
      </c>
      <c r="D1150">
        <f t="shared" si="17"/>
        <v>1.3708948478457531E-2</v>
      </c>
      <c r="E1150">
        <v>1.3708948478457531E-2</v>
      </c>
    </row>
    <row r="1151" spans="2:5">
      <c r="B1151" s="293">
        <f>'Historical VAR Data'!B1142</f>
        <v>44032</v>
      </c>
      <c r="C1151" s="292" t="str">
        <f>'Historical VAR Data'!F1142</f>
        <v>66.38</v>
      </c>
      <c r="D1151">
        <f t="shared" si="17"/>
        <v>-1.3083556348498507E-2</v>
      </c>
      <c r="E1151">
        <v>-1.3083556348498507E-2</v>
      </c>
    </row>
    <row r="1152" spans="2:5">
      <c r="B1152" s="293">
        <f>'Historical VAR Data'!B1143</f>
        <v>44029</v>
      </c>
      <c r="C1152" s="292" t="str">
        <f>'Historical VAR Data'!F1143</f>
        <v>67.26</v>
      </c>
      <c r="D1152">
        <f t="shared" si="17"/>
        <v>1.8011200242167579E-2</v>
      </c>
      <c r="E1152">
        <v>1.8011200242167579E-2</v>
      </c>
    </row>
    <row r="1153" spans="2:5">
      <c r="B1153" s="293">
        <f>'Historical VAR Data'!B1144</f>
        <v>44028</v>
      </c>
      <c r="C1153" s="292" t="str">
        <f>'Historical VAR Data'!F1144</f>
        <v>66.07</v>
      </c>
      <c r="D1153">
        <f t="shared" si="17"/>
        <v>-1.4762898896510723E-2</v>
      </c>
      <c r="E1153">
        <v>-1.4762898896510723E-2</v>
      </c>
    </row>
    <row r="1154" spans="2:5">
      <c r="B1154" s="293">
        <f>'Historical VAR Data'!B1145</f>
        <v>44027</v>
      </c>
      <c r="C1154" s="292" t="str">
        <f>'Historical VAR Data'!F1145</f>
        <v>67.06</v>
      </c>
      <c r="D1154">
        <f t="shared" si="17"/>
        <v>4.4937088076692205E-3</v>
      </c>
      <c r="E1154">
        <v>4.4937088076692205E-3</v>
      </c>
    </row>
    <row r="1155" spans="2:5">
      <c r="B1155" s="293">
        <f>'Historical VAR Data'!B1146</f>
        <v>44026</v>
      </c>
      <c r="C1155" s="292" t="str">
        <f>'Historical VAR Data'!F1146</f>
        <v>66.76</v>
      </c>
      <c r="D1155">
        <f t="shared" si="17"/>
        <v>-2.4974441361179989E-2</v>
      </c>
      <c r="E1155">
        <v>-2.4974441361179989E-2</v>
      </c>
    </row>
    <row r="1156" spans="2:5">
      <c r="B1156" s="293">
        <f>'Historical VAR Data'!B1147</f>
        <v>44025</v>
      </c>
      <c r="C1156" s="292" t="str">
        <f>'Historical VAR Data'!F1147</f>
        <v>68.47</v>
      </c>
      <c r="D1156">
        <f t="shared" si="17"/>
        <v>-5.5192447349309438E-3</v>
      </c>
      <c r="E1156">
        <v>-5.5192447349309438E-3</v>
      </c>
    </row>
    <row r="1157" spans="2:5">
      <c r="B1157" s="293">
        <f>'Historical VAR Data'!B1148</f>
        <v>44022</v>
      </c>
      <c r="C1157" s="292" t="str">
        <f>'Historical VAR Data'!F1148</f>
        <v>68.85</v>
      </c>
      <c r="D1157">
        <f t="shared" si="17"/>
        <v>-8.782032824647271E-3</v>
      </c>
      <c r="E1157">
        <v>-8.782032824647271E-3</v>
      </c>
    </row>
    <row r="1158" spans="2:5">
      <c r="B1158" s="293">
        <f>'Historical VAR Data'!B1149</f>
        <v>44021</v>
      </c>
      <c r="C1158" s="292" t="str">
        <f>'Historical VAR Data'!F1149</f>
        <v>69.46</v>
      </c>
      <c r="D1158">
        <f t="shared" si="17"/>
        <v>2.1641898715912778E-3</v>
      </c>
      <c r="E1158">
        <v>2.1641898715912778E-3</v>
      </c>
    </row>
    <row r="1159" spans="2:5">
      <c r="B1159" s="293">
        <f>'Historical VAR Data'!B1150</f>
        <v>44020</v>
      </c>
      <c r="C1159" s="292" t="str">
        <f>'Historical VAR Data'!F1150</f>
        <v>69.31</v>
      </c>
      <c r="D1159">
        <f t="shared" si="17"/>
        <v>-1.6739963115335404E-2</v>
      </c>
      <c r="E1159">
        <v>-1.6739963115335404E-2</v>
      </c>
    </row>
    <row r="1160" spans="2:5">
      <c r="B1160" s="293">
        <f>'Historical VAR Data'!B1151</f>
        <v>44019</v>
      </c>
      <c r="C1160" s="292" t="str">
        <f>'Historical VAR Data'!F1151</f>
        <v>70.49</v>
      </c>
      <c r="D1160">
        <f t="shared" si="17"/>
        <v>-2.7858226451524068E-2</v>
      </c>
      <c r="E1160">
        <v>-2.7858226451524068E-2</v>
      </c>
    </row>
    <row r="1161" spans="2:5">
      <c r="B1161" s="293">
        <f>'Historical VAR Data'!B1152</f>
        <v>44018</v>
      </c>
      <c r="C1161" s="292" t="str">
        <f>'Historical VAR Data'!F1152</f>
        <v>72.51</v>
      </c>
      <c r="D1161">
        <f t="shared" si="17"/>
        <v>7.363156432342333E-3</v>
      </c>
      <c r="E1161">
        <v>7.363156432342333E-3</v>
      </c>
    </row>
    <row r="1162" spans="2:5">
      <c r="B1162" s="293">
        <f>'Historical VAR Data'!B1153</f>
        <v>44015</v>
      </c>
      <c r="C1162" s="292" t="str">
        <f>'Historical VAR Data'!F1153</f>
        <v>71.98</v>
      </c>
      <c r="D1162">
        <f t="shared" si="17"/>
        <v>1.1807703120607301E-2</v>
      </c>
      <c r="E1162">
        <v>1.1807703120607301E-2</v>
      </c>
    </row>
    <row r="1163" spans="2:5">
      <c r="B1163" s="293">
        <f>'Historical VAR Data'!B1154</f>
        <v>44014</v>
      </c>
      <c r="C1163" s="292" t="str">
        <f>'Historical VAR Data'!F1154</f>
        <v>71.14</v>
      </c>
      <c r="D1163">
        <f t="shared" si="17"/>
        <v>-2.1040819189227897E-3</v>
      </c>
      <c r="E1163">
        <v>-2.1040819189227897E-3</v>
      </c>
    </row>
    <row r="1164" spans="2:5">
      <c r="B1164" s="293">
        <f>'Historical VAR Data'!B1155</f>
        <v>44013</v>
      </c>
      <c r="C1164" s="292" t="str">
        <f>'Historical VAR Data'!F1155</f>
        <v>71.29</v>
      </c>
      <c r="D1164">
        <f t="shared" si="17"/>
        <v>-2.3023160202822978E-2</v>
      </c>
      <c r="E1164">
        <v>-2.3023160202822978E-2</v>
      </c>
    </row>
    <row r="1165" spans="2:5">
      <c r="B1165" s="293">
        <f>'Historical VAR Data'!B1156</f>
        <v>44012</v>
      </c>
      <c r="C1165" s="292" t="str">
        <f>'Historical VAR Data'!F1156</f>
        <v>72.97</v>
      </c>
      <c r="D1165">
        <f t="shared" ref="D1165:D1228" si="18">(C1165-C1166)/C1166</f>
        <v>9.5462091864969255E-3</v>
      </c>
      <c r="E1165">
        <v>9.5462091864969255E-3</v>
      </c>
    </row>
    <row r="1166" spans="2:5">
      <c r="B1166" s="293">
        <f>'Historical VAR Data'!B1157</f>
        <v>44011</v>
      </c>
      <c r="C1166" s="292" t="str">
        <f>'Historical VAR Data'!F1157</f>
        <v>72.28</v>
      </c>
      <c r="D1166">
        <f t="shared" si="18"/>
        <v>-2.1656740660530513E-2</v>
      </c>
      <c r="E1166">
        <v>-2.1656740660530513E-2</v>
      </c>
    </row>
    <row r="1167" spans="2:5">
      <c r="B1167" s="293">
        <f>'Historical VAR Data'!B1158</f>
        <v>44008</v>
      </c>
      <c r="C1167" s="292" t="str">
        <f>'Historical VAR Data'!F1158</f>
        <v>73.88</v>
      </c>
      <c r="D1167">
        <f t="shared" si="18"/>
        <v>9.2896174863386968E-3</v>
      </c>
      <c r="E1167">
        <v>9.2896174863386968E-3</v>
      </c>
    </row>
    <row r="1168" spans="2:5">
      <c r="B1168" s="293">
        <f>'Historical VAR Data'!B1159</f>
        <v>44007</v>
      </c>
      <c r="C1168" s="292" t="str">
        <f>'Historical VAR Data'!F1159</f>
        <v>73.20</v>
      </c>
      <c r="D1168">
        <f t="shared" si="18"/>
        <v>-9.7402597402597244E-3</v>
      </c>
      <c r="E1168">
        <v>-9.7402597402597244E-3</v>
      </c>
    </row>
    <row r="1169" spans="2:5">
      <c r="B1169" s="293">
        <f>'Historical VAR Data'!B1160</f>
        <v>44006</v>
      </c>
      <c r="C1169" s="292" t="str">
        <f>'Historical VAR Data'!F1160</f>
        <v>73.92</v>
      </c>
      <c r="D1169">
        <f t="shared" si="18"/>
        <v>-3.6747458952306404E-2</v>
      </c>
      <c r="E1169">
        <v>-3.6747458952306404E-2</v>
      </c>
    </row>
    <row r="1170" spans="2:5">
      <c r="B1170" s="293">
        <f>'Historical VAR Data'!B1161</f>
        <v>44005</v>
      </c>
      <c r="C1170" s="292" t="str">
        <f>'Historical VAR Data'!F1161</f>
        <v>76.74</v>
      </c>
      <c r="D1170">
        <f t="shared" si="18"/>
        <v>5.7170409147265344E-2</v>
      </c>
      <c r="E1170">
        <v>5.7170409147265344E-2</v>
      </c>
    </row>
    <row r="1171" spans="2:5">
      <c r="B1171" s="293">
        <f>'Historical VAR Data'!B1162</f>
        <v>44004</v>
      </c>
      <c r="C1171" s="292" t="str">
        <f>'Historical VAR Data'!F1162</f>
        <v>72.59</v>
      </c>
      <c r="D1171">
        <f t="shared" si="18"/>
        <v>2.4703557312252964E-2</v>
      </c>
      <c r="E1171">
        <v>2.4703557312252964E-2</v>
      </c>
    </row>
    <row r="1172" spans="2:5">
      <c r="B1172" s="293">
        <f>'Historical VAR Data'!B1163</f>
        <v>44001</v>
      </c>
      <c r="C1172" s="292" t="str">
        <f>'Historical VAR Data'!F1163</f>
        <v>70.84</v>
      </c>
      <c r="D1172">
        <f t="shared" si="18"/>
        <v>3.2573289902280696E-3</v>
      </c>
      <c r="E1172">
        <v>3.2573289902280696E-3</v>
      </c>
    </row>
    <row r="1173" spans="2:5">
      <c r="B1173" s="293">
        <f>'Historical VAR Data'!B1164</f>
        <v>44000</v>
      </c>
      <c r="C1173" s="292" t="str">
        <f>'Historical VAR Data'!F1164</f>
        <v>70.61</v>
      </c>
      <c r="D1173">
        <f t="shared" si="18"/>
        <v>1.3201320132013226E-2</v>
      </c>
      <c r="E1173">
        <v>1.3201320132013226E-2</v>
      </c>
    </row>
    <row r="1174" spans="2:5">
      <c r="B1174" s="293">
        <f>'Historical VAR Data'!B1165</f>
        <v>43999</v>
      </c>
      <c r="C1174" s="292" t="str">
        <f>'Historical VAR Data'!F1165</f>
        <v>69.69</v>
      </c>
      <c r="D1174">
        <f t="shared" si="18"/>
        <v>-1.4006791171477207E-2</v>
      </c>
      <c r="E1174">
        <v>-1.4006791171477207E-2</v>
      </c>
    </row>
    <row r="1175" spans="2:5">
      <c r="B1175" s="293">
        <f>'Historical VAR Data'!B1166</f>
        <v>43998</v>
      </c>
      <c r="C1175" s="292" t="str">
        <f>'Historical VAR Data'!F1166</f>
        <v>70.68</v>
      </c>
      <c r="D1175">
        <f t="shared" si="18"/>
        <v>-4.3668122270740682E-3</v>
      </c>
      <c r="E1175">
        <v>-4.3668122270740682E-3</v>
      </c>
    </row>
    <row r="1176" spans="2:5">
      <c r="B1176" s="293">
        <f>'Historical VAR Data'!B1167</f>
        <v>43997</v>
      </c>
      <c r="C1176" s="292" t="str">
        <f>'Historical VAR Data'!F1167</f>
        <v>70.99</v>
      </c>
      <c r="D1176">
        <f t="shared" si="18"/>
        <v>-3.8206205121257379E-2</v>
      </c>
      <c r="E1176">
        <v>-3.8206205121257379E-2</v>
      </c>
    </row>
    <row r="1177" spans="2:5">
      <c r="B1177" s="293">
        <f>'Historical VAR Data'!B1168</f>
        <v>43994</v>
      </c>
      <c r="C1177" s="292" t="str">
        <f>'Historical VAR Data'!F1168</f>
        <v>73.81</v>
      </c>
      <c r="D1177">
        <f t="shared" si="18"/>
        <v>-1.1649705409748318E-2</v>
      </c>
      <c r="E1177">
        <v>-1.1649705409748318E-2</v>
      </c>
    </row>
    <row r="1178" spans="2:5">
      <c r="B1178" s="293">
        <f>'Historical VAR Data'!B1169</f>
        <v>43993</v>
      </c>
      <c r="C1178" s="292" t="str">
        <f>'Historical VAR Data'!F1169</f>
        <v>74.68</v>
      </c>
      <c r="D1178">
        <f t="shared" si="18"/>
        <v>-1.0700909577313843E-3</v>
      </c>
      <c r="E1178">
        <v>-1.0700909577313843E-3</v>
      </c>
    </row>
    <row r="1179" spans="2:5">
      <c r="B1179" s="293">
        <f>'Historical VAR Data'!B1170</f>
        <v>43992</v>
      </c>
      <c r="C1179" s="292" t="str">
        <f>'Historical VAR Data'!F1170</f>
        <v>74.76</v>
      </c>
      <c r="D1179">
        <f t="shared" si="18"/>
        <v>1.607717041800704E-3</v>
      </c>
      <c r="E1179">
        <v>1.607717041800704E-3</v>
      </c>
    </row>
    <row r="1180" spans="2:5">
      <c r="B1180" s="293">
        <f>'Historical VAR Data'!B1171</f>
        <v>43991</v>
      </c>
      <c r="C1180" s="292" t="str">
        <f>'Historical VAR Data'!F1171</f>
        <v>74.64</v>
      </c>
      <c r="D1180">
        <f t="shared" si="18"/>
        <v>-5.5955235811351147E-3</v>
      </c>
      <c r="E1180">
        <v>-5.5955235811351147E-3</v>
      </c>
    </row>
    <row r="1181" spans="2:5">
      <c r="B1181" s="293">
        <f>'Historical VAR Data'!B1172</f>
        <v>43990</v>
      </c>
      <c r="C1181" s="292" t="str">
        <f>'Historical VAR Data'!F1172</f>
        <v>75.06</v>
      </c>
      <c r="D1181">
        <f t="shared" si="18"/>
        <v>6.0313630880579391E-3</v>
      </c>
      <c r="E1181">
        <v>6.0313630880579391E-3</v>
      </c>
    </row>
    <row r="1182" spans="2:5">
      <c r="B1182" s="293">
        <f>'Historical VAR Data'!B1173</f>
        <v>43987</v>
      </c>
      <c r="C1182" s="292" t="str">
        <f>'Historical VAR Data'!F1173</f>
        <v>74.61</v>
      </c>
      <c r="D1182">
        <f t="shared" si="18"/>
        <v>2.9529460466399898E-2</v>
      </c>
      <c r="E1182">
        <v>2.9529460466399898E-2</v>
      </c>
    </row>
    <row r="1183" spans="2:5">
      <c r="B1183" s="293">
        <f>'Historical VAR Data'!B1174</f>
        <v>43986</v>
      </c>
      <c r="C1183" s="292" t="str">
        <f>'Historical VAR Data'!F1174</f>
        <v>72.47</v>
      </c>
      <c r="D1183">
        <f t="shared" si="18"/>
        <v>4.7137113544988693E-3</v>
      </c>
      <c r="E1183">
        <v>4.7137113544988693E-3</v>
      </c>
    </row>
    <row r="1184" spans="2:5">
      <c r="B1184" s="293">
        <f>'Historical VAR Data'!B1175</f>
        <v>43985</v>
      </c>
      <c r="C1184" s="292" t="str">
        <f>'Historical VAR Data'!F1175</f>
        <v>72.13</v>
      </c>
      <c r="D1184">
        <f t="shared" si="18"/>
        <v>-2.1169765232731747E-2</v>
      </c>
      <c r="E1184">
        <v>-2.1169765232731747E-2</v>
      </c>
    </row>
    <row r="1185" spans="2:5">
      <c r="B1185" s="293">
        <f>'Historical VAR Data'!B1176</f>
        <v>43984</v>
      </c>
      <c r="C1185" s="292" t="str">
        <f>'Historical VAR Data'!F1176</f>
        <v>73.69</v>
      </c>
      <c r="D1185">
        <f t="shared" si="18"/>
        <v>-1.1800992356175346E-2</v>
      </c>
      <c r="E1185">
        <v>-1.1800992356175346E-2</v>
      </c>
    </row>
    <row r="1186" spans="2:5">
      <c r="B1186" s="293">
        <f>'Historical VAR Data'!B1177</f>
        <v>43983</v>
      </c>
      <c r="C1186" s="292" t="str">
        <f>'Historical VAR Data'!F1177</f>
        <v>74.57</v>
      </c>
      <c r="D1186">
        <f t="shared" si="18"/>
        <v>5.3669663222852596E-4</v>
      </c>
      <c r="E1186">
        <v>5.3669663222852596E-4</v>
      </c>
    </row>
    <row r="1187" spans="2:5">
      <c r="B1187" s="293">
        <f>'Historical VAR Data'!B1178</f>
        <v>43980</v>
      </c>
      <c r="C1187" s="292" t="str">
        <f>'Historical VAR Data'!F1178</f>
        <v>74.53</v>
      </c>
      <c r="D1187">
        <f t="shared" si="18"/>
        <v>2.2499657017423524E-2</v>
      </c>
      <c r="E1187">
        <v>2.2499657017423524E-2</v>
      </c>
    </row>
    <row r="1188" spans="2:5">
      <c r="B1188" s="293">
        <f>'Historical VAR Data'!B1179</f>
        <v>43979</v>
      </c>
      <c r="C1188" s="292" t="str">
        <f>'Historical VAR Data'!F1179</f>
        <v>72.89</v>
      </c>
      <c r="D1188">
        <f t="shared" si="18"/>
        <v>1.0536531262997438E-2</v>
      </c>
      <c r="E1188">
        <v>1.0536531262997438E-2</v>
      </c>
    </row>
    <row r="1189" spans="2:5">
      <c r="B1189" s="293">
        <f>'Historical VAR Data'!B1180</f>
        <v>43978</v>
      </c>
      <c r="C1189" s="292" t="str">
        <f>'Historical VAR Data'!F1180</f>
        <v>72.13</v>
      </c>
      <c r="D1189">
        <f t="shared" si="18"/>
        <v>1.8210050818746357E-2</v>
      </c>
      <c r="E1189">
        <v>1.8210050818746357E-2</v>
      </c>
    </row>
    <row r="1190" spans="2:5">
      <c r="B1190" s="293">
        <f>'Historical VAR Data'!B1181</f>
        <v>43977</v>
      </c>
      <c r="C1190" s="292" t="str">
        <f>'Historical VAR Data'!F1181</f>
        <v>70.84</v>
      </c>
      <c r="D1190">
        <f t="shared" si="18"/>
        <v>2.2664934314999385E-2</v>
      </c>
      <c r="E1190">
        <v>2.2664934314999385E-2</v>
      </c>
    </row>
    <row r="1191" spans="2:5">
      <c r="B1191" s="293">
        <f>'Historical VAR Data'!B1182</f>
        <v>43973</v>
      </c>
      <c r="C1191" s="292" t="str">
        <f>'Historical VAR Data'!F1182</f>
        <v>69.27</v>
      </c>
      <c r="D1191">
        <f t="shared" si="18"/>
        <v>7.7102123945301309E-3</v>
      </c>
      <c r="E1191">
        <v>7.7102123945301309E-3</v>
      </c>
    </row>
    <row r="1192" spans="2:5">
      <c r="B1192" s="293">
        <f>'Historical VAR Data'!B1183</f>
        <v>43972</v>
      </c>
      <c r="C1192" s="292" t="str">
        <f>'Historical VAR Data'!F1183</f>
        <v>68.74</v>
      </c>
      <c r="D1192">
        <f t="shared" si="18"/>
        <v>-2.8547201808931742E-2</v>
      </c>
      <c r="E1192">
        <v>-2.8547201808931742E-2</v>
      </c>
    </row>
    <row r="1193" spans="2:5">
      <c r="B1193" s="293">
        <f>'Historical VAR Data'!B1184</f>
        <v>43971</v>
      </c>
      <c r="C1193" s="292" t="str">
        <f>'Historical VAR Data'!F1184</f>
        <v>70.76</v>
      </c>
      <c r="D1193">
        <f t="shared" si="18"/>
        <v>2.0331651045421929E-2</v>
      </c>
      <c r="E1193">
        <v>2.0331651045421929E-2</v>
      </c>
    </row>
    <row r="1194" spans="2:5">
      <c r="B1194" s="293">
        <f>'Historical VAR Data'!B1185</f>
        <v>43970</v>
      </c>
      <c r="C1194" s="292" t="str">
        <f>'Historical VAR Data'!F1185</f>
        <v>69.35</v>
      </c>
      <c r="D1194">
        <f t="shared" si="18"/>
        <v>2.4220942253729151E-2</v>
      </c>
      <c r="E1194">
        <v>2.4220942253729151E-2</v>
      </c>
    </row>
    <row r="1195" spans="2:5">
      <c r="B1195" s="293">
        <f>'Historical VAR Data'!B1186</f>
        <v>43969</v>
      </c>
      <c r="C1195" s="292" t="str">
        <f>'Historical VAR Data'!F1186</f>
        <v>67.71</v>
      </c>
      <c r="D1195">
        <f t="shared" si="18"/>
        <v>-2.1531791907514582E-2</v>
      </c>
      <c r="E1195">
        <v>-2.1531791907514582E-2</v>
      </c>
    </row>
    <row r="1196" spans="2:5">
      <c r="B1196" s="293">
        <f>'Historical VAR Data'!B1187</f>
        <v>43966</v>
      </c>
      <c r="C1196" s="292" t="str">
        <f>'Historical VAR Data'!F1187</f>
        <v>69.20</v>
      </c>
      <c r="D1196">
        <f t="shared" si="18"/>
        <v>1.674992653540994E-2</v>
      </c>
      <c r="E1196">
        <v>1.674992653540994E-2</v>
      </c>
    </row>
    <row r="1197" spans="2:5">
      <c r="B1197" s="293">
        <f>'Historical VAR Data'!B1188</f>
        <v>43965</v>
      </c>
      <c r="C1197" s="292" t="str">
        <f>'Historical VAR Data'!F1188</f>
        <v>68.06</v>
      </c>
      <c r="D1197">
        <f t="shared" si="18"/>
        <v>-3.9650063496542994E-2</v>
      </c>
      <c r="E1197">
        <v>-3.9650063496542994E-2</v>
      </c>
    </row>
    <row r="1198" spans="2:5">
      <c r="B1198" s="293">
        <f>'Historical VAR Data'!B1189</f>
        <v>43964</v>
      </c>
      <c r="C1198" s="292" t="str">
        <f>'Historical VAR Data'!F1189</f>
        <v>70.87</v>
      </c>
      <c r="D1198">
        <f t="shared" si="18"/>
        <v>1.518407104999287E-2</v>
      </c>
      <c r="E1198">
        <v>1.518407104999287E-2</v>
      </c>
    </row>
    <row r="1199" spans="2:5">
      <c r="B1199" s="293">
        <f>'Historical VAR Data'!B1190</f>
        <v>43963</v>
      </c>
      <c r="C1199" s="292" t="str">
        <f>'Historical VAR Data'!F1190</f>
        <v>69.81</v>
      </c>
      <c r="D1199">
        <f t="shared" si="18"/>
        <v>5.7727272727272759E-2</v>
      </c>
      <c r="E1199">
        <v>5.7727272727272759E-2</v>
      </c>
    </row>
    <row r="1200" spans="2:5">
      <c r="B1200" s="293">
        <f>'Historical VAR Data'!B1191</f>
        <v>43962</v>
      </c>
      <c r="C1200" s="292" t="str">
        <f>'Historical VAR Data'!F1191</f>
        <v>66.00</v>
      </c>
      <c r="D1200">
        <f t="shared" si="18"/>
        <v>-4.0742417383430821E-3</v>
      </c>
      <c r="E1200">
        <v>-4.0742417383430821E-3</v>
      </c>
    </row>
    <row r="1201" spans="2:5">
      <c r="B1201" s="293">
        <f>'Historical VAR Data'!B1192</f>
        <v>43959</v>
      </c>
      <c r="C1201" s="292" t="str">
        <f>'Historical VAR Data'!F1192</f>
        <v>66.27</v>
      </c>
      <c r="D1201">
        <f t="shared" si="18"/>
        <v>-3.8031644650892794E-2</v>
      </c>
      <c r="E1201">
        <v>-3.8031644650892794E-2</v>
      </c>
    </row>
    <row r="1202" spans="2:5">
      <c r="B1202" s="293">
        <f>'Historical VAR Data'!B1193</f>
        <v>43958</v>
      </c>
      <c r="C1202" s="292" t="str">
        <f>'Historical VAR Data'!F1193</f>
        <v>68.89</v>
      </c>
      <c r="D1202">
        <f t="shared" si="18"/>
        <v>-4.4918896436988702E-2</v>
      </c>
      <c r="E1202">
        <v>-4.4918896436988702E-2</v>
      </c>
    </row>
    <row r="1203" spans="2:5">
      <c r="B1203" s="293">
        <f>'Historical VAR Data'!B1194</f>
        <v>43957</v>
      </c>
      <c r="C1203" s="292" t="str">
        <f>'Historical VAR Data'!F1194</f>
        <v>72.13</v>
      </c>
      <c r="D1203">
        <f t="shared" si="18"/>
        <v>2.2685382106904781E-2</v>
      </c>
      <c r="E1203">
        <v>2.2685382106904781E-2</v>
      </c>
    </row>
    <row r="1204" spans="2:5">
      <c r="B1204" s="293">
        <f>'Historical VAR Data'!B1195</f>
        <v>43956</v>
      </c>
      <c r="C1204" s="292" t="str">
        <f>'Historical VAR Data'!F1195</f>
        <v>70.53</v>
      </c>
      <c r="D1204">
        <f t="shared" si="18"/>
        <v>1.2634601579325132E-2</v>
      </c>
      <c r="E1204">
        <v>1.2634601579325132E-2</v>
      </c>
    </row>
    <row r="1205" spans="2:5">
      <c r="B1205" s="293">
        <f>'Historical VAR Data'!B1196</f>
        <v>43955</v>
      </c>
      <c r="C1205" s="292" t="str">
        <f>'Historical VAR Data'!F1196</f>
        <v>69.65</v>
      </c>
      <c r="D1205">
        <f t="shared" si="18"/>
        <v>-3.7983425414364641E-2</v>
      </c>
      <c r="E1205">
        <v>-3.7983425414364641E-2</v>
      </c>
    </row>
    <row r="1206" spans="2:5">
      <c r="B1206" s="293">
        <f>'Historical VAR Data'!B1197</f>
        <v>43951</v>
      </c>
      <c r="C1206" s="292" t="str">
        <f>'Historical VAR Data'!F1197</f>
        <v>72.40</v>
      </c>
      <c r="D1206">
        <f t="shared" si="18"/>
        <v>5.3857350800582279E-2</v>
      </c>
      <c r="E1206">
        <v>5.3857350800582279E-2</v>
      </c>
    </row>
    <row r="1207" spans="2:5">
      <c r="B1207" s="293">
        <f>'Historical VAR Data'!B1198</f>
        <v>43950</v>
      </c>
      <c r="C1207" s="292" t="str">
        <f>'Historical VAR Data'!F1198</f>
        <v>68.70</v>
      </c>
      <c r="D1207">
        <f t="shared" si="18"/>
        <v>-1.7436791630338615E-3</v>
      </c>
      <c r="E1207">
        <v>-1.7436791630338615E-3</v>
      </c>
    </row>
    <row r="1208" spans="2:5">
      <c r="B1208" s="293">
        <f>'Historical VAR Data'!B1199</f>
        <v>43949</v>
      </c>
      <c r="C1208" s="292" t="str">
        <f>'Historical VAR Data'!F1199</f>
        <v>68.82</v>
      </c>
      <c r="D1208">
        <f t="shared" si="18"/>
        <v>-2.1609326130224767E-2</v>
      </c>
      <c r="E1208">
        <v>-2.1609326130224767E-2</v>
      </c>
    </row>
    <row r="1209" spans="2:5">
      <c r="B1209" s="293">
        <f>'Historical VAR Data'!B1200</f>
        <v>43948</v>
      </c>
      <c r="C1209" s="292" t="str">
        <f>'Historical VAR Data'!F1200</f>
        <v>70.34</v>
      </c>
      <c r="D1209">
        <f t="shared" si="18"/>
        <v>-1.1245431543435439E-2</v>
      </c>
      <c r="E1209">
        <v>-1.1245431543435439E-2</v>
      </c>
    </row>
    <row r="1210" spans="2:5">
      <c r="B1210" s="293">
        <f>'Historical VAR Data'!B1201</f>
        <v>43945</v>
      </c>
      <c r="C1210" s="292" t="str">
        <f>'Historical VAR Data'!F1201</f>
        <v>71.14</v>
      </c>
      <c r="D1210">
        <f t="shared" si="18"/>
        <v>-1.8893945662667281E-2</v>
      </c>
      <c r="E1210">
        <v>-1.8893945662667281E-2</v>
      </c>
    </row>
    <row r="1211" spans="2:5">
      <c r="B1211" s="293">
        <f>'Historical VAR Data'!B1202</f>
        <v>43944</v>
      </c>
      <c r="C1211" s="292" t="str">
        <f>'Historical VAR Data'!F1202</f>
        <v>72.51</v>
      </c>
      <c r="D1211">
        <f t="shared" si="18"/>
        <v>-2.4616626311541542E-2</v>
      </c>
      <c r="E1211">
        <v>-2.4616626311541542E-2</v>
      </c>
    </row>
    <row r="1212" spans="2:5">
      <c r="B1212" s="293">
        <f>'Historical VAR Data'!B1203</f>
        <v>43943</v>
      </c>
      <c r="C1212" s="292" t="str">
        <f>'Historical VAR Data'!F1203</f>
        <v>74.34</v>
      </c>
      <c r="D1212">
        <f t="shared" si="18"/>
        <v>3.1034948050196192E-3</v>
      </c>
      <c r="E1212">
        <v>3.1034948050196192E-3</v>
      </c>
    </row>
    <row r="1213" spans="2:5">
      <c r="B1213" s="293">
        <f>'Historical VAR Data'!B1204</f>
        <v>43942</v>
      </c>
      <c r="C1213" s="292" t="str">
        <f>'Historical VAR Data'!F1204</f>
        <v>74.11</v>
      </c>
      <c r="D1213">
        <f t="shared" si="18"/>
        <v>-1.6195406876410447E-2</v>
      </c>
      <c r="E1213">
        <v>-1.6195406876410447E-2</v>
      </c>
    </row>
    <row r="1214" spans="2:5">
      <c r="B1214" s="293">
        <f>'Historical VAR Data'!B1205</f>
        <v>43941</v>
      </c>
      <c r="C1214" s="292" t="str">
        <f>'Historical VAR Data'!F1205</f>
        <v>75.33</v>
      </c>
      <c r="D1214">
        <f t="shared" si="18"/>
        <v>3.5606268902942037E-2</v>
      </c>
      <c r="E1214">
        <v>3.5606268902942037E-2</v>
      </c>
    </row>
    <row r="1215" spans="2:5">
      <c r="B1215" s="293">
        <f>'Historical VAR Data'!B1206</f>
        <v>43938</v>
      </c>
      <c r="C1215" s="292" t="str">
        <f>'Historical VAR Data'!F1206</f>
        <v>72.74</v>
      </c>
      <c r="D1215">
        <f t="shared" si="18"/>
        <v>4.2799944774263151E-3</v>
      </c>
      <c r="E1215">
        <v>4.2799944774263151E-3</v>
      </c>
    </row>
    <row r="1216" spans="2:5">
      <c r="B1216" s="293">
        <f>'Historical VAR Data'!B1207</f>
        <v>43937</v>
      </c>
      <c r="C1216" s="292" t="str">
        <f>'Historical VAR Data'!F1207</f>
        <v>72.43</v>
      </c>
      <c r="D1216">
        <f t="shared" si="18"/>
        <v>5.7835548415364507E-2</v>
      </c>
      <c r="E1216">
        <v>5.7835548415364507E-2</v>
      </c>
    </row>
    <row r="1217" spans="2:5">
      <c r="B1217" s="293">
        <f>'Historical VAR Data'!B1208</f>
        <v>43936</v>
      </c>
      <c r="C1217" s="292" t="str">
        <f>'Historical VAR Data'!F1208</f>
        <v>68.47</v>
      </c>
      <c r="D1217">
        <f t="shared" si="18"/>
        <v>1.4069905213270185E-2</v>
      </c>
      <c r="E1217">
        <v>1.4069905213270185E-2</v>
      </c>
    </row>
    <row r="1218" spans="2:5">
      <c r="B1218" s="293">
        <f>'Historical VAR Data'!B1209</f>
        <v>43934</v>
      </c>
      <c r="C1218" s="292" t="str">
        <f>'Historical VAR Data'!F1209</f>
        <v>67.52</v>
      </c>
      <c r="D1218">
        <f t="shared" si="18"/>
        <v>1.7787157069641131E-2</v>
      </c>
      <c r="E1218">
        <v>1.7787157069641131E-2</v>
      </c>
    </row>
    <row r="1219" spans="2:5">
      <c r="B1219" s="293">
        <f>'Historical VAR Data'!B1210</f>
        <v>43930</v>
      </c>
      <c r="C1219" s="292" t="str">
        <f>'Historical VAR Data'!F1210</f>
        <v>66.34</v>
      </c>
      <c r="D1219">
        <f t="shared" si="18"/>
        <v>2.234550778240103E-2</v>
      </c>
      <c r="E1219">
        <v>2.234550778240103E-2</v>
      </c>
    </row>
    <row r="1220" spans="2:5">
      <c r="B1220" s="293">
        <f>'Historical VAR Data'!B1211</f>
        <v>43929</v>
      </c>
      <c r="C1220" s="292" t="str">
        <f>'Historical VAR Data'!F1211</f>
        <v>64.89</v>
      </c>
      <c r="D1220">
        <f t="shared" si="18"/>
        <v>4.4759298019642589E-2</v>
      </c>
      <c r="E1220">
        <v>4.4759298019642589E-2</v>
      </c>
    </row>
    <row r="1221" spans="2:5">
      <c r="B1221" s="293">
        <f>'Historical VAR Data'!B1212</f>
        <v>43928</v>
      </c>
      <c r="C1221" s="292" t="str">
        <f>'Historical VAR Data'!F1212</f>
        <v>62.11</v>
      </c>
      <c r="D1221">
        <f t="shared" si="18"/>
        <v>2.5086647961709785E-2</v>
      </c>
      <c r="E1221">
        <v>2.5086647961709785E-2</v>
      </c>
    </row>
    <row r="1222" spans="2:5">
      <c r="B1222" s="293">
        <f>'Historical VAR Data'!B1213</f>
        <v>43924</v>
      </c>
      <c r="C1222" s="292" t="str">
        <f>'Historical VAR Data'!F1213</f>
        <v>60.59</v>
      </c>
      <c r="D1222">
        <f t="shared" si="18"/>
        <v>-1.7990275526742292E-2</v>
      </c>
      <c r="E1222">
        <v>-1.7990275526742292E-2</v>
      </c>
    </row>
    <row r="1223" spans="2:5">
      <c r="B1223" s="293">
        <f>'Historical VAR Data'!B1214</f>
        <v>43922</v>
      </c>
      <c r="C1223" s="292" t="str">
        <f>'Historical VAR Data'!F1214</f>
        <v>61.70</v>
      </c>
      <c r="D1223">
        <f t="shared" si="18"/>
        <v>-3.7891782317168138E-2</v>
      </c>
      <c r="E1223">
        <v>-3.7891782317168138E-2</v>
      </c>
    </row>
    <row r="1224" spans="2:5">
      <c r="B1224" s="293">
        <f>'Historical VAR Data'!B1215</f>
        <v>43921</v>
      </c>
      <c r="C1224" s="292" t="str">
        <f>'Historical VAR Data'!F1215</f>
        <v>64.13</v>
      </c>
      <c r="D1224">
        <f t="shared" si="18"/>
        <v>2.986992131042223E-2</v>
      </c>
      <c r="E1224">
        <v>2.986992131042223E-2</v>
      </c>
    </row>
    <row r="1225" spans="2:5">
      <c r="B1225" s="293">
        <f>'Historical VAR Data'!B1216</f>
        <v>43920</v>
      </c>
      <c r="C1225" s="292" t="str">
        <f>'Historical VAR Data'!F1216</f>
        <v>62.27</v>
      </c>
      <c r="D1225">
        <f t="shared" si="18"/>
        <v>-1.5026890224612397E-2</v>
      </c>
      <c r="E1225">
        <v>-1.5026890224612397E-2</v>
      </c>
    </row>
    <row r="1226" spans="2:5">
      <c r="B1226" s="293">
        <f>'Historical VAR Data'!B1217</f>
        <v>43917</v>
      </c>
      <c r="C1226" s="292" t="str">
        <f>'Historical VAR Data'!F1217</f>
        <v>63.22</v>
      </c>
      <c r="D1226">
        <f t="shared" si="18"/>
        <v>4.2030657656172692E-2</v>
      </c>
      <c r="E1226">
        <v>4.2030657656172692E-2</v>
      </c>
    </row>
    <row r="1227" spans="2:5">
      <c r="B1227" s="293">
        <f>'Historical VAR Data'!B1218</f>
        <v>43916</v>
      </c>
      <c r="C1227" s="292" t="str">
        <f>'Historical VAR Data'!F1218</f>
        <v>60.67</v>
      </c>
      <c r="D1227">
        <f t="shared" si="18"/>
        <v>5.8023872679045328E-3</v>
      </c>
      <c r="E1227">
        <v>5.8023872679045328E-3</v>
      </c>
    </row>
    <row r="1228" spans="2:5">
      <c r="B1228" s="293">
        <f>'Historical VAR Data'!B1219</f>
        <v>43915</v>
      </c>
      <c r="C1228" s="292" t="str">
        <f>'Historical VAR Data'!F1219</f>
        <v>60.32</v>
      </c>
      <c r="D1228">
        <f t="shared" si="18"/>
        <v>2.7597955706984624E-2</v>
      </c>
      <c r="E1228">
        <v>2.7597955706984624E-2</v>
      </c>
    </row>
    <row r="1229" spans="2:5">
      <c r="B1229" s="293">
        <f>'Historical VAR Data'!B1220</f>
        <v>43914</v>
      </c>
      <c r="C1229" s="292" t="str">
        <f>'Historical VAR Data'!F1220</f>
        <v>58.70</v>
      </c>
      <c r="D1229">
        <f t="shared" ref="D1229:D1292" si="19">(C1229-C1230)/C1230</f>
        <v>1.5044094760505007E-2</v>
      </c>
      <c r="E1229">
        <v>1.5044094760505007E-2</v>
      </c>
    </row>
    <row r="1230" spans="2:5">
      <c r="B1230" s="293">
        <f>'Historical VAR Data'!B1221</f>
        <v>43913</v>
      </c>
      <c r="C1230" s="292" t="str">
        <f>'Historical VAR Data'!F1221</f>
        <v>57.83</v>
      </c>
      <c r="D1230">
        <f t="shared" si="19"/>
        <v>-5.967479674796751E-2</v>
      </c>
      <c r="E1230">
        <v>-5.967479674796751E-2</v>
      </c>
    </row>
    <row r="1231" spans="2:5">
      <c r="B1231" s="293">
        <f>'Historical VAR Data'!B1222</f>
        <v>43910</v>
      </c>
      <c r="C1231" s="292" t="str">
        <f>'Historical VAR Data'!F1222</f>
        <v>61.50</v>
      </c>
      <c r="D1231">
        <f t="shared" si="19"/>
        <v>3.7099494097807807E-2</v>
      </c>
      <c r="E1231">
        <v>3.7099494097807807E-2</v>
      </c>
    </row>
    <row r="1232" spans="2:5">
      <c r="B1232" s="293">
        <f>'Historical VAR Data'!B1223</f>
        <v>43909</v>
      </c>
      <c r="C1232" s="292" t="str">
        <f>'Historical VAR Data'!F1223</f>
        <v>59.30</v>
      </c>
      <c r="D1232">
        <f t="shared" si="19"/>
        <v>-2.7390519927833389E-2</v>
      </c>
      <c r="E1232">
        <v>-2.7390519927833389E-2</v>
      </c>
    </row>
    <row r="1233" spans="2:5">
      <c r="B1233" s="293">
        <f>'Historical VAR Data'!B1224</f>
        <v>43908</v>
      </c>
      <c r="C1233" s="292" t="str">
        <f>'Historical VAR Data'!F1224</f>
        <v>60.97</v>
      </c>
      <c r="D1233">
        <f t="shared" si="19"/>
        <v>-8.5632873425315045E-2</v>
      </c>
      <c r="E1233">
        <v>-8.5632873425315045E-2</v>
      </c>
    </row>
    <row r="1234" spans="2:5">
      <c r="B1234" s="293">
        <f>'Historical VAR Data'!B1225</f>
        <v>43907</v>
      </c>
      <c r="C1234" s="292" t="str">
        <f>'Historical VAR Data'!F1225</f>
        <v>66.68</v>
      </c>
      <c r="D1234">
        <f t="shared" si="19"/>
        <v>-2.9826858722537423E-2</v>
      </c>
      <c r="E1234">
        <v>-2.9826858722537423E-2</v>
      </c>
    </row>
    <row r="1235" spans="2:5">
      <c r="B1235" s="293">
        <f>'Historical VAR Data'!B1226</f>
        <v>43906</v>
      </c>
      <c r="C1235" s="292" t="str">
        <f>'Historical VAR Data'!F1226</f>
        <v>68.73</v>
      </c>
      <c r="D1235">
        <f t="shared" si="19"/>
        <v>-7.3844495351030728E-2</v>
      </c>
      <c r="E1235">
        <v>-7.3844495351030728E-2</v>
      </c>
    </row>
    <row r="1236" spans="2:5">
      <c r="B1236" s="293">
        <f>'Historical VAR Data'!B1227</f>
        <v>43903</v>
      </c>
      <c r="C1236" s="292" t="str">
        <f>'Historical VAR Data'!F1227</f>
        <v>74.21</v>
      </c>
      <c r="D1236">
        <f t="shared" si="19"/>
        <v>3.9210194650609119E-2</v>
      </c>
      <c r="E1236">
        <v>3.9210194650609119E-2</v>
      </c>
    </row>
    <row r="1237" spans="2:5">
      <c r="B1237" s="293">
        <f>'Historical VAR Data'!B1228</f>
        <v>43902</v>
      </c>
      <c r="C1237" s="292" t="str">
        <f>'Historical VAR Data'!F1228</f>
        <v>71.41</v>
      </c>
      <c r="D1237">
        <f t="shared" si="19"/>
        <v>-8.4487179487179528E-2</v>
      </c>
      <c r="E1237">
        <v>-8.4487179487179528E-2</v>
      </c>
    </row>
    <row r="1238" spans="2:5">
      <c r="B1238" s="293">
        <f>'Historical VAR Data'!B1229</f>
        <v>43901</v>
      </c>
      <c r="C1238" s="292" t="str">
        <f>'Historical VAR Data'!F1229</f>
        <v>78.00</v>
      </c>
      <c r="D1238">
        <f t="shared" si="19"/>
        <v>1.540832049306684E-3</v>
      </c>
      <c r="E1238">
        <v>1.540832049306684E-3</v>
      </c>
    </row>
    <row r="1239" spans="2:5">
      <c r="B1239" s="293">
        <f>'Historical VAR Data'!B1230</f>
        <v>43899</v>
      </c>
      <c r="C1239" s="292" t="str">
        <f>'Historical VAR Data'!F1230</f>
        <v>77.88</v>
      </c>
      <c r="D1239">
        <f t="shared" si="19"/>
        <v>-2.1485111194873827E-2</v>
      </c>
      <c r="E1239">
        <v>-2.1485111194873827E-2</v>
      </c>
    </row>
    <row r="1240" spans="2:5">
      <c r="B1240" s="293">
        <f>'Historical VAR Data'!B1231</f>
        <v>43896</v>
      </c>
      <c r="C1240" s="292" t="str">
        <f>'Historical VAR Data'!F1231</f>
        <v>79.59</v>
      </c>
      <c r="D1240">
        <f t="shared" si="19"/>
        <v>-2.4990812201396449E-2</v>
      </c>
      <c r="E1240">
        <v>-2.4990812201396449E-2</v>
      </c>
    </row>
    <row r="1241" spans="2:5">
      <c r="B1241" s="293">
        <f>'Historical VAR Data'!B1232</f>
        <v>43895</v>
      </c>
      <c r="C1241" s="292" t="str">
        <f>'Historical VAR Data'!F1232</f>
        <v>81.63</v>
      </c>
      <c r="D1241">
        <f t="shared" si="19"/>
        <v>-9.7907232896828175E-4</v>
      </c>
      <c r="E1241">
        <v>-9.7907232896828175E-4</v>
      </c>
    </row>
    <row r="1242" spans="2:5">
      <c r="B1242" s="293">
        <f>'Historical VAR Data'!B1233</f>
        <v>43894</v>
      </c>
      <c r="C1242" s="292" t="str">
        <f>'Historical VAR Data'!F1233</f>
        <v>81.71</v>
      </c>
      <c r="D1242">
        <f t="shared" si="19"/>
        <v>-8.7346839742813657E-3</v>
      </c>
      <c r="E1242">
        <v>-8.7346839742813657E-3</v>
      </c>
    </row>
    <row r="1243" spans="2:5">
      <c r="B1243" s="293">
        <f>'Historical VAR Data'!B1234</f>
        <v>43893</v>
      </c>
      <c r="C1243" s="292" t="str">
        <f>'Historical VAR Data'!F1234</f>
        <v>82.43</v>
      </c>
      <c r="D1243">
        <f t="shared" si="19"/>
        <v>4.8194303153611472E-2</v>
      </c>
      <c r="E1243">
        <v>4.8194303153611472E-2</v>
      </c>
    </row>
    <row r="1244" spans="2:5">
      <c r="B1244" s="293">
        <f>'Historical VAR Data'!B1235</f>
        <v>43892</v>
      </c>
      <c r="C1244" s="292" t="str">
        <f>'Historical VAR Data'!F1235</f>
        <v>78.64</v>
      </c>
      <c r="D1244">
        <f t="shared" si="19"/>
        <v>-2.4922504649721077E-2</v>
      </c>
      <c r="E1244">
        <v>-2.4922504649721077E-2</v>
      </c>
    </row>
    <row r="1245" spans="2:5">
      <c r="B1245" s="293">
        <f>'Historical VAR Data'!B1236</f>
        <v>43889</v>
      </c>
      <c r="C1245" s="292" t="str">
        <f>'Historical VAR Data'!F1236</f>
        <v>80.65</v>
      </c>
      <c r="D1245">
        <f t="shared" si="19"/>
        <v>-2.289798885388903E-2</v>
      </c>
      <c r="E1245">
        <v>-2.289798885388903E-2</v>
      </c>
    </row>
    <row r="1246" spans="2:5">
      <c r="B1246" s="293">
        <f>'Historical VAR Data'!B1237</f>
        <v>43888</v>
      </c>
      <c r="C1246" s="292" t="str">
        <f>'Historical VAR Data'!F1237</f>
        <v>82.54</v>
      </c>
      <c r="D1246">
        <f t="shared" si="19"/>
        <v>-4.8437878420915529E-4</v>
      </c>
      <c r="E1246">
        <v>-4.8437878420915529E-4</v>
      </c>
    </row>
    <row r="1247" spans="2:5">
      <c r="B1247" s="293">
        <f>'Historical VAR Data'!B1238</f>
        <v>43887</v>
      </c>
      <c r="C1247" s="292" t="str">
        <f>'Historical VAR Data'!F1238</f>
        <v>82.58</v>
      </c>
      <c r="D1247">
        <f t="shared" si="19"/>
        <v>-9.0003600144005769E-3</v>
      </c>
      <c r="E1247">
        <v>-9.0003600144005769E-3</v>
      </c>
    </row>
    <row r="1248" spans="2:5">
      <c r="B1248" s="293">
        <f>'Historical VAR Data'!B1239</f>
        <v>43886</v>
      </c>
      <c r="C1248" s="292" t="str">
        <f>'Historical VAR Data'!F1239</f>
        <v>83.33</v>
      </c>
      <c r="D1248">
        <f t="shared" si="19"/>
        <v>3.6131518728170198E-3</v>
      </c>
      <c r="E1248">
        <v>3.6131518728170198E-3</v>
      </c>
    </row>
    <row r="1249" spans="2:5">
      <c r="B1249" s="293">
        <f>'Historical VAR Data'!B1240</f>
        <v>43885</v>
      </c>
      <c r="C1249" s="292" t="str">
        <f>'Historical VAR Data'!F1240</f>
        <v>83.03</v>
      </c>
      <c r="D1249">
        <f t="shared" si="19"/>
        <v>-1.4831514000949217E-2</v>
      </c>
      <c r="E1249">
        <v>-1.4831514000949217E-2</v>
      </c>
    </row>
    <row r="1250" spans="2:5">
      <c r="B1250" s="293">
        <f>'Historical VAR Data'!B1241</f>
        <v>43881</v>
      </c>
      <c r="C1250" s="292" t="str">
        <f>'Historical VAR Data'!F1241</f>
        <v>84.28</v>
      </c>
      <c r="D1250">
        <f t="shared" si="19"/>
        <v>-6.2492630586015929E-3</v>
      </c>
      <c r="E1250">
        <v>-6.2492630586015929E-3</v>
      </c>
    </row>
    <row r="1251" spans="2:5">
      <c r="B1251" s="293">
        <f>'Historical VAR Data'!B1242</f>
        <v>43880</v>
      </c>
      <c r="C1251" s="292" t="str">
        <f>'Historical VAR Data'!F1242</f>
        <v>84.81</v>
      </c>
      <c r="D1251">
        <f t="shared" si="19"/>
        <v>2.2299903567984676E-2</v>
      </c>
      <c r="E1251">
        <v>2.2299903567984676E-2</v>
      </c>
    </row>
    <row r="1252" spans="2:5">
      <c r="B1252" s="293">
        <f>'Historical VAR Data'!B1243</f>
        <v>43879</v>
      </c>
      <c r="C1252" s="292" t="str">
        <f>'Historical VAR Data'!F1243</f>
        <v>82.96</v>
      </c>
      <c r="D1252">
        <f t="shared" si="19"/>
        <v>-6.2290368950648082E-3</v>
      </c>
      <c r="E1252">
        <v>-6.2290368950648082E-3</v>
      </c>
    </row>
    <row r="1253" spans="2:5">
      <c r="B1253" s="293">
        <f>'Historical VAR Data'!B1244</f>
        <v>43878</v>
      </c>
      <c r="C1253" s="292" t="str">
        <f>'Historical VAR Data'!F1244</f>
        <v>83.48</v>
      </c>
      <c r="D1253">
        <f t="shared" si="19"/>
        <v>-2.1336459554513403E-2</v>
      </c>
      <c r="E1253">
        <v>-2.1336459554513403E-2</v>
      </c>
    </row>
    <row r="1254" spans="2:5">
      <c r="B1254" s="293">
        <f>'Historical VAR Data'!B1245</f>
        <v>43875</v>
      </c>
      <c r="C1254" s="292" t="str">
        <f>'Historical VAR Data'!F1245</f>
        <v>85.30</v>
      </c>
      <c r="D1254">
        <f t="shared" si="19"/>
        <v>-2.1340064249655798E-2</v>
      </c>
      <c r="E1254">
        <v>-2.1340064249655798E-2</v>
      </c>
    </row>
    <row r="1255" spans="2:5">
      <c r="B1255" s="293">
        <f>'Historical VAR Data'!B1246</f>
        <v>43874</v>
      </c>
      <c r="C1255" s="292" t="str">
        <f>'Historical VAR Data'!F1246</f>
        <v>87.16</v>
      </c>
      <c r="D1255">
        <f t="shared" si="19"/>
        <v>-1.4027149321267071E-2</v>
      </c>
      <c r="E1255">
        <v>-1.4027149321267071E-2</v>
      </c>
    </row>
    <row r="1256" spans="2:5">
      <c r="B1256" s="293">
        <f>'Historical VAR Data'!B1247</f>
        <v>43873</v>
      </c>
      <c r="C1256" s="292" t="str">
        <f>'Historical VAR Data'!F1247</f>
        <v>88.40</v>
      </c>
      <c r="D1256">
        <f t="shared" si="19"/>
        <v>-4.5228403437349662E-4</v>
      </c>
      <c r="E1256">
        <v>-4.5228403437349662E-4</v>
      </c>
    </row>
    <row r="1257" spans="2:5">
      <c r="B1257" s="293">
        <f>'Historical VAR Data'!B1248</f>
        <v>43872</v>
      </c>
      <c r="C1257" s="292" t="str">
        <f>'Historical VAR Data'!F1248</f>
        <v>88.44</v>
      </c>
      <c r="D1257">
        <f t="shared" si="19"/>
        <v>2.9449423815621014E-2</v>
      </c>
      <c r="E1257">
        <v>2.9449423815621014E-2</v>
      </c>
    </row>
    <row r="1258" spans="2:5">
      <c r="B1258" s="293">
        <f>'Historical VAR Data'!B1249</f>
        <v>43871</v>
      </c>
      <c r="C1258" s="292" t="str">
        <f>'Historical VAR Data'!F1249</f>
        <v>85.91</v>
      </c>
      <c r="D1258">
        <f t="shared" si="19"/>
        <v>-1.8171428571428609E-2</v>
      </c>
      <c r="E1258">
        <v>-1.8171428571428609E-2</v>
      </c>
    </row>
    <row r="1259" spans="2:5">
      <c r="B1259" s="293">
        <f>'Historical VAR Data'!B1250</f>
        <v>43868</v>
      </c>
      <c r="C1259" s="292" t="str">
        <f>'Historical VAR Data'!F1250</f>
        <v>87.50</v>
      </c>
      <c r="D1259">
        <f t="shared" si="19"/>
        <v>3.2204789430223008E-2</v>
      </c>
      <c r="E1259">
        <v>3.2204789430223008E-2</v>
      </c>
    </row>
    <row r="1260" spans="2:5">
      <c r="B1260" s="293">
        <f>'Historical VAR Data'!B1251</f>
        <v>43867</v>
      </c>
      <c r="C1260" s="292" t="str">
        <f>'Historical VAR Data'!F1251</f>
        <v>84.77</v>
      </c>
      <c r="D1260">
        <f t="shared" si="19"/>
        <v>7.1284305572055879E-3</v>
      </c>
      <c r="E1260">
        <v>7.1284305572055879E-3</v>
      </c>
    </row>
    <row r="1261" spans="2:5">
      <c r="B1261" s="293">
        <f>'Historical VAR Data'!B1252</f>
        <v>43866</v>
      </c>
      <c r="C1261" s="292" t="str">
        <f>'Historical VAR Data'!F1252</f>
        <v>84.17</v>
      </c>
      <c r="D1261">
        <f t="shared" si="19"/>
        <v>-7.0779756989500335E-3</v>
      </c>
      <c r="E1261">
        <v>-7.0779756989500335E-3</v>
      </c>
    </row>
    <row r="1262" spans="2:5">
      <c r="B1262" s="293">
        <f>'Historical VAR Data'!B1253</f>
        <v>43865</v>
      </c>
      <c r="C1262" s="292" t="str">
        <f>'Historical VAR Data'!F1253</f>
        <v>84.77</v>
      </c>
      <c r="D1262">
        <f t="shared" si="19"/>
        <v>1.5817855002995724E-2</v>
      </c>
      <c r="E1262">
        <v>1.5817855002995724E-2</v>
      </c>
    </row>
    <row r="1263" spans="2:5">
      <c r="B1263" s="293">
        <f>'Historical VAR Data'!B1254</f>
        <v>43864</v>
      </c>
      <c r="C1263" s="292" t="str">
        <f>'Historical VAR Data'!F1254</f>
        <v>83.45</v>
      </c>
      <c r="D1263">
        <f t="shared" si="19"/>
        <v>-2.3062514633575261E-2</v>
      </c>
      <c r="E1263">
        <v>-2.3062514633575261E-2</v>
      </c>
    </row>
    <row r="1264" spans="2:5">
      <c r="B1264" s="293">
        <f>'Historical VAR Data'!B1255</f>
        <v>43861</v>
      </c>
      <c r="C1264" s="292" t="str">
        <f>'Historical VAR Data'!F1255</f>
        <v>85.42</v>
      </c>
      <c r="D1264">
        <f t="shared" si="19"/>
        <v>-6.975122064636065E-3</v>
      </c>
      <c r="E1264">
        <v>-6.975122064636065E-3</v>
      </c>
    </row>
    <row r="1265" spans="2:5">
      <c r="B1265" s="293">
        <f>'Historical VAR Data'!B1256</f>
        <v>43860</v>
      </c>
      <c r="C1265" s="292" t="str">
        <f>'Historical VAR Data'!F1256</f>
        <v>86.02</v>
      </c>
      <c r="D1265">
        <f t="shared" si="19"/>
        <v>3.9682539682538423E-3</v>
      </c>
      <c r="E1265">
        <v>3.9682539682538423E-3</v>
      </c>
    </row>
    <row r="1266" spans="2:5">
      <c r="B1266" s="293">
        <f>'Historical VAR Data'!B1257</f>
        <v>43859</v>
      </c>
      <c r="C1266" s="292" t="str">
        <f>'Historical VAR Data'!F1257</f>
        <v>85.68</v>
      </c>
      <c r="D1266">
        <f t="shared" si="19"/>
        <v>1.025822426600642E-2</v>
      </c>
      <c r="E1266">
        <v>1.025822426600642E-2</v>
      </c>
    </row>
    <row r="1267" spans="2:5">
      <c r="B1267" s="293">
        <f>'Historical VAR Data'!B1258</f>
        <v>43858</v>
      </c>
      <c r="C1267" s="292" t="str">
        <f>'Historical VAR Data'!F1258</f>
        <v>84.81</v>
      </c>
      <c r="D1267">
        <f t="shared" si="19"/>
        <v>-9.6917328351237546E-3</v>
      </c>
      <c r="E1267">
        <v>-9.6917328351237546E-3</v>
      </c>
    </row>
    <row r="1268" spans="2:5">
      <c r="B1268" s="293">
        <f>'Historical VAR Data'!B1259</f>
        <v>43857</v>
      </c>
      <c r="C1268" s="292" t="str">
        <f>'Historical VAR Data'!F1259</f>
        <v>85.64</v>
      </c>
      <c r="D1268">
        <f t="shared" si="19"/>
        <v>-1.3932066781807643E-2</v>
      </c>
      <c r="E1268">
        <v>-1.3932066781807643E-2</v>
      </c>
    </row>
    <row r="1269" spans="2:5">
      <c r="B1269" s="293">
        <f>'Historical VAR Data'!B1260</f>
        <v>43854</v>
      </c>
      <c r="C1269" s="292" t="str">
        <f>'Historical VAR Data'!F1260</f>
        <v>86.85</v>
      </c>
      <c r="D1269">
        <f t="shared" si="19"/>
        <v>1.0941683156791965E-2</v>
      </c>
      <c r="E1269">
        <v>1.0941683156791965E-2</v>
      </c>
    </row>
    <row r="1270" spans="2:5">
      <c r="B1270" s="293">
        <f>'Historical VAR Data'!B1261</f>
        <v>43853</v>
      </c>
      <c r="C1270" s="292" t="str">
        <f>'Historical VAR Data'!F1261</f>
        <v>85.91</v>
      </c>
      <c r="D1270">
        <f t="shared" si="19"/>
        <v>1.2015549534691907E-2</v>
      </c>
      <c r="E1270">
        <v>1.2015549534691907E-2</v>
      </c>
    </row>
    <row r="1271" spans="2:5">
      <c r="B1271" s="293">
        <f>'Historical VAR Data'!B1262</f>
        <v>43852</v>
      </c>
      <c r="C1271" s="292" t="str">
        <f>'Historical VAR Data'!F1262</f>
        <v>84.89</v>
      </c>
      <c r="D1271">
        <f t="shared" si="19"/>
        <v>-4.2629976316679835E-2</v>
      </c>
      <c r="E1271">
        <v>-4.2629976316679835E-2</v>
      </c>
    </row>
    <row r="1272" spans="2:5">
      <c r="B1272" s="293">
        <f>'Historical VAR Data'!B1263</f>
        <v>43851</v>
      </c>
      <c r="C1272" s="292" t="str">
        <f>'Historical VAR Data'!F1263</f>
        <v>88.67</v>
      </c>
      <c r="D1272">
        <f t="shared" si="19"/>
        <v>-9.2737430167597577E-3</v>
      </c>
      <c r="E1272">
        <v>-9.2737430167597577E-3</v>
      </c>
    </row>
    <row r="1273" spans="2:5">
      <c r="B1273" s="293">
        <f>'Historical VAR Data'!B1264</f>
        <v>43850</v>
      </c>
      <c r="C1273" s="292" t="str">
        <f>'Historical VAR Data'!F1264</f>
        <v>89.50</v>
      </c>
      <c r="D1273">
        <f t="shared" si="19"/>
        <v>-2.44168301722258E-2</v>
      </c>
      <c r="E1273">
        <v>-2.44168301722258E-2</v>
      </c>
    </row>
    <row r="1274" spans="2:5">
      <c r="B1274" s="293">
        <f>'Historical VAR Data'!B1265</f>
        <v>43847</v>
      </c>
      <c r="C1274" s="292" t="str">
        <f>'Historical VAR Data'!F1265</f>
        <v>91.74</v>
      </c>
      <c r="D1274">
        <f t="shared" si="19"/>
        <v>-1.9582245430810139E-3</v>
      </c>
      <c r="E1274">
        <v>-1.9582245430810139E-3</v>
      </c>
    </row>
    <row r="1275" spans="2:5">
      <c r="B1275" s="293">
        <f>'Historical VAR Data'!B1266</f>
        <v>43846</v>
      </c>
      <c r="C1275" s="292" t="str">
        <f>'Historical VAR Data'!F1266</f>
        <v>91.92</v>
      </c>
      <c r="D1275">
        <f t="shared" si="19"/>
        <v>-1.9415404309792973E-2</v>
      </c>
      <c r="E1275">
        <v>-1.9415404309792973E-2</v>
      </c>
    </row>
    <row r="1276" spans="2:5">
      <c r="B1276" s="293">
        <f>'Historical VAR Data'!B1267</f>
        <v>43845</v>
      </c>
      <c r="C1276" s="292" t="str">
        <f>'Historical VAR Data'!F1267</f>
        <v>93.74</v>
      </c>
      <c r="D1276">
        <f t="shared" si="19"/>
        <v>2.7813436029096158E-3</v>
      </c>
      <c r="E1276">
        <v>2.7813436029096158E-3</v>
      </c>
    </row>
    <row r="1277" spans="2:5">
      <c r="B1277" s="293">
        <f>'Historical VAR Data'!B1268</f>
        <v>43844</v>
      </c>
      <c r="C1277" s="292" t="str">
        <f>'Historical VAR Data'!F1268</f>
        <v>93.48</v>
      </c>
      <c r="D1277">
        <f t="shared" si="19"/>
        <v>1.4432989690721629E-2</v>
      </c>
      <c r="E1277">
        <v>1.4432989690721629E-2</v>
      </c>
    </row>
    <row r="1278" spans="2:5">
      <c r="B1278" s="293">
        <f>'Historical VAR Data'!B1269</f>
        <v>43843</v>
      </c>
      <c r="C1278" s="292" t="str">
        <f>'Historical VAR Data'!F1269</f>
        <v>92.15</v>
      </c>
      <c r="D1278">
        <f t="shared" si="19"/>
        <v>1.208127402526094E-2</v>
      </c>
      <c r="E1278">
        <v>1.208127402526094E-2</v>
      </c>
    </row>
    <row r="1279" spans="2:5">
      <c r="B1279" s="293">
        <f>'Historical VAR Data'!B1270</f>
        <v>43840</v>
      </c>
      <c r="C1279" s="292" t="str">
        <f>'Historical VAR Data'!F1270</f>
        <v>91.05</v>
      </c>
      <c r="D1279">
        <f t="shared" si="19"/>
        <v>7.9707738292925812E-3</v>
      </c>
      <c r="E1279">
        <v>7.9707738292925812E-3</v>
      </c>
    </row>
    <row r="1280" spans="2:5">
      <c r="B1280" s="293">
        <f>'Historical VAR Data'!B1271</f>
        <v>43839</v>
      </c>
      <c r="C1280" s="292" t="str">
        <f>'Historical VAR Data'!F1271</f>
        <v>90.33</v>
      </c>
      <c r="D1280">
        <f t="shared" si="19"/>
        <v>-5.0666372948563491E-3</v>
      </c>
      <c r="E1280">
        <v>-5.0666372948563491E-3</v>
      </c>
    </row>
    <row r="1281" spans="2:5">
      <c r="B1281" s="293">
        <f>'Historical VAR Data'!B1272</f>
        <v>43838</v>
      </c>
      <c r="C1281" s="292" t="str">
        <f>'Historical VAR Data'!F1272</f>
        <v>90.79</v>
      </c>
      <c r="D1281">
        <f t="shared" si="19"/>
        <v>-4.9320473476544132E-3</v>
      </c>
      <c r="E1281">
        <v>-4.9320473476544132E-3</v>
      </c>
    </row>
    <row r="1282" spans="2:5">
      <c r="B1282" s="293">
        <f>'Historical VAR Data'!B1273</f>
        <v>43837</v>
      </c>
      <c r="C1282" s="292" t="str">
        <f>'Historical VAR Data'!F1273</f>
        <v>91.24</v>
      </c>
      <c r="D1282">
        <f t="shared" si="19"/>
        <v>1.3890432270252251E-2</v>
      </c>
      <c r="E1282">
        <v>1.3890432270252251E-2</v>
      </c>
    </row>
    <row r="1283" spans="2:5">
      <c r="B1283" s="293">
        <f>'Historical VAR Data'!B1274</f>
        <v>43836</v>
      </c>
      <c r="C1283" s="292" t="str">
        <f>'Historical VAR Data'!F1274</f>
        <v>89.99</v>
      </c>
      <c r="D1283">
        <f t="shared" si="19"/>
        <v>-3.7639765304993181E-3</v>
      </c>
      <c r="E1283">
        <v>-3.7639765304993181E-3</v>
      </c>
    </row>
    <row r="1284" spans="2:5">
      <c r="B1284" s="293">
        <f>'Historical VAR Data'!B1275</f>
        <v>43833</v>
      </c>
      <c r="C1284" s="292" t="str">
        <f>'Historical VAR Data'!F1275</f>
        <v>90.33</v>
      </c>
      <c r="D1284">
        <f t="shared" si="19"/>
        <v>-1.6976820111002312E-2</v>
      </c>
      <c r="E1284">
        <v>-1.6976820111002312E-2</v>
      </c>
    </row>
    <row r="1285" spans="2:5">
      <c r="B1285" s="293">
        <f>'Historical VAR Data'!B1276</f>
        <v>43832</v>
      </c>
      <c r="C1285" s="292" t="str">
        <f>'Historical VAR Data'!F1276</f>
        <v>91.89</v>
      </c>
      <c r="D1285">
        <f t="shared" si="19"/>
        <v>-1.1956521739130374E-3</v>
      </c>
      <c r="E1285">
        <v>-1.1956521739130374E-3</v>
      </c>
    </row>
    <row r="1286" spans="2:5">
      <c r="B1286" s="293">
        <f>'Historical VAR Data'!B1277</f>
        <v>43831</v>
      </c>
      <c r="C1286" s="292" t="str">
        <f>'Historical VAR Data'!F1277</f>
        <v>92.00</v>
      </c>
      <c r="D1286">
        <f t="shared" si="19"/>
        <v>2.0974364665408952E-2</v>
      </c>
      <c r="E1286">
        <v>2.0974364665408952E-2</v>
      </c>
    </row>
    <row r="1287" spans="2:5">
      <c r="B1287" s="293">
        <f>'Historical VAR Data'!B1278</f>
        <v>43830</v>
      </c>
      <c r="C1287" s="292" t="str">
        <f>'Historical VAR Data'!F1278</f>
        <v>90.11</v>
      </c>
      <c r="D1287">
        <f t="shared" si="19"/>
        <v>2.1423713443663575E-2</v>
      </c>
      <c r="E1287">
        <v>2.1423713443663575E-2</v>
      </c>
    </row>
    <row r="1288" spans="2:5">
      <c r="B1288" s="293">
        <f>'Historical VAR Data'!B1279</f>
        <v>43829</v>
      </c>
      <c r="C1288" s="292" t="str">
        <f>'Historical VAR Data'!F1279</f>
        <v>88.22</v>
      </c>
      <c r="D1288">
        <f t="shared" si="19"/>
        <v>-2.4875621890547137E-3</v>
      </c>
      <c r="E1288">
        <v>-2.4875621890547137E-3</v>
      </c>
    </row>
    <row r="1289" spans="2:5">
      <c r="B1289" s="293">
        <f>'Historical VAR Data'!B1280</f>
        <v>43826</v>
      </c>
      <c r="C1289" s="292" t="str">
        <f>'Historical VAR Data'!F1280</f>
        <v>88.44</v>
      </c>
      <c r="D1289">
        <f t="shared" si="19"/>
        <v>3.8592508513053737E-3</v>
      </c>
      <c r="E1289">
        <v>3.8592508513053737E-3</v>
      </c>
    </row>
    <row r="1290" spans="2:5">
      <c r="B1290" s="293">
        <f>'Historical VAR Data'!B1281</f>
        <v>43825</v>
      </c>
      <c r="C1290" s="292" t="str">
        <f>'Historical VAR Data'!F1281</f>
        <v>88.10</v>
      </c>
      <c r="D1290">
        <f t="shared" si="19"/>
        <v>1.0436976717513438E-2</v>
      </c>
      <c r="E1290">
        <v>1.0436976717513438E-2</v>
      </c>
    </row>
    <row r="1291" spans="2:5">
      <c r="B1291" s="293">
        <f>'Historical VAR Data'!B1282</f>
        <v>43823</v>
      </c>
      <c r="C1291" s="292" t="str">
        <f>'Historical VAR Data'!F1282</f>
        <v>87.19</v>
      </c>
      <c r="D1291">
        <f t="shared" si="19"/>
        <v>5.1879179156099015E-3</v>
      </c>
      <c r="E1291">
        <v>5.1879179156099015E-3</v>
      </c>
    </row>
    <row r="1292" spans="2:5">
      <c r="B1292" s="293">
        <f>'Historical VAR Data'!B1283</f>
        <v>43822</v>
      </c>
      <c r="C1292" s="292" t="str">
        <f>'Historical VAR Data'!F1283</f>
        <v>86.74</v>
      </c>
      <c r="D1292">
        <f t="shared" si="19"/>
        <v>-9.2144667127388048E-4</v>
      </c>
      <c r="E1292">
        <v>-9.2144667127388048E-4</v>
      </c>
    </row>
    <row r="1293" spans="2:5">
      <c r="B1293" s="293">
        <f>'Historical VAR Data'!B1284</f>
        <v>43819</v>
      </c>
      <c r="C1293" s="292" t="str">
        <f>'Historical VAR Data'!F1284</f>
        <v>86.82</v>
      </c>
      <c r="D1293">
        <f t="shared" ref="D1293:D1356" si="20">(C1293-C1294)/C1294</f>
        <v>5.7924003707136244E-3</v>
      </c>
      <c r="E1293">
        <v>5.7924003707136244E-3</v>
      </c>
    </row>
    <row r="1294" spans="2:5">
      <c r="B1294" s="293">
        <f>'Historical VAR Data'!B1285</f>
        <v>43818</v>
      </c>
      <c r="C1294" s="292" t="str">
        <f>'Historical VAR Data'!F1285</f>
        <v>86.32</v>
      </c>
      <c r="D1294">
        <f t="shared" si="20"/>
        <v>-9.2592592592607059E-4</v>
      </c>
      <c r="E1294">
        <v>-9.2592592592607059E-4</v>
      </c>
    </row>
    <row r="1295" spans="2:5">
      <c r="B1295" s="293">
        <f>'Historical VAR Data'!B1286</f>
        <v>43817</v>
      </c>
      <c r="C1295" s="292" t="str">
        <f>'Historical VAR Data'!F1286</f>
        <v>86.40</v>
      </c>
      <c r="D1295">
        <f t="shared" si="20"/>
        <v>-1.2119826206265586E-2</v>
      </c>
      <c r="E1295">
        <v>-1.2119826206265586E-2</v>
      </c>
    </row>
    <row r="1296" spans="2:5">
      <c r="B1296" s="293">
        <f>'Historical VAR Data'!B1287</f>
        <v>43816</v>
      </c>
      <c r="C1296" s="292" t="str">
        <f>'Historical VAR Data'!F1287</f>
        <v>87.46</v>
      </c>
      <c r="D1296">
        <f t="shared" si="20"/>
        <v>5.2873563218390086E-3</v>
      </c>
      <c r="E1296">
        <v>5.2873563218390086E-3</v>
      </c>
    </row>
    <row r="1297" spans="2:5">
      <c r="B1297" s="293">
        <f>'Historical VAR Data'!B1288</f>
        <v>43815</v>
      </c>
      <c r="C1297" s="292" t="str">
        <f>'Historical VAR Data'!F1288</f>
        <v>87.00</v>
      </c>
      <c r="D1297">
        <f t="shared" si="20"/>
        <v>-6.0550668342282772E-3</v>
      </c>
      <c r="E1297">
        <v>-6.0550668342282772E-3</v>
      </c>
    </row>
    <row r="1298" spans="2:5">
      <c r="B1298" s="293">
        <f>'Historical VAR Data'!B1289</f>
        <v>43812</v>
      </c>
      <c r="C1298" s="292" t="str">
        <f>'Historical VAR Data'!F1289</f>
        <v>87.53</v>
      </c>
      <c r="D1298">
        <f t="shared" si="20"/>
        <v>1.038901073531116E-2</v>
      </c>
      <c r="E1298">
        <v>1.038901073531116E-2</v>
      </c>
    </row>
    <row r="1299" spans="2:5">
      <c r="B1299" s="293">
        <f>'Historical VAR Data'!B1290</f>
        <v>43811</v>
      </c>
      <c r="C1299" s="292" t="str">
        <f>'Historical VAR Data'!F1290</f>
        <v>86.63</v>
      </c>
      <c r="D1299">
        <f t="shared" si="20"/>
        <v>1.2860984449900553E-2</v>
      </c>
      <c r="E1299">
        <v>1.2860984449900553E-2</v>
      </c>
    </row>
    <row r="1300" spans="2:5">
      <c r="B1300" s="293">
        <f>'Historical VAR Data'!B1291</f>
        <v>43810</v>
      </c>
      <c r="C1300" s="292" t="str">
        <f>'Historical VAR Data'!F1291</f>
        <v>85.53</v>
      </c>
      <c r="D1300">
        <f t="shared" si="20"/>
        <v>2.7263992313235598E-2</v>
      </c>
      <c r="E1300">
        <v>2.7263992313235598E-2</v>
      </c>
    </row>
    <row r="1301" spans="2:5">
      <c r="B1301" s="293">
        <f>'Historical VAR Data'!B1292</f>
        <v>43809</v>
      </c>
      <c r="C1301" s="292" t="str">
        <f>'Historical VAR Data'!F1292</f>
        <v>83.26</v>
      </c>
      <c r="D1301">
        <f t="shared" si="20"/>
        <v>-2.3915592028135899E-2</v>
      </c>
      <c r="E1301">
        <v>-2.3915592028135899E-2</v>
      </c>
    </row>
    <row r="1302" spans="2:5">
      <c r="B1302" s="293">
        <f>'Historical VAR Data'!B1293</f>
        <v>43808</v>
      </c>
      <c r="C1302" s="292" t="str">
        <f>'Historical VAR Data'!F1293</f>
        <v>85.30</v>
      </c>
      <c r="D1302">
        <f t="shared" si="20"/>
        <v>4.6915317851269105E-4</v>
      </c>
      <c r="E1302">
        <v>4.6915317851269105E-4</v>
      </c>
    </row>
    <row r="1303" spans="2:5">
      <c r="B1303" s="293">
        <f>'Historical VAR Data'!B1294</f>
        <v>43805</v>
      </c>
      <c r="C1303" s="292" t="str">
        <f>'Historical VAR Data'!F1294</f>
        <v>85.26</v>
      </c>
      <c r="D1303">
        <f t="shared" si="20"/>
        <v>-1.2737378415933236E-2</v>
      </c>
      <c r="E1303">
        <v>-1.2737378415933236E-2</v>
      </c>
    </row>
    <row r="1304" spans="2:5">
      <c r="B1304" s="293">
        <f>'Historical VAR Data'!B1295</f>
        <v>43804</v>
      </c>
      <c r="C1304" s="292" t="str">
        <f>'Historical VAR Data'!F1295</f>
        <v>86.36</v>
      </c>
      <c r="D1304">
        <f t="shared" si="20"/>
        <v>-6.099666244677191E-3</v>
      </c>
      <c r="E1304">
        <v>-6.099666244677191E-3</v>
      </c>
    </row>
    <row r="1305" spans="2:5">
      <c r="B1305" s="293">
        <f>'Historical VAR Data'!B1296</f>
        <v>43803</v>
      </c>
      <c r="C1305" s="292" t="str">
        <f>'Historical VAR Data'!F1296</f>
        <v>86.89</v>
      </c>
      <c r="D1305">
        <f t="shared" si="20"/>
        <v>2.1914648212225806E-3</v>
      </c>
      <c r="E1305">
        <v>2.1914648212225806E-3</v>
      </c>
    </row>
    <row r="1306" spans="2:5">
      <c r="B1306" s="293">
        <f>'Historical VAR Data'!B1297</f>
        <v>43802</v>
      </c>
      <c r="C1306" s="292" t="str">
        <f>'Historical VAR Data'!F1297</f>
        <v>86.70</v>
      </c>
      <c r="D1306">
        <f t="shared" si="20"/>
        <v>-6.5314541079407951E-3</v>
      </c>
      <c r="E1306">
        <v>-6.5314541079407951E-3</v>
      </c>
    </row>
    <row r="1307" spans="2:5">
      <c r="B1307" s="293">
        <f>'Historical VAR Data'!B1298</f>
        <v>43801</v>
      </c>
      <c r="C1307" s="292" t="str">
        <f>'Historical VAR Data'!F1298</f>
        <v>87.27</v>
      </c>
      <c r="D1307">
        <f t="shared" si="20"/>
        <v>-8.9711560299796309E-3</v>
      </c>
      <c r="E1307">
        <v>-8.9711560299796309E-3</v>
      </c>
    </row>
    <row r="1308" spans="2:5">
      <c r="B1308" s="293">
        <f>'Historical VAR Data'!B1299</f>
        <v>43798</v>
      </c>
      <c r="C1308" s="292" t="str">
        <f>'Historical VAR Data'!F1299</f>
        <v>88.06</v>
      </c>
      <c r="D1308">
        <f t="shared" si="20"/>
        <v>6.8602789846788081E-3</v>
      </c>
      <c r="E1308">
        <v>6.8602789846788081E-3</v>
      </c>
    </row>
    <row r="1309" spans="2:5">
      <c r="B1309" s="293">
        <f>'Historical VAR Data'!B1300</f>
        <v>43797</v>
      </c>
      <c r="C1309" s="292" t="str">
        <f>'Historical VAR Data'!F1300</f>
        <v>87.46</v>
      </c>
      <c r="D1309">
        <f t="shared" si="20"/>
        <v>-1.7121333181144354E-3</v>
      </c>
      <c r="E1309">
        <v>-1.7121333181144354E-3</v>
      </c>
    </row>
    <row r="1310" spans="2:5">
      <c r="B1310" s="293">
        <f>'Historical VAR Data'!B1301</f>
        <v>43796</v>
      </c>
      <c r="C1310" s="292" t="str">
        <f>'Historical VAR Data'!F1301</f>
        <v>87.61</v>
      </c>
      <c r="D1310">
        <f t="shared" si="20"/>
        <v>-7.7018914939405003E-3</v>
      </c>
      <c r="E1310">
        <v>-7.7018914939405003E-3</v>
      </c>
    </row>
    <row r="1311" spans="2:5">
      <c r="B1311" s="293">
        <f>'Historical VAR Data'!B1302</f>
        <v>43795</v>
      </c>
      <c r="C1311" s="292" t="str">
        <f>'Historical VAR Data'!F1302</f>
        <v>88.29</v>
      </c>
      <c r="D1311">
        <f t="shared" si="20"/>
        <v>-1.2305627027631662E-2</v>
      </c>
      <c r="E1311">
        <v>-1.2305627027631662E-2</v>
      </c>
    </row>
    <row r="1312" spans="2:5">
      <c r="B1312" s="293">
        <f>'Historical VAR Data'!B1303</f>
        <v>43794</v>
      </c>
      <c r="C1312" s="292" t="str">
        <f>'Historical VAR Data'!F1303</f>
        <v>89.39</v>
      </c>
      <c r="D1312">
        <f t="shared" si="20"/>
        <v>2.5796321220278597E-3</v>
      </c>
      <c r="E1312">
        <v>2.5796321220278597E-3</v>
      </c>
    </row>
    <row r="1313" spans="2:5">
      <c r="B1313" s="293">
        <f>'Historical VAR Data'!B1304</f>
        <v>43791</v>
      </c>
      <c r="C1313" s="292" t="str">
        <f>'Historical VAR Data'!F1304</f>
        <v>89.16</v>
      </c>
      <c r="D1313">
        <f t="shared" si="20"/>
        <v>2.165692677896185E-2</v>
      </c>
      <c r="E1313">
        <v>2.165692677896185E-2</v>
      </c>
    </row>
    <row r="1314" spans="2:5">
      <c r="B1314" s="293">
        <f>'Historical VAR Data'!B1305</f>
        <v>43790</v>
      </c>
      <c r="C1314" s="292" t="str">
        <f>'Historical VAR Data'!F1305</f>
        <v>87.27</v>
      </c>
      <c r="D1314">
        <f t="shared" si="20"/>
        <v>-1.4900101591601845E-2</v>
      </c>
      <c r="E1314">
        <v>-1.4900101591601845E-2</v>
      </c>
    </row>
    <row r="1315" spans="2:5">
      <c r="B1315" s="293">
        <f>'Historical VAR Data'!B1306</f>
        <v>43789</v>
      </c>
      <c r="C1315" s="292" t="str">
        <f>'Historical VAR Data'!F1306</f>
        <v>88.59</v>
      </c>
      <c r="D1315">
        <f t="shared" si="20"/>
        <v>-2.5895068678224477E-3</v>
      </c>
      <c r="E1315">
        <v>-2.5895068678224477E-3</v>
      </c>
    </row>
    <row r="1316" spans="2:5">
      <c r="B1316" s="293">
        <f>'Historical VAR Data'!B1307</f>
        <v>43788</v>
      </c>
      <c r="C1316" s="292" t="str">
        <f>'Historical VAR Data'!F1307</f>
        <v>88.82</v>
      </c>
      <c r="D1316">
        <f t="shared" si="20"/>
        <v>-8.9988751406088298E-4</v>
      </c>
      <c r="E1316">
        <v>-8.9988751406088298E-4</v>
      </c>
    </row>
    <row r="1317" spans="2:5">
      <c r="B1317" s="293">
        <f>'Historical VAR Data'!B1308</f>
        <v>43787</v>
      </c>
      <c r="C1317" s="292" t="str">
        <f>'Historical VAR Data'!F1308</f>
        <v>88.90</v>
      </c>
      <c r="D1317">
        <f t="shared" si="20"/>
        <v>9.006980409819017E-4</v>
      </c>
      <c r="E1317">
        <v>9.006980409819017E-4</v>
      </c>
    </row>
    <row r="1318" spans="2:5">
      <c r="B1318" s="293">
        <f>'Historical VAR Data'!B1309</f>
        <v>43784</v>
      </c>
      <c r="C1318" s="292" t="str">
        <f>'Historical VAR Data'!F1309</f>
        <v>88.82</v>
      </c>
      <c r="D1318">
        <f t="shared" si="20"/>
        <v>-1.0141535718266028E-2</v>
      </c>
      <c r="E1318">
        <v>-1.0141535718266028E-2</v>
      </c>
    </row>
    <row r="1319" spans="2:5">
      <c r="B1319" s="293">
        <f>'Historical VAR Data'!B1310</f>
        <v>43783</v>
      </c>
      <c r="C1319" s="292" t="str">
        <f>'Historical VAR Data'!F1310</f>
        <v>89.73</v>
      </c>
      <c r="D1319">
        <f t="shared" si="20"/>
        <v>2.1219566674111874E-3</v>
      </c>
      <c r="E1319">
        <v>2.1219566674111874E-3</v>
      </c>
    </row>
    <row r="1320" spans="2:5">
      <c r="B1320" s="293">
        <f>'Historical VAR Data'!B1311</f>
        <v>43782</v>
      </c>
      <c r="C1320" s="292" t="str">
        <f>'Historical VAR Data'!F1311</f>
        <v>89.54</v>
      </c>
      <c r="D1320">
        <f t="shared" si="20"/>
        <v>4.4692737430174586E-4</v>
      </c>
      <c r="E1320">
        <v>4.4692737430174586E-4</v>
      </c>
    </row>
    <row r="1321" spans="2:5">
      <c r="B1321" s="293">
        <f>'Historical VAR Data'!B1312</f>
        <v>43780</v>
      </c>
      <c r="C1321" s="292" t="str">
        <f>'Historical VAR Data'!F1312</f>
        <v>89.50</v>
      </c>
      <c r="D1321">
        <f t="shared" si="20"/>
        <v>7.2023407607472497E-3</v>
      </c>
      <c r="E1321">
        <v>7.2023407607472497E-3</v>
      </c>
    </row>
    <row r="1322" spans="2:5">
      <c r="B1322" s="293">
        <f>'Historical VAR Data'!B1313</f>
        <v>43777</v>
      </c>
      <c r="C1322" s="292" t="str">
        <f>'Historical VAR Data'!F1313</f>
        <v>88.86</v>
      </c>
      <c r="D1322">
        <f t="shared" si="20"/>
        <v>-1.8013040114929778E-2</v>
      </c>
      <c r="E1322">
        <v>-1.8013040114929778E-2</v>
      </c>
    </row>
    <row r="1323" spans="2:5">
      <c r="B1323" s="293">
        <f>'Historical VAR Data'!B1314</f>
        <v>43776</v>
      </c>
      <c r="C1323" s="292" t="str">
        <f>'Historical VAR Data'!F1314</f>
        <v>90.49</v>
      </c>
      <c r="D1323">
        <f t="shared" si="20"/>
        <v>-9.0889180902321322E-3</v>
      </c>
      <c r="E1323">
        <v>-9.0889180902321322E-3</v>
      </c>
    </row>
    <row r="1324" spans="2:5">
      <c r="B1324" s="293">
        <f>'Historical VAR Data'!B1315</f>
        <v>43775</v>
      </c>
      <c r="C1324" s="292" t="str">
        <f>'Historical VAR Data'!F1315</f>
        <v>91.32</v>
      </c>
      <c r="D1324">
        <f t="shared" si="20"/>
        <v>4.3821209465372523E-4</v>
      </c>
      <c r="E1324">
        <v>4.3821209465372523E-4</v>
      </c>
    </row>
    <row r="1325" spans="2:5">
      <c r="B1325" s="293">
        <f>'Historical VAR Data'!B1316</f>
        <v>43774</v>
      </c>
      <c r="C1325" s="292" t="str">
        <f>'Historical VAR Data'!F1316</f>
        <v>91.28</v>
      </c>
      <c r="D1325">
        <f t="shared" si="20"/>
        <v>4.3840420868047187E-4</v>
      </c>
      <c r="E1325">
        <v>4.3840420868047187E-4</v>
      </c>
    </row>
    <row r="1326" spans="2:5">
      <c r="B1326" s="293">
        <f>'Historical VAR Data'!B1317</f>
        <v>43773</v>
      </c>
      <c r="C1326" s="292" t="str">
        <f>'Historical VAR Data'!F1317</f>
        <v>91.24</v>
      </c>
      <c r="D1326">
        <f t="shared" si="20"/>
        <v>-7.8294910830795875E-3</v>
      </c>
      <c r="E1326">
        <v>-7.8294910830795875E-3</v>
      </c>
    </row>
    <row r="1327" spans="2:5">
      <c r="B1327" s="293">
        <f>'Historical VAR Data'!B1318</f>
        <v>43770</v>
      </c>
      <c r="C1327" s="292" t="str">
        <f>'Historical VAR Data'!F1318</f>
        <v>91.96</v>
      </c>
      <c r="D1327">
        <f t="shared" si="20"/>
        <v>-7.3402417962004189E-3</v>
      </c>
      <c r="E1327">
        <v>-7.3402417962004189E-3</v>
      </c>
    </row>
    <row r="1328" spans="2:5">
      <c r="B1328" s="293">
        <f>'Historical VAR Data'!B1319</f>
        <v>43769</v>
      </c>
      <c r="C1328" s="292" t="str">
        <f>'Historical VAR Data'!F1319</f>
        <v>92.64</v>
      </c>
      <c r="D1328">
        <f t="shared" si="20"/>
        <v>1.1906062261059568E-2</v>
      </c>
      <c r="E1328">
        <v>1.1906062261059568E-2</v>
      </c>
    </row>
    <row r="1329" spans="2:5">
      <c r="B1329" s="293">
        <f>'Historical VAR Data'!B1320</f>
        <v>43768</v>
      </c>
      <c r="C1329" s="292" t="str">
        <f>'Historical VAR Data'!F1320</f>
        <v>91.55</v>
      </c>
      <c r="D1329">
        <f t="shared" si="20"/>
        <v>8.815426997245147E-3</v>
      </c>
      <c r="E1329">
        <v>8.815426997245147E-3</v>
      </c>
    </row>
    <row r="1330" spans="2:5">
      <c r="B1330" s="293">
        <f>'Historical VAR Data'!B1321</f>
        <v>43767</v>
      </c>
      <c r="C1330" s="292" t="str">
        <f>'Historical VAR Data'!F1321</f>
        <v>90.75</v>
      </c>
      <c r="D1330">
        <f t="shared" si="20"/>
        <v>9.2304270462633259E-3</v>
      </c>
      <c r="E1330">
        <v>9.2304270462633259E-3</v>
      </c>
    </row>
    <row r="1331" spans="2:5">
      <c r="B1331" s="293">
        <f>'Historical VAR Data'!B1322</f>
        <v>43765</v>
      </c>
      <c r="C1331" s="292" t="str">
        <f>'Historical VAR Data'!F1322</f>
        <v>89.92</v>
      </c>
      <c r="D1331">
        <f t="shared" si="20"/>
        <v>2.5643884491025086E-3</v>
      </c>
      <c r="E1331">
        <v>2.5643884491025086E-3</v>
      </c>
    </row>
    <row r="1332" spans="2:5">
      <c r="B1332" s="293">
        <f>'Historical VAR Data'!B1323</f>
        <v>43763</v>
      </c>
      <c r="C1332" s="292" t="str">
        <f>'Historical VAR Data'!F1323</f>
        <v>89.69</v>
      </c>
      <c r="D1332">
        <f t="shared" si="20"/>
        <v>-1.4178940426467423E-2</v>
      </c>
      <c r="E1332">
        <v>-1.4178940426467423E-2</v>
      </c>
    </row>
    <row r="1333" spans="2:5">
      <c r="B1333" s="293">
        <f>'Historical VAR Data'!B1324</f>
        <v>43762</v>
      </c>
      <c r="C1333" s="292" t="str">
        <f>'Historical VAR Data'!F1324</f>
        <v>90.98</v>
      </c>
      <c r="D1333">
        <f t="shared" si="20"/>
        <v>-6.9853743724077773E-3</v>
      </c>
      <c r="E1333">
        <v>-6.9853743724077773E-3</v>
      </c>
    </row>
    <row r="1334" spans="2:5">
      <c r="B1334" s="293">
        <f>'Historical VAR Data'!B1325</f>
        <v>43761</v>
      </c>
      <c r="C1334" s="292" t="str">
        <f>'Historical VAR Data'!F1325</f>
        <v>91.62</v>
      </c>
      <c r="D1334">
        <f t="shared" si="20"/>
        <v>1.2020544202819301E-3</v>
      </c>
      <c r="E1334">
        <v>1.2020544202819301E-3</v>
      </c>
    </row>
    <row r="1335" spans="2:5">
      <c r="B1335" s="293">
        <f>'Historical VAR Data'!B1326</f>
        <v>43760</v>
      </c>
      <c r="C1335" s="292" t="str">
        <f>'Historical VAR Data'!F1326</f>
        <v>91.51</v>
      </c>
      <c r="D1335">
        <f t="shared" si="20"/>
        <v>-1.2006112202575794E-3</v>
      </c>
      <c r="E1335">
        <v>-1.2006112202575794E-3</v>
      </c>
    </row>
    <row r="1336" spans="2:5">
      <c r="B1336" s="293">
        <f>'Historical VAR Data'!B1327</f>
        <v>43756</v>
      </c>
      <c r="C1336" s="292" t="str">
        <f>'Historical VAR Data'!F1327</f>
        <v>91.62</v>
      </c>
      <c r="D1336">
        <f t="shared" si="20"/>
        <v>1.9813000890471961E-2</v>
      </c>
      <c r="E1336">
        <v>1.9813000890471961E-2</v>
      </c>
    </row>
    <row r="1337" spans="2:5">
      <c r="B1337" s="293">
        <f>'Historical VAR Data'!B1328</f>
        <v>43755</v>
      </c>
      <c r="C1337" s="292" t="str">
        <f>'Historical VAR Data'!F1328</f>
        <v>89.84</v>
      </c>
      <c r="D1337">
        <f t="shared" si="20"/>
        <v>1.1028584289894261E-2</v>
      </c>
      <c r="E1337">
        <v>1.1028584289894261E-2</v>
      </c>
    </row>
    <row r="1338" spans="2:5">
      <c r="B1338" s="293">
        <f>'Historical VAR Data'!B1329</f>
        <v>43754</v>
      </c>
      <c r="C1338" s="292" t="str">
        <f>'Historical VAR Data'!F1329</f>
        <v>88.86</v>
      </c>
      <c r="D1338">
        <f t="shared" si="20"/>
        <v>-1.6709084873298717E-2</v>
      </c>
      <c r="E1338">
        <v>-1.6709084873298717E-2</v>
      </c>
    </row>
    <row r="1339" spans="2:5">
      <c r="B1339" s="293">
        <f>'Historical VAR Data'!B1330</f>
        <v>43753</v>
      </c>
      <c r="C1339" s="292" t="str">
        <f>'Historical VAR Data'!F1330</f>
        <v>90.37</v>
      </c>
      <c r="D1339">
        <f t="shared" si="20"/>
        <v>1.4026032315978456E-2</v>
      </c>
      <c r="E1339">
        <v>1.4026032315978456E-2</v>
      </c>
    </row>
    <row r="1340" spans="2:5">
      <c r="B1340" s="293">
        <f>'Historical VAR Data'!B1331</f>
        <v>43752</v>
      </c>
      <c r="C1340" s="292" t="str">
        <f>'Historical VAR Data'!F1331</f>
        <v>89.12</v>
      </c>
      <c r="D1340">
        <f t="shared" si="20"/>
        <v>8.9437337258010449E-3</v>
      </c>
      <c r="E1340">
        <v>8.9437337258010449E-3</v>
      </c>
    </row>
    <row r="1341" spans="2:5">
      <c r="B1341" s="293">
        <f>'Historical VAR Data'!B1332</f>
        <v>43749</v>
      </c>
      <c r="C1341" s="292" t="str">
        <f>'Historical VAR Data'!F1332</f>
        <v>88.33</v>
      </c>
      <c r="D1341">
        <f t="shared" si="20"/>
        <v>-4.7323943661972019E-3</v>
      </c>
      <c r="E1341">
        <v>-4.7323943661972019E-3</v>
      </c>
    </row>
    <row r="1342" spans="2:5">
      <c r="B1342" s="293">
        <f>'Historical VAR Data'!B1333</f>
        <v>43748</v>
      </c>
      <c r="C1342" s="292" t="str">
        <f>'Historical VAR Data'!F1333</f>
        <v>88.75</v>
      </c>
      <c r="D1342">
        <f t="shared" si="20"/>
        <v>0</v>
      </c>
      <c r="E1342">
        <v>0</v>
      </c>
    </row>
    <row r="1343" spans="2:5">
      <c r="B1343" s="293">
        <f>'Historical VAR Data'!B1334</f>
        <v>43747</v>
      </c>
      <c r="C1343" s="292" t="str">
        <f>'Historical VAR Data'!F1334</f>
        <v>88.75</v>
      </c>
      <c r="D1343">
        <f t="shared" si="20"/>
        <v>1.1280765724703679E-2</v>
      </c>
      <c r="E1343">
        <v>1.1280765724703679E-2</v>
      </c>
    </row>
    <row r="1344" spans="2:5">
      <c r="B1344" s="293">
        <f>'Historical VAR Data'!B1335</f>
        <v>43745</v>
      </c>
      <c r="C1344" s="292" t="str">
        <f>'Historical VAR Data'!F1335</f>
        <v>87.76</v>
      </c>
      <c r="D1344">
        <f t="shared" si="20"/>
        <v>-1.237902318253426E-2</v>
      </c>
      <c r="E1344">
        <v>-1.237902318253426E-2</v>
      </c>
    </row>
    <row r="1345" spans="2:5">
      <c r="B1345" s="293">
        <f>'Historical VAR Data'!B1336</f>
        <v>43742</v>
      </c>
      <c r="C1345" s="292" t="str">
        <f>'Historical VAR Data'!F1336</f>
        <v>88.86</v>
      </c>
      <c r="D1345">
        <f t="shared" si="20"/>
        <v>5.5448681679302345E-3</v>
      </c>
      <c r="E1345">
        <v>5.5448681679302345E-3</v>
      </c>
    </row>
    <row r="1346" spans="2:5">
      <c r="B1346" s="293">
        <f>'Historical VAR Data'!B1337</f>
        <v>43741</v>
      </c>
      <c r="C1346" s="292" t="str">
        <f>'Historical VAR Data'!F1337</f>
        <v>88.37</v>
      </c>
      <c r="D1346">
        <f t="shared" si="20"/>
        <v>-2.4833502652669474E-3</v>
      </c>
      <c r="E1346">
        <v>-2.4833502652669474E-3</v>
      </c>
    </row>
    <row r="1347" spans="2:5">
      <c r="B1347" s="293">
        <f>'Historical VAR Data'!B1338</f>
        <v>43739</v>
      </c>
      <c r="C1347" s="292" t="str">
        <f>'Historical VAR Data'!F1338</f>
        <v>88.59</v>
      </c>
      <c r="D1347">
        <f t="shared" si="20"/>
        <v>-3.8232317553132059E-3</v>
      </c>
      <c r="E1347">
        <v>-3.8232317553132059E-3</v>
      </c>
    </row>
    <row r="1348" spans="2:5">
      <c r="B1348" s="293">
        <f>'Historical VAR Data'!B1339</f>
        <v>43738</v>
      </c>
      <c r="C1348" s="292" t="str">
        <f>'Historical VAR Data'!F1339</f>
        <v>88.93</v>
      </c>
      <c r="D1348">
        <f t="shared" si="20"/>
        <v>3.8379049554126132E-3</v>
      </c>
      <c r="E1348">
        <v>3.8379049554126132E-3</v>
      </c>
    </row>
    <row r="1349" spans="2:5">
      <c r="B1349" s="293">
        <f>'Historical VAR Data'!B1340</f>
        <v>43735</v>
      </c>
      <c r="C1349" s="292" t="str">
        <f>'Historical VAR Data'!F1340</f>
        <v>88.59</v>
      </c>
      <c r="D1349">
        <f t="shared" si="20"/>
        <v>4.1940603037860409E-3</v>
      </c>
      <c r="E1349">
        <v>4.1940603037860409E-3</v>
      </c>
    </row>
    <row r="1350" spans="2:5">
      <c r="B1350" s="293">
        <f>'Historical VAR Data'!B1341</f>
        <v>43734</v>
      </c>
      <c r="C1350" s="292" t="str">
        <f>'Historical VAR Data'!F1341</f>
        <v>88.22</v>
      </c>
      <c r="D1350">
        <f t="shared" si="20"/>
        <v>-2.9385171790235658E-3</v>
      </c>
      <c r="E1350">
        <v>-2.9385171790235658E-3</v>
      </c>
    </row>
    <row r="1351" spans="2:5">
      <c r="B1351" s="293">
        <f>'Historical VAR Data'!B1342</f>
        <v>43733</v>
      </c>
      <c r="C1351" s="292" t="str">
        <f>'Historical VAR Data'!F1342</f>
        <v>88.48</v>
      </c>
      <c r="D1351">
        <f t="shared" si="20"/>
        <v>1.5144561725562269E-2</v>
      </c>
      <c r="E1351">
        <v>1.5144561725562269E-2</v>
      </c>
    </row>
    <row r="1352" spans="2:5">
      <c r="B1352" s="293">
        <f>'Historical VAR Data'!B1343</f>
        <v>43732</v>
      </c>
      <c r="C1352" s="292" t="str">
        <f>'Historical VAR Data'!F1343</f>
        <v>87.16</v>
      </c>
      <c r="D1352">
        <f t="shared" si="20"/>
        <v>-7.7413479052824089E-3</v>
      </c>
      <c r="E1352">
        <v>-7.7413479052824089E-3</v>
      </c>
    </row>
    <row r="1353" spans="2:5">
      <c r="B1353" s="293">
        <f>'Historical VAR Data'!B1344</f>
        <v>43731</v>
      </c>
      <c r="C1353" s="292" t="str">
        <f>'Historical VAR Data'!F1344</f>
        <v>87.84</v>
      </c>
      <c r="D1353">
        <f t="shared" si="20"/>
        <v>-3.163929004519888E-2</v>
      </c>
      <c r="E1353">
        <v>-3.163929004519888E-2</v>
      </c>
    </row>
    <row r="1354" spans="2:5">
      <c r="B1354" s="293">
        <f>'Historical VAR Data'!B1345</f>
        <v>43728</v>
      </c>
      <c r="C1354" s="292" t="str">
        <f>'Historical VAR Data'!F1345</f>
        <v>90.71</v>
      </c>
      <c r="D1354">
        <f t="shared" si="20"/>
        <v>-1.519921832591473E-2</v>
      </c>
      <c r="E1354">
        <v>-1.519921832591473E-2</v>
      </c>
    </row>
    <row r="1355" spans="2:5">
      <c r="B1355" s="293">
        <f>'Historical VAR Data'!B1346</f>
        <v>43727</v>
      </c>
      <c r="C1355" s="292" t="str">
        <f>'Historical VAR Data'!F1346</f>
        <v>92.11</v>
      </c>
      <c r="D1355">
        <f t="shared" si="20"/>
        <v>-6.5789473684210462E-3</v>
      </c>
      <c r="E1355">
        <v>-6.5789473684210462E-3</v>
      </c>
    </row>
    <row r="1356" spans="2:5">
      <c r="B1356" s="293">
        <f>'Historical VAR Data'!B1347</f>
        <v>43726</v>
      </c>
      <c r="C1356" s="292" t="str">
        <f>'Historical VAR Data'!F1347</f>
        <v>92.72</v>
      </c>
      <c r="D1356">
        <f t="shared" si="20"/>
        <v>1.3222598623101231E-2</v>
      </c>
      <c r="E1356">
        <v>1.3222598623101231E-2</v>
      </c>
    </row>
    <row r="1357" spans="2:5">
      <c r="B1357" s="293">
        <f>'Historical VAR Data'!B1348</f>
        <v>43725</v>
      </c>
      <c r="C1357" s="292" t="str">
        <f>'Historical VAR Data'!F1348</f>
        <v>91.51</v>
      </c>
      <c r="D1357">
        <f t="shared" ref="D1357:D1420" si="21">(C1357-C1358)/C1358</f>
        <v>-1.9080287276235407E-2</v>
      </c>
      <c r="E1357">
        <v>-1.9080287276235407E-2</v>
      </c>
    </row>
    <row r="1358" spans="2:5">
      <c r="B1358" s="293">
        <f>'Historical VAR Data'!B1349</f>
        <v>43724</v>
      </c>
      <c r="C1358" s="292" t="str">
        <f>'Historical VAR Data'!F1349</f>
        <v>93.29</v>
      </c>
      <c r="D1358">
        <f t="shared" si="21"/>
        <v>-6.3904569176695524E-3</v>
      </c>
      <c r="E1358">
        <v>-6.3904569176695524E-3</v>
      </c>
    </row>
    <row r="1359" spans="2:5">
      <c r="B1359" s="293">
        <f>'Historical VAR Data'!B1350</f>
        <v>43721</v>
      </c>
      <c r="C1359" s="292" t="str">
        <f>'Historical VAR Data'!F1350</f>
        <v>93.89</v>
      </c>
      <c r="D1359">
        <f t="shared" si="21"/>
        <v>1.4697935804603907E-2</v>
      </c>
      <c r="E1359">
        <v>1.4697935804603907E-2</v>
      </c>
    </row>
    <row r="1360" spans="2:5">
      <c r="B1360" s="293">
        <f>'Historical VAR Data'!B1351</f>
        <v>43720</v>
      </c>
      <c r="C1360" s="292" t="str">
        <f>'Historical VAR Data'!F1351</f>
        <v>92.53</v>
      </c>
      <c r="D1360">
        <f t="shared" si="21"/>
        <v>-1.8040963599702885E-2</v>
      </c>
      <c r="E1360">
        <v>-1.8040963599702885E-2</v>
      </c>
    </row>
    <row r="1361" spans="2:5">
      <c r="B1361" s="293">
        <f>'Historical VAR Data'!B1352</f>
        <v>43719</v>
      </c>
      <c r="C1361" s="292" t="str">
        <f>'Historical VAR Data'!F1352</f>
        <v>94.23</v>
      </c>
      <c r="D1361">
        <f t="shared" si="21"/>
        <v>-1.4639757398305883E-2</v>
      </c>
      <c r="E1361">
        <v>-1.4639757398305883E-2</v>
      </c>
    </row>
    <row r="1362" spans="2:5">
      <c r="B1362" s="293">
        <f>'Historical VAR Data'!B1353</f>
        <v>43717</v>
      </c>
      <c r="C1362" s="292" t="str">
        <f>'Historical VAR Data'!F1353</f>
        <v>95.63</v>
      </c>
      <c r="D1362">
        <f t="shared" si="21"/>
        <v>-5.2012899199001357E-3</v>
      </c>
      <c r="E1362">
        <v>-5.2012899199001357E-3</v>
      </c>
    </row>
    <row r="1363" spans="2:5">
      <c r="B1363" s="293">
        <f>'Historical VAR Data'!B1354</f>
        <v>43714</v>
      </c>
      <c r="C1363" s="292" t="str">
        <f>'Historical VAR Data'!F1354</f>
        <v>96.13</v>
      </c>
      <c r="D1363">
        <f t="shared" si="21"/>
        <v>2.878852739726025E-2</v>
      </c>
      <c r="E1363">
        <v>2.878852739726025E-2</v>
      </c>
    </row>
    <row r="1364" spans="2:5">
      <c r="B1364" s="293">
        <f>'Historical VAR Data'!B1355</f>
        <v>43713</v>
      </c>
      <c r="C1364" s="292" t="str">
        <f>'Historical VAR Data'!F1355</f>
        <v>93.44</v>
      </c>
      <c r="D1364">
        <f t="shared" si="21"/>
        <v>3.3513991815064717E-2</v>
      </c>
      <c r="E1364">
        <v>3.3513991815064717E-2</v>
      </c>
    </row>
    <row r="1365" spans="2:5">
      <c r="B1365" s="293">
        <f>'Historical VAR Data'!B1356</f>
        <v>43712</v>
      </c>
      <c r="C1365" s="292" t="str">
        <f>'Historical VAR Data'!F1356</f>
        <v>90.41</v>
      </c>
      <c r="D1365">
        <f t="shared" si="21"/>
        <v>1.5272318921953952E-2</v>
      </c>
      <c r="E1365">
        <v>1.5272318921953952E-2</v>
      </c>
    </row>
    <row r="1366" spans="2:5">
      <c r="B1366" s="293">
        <f>'Historical VAR Data'!B1357</f>
        <v>43711</v>
      </c>
      <c r="C1366" s="292" t="str">
        <f>'Historical VAR Data'!F1357</f>
        <v>89.05</v>
      </c>
      <c r="D1366">
        <f t="shared" si="21"/>
        <v>-3.2906168549087761E-2</v>
      </c>
      <c r="E1366">
        <v>-3.2906168549087761E-2</v>
      </c>
    </row>
    <row r="1367" spans="2:5">
      <c r="B1367" s="293">
        <f>'Historical VAR Data'!B1358</f>
        <v>43707</v>
      </c>
      <c r="C1367" s="292" t="str">
        <f>'Historical VAR Data'!F1358</f>
        <v>92.08</v>
      </c>
      <c r="D1367">
        <f t="shared" si="21"/>
        <v>-1.1699044756896032E-2</v>
      </c>
      <c r="E1367">
        <v>-1.1699044756896032E-2</v>
      </c>
    </row>
    <row r="1368" spans="2:5">
      <c r="B1368" s="293">
        <f>'Historical VAR Data'!B1359</f>
        <v>43706</v>
      </c>
      <c r="C1368" s="292" t="str">
        <f>'Historical VAR Data'!F1359</f>
        <v>93.17</v>
      </c>
      <c r="D1368">
        <f t="shared" si="21"/>
        <v>2.6666666666666686E-2</v>
      </c>
      <c r="E1368">
        <v>2.6666666666666686E-2</v>
      </c>
    </row>
    <row r="1369" spans="2:5">
      <c r="B1369" s="293">
        <f>'Historical VAR Data'!B1360</f>
        <v>43705</v>
      </c>
      <c r="C1369" s="292" t="str">
        <f>'Historical VAR Data'!F1360</f>
        <v>90.75</v>
      </c>
      <c r="D1369">
        <f t="shared" si="21"/>
        <v>-2.6809651474530832E-2</v>
      </c>
      <c r="E1369">
        <v>-2.6809651474530832E-2</v>
      </c>
    </row>
    <row r="1370" spans="2:5">
      <c r="B1370" s="293">
        <f>'Historical VAR Data'!B1361</f>
        <v>43704</v>
      </c>
      <c r="C1370" s="292" t="str">
        <f>'Historical VAR Data'!F1361</f>
        <v>93.25</v>
      </c>
      <c r="D1370">
        <f t="shared" si="21"/>
        <v>2.6304204270305973E-2</v>
      </c>
      <c r="E1370">
        <v>2.6304204270305973E-2</v>
      </c>
    </row>
    <row r="1371" spans="2:5">
      <c r="B1371" s="293">
        <f>'Historical VAR Data'!B1362</f>
        <v>43703</v>
      </c>
      <c r="C1371" s="292" t="str">
        <f>'Historical VAR Data'!F1362</f>
        <v>90.86</v>
      </c>
      <c r="D1371">
        <f t="shared" si="21"/>
        <v>1.3044932545434294E-2</v>
      </c>
      <c r="E1371">
        <v>1.3044932545434294E-2</v>
      </c>
    </row>
    <row r="1372" spans="2:5">
      <c r="B1372" s="293">
        <f>'Historical VAR Data'!B1363</f>
        <v>43700</v>
      </c>
      <c r="C1372" s="292" t="str">
        <f>'Historical VAR Data'!F1363</f>
        <v>89.69</v>
      </c>
      <c r="D1372">
        <f t="shared" si="21"/>
        <v>3.2700057570523931E-2</v>
      </c>
      <c r="E1372">
        <v>3.2700057570523931E-2</v>
      </c>
    </row>
    <row r="1373" spans="2:5">
      <c r="B1373" s="293">
        <f>'Historical VAR Data'!B1364</f>
        <v>43699</v>
      </c>
      <c r="C1373" s="292" t="str">
        <f>'Historical VAR Data'!F1364</f>
        <v>86.85</v>
      </c>
      <c r="D1373">
        <f t="shared" si="21"/>
        <v>-2.678171223666518E-2</v>
      </c>
      <c r="E1373">
        <v>-2.678171223666518E-2</v>
      </c>
    </row>
    <row r="1374" spans="2:5">
      <c r="B1374" s="293">
        <f>'Historical VAR Data'!B1365</f>
        <v>43698</v>
      </c>
      <c r="C1374" s="292" t="str">
        <f>'Historical VAR Data'!F1365</f>
        <v>89.24</v>
      </c>
      <c r="D1374">
        <f t="shared" si="21"/>
        <v>-4.4802867383519549E-4</v>
      </c>
      <c r="E1374">
        <v>-4.4802867383519549E-4</v>
      </c>
    </row>
    <row r="1375" spans="2:5">
      <c r="B1375" s="293">
        <f>'Historical VAR Data'!B1366</f>
        <v>43697</v>
      </c>
      <c r="C1375" s="292" t="str">
        <f>'Historical VAR Data'!F1366</f>
        <v>89.28</v>
      </c>
      <c r="D1375">
        <f t="shared" si="21"/>
        <v>-7.8897655295032086E-3</v>
      </c>
      <c r="E1375">
        <v>-7.8897655295032086E-3</v>
      </c>
    </row>
    <row r="1376" spans="2:5">
      <c r="B1376" s="293">
        <f>'Historical VAR Data'!B1367</f>
        <v>43696</v>
      </c>
      <c r="C1376" s="292" t="str">
        <f>'Historical VAR Data'!F1367</f>
        <v>89.99</v>
      </c>
      <c r="D1376">
        <f t="shared" si="21"/>
        <v>9.3091072229699225E-3</v>
      </c>
      <c r="E1376">
        <v>9.3091072229699225E-3</v>
      </c>
    </row>
    <row r="1377" spans="2:5">
      <c r="B1377" s="293">
        <f>'Historical VAR Data'!B1368</f>
        <v>43693</v>
      </c>
      <c r="C1377" s="292" t="str">
        <f>'Historical VAR Data'!F1368</f>
        <v>89.16</v>
      </c>
      <c r="D1377">
        <f t="shared" si="21"/>
        <v>1.6852039096729745E-3</v>
      </c>
      <c r="E1377">
        <v>1.6852039096729745E-3</v>
      </c>
    </row>
    <row r="1378" spans="2:5">
      <c r="B1378" s="293">
        <f>'Historical VAR Data'!B1369</f>
        <v>43691</v>
      </c>
      <c r="C1378" s="292" t="str">
        <f>'Historical VAR Data'!F1369</f>
        <v>89.01</v>
      </c>
      <c r="D1378">
        <f t="shared" si="21"/>
        <v>3.8344423141987529E-3</v>
      </c>
      <c r="E1378">
        <v>3.8344423141987529E-3</v>
      </c>
    </row>
    <row r="1379" spans="2:5">
      <c r="B1379" s="293">
        <f>'Historical VAR Data'!B1370</f>
        <v>43690</v>
      </c>
      <c r="C1379" s="292" t="str">
        <f>'Historical VAR Data'!F1370</f>
        <v>88.67</v>
      </c>
      <c r="D1379">
        <f t="shared" si="21"/>
        <v>-3.5041897921427784E-2</v>
      </c>
      <c r="E1379">
        <v>-3.5041897921427784E-2</v>
      </c>
    </row>
    <row r="1380" spans="2:5">
      <c r="B1380" s="293">
        <f>'Historical VAR Data'!B1371</f>
        <v>43686</v>
      </c>
      <c r="C1380" s="292" t="str">
        <f>'Historical VAR Data'!F1371</f>
        <v>91.89</v>
      </c>
      <c r="D1380">
        <f t="shared" si="21"/>
        <v>-5.9498052790999262E-3</v>
      </c>
      <c r="E1380">
        <v>-5.9498052790999262E-3</v>
      </c>
    </row>
    <row r="1381" spans="2:5">
      <c r="B1381" s="293">
        <f>'Historical VAR Data'!B1372</f>
        <v>43685</v>
      </c>
      <c r="C1381" s="292" t="str">
        <f>'Historical VAR Data'!F1372</f>
        <v>92.44</v>
      </c>
      <c r="D1381">
        <f t="shared" si="21"/>
        <v>1.2930089853166694E-2</v>
      </c>
      <c r="E1381">
        <v>1.2930089853166694E-2</v>
      </c>
    </row>
    <row r="1382" spans="2:5">
      <c r="B1382" s="293">
        <f>'Historical VAR Data'!B1373</f>
        <v>43684</v>
      </c>
      <c r="C1382" s="292" t="str">
        <f>'Historical VAR Data'!F1373</f>
        <v>91.26</v>
      </c>
      <c r="D1382">
        <f t="shared" si="21"/>
        <v>-2.4048972452995064E-3</v>
      </c>
      <c r="E1382">
        <v>-2.4048972452995064E-3</v>
      </c>
    </row>
    <row r="1383" spans="2:5">
      <c r="B1383" s="293">
        <f>'Historical VAR Data'!B1374</f>
        <v>43683</v>
      </c>
      <c r="C1383" s="292" t="str">
        <f>'Historical VAR Data'!F1374</f>
        <v>91.48</v>
      </c>
      <c r="D1383">
        <f t="shared" si="21"/>
        <v>1.938934700245163E-2</v>
      </c>
      <c r="E1383">
        <v>1.938934700245163E-2</v>
      </c>
    </row>
    <row r="1384" spans="2:5">
      <c r="B1384" s="293">
        <f>'Historical VAR Data'!B1375</f>
        <v>43682</v>
      </c>
      <c r="C1384" s="292" t="str">
        <f>'Historical VAR Data'!F1375</f>
        <v>89.74</v>
      </c>
      <c r="D1384">
        <f t="shared" si="21"/>
        <v>-1.6978858582539284E-2</v>
      </c>
      <c r="E1384">
        <v>-1.6978858582539284E-2</v>
      </c>
    </row>
    <row r="1385" spans="2:5">
      <c r="B1385" s="293">
        <f>'Historical VAR Data'!B1376</f>
        <v>43679</v>
      </c>
      <c r="C1385" s="292" t="str">
        <f>'Historical VAR Data'!F1376</f>
        <v>91.29</v>
      </c>
      <c r="D1385">
        <f t="shared" si="21"/>
        <v>-2.9552460933347371E-2</v>
      </c>
      <c r="E1385">
        <v>-2.9552460933347371E-2</v>
      </c>
    </row>
    <row r="1386" spans="2:5">
      <c r="B1386" s="293">
        <f>'Historical VAR Data'!B1377</f>
        <v>43678</v>
      </c>
      <c r="C1386" s="292" t="str">
        <f>'Historical VAR Data'!F1377</f>
        <v>94.07</v>
      </c>
      <c r="D1386">
        <f t="shared" si="21"/>
        <v>2.3441662226957793E-3</v>
      </c>
      <c r="E1386">
        <v>2.3441662226957793E-3</v>
      </c>
    </row>
    <row r="1387" spans="2:5">
      <c r="B1387" s="293">
        <f>'Historical VAR Data'!B1378</f>
        <v>43677</v>
      </c>
      <c r="C1387" s="292" t="str">
        <f>'Historical VAR Data'!F1378</f>
        <v>93.85</v>
      </c>
      <c r="D1387">
        <f t="shared" si="21"/>
        <v>-5.0885190289409942E-3</v>
      </c>
      <c r="E1387">
        <v>-5.0885190289409942E-3</v>
      </c>
    </row>
    <row r="1388" spans="2:5">
      <c r="B1388" s="293">
        <f>'Historical VAR Data'!B1379</f>
        <v>43676</v>
      </c>
      <c r="C1388" s="292" t="str">
        <f>'Historical VAR Data'!F1379</f>
        <v>94.33</v>
      </c>
      <c r="D1388">
        <f t="shared" si="21"/>
        <v>-8.4736786357375593E-4</v>
      </c>
      <c r="E1388">
        <v>-8.4736786357375593E-4</v>
      </c>
    </row>
    <row r="1389" spans="2:5">
      <c r="B1389" s="293">
        <f>'Historical VAR Data'!B1380</f>
        <v>43675</v>
      </c>
      <c r="C1389" s="292" t="str">
        <f>'Historical VAR Data'!F1380</f>
        <v>94.41</v>
      </c>
      <c r="D1389">
        <f t="shared" si="21"/>
        <v>-1.1620603015075372E-2</v>
      </c>
      <c r="E1389">
        <v>-1.1620603015075372E-2</v>
      </c>
    </row>
    <row r="1390" spans="2:5">
      <c r="B1390" s="293">
        <f>'Historical VAR Data'!B1381</f>
        <v>43672</v>
      </c>
      <c r="C1390" s="292" t="str">
        <f>'Historical VAR Data'!F1381</f>
        <v>95.52</v>
      </c>
      <c r="D1390">
        <f t="shared" si="21"/>
        <v>-7.2749948035751699E-3</v>
      </c>
      <c r="E1390">
        <v>-7.2749948035751699E-3</v>
      </c>
    </row>
    <row r="1391" spans="2:5">
      <c r="B1391" s="293">
        <f>'Historical VAR Data'!B1382</f>
        <v>43671</v>
      </c>
      <c r="C1391" s="292" t="str">
        <f>'Historical VAR Data'!F1382</f>
        <v>96.22</v>
      </c>
      <c r="D1391">
        <f t="shared" si="21"/>
        <v>-1.5954182859480491E-2</v>
      </c>
      <c r="E1391">
        <v>-1.5954182859480491E-2</v>
      </c>
    </row>
    <row r="1392" spans="2:5">
      <c r="B1392" s="293">
        <f>'Historical VAR Data'!B1383</f>
        <v>43670</v>
      </c>
      <c r="C1392" s="292" t="str">
        <f>'Historical VAR Data'!F1383</f>
        <v>97.78</v>
      </c>
      <c r="D1392">
        <f t="shared" si="21"/>
        <v>-9.0199655417046772E-3</v>
      </c>
      <c r="E1392">
        <v>-9.0199655417046772E-3</v>
      </c>
    </row>
    <row r="1393" spans="2:5">
      <c r="B1393" s="293">
        <f>'Historical VAR Data'!B1384</f>
        <v>43669</v>
      </c>
      <c r="C1393" s="292" t="str">
        <f>'Historical VAR Data'!F1384</f>
        <v>98.67</v>
      </c>
      <c r="D1393">
        <f t="shared" si="21"/>
        <v>1.6797197032151642E-2</v>
      </c>
      <c r="E1393">
        <v>1.6797197032151642E-2</v>
      </c>
    </row>
    <row r="1394" spans="2:5">
      <c r="B1394" s="293">
        <f>'Historical VAR Data'!B1385</f>
        <v>43668</v>
      </c>
      <c r="C1394" s="292" t="str">
        <f>'Historical VAR Data'!F1385</f>
        <v>97.04</v>
      </c>
      <c r="D1394">
        <f t="shared" si="21"/>
        <v>7.2659331534150181E-3</v>
      </c>
      <c r="E1394">
        <v>7.2659331534150181E-3</v>
      </c>
    </row>
    <row r="1395" spans="2:5">
      <c r="B1395" s="293">
        <f>'Historical VAR Data'!B1386</f>
        <v>43665</v>
      </c>
      <c r="C1395" s="292" t="str">
        <f>'Historical VAR Data'!F1386</f>
        <v>96.34</v>
      </c>
      <c r="D1395">
        <f t="shared" si="21"/>
        <v>2.2500530672893277E-2</v>
      </c>
      <c r="E1395">
        <v>2.2500530672893277E-2</v>
      </c>
    </row>
    <row r="1396" spans="2:5">
      <c r="B1396" s="293">
        <f>'Historical VAR Data'!B1387</f>
        <v>43664</v>
      </c>
      <c r="C1396" s="292" t="str">
        <f>'Historical VAR Data'!F1387</f>
        <v>94.22</v>
      </c>
      <c r="D1396">
        <f t="shared" si="21"/>
        <v>-1.5876331731773514E-2</v>
      </c>
      <c r="E1396">
        <v>-1.5876331731773514E-2</v>
      </c>
    </row>
    <row r="1397" spans="2:5">
      <c r="B1397" s="293">
        <f>'Historical VAR Data'!B1388</f>
        <v>43663</v>
      </c>
      <c r="C1397" s="292" t="str">
        <f>'Historical VAR Data'!F1388</f>
        <v>95.74</v>
      </c>
      <c r="D1397">
        <f t="shared" si="21"/>
        <v>-1.4107712902893673E-2</v>
      </c>
      <c r="E1397">
        <v>-1.4107712902893673E-2</v>
      </c>
    </row>
    <row r="1398" spans="2:5">
      <c r="B1398" s="293">
        <f>'Historical VAR Data'!B1389</f>
        <v>43662</v>
      </c>
      <c r="C1398" s="292" t="str">
        <f>'Historical VAR Data'!F1389</f>
        <v>97.11</v>
      </c>
      <c r="D1398">
        <f t="shared" si="21"/>
        <v>2.3395510591210863E-2</v>
      </c>
      <c r="E1398">
        <v>2.3395510591210863E-2</v>
      </c>
    </row>
    <row r="1399" spans="2:5">
      <c r="B1399" s="293">
        <f>'Historical VAR Data'!B1390</f>
        <v>43661</v>
      </c>
      <c r="C1399" s="292" t="str">
        <f>'Historical VAR Data'!F1390</f>
        <v>94.89</v>
      </c>
      <c r="D1399">
        <f t="shared" si="21"/>
        <v>1.1605824013504898E-3</v>
      </c>
      <c r="E1399">
        <v>1.1605824013504898E-3</v>
      </c>
    </row>
    <row r="1400" spans="2:5">
      <c r="B1400" s="293">
        <f>'Historical VAR Data'!B1391</f>
        <v>43658</v>
      </c>
      <c r="C1400" s="292" t="str">
        <f>'Historical VAR Data'!F1391</f>
        <v>94.78</v>
      </c>
      <c r="D1400">
        <f t="shared" si="21"/>
        <v>-8.8884241346857094E-3</v>
      </c>
      <c r="E1400">
        <v>-8.8884241346857094E-3</v>
      </c>
    </row>
    <row r="1401" spans="2:5">
      <c r="B1401" s="293">
        <f>'Historical VAR Data'!B1392</f>
        <v>43657</v>
      </c>
      <c r="C1401" s="292" t="str">
        <f>'Historical VAR Data'!F1392</f>
        <v>95.63</v>
      </c>
      <c r="D1401">
        <f t="shared" si="21"/>
        <v>-8.358583220144008E-4</v>
      </c>
      <c r="E1401">
        <v>-8.358583220144008E-4</v>
      </c>
    </row>
    <row r="1402" spans="2:5">
      <c r="B1402" s="293">
        <f>'Historical VAR Data'!B1393</f>
        <v>43656</v>
      </c>
      <c r="C1402" s="292" t="str">
        <f>'Historical VAR Data'!F1393</f>
        <v>95.71</v>
      </c>
      <c r="D1402">
        <f t="shared" si="21"/>
        <v>-3.8509575353872249E-3</v>
      </c>
      <c r="E1402">
        <v>-3.8509575353872249E-3</v>
      </c>
    </row>
    <row r="1403" spans="2:5">
      <c r="B1403" s="293">
        <f>'Historical VAR Data'!B1394</f>
        <v>43655</v>
      </c>
      <c r="C1403" s="292" t="str">
        <f>'Historical VAR Data'!F1394</f>
        <v>96.08</v>
      </c>
      <c r="D1403">
        <f t="shared" si="21"/>
        <v>-3.1214233690564082E-4</v>
      </c>
      <c r="E1403">
        <v>-3.1214233690564082E-4</v>
      </c>
    </row>
    <row r="1404" spans="2:5">
      <c r="B1404" s="293">
        <f>'Historical VAR Data'!B1395</f>
        <v>43654</v>
      </c>
      <c r="C1404" s="292" t="str">
        <f>'Historical VAR Data'!F1395</f>
        <v>96.11</v>
      </c>
      <c r="D1404">
        <f t="shared" si="21"/>
        <v>-5.0577891929270022E-2</v>
      </c>
      <c r="E1404">
        <v>-5.0577891929270022E-2</v>
      </c>
    </row>
    <row r="1405" spans="2:5">
      <c r="B1405" s="293">
        <f>'Historical VAR Data'!B1396</f>
        <v>43651</v>
      </c>
      <c r="C1405" s="292" t="str">
        <f>'Historical VAR Data'!F1396</f>
        <v>101.23</v>
      </c>
      <c r="D1405">
        <f t="shared" si="21"/>
        <v>-4.8500798947269448E-2</v>
      </c>
      <c r="E1405">
        <v>-4.8500798947269448E-2</v>
      </c>
    </row>
    <row r="1406" spans="2:5">
      <c r="B1406" s="293">
        <f>'Historical VAR Data'!B1397</f>
        <v>43650</v>
      </c>
      <c r="C1406" s="292" t="str">
        <f>'Historical VAR Data'!F1397</f>
        <v>106.39</v>
      </c>
      <c r="D1406">
        <f t="shared" si="21"/>
        <v>1.4118975903614993E-3</v>
      </c>
      <c r="E1406">
        <v>1.4118975903614993E-3</v>
      </c>
    </row>
    <row r="1407" spans="2:5">
      <c r="B1407" s="293">
        <f>'Historical VAR Data'!B1398</f>
        <v>43649</v>
      </c>
      <c r="C1407" s="292" t="str">
        <f>'Historical VAR Data'!F1398</f>
        <v>106.24</v>
      </c>
      <c r="D1407">
        <f t="shared" si="21"/>
        <v>2.1696066408828391E-3</v>
      </c>
      <c r="E1407">
        <v>2.1696066408828391E-3</v>
      </c>
    </row>
    <row r="1408" spans="2:5">
      <c r="B1408" s="293">
        <f>'Historical VAR Data'!B1399</f>
        <v>43648</v>
      </c>
      <c r="C1408" s="292" t="str">
        <f>'Historical VAR Data'!F1399</f>
        <v>106.01</v>
      </c>
      <c r="D1408">
        <f t="shared" si="21"/>
        <v>2.7430949678396354E-3</v>
      </c>
      <c r="E1408">
        <v>2.7430949678396354E-3</v>
      </c>
    </row>
    <row r="1409" spans="2:5">
      <c r="B1409" s="293">
        <f>'Historical VAR Data'!B1400</f>
        <v>43647</v>
      </c>
      <c r="C1409" s="292" t="str">
        <f>'Historical VAR Data'!F1400</f>
        <v>105.72</v>
      </c>
      <c r="D1409">
        <f t="shared" si="21"/>
        <v>8.4899360869980026E-3</v>
      </c>
      <c r="E1409">
        <v>8.4899360869980026E-3</v>
      </c>
    </row>
    <row r="1410" spans="2:5">
      <c r="B1410" s="293">
        <f>'Historical VAR Data'!B1401</f>
        <v>43644</v>
      </c>
      <c r="C1410" s="292" t="str">
        <f>'Historical VAR Data'!F1401</f>
        <v>104.83</v>
      </c>
      <c r="D1410">
        <f t="shared" si="21"/>
        <v>8.5626322878583853E-3</v>
      </c>
      <c r="E1410">
        <v>8.5626322878583853E-3</v>
      </c>
    </row>
    <row r="1411" spans="2:5">
      <c r="B1411" s="293">
        <f>'Historical VAR Data'!B1402</f>
        <v>43643</v>
      </c>
      <c r="C1411" s="292" t="str">
        <f>'Historical VAR Data'!F1402</f>
        <v>103.94</v>
      </c>
      <c r="D1411">
        <f t="shared" si="21"/>
        <v>7.7026766801461871E-4</v>
      </c>
      <c r="E1411">
        <v>7.7026766801461871E-4</v>
      </c>
    </row>
    <row r="1412" spans="2:5">
      <c r="B1412" s="293">
        <f>'Historical VAR Data'!B1403</f>
        <v>43642</v>
      </c>
      <c r="C1412" s="292" t="str">
        <f>'Historical VAR Data'!F1403</f>
        <v>103.86</v>
      </c>
      <c r="D1412">
        <f t="shared" si="21"/>
        <v>1.1492014024152635E-2</v>
      </c>
      <c r="E1412">
        <v>1.1492014024152635E-2</v>
      </c>
    </row>
    <row r="1413" spans="2:5">
      <c r="B1413" s="293">
        <f>'Historical VAR Data'!B1404</f>
        <v>43641</v>
      </c>
      <c r="C1413" s="292" t="str">
        <f>'Historical VAR Data'!F1404</f>
        <v>102.68</v>
      </c>
      <c r="D1413">
        <f t="shared" si="21"/>
        <v>2.1081941129673872E-2</v>
      </c>
      <c r="E1413">
        <v>2.1081941129673872E-2</v>
      </c>
    </row>
    <row r="1414" spans="2:5">
      <c r="B1414" s="293">
        <f>'Historical VAR Data'!B1405</f>
        <v>43640</v>
      </c>
      <c r="C1414" s="292" t="str">
        <f>'Historical VAR Data'!F1405</f>
        <v>100.56</v>
      </c>
      <c r="D1414">
        <f t="shared" si="21"/>
        <v>7.8171978352375333E-3</v>
      </c>
      <c r="E1414">
        <v>7.8171978352375333E-3</v>
      </c>
    </row>
    <row r="1415" spans="2:5">
      <c r="B1415" s="293">
        <f>'Historical VAR Data'!B1406</f>
        <v>43637</v>
      </c>
      <c r="C1415" s="292" t="str">
        <f>'Historical VAR Data'!F1406</f>
        <v>99.78</v>
      </c>
      <c r="D1415">
        <f t="shared" si="21"/>
        <v>0</v>
      </c>
      <c r="E1415">
        <v>0</v>
      </c>
    </row>
    <row r="1416" spans="2:5">
      <c r="B1416" s="293">
        <f>'Historical VAR Data'!B1407</f>
        <v>43636</v>
      </c>
      <c r="C1416" s="292" t="str">
        <f>'Historical VAR Data'!F1407</f>
        <v>99.78</v>
      </c>
      <c r="D1416">
        <f t="shared" si="21"/>
        <v>-8.0112157019826048E-4</v>
      </c>
      <c r="E1416">
        <v>-8.0112157019826048E-4</v>
      </c>
    </row>
    <row r="1417" spans="2:5">
      <c r="B1417" s="293">
        <f>'Historical VAR Data'!B1408</f>
        <v>43635</v>
      </c>
      <c r="C1417" s="292" t="str">
        <f>'Historical VAR Data'!F1408</f>
        <v>99.86</v>
      </c>
      <c r="D1417">
        <f t="shared" si="21"/>
        <v>1.7007841939097684E-2</v>
      </c>
      <c r="E1417">
        <v>1.7007841939097684E-2</v>
      </c>
    </row>
    <row r="1418" spans="2:5">
      <c r="B1418" s="293">
        <f>'Historical VAR Data'!B1409</f>
        <v>43634</v>
      </c>
      <c r="C1418" s="292" t="str">
        <f>'Historical VAR Data'!F1409</f>
        <v>98.19</v>
      </c>
      <c r="D1418">
        <f t="shared" si="21"/>
        <v>1.1215334420880856E-3</v>
      </c>
      <c r="E1418">
        <v>1.1215334420880856E-3</v>
      </c>
    </row>
    <row r="1419" spans="2:5">
      <c r="B1419" s="293">
        <f>'Historical VAR Data'!B1410</f>
        <v>43633</v>
      </c>
      <c r="C1419" s="292" t="str">
        <f>'Historical VAR Data'!F1410</f>
        <v>98.08</v>
      </c>
      <c r="D1419">
        <f t="shared" si="21"/>
        <v>-3.7582529202641393E-3</v>
      </c>
      <c r="E1419">
        <v>-3.7582529202641393E-3</v>
      </c>
    </row>
    <row r="1420" spans="2:5">
      <c r="B1420" s="293">
        <f>'Historical VAR Data'!B1411</f>
        <v>43630</v>
      </c>
      <c r="C1420" s="292" t="str">
        <f>'Historical VAR Data'!F1411</f>
        <v>98.45</v>
      </c>
      <c r="D1420">
        <f t="shared" si="21"/>
        <v>-1.5893642542982839E-2</v>
      </c>
      <c r="E1420">
        <v>-1.5893642542982839E-2</v>
      </c>
    </row>
    <row r="1421" spans="2:5">
      <c r="B1421" s="293">
        <f>'Historical VAR Data'!B1412</f>
        <v>43629</v>
      </c>
      <c r="C1421" s="292" t="str">
        <f>'Historical VAR Data'!F1412</f>
        <v>100.04</v>
      </c>
      <c r="D1421">
        <f t="shared" ref="D1421:D1484" si="22">(C1421-C1422)/C1422</f>
        <v>3.7122504264071893E-3</v>
      </c>
      <c r="E1421">
        <v>3.7122504264071893E-3</v>
      </c>
    </row>
    <row r="1422" spans="2:5">
      <c r="B1422" s="293">
        <f>'Historical VAR Data'!B1413</f>
        <v>43628</v>
      </c>
      <c r="C1422" s="292" t="str">
        <f>'Historical VAR Data'!F1413</f>
        <v>99.67</v>
      </c>
      <c r="D1422">
        <f t="shared" si="22"/>
        <v>-6.677297189555528E-3</v>
      </c>
      <c r="E1422">
        <v>-6.677297189555528E-3</v>
      </c>
    </row>
    <row r="1423" spans="2:5">
      <c r="B1423" s="293">
        <f>'Historical VAR Data'!B1414</f>
        <v>43627</v>
      </c>
      <c r="C1423" s="292" t="str">
        <f>'Historical VAR Data'!F1414</f>
        <v>100.34</v>
      </c>
      <c r="D1423">
        <f t="shared" si="22"/>
        <v>2.197363164202945E-3</v>
      </c>
      <c r="E1423">
        <v>2.197363164202945E-3</v>
      </c>
    </row>
    <row r="1424" spans="2:5">
      <c r="B1424" s="293">
        <f>'Historical VAR Data'!B1415</f>
        <v>43626</v>
      </c>
      <c r="C1424" s="292" t="str">
        <f>'Historical VAR Data'!F1415</f>
        <v>100.12</v>
      </c>
      <c r="D1424">
        <f t="shared" si="22"/>
        <v>-1.0974758056470062E-3</v>
      </c>
      <c r="E1424">
        <v>-1.0974758056470062E-3</v>
      </c>
    </row>
    <row r="1425" spans="2:5">
      <c r="B1425" s="293">
        <f>'Historical VAR Data'!B1416</f>
        <v>43623</v>
      </c>
      <c r="C1425" s="292" t="str">
        <f>'Historical VAR Data'!F1416</f>
        <v>100.23</v>
      </c>
      <c r="D1425">
        <f t="shared" si="22"/>
        <v>-1.0269576379974247E-2</v>
      </c>
      <c r="E1425">
        <v>-1.0269576379974247E-2</v>
      </c>
    </row>
    <row r="1426" spans="2:5">
      <c r="B1426" s="293">
        <f>'Historical VAR Data'!B1417</f>
        <v>43622</v>
      </c>
      <c r="C1426" s="292" t="str">
        <f>'Historical VAR Data'!F1417</f>
        <v>101.27</v>
      </c>
      <c r="D1426">
        <f t="shared" si="22"/>
        <v>1.1082268370607024E-2</v>
      </c>
      <c r="E1426">
        <v>1.1082268370607024E-2</v>
      </c>
    </row>
    <row r="1427" spans="2:5">
      <c r="B1427" s="293">
        <f>'Historical VAR Data'!B1418</f>
        <v>43620</v>
      </c>
      <c r="C1427" s="292" t="str">
        <f>'Historical VAR Data'!F1418</f>
        <v>100.16</v>
      </c>
      <c r="D1427">
        <f t="shared" si="22"/>
        <v>1.4689494478776243E-2</v>
      </c>
      <c r="E1427">
        <v>1.4689494478776243E-2</v>
      </c>
    </row>
    <row r="1428" spans="2:5">
      <c r="B1428" s="293">
        <f>'Historical VAR Data'!B1419</f>
        <v>43619</v>
      </c>
      <c r="C1428" s="292" t="str">
        <f>'Historical VAR Data'!F1419</f>
        <v>98.71</v>
      </c>
      <c r="D1428">
        <f t="shared" si="22"/>
        <v>-1.1131349929164079E-3</v>
      </c>
      <c r="E1428">
        <v>-1.1131349929164079E-3</v>
      </c>
    </row>
    <row r="1429" spans="2:5">
      <c r="B1429" s="293">
        <f>'Historical VAR Data'!B1420</f>
        <v>43616</v>
      </c>
      <c r="C1429" s="292" t="str">
        <f>'Historical VAR Data'!F1420</f>
        <v>98.82</v>
      </c>
      <c r="D1429">
        <f t="shared" si="22"/>
        <v>-1.3674019363209947E-2</v>
      </c>
      <c r="E1429">
        <v>-1.3674019363209947E-2</v>
      </c>
    </row>
    <row r="1430" spans="2:5">
      <c r="B1430" s="293">
        <f>'Historical VAR Data'!B1421</f>
        <v>43615</v>
      </c>
      <c r="C1430" s="292" t="str">
        <f>'Historical VAR Data'!F1421</f>
        <v>100.19</v>
      </c>
      <c r="D1430">
        <f t="shared" si="22"/>
        <v>3.2035434693036664E-2</v>
      </c>
      <c r="E1430">
        <v>3.2035434693036664E-2</v>
      </c>
    </row>
    <row r="1431" spans="2:5">
      <c r="B1431" s="293">
        <f>'Historical VAR Data'!B1422</f>
        <v>43614</v>
      </c>
      <c r="C1431" s="292" t="str">
        <f>'Historical VAR Data'!F1422</f>
        <v>97.08</v>
      </c>
      <c r="D1431">
        <f t="shared" si="22"/>
        <v>-1.2812690665039711E-2</v>
      </c>
      <c r="E1431">
        <v>-1.2812690665039711E-2</v>
      </c>
    </row>
    <row r="1432" spans="2:5">
      <c r="B1432" s="293">
        <f>'Historical VAR Data'!B1423</f>
        <v>43613</v>
      </c>
      <c r="C1432" s="292" t="str">
        <f>'Historical VAR Data'!F1423</f>
        <v>98.34</v>
      </c>
      <c r="D1432">
        <f t="shared" si="22"/>
        <v>-4.4543429844097768E-3</v>
      </c>
      <c r="E1432">
        <v>-4.4543429844097768E-3</v>
      </c>
    </row>
    <row r="1433" spans="2:5">
      <c r="B1433" s="293">
        <f>'Historical VAR Data'!B1424</f>
        <v>43612</v>
      </c>
      <c r="C1433" s="292" t="str">
        <f>'Historical VAR Data'!F1424</f>
        <v>98.78</v>
      </c>
      <c r="D1433">
        <f t="shared" si="22"/>
        <v>3.1321779077051574E-2</v>
      </c>
      <c r="E1433">
        <v>3.1321779077051574E-2</v>
      </c>
    </row>
    <row r="1434" spans="2:5">
      <c r="B1434" s="293">
        <f>'Historical VAR Data'!B1425</f>
        <v>43609</v>
      </c>
      <c r="C1434" s="292" t="str">
        <f>'Historical VAR Data'!F1425</f>
        <v>95.78</v>
      </c>
      <c r="D1434">
        <f t="shared" si="22"/>
        <v>-5.3997923156801249E-3</v>
      </c>
      <c r="E1434">
        <v>-5.3997923156801249E-3</v>
      </c>
    </row>
    <row r="1435" spans="2:5">
      <c r="B1435" s="293">
        <f>'Historical VAR Data'!B1426</f>
        <v>43608</v>
      </c>
      <c r="C1435" s="292" t="str">
        <f>'Historical VAR Data'!F1426</f>
        <v>96.30</v>
      </c>
      <c r="D1435">
        <f t="shared" si="22"/>
        <v>1.97690146706896E-3</v>
      </c>
      <c r="E1435">
        <v>1.97690146706896E-3</v>
      </c>
    </row>
    <row r="1436" spans="2:5">
      <c r="B1436" s="293">
        <f>'Historical VAR Data'!B1427</f>
        <v>43607</v>
      </c>
      <c r="C1436" s="292" t="str">
        <f>'Historical VAR Data'!F1427</f>
        <v>96.11</v>
      </c>
      <c r="D1436">
        <f t="shared" si="22"/>
        <v>7.7592534339938641E-3</v>
      </c>
      <c r="E1436">
        <v>7.7592534339938641E-3</v>
      </c>
    </row>
    <row r="1437" spans="2:5">
      <c r="B1437" s="293">
        <f>'Historical VAR Data'!B1428</f>
        <v>43606</v>
      </c>
      <c r="C1437" s="292" t="str">
        <f>'Historical VAR Data'!F1428</f>
        <v>95.37</v>
      </c>
      <c r="D1437">
        <f t="shared" si="22"/>
        <v>-5.0078247261344791E-3</v>
      </c>
      <c r="E1437">
        <v>-5.0078247261344791E-3</v>
      </c>
    </row>
    <row r="1438" spans="2:5">
      <c r="B1438" s="293">
        <f>'Historical VAR Data'!B1429</f>
        <v>43605</v>
      </c>
      <c r="C1438" s="292" t="str">
        <f>'Historical VAR Data'!F1429</f>
        <v>95.85</v>
      </c>
      <c r="D1438">
        <f t="shared" si="22"/>
        <v>2.986999032985926E-2</v>
      </c>
      <c r="E1438">
        <v>2.986999032985926E-2</v>
      </c>
    </row>
    <row r="1439" spans="2:5">
      <c r="B1439" s="293">
        <f>'Historical VAR Data'!B1430</f>
        <v>43602</v>
      </c>
      <c r="C1439" s="292" t="str">
        <f>'Historical VAR Data'!F1430</f>
        <v>93.07</v>
      </c>
      <c r="D1439">
        <f t="shared" si="22"/>
        <v>-2.037315033240531E-3</v>
      </c>
      <c r="E1439">
        <v>-2.037315033240531E-3</v>
      </c>
    </row>
    <row r="1440" spans="2:5">
      <c r="B1440" s="293">
        <f>'Historical VAR Data'!B1431</f>
        <v>43601</v>
      </c>
      <c r="C1440" s="292" t="str">
        <f>'Historical VAR Data'!F1431</f>
        <v>93.26</v>
      </c>
      <c r="D1440">
        <f t="shared" si="22"/>
        <v>1.4577893820713702E-2</v>
      </c>
      <c r="E1440">
        <v>1.4577893820713702E-2</v>
      </c>
    </row>
    <row r="1441" spans="2:5">
      <c r="B1441" s="293">
        <f>'Historical VAR Data'!B1432</f>
        <v>43600</v>
      </c>
      <c r="C1441" s="292" t="str">
        <f>'Historical VAR Data'!F1432</f>
        <v>91.92</v>
      </c>
      <c r="D1441">
        <f t="shared" si="22"/>
        <v>-1.3204508856682812E-2</v>
      </c>
      <c r="E1441">
        <v>-1.3204508856682812E-2</v>
      </c>
    </row>
    <row r="1442" spans="2:5">
      <c r="B1442" s="293">
        <f>'Historical VAR Data'!B1433</f>
        <v>43599</v>
      </c>
      <c r="C1442" s="292" t="str">
        <f>'Historical VAR Data'!F1433</f>
        <v>93.15</v>
      </c>
      <c r="D1442">
        <f t="shared" si="22"/>
        <v>1.658845356324359E-2</v>
      </c>
      <c r="E1442">
        <v>1.658845356324359E-2</v>
      </c>
    </row>
    <row r="1443" spans="2:5">
      <c r="B1443" s="293">
        <f>'Historical VAR Data'!B1434</f>
        <v>43598</v>
      </c>
      <c r="C1443" s="292" t="str">
        <f>'Historical VAR Data'!F1434</f>
        <v>91.63</v>
      </c>
      <c r="D1443">
        <f t="shared" si="22"/>
        <v>-2.7179106062214697E-2</v>
      </c>
      <c r="E1443">
        <v>-2.7179106062214697E-2</v>
      </c>
    </row>
    <row r="1444" spans="2:5">
      <c r="B1444" s="293">
        <f>'Historical VAR Data'!B1435</f>
        <v>43595</v>
      </c>
      <c r="C1444" s="292" t="str">
        <f>'Historical VAR Data'!F1435</f>
        <v>94.19</v>
      </c>
      <c r="D1444">
        <f t="shared" si="22"/>
        <v>-5.3854276663147316E-3</v>
      </c>
      <c r="E1444">
        <v>-5.3854276663147316E-3</v>
      </c>
    </row>
    <row r="1445" spans="2:5">
      <c r="B1445" s="293">
        <f>'Historical VAR Data'!B1436</f>
        <v>43594</v>
      </c>
      <c r="C1445" s="292" t="str">
        <f>'Historical VAR Data'!F1436</f>
        <v>94.70</v>
      </c>
      <c r="D1445">
        <f t="shared" si="22"/>
        <v>-2.3711340206185538E-2</v>
      </c>
      <c r="E1445">
        <v>-2.3711340206185538E-2</v>
      </c>
    </row>
    <row r="1446" spans="2:5">
      <c r="B1446" s="293">
        <f>'Historical VAR Data'!B1437</f>
        <v>43593</v>
      </c>
      <c r="C1446" s="292" t="str">
        <f>'Historical VAR Data'!F1437</f>
        <v>97.00</v>
      </c>
      <c r="D1446">
        <f t="shared" si="22"/>
        <v>-2.4635495223730545E-2</v>
      </c>
      <c r="E1446">
        <v>-2.4635495223730545E-2</v>
      </c>
    </row>
    <row r="1447" spans="2:5">
      <c r="B1447" s="293">
        <f>'Historical VAR Data'!B1438</f>
        <v>43592</v>
      </c>
      <c r="C1447" s="292" t="str">
        <f>'Historical VAR Data'!F1438</f>
        <v>99.45</v>
      </c>
      <c r="D1447">
        <f t="shared" si="22"/>
        <v>-6.6919696364362933E-3</v>
      </c>
      <c r="E1447">
        <v>-6.6919696364362933E-3</v>
      </c>
    </row>
    <row r="1448" spans="2:5">
      <c r="B1448" s="293">
        <f>'Historical VAR Data'!B1439</f>
        <v>43591</v>
      </c>
      <c r="C1448" s="292" t="str">
        <f>'Historical VAR Data'!F1439</f>
        <v>100.12</v>
      </c>
      <c r="D1448">
        <f t="shared" si="22"/>
        <v>-3.2852165256346271E-3</v>
      </c>
      <c r="E1448">
        <v>-3.2852165256346271E-3</v>
      </c>
    </row>
    <row r="1449" spans="2:5">
      <c r="B1449" s="293">
        <f>'Historical VAR Data'!B1440</f>
        <v>43588</v>
      </c>
      <c r="C1449" s="292" t="str">
        <f>'Historical VAR Data'!F1440</f>
        <v>100.45</v>
      </c>
      <c r="D1449">
        <f t="shared" si="22"/>
        <v>1.762739337453155E-2</v>
      </c>
      <c r="E1449">
        <v>1.762739337453155E-2</v>
      </c>
    </row>
    <row r="1450" spans="2:5">
      <c r="B1450" s="293">
        <f>'Historical VAR Data'!B1441</f>
        <v>43587</v>
      </c>
      <c r="C1450" s="292" t="str">
        <f>'Historical VAR Data'!F1441</f>
        <v>98.71</v>
      </c>
      <c r="D1450">
        <f t="shared" si="22"/>
        <v>-7.0415451161855236E-3</v>
      </c>
      <c r="E1450">
        <v>-7.0415451161855236E-3</v>
      </c>
    </row>
    <row r="1451" spans="2:5">
      <c r="B1451" s="293">
        <f>'Historical VAR Data'!B1442</f>
        <v>43585</v>
      </c>
      <c r="C1451" s="292" t="str">
        <f>'Historical VAR Data'!F1442</f>
        <v>99.41</v>
      </c>
      <c r="D1451">
        <f t="shared" si="22"/>
        <v>-4.0221216691811214E-4</v>
      </c>
      <c r="E1451">
        <v>-4.0221216691811214E-4</v>
      </c>
    </row>
    <row r="1452" spans="2:5">
      <c r="B1452" s="293">
        <f>'Historical VAR Data'!B1443</f>
        <v>43581</v>
      </c>
      <c r="C1452" s="292" t="str">
        <f>'Historical VAR Data'!F1443</f>
        <v>99.45</v>
      </c>
      <c r="D1452">
        <f t="shared" si="22"/>
        <v>9.0300324675324731E-3</v>
      </c>
      <c r="E1452">
        <v>9.0300324675324731E-3</v>
      </c>
    </row>
    <row r="1453" spans="2:5">
      <c r="B1453" s="293">
        <f>'Historical VAR Data'!B1444</f>
        <v>43580</v>
      </c>
      <c r="C1453" s="292" t="str">
        <f>'Historical VAR Data'!F1444</f>
        <v>98.56</v>
      </c>
      <c r="D1453">
        <f t="shared" si="22"/>
        <v>-7.8518220253674369E-3</v>
      </c>
      <c r="E1453">
        <v>-7.8518220253674369E-3</v>
      </c>
    </row>
    <row r="1454" spans="2:5">
      <c r="B1454" s="293">
        <f>'Historical VAR Data'!B1445</f>
        <v>43579</v>
      </c>
      <c r="C1454" s="292" t="str">
        <f>'Historical VAR Data'!F1445</f>
        <v>99.34</v>
      </c>
      <c r="D1454">
        <f t="shared" si="22"/>
        <v>2.2195318805488182E-3</v>
      </c>
      <c r="E1454">
        <v>2.2195318805488182E-3</v>
      </c>
    </row>
    <row r="1455" spans="2:5">
      <c r="B1455" s="293">
        <f>'Historical VAR Data'!B1446</f>
        <v>43578</v>
      </c>
      <c r="C1455" s="292" t="str">
        <f>'Historical VAR Data'!F1446</f>
        <v>99.12</v>
      </c>
      <c r="D1455">
        <f t="shared" si="22"/>
        <v>-1.7251635930993405E-2</v>
      </c>
      <c r="E1455">
        <v>-1.7251635930993405E-2</v>
      </c>
    </row>
    <row r="1456" spans="2:5">
      <c r="B1456" s="293">
        <f>'Historical VAR Data'!B1447</f>
        <v>43577</v>
      </c>
      <c r="C1456" s="292" t="str">
        <f>'Historical VAR Data'!F1447</f>
        <v>100.86</v>
      </c>
      <c r="D1456">
        <f t="shared" si="22"/>
        <v>4.7818290496115159E-3</v>
      </c>
      <c r="E1456">
        <v>4.7818290496115159E-3</v>
      </c>
    </row>
    <row r="1457" spans="2:5">
      <c r="B1457" s="293">
        <f>'Historical VAR Data'!B1448</f>
        <v>43573</v>
      </c>
      <c r="C1457" s="292" t="str">
        <f>'Historical VAR Data'!F1448</f>
        <v>100.38</v>
      </c>
      <c r="D1457">
        <f t="shared" si="22"/>
        <v>-1.5978825605332904E-2</v>
      </c>
      <c r="E1457">
        <v>-1.5978825605332904E-2</v>
      </c>
    </row>
    <row r="1458" spans="2:5">
      <c r="B1458" s="293">
        <f>'Historical VAR Data'!B1449</f>
        <v>43571</v>
      </c>
      <c r="C1458" s="292" t="str">
        <f>'Historical VAR Data'!F1449</f>
        <v>102.01</v>
      </c>
      <c r="D1458">
        <f t="shared" si="22"/>
        <v>5.8173930191284104E-3</v>
      </c>
      <c r="E1458">
        <v>5.8173930191284104E-3</v>
      </c>
    </row>
    <row r="1459" spans="2:5">
      <c r="B1459" s="293">
        <f>'Historical VAR Data'!B1450</f>
        <v>43570</v>
      </c>
      <c r="C1459" s="292" t="str">
        <f>'Historical VAR Data'!F1450</f>
        <v>101.42</v>
      </c>
      <c r="D1459">
        <f t="shared" si="22"/>
        <v>5.9512001586987558E-3</v>
      </c>
      <c r="E1459">
        <v>5.9512001586987558E-3</v>
      </c>
    </row>
    <row r="1460" spans="2:5">
      <c r="B1460" s="293">
        <f>'Historical VAR Data'!B1451</f>
        <v>43567</v>
      </c>
      <c r="C1460" s="292" t="str">
        <f>'Historical VAR Data'!F1451</f>
        <v>100.82</v>
      </c>
      <c r="D1460">
        <f t="shared" si="22"/>
        <v>0</v>
      </c>
      <c r="E1460">
        <v>0</v>
      </c>
    </row>
    <row r="1461" spans="2:5">
      <c r="B1461" s="293">
        <f>'Historical VAR Data'!B1452</f>
        <v>43566</v>
      </c>
      <c r="C1461" s="292" t="str">
        <f>'Historical VAR Data'!F1452</f>
        <v>100.82</v>
      </c>
      <c r="D1461">
        <f t="shared" si="22"/>
        <v>1.0018032458425166E-2</v>
      </c>
      <c r="E1461">
        <v>1.0018032458425166E-2</v>
      </c>
    </row>
    <row r="1462" spans="2:5">
      <c r="B1462" s="293">
        <f>'Historical VAR Data'!B1453</f>
        <v>43565</v>
      </c>
      <c r="C1462" s="292" t="str">
        <f>'Historical VAR Data'!F1453</f>
        <v>99.82</v>
      </c>
      <c r="D1462">
        <f t="shared" si="22"/>
        <v>-9.623970632007272E-3</v>
      </c>
      <c r="E1462">
        <v>-9.623970632007272E-3</v>
      </c>
    </row>
    <row r="1463" spans="2:5">
      <c r="B1463" s="293">
        <f>'Historical VAR Data'!B1454</f>
        <v>43564</v>
      </c>
      <c r="C1463" s="292" t="str">
        <f>'Historical VAR Data'!F1454</f>
        <v>100.79</v>
      </c>
      <c r="D1463">
        <f t="shared" si="22"/>
        <v>2.5862926489605602E-3</v>
      </c>
      <c r="E1463">
        <v>2.5862926489605602E-3</v>
      </c>
    </row>
    <row r="1464" spans="2:5">
      <c r="B1464" s="293">
        <f>'Historical VAR Data'!B1455</f>
        <v>43563</v>
      </c>
      <c r="C1464" s="292" t="str">
        <f>'Historical VAR Data'!F1455</f>
        <v>100.53</v>
      </c>
      <c r="D1464">
        <f t="shared" si="22"/>
        <v>5.601680504151268E-3</v>
      </c>
      <c r="E1464">
        <v>5.601680504151268E-3</v>
      </c>
    </row>
    <row r="1465" spans="2:5">
      <c r="B1465" s="293">
        <f>'Historical VAR Data'!B1456</f>
        <v>43560</v>
      </c>
      <c r="C1465" s="292" t="str">
        <f>'Historical VAR Data'!F1456</f>
        <v>99.97</v>
      </c>
      <c r="D1465">
        <f t="shared" si="22"/>
        <v>-6.2624254473160586E-3</v>
      </c>
      <c r="E1465">
        <v>-6.2624254473160586E-3</v>
      </c>
    </row>
    <row r="1466" spans="2:5">
      <c r="B1466" s="293">
        <f>'Historical VAR Data'!B1457</f>
        <v>43559</v>
      </c>
      <c r="C1466" s="292" t="str">
        <f>'Historical VAR Data'!F1457</f>
        <v>100.60</v>
      </c>
      <c r="D1466">
        <f t="shared" si="22"/>
        <v>6.3018905671701052E-3</v>
      </c>
      <c r="E1466">
        <v>6.3018905671701052E-3</v>
      </c>
    </row>
    <row r="1467" spans="2:5">
      <c r="B1467" s="293">
        <f>'Historical VAR Data'!B1458</f>
        <v>43558</v>
      </c>
      <c r="C1467" s="292" t="str">
        <f>'Historical VAR Data'!F1458</f>
        <v>99.97</v>
      </c>
      <c r="D1467">
        <f t="shared" si="22"/>
        <v>-2.5940337224384428E-3</v>
      </c>
      <c r="E1467">
        <v>-2.5940337224384428E-3</v>
      </c>
    </row>
    <row r="1468" spans="2:5">
      <c r="B1468" s="293">
        <f>'Historical VAR Data'!B1459</f>
        <v>43557</v>
      </c>
      <c r="C1468" s="292" t="str">
        <f>'Historical VAR Data'!F1459</f>
        <v>100.23</v>
      </c>
      <c r="D1468">
        <f t="shared" si="22"/>
        <v>3.9924144126166539E-4</v>
      </c>
      <c r="E1468">
        <v>3.9924144126166539E-4</v>
      </c>
    </row>
    <row r="1469" spans="2:5">
      <c r="B1469" s="293">
        <f>'Historical VAR Data'!B1460</f>
        <v>43556</v>
      </c>
      <c r="C1469" s="292" t="str">
        <f>'Historical VAR Data'!F1460</f>
        <v>100.19</v>
      </c>
      <c r="D1469">
        <f t="shared" si="22"/>
        <v>-4.7680540379458026E-3</v>
      </c>
      <c r="E1469">
        <v>-4.7680540379458026E-3</v>
      </c>
    </row>
    <row r="1470" spans="2:5">
      <c r="B1470" s="293">
        <f>'Historical VAR Data'!B1461</f>
        <v>43552</v>
      </c>
      <c r="C1470" s="292" t="str">
        <f>'Historical VAR Data'!F1461</f>
        <v>100.67</v>
      </c>
      <c r="D1470">
        <f t="shared" si="22"/>
        <v>-9.1535433070865421E-3</v>
      </c>
      <c r="E1470">
        <v>-9.1535433070865421E-3</v>
      </c>
    </row>
    <row r="1471" spans="2:5">
      <c r="B1471" s="293">
        <f>'Historical VAR Data'!B1462</f>
        <v>43551</v>
      </c>
      <c r="C1471" s="292" t="str">
        <f>'Historical VAR Data'!F1462</f>
        <v>101.60</v>
      </c>
      <c r="D1471">
        <f t="shared" si="22"/>
        <v>-2.700632062823221E-2</v>
      </c>
      <c r="E1471">
        <v>-2.700632062823221E-2</v>
      </c>
    </row>
    <row r="1472" spans="2:5">
      <c r="B1472" s="293">
        <f>'Historical VAR Data'!B1463</f>
        <v>43550</v>
      </c>
      <c r="C1472" s="292" t="str">
        <f>'Historical VAR Data'!F1463</f>
        <v>104.42</v>
      </c>
      <c r="D1472">
        <f t="shared" si="22"/>
        <v>4.0247061167563325E-2</v>
      </c>
      <c r="E1472">
        <v>4.0247061167563325E-2</v>
      </c>
    </row>
    <row r="1473" spans="2:5">
      <c r="B1473" s="293">
        <f>'Historical VAR Data'!B1464</f>
        <v>43549</v>
      </c>
      <c r="C1473" s="292" t="str">
        <f>'Historical VAR Data'!F1464</f>
        <v>100.38</v>
      </c>
      <c r="D1473">
        <f t="shared" si="22"/>
        <v>5.2072902062887646E-3</v>
      </c>
      <c r="E1473">
        <v>5.2072902062887646E-3</v>
      </c>
    </row>
    <row r="1474" spans="2:5">
      <c r="B1474" s="293">
        <f>'Historical VAR Data'!B1465</f>
        <v>43546</v>
      </c>
      <c r="C1474" s="292" t="str">
        <f>'Historical VAR Data'!F1465</f>
        <v>99.86</v>
      </c>
      <c r="D1474">
        <f t="shared" si="22"/>
        <v>4.1836202399582738E-2</v>
      </c>
      <c r="E1474">
        <v>4.1836202399582738E-2</v>
      </c>
    </row>
    <row r="1475" spans="2:5">
      <c r="B1475" s="293">
        <f>'Historical VAR Data'!B1466</f>
        <v>43544</v>
      </c>
      <c r="C1475" s="292" t="str">
        <f>'Historical VAR Data'!F1466</f>
        <v>95.85</v>
      </c>
      <c r="D1475">
        <f t="shared" si="22"/>
        <v>-4.1883246701319592E-2</v>
      </c>
      <c r="E1475">
        <v>-4.1883246701319592E-2</v>
      </c>
    </row>
    <row r="1476" spans="2:5">
      <c r="B1476" s="293">
        <f>'Historical VAR Data'!B1467</f>
        <v>43543</v>
      </c>
      <c r="C1476" s="292" t="str">
        <f>'Historical VAR Data'!F1467</f>
        <v>100.04</v>
      </c>
      <c r="D1476">
        <f t="shared" si="22"/>
        <v>1.9671796962593077E-2</v>
      </c>
      <c r="E1476">
        <v>1.9671796962593077E-2</v>
      </c>
    </row>
    <row r="1477" spans="2:5">
      <c r="B1477" s="293">
        <f>'Historical VAR Data'!B1468</f>
        <v>43542</v>
      </c>
      <c r="C1477" s="292" t="str">
        <f>'Historical VAR Data'!F1468</f>
        <v>98.11</v>
      </c>
      <c r="D1477">
        <f t="shared" si="22"/>
        <v>4.4021294021293258E-3</v>
      </c>
      <c r="E1477">
        <v>4.4021294021293258E-3</v>
      </c>
    </row>
    <row r="1478" spans="2:5">
      <c r="B1478" s="293">
        <f>'Historical VAR Data'!B1469</f>
        <v>43539</v>
      </c>
      <c r="C1478" s="292" t="str">
        <f>'Historical VAR Data'!F1469</f>
        <v>97.68</v>
      </c>
      <c r="D1478">
        <f t="shared" si="22"/>
        <v>2.8643639427127349E-2</v>
      </c>
      <c r="E1478">
        <v>2.8643639427127349E-2</v>
      </c>
    </row>
    <row r="1479" spans="2:5">
      <c r="B1479" s="293">
        <f>'Historical VAR Data'!B1470</f>
        <v>43538</v>
      </c>
      <c r="C1479" s="292" t="str">
        <f>'Historical VAR Data'!F1470</f>
        <v>94.96</v>
      </c>
      <c r="D1479">
        <f t="shared" si="22"/>
        <v>3.6794409870073048E-2</v>
      </c>
      <c r="E1479">
        <v>3.6794409870073048E-2</v>
      </c>
    </row>
    <row r="1480" spans="2:5">
      <c r="B1480" s="293">
        <f>'Historical VAR Data'!B1471</f>
        <v>43537</v>
      </c>
      <c r="C1480" s="292" t="str">
        <f>'Historical VAR Data'!F1471</f>
        <v>91.59</v>
      </c>
      <c r="D1480">
        <f t="shared" si="22"/>
        <v>-2.0113405370707129E-2</v>
      </c>
      <c r="E1480">
        <v>-2.0113405370707129E-2</v>
      </c>
    </row>
    <row r="1481" spans="2:5">
      <c r="B1481" s="293">
        <f>'Historical VAR Data'!B1472</f>
        <v>43536</v>
      </c>
      <c r="C1481" s="292" t="str">
        <f>'Historical VAR Data'!F1472</f>
        <v>93.47</v>
      </c>
      <c r="D1481">
        <f t="shared" si="22"/>
        <v>-1.0687186063908765E-3</v>
      </c>
      <c r="E1481">
        <v>-1.0687186063908765E-3</v>
      </c>
    </row>
    <row r="1482" spans="2:5">
      <c r="B1482" s="293">
        <f>'Historical VAR Data'!B1473</f>
        <v>43535</v>
      </c>
      <c r="C1482" s="292" t="str">
        <f>'Historical VAR Data'!F1473</f>
        <v>93.57</v>
      </c>
      <c r="D1482">
        <f t="shared" si="22"/>
        <v>-5.2094407824793652E-3</v>
      </c>
      <c r="E1482">
        <v>-5.2094407824793652E-3</v>
      </c>
    </row>
    <row r="1483" spans="2:5">
      <c r="B1483" s="293">
        <f>'Historical VAR Data'!B1474</f>
        <v>43532</v>
      </c>
      <c r="C1483" s="292" t="str">
        <f>'Historical VAR Data'!F1474</f>
        <v>94.06</v>
      </c>
      <c r="D1483">
        <f t="shared" si="22"/>
        <v>4.1062534587714535E-2</v>
      </c>
      <c r="E1483">
        <v>4.1062534587714535E-2</v>
      </c>
    </row>
    <row r="1484" spans="2:5">
      <c r="B1484" s="293">
        <f>'Historical VAR Data'!B1475</f>
        <v>43531</v>
      </c>
      <c r="C1484" s="292" t="str">
        <f>'Historical VAR Data'!F1475</f>
        <v>90.35</v>
      </c>
      <c r="D1484">
        <f t="shared" si="22"/>
        <v>-1.8468223791417739E-2</v>
      </c>
      <c r="E1484">
        <v>-1.8468223791417739E-2</v>
      </c>
    </row>
    <row r="1485" spans="2:5">
      <c r="B1485" s="293">
        <f>'Historical VAR Data'!B1476</f>
        <v>43530</v>
      </c>
      <c r="C1485" s="292" t="str">
        <f>'Historical VAR Data'!F1476</f>
        <v>92.05</v>
      </c>
      <c r="D1485">
        <f t="shared" ref="D1485:D1548" si="23">(C1485-C1486)/C1486</f>
        <v>1.320858558062744E-2</v>
      </c>
      <c r="E1485">
        <v>1.320858558062744E-2</v>
      </c>
    </row>
    <row r="1486" spans="2:5">
      <c r="B1486" s="293">
        <f>'Historical VAR Data'!B1477</f>
        <v>43529</v>
      </c>
      <c r="C1486" s="292" t="str">
        <f>'Historical VAR Data'!F1477</f>
        <v>90.85</v>
      </c>
      <c r="D1486">
        <f t="shared" si="23"/>
        <v>2.7947499434261135E-2</v>
      </c>
      <c r="E1486">
        <v>2.7947499434261135E-2</v>
      </c>
    </row>
    <row r="1487" spans="2:5">
      <c r="B1487" s="293">
        <f>'Historical VAR Data'!B1478</f>
        <v>43525</v>
      </c>
      <c r="C1487" s="292" t="str">
        <f>'Historical VAR Data'!F1478</f>
        <v>88.38</v>
      </c>
      <c r="D1487">
        <f t="shared" si="23"/>
        <v>1.2487111925764568E-2</v>
      </c>
      <c r="E1487">
        <v>1.2487111925764568E-2</v>
      </c>
    </row>
    <row r="1488" spans="2:5">
      <c r="B1488" s="293">
        <f>'Historical VAR Data'!B1479</f>
        <v>43524</v>
      </c>
      <c r="C1488" s="292" t="str">
        <f>'Historical VAR Data'!F1479</f>
        <v>87.29</v>
      </c>
      <c r="D1488">
        <f t="shared" si="23"/>
        <v>1.7959183673469461E-2</v>
      </c>
      <c r="E1488">
        <v>1.7959183673469461E-2</v>
      </c>
    </row>
    <row r="1489" spans="2:5">
      <c r="B1489" s="293">
        <f>'Historical VAR Data'!B1480</f>
        <v>43523</v>
      </c>
      <c r="C1489" s="292" t="str">
        <f>'Historical VAR Data'!F1480</f>
        <v>85.75</v>
      </c>
      <c r="D1489">
        <f t="shared" si="23"/>
        <v>-1.2779184895233702E-2</v>
      </c>
      <c r="E1489">
        <v>-1.2779184895233702E-2</v>
      </c>
    </row>
    <row r="1490" spans="2:5">
      <c r="B1490" s="293">
        <f>'Historical VAR Data'!B1481</f>
        <v>43522</v>
      </c>
      <c r="C1490" s="292" t="str">
        <f>'Historical VAR Data'!F1481</f>
        <v>86.86</v>
      </c>
      <c r="D1490">
        <f t="shared" si="23"/>
        <v>1.3834447774960174E-3</v>
      </c>
      <c r="E1490">
        <v>1.3834447774960174E-3</v>
      </c>
    </row>
    <row r="1491" spans="2:5">
      <c r="B1491" s="293">
        <f>'Historical VAR Data'!B1482</f>
        <v>43521</v>
      </c>
      <c r="C1491" s="292" t="str">
        <f>'Historical VAR Data'!F1482</f>
        <v>86.74</v>
      </c>
      <c r="D1491">
        <f t="shared" si="23"/>
        <v>4.6328468844103717E-3</v>
      </c>
      <c r="E1491">
        <v>4.6328468844103717E-3</v>
      </c>
    </row>
    <row r="1492" spans="2:5">
      <c r="B1492" s="293">
        <f>'Historical VAR Data'!B1483</f>
        <v>43518</v>
      </c>
      <c r="C1492" s="292" t="str">
        <f>'Historical VAR Data'!F1483</f>
        <v>86.34</v>
      </c>
      <c r="D1492">
        <f t="shared" si="23"/>
        <v>2.383493418712208E-2</v>
      </c>
      <c r="E1492">
        <v>2.383493418712208E-2</v>
      </c>
    </row>
    <row r="1493" spans="2:5">
      <c r="B1493" s="293">
        <f>'Historical VAR Data'!B1484</f>
        <v>43517</v>
      </c>
      <c r="C1493" s="292" t="str">
        <f>'Historical VAR Data'!F1484</f>
        <v>84.33</v>
      </c>
      <c r="D1493">
        <f t="shared" si="23"/>
        <v>-5.4251680622715874E-3</v>
      </c>
      <c r="E1493">
        <v>-5.4251680622715874E-3</v>
      </c>
    </row>
    <row r="1494" spans="2:5">
      <c r="B1494" s="293">
        <f>'Historical VAR Data'!B1485</f>
        <v>43516</v>
      </c>
      <c r="C1494" s="292" t="str">
        <f>'Historical VAR Data'!F1485</f>
        <v>84.79</v>
      </c>
      <c r="D1494">
        <f t="shared" si="23"/>
        <v>2.614062689095983E-2</v>
      </c>
      <c r="E1494">
        <v>2.614062689095983E-2</v>
      </c>
    </row>
    <row r="1495" spans="2:5">
      <c r="B1495" s="293">
        <f>'Historical VAR Data'!B1486</f>
        <v>43515</v>
      </c>
      <c r="C1495" s="292" t="str">
        <f>'Historical VAR Data'!F1486</f>
        <v>82.63</v>
      </c>
      <c r="D1495">
        <f t="shared" si="23"/>
        <v>-2.7310182460270834E-2</v>
      </c>
      <c r="E1495">
        <v>-2.7310182460270834E-2</v>
      </c>
    </row>
    <row r="1496" spans="2:5">
      <c r="B1496" s="293">
        <f>'Historical VAR Data'!B1487</f>
        <v>43514</v>
      </c>
      <c r="C1496" s="292" t="str">
        <f>'Historical VAR Data'!F1487</f>
        <v>84.95</v>
      </c>
      <c r="D1496">
        <f t="shared" si="23"/>
        <v>8.9073634204275536E-3</v>
      </c>
      <c r="E1496">
        <v>8.9073634204275536E-3</v>
      </c>
    </row>
    <row r="1497" spans="2:5">
      <c r="B1497" s="293">
        <f>'Historical VAR Data'!B1488</f>
        <v>43511</v>
      </c>
      <c r="C1497" s="292" t="str">
        <f>'Historical VAR Data'!F1488</f>
        <v>84.20</v>
      </c>
      <c r="D1497">
        <f t="shared" si="23"/>
        <v>3.8096412279620309E-2</v>
      </c>
      <c r="E1497">
        <v>3.8096412279620309E-2</v>
      </c>
    </row>
    <row r="1498" spans="2:5">
      <c r="B1498" s="293">
        <f>'Historical VAR Data'!B1489</f>
        <v>43510</v>
      </c>
      <c r="C1498" s="292" t="str">
        <f>'Historical VAR Data'!F1489</f>
        <v>81.11</v>
      </c>
      <c r="D1498">
        <f t="shared" si="23"/>
        <v>-1.5057680631451062E-2</v>
      </c>
      <c r="E1498">
        <v>-1.5057680631451062E-2</v>
      </c>
    </row>
    <row r="1499" spans="2:5">
      <c r="B1499" s="293">
        <f>'Historical VAR Data'!B1490</f>
        <v>43508</v>
      </c>
      <c r="C1499" s="292" t="str">
        <f>'Historical VAR Data'!F1490</f>
        <v>82.35</v>
      </c>
      <c r="D1499">
        <f t="shared" si="23"/>
        <v>2.2219463753723832E-2</v>
      </c>
      <c r="E1499">
        <v>2.2219463753723832E-2</v>
      </c>
    </row>
    <row r="1500" spans="2:5">
      <c r="B1500" s="293">
        <f>'Historical VAR Data'!B1491</f>
        <v>43507</v>
      </c>
      <c r="C1500" s="292" t="str">
        <f>'Historical VAR Data'!F1491</f>
        <v>80.56</v>
      </c>
      <c r="D1500">
        <f t="shared" si="23"/>
        <v>-1.2866070334517794E-2</v>
      </c>
      <c r="E1500">
        <v>-1.2866070334517794E-2</v>
      </c>
    </row>
    <row r="1501" spans="2:5">
      <c r="B1501" s="293">
        <f>'Historical VAR Data'!B1492</f>
        <v>43504</v>
      </c>
      <c r="C1501" s="292" t="str">
        <f>'Historical VAR Data'!F1492</f>
        <v>81.61</v>
      </c>
      <c r="D1501">
        <f t="shared" si="23"/>
        <v>-2.8683646750773586E-2</v>
      </c>
      <c r="E1501">
        <v>-2.8683646750773586E-2</v>
      </c>
    </row>
    <row r="1502" spans="2:5">
      <c r="B1502" s="293">
        <f>'Historical VAR Data'!B1493</f>
        <v>43503</v>
      </c>
      <c r="C1502" s="292" t="str">
        <f>'Historical VAR Data'!F1493</f>
        <v>84.02</v>
      </c>
      <c r="D1502">
        <f t="shared" si="23"/>
        <v>-8.3795585978993035E-3</v>
      </c>
      <c r="E1502">
        <v>-8.3795585978993035E-3</v>
      </c>
    </row>
    <row r="1503" spans="2:5">
      <c r="B1503" s="293">
        <f>'Historical VAR Data'!B1494</f>
        <v>43502</v>
      </c>
      <c r="C1503" s="292" t="str">
        <f>'Historical VAR Data'!F1494</f>
        <v>84.73</v>
      </c>
      <c r="D1503">
        <f t="shared" si="23"/>
        <v>1.961492178098688E-2</v>
      </c>
      <c r="E1503">
        <v>1.961492178098688E-2</v>
      </c>
    </row>
    <row r="1504" spans="2:5">
      <c r="B1504" s="293">
        <f>'Historical VAR Data'!B1495</f>
        <v>43501</v>
      </c>
      <c r="C1504" s="292" t="str">
        <f>'Historical VAR Data'!F1495</f>
        <v>83.10</v>
      </c>
      <c r="D1504">
        <f t="shared" si="23"/>
        <v>5.8097312999272543E-3</v>
      </c>
      <c r="E1504">
        <v>5.8097312999272543E-3</v>
      </c>
    </row>
    <row r="1505" spans="2:5">
      <c r="B1505" s="293">
        <f>'Historical VAR Data'!B1496</f>
        <v>43500</v>
      </c>
      <c r="C1505" s="292" t="str">
        <f>'Historical VAR Data'!F1496</f>
        <v>82.62</v>
      </c>
      <c r="D1505">
        <f t="shared" si="23"/>
        <v>-2.0741969894512265E-2</v>
      </c>
      <c r="E1505">
        <v>-2.0741969894512265E-2</v>
      </c>
    </row>
    <row r="1506" spans="2:5">
      <c r="B1506" s="293">
        <f>'Historical VAR Data'!B1497</f>
        <v>43497</v>
      </c>
      <c r="C1506" s="292" t="str">
        <f>'Historical VAR Data'!F1497</f>
        <v>84.37</v>
      </c>
      <c r="D1506">
        <f t="shared" si="23"/>
        <v>3.2104637336505381E-3</v>
      </c>
      <c r="E1506">
        <v>3.2104637336505381E-3</v>
      </c>
    </row>
    <row r="1507" spans="2:5">
      <c r="B1507" s="293">
        <f>'Historical VAR Data'!B1498</f>
        <v>43496</v>
      </c>
      <c r="C1507" s="292" t="str">
        <f>'Historical VAR Data'!F1498</f>
        <v>84.10</v>
      </c>
      <c r="D1507">
        <f t="shared" si="23"/>
        <v>7.1856287425149023E-3</v>
      </c>
      <c r="E1507">
        <v>7.1856287425149023E-3</v>
      </c>
    </row>
    <row r="1508" spans="2:5">
      <c r="B1508" s="293">
        <f>'Historical VAR Data'!B1499</f>
        <v>43495</v>
      </c>
      <c r="C1508" s="292" t="str">
        <f>'Historical VAR Data'!F1499</f>
        <v>83.50</v>
      </c>
      <c r="D1508">
        <f t="shared" si="23"/>
        <v>1.4391940513313092E-3</v>
      </c>
      <c r="E1508">
        <v>1.4391940513313092E-3</v>
      </c>
    </row>
    <row r="1509" spans="2:5">
      <c r="B1509" s="293">
        <f>'Historical VAR Data'!B1500</f>
        <v>43494</v>
      </c>
      <c r="C1509" s="292" t="str">
        <f>'Historical VAR Data'!F1500</f>
        <v>83.38</v>
      </c>
      <c r="D1509">
        <f t="shared" si="23"/>
        <v>-7.1907957814000805E-4</v>
      </c>
      <c r="E1509">
        <v>-7.1907957814000805E-4</v>
      </c>
    </row>
    <row r="1510" spans="2:5">
      <c r="B1510" s="293">
        <f>'Historical VAR Data'!B1501</f>
        <v>43493</v>
      </c>
      <c r="C1510" s="292" t="str">
        <f>'Historical VAR Data'!F1501</f>
        <v>83.44</v>
      </c>
      <c r="D1510">
        <f t="shared" si="23"/>
        <v>2.2822822822822549E-3</v>
      </c>
      <c r="E1510">
        <v>2.2822822822822549E-3</v>
      </c>
    </row>
    <row r="1511" spans="2:5">
      <c r="B1511" s="293">
        <f>'Historical VAR Data'!B1502</f>
        <v>43490</v>
      </c>
      <c r="C1511" s="292" t="str">
        <f>'Historical VAR Data'!F1502</f>
        <v>83.25</v>
      </c>
      <c r="D1511">
        <f t="shared" si="23"/>
        <v>-1.2572648558889838E-2</v>
      </c>
      <c r="E1511">
        <v>-1.2572648558889838E-2</v>
      </c>
    </row>
    <row r="1512" spans="2:5">
      <c r="B1512" s="293">
        <f>'Historical VAR Data'!B1503</f>
        <v>43489</v>
      </c>
      <c r="C1512" s="292" t="str">
        <f>'Historical VAR Data'!F1503</f>
        <v>84.31</v>
      </c>
      <c r="D1512">
        <f t="shared" si="23"/>
        <v>-4.9569219874896929E-3</v>
      </c>
      <c r="E1512">
        <v>-4.9569219874896929E-3</v>
      </c>
    </row>
    <row r="1513" spans="2:5">
      <c r="B1513" s="293">
        <f>'Historical VAR Data'!B1504</f>
        <v>43488</v>
      </c>
      <c r="C1513" s="292" t="str">
        <f>'Historical VAR Data'!F1504</f>
        <v>84.73</v>
      </c>
      <c r="D1513">
        <f t="shared" si="23"/>
        <v>-1.4308980921358653E-2</v>
      </c>
      <c r="E1513">
        <v>-1.4308980921358653E-2</v>
      </c>
    </row>
    <row r="1514" spans="2:5">
      <c r="B1514" s="293">
        <f>'Historical VAR Data'!B1505</f>
        <v>43487</v>
      </c>
      <c r="C1514" s="292" t="str">
        <f>'Historical VAR Data'!F1505</f>
        <v>85.96</v>
      </c>
      <c r="D1514">
        <f t="shared" si="23"/>
        <v>-4.2858797636974926E-3</v>
      </c>
      <c r="E1514">
        <v>-4.2858797636974926E-3</v>
      </c>
    </row>
    <row r="1515" spans="2:5">
      <c r="B1515" s="293">
        <f>'Historical VAR Data'!B1506</f>
        <v>43486</v>
      </c>
      <c r="C1515" s="292" t="str">
        <f>'Historical VAR Data'!F1506</f>
        <v>86.33</v>
      </c>
      <c r="D1515">
        <f t="shared" si="23"/>
        <v>-6.2161851041787298E-3</v>
      </c>
      <c r="E1515">
        <v>-6.2161851041787298E-3</v>
      </c>
    </row>
    <row r="1516" spans="2:5">
      <c r="B1516" s="293">
        <f>'Historical VAR Data'!B1507</f>
        <v>43483</v>
      </c>
      <c r="C1516" s="292" t="str">
        <f>'Historical VAR Data'!F1507</f>
        <v>86.87</v>
      </c>
      <c r="D1516">
        <f t="shared" si="23"/>
        <v>-4.1270205204631365E-3</v>
      </c>
      <c r="E1516">
        <v>-4.1270205204631365E-3</v>
      </c>
    </row>
    <row r="1517" spans="2:5">
      <c r="B1517" s="293">
        <f>'Historical VAR Data'!B1508</f>
        <v>43482</v>
      </c>
      <c r="C1517" s="292" t="str">
        <f>'Historical VAR Data'!F1508</f>
        <v>87.23</v>
      </c>
      <c r="D1517">
        <f t="shared" si="23"/>
        <v>-9.8751418842223659E-3</v>
      </c>
      <c r="E1517">
        <v>-9.8751418842223659E-3</v>
      </c>
    </row>
    <row r="1518" spans="2:5">
      <c r="B1518" s="293">
        <f>'Historical VAR Data'!B1509</f>
        <v>43481</v>
      </c>
      <c r="C1518" s="292" t="str">
        <f>'Historical VAR Data'!F1509</f>
        <v>88.10</v>
      </c>
      <c r="D1518">
        <f t="shared" si="23"/>
        <v>3.7598268200979639E-3</v>
      </c>
      <c r="E1518">
        <v>3.7598268200979639E-3</v>
      </c>
    </row>
    <row r="1519" spans="2:5">
      <c r="B1519" s="293">
        <f>'Historical VAR Data'!B1510</f>
        <v>43480</v>
      </c>
      <c r="C1519" s="292" t="str">
        <f>'Historical VAR Data'!F1510</f>
        <v>87.77</v>
      </c>
      <c r="D1519">
        <f t="shared" si="23"/>
        <v>1.7119379137182317E-3</v>
      </c>
      <c r="E1519">
        <v>1.7119379137182317E-3</v>
      </c>
    </row>
    <row r="1520" spans="2:5">
      <c r="B1520" s="293">
        <f>'Historical VAR Data'!B1511</f>
        <v>43479</v>
      </c>
      <c r="C1520" s="292" t="str">
        <f>'Historical VAR Data'!F1511</f>
        <v>87.62</v>
      </c>
      <c r="D1520">
        <f t="shared" si="23"/>
        <v>-1.6500168369064976E-2</v>
      </c>
      <c r="E1520">
        <v>-1.6500168369064976E-2</v>
      </c>
    </row>
    <row r="1521" spans="2:5">
      <c r="B1521" s="293">
        <f>'Historical VAR Data'!B1512</f>
        <v>43476</v>
      </c>
      <c r="C1521" s="292" t="str">
        <f>'Historical VAR Data'!F1512</f>
        <v>89.09</v>
      </c>
      <c r="D1521">
        <f t="shared" si="23"/>
        <v>-6.7302299495235304E-4</v>
      </c>
      <c r="E1521">
        <v>-6.7302299495235304E-4</v>
      </c>
    </row>
    <row r="1522" spans="2:5">
      <c r="B1522" s="293">
        <f>'Historical VAR Data'!B1513</f>
        <v>43475</v>
      </c>
      <c r="C1522" s="292" t="str">
        <f>'Historical VAR Data'!F1513</f>
        <v>89.15</v>
      </c>
      <c r="D1522">
        <f t="shared" si="23"/>
        <v>1.0541827250056753E-2</v>
      </c>
      <c r="E1522">
        <v>1.0541827250056753E-2</v>
      </c>
    </row>
    <row r="1523" spans="2:5">
      <c r="B1523" s="293">
        <f>'Historical VAR Data'!B1514</f>
        <v>43474</v>
      </c>
      <c r="C1523" s="292" t="str">
        <f>'Historical VAR Data'!F1514</f>
        <v>88.22</v>
      </c>
      <c r="D1523">
        <f t="shared" si="23"/>
        <v>-2.7130906624462459E-3</v>
      </c>
      <c r="E1523">
        <v>-2.7130906624462459E-3</v>
      </c>
    </row>
    <row r="1524" spans="2:5">
      <c r="B1524" s="293">
        <f>'Historical VAR Data'!B1515</f>
        <v>43473</v>
      </c>
      <c r="C1524" s="292" t="str">
        <f>'Historical VAR Data'!F1515</f>
        <v>88.46</v>
      </c>
      <c r="D1524">
        <f t="shared" si="23"/>
        <v>-1.11781801922647E-2</v>
      </c>
      <c r="E1524">
        <v>-1.11781801922647E-2</v>
      </c>
    </row>
    <row r="1525" spans="2:5">
      <c r="B1525" s="293">
        <f>'Historical VAR Data'!B1516</f>
        <v>43472</v>
      </c>
      <c r="C1525" s="292" t="str">
        <f>'Historical VAR Data'!F1516</f>
        <v>89.46</v>
      </c>
      <c r="D1525">
        <f t="shared" si="23"/>
        <v>1.9603373603829483E-2</v>
      </c>
      <c r="E1525">
        <v>1.9603373603829483E-2</v>
      </c>
    </row>
    <row r="1526" spans="2:5">
      <c r="B1526" s="293">
        <f>'Historical VAR Data'!B1517</f>
        <v>43469</v>
      </c>
      <c r="C1526" s="292" t="str">
        <f>'Historical VAR Data'!F1517</f>
        <v>87.74</v>
      </c>
      <c r="D1526">
        <f t="shared" si="23"/>
        <v>1.6332676937333448E-2</v>
      </c>
      <c r="E1526">
        <v>1.6332676937333448E-2</v>
      </c>
    </row>
    <row r="1527" spans="2:5">
      <c r="B1527" s="293">
        <f>'Historical VAR Data'!B1518</f>
        <v>43468</v>
      </c>
      <c r="C1527" s="292" t="str">
        <f>'Historical VAR Data'!F1518</f>
        <v>86.33</v>
      </c>
      <c r="D1527">
        <f t="shared" si="23"/>
        <v>-2.4409537800881419E-2</v>
      </c>
      <c r="E1527">
        <v>-2.4409537800881419E-2</v>
      </c>
    </row>
    <row r="1528" spans="2:5">
      <c r="B1528" s="293">
        <f>'Historical VAR Data'!B1519</f>
        <v>43467</v>
      </c>
      <c r="C1528" s="292" t="str">
        <f>'Historical VAR Data'!F1519</f>
        <v>88.49</v>
      </c>
      <c r="D1528">
        <f t="shared" si="23"/>
        <v>-1.1505808757819496E-2</v>
      </c>
      <c r="E1528">
        <v>-1.1505808757819496E-2</v>
      </c>
    </row>
    <row r="1529" spans="2:5">
      <c r="B1529" s="293">
        <f>'Historical VAR Data'!B1520</f>
        <v>43466</v>
      </c>
      <c r="C1529" s="292" t="str">
        <f>'Historical VAR Data'!F1520</f>
        <v>89.52</v>
      </c>
      <c r="D1529">
        <f t="shared" si="23"/>
        <v>-2.3403543965229904E-3</v>
      </c>
      <c r="E1529">
        <v>-2.3403543965229904E-3</v>
      </c>
    </row>
    <row r="1530" spans="2:5">
      <c r="B1530" s="293">
        <f>'Historical VAR Data'!B1521</f>
        <v>43465</v>
      </c>
      <c r="C1530" s="292" t="str">
        <f>'Historical VAR Data'!F1521</f>
        <v>89.73</v>
      </c>
      <c r="D1530">
        <f t="shared" si="23"/>
        <v>-5.3209178583304489E-3</v>
      </c>
      <c r="E1530">
        <v>-5.3209178583304489E-3</v>
      </c>
    </row>
    <row r="1531" spans="2:5">
      <c r="B1531" s="293">
        <f>'Historical VAR Data'!B1522</f>
        <v>43462</v>
      </c>
      <c r="C1531" s="292" t="str">
        <f>'Historical VAR Data'!F1522</f>
        <v>90.21</v>
      </c>
      <c r="D1531">
        <f t="shared" si="23"/>
        <v>1.0529853254172709E-2</v>
      </c>
      <c r="E1531">
        <v>1.0529853254172709E-2</v>
      </c>
    </row>
    <row r="1532" spans="2:5">
      <c r="B1532" s="293">
        <f>'Historical VAR Data'!B1523</f>
        <v>43461</v>
      </c>
      <c r="C1532" s="292" t="str">
        <f>'Historical VAR Data'!F1523</f>
        <v>89.27</v>
      </c>
      <c r="D1532">
        <f t="shared" si="23"/>
        <v>1.8831317050901523E-2</v>
      </c>
      <c r="E1532">
        <v>1.8831317050901523E-2</v>
      </c>
    </row>
    <row r="1533" spans="2:5">
      <c r="B1533" s="293">
        <f>'Historical VAR Data'!B1524</f>
        <v>43460</v>
      </c>
      <c r="C1533" s="292" t="str">
        <f>'Historical VAR Data'!F1524</f>
        <v>87.62</v>
      </c>
      <c r="D1533">
        <f t="shared" si="23"/>
        <v>-5.7869057074774874E-3</v>
      </c>
      <c r="E1533">
        <v>-5.7869057074774874E-3</v>
      </c>
    </row>
    <row r="1534" spans="2:5">
      <c r="B1534" s="293">
        <f>'Historical VAR Data'!B1525</f>
        <v>43458</v>
      </c>
      <c r="C1534" s="292" t="str">
        <f>'Historical VAR Data'!F1525</f>
        <v>88.13</v>
      </c>
      <c r="D1534">
        <f t="shared" si="23"/>
        <v>-2.7584684982897498E-2</v>
      </c>
      <c r="E1534">
        <v>-2.7584684982897498E-2</v>
      </c>
    </row>
    <row r="1535" spans="2:5">
      <c r="B1535" s="293">
        <f>'Historical VAR Data'!B1526</f>
        <v>43455</v>
      </c>
      <c r="C1535" s="292" t="str">
        <f>'Historical VAR Data'!F1526</f>
        <v>90.63</v>
      </c>
      <c r="D1535">
        <f t="shared" si="23"/>
        <v>8.3444592790387195E-3</v>
      </c>
      <c r="E1535">
        <v>8.3444592790387195E-3</v>
      </c>
    </row>
    <row r="1536" spans="2:5">
      <c r="B1536" s="293">
        <f>'Historical VAR Data'!B1527</f>
        <v>43454</v>
      </c>
      <c r="C1536" s="292" t="str">
        <f>'Historical VAR Data'!F1527</f>
        <v>89.88</v>
      </c>
      <c r="D1536">
        <f t="shared" si="23"/>
        <v>-3.3266799733866858E-3</v>
      </c>
      <c r="E1536">
        <v>-3.3266799733866858E-3</v>
      </c>
    </row>
    <row r="1537" spans="2:5">
      <c r="B1537" s="293">
        <f>'Historical VAR Data'!B1528</f>
        <v>43453</v>
      </c>
      <c r="C1537" s="292" t="str">
        <f>'Historical VAR Data'!F1528</f>
        <v>90.18</v>
      </c>
      <c r="D1537">
        <f t="shared" si="23"/>
        <v>1.4284107524463055E-2</v>
      </c>
      <c r="E1537">
        <v>1.4284107524463055E-2</v>
      </c>
    </row>
    <row r="1538" spans="2:5">
      <c r="B1538" s="293">
        <f>'Historical VAR Data'!B1529</f>
        <v>43452</v>
      </c>
      <c r="C1538" s="292" t="str">
        <f>'Historical VAR Data'!F1529</f>
        <v>88.91</v>
      </c>
      <c r="D1538">
        <f t="shared" si="23"/>
        <v>1.0915292779988558E-2</v>
      </c>
      <c r="E1538">
        <v>1.0915292779988558E-2</v>
      </c>
    </row>
    <row r="1539" spans="2:5">
      <c r="B1539" s="293">
        <f>'Historical VAR Data'!B1530</f>
        <v>43451</v>
      </c>
      <c r="C1539" s="292" t="str">
        <f>'Historical VAR Data'!F1530</f>
        <v>87.95</v>
      </c>
      <c r="D1539">
        <f t="shared" si="23"/>
        <v>1.8057645560828825E-2</v>
      </c>
      <c r="E1539">
        <v>1.8057645560828825E-2</v>
      </c>
    </row>
    <row r="1540" spans="2:5">
      <c r="B1540" s="293">
        <f>'Historical VAR Data'!B1531</f>
        <v>43448</v>
      </c>
      <c r="C1540" s="292" t="str">
        <f>'Historical VAR Data'!F1531</f>
        <v>86.39</v>
      </c>
      <c r="D1540">
        <f t="shared" si="23"/>
        <v>1.7430220233188128E-2</v>
      </c>
      <c r="E1540">
        <v>1.7430220233188128E-2</v>
      </c>
    </row>
    <row r="1541" spans="2:5">
      <c r="B1541" s="293">
        <f>'Historical VAR Data'!B1532</f>
        <v>43447</v>
      </c>
      <c r="C1541" s="292" t="str">
        <f>'Historical VAR Data'!F1532</f>
        <v>84.91</v>
      </c>
      <c r="D1541">
        <f t="shared" si="23"/>
        <v>2.4793388429751326E-3</v>
      </c>
      <c r="E1541">
        <v>2.4793388429751326E-3</v>
      </c>
    </row>
    <row r="1542" spans="2:5">
      <c r="B1542" s="293">
        <f>'Historical VAR Data'!B1533</f>
        <v>43446</v>
      </c>
      <c r="C1542" s="292" t="str">
        <f>'Historical VAR Data'!F1533</f>
        <v>84.70</v>
      </c>
      <c r="D1542">
        <f t="shared" si="23"/>
        <v>2.4431543299467777E-2</v>
      </c>
      <c r="E1542">
        <v>2.4431543299467777E-2</v>
      </c>
    </row>
    <row r="1543" spans="2:5">
      <c r="B1543" s="293">
        <f>'Historical VAR Data'!B1534</f>
        <v>43445</v>
      </c>
      <c r="C1543" s="292" t="str">
        <f>'Historical VAR Data'!F1534</f>
        <v>82.68</v>
      </c>
      <c r="D1543">
        <f t="shared" si="23"/>
        <v>8.4156604463960488E-3</v>
      </c>
      <c r="E1543">
        <v>8.4156604463960488E-3</v>
      </c>
    </row>
    <row r="1544" spans="2:5">
      <c r="B1544" s="293">
        <f>'Historical VAR Data'!B1535</f>
        <v>43444</v>
      </c>
      <c r="C1544" s="292" t="str">
        <f>'Historical VAR Data'!F1535</f>
        <v>81.99</v>
      </c>
      <c r="D1544">
        <f t="shared" si="23"/>
        <v>-1.1930585683297289E-2</v>
      </c>
      <c r="E1544">
        <v>-1.1930585683297289E-2</v>
      </c>
    </row>
    <row r="1545" spans="2:5">
      <c r="B1545" s="293">
        <f>'Historical VAR Data'!B1536</f>
        <v>43441</v>
      </c>
      <c r="C1545" s="292" t="str">
        <f>'Historical VAR Data'!F1536</f>
        <v>82.98</v>
      </c>
      <c r="D1545">
        <f t="shared" si="23"/>
        <v>-1.4020912547528431E-2</v>
      </c>
      <c r="E1545">
        <v>-1.4020912547528431E-2</v>
      </c>
    </row>
    <row r="1546" spans="2:5">
      <c r="B1546" s="293">
        <f>'Historical VAR Data'!B1537</f>
        <v>43440</v>
      </c>
      <c r="C1546" s="292" t="str">
        <f>'Historical VAR Data'!F1537</f>
        <v>84.16</v>
      </c>
      <c r="D1546">
        <f t="shared" si="23"/>
        <v>-8.8328818749263925E-3</v>
      </c>
      <c r="E1546">
        <v>-8.8328818749263925E-3</v>
      </c>
    </row>
    <row r="1547" spans="2:5">
      <c r="B1547" s="293">
        <f>'Historical VAR Data'!B1538</f>
        <v>43439</v>
      </c>
      <c r="C1547" s="292" t="str">
        <f>'Historical VAR Data'!F1538</f>
        <v>84.91</v>
      </c>
      <c r="D1547">
        <f t="shared" si="23"/>
        <v>-1.4965197215777335E-2</v>
      </c>
      <c r="E1547">
        <v>-1.4965197215777335E-2</v>
      </c>
    </row>
    <row r="1548" spans="2:5">
      <c r="B1548" s="293">
        <f>'Historical VAR Data'!B1539</f>
        <v>43438</v>
      </c>
      <c r="C1548" s="292" t="str">
        <f>'Historical VAR Data'!F1539</f>
        <v>86.20</v>
      </c>
      <c r="D1548">
        <f t="shared" si="23"/>
        <v>-1.1807864266880673E-2</v>
      </c>
      <c r="E1548">
        <v>-1.1807864266880673E-2</v>
      </c>
    </row>
    <row r="1549" spans="2:5">
      <c r="B1549" s="293">
        <f>'Historical VAR Data'!B1540</f>
        <v>43437</v>
      </c>
      <c r="C1549" s="292" t="str">
        <f>'Historical VAR Data'!F1540</f>
        <v>87.23</v>
      </c>
      <c r="D1549">
        <f t="shared" ref="D1549:D1612" si="24">(C1549-C1550)/C1550</f>
        <v>3.2796590101823474E-2</v>
      </c>
      <c r="E1549">
        <v>3.2796590101823474E-2</v>
      </c>
    </row>
    <row r="1550" spans="2:5">
      <c r="B1550" s="293">
        <f>'Historical VAR Data'!B1541</f>
        <v>43434</v>
      </c>
      <c r="C1550" s="292" t="str">
        <f>'Historical VAR Data'!F1541</f>
        <v>84.46</v>
      </c>
      <c r="D1550">
        <f t="shared" si="24"/>
        <v>-1.3663435711783274E-2</v>
      </c>
      <c r="E1550">
        <v>-1.3663435711783274E-2</v>
      </c>
    </row>
    <row r="1551" spans="2:5">
      <c r="B1551" s="293">
        <f>'Historical VAR Data'!B1542</f>
        <v>43433</v>
      </c>
      <c r="C1551" s="292" t="str">
        <f>'Historical VAR Data'!F1542</f>
        <v>85.63</v>
      </c>
      <c r="D1551">
        <f t="shared" si="24"/>
        <v>-8.4529874942103293E-3</v>
      </c>
      <c r="E1551">
        <v>-8.4529874942103293E-3</v>
      </c>
    </row>
    <row r="1552" spans="2:5">
      <c r="B1552" s="293">
        <f>'Historical VAR Data'!B1543</f>
        <v>43432</v>
      </c>
      <c r="C1552" s="292" t="str">
        <f>'Historical VAR Data'!F1543</f>
        <v>86.36</v>
      </c>
      <c r="D1552">
        <f t="shared" si="24"/>
        <v>-1.5728288124002683E-2</v>
      </c>
      <c r="E1552">
        <v>-1.5728288124002683E-2</v>
      </c>
    </row>
    <row r="1553" spans="2:5">
      <c r="B1553" s="293">
        <f>'Historical VAR Data'!B1544</f>
        <v>43431</v>
      </c>
      <c r="C1553" s="292" t="str">
        <f>'Historical VAR Data'!F1544</f>
        <v>87.74</v>
      </c>
      <c r="D1553">
        <f t="shared" si="24"/>
        <v>7.2322351050395526E-3</v>
      </c>
      <c r="E1553">
        <v>7.2322351050395526E-3</v>
      </c>
    </row>
    <row r="1554" spans="2:5">
      <c r="B1554" s="293">
        <f>'Historical VAR Data'!B1545</f>
        <v>43430</v>
      </c>
      <c r="C1554" s="292" t="str">
        <f>'Historical VAR Data'!F1545</f>
        <v>87.11</v>
      </c>
      <c r="D1554">
        <f t="shared" si="24"/>
        <v>-8.8747297758561966E-3</v>
      </c>
      <c r="E1554">
        <v>-8.8747297758561966E-3</v>
      </c>
    </row>
    <row r="1555" spans="2:5">
      <c r="B1555" s="293">
        <f>'Historical VAR Data'!B1546</f>
        <v>43426</v>
      </c>
      <c r="C1555" s="292" t="str">
        <f>'Historical VAR Data'!F1546</f>
        <v>87.89</v>
      </c>
      <c r="D1555">
        <f t="shared" si="24"/>
        <v>-1.2471910112359545E-2</v>
      </c>
      <c r="E1555">
        <v>-1.2471910112359545E-2</v>
      </c>
    </row>
    <row r="1556" spans="2:5">
      <c r="B1556" s="293">
        <f>'Historical VAR Data'!B1547</f>
        <v>43425</v>
      </c>
      <c r="C1556" s="292" t="str">
        <f>'Historical VAR Data'!F1547</f>
        <v>89.00</v>
      </c>
      <c r="D1556">
        <f t="shared" si="24"/>
        <v>-8.7983071611538715E-3</v>
      </c>
      <c r="E1556">
        <v>-8.7983071611538715E-3</v>
      </c>
    </row>
    <row r="1557" spans="2:5">
      <c r="B1557" s="293">
        <f>'Historical VAR Data'!B1548</f>
        <v>43424</v>
      </c>
      <c r="C1557" s="292" t="str">
        <f>'Historical VAR Data'!F1548</f>
        <v>89.79</v>
      </c>
      <c r="D1557">
        <f t="shared" si="24"/>
        <v>-2.4763766699250431E-2</v>
      </c>
      <c r="E1557">
        <v>-2.4763766699250431E-2</v>
      </c>
    </row>
    <row r="1558" spans="2:5">
      <c r="B1558" s="293">
        <f>'Historical VAR Data'!B1549</f>
        <v>43423</v>
      </c>
      <c r="C1558" s="292" t="str">
        <f>'Historical VAR Data'!F1549</f>
        <v>92.07</v>
      </c>
      <c r="D1558">
        <f t="shared" si="24"/>
        <v>-7.2244985982316337E-3</v>
      </c>
      <c r="E1558">
        <v>-7.2244985982316337E-3</v>
      </c>
    </row>
    <row r="1559" spans="2:5">
      <c r="B1559" s="293">
        <f>'Historical VAR Data'!B1550</f>
        <v>43420</v>
      </c>
      <c r="C1559" s="292" t="str">
        <f>'Historical VAR Data'!F1550</f>
        <v>92.74</v>
      </c>
      <c r="D1559">
        <f t="shared" si="24"/>
        <v>1.6200453612700233E-3</v>
      </c>
      <c r="E1559">
        <v>1.6200453612700233E-3</v>
      </c>
    </row>
    <row r="1560" spans="2:5">
      <c r="B1560" s="293">
        <f>'Historical VAR Data'!B1551</f>
        <v>43419</v>
      </c>
      <c r="C1560" s="292" t="str">
        <f>'Historical VAR Data'!F1551</f>
        <v>92.59</v>
      </c>
      <c r="D1560">
        <f t="shared" si="24"/>
        <v>-2.2487331081081034E-2</v>
      </c>
      <c r="E1560">
        <v>-2.2487331081081034E-2</v>
      </c>
    </row>
    <row r="1561" spans="2:5">
      <c r="B1561" s="293">
        <f>'Historical VAR Data'!B1552</f>
        <v>43418</v>
      </c>
      <c r="C1561" s="292" t="str">
        <f>'Historical VAR Data'!F1552</f>
        <v>94.72</v>
      </c>
      <c r="D1561">
        <f t="shared" si="24"/>
        <v>3.4961330649433023E-3</v>
      </c>
      <c r="E1561">
        <v>3.4961330649433023E-3</v>
      </c>
    </row>
    <row r="1562" spans="2:5">
      <c r="B1562" s="293">
        <f>'Historical VAR Data'!B1553</f>
        <v>43417</v>
      </c>
      <c r="C1562" s="292" t="str">
        <f>'Historical VAR Data'!F1553</f>
        <v>94.39</v>
      </c>
      <c r="D1562">
        <f t="shared" si="24"/>
        <v>2.6201348119156299E-2</v>
      </c>
      <c r="E1562">
        <v>2.6201348119156299E-2</v>
      </c>
    </row>
    <row r="1563" spans="2:5">
      <c r="B1563" s="293">
        <f>'Historical VAR Data'!B1554</f>
        <v>43416</v>
      </c>
      <c r="C1563" s="292" t="str">
        <f>'Historical VAR Data'!F1554</f>
        <v>91.98</v>
      </c>
      <c r="D1563">
        <f t="shared" si="24"/>
        <v>-1.0755001075500106E-2</v>
      </c>
      <c r="E1563">
        <v>-1.0755001075500106E-2</v>
      </c>
    </row>
    <row r="1564" spans="2:5">
      <c r="B1564" s="293">
        <f>'Historical VAR Data'!B1555</f>
        <v>43413</v>
      </c>
      <c r="C1564" s="292" t="str">
        <f>'Historical VAR Data'!F1555</f>
        <v>92.98</v>
      </c>
      <c r="D1564">
        <f t="shared" si="24"/>
        <v>-2.5745548165629147E-3</v>
      </c>
      <c r="E1564">
        <v>-2.5745548165629147E-3</v>
      </c>
    </row>
    <row r="1565" spans="2:5">
      <c r="B1565" s="293">
        <f>'Historical VAR Data'!B1556</f>
        <v>43411</v>
      </c>
      <c r="C1565" s="292" t="str">
        <f>'Historical VAR Data'!F1556</f>
        <v>93.22</v>
      </c>
      <c r="D1565">
        <f t="shared" si="24"/>
        <v>4.5258620689655358E-3</v>
      </c>
      <c r="E1565">
        <v>4.5258620689655358E-3</v>
      </c>
    </row>
    <row r="1566" spans="2:5">
      <c r="B1566" s="293">
        <f>'Historical VAR Data'!B1557</f>
        <v>43410</v>
      </c>
      <c r="C1566" s="292" t="str">
        <f>'Historical VAR Data'!F1557</f>
        <v>92.80</v>
      </c>
      <c r="D1566">
        <f t="shared" si="24"/>
        <v>4.2203224759225257E-3</v>
      </c>
      <c r="E1566">
        <v>4.2203224759225257E-3</v>
      </c>
    </row>
    <row r="1567" spans="2:5">
      <c r="B1567" s="293">
        <f>'Historical VAR Data'!B1558</f>
        <v>43409</v>
      </c>
      <c r="C1567" s="292" t="str">
        <f>'Historical VAR Data'!F1558</f>
        <v>92.41</v>
      </c>
      <c r="D1567">
        <f t="shared" si="24"/>
        <v>-2.8388182104931162E-2</v>
      </c>
      <c r="E1567">
        <v>-2.8388182104931162E-2</v>
      </c>
    </row>
    <row r="1568" spans="2:5">
      <c r="B1568" s="293">
        <f>'Historical VAR Data'!B1559</f>
        <v>43406</v>
      </c>
      <c r="C1568" s="292" t="str">
        <f>'Historical VAR Data'!F1559</f>
        <v>95.11</v>
      </c>
      <c r="D1568">
        <f t="shared" si="24"/>
        <v>6.3485345466087638E-3</v>
      </c>
      <c r="E1568">
        <v>6.3485345466087638E-3</v>
      </c>
    </row>
    <row r="1569" spans="2:5">
      <c r="B1569" s="293">
        <f>'Historical VAR Data'!B1560</f>
        <v>43405</v>
      </c>
      <c r="C1569" s="292" t="str">
        <f>'Historical VAR Data'!F1560</f>
        <v>94.51</v>
      </c>
      <c r="D1569">
        <f t="shared" si="24"/>
        <v>-1.6647591301633485E-2</v>
      </c>
      <c r="E1569">
        <v>-1.6647591301633485E-2</v>
      </c>
    </row>
    <row r="1570" spans="2:5">
      <c r="B1570" s="293">
        <f>'Historical VAR Data'!B1561</f>
        <v>43404</v>
      </c>
      <c r="C1570" s="292" t="str">
        <f>'Historical VAR Data'!F1561</f>
        <v>96.11</v>
      </c>
      <c r="D1570">
        <f t="shared" si="24"/>
        <v>1.5631513130471622E-3</v>
      </c>
      <c r="E1570">
        <v>1.5631513130471622E-3</v>
      </c>
    </row>
    <row r="1571" spans="2:5">
      <c r="B1571" s="293">
        <f>'Historical VAR Data'!B1562</f>
        <v>43403</v>
      </c>
      <c r="C1571" s="292" t="str">
        <f>'Historical VAR Data'!F1562</f>
        <v>95.96</v>
      </c>
      <c r="D1571">
        <f t="shared" si="24"/>
        <v>2.8216114536523777E-3</v>
      </c>
      <c r="E1571">
        <v>2.8216114536523777E-3</v>
      </c>
    </row>
    <row r="1572" spans="2:5">
      <c r="B1572" s="293">
        <f>'Historical VAR Data'!B1563</f>
        <v>43402</v>
      </c>
      <c r="C1572" s="292" t="str">
        <f>'Historical VAR Data'!F1563</f>
        <v>95.69</v>
      </c>
      <c r="D1572">
        <f t="shared" si="24"/>
        <v>-2.1897810218978932E-3</v>
      </c>
      <c r="E1572">
        <v>-2.1897810218978932E-3</v>
      </c>
    </row>
    <row r="1573" spans="2:5">
      <c r="B1573" s="293">
        <f>'Historical VAR Data'!B1564</f>
        <v>43399</v>
      </c>
      <c r="C1573" s="292" t="str">
        <f>'Historical VAR Data'!F1564</f>
        <v>95.90</v>
      </c>
      <c r="D1573">
        <f t="shared" si="24"/>
        <v>-1.8423746161719521E-2</v>
      </c>
      <c r="E1573">
        <v>-1.8423746161719521E-2</v>
      </c>
    </row>
    <row r="1574" spans="2:5">
      <c r="B1574" s="293">
        <f>'Historical VAR Data'!B1565</f>
        <v>43398</v>
      </c>
      <c r="C1574" s="292" t="str">
        <f>'Historical VAR Data'!F1565</f>
        <v>97.70</v>
      </c>
      <c r="D1574">
        <f t="shared" si="24"/>
        <v>-4.5848191543556068E-3</v>
      </c>
      <c r="E1574">
        <v>-4.5848191543556068E-3</v>
      </c>
    </row>
    <row r="1575" spans="2:5">
      <c r="B1575" s="293">
        <f>'Historical VAR Data'!B1566</f>
        <v>43397</v>
      </c>
      <c r="C1575" s="292" t="str">
        <f>'Historical VAR Data'!F1566</f>
        <v>98.15</v>
      </c>
      <c r="D1575">
        <f t="shared" si="24"/>
        <v>-1.1879593274942039E-2</v>
      </c>
      <c r="E1575">
        <v>-1.1879593274942039E-2</v>
      </c>
    </row>
    <row r="1576" spans="2:5">
      <c r="B1576" s="293">
        <f>'Historical VAR Data'!B1567</f>
        <v>43396</v>
      </c>
      <c r="C1576" s="292" t="str">
        <f>'Historical VAR Data'!F1567</f>
        <v>99.33</v>
      </c>
      <c r="D1576">
        <f t="shared" si="24"/>
        <v>9.0689238210402471E-4</v>
      </c>
      <c r="E1576">
        <v>9.0689238210402471E-4</v>
      </c>
    </row>
    <row r="1577" spans="2:5">
      <c r="B1577" s="293">
        <f>'Historical VAR Data'!B1568</f>
        <v>43395</v>
      </c>
      <c r="C1577" s="292" t="str">
        <f>'Historical VAR Data'!F1568</f>
        <v>99.24</v>
      </c>
      <c r="D1577">
        <f t="shared" si="24"/>
        <v>2.1092705010803552E-2</v>
      </c>
      <c r="E1577">
        <v>2.1092705010803552E-2</v>
      </c>
    </row>
    <row r="1578" spans="2:5">
      <c r="B1578" s="293">
        <f>'Historical VAR Data'!B1569</f>
        <v>43392</v>
      </c>
      <c r="C1578" s="292" t="str">
        <f>'Historical VAR Data'!F1569</f>
        <v>97.19</v>
      </c>
      <c r="D1578">
        <f t="shared" si="24"/>
        <v>-8.8721191107485678E-3</v>
      </c>
      <c r="E1578">
        <v>-8.8721191107485678E-3</v>
      </c>
    </row>
    <row r="1579" spans="2:5">
      <c r="B1579" s="293">
        <f>'Historical VAR Data'!B1570</f>
        <v>43390</v>
      </c>
      <c r="C1579" s="292" t="str">
        <f>'Historical VAR Data'!F1570</f>
        <v>98.06</v>
      </c>
      <c r="D1579">
        <f t="shared" si="24"/>
        <v>-6.4842958459979793E-3</v>
      </c>
      <c r="E1579">
        <v>-6.4842958459979793E-3</v>
      </c>
    </row>
    <row r="1580" spans="2:5">
      <c r="B1580" s="293">
        <f>'Historical VAR Data'!B1571</f>
        <v>43389</v>
      </c>
      <c r="C1580" s="292" t="str">
        <f>'Historical VAR Data'!F1571</f>
        <v>98.70</v>
      </c>
      <c r="D1580">
        <f t="shared" si="24"/>
        <v>-4.2372881355932377E-3</v>
      </c>
      <c r="E1580">
        <v>-4.2372881355932377E-3</v>
      </c>
    </row>
    <row r="1581" spans="2:5">
      <c r="B1581" s="293">
        <f>'Historical VAR Data'!B1572</f>
        <v>43388</v>
      </c>
      <c r="C1581" s="292" t="str">
        <f>'Historical VAR Data'!F1572</f>
        <v>99.12</v>
      </c>
      <c r="D1581">
        <f t="shared" si="24"/>
        <v>2.7314112291351566E-3</v>
      </c>
      <c r="E1581">
        <v>2.7314112291351566E-3</v>
      </c>
    </row>
    <row r="1582" spans="2:5">
      <c r="B1582" s="293">
        <f>'Historical VAR Data'!B1573</f>
        <v>43385</v>
      </c>
      <c r="C1582" s="292" t="str">
        <f>'Historical VAR Data'!F1573</f>
        <v>98.85</v>
      </c>
      <c r="D1582">
        <f t="shared" si="24"/>
        <v>6.5166479991854249E-3</v>
      </c>
      <c r="E1582">
        <v>6.5166479991854249E-3</v>
      </c>
    </row>
    <row r="1583" spans="2:5">
      <c r="B1583" s="293">
        <f>'Historical VAR Data'!B1574</f>
        <v>43384</v>
      </c>
      <c r="C1583" s="292" t="str">
        <f>'Historical VAR Data'!F1574</f>
        <v>98.21</v>
      </c>
      <c r="D1583">
        <f t="shared" si="24"/>
        <v>-7.3782090155650295E-3</v>
      </c>
      <c r="E1583">
        <v>-7.3782090155650295E-3</v>
      </c>
    </row>
    <row r="1584" spans="2:5">
      <c r="B1584" s="293">
        <f>'Historical VAR Data'!B1575</f>
        <v>43383</v>
      </c>
      <c r="C1584" s="292" t="str">
        <f>'Historical VAR Data'!F1575</f>
        <v>98.94</v>
      </c>
      <c r="D1584">
        <f t="shared" si="24"/>
        <v>1.6437230326689894E-2</v>
      </c>
      <c r="E1584">
        <v>1.6437230326689894E-2</v>
      </c>
    </row>
    <row r="1585" spans="2:5">
      <c r="B1585" s="293">
        <f>'Historical VAR Data'!B1576</f>
        <v>43382</v>
      </c>
      <c r="C1585" s="292" t="str">
        <f>'Historical VAR Data'!F1576</f>
        <v>97.34</v>
      </c>
      <c r="D1585">
        <f t="shared" si="24"/>
        <v>-1.0671816241487928E-2</v>
      </c>
      <c r="E1585">
        <v>-1.0671816241487928E-2</v>
      </c>
    </row>
    <row r="1586" spans="2:5">
      <c r="B1586" s="293">
        <f>'Historical VAR Data'!B1577</f>
        <v>43381</v>
      </c>
      <c r="C1586" s="292" t="str">
        <f>'Historical VAR Data'!F1577</f>
        <v>98.39</v>
      </c>
      <c r="D1586">
        <f t="shared" si="24"/>
        <v>3.3652865592494218E-3</v>
      </c>
      <c r="E1586">
        <v>3.3652865592494218E-3</v>
      </c>
    </row>
    <row r="1587" spans="2:5">
      <c r="B1587" s="293">
        <f>'Historical VAR Data'!B1578</f>
        <v>43378</v>
      </c>
      <c r="C1587" s="292" t="str">
        <f>'Historical VAR Data'!F1578</f>
        <v>98.06</v>
      </c>
      <c r="D1587">
        <f t="shared" si="24"/>
        <v>-2.3404043421969868E-2</v>
      </c>
      <c r="E1587">
        <v>-2.3404043421969868E-2</v>
      </c>
    </row>
    <row r="1588" spans="2:5">
      <c r="B1588" s="293">
        <f>'Historical VAR Data'!B1579</f>
        <v>43377</v>
      </c>
      <c r="C1588" s="292" t="str">
        <f>'Historical VAR Data'!F1579</f>
        <v>100.41</v>
      </c>
      <c r="D1588">
        <f t="shared" si="24"/>
        <v>-3.275759380583664E-3</v>
      </c>
      <c r="E1588">
        <v>-3.275759380583664E-3</v>
      </c>
    </row>
    <row r="1589" spans="2:5">
      <c r="B1589" s="293">
        <f>'Historical VAR Data'!B1580</f>
        <v>43376</v>
      </c>
      <c r="C1589" s="292" t="str">
        <f>'Historical VAR Data'!F1580</f>
        <v>100.74</v>
      </c>
      <c r="D1589">
        <f t="shared" si="24"/>
        <v>-1.332027424094025E-2</v>
      </c>
      <c r="E1589">
        <v>-1.332027424094025E-2</v>
      </c>
    </row>
    <row r="1590" spans="2:5">
      <c r="B1590" s="293">
        <f>'Historical VAR Data'!B1581</f>
        <v>43374</v>
      </c>
      <c r="C1590" s="292" t="str">
        <f>'Historical VAR Data'!F1581</f>
        <v>102.10</v>
      </c>
      <c r="D1590">
        <f t="shared" si="24"/>
        <v>1.652727996814015E-2</v>
      </c>
      <c r="E1590">
        <v>1.652727996814015E-2</v>
      </c>
    </row>
    <row r="1591" spans="2:5">
      <c r="B1591" s="293">
        <f>'Historical VAR Data'!B1582</f>
        <v>43371</v>
      </c>
      <c r="C1591" s="292" t="str">
        <f>'Historical VAR Data'!F1582</f>
        <v>100.44</v>
      </c>
      <c r="D1591">
        <f t="shared" si="24"/>
        <v>-6.5281899109791951E-3</v>
      </c>
      <c r="E1591">
        <v>-6.5281899109791951E-3</v>
      </c>
    </row>
    <row r="1592" spans="2:5">
      <c r="B1592" s="293">
        <f>'Historical VAR Data'!B1583</f>
        <v>43370</v>
      </c>
      <c r="C1592" s="292" t="str">
        <f>'Historical VAR Data'!F1583</f>
        <v>101.10</v>
      </c>
      <c r="D1592">
        <f t="shared" si="24"/>
        <v>8.9100089100078409E-4</v>
      </c>
      <c r="E1592">
        <v>8.9100089100078409E-4</v>
      </c>
    </row>
    <row r="1593" spans="2:5">
      <c r="B1593" s="293">
        <f>'Historical VAR Data'!B1584</f>
        <v>43369</v>
      </c>
      <c r="C1593" s="292" t="str">
        <f>'Historical VAR Data'!F1584</f>
        <v>101.01</v>
      </c>
      <c r="D1593">
        <f t="shared" si="24"/>
        <v>-1.299589603283172E-2</v>
      </c>
      <c r="E1593">
        <v>-1.299589603283172E-2</v>
      </c>
    </row>
    <row r="1594" spans="2:5">
      <c r="B1594" s="293">
        <f>'Historical VAR Data'!B1585</f>
        <v>43368</v>
      </c>
      <c r="C1594" s="292" t="str">
        <f>'Historical VAR Data'!F1585</f>
        <v>102.34</v>
      </c>
      <c r="D1594">
        <f t="shared" si="24"/>
        <v>1.2565548629662712E-2</v>
      </c>
      <c r="E1594">
        <v>1.2565548629662712E-2</v>
      </c>
    </row>
    <row r="1595" spans="2:5">
      <c r="B1595" s="293">
        <f>'Historical VAR Data'!B1586</f>
        <v>43367</v>
      </c>
      <c r="C1595" s="292" t="str">
        <f>'Historical VAR Data'!F1586</f>
        <v>101.07</v>
      </c>
      <c r="D1595">
        <f t="shared" si="24"/>
        <v>-2.0734597156398891E-3</v>
      </c>
      <c r="E1595">
        <v>-2.0734597156398891E-3</v>
      </c>
    </row>
    <row r="1596" spans="2:5">
      <c r="B1596" s="293">
        <f>'Historical VAR Data'!B1587</f>
        <v>43364</v>
      </c>
      <c r="C1596" s="292" t="str">
        <f>'Historical VAR Data'!F1587</f>
        <v>101.28</v>
      </c>
      <c r="D1596">
        <f t="shared" si="24"/>
        <v>-5.4011587940685181E-3</v>
      </c>
      <c r="E1596">
        <v>-5.4011587940685181E-3</v>
      </c>
    </row>
    <row r="1597" spans="2:5">
      <c r="B1597" s="293">
        <f>'Historical VAR Data'!B1588</f>
        <v>43362</v>
      </c>
      <c r="C1597" s="292" t="str">
        <f>'Historical VAR Data'!F1588</f>
        <v>101.83</v>
      </c>
      <c r="D1597">
        <f t="shared" si="24"/>
        <v>-3.2302270947533115E-3</v>
      </c>
      <c r="E1597">
        <v>-3.2302270947533115E-3</v>
      </c>
    </row>
    <row r="1598" spans="2:5">
      <c r="B1598" s="293">
        <f>'Historical VAR Data'!B1589</f>
        <v>43361</v>
      </c>
      <c r="C1598" s="292" t="str">
        <f>'Historical VAR Data'!F1589</f>
        <v>102.16</v>
      </c>
      <c r="D1598">
        <f t="shared" si="24"/>
        <v>-1.475552126531007E-2</v>
      </c>
      <c r="E1598">
        <v>-1.475552126531007E-2</v>
      </c>
    </row>
    <row r="1599" spans="2:5">
      <c r="B1599" s="293">
        <f>'Historical VAR Data'!B1590</f>
        <v>43360</v>
      </c>
      <c r="C1599" s="292" t="str">
        <f>'Historical VAR Data'!F1590</f>
        <v>103.69</v>
      </c>
      <c r="D1599">
        <f t="shared" si="24"/>
        <v>-1.5476642612988943E-2</v>
      </c>
      <c r="E1599">
        <v>-1.5476642612988943E-2</v>
      </c>
    </row>
    <row r="1600" spans="2:5">
      <c r="B1600" s="293">
        <f>'Historical VAR Data'!B1591</f>
        <v>43357</v>
      </c>
      <c r="C1600" s="292" t="str">
        <f>'Historical VAR Data'!F1591</f>
        <v>105.32</v>
      </c>
      <c r="D1600">
        <f t="shared" si="24"/>
        <v>2.911862419386349E-2</v>
      </c>
      <c r="E1600">
        <v>2.911862419386349E-2</v>
      </c>
    </row>
    <row r="1601" spans="2:5">
      <c r="B1601" s="293">
        <f>'Historical VAR Data'!B1592</f>
        <v>43355</v>
      </c>
      <c r="C1601" s="292" t="str">
        <f>'Historical VAR Data'!F1592</f>
        <v>102.34</v>
      </c>
      <c r="D1601">
        <f t="shared" si="24"/>
        <v>1.4678539974557754E-3</v>
      </c>
      <c r="E1601">
        <v>1.4678539974557754E-3</v>
      </c>
    </row>
    <row r="1602" spans="2:5">
      <c r="B1602" s="293">
        <f>'Historical VAR Data'!B1593</f>
        <v>43354</v>
      </c>
      <c r="C1602" s="292" t="str">
        <f>'Historical VAR Data'!F1593</f>
        <v>102.19</v>
      </c>
      <c r="D1602">
        <f t="shared" si="24"/>
        <v>3.2397408207343243E-3</v>
      </c>
      <c r="E1602">
        <v>3.2397408207343243E-3</v>
      </c>
    </row>
    <row r="1603" spans="2:5">
      <c r="B1603" s="293">
        <f>'Historical VAR Data'!B1594</f>
        <v>43353</v>
      </c>
      <c r="C1603" s="292" t="str">
        <f>'Historical VAR Data'!F1594</f>
        <v>101.86</v>
      </c>
      <c r="D1603">
        <f t="shared" si="24"/>
        <v>-2.0574115802879764E-3</v>
      </c>
      <c r="E1603">
        <v>-2.0574115802879764E-3</v>
      </c>
    </row>
    <row r="1604" spans="2:5">
      <c r="B1604" s="293">
        <f>'Historical VAR Data'!B1595</f>
        <v>43350</v>
      </c>
      <c r="C1604" s="292" t="str">
        <f>'Historical VAR Data'!F1595</f>
        <v>102.07</v>
      </c>
      <c r="D1604">
        <f t="shared" si="24"/>
        <v>3.8355625491737445E-3</v>
      </c>
      <c r="E1604">
        <v>3.8355625491737445E-3</v>
      </c>
    </row>
    <row r="1605" spans="2:5">
      <c r="B1605" s="293">
        <f>'Historical VAR Data'!B1596</f>
        <v>43349</v>
      </c>
      <c r="C1605" s="292" t="str">
        <f>'Historical VAR Data'!F1596</f>
        <v>101.68</v>
      </c>
      <c r="D1605">
        <f t="shared" si="24"/>
        <v>2.0166549613725344E-2</v>
      </c>
      <c r="E1605">
        <v>2.0166549613725344E-2</v>
      </c>
    </row>
    <row r="1606" spans="2:5">
      <c r="B1606" s="293">
        <f>'Historical VAR Data'!B1597</f>
        <v>43348</v>
      </c>
      <c r="C1606" s="292" t="str">
        <f>'Historical VAR Data'!F1597</f>
        <v>99.67</v>
      </c>
      <c r="D1606">
        <f t="shared" si="24"/>
        <v>-8.0200501253131122E-4</v>
      </c>
      <c r="E1606">
        <v>-8.0200501253131122E-4</v>
      </c>
    </row>
    <row r="1607" spans="2:5">
      <c r="B1607" s="293">
        <f>'Historical VAR Data'!B1598</f>
        <v>43347</v>
      </c>
      <c r="C1607" s="292" t="str">
        <f>'Historical VAR Data'!F1598</f>
        <v>99.75</v>
      </c>
      <c r="D1607">
        <f t="shared" si="24"/>
        <v>-8.2521376019089113E-3</v>
      </c>
      <c r="E1607">
        <v>-8.2521376019089113E-3</v>
      </c>
    </row>
    <row r="1608" spans="2:5">
      <c r="B1608" s="293">
        <f>'Historical VAR Data'!B1599</f>
        <v>43346</v>
      </c>
      <c r="C1608" s="292" t="str">
        <f>'Historical VAR Data'!F1599</f>
        <v>100.58</v>
      </c>
      <c r="D1608">
        <f t="shared" si="24"/>
        <v>-1.1693033310405795E-2</v>
      </c>
      <c r="E1608">
        <v>-1.1693033310405795E-2</v>
      </c>
    </row>
    <row r="1609" spans="2:5">
      <c r="B1609" s="293">
        <f>'Historical VAR Data'!B1600</f>
        <v>43343</v>
      </c>
      <c r="C1609" s="292" t="str">
        <f>'Historical VAR Data'!F1600</f>
        <v>101.77</v>
      </c>
      <c r="D1609">
        <f t="shared" si="24"/>
        <v>1.0625620655412046E-2</v>
      </c>
      <c r="E1609">
        <v>1.0625620655412046E-2</v>
      </c>
    </row>
    <row r="1610" spans="2:5">
      <c r="B1610" s="293">
        <f>'Historical VAR Data'!B1601</f>
        <v>43342</v>
      </c>
      <c r="C1610" s="292" t="str">
        <f>'Historical VAR Data'!F1601</f>
        <v>100.70</v>
      </c>
      <c r="D1610">
        <f t="shared" si="24"/>
        <v>2.1920032474122147E-2</v>
      </c>
      <c r="E1610">
        <v>2.1920032474122147E-2</v>
      </c>
    </row>
    <row r="1611" spans="2:5">
      <c r="B1611" s="293">
        <f>'Historical VAR Data'!B1602</f>
        <v>43341</v>
      </c>
      <c r="C1611" s="292" t="str">
        <f>'Historical VAR Data'!F1602</f>
        <v>98.54</v>
      </c>
      <c r="D1611">
        <f t="shared" si="24"/>
        <v>-1.3317312506258118E-2</v>
      </c>
      <c r="E1611">
        <v>-1.3317312506258118E-2</v>
      </c>
    </row>
    <row r="1612" spans="2:5">
      <c r="B1612" s="293">
        <f>'Historical VAR Data'!B1603</f>
        <v>43340</v>
      </c>
      <c r="C1612" s="292" t="str">
        <f>'Historical VAR Data'!F1603</f>
        <v>99.87</v>
      </c>
      <c r="D1612">
        <f t="shared" si="24"/>
        <v>1.2880324543610652E-2</v>
      </c>
      <c r="E1612">
        <v>1.2880324543610652E-2</v>
      </c>
    </row>
    <row r="1613" spans="2:5">
      <c r="B1613" s="293">
        <f>'Historical VAR Data'!B1604</f>
        <v>43339</v>
      </c>
      <c r="C1613" s="292" t="str">
        <f>'Historical VAR Data'!F1604</f>
        <v>98.60</v>
      </c>
      <c r="D1613">
        <f t="shared" ref="D1613:D1676" si="25">(C1613-C1614)/C1614</f>
        <v>1.1282051282051224E-2</v>
      </c>
      <c r="E1613">
        <v>1.1282051282051224E-2</v>
      </c>
    </row>
    <row r="1614" spans="2:5">
      <c r="B1614" s="293">
        <f>'Historical VAR Data'!B1605</f>
        <v>43336</v>
      </c>
      <c r="C1614" s="292" t="str">
        <f>'Historical VAR Data'!F1605</f>
        <v>97.50</v>
      </c>
      <c r="D1614">
        <f t="shared" si="25"/>
        <v>-3.0759766225777851E-4</v>
      </c>
      <c r="E1614">
        <v>-3.0759766225777851E-4</v>
      </c>
    </row>
    <row r="1615" spans="2:5">
      <c r="B1615" s="293">
        <f>'Historical VAR Data'!B1606</f>
        <v>43335</v>
      </c>
      <c r="C1615" s="292" t="str">
        <f>'Historical VAR Data'!F1606</f>
        <v>97.53</v>
      </c>
      <c r="D1615">
        <f t="shared" si="25"/>
        <v>2.1791513881613392E-2</v>
      </c>
      <c r="E1615">
        <v>2.1791513881613392E-2</v>
      </c>
    </row>
    <row r="1616" spans="2:5">
      <c r="B1616" s="293">
        <f>'Historical VAR Data'!B1607</f>
        <v>43333</v>
      </c>
      <c r="C1616" s="292" t="str">
        <f>'Historical VAR Data'!F1607</f>
        <v>95.45</v>
      </c>
      <c r="D1616">
        <f t="shared" si="25"/>
        <v>1.4454245934743324E-2</v>
      </c>
      <c r="E1616">
        <v>1.4454245934743324E-2</v>
      </c>
    </row>
    <row r="1617" spans="2:5">
      <c r="B1617" s="293">
        <f>'Historical VAR Data'!B1608</f>
        <v>43332</v>
      </c>
      <c r="C1617" s="292" t="str">
        <f>'Historical VAR Data'!F1608</f>
        <v>94.09</v>
      </c>
      <c r="D1617">
        <f t="shared" si="25"/>
        <v>3.5196245733788213E-3</v>
      </c>
      <c r="E1617">
        <v>3.5196245733788213E-3</v>
      </c>
    </row>
    <row r="1618" spans="2:5">
      <c r="B1618" s="293">
        <f>'Historical VAR Data'!B1609</f>
        <v>43329</v>
      </c>
      <c r="C1618" s="292" t="str">
        <f>'Historical VAR Data'!F1609</f>
        <v>93.76</v>
      </c>
      <c r="D1618">
        <f t="shared" si="25"/>
        <v>-3.5072802635774075E-3</v>
      </c>
      <c r="E1618">
        <v>-3.5072802635774075E-3</v>
      </c>
    </row>
    <row r="1619" spans="2:5">
      <c r="B1619" s="293">
        <f>'Historical VAR Data'!B1610</f>
        <v>43328</v>
      </c>
      <c r="C1619" s="292" t="str">
        <f>'Historical VAR Data'!F1610</f>
        <v>94.09</v>
      </c>
      <c r="D1619">
        <f t="shared" si="25"/>
        <v>1.0525185264740671E-2</v>
      </c>
      <c r="E1619">
        <v>1.0525185264740671E-2</v>
      </c>
    </row>
    <row r="1620" spans="2:5">
      <c r="B1620" s="293">
        <f>'Historical VAR Data'!B1611</f>
        <v>43326</v>
      </c>
      <c r="C1620" s="292" t="str">
        <f>'Historical VAR Data'!F1611</f>
        <v>93.11</v>
      </c>
      <c r="D1620">
        <f t="shared" si="25"/>
        <v>-6.9325938566553507E-3</v>
      </c>
      <c r="E1620">
        <v>-6.9325938566553507E-3</v>
      </c>
    </row>
    <row r="1621" spans="2:5">
      <c r="B1621" s="293">
        <f>'Historical VAR Data'!B1612</f>
        <v>43325</v>
      </c>
      <c r="C1621" s="292" t="str">
        <f>'Historical VAR Data'!F1612</f>
        <v>93.76</v>
      </c>
      <c r="D1621">
        <f t="shared" si="25"/>
        <v>-9.7169412758766546E-3</v>
      </c>
      <c r="E1621">
        <v>-9.7169412758766546E-3</v>
      </c>
    </row>
    <row r="1622" spans="2:5">
      <c r="B1622" s="293">
        <f>'Historical VAR Data'!B1613</f>
        <v>43322</v>
      </c>
      <c r="C1622" s="292" t="str">
        <f>'Historical VAR Data'!F1613</f>
        <v>94.68</v>
      </c>
      <c r="D1622">
        <f t="shared" si="25"/>
        <v>-7.1308724832213994E-3</v>
      </c>
      <c r="E1622">
        <v>-7.1308724832213994E-3</v>
      </c>
    </row>
    <row r="1623" spans="2:5">
      <c r="B1623" s="293">
        <f>'Historical VAR Data'!B1614</f>
        <v>43321</v>
      </c>
      <c r="C1623" s="292" t="str">
        <f>'Historical VAR Data'!F1614</f>
        <v>95.36</v>
      </c>
      <c r="D1623">
        <f t="shared" si="25"/>
        <v>1.5440315195399882E-2</v>
      </c>
      <c r="E1623">
        <v>1.5440315195399882E-2</v>
      </c>
    </row>
    <row r="1624" spans="2:5">
      <c r="B1624" s="293">
        <f>'Historical VAR Data'!B1615</f>
        <v>43320</v>
      </c>
      <c r="C1624" s="292" t="str">
        <f>'Historical VAR Data'!F1615</f>
        <v>93.91</v>
      </c>
      <c r="D1624">
        <f t="shared" si="25"/>
        <v>-3.7131338849990293E-3</v>
      </c>
      <c r="E1624">
        <v>-3.7131338849990293E-3</v>
      </c>
    </row>
    <row r="1625" spans="2:5">
      <c r="B1625" s="293">
        <f>'Historical VAR Data'!B1616</f>
        <v>43319</v>
      </c>
      <c r="C1625" s="292" t="str">
        <f>'Historical VAR Data'!F1616</f>
        <v>94.26</v>
      </c>
      <c r="D1625">
        <f t="shared" si="25"/>
        <v>1.333046656632992E-2</v>
      </c>
      <c r="E1625">
        <v>1.333046656632992E-2</v>
      </c>
    </row>
    <row r="1626" spans="2:5">
      <c r="B1626" s="293">
        <f>'Historical VAR Data'!B1617</f>
        <v>43318</v>
      </c>
      <c r="C1626" s="292" t="str">
        <f>'Historical VAR Data'!F1617</f>
        <v>93.02</v>
      </c>
      <c r="D1626">
        <f t="shared" si="25"/>
        <v>1.9388194743644185E-3</v>
      </c>
      <c r="E1626">
        <v>1.9388194743644185E-3</v>
      </c>
    </row>
    <row r="1627" spans="2:5">
      <c r="B1627" s="293">
        <f>'Historical VAR Data'!B1618</f>
        <v>43315</v>
      </c>
      <c r="C1627" s="292" t="str">
        <f>'Historical VAR Data'!F1618</f>
        <v>92.84</v>
      </c>
      <c r="D1627">
        <f t="shared" si="25"/>
        <v>6.7230535675558943E-3</v>
      </c>
      <c r="E1627">
        <v>6.7230535675558943E-3</v>
      </c>
    </row>
    <row r="1628" spans="2:5">
      <c r="B1628" s="293">
        <f>'Historical VAR Data'!B1619</f>
        <v>43314</v>
      </c>
      <c r="C1628" s="292" t="str">
        <f>'Historical VAR Data'!F1619</f>
        <v>92.22</v>
      </c>
      <c r="D1628">
        <f t="shared" si="25"/>
        <v>3.2541490400261566E-4</v>
      </c>
      <c r="E1628">
        <v>3.2541490400261566E-4</v>
      </c>
    </row>
    <row r="1629" spans="2:5">
      <c r="B1629" s="293">
        <f>'Historical VAR Data'!B1620</f>
        <v>43313</v>
      </c>
      <c r="C1629" s="292" t="str">
        <f>'Historical VAR Data'!F1620</f>
        <v>92.19</v>
      </c>
      <c r="D1629">
        <f t="shared" si="25"/>
        <v>3.2647730982696393E-3</v>
      </c>
      <c r="E1629">
        <v>3.2647730982696393E-3</v>
      </c>
    </row>
    <row r="1630" spans="2:5">
      <c r="B1630" s="293">
        <f>'Historical VAR Data'!B1621</f>
        <v>43312</v>
      </c>
      <c r="C1630" s="292" t="str">
        <f>'Historical VAR Data'!F1621</f>
        <v>91.89</v>
      </c>
      <c r="D1630">
        <f t="shared" si="25"/>
        <v>-6.7019781645228033E-3</v>
      </c>
      <c r="E1630">
        <v>-6.7019781645228033E-3</v>
      </c>
    </row>
    <row r="1631" spans="2:5">
      <c r="B1631" s="293">
        <f>'Historical VAR Data'!B1622</f>
        <v>43311</v>
      </c>
      <c r="C1631" s="292" t="str">
        <f>'Historical VAR Data'!F1622</f>
        <v>92.51</v>
      </c>
      <c r="D1631">
        <f t="shared" si="25"/>
        <v>6.0902664491571754E-3</v>
      </c>
      <c r="E1631">
        <v>6.0902664491571754E-3</v>
      </c>
    </row>
    <row r="1632" spans="2:5">
      <c r="B1632" s="293">
        <f>'Historical VAR Data'!B1623</f>
        <v>43308</v>
      </c>
      <c r="C1632" s="292" t="str">
        <f>'Historical VAR Data'!F1623</f>
        <v>91.95</v>
      </c>
      <c r="D1632">
        <f t="shared" si="25"/>
        <v>1.043956043956047E-2</v>
      </c>
      <c r="E1632">
        <v>1.043956043956047E-2</v>
      </c>
    </row>
    <row r="1633" spans="2:5">
      <c r="B1633" s="293">
        <f>'Historical VAR Data'!B1624</f>
        <v>43307</v>
      </c>
      <c r="C1633" s="292" t="str">
        <f>'Historical VAR Data'!F1624</f>
        <v>91.00</v>
      </c>
      <c r="D1633">
        <f t="shared" si="25"/>
        <v>1.5511661644905708E-2</v>
      </c>
      <c r="E1633">
        <v>1.5511661644905708E-2</v>
      </c>
    </row>
    <row r="1634" spans="2:5">
      <c r="B1634" s="293">
        <f>'Historical VAR Data'!B1625</f>
        <v>43306</v>
      </c>
      <c r="C1634" s="292" t="str">
        <f>'Historical VAR Data'!F1625</f>
        <v>89.61</v>
      </c>
      <c r="D1634">
        <f t="shared" si="25"/>
        <v>-4.0886224981269474E-2</v>
      </c>
      <c r="E1634">
        <v>-4.0886224981269474E-2</v>
      </c>
    </row>
    <row r="1635" spans="2:5">
      <c r="B1635" s="293">
        <f>'Historical VAR Data'!B1626</f>
        <v>43305</v>
      </c>
      <c r="C1635" s="292" t="str">
        <f>'Historical VAR Data'!F1626</f>
        <v>93.43</v>
      </c>
      <c r="D1635">
        <f t="shared" si="25"/>
        <v>-4.475226425146377E-3</v>
      </c>
      <c r="E1635">
        <v>-4.475226425146377E-3</v>
      </c>
    </row>
    <row r="1636" spans="2:5">
      <c r="B1636" s="293">
        <f>'Historical VAR Data'!B1627</f>
        <v>43304</v>
      </c>
      <c r="C1636" s="292" t="str">
        <f>'Historical VAR Data'!F1627</f>
        <v>93.85</v>
      </c>
      <c r="D1636">
        <f t="shared" si="25"/>
        <v>1.6022518133593046E-2</v>
      </c>
      <c r="E1636">
        <v>1.6022518133593046E-2</v>
      </c>
    </row>
    <row r="1637" spans="2:5">
      <c r="B1637" s="293">
        <f>'Historical VAR Data'!B1628</f>
        <v>43301</v>
      </c>
      <c r="C1637" s="292" t="str">
        <f>'Historical VAR Data'!F1628</f>
        <v>92.37</v>
      </c>
      <c r="D1637">
        <f t="shared" si="25"/>
        <v>7.1965979718679627E-3</v>
      </c>
      <c r="E1637">
        <v>7.1965979718679627E-3</v>
      </c>
    </row>
    <row r="1638" spans="2:5">
      <c r="B1638" s="293">
        <f>'Historical VAR Data'!B1629</f>
        <v>43300</v>
      </c>
      <c r="C1638" s="292" t="str">
        <f>'Historical VAR Data'!F1629</f>
        <v>91.71</v>
      </c>
      <c r="D1638">
        <f t="shared" si="25"/>
        <v>-4.5587756431130109E-3</v>
      </c>
      <c r="E1638">
        <v>-4.5587756431130109E-3</v>
      </c>
    </row>
    <row r="1639" spans="2:5">
      <c r="B1639" s="293">
        <f>'Historical VAR Data'!B1630</f>
        <v>43299</v>
      </c>
      <c r="C1639" s="292" t="str">
        <f>'Historical VAR Data'!F1630</f>
        <v>92.13</v>
      </c>
      <c r="D1639">
        <f t="shared" si="25"/>
        <v>-3.2552083333334568E-4</v>
      </c>
      <c r="E1639">
        <v>-3.2552083333334568E-4</v>
      </c>
    </row>
    <row r="1640" spans="2:5">
      <c r="B1640" s="293">
        <f>'Historical VAR Data'!B1631</f>
        <v>43298</v>
      </c>
      <c r="C1640" s="292" t="str">
        <f>'Historical VAR Data'!F1631</f>
        <v>92.16</v>
      </c>
      <c r="D1640">
        <f t="shared" si="25"/>
        <v>-1.9493177387914968E-3</v>
      </c>
      <c r="E1640">
        <v>-1.9493177387914968E-3</v>
      </c>
    </row>
    <row r="1641" spans="2:5">
      <c r="B1641" s="293">
        <f>'Historical VAR Data'!B1632</f>
        <v>43297</v>
      </c>
      <c r="C1641" s="292" t="str">
        <f>'Historical VAR Data'!F1632</f>
        <v>92.34</v>
      </c>
      <c r="D1641">
        <f t="shared" si="25"/>
        <v>1.7408550022036118E-2</v>
      </c>
      <c r="E1641">
        <v>1.7408550022036118E-2</v>
      </c>
    </row>
    <row r="1642" spans="2:5">
      <c r="B1642" s="293">
        <f>'Historical VAR Data'!B1633</f>
        <v>43294</v>
      </c>
      <c r="C1642" s="292" t="str">
        <f>'Historical VAR Data'!F1633</f>
        <v>90.76</v>
      </c>
      <c r="D1642">
        <f t="shared" si="25"/>
        <v>-7.2194268212644559E-3</v>
      </c>
      <c r="E1642">
        <v>-7.2194268212644559E-3</v>
      </c>
    </row>
    <row r="1643" spans="2:5">
      <c r="B1643" s="293">
        <f>'Historical VAR Data'!B1634</f>
        <v>43293</v>
      </c>
      <c r="C1643" s="292" t="str">
        <f>'Historical VAR Data'!F1634</f>
        <v>91.42</v>
      </c>
      <c r="D1643">
        <f t="shared" si="25"/>
        <v>8.828073273008134E-3</v>
      </c>
      <c r="E1643">
        <v>8.828073273008134E-3</v>
      </c>
    </row>
    <row r="1644" spans="2:5">
      <c r="B1644" s="293">
        <f>'Historical VAR Data'!B1635</f>
        <v>43292</v>
      </c>
      <c r="C1644" s="292" t="str">
        <f>'Historical VAR Data'!F1635</f>
        <v>90.62</v>
      </c>
      <c r="D1644">
        <f t="shared" si="25"/>
        <v>-7.7740063505966689E-3</v>
      </c>
      <c r="E1644">
        <v>-7.7740063505966689E-3</v>
      </c>
    </row>
    <row r="1645" spans="2:5">
      <c r="B1645" s="293">
        <f>'Historical VAR Data'!B1636</f>
        <v>43291</v>
      </c>
      <c r="C1645" s="292" t="str">
        <f>'Historical VAR Data'!F1636</f>
        <v>91.33</v>
      </c>
      <c r="D1645">
        <f t="shared" si="25"/>
        <v>1.7491087344028444E-2</v>
      </c>
      <c r="E1645">
        <v>1.7491087344028444E-2</v>
      </c>
    </row>
    <row r="1646" spans="2:5">
      <c r="B1646" s="293">
        <f>'Historical VAR Data'!B1637</f>
        <v>43290</v>
      </c>
      <c r="C1646" s="292" t="str">
        <f>'Historical VAR Data'!F1637</f>
        <v>89.76</v>
      </c>
      <c r="D1646">
        <f t="shared" si="25"/>
        <v>7.4074074074075291E-3</v>
      </c>
      <c r="E1646">
        <v>7.4074074074075291E-3</v>
      </c>
    </row>
    <row r="1647" spans="2:5">
      <c r="B1647" s="293">
        <f>'Historical VAR Data'!B1638</f>
        <v>43287</v>
      </c>
      <c r="C1647" s="292" t="str">
        <f>'Historical VAR Data'!F1638</f>
        <v>89.10</v>
      </c>
      <c r="D1647">
        <f t="shared" si="25"/>
        <v>-1.3179754125595435E-2</v>
      </c>
      <c r="E1647">
        <v>-1.3179754125595435E-2</v>
      </c>
    </row>
    <row r="1648" spans="2:5">
      <c r="B1648" s="293">
        <f>'Historical VAR Data'!B1639</f>
        <v>43286</v>
      </c>
      <c r="C1648" s="292" t="str">
        <f>'Historical VAR Data'!F1639</f>
        <v>90.29</v>
      </c>
      <c r="D1648">
        <f t="shared" si="25"/>
        <v>-4.8495536206326212E-3</v>
      </c>
      <c r="E1648">
        <v>-4.8495536206326212E-3</v>
      </c>
    </row>
    <row r="1649" spans="2:5">
      <c r="B1649" s="293">
        <f>'Historical VAR Data'!B1640</f>
        <v>43285</v>
      </c>
      <c r="C1649" s="292" t="str">
        <f>'Historical VAR Data'!F1640</f>
        <v>90.73</v>
      </c>
      <c r="D1649">
        <f t="shared" si="25"/>
        <v>-1.3589910850184822E-2</v>
      </c>
      <c r="E1649">
        <v>-1.3589910850184822E-2</v>
      </c>
    </row>
    <row r="1650" spans="2:5">
      <c r="B1650" s="293">
        <f>'Historical VAR Data'!B1641</f>
        <v>43284</v>
      </c>
      <c r="C1650" s="292" t="str">
        <f>'Historical VAR Data'!F1641</f>
        <v>91.98</v>
      </c>
      <c r="D1650">
        <f t="shared" si="25"/>
        <v>9.4381035996488078E-3</v>
      </c>
      <c r="E1650">
        <v>9.4381035996488078E-3</v>
      </c>
    </row>
    <row r="1651" spans="2:5">
      <c r="B1651" s="293">
        <f>'Historical VAR Data'!B1642</f>
        <v>43283</v>
      </c>
      <c r="C1651" s="292" t="str">
        <f>'Historical VAR Data'!F1642</f>
        <v>91.12</v>
      </c>
      <c r="D1651">
        <f t="shared" si="25"/>
        <v>-3.8209837449862685E-2</v>
      </c>
      <c r="E1651">
        <v>-3.8209837449862685E-2</v>
      </c>
    </row>
    <row r="1652" spans="2:5">
      <c r="B1652" s="293">
        <f>'Historical VAR Data'!B1643</f>
        <v>43280</v>
      </c>
      <c r="C1652" s="292" t="str">
        <f>'Historical VAR Data'!F1643</f>
        <v>94.74</v>
      </c>
      <c r="D1652">
        <f t="shared" si="25"/>
        <v>2.0795172933951004E-2</v>
      </c>
      <c r="E1652">
        <v>2.0795172933951004E-2</v>
      </c>
    </row>
    <row r="1653" spans="2:5">
      <c r="B1653" s="293">
        <f>'Historical VAR Data'!B1644</f>
        <v>43279</v>
      </c>
      <c r="C1653" s="292" t="str">
        <f>'Historical VAR Data'!F1644</f>
        <v>92.81</v>
      </c>
      <c r="D1653">
        <f t="shared" si="25"/>
        <v>1.6873014133888531E-2</v>
      </c>
      <c r="E1653">
        <v>1.6873014133888531E-2</v>
      </c>
    </row>
    <row r="1654" spans="2:5">
      <c r="B1654" s="293">
        <f>'Historical VAR Data'!B1645</f>
        <v>43278</v>
      </c>
      <c r="C1654" s="292" t="str">
        <f>'Historical VAR Data'!F1645</f>
        <v>91.27</v>
      </c>
      <c r="D1654">
        <f t="shared" si="25"/>
        <v>-1.1587611002815761E-2</v>
      </c>
      <c r="E1654">
        <v>-1.1587611002815761E-2</v>
      </c>
    </row>
    <row r="1655" spans="2:5">
      <c r="B1655" s="293">
        <f>'Historical VAR Data'!B1646</f>
        <v>43277</v>
      </c>
      <c r="C1655" s="292" t="str">
        <f>'Historical VAR Data'!F1646</f>
        <v>92.34</v>
      </c>
      <c r="D1655">
        <f t="shared" si="25"/>
        <v>6.2111801242236836E-3</v>
      </c>
      <c r="E1655">
        <v>6.2111801242236836E-3</v>
      </c>
    </row>
    <row r="1656" spans="2:5">
      <c r="B1656" s="293">
        <f>'Historical VAR Data'!B1647</f>
        <v>43276</v>
      </c>
      <c r="C1656" s="292" t="str">
        <f>'Historical VAR Data'!F1647</f>
        <v>91.77</v>
      </c>
      <c r="D1656">
        <f t="shared" si="25"/>
        <v>-1.6925549009105499E-2</v>
      </c>
      <c r="E1656">
        <v>-1.6925549009105499E-2</v>
      </c>
    </row>
    <row r="1657" spans="2:5">
      <c r="B1657" s="293">
        <f>'Historical VAR Data'!B1648</f>
        <v>43273</v>
      </c>
      <c r="C1657" s="292" t="str">
        <f>'Historical VAR Data'!F1648</f>
        <v>93.35</v>
      </c>
      <c r="D1657">
        <f t="shared" si="25"/>
        <v>1.3242157820471062E-2</v>
      </c>
      <c r="E1657">
        <v>1.3242157820471062E-2</v>
      </c>
    </row>
    <row r="1658" spans="2:5">
      <c r="B1658" s="293">
        <f>'Historical VAR Data'!B1649</f>
        <v>43272</v>
      </c>
      <c r="C1658" s="292" t="str">
        <f>'Historical VAR Data'!F1649</f>
        <v>92.13</v>
      </c>
      <c r="D1658">
        <f t="shared" si="25"/>
        <v>-1.1480686695279048E-2</v>
      </c>
      <c r="E1658">
        <v>-1.1480686695279048E-2</v>
      </c>
    </row>
    <row r="1659" spans="2:5">
      <c r="B1659" s="293">
        <f>'Historical VAR Data'!B1650</f>
        <v>43271</v>
      </c>
      <c r="C1659" s="292" t="str">
        <f>'Historical VAR Data'!F1650</f>
        <v>93.20</v>
      </c>
      <c r="D1659">
        <f t="shared" si="25"/>
        <v>5.827757392618242E-3</v>
      </c>
      <c r="E1659">
        <v>5.827757392618242E-3</v>
      </c>
    </row>
    <row r="1660" spans="2:5">
      <c r="B1660" s="293">
        <f>'Historical VAR Data'!B1651</f>
        <v>43270</v>
      </c>
      <c r="C1660" s="292" t="str">
        <f>'Historical VAR Data'!F1651</f>
        <v>92.66</v>
      </c>
      <c r="D1660">
        <f t="shared" si="25"/>
        <v>-5.4738649779972641E-3</v>
      </c>
      <c r="E1660">
        <v>-5.4738649779972641E-3</v>
      </c>
    </row>
    <row r="1661" spans="2:5">
      <c r="B1661" s="293">
        <f>'Historical VAR Data'!B1652</f>
        <v>43269</v>
      </c>
      <c r="C1661" s="292" t="str">
        <f>'Historical VAR Data'!F1652</f>
        <v>93.17</v>
      </c>
      <c r="D1661">
        <f t="shared" si="25"/>
        <v>6.1555075593953288E-3</v>
      </c>
      <c r="E1661">
        <v>6.1555075593953288E-3</v>
      </c>
    </row>
    <row r="1662" spans="2:5">
      <c r="B1662" s="293">
        <f>'Historical VAR Data'!B1653</f>
        <v>43266</v>
      </c>
      <c r="C1662" s="292" t="str">
        <f>'Historical VAR Data'!F1653</f>
        <v>92.60</v>
      </c>
      <c r="D1662">
        <f t="shared" si="25"/>
        <v>-1.4893617021276655E-2</v>
      </c>
      <c r="E1662">
        <v>-1.4893617021276655E-2</v>
      </c>
    </row>
    <row r="1663" spans="2:5">
      <c r="B1663" s="293">
        <f>'Historical VAR Data'!B1654</f>
        <v>43265</v>
      </c>
      <c r="C1663" s="292" t="str">
        <f>'Historical VAR Data'!F1654</f>
        <v>94.00</v>
      </c>
      <c r="D1663">
        <f t="shared" si="25"/>
        <v>-1.156677181913769E-2</v>
      </c>
      <c r="E1663">
        <v>-1.156677181913769E-2</v>
      </c>
    </row>
    <row r="1664" spans="2:5">
      <c r="B1664" s="293">
        <f>'Historical VAR Data'!B1655</f>
        <v>43264</v>
      </c>
      <c r="C1664" s="292" t="str">
        <f>'Historical VAR Data'!F1655</f>
        <v>95.10</v>
      </c>
      <c r="D1664">
        <f t="shared" si="25"/>
        <v>-6.4772252402842097E-3</v>
      </c>
      <c r="E1664">
        <v>-6.4772252402842097E-3</v>
      </c>
    </row>
    <row r="1665" spans="2:5">
      <c r="B1665" s="293">
        <f>'Historical VAR Data'!B1656</f>
        <v>43263</v>
      </c>
      <c r="C1665" s="292" t="str">
        <f>'Historical VAR Data'!F1656</f>
        <v>95.72</v>
      </c>
      <c r="D1665">
        <f t="shared" si="25"/>
        <v>-2.8127929992707162E-3</v>
      </c>
      <c r="E1665">
        <v>-2.8127929992707162E-3</v>
      </c>
    </row>
    <row r="1666" spans="2:5">
      <c r="B1666" s="293">
        <f>'Historical VAR Data'!B1657</f>
        <v>43262</v>
      </c>
      <c r="C1666" s="292" t="str">
        <f>'Historical VAR Data'!F1657</f>
        <v>95.99</v>
      </c>
      <c r="D1666">
        <f t="shared" si="25"/>
        <v>1.8787182966286673E-3</v>
      </c>
      <c r="E1666">
        <v>1.8787182966286673E-3</v>
      </c>
    </row>
    <row r="1667" spans="2:5">
      <c r="B1667" s="293">
        <f>'Historical VAR Data'!B1658</f>
        <v>43259</v>
      </c>
      <c r="C1667" s="292" t="str">
        <f>'Historical VAR Data'!F1658</f>
        <v>95.81</v>
      </c>
      <c r="D1667">
        <f t="shared" si="25"/>
        <v>-6.4295343772685313E-3</v>
      </c>
      <c r="E1667">
        <v>-6.4295343772685313E-3</v>
      </c>
    </row>
    <row r="1668" spans="2:5">
      <c r="B1668" s="293">
        <f>'Historical VAR Data'!B1659</f>
        <v>43258</v>
      </c>
      <c r="C1668" s="292" t="str">
        <f>'Historical VAR Data'!F1659</f>
        <v>96.43</v>
      </c>
      <c r="D1668">
        <f t="shared" si="25"/>
        <v>0</v>
      </c>
      <c r="E1668">
        <v>0</v>
      </c>
    </row>
    <row r="1669" spans="2:5">
      <c r="B1669" s="293">
        <f>'Historical VAR Data'!B1660</f>
        <v>43257</v>
      </c>
      <c r="C1669" s="292" t="str">
        <f>'Historical VAR Data'!F1660</f>
        <v>96.43</v>
      </c>
      <c r="D1669">
        <f t="shared" si="25"/>
        <v>7.4174676138738819E-3</v>
      </c>
      <c r="E1669">
        <v>7.4174676138738819E-3</v>
      </c>
    </row>
    <row r="1670" spans="2:5">
      <c r="B1670" s="293">
        <f>'Historical VAR Data'!B1661</f>
        <v>43256</v>
      </c>
      <c r="C1670" s="292" t="str">
        <f>'Historical VAR Data'!F1661</f>
        <v>95.72</v>
      </c>
      <c r="D1670">
        <f t="shared" si="25"/>
        <v>-4.5757071547420734E-3</v>
      </c>
      <c r="E1670">
        <v>-4.5757071547420734E-3</v>
      </c>
    </row>
    <row r="1671" spans="2:5">
      <c r="B1671" s="293">
        <f>'Historical VAR Data'!B1662</f>
        <v>43255</v>
      </c>
      <c r="C1671" s="292" t="str">
        <f>'Historical VAR Data'!F1662</f>
        <v>96.16</v>
      </c>
      <c r="D1671">
        <f t="shared" si="25"/>
        <v>-1.4046959909771398E-2</v>
      </c>
      <c r="E1671">
        <v>-1.4046959909771398E-2</v>
      </c>
    </row>
    <row r="1672" spans="2:5">
      <c r="B1672" s="293">
        <f>'Historical VAR Data'!B1663</f>
        <v>43252</v>
      </c>
      <c r="C1672" s="292" t="str">
        <f>'Historical VAR Data'!F1663</f>
        <v>97.53</v>
      </c>
      <c r="D1672">
        <f t="shared" si="25"/>
        <v>-1.9108920848838435E-2</v>
      </c>
      <c r="E1672">
        <v>-1.9108920848838435E-2</v>
      </c>
    </row>
    <row r="1673" spans="2:5">
      <c r="B1673" s="293">
        <f>'Historical VAR Data'!B1664</f>
        <v>43251</v>
      </c>
      <c r="C1673" s="292" t="str">
        <f>'Historical VAR Data'!F1664</f>
        <v>99.43</v>
      </c>
      <c r="D1673">
        <f t="shared" si="25"/>
        <v>1.366092364155371E-2</v>
      </c>
      <c r="E1673">
        <v>1.366092364155371E-2</v>
      </c>
    </row>
    <row r="1674" spans="2:5">
      <c r="B1674" s="293">
        <f>'Historical VAR Data'!B1665</f>
        <v>43250</v>
      </c>
      <c r="C1674" s="292" t="str">
        <f>'Historical VAR Data'!F1665</f>
        <v>98.09</v>
      </c>
      <c r="D1674">
        <f t="shared" si="25"/>
        <v>-3.9601949634443601E-3</v>
      </c>
      <c r="E1674">
        <v>-3.9601949634443601E-3</v>
      </c>
    </row>
    <row r="1675" spans="2:5">
      <c r="B1675" s="293">
        <f>'Historical VAR Data'!B1666</f>
        <v>43249</v>
      </c>
      <c r="C1675" s="292" t="str">
        <f>'Historical VAR Data'!F1666</f>
        <v>98.48</v>
      </c>
      <c r="D1675">
        <f t="shared" si="25"/>
        <v>-1.04501607717041E-2</v>
      </c>
      <c r="E1675">
        <v>-1.04501607717041E-2</v>
      </c>
    </row>
    <row r="1676" spans="2:5">
      <c r="B1676" s="293">
        <f>'Historical VAR Data'!B1667</f>
        <v>43248</v>
      </c>
      <c r="C1676" s="292" t="str">
        <f>'Historical VAR Data'!F1667</f>
        <v>99.52</v>
      </c>
      <c r="D1676">
        <f t="shared" si="25"/>
        <v>1.4578448363747503E-2</v>
      </c>
      <c r="E1676">
        <v>1.4578448363747503E-2</v>
      </c>
    </row>
    <row r="1677" spans="2:5">
      <c r="B1677" s="293">
        <f>'Historical VAR Data'!B1668</f>
        <v>43245</v>
      </c>
      <c r="C1677" s="292" t="str">
        <f>'Historical VAR Data'!F1668</f>
        <v>98.09</v>
      </c>
      <c r="D1677">
        <f t="shared" ref="D1677:D1740" si="26">(C1677-C1678)/C1678</f>
        <v>1.5315499285277281E-3</v>
      </c>
      <c r="E1677">
        <v>1.5315499285277281E-3</v>
      </c>
    </row>
    <row r="1678" spans="2:5">
      <c r="B1678" s="293">
        <f>'Historical VAR Data'!B1669</f>
        <v>43244</v>
      </c>
      <c r="C1678" s="292" t="str">
        <f>'Historical VAR Data'!F1669</f>
        <v>97.94</v>
      </c>
      <c r="D1678">
        <f t="shared" si="26"/>
        <v>-9.005362744106047E-3</v>
      </c>
      <c r="E1678">
        <v>-9.005362744106047E-3</v>
      </c>
    </row>
    <row r="1679" spans="2:5">
      <c r="B1679" s="293">
        <f>'Historical VAR Data'!B1670</f>
        <v>43243</v>
      </c>
      <c r="C1679" s="292" t="str">
        <f>'Historical VAR Data'!F1670</f>
        <v>98.83</v>
      </c>
      <c r="D1679">
        <f t="shared" si="26"/>
        <v>8.4693877551020227E-3</v>
      </c>
      <c r="E1679">
        <v>8.4693877551020227E-3</v>
      </c>
    </row>
    <row r="1680" spans="2:5">
      <c r="B1680" s="293">
        <f>'Historical VAR Data'!B1671</f>
        <v>43242</v>
      </c>
      <c r="C1680" s="292" t="str">
        <f>'Historical VAR Data'!F1671</f>
        <v>98.00</v>
      </c>
      <c r="D1680">
        <f t="shared" si="26"/>
        <v>4.5100451004509807E-3</v>
      </c>
      <c r="E1680">
        <v>4.5100451004509807E-3</v>
      </c>
    </row>
    <row r="1681" spans="2:5">
      <c r="B1681" s="293">
        <f>'Historical VAR Data'!B1672</f>
        <v>43241</v>
      </c>
      <c r="C1681" s="292" t="str">
        <f>'Historical VAR Data'!F1672</f>
        <v>97.56</v>
      </c>
      <c r="D1681">
        <f t="shared" si="26"/>
        <v>-1.3149908962168695E-2</v>
      </c>
      <c r="E1681">
        <v>-1.3149908962168695E-2</v>
      </c>
    </row>
    <row r="1682" spans="2:5">
      <c r="B1682" s="293">
        <f>'Historical VAR Data'!B1673</f>
        <v>43238</v>
      </c>
      <c r="C1682" s="292" t="str">
        <f>'Historical VAR Data'!F1673</f>
        <v>98.86</v>
      </c>
      <c r="D1682">
        <f t="shared" si="26"/>
        <v>-3.0254134731746386E-3</v>
      </c>
      <c r="E1682">
        <v>-3.0254134731746386E-3</v>
      </c>
    </row>
    <row r="1683" spans="2:5">
      <c r="B1683" s="293">
        <f>'Historical VAR Data'!B1674</f>
        <v>43237</v>
      </c>
      <c r="C1683" s="292" t="str">
        <f>'Historical VAR Data'!F1674</f>
        <v>99.16</v>
      </c>
      <c r="D1683">
        <f t="shared" si="26"/>
        <v>-1.7049960348929409E-2</v>
      </c>
      <c r="E1683">
        <v>-1.7049960348929409E-2</v>
      </c>
    </row>
    <row r="1684" spans="2:5">
      <c r="B1684" s="293">
        <f>'Historical VAR Data'!B1675</f>
        <v>43236</v>
      </c>
      <c r="C1684" s="292" t="str">
        <f>'Historical VAR Data'!F1675</f>
        <v>100.88</v>
      </c>
      <c r="D1684">
        <f t="shared" si="26"/>
        <v>-5.9441252229049211E-4</v>
      </c>
      <c r="E1684">
        <v>-5.9441252229049211E-4</v>
      </c>
    </row>
    <row r="1685" spans="2:5">
      <c r="B1685" s="293">
        <f>'Historical VAR Data'!B1676</f>
        <v>43235</v>
      </c>
      <c r="C1685" s="292" t="str">
        <f>'Historical VAR Data'!F1676</f>
        <v>100.94</v>
      </c>
      <c r="D1685">
        <f t="shared" si="26"/>
        <v>-9.0320047123503017E-3</v>
      </c>
      <c r="E1685">
        <v>-9.0320047123503017E-3</v>
      </c>
    </row>
    <row r="1686" spans="2:5">
      <c r="B1686" s="293">
        <f>'Historical VAR Data'!B1677</f>
        <v>43234</v>
      </c>
      <c r="C1686" s="292" t="str">
        <f>'Historical VAR Data'!F1677</f>
        <v>101.86</v>
      </c>
      <c r="D1686">
        <f t="shared" si="26"/>
        <v>2.5057864546643802E-2</v>
      </c>
      <c r="E1686">
        <v>2.5057864546643802E-2</v>
      </c>
    </row>
    <row r="1687" spans="2:5">
      <c r="B1687" s="293">
        <f>'Historical VAR Data'!B1678</f>
        <v>43231</v>
      </c>
      <c r="C1687" s="292" t="str">
        <f>'Historical VAR Data'!F1678</f>
        <v>99.37</v>
      </c>
      <c r="D1687">
        <f t="shared" si="26"/>
        <v>-6.2006200620061047E-3</v>
      </c>
      <c r="E1687">
        <v>-6.2006200620061047E-3</v>
      </c>
    </row>
    <row r="1688" spans="2:5">
      <c r="B1688" s="293">
        <f>'Historical VAR Data'!B1679</f>
        <v>43230</v>
      </c>
      <c r="C1688" s="292" t="str">
        <f>'Historical VAR Data'!F1679</f>
        <v>99.99</v>
      </c>
      <c r="D1688">
        <f t="shared" si="26"/>
        <v>-1.1174841772151993E-2</v>
      </c>
      <c r="E1688">
        <v>-1.1174841772151993E-2</v>
      </c>
    </row>
    <row r="1689" spans="2:5">
      <c r="B1689" s="293">
        <f>'Historical VAR Data'!B1680</f>
        <v>43229</v>
      </c>
      <c r="C1689" s="292" t="str">
        <f>'Historical VAR Data'!F1680</f>
        <v>101.12</v>
      </c>
      <c r="D1689">
        <f t="shared" si="26"/>
        <v>-5.8008062137448555E-3</v>
      </c>
      <c r="E1689">
        <v>-5.8008062137448555E-3</v>
      </c>
    </row>
    <row r="1690" spans="2:5">
      <c r="B1690" s="293">
        <f>'Historical VAR Data'!B1681</f>
        <v>43228</v>
      </c>
      <c r="C1690" s="292" t="str">
        <f>'Historical VAR Data'!F1681</f>
        <v>101.71</v>
      </c>
      <c r="D1690">
        <f t="shared" si="26"/>
        <v>5.2381893654871205E-3</v>
      </c>
      <c r="E1690">
        <v>5.2381893654871205E-3</v>
      </c>
    </row>
    <row r="1691" spans="2:5">
      <c r="B1691" s="293">
        <f>'Historical VAR Data'!B1682</f>
        <v>43227</v>
      </c>
      <c r="C1691" s="292" t="str">
        <f>'Historical VAR Data'!F1682</f>
        <v>101.18</v>
      </c>
      <c r="D1691">
        <f t="shared" si="26"/>
        <v>-2.3663971603233571E-3</v>
      </c>
      <c r="E1691">
        <v>-2.3663971603233571E-3</v>
      </c>
    </row>
    <row r="1692" spans="2:5">
      <c r="B1692" s="293">
        <f>'Historical VAR Data'!B1683</f>
        <v>43224</v>
      </c>
      <c r="C1692" s="292" t="str">
        <f>'Historical VAR Data'!F1683</f>
        <v>101.42</v>
      </c>
      <c r="D1692">
        <f t="shared" si="26"/>
        <v>-1.9433433239872424E-2</v>
      </c>
      <c r="E1692">
        <v>-1.9433433239872424E-2</v>
      </c>
    </row>
    <row r="1693" spans="2:5">
      <c r="B1693" s="293">
        <f>'Historical VAR Data'!B1684</f>
        <v>43223</v>
      </c>
      <c r="C1693" s="292" t="str">
        <f>'Historical VAR Data'!F1684</f>
        <v>103.43</v>
      </c>
      <c r="D1693">
        <f t="shared" si="26"/>
        <v>2.2844145569620274E-2</v>
      </c>
      <c r="E1693">
        <v>2.2844145569620274E-2</v>
      </c>
    </row>
    <row r="1694" spans="2:5">
      <c r="B1694" s="293">
        <f>'Historical VAR Data'!B1685</f>
        <v>43222</v>
      </c>
      <c r="C1694" s="292" t="str">
        <f>'Historical VAR Data'!F1685</f>
        <v>101.12</v>
      </c>
      <c r="D1694">
        <f t="shared" si="26"/>
        <v>-1.0180109631949805E-2</v>
      </c>
      <c r="E1694">
        <v>-1.0180109631949805E-2</v>
      </c>
    </row>
    <row r="1695" spans="2:5">
      <c r="B1695" s="293">
        <f>'Historical VAR Data'!B1686</f>
        <v>43220</v>
      </c>
      <c r="C1695" s="292" t="str">
        <f>'Historical VAR Data'!F1686</f>
        <v>102.16</v>
      </c>
      <c r="D1695">
        <f t="shared" si="26"/>
        <v>8.191058916411708E-3</v>
      </c>
      <c r="E1695">
        <v>8.191058916411708E-3</v>
      </c>
    </row>
    <row r="1696" spans="2:5">
      <c r="B1696" s="293">
        <f>'Historical VAR Data'!B1687</f>
        <v>43217</v>
      </c>
      <c r="C1696" s="292" t="str">
        <f>'Historical VAR Data'!F1687</f>
        <v>101.33</v>
      </c>
      <c r="D1696">
        <f t="shared" si="26"/>
        <v>-7.2499265210149398E-3</v>
      </c>
      <c r="E1696">
        <v>-7.2499265210149398E-3</v>
      </c>
    </row>
    <row r="1697" spans="2:5">
      <c r="B1697" s="293">
        <f>'Historical VAR Data'!B1688</f>
        <v>43216</v>
      </c>
      <c r="C1697" s="292" t="str">
        <f>'Historical VAR Data'!F1688</f>
        <v>102.07</v>
      </c>
      <c r="D1697">
        <f t="shared" si="26"/>
        <v>8.8252598548724454E-4</v>
      </c>
      <c r="E1697">
        <v>8.8252598548724454E-4</v>
      </c>
    </row>
    <row r="1698" spans="2:5">
      <c r="B1698" s="293">
        <f>'Historical VAR Data'!B1689</f>
        <v>43215</v>
      </c>
      <c r="C1698" s="292" t="str">
        <f>'Historical VAR Data'!F1689</f>
        <v>101.98</v>
      </c>
      <c r="D1698">
        <f t="shared" si="26"/>
        <v>-5.7521692502680048E-3</v>
      </c>
      <c r="E1698">
        <v>-5.7521692502680048E-3</v>
      </c>
    </row>
    <row r="1699" spans="2:5">
      <c r="B1699" s="293">
        <f>'Historical VAR Data'!B1690</f>
        <v>43214</v>
      </c>
      <c r="C1699" s="292" t="str">
        <f>'Historical VAR Data'!F1690</f>
        <v>102.57</v>
      </c>
      <c r="D1699">
        <f t="shared" si="26"/>
        <v>-4.3680838672102784E-3</v>
      </c>
      <c r="E1699">
        <v>-4.3680838672102784E-3</v>
      </c>
    </row>
    <row r="1700" spans="2:5">
      <c r="B1700" s="293">
        <f>'Historical VAR Data'!B1691</f>
        <v>43213</v>
      </c>
      <c r="C1700" s="292" t="str">
        <f>'Historical VAR Data'!F1691</f>
        <v>103.02</v>
      </c>
      <c r="D1700">
        <f t="shared" si="26"/>
        <v>-4.2528513435143803E-3</v>
      </c>
      <c r="E1700">
        <v>-4.2528513435143803E-3</v>
      </c>
    </row>
    <row r="1701" spans="2:5">
      <c r="B1701" s="293">
        <f>'Historical VAR Data'!B1692</f>
        <v>43210</v>
      </c>
      <c r="C1701" s="292" t="str">
        <f>'Historical VAR Data'!F1692</f>
        <v>103.46</v>
      </c>
      <c r="D1701">
        <f t="shared" si="26"/>
        <v>-1.8033409263477653E-2</v>
      </c>
      <c r="E1701">
        <v>-1.8033409263477653E-2</v>
      </c>
    </row>
    <row r="1702" spans="2:5">
      <c r="B1702" s="293">
        <f>'Historical VAR Data'!B1693</f>
        <v>43209</v>
      </c>
      <c r="C1702" s="292" t="str">
        <f>'Historical VAR Data'!F1693</f>
        <v>105.36</v>
      </c>
      <c r="D1702">
        <f t="shared" si="26"/>
        <v>-5.6625141562853375E-3</v>
      </c>
      <c r="E1702">
        <v>-5.6625141562853375E-3</v>
      </c>
    </row>
    <row r="1703" spans="2:5">
      <c r="B1703" s="293">
        <f>'Historical VAR Data'!B1694</f>
        <v>43208</v>
      </c>
      <c r="C1703" s="292" t="str">
        <f>'Historical VAR Data'!F1694</f>
        <v>105.96</v>
      </c>
      <c r="D1703">
        <f t="shared" si="26"/>
        <v>9.0467574516711613E-3</v>
      </c>
      <c r="E1703">
        <v>9.0467574516711613E-3</v>
      </c>
    </row>
    <row r="1704" spans="2:5">
      <c r="B1704" s="293">
        <f>'Historical VAR Data'!B1695</f>
        <v>43207</v>
      </c>
      <c r="C1704" s="292" t="str">
        <f>'Historical VAR Data'!F1695</f>
        <v>105.01</v>
      </c>
      <c r="D1704">
        <f t="shared" si="26"/>
        <v>1.6455328622592226E-2</v>
      </c>
      <c r="E1704">
        <v>1.6455328622592226E-2</v>
      </c>
    </row>
    <row r="1705" spans="2:5">
      <c r="B1705" s="293">
        <f>'Historical VAR Data'!B1696</f>
        <v>43206</v>
      </c>
      <c r="C1705" s="292" t="str">
        <f>'Historical VAR Data'!F1696</f>
        <v>103.31</v>
      </c>
      <c r="D1705">
        <f t="shared" si="26"/>
        <v>1.833415475603745E-2</v>
      </c>
      <c r="E1705">
        <v>1.833415475603745E-2</v>
      </c>
    </row>
    <row r="1706" spans="2:5">
      <c r="B1706" s="293">
        <f>'Historical VAR Data'!B1697</f>
        <v>43203</v>
      </c>
      <c r="C1706" s="292" t="str">
        <f>'Historical VAR Data'!F1697</f>
        <v>101.45</v>
      </c>
      <c r="D1706">
        <f t="shared" si="26"/>
        <v>8.6498309803142229E-3</v>
      </c>
      <c r="E1706">
        <v>8.6498309803142229E-3</v>
      </c>
    </row>
    <row r="1707" spans="2:5">
      <c r="B1707" s="293">
        <f>'Historical VAR Data'!B1698</f>
        <v>43202</v>
      </c>
      <c r="C1707" s="292" t="str">
        <f>'Historical VAR Data'!F1698</f>
        <v>100.58</v>
      </c>
      <c r="D1707">
        <f t="shared" si="26"/>
        <v>5.9005900590059354E-3</v>
      </c>
      <c r="E1707">
        <v>5.9005900590059354E-3</v>
      </c>
    </row>
    <row r="1708" spans="2:5">
      <c r="B1708" s="293">
        <f>'Historical VAR Data'!B1699</f>
        <v>43201</v>
      </c>
      <c r="C1708" s="292" t="str">
        <f>'Historical VAR Data'!F1699</f>
        <v>99.99</v>
      </c>
      <c r="D1708">
        <f t="shared" si="26"/>
        <v>6.0042029420582469E-4</v>
      </c>
      <c r="E1708">
        <v>6.0042029420582469E-4</v>
      </c>
    </row>
    <row r="1709" spans="2:5">
      <c r="B1709" s="293">
        <f>'Historical VAR Data'!B1700</f>
        <v>43200</v>
      </c>
      <c r="C1709" s="292" t="str">
        <f>'Historical VAR Data'!F1700</f>
        <v>99.93</v>
      </c>
      <c r="D1709">
        <f t="shared" si="26"/>
        <v>-7.3507499751663341E-3</v>
      </c>
      <c r="E1709">
        <v>-7.3507499751663341E-3</v>
      </c>
    </row>
    <row r="1710" spans="2:5">
      <c r="B1710" s="293">
        <f>'Historical VAR Data'!B1701</f>
        <v>43199</v>
      </c>
      <c r="C1710" s="292" t="str">
        <f>'Historical VAR Data'!F1701</f>
        <v>100.67</v>
      </c>
      <c r="D1710">
        <f t="shared" si="26"/>
        <v>1.0938743038981646E-3</v>
      </c>
      <c r="E1710">
        <v>1.0938743038981646E-3</v>
      </c>
    </row>
    <row r="1711" spans="2:5">
      <c r="B1711" s="293">
        <f>'Historical VAR Data'!B1702</f>
        <v>43196</v>
      </c>
      <c r="C1711" s="292" t="str">
        <f>'Historical VAR Data'!F1702</f>
        <v>100.56</v>
      </c>
      <c r="D1711">
        <f t="shared" si="26"/>
        <v>2.9922202274087089E-3</v>
      </c>
      <c r="E1711">
        <v>2.9922202274087089E-3</v>
      </c>
    </row>
    <row r="1712" spans="2:5">
      <c r="B1712" s="293">
        <f>'Historical VAR Data'!B1703</f>
        <v>43195</v>
      </c>
      <c r="C1712" s="292" t="str">
        <f>'Historical VAR Data'!F1703</f>
        <v>100.26</v>
      </c>
      <c r="D1712">
        <f t="shared" si="26"/>
        <v>1.4469290701204156E-2</v>
      </c>
      <c r="E1712">
        <v>1.4469290701204156E-2</v>
      </c>
    </row>
    <row r="1713" spans="2:5">
      <c r="B1713" s="293">
        <f>'Historical VAR Data'!B1704</f>
        <v>43194</v>
      </c>
      <c r="C1713" s="292" t="str">
        <f>'Historical VAR Data'!F1704</f>
        <v>98.83</v>
      </c>
      <c r="D1713">
        <f t="shared" si="26"/>
        <v>-1.6616915422885591E-2</v>
      </c>
      <c r="E1713">
        <v>-1.6616915422885591E-2</v>
      </c>
    </row>
    <row r="1714" spans="2:5">
      <c r="B1714" s="293">
        <f>'Historical VAR Data'!B1705</f>
        <v>43193</v>
      </c>
      <c r="C1714" s="292" t="str">
        <f>'Historical VAR Data'!F1705</f>
        <v>100.50</v>
      </c>
      <c r="D1714">
        <f t="shared" si="26"/>
        <v>-6.1313291139240955E-3</v>
      </c>
      <c r="E1714">
        <v>-6.1313291139240955E-3</v>
      </c>
    </row>
    <row r="1715" spans="2:5">
      <c r="B1715" s="293">
        <f>'Historical VAR Data'!B1706</f>
        <v>43192</v>
      </c>
      <c r="C1715" s="292" t="str">
        <f>'Historical VAR Data'!F1706</f>
        <v>101.12</v>
      </c>
      <c r="D1715">
        <f t="shared" si="26"/>
        <v>4.1708043694141184E-3</v>
      </c>
      <c r="E1715">
        <v>4.1708043694141184E-3</v>
      </c>
    </row>
    <row r="1716" spans="2:5">
      <c r="B1716" s="293">
        <f>'Historical VAR Data'!B1707</f>
        <v>43187</v>
      </c>
      <c r="C1716" s="292" t="str">
        <f>'Historical VAR Data'!F1707</f>
        <v>100.70</v>
      </c>
      <c r="D1716">
        <f t="shared" si="26"/>
        <v>-7.88177339901475E-3</v>
      </c>
      <c r="E1716">
        <v>-7.88177339901475E-3</v>
      </c>
    </row>
    <row r="1717" spans="2:5">
      <c r="B1717" s="293">
        <f>'Historical VAR Data'!B1708</f>
        <v>43186</v>
      </c>
      <c r="C1717" s="292" t="str">
        <f>'Historical VAR Data'!F1708</f>
        <v>101.50</v>
      </c>
      <c r="D1717">
        <f t="shared" si="26"/>
        <v>7.0443496378608363E-3</v>
      </c>
      <c r="E1717">
        <v>7.0443496378608363E-3</v>
      </c>
    </row>
    <row r="1718" spans="2:5">
      <c r="B1718" s="293">
        <f>'Historical VAR Data'!B1709</f>
        <v>43185</v>
      </c>
      <c r="C1718" s="292" t="str">
        <f>'Historical VAR Data'!F1709</f>
        <v>100.79</v>
      </c>
      <c r="D1718">
        <f t="shared" si="26"/>
        <v>-1.1891784758694911E-3</v>
      </c>
      <c r="E1718">
        <v>-1.1891784758694911E-3</v>
      </c>
    </row>
    <row r="1719" spans="2:5">
      <c r="B1719" s="293">
        <f>'Historical VAR Data'!B1710</f>
        <v>43182</v>
      </c>
      <c r="C1719" s="292" t="str">
        <f>'Historical VAR Data'!F1710</f>
        <v>100.91</v>
      </c>
      <c r="D1719">
        <f t="shared" si="26"/>
        <v>-5.3228191227206135E-3</v>
      </c>
      <c r="E1719">
        <v>-5.3228191227206135E-3</v>
      </c>
    </row>
    <row r="1720" spans="2:5">
      <c r="B1720" s="293">
        <f>'Historical VAR Data'!B1711</f>
        <v>43181</v>
      </c>
      <c r="C1720" s="292" t="str">
        <f>'Historical VAR Data'!F1711</f>
        <v>101.45</v>
      </c>
      <c r="D1720">
        <f t="shared" si="26"/>
        <v>3.5611831041646E-3</v>
      </c>
      <c r="E1720">
        <v>3.5611831041646E-3</v>
      </c>
    </row>
    <row r="1721" spans="2:5">
      <c r="B1721" s="293">
        <f>'Historical VAR Data'!B1712</f>
        <v>43180</v>
      </c>
      <c r="C1721" s="292" t="str">
        <f>'Historical VAR Data'!F1712</f>
        <v>101.09</v>
      </c>
      <c r="D1721">
        <f t="shared" si="26"/>
        <v>2.3696202531645606E-2</v>
      </c>
      <c r="E1721">
        <v>2.3696202531645606E-2</v>
      </c>
    </row>
    <row r="1722" spans="2:5">
      <c r="B1722" s="293">
        <f>'Historical VAR Data'!B1713</f>
        <v>43179</v>
      </c>
      <c r="C1722" s="292" t="str">
        <f>'Historical VAR Data'!F1713</f>
        <v>98.75</v>
      </c>
      <c r="D1722">
        <f t="shared" si="26"/>
        <v>-3.5317860746719911E-3</v>
      </c>
      <c r="E1722">
        <v>-3.5317860746719911E-3</v>
      </c>
    </row>
    <row r="1723" spans="2:5">
      <c r="B1723" s="293">
        <f>'Historical VAR Data'!B1714</f>
        <v>43178</v>
      </c>
      <c r="C1723" s="292" t="str">
        <f>'Historical VAR Data'!F1714</f>
        <v>99.10</v>
      </c>
      <c r="D1723">
        <f t="shared" si="26"/>
        <v>1.2981702954104017E-2</v>
      </c>
      <c r="E1723">
        <v>1.2981702954104017E-2</v>
      </c>
    </row>
    <row r="1724" spans="2:5">
      <c r="B1724" s="293">
        <f>'Historical VAR Data'!B1715</f>
        <v>43175</v>
      </c>
      <c r="C1724" s="292" t="str">
        <f>'Historical VAR Data'!F1715</f>
        <v>97.83</v>
      </c>
      <c r="D1724">
        <f t="shared" si="26"/>
        <v>-2.9656814124181662E-2</v>
      </c>
      <c r="E1724">
        <v>-2.9656814124181662E-2</v>
      </c>
    </row>
    <row r="1725" spans="2:5">
      <c r="B1725" s="293">
        <f>'Historical VAR Data'!B1716</f>
        <v>43174</v>
      </c>
      <c r="C1725" s="292" t="str">
        <f>'Historical VAR Data'!F1716</f>
        <v>100.82</v>
      </c>
      <c r="D1725">
        <f t="shared" si="26"/>
        <v>1.1916583912610758E-3</v>
      </c>
      <c r="E1725">
        <v>1.1916583912610758E-3</v>
      </c>
    </row>
    <row r="1726" spans="2:5">
      <c r="B1726" s="293">
        <f>'Historical VAR Data'!B1717</f>
        <v>43173</v>
      </c>
      <c r="C1726" s="292" t="str">
        <f>'Historical VAR Data'!F1717</f>
        <v>100.70</v>
      </c>
      <c r="D1726">
        <f t="shared" si="26"/>
        <v>1.6910375012434268E-3</v>
      </c>
      <c r="E1726">
        <v>1.6910375012434268E-3</v>
      </c>
    </row>
    <row r="1727" spans="2:5">
      <c r="B1727" s="293">
        <f>'Historical VAR Data'!B1718</f>
        <v>43172</v>
      </c>
      <c r="C1727" s="292" t="str">
        <f>'Historical VAR Data'!F1718</f>
        <v>100.53</v>
      </c>
      <c r="D1727">
        <f t="shared" si="26"/>
        <v>-1.0141788105553379E-2</v>
      </c>
      <c r="E1727">
        <v>-1.0141788105553379E-2</v>
      </c>
    </row>
    <row r="1728" spans="2:5">
      <c r="B1728" s="293">
        <f>'Historical VAR Data'!B1719</f>
        <v>43171</v>
      </c>
      <c r="C1728" s="292" t="str">
        <f>'Historical VAR Data'!F1719</f>
        <v>101.56</v>
      </c>
      <c r="D1728">
        <f t="shared" si="26"/>
        <v>4.1000410004100041E-2</v>
      </c>
      <c r="E1728">
        <v>4.1000410004100041E-2</v>
      </c>
    </row>
    <row r="1729" spans="2:5">
      <c r="B1729" s="293">
        <f>'Historical VAR Data'!B1720</f>
        <v>43168</v>
      </c>
      <c r="C1729" s="292" t="str">
        <f>'Historical VAR Data'!F1720</f>
        <v>97.56</v>
      </c>
      <c r="D1729">
        <f t="shared" si="26"/>
        <v>-5.4032011418085543E-3</v>
      </c>
      <c r="E1729">
        <v>-5.4032011418085543E-3</v>
      </c>
    </row>
    <row r="1730" spans="2:5">
      <c r="B1730" s="293">
        <f>'Historical VAR Data'!B1721</f>
        <v>43167</v>
      </c>
      <c r="C1730" s="292" t="str">
        <f>'Historical VAR Data'!F1721</f>
        <v>98.09</v>
      </c>
      <c r="D1730">
        <f t="shared" si="26"/>
        <v>1.1028653885796819E-2</v>
      </c>
      <c r="E1730">
        <v>1.1028653885796819E-2</v>
      </c>
    </row>
    <row r="1731" spans="2:5">
      <c r="B1731" s="293">
        <f>'Historical VAR Data'!B1722</f>
        <v>43166</v>
      </c>
      <c r="C1731" s="292" t="str">
        <f>'Historical VAR Data'!F1722</f>
        <v>97.02</v>
      </c>
      <c r="D1731">
        <f t="shared" si="26"/>
        <v>8.2525273364966267E-4</v>
      </c>
      <c r="E1731">
        <v>8.2525273364966267E-4</v>
      </c>
    </row>
    <row r="1732" spans="2:5">
      <c r="B1732" s="293">
        <f>'Historical VAR Data'!B1723</f>
        <v>43165</v>
      </c>
      <c r="C1732" s="292" t="str">
        <f>'Historical VAR Data'!F1723</f>
        <v>96.94</v>
      </c>
      <c r="D1732">
        <f t="shared" si="26"/>
        <v>3.0956557630792628E-4</v>
      </c>
      <c r="E1732">
        <v>3.0956557630792628E-4</v>
      </c>
    </row>
    <row r="1733" spans="2:5">
      <c r="B1733" s="293">
        <f>'Historical VAR Data'!B1724</f>
        <v>43164</v>
      </c>
      <c r="C1733" s="292" t="str">
        <f>'Historical VAR Data'!F1724</f>
        <v>96.91</v>
      </c>
      <c r="D1733">
        <f t="shared" si="26"/>
        <v>1.8608497880698088E-3</v>
      </c>
      <c r="E1733">
        <v>1.8608497880698088E-3</v>
      </c>
    </row>
    <row r="1734" spans="2:5">
      <c r="B1734" s="293">
        <f>'Historical VAR Data'!B1725</f>
        <v>43160</v>
      </c>
      <c r="C1734" s="292" t="str">
        <f>'Historical VAR Data'!F1725</f>
        <v>96.73</v>
      </c>
      <c r="D1734">
        <f t="shared" si="26"/>
        <v>-1.5483071841452464E-3</v>
      </c>
      <c r="E1734">
        <v>-1.5483071841452464E-3</v>
      </c>
    </row>
    <row r="1735" spans="2:5">
      <c r="B1735" s="293">
        <f>'Historical VAR Data'!B1726</f>
        <v>43159</v>
      </c>
      <c r="C1735" s="292" t="str">
        <f>'Historical VAR Data'!F1726</f>
        <v>96.88</v>
      </c>
      <c r="D1735">
        <f t="shared" si="26"/>
        <v>-1.3843648208469051E-2</v>
      </c>
      <c r="E1735">
        <v>-1.3843648208469051E-2</v>
      </c>
    </row>
    <row r="1736" spans="2:5">
      <c r="B1736" s="293">
        <f>'Historical VAR Data'!B1727</f>
        <v>43158</v>
      </c>
      <c r="C1736" s="292" t="str">
        <f>'Historical VAR Data'!F1727</f>
        <v>98.24</v>
      </c>
      <c r="D1736">
        <f t="shared" si="26"/>
        <v>1.5925542916235699E-2</v>
      </c>
      <c r="E1736">
        <v>1.5925542916235699E-2</v>
      </c>
    </row>
    <row r="1737" spans="2:5">
      <c r="B1737" s="293">
        <f>'Historical VAR Data'!B1728</f>
        <v>43157</v>
      </c>
      <c r="C1737" s="292" t="str">
        <f>'Historical VAR Data'!F1728</f>
        <v>96.70</v>
      </c>
      <c r="D1737">
        <f t="shared" si="26"/>
        <v>-3.6063884595568712E-3</v>
      </c>
      <c r="E1737">
        <v>-3.6063884595568712E-3</v>
      </c>
    </row>
    <row r="1738" spans="2:5">
      <c r="B1738" s="293">
        <f>'Historical VAR Data'!B1729</f>
        <v>43154</v>
      </c>
      <c r="C1738" s="292" t="str">
        <f>'Historical VAR Data'!F1729</f>
        <v>97.05</v>
      </c>
      <c r="D1738">
        <f t="shared" si="26"/>
        <v>1.7402243421742285E-2</v>
      </c>
      <c r="E1738">
        <v>1.7402243421742285E-2</v>
      </c>
    </row>
    <row r="1739" spans="2:5">
      <c r="B1739" s="293">
        <f>'Historical VAR Data'!B1730</f>
        <v>43153</v>
      </c>
      <c r="C1739" s="292" t="str">
        <f>'Historical VAR Data'!F1730</f>
        <v>95.39</v>
      </c>
      <c r="D1739">
        <f t="shared" si="26"/>
        <v>-9.5524867614993434E-3</v>
      </c>
      <c r="E1739">
        <v>-9.5524867614993434E-3</v>
      </c>
    </row>
    <row r="1740" spans="2:5">
      <c r="B1740" s="293">
        <f>'Historical VAR Data'!B1731</f>
        <v>43152</v>
      </c>
      <c r="C1740" s="292" t="str">
        <f>'Historical VAR Data'!F1731</f>
        <v>96.31</v>
      </c>
      <c r="D1740">
        <f t="shared" si="26"/>
        <v>-1.1596880131362843E-2</v>
      </c>
      <c r="E1740">
        <v>-1.1596880131362843E-2</v>
      </c>
    </row>
    <row r="1741" spans="2:5">
      <c r="B1741" s="293">
        <f>'Historical VAR Data'!B1732</f>
        <v>43151</v>
      </c>
      <c r="C1741" s="292" t="str">
        <f>'Historical VAR Data'!F1732</f>
        <v>97.44</v>
      </c>
      <c r="D1741">
        <f t="shared" ref="D1741:D1804" si="27">(C1741-C1742)/C1742</f>
        <v>7.9652425778421014E-3</v>
      </c>
      <c r="E1741">
        <v>7.9652425778421014E-3</v>
      </c>
    </row>
    <row r="1742" spans="2:5">
      <c r="B1742" s="293">
        <f>'Historical VAR Data'!B1733</f>
        <v>43150</v>
      </c>
      <c r="C1742" s="292" t="str">
        <f>'Historical VAR Data'!F1733</f>
        <v>96.67</v>
      </c>
      <c r="D1742">
        <f t="shared" si="27"/>
        <v>6.2105372114690271E-4</v>
      </c>
      <c r="E1742">
        <v>6.2105372114690271E-4</v>
      </c>
    </row>
    <row r="1743" spans="2:5">
      <c r="B1743" s="293">
        <f>'Historical VAR Data'!B1734</f>
        <v>43147</v>
      </c>
      <c r="C1743" s="292" t="str">
        <f>'Historical VAR Data'!F1734</f>
        <v>96.61</v>
      </c>
      <c r="D1743">
        <f t="shared" si="27"/>
        <v>-2.4780588538977273E-3</v>
      </c>
      <c r="E1743">
        <v>-2.4780588538977273E-3</v>
      </c>
    </row>
    <row r="1744" spans="2:5">
      <c r="B1744" s="293">
        <f>'Historical VAR Data'!B1735</f>
        <v>43146</v>
      </c>
      <c r="C1744" s="292" t="str">
        <f>'Historical VAR Data'!F1735</f>
        <v>96.85</v>
      </c>
      <c r="D1744">
        <f t="shared" si="27"/>
        <v>1.5511892450878126E-3</v>
      </c>
      <c r="E1744">
        <v>1.5511892450878126E-3</v>
      </c>
    </row>
    <row r="1745" spans="2:5">
      <c r="B1745" s="293">
        <f>'Historical VAR Data'!B1736</f>
        <v>43145</v>
      </c>
      <c r="C1745" s="292" t="str">
        <f>'Historical VAR Data'!F1736</f>
        <v>96.70</v>
      </c>
      <c r="D1745">
        <f t="shared" si="27"/>
        <v>-1.1853668506028986E-2</v>
      </c>
      <c r="E1745">
        <v>-1.1853668506028986E-2</v>
      </c>
    </row>
    <row r="1746" spans="2:5">
      <c r="B1746" s="293">
        <f>'Historical VAR Data'!B1737</f>
        <v>43143</v>
      </c>
      <c r="C1746" s="292" t="str">
        <f>'Historical VAR Data'!F1737</f>
        <v>97.86</v>
      </c>
      <c r="D1746">
        <f t="shared" si="27"/>
        <v>1.0115606936416227E-2</v>
      </c>
      <c r="E1746">
        <v>1.0115606936416227E-2</v>
      </c>
    </row>
    <row r="1747" spans="2:5">
      <c r="B1747" s="293">
        <f>'Historical VAR Data'!B1738</f>
        <v>43140</v>
      </c>
      <c r="C1747" s="292" t="str">
        <f>'Historical VAR Data'!F1738</f>
        <v>96.88</v>
      </c>
      <c r="D1747">
        <f t="shared" si="27"/>
        <v>-2.6765493102738841E-3</v>
      </c>
      <c r="E1747">
        <v>-2.6765493102738841E-3</v>
      </c>
    </row>
    <row r="1748" spans="2:5">
      <c r="B1748" s="293">
        <f>'Historical VAR Data'!B1739</f>
        <v>43139</v>
      </c>
      <c r="C1748" s="292" t="str">
        <f>'Historical VAR Data'!F1739</f>
        <v>97.14</v>
      </c>
      <c r="D1748">
        <f t="shared" si="27"/>
        <v>-1.0592788755347384E-2</v>
      </c>
      <c r="E1748">
        <v>-1.0592788755347384E-2</v>
      </c>
    </row>
    <row r="1749" spans="2:5">
      <c r="B1749" s="293">
        <f>'Historical VAR Data'!B1740</f>
        <v>43138</v>
      </c>
      <c r="C1749" s="292" t="str">
        <f>'Historical VAR Data'!F1740</f>
        <v>98.18</v>
      </c>
      <c r="D1749">
        <f t="shared" si="27"/>
        <v>1.7725717839743006E-2</v>
      </c>
      <c r="E1749">
        <v>1.7725717839743006E-2</v>
      </c>
    </row>
    <row r="1750" spans="2:5">
      <c r="B1750" s="293">
        <f>'Historical VAR Data'!B1741</f>
        <v>43137</v>
      </c>
      <c r="C1750" s="292" t="str">
        <f>'Historical VAR Data'!F1741</f>
        <v>96.47</v>
      </c>
      <c r="D1750">
        <f t="shared" si="27"/>
        <v>-5.7714109038441951E-3</v>
      </c>
      <c r="E1750">
        <v>-5.7714109038441951E-3</v>
      </c>
    </row>
    <row r="1751" spans="2:5">
      <c r="B1751" s="293">
        <f>'Historical VAR Data'!B1742</f>
        <v>43136</v>
      </c>
      <c r="C1751" s="292" t="str">
        <f>'Historical VAR Data'!F1742</f>
        <v>97.03</v>
      </c>
      <c r="D1751">
        <f t="shared" si="27"/>
        <v>6.43086816720262E-3</v>
      </c>
      <c r="E1751">
        <v>6.43086816720262E-3</v>
      </c>
    </row>
    <row r="1752" spans="2:5">
      <c r="B1752" s="293">
        <f>'Historical VAR Data'!B1743</f>
        <v>43133</v>
      </c>
      <c r="C1752" s="292" t="str">
        <f>'Historical VAR Data'!F1743</f>
        <v>96.41</v>
      </c>
      <c r="D1752">
        <f t="shared" si="27"/>
        <v>-2.2805594972633288E-2</v>
      </c>
      <c r="E1752">
        <v>-2.2805594972633288E-2</v>
      </c>
    </row>
    <row r="1753" spans="2:5">
      <c r="B1753" s="293">
        <f>'Historical VAR Data'!B1744</f>
        <v>43132</v>
      </c>
      <c r="C1753" s="292" t="str">
        <f>'Historical VAR Data'!F1744</f>
        <v>98.66</v>
      </c>
      <c r="D1753">
        <f t="shared" si="27"/>
        <v>-7.0450885668277259E-3</v>
      </c>
      <c r="E1753">
        <v>-7.0450885668277259E-3</v>
      </c>
    </row>
    <row r="1754" spans="2:5">
      <c r="B1754" s="293">
        <f>'Historical VAR Data'!B1745</f>
        <v>43131</v>
      </c>
      <c r="C1754" s="292" t="str">
        <f>'Historical VAR Data'!F1745</f>
        <v>99.36</v>
      </c>
      <c r="D1754">
        <f t="shared" si="27"/>
        <v>-3.0184123151223599E-4</v>
      </c>
      <c r="E1754">
        <v>-3.0184123151223599E-4</v>
      </c>
    </row>
    <row r="1755" spans="2:5">
      <c r="B1755" s="293">
        <f>'Historical VAR Data'!B1746</f>
        <v>43130</v>
      </c>
      <c r="C1755" s="292" t="str">
        <f>'Historical VAR Data'!F1746</f>
        <v>99.39</v>
      </c>
      <c r="D1755">
        <f t="shared" si="27"/>
        <v>-4.4074927376539889E-3</v>
      </c>
      <c r="E1755">
        <v>-4.4074927376539889E-3</v>
      </c>
    </row>
    <row r="1756" spans="2:5">
      <c r="B1756" s="293">
        <f>'Historical VAR Data'!B1747</f>
        <v>43129</v>
      </c>
      <c r="C1756" s="292" t="str">
        <f>'Historical VAR Data'!F1747</f>
        <v>99.83</v>
      </c>
      <c r="D1756">
        <f t="shared" si="27"/>
        <v>-5.1818634778275641E-3</v>
      </c>
      <c r="E1756">
        <v>-5.1818634778275641E-3</v>
      </c>
    </row>
    <row r="1757" spans="2:5">
      <c r="B1757" s="293">
        <f>'Historical VAR Data'!B1748</f>
        <v>43125</v>
      </c>
      <c r="C1757" s="292" t="str">
        <f>'Historical VAR Data'!F1748</f>
        <v>100.35</v>
      </c>
      <c r="D1757">
        <f t="shared" si="27"/>
        <v>-1.1816838995568714E-2</v>
      </c>
      <c r="E1757">
        <v>-1.1816838995568714E-2</v>
      </c>
    </row>
    <row r="1758" spans="2:5">
      <c r="B1758" s="293">
        <f>'Historical VAR Data'!B1749</f>
        <v>43124</v>
      </c>
      <c r="C1758" s="292" t="str">
        <f>'Historical VAR Data'!F1749</f>
        <v>101.55</v>
      </c>
      <c r="D1758">
        <f t="shared" si="27"/>
        <v>7.5404305982735478E-3</v>
      </c>
      <c r="E1758">
        <v>7.5404305982735478E-3</v>
      </c>
    </row>
    <row r="1759" spans="2:5">
      <c r="B1759" s="293">
        <f>'Historical VAR Data'!B1750</f>
        <v>43123</v>
      </c>
      <c r="C1759" s="292" t="str">
        <f>'Historical VAR Data'!F1750</f>
        <v>100.79</v>
      </c>
      <c r="D1759">
        <f t="shared" si="27"/>
        <v>1.6895249453389156E-3</v>
      </c>
      <c r="E1759">
        <v>1.6895249453389156E-3</v>
      </c>
    </row>
    <row r="1760" spans="2:5">
      <c r="B1760" s="293">
        <f>'Historical VAR Data'!B1751</f>
        <v>43122</v>
      </c>
      <c r="C1760" s="292" t="str">
        <f>'Historical VAR Data'!F1751</f>
        <v>100.62</v>
      </c>
      <c r="D1760">
        <f t="shared" si="27"/>
        <v>-1.9837333862327776E-3</v>
      </c>
      <c r="E1760">
        <v>-1.9837333862327776E-3</v>
      </c>
    </row>
    <row r="1761" spans="2:5">
      <c r="B1761" s="293">
        <f>'Historical VAR Data'!B1752</f>
        <v>43119</v>
      </c>
      <c r="C1761" s="292" t="str">
        <f>'Historical VAR Data'!F1752</f>
        <v>100.82</v>
      </c>
      <c r="D1761">
        <f t="shared" si="27"/>
        <v>3.4836269533193424E-3</v>
      </c>
      <c r="E1761">
        <v>3.4836269533193424E-3</v>
      </c>
    </row>
    <row r="1762" spans="2:5">
      <c r="B1762" s="293">
        <f>'Historical VAR Data'!B1753</f>
        <v>43118</v>
      </c>
      <c r="C1762" s="292" t="str">
        <f>'Historical VAR Data'!F1753</f>
        <v>100.47</v>
      </c>
      <c r="D1762">
        <f t="shared" si="27"/>
        <v>-1.2094395280236026E-2</v>
      </c>
      <c r="E1762">
        <v>-1.2094395280236026E-2</v>
      </c>
    </row>
    <row r="1763" spans="2:5">
      <c r="B1763" s="293">
        <f>'Historical VAR Data'!B1754</f>
        <v>43117</v>
      </c>
      <c r="C1763" s="292" t="str">
        <f>'Historical VAR Data'!F1754</f>
        <v>101.70</v>
      </c>
      <c r="D1763">
        <f t="shared" si="27"/>
        <v>5.8352289585600183E-3</v>
      </c>
      <c r="E1763">
        <v>5.8352289585600183E-3</v>
      </c>
    </row>
    <row r="1764" spans="2:5">
      <c r="B1764" s="293">
        <f>'Historical VAR Data'!B1755</f>
        <v>43116</v>
      </c>
      <c r="C1764" s="292" t="str">
        <f>'Historical VAR Data'!F1755</f>
        <v>101.11</v>
      </c>
      <c r="D1764">
        <f t="shared" si="27"/>
        <v>1.6841688131563474E-3</v>
      </c>
      <c r="E1764">
        <v>1.6841688131563474E-3</v>
      </c>
    </row>
    <row r="1765" spans="2:5">
      <c r="B1765" s="293">
        <f>'Historical VAR Data'!B1756</f>
        <v>43115</v>
      </c>
      <c r="C1765" s="292" t="str">
        <f>'Historical VAR Data'!F1756</f>
        <v>100.94</v>
      </c>
      <c r="D1765">
        <f t="shared" si="27"/>
        <v>2.6820303963444522E-3</v>
      </c>
      <c r="E1765">
        <v>2.6820303963444522E-3</v>
      </c>
    </row>
    <row r="1766" spans="2:5">
      <c r="B1766" s="293">
        <f>'Historical VAR Data'!B1757</f>
        <v>43112</v>
      </c>
      <c r="C1766" s="292" t="str">
        <f>'Historical VAR Data'!F1757</f>
        <v>100.67</v>
      </c>
      <c r="D1766">
        <f t="shared" si="27"/>
        <v>-5.82658502863918E-3</v>
      </c>
      <c r="E1766">
        <v>-5.82658502863918E-3</v>
      </c>
    </row>
    <row r="1767" spans="2:5">
      <c r="B1767" s="293">
        <f>'Historical VAR Data'!B1758</f>
        <v>43111</v>
      </c>
      <c r="C1767" s="292" t="str">
        <f>'Historical VAR Data'!F1758</f>
        <v>101.26</v>
      </c>
      <c r="D1767">
        <f t="shared" si="27"/>
        <v>-2.5610717100077907E-3</v>
      </c>
      <c r="E1767">
        <v>-2.5610717100077907E-3</v>
      </c>
    </row>
    <row r="1768" spans="2:5">
      <c r="B1768" s="293">
        <f>'Historical VAR Data'!B1759</f>
        <v>43110</v>
      </c>
      <c r="C1768" s="292" t="str">
        <f>'Historical VAR Data'!F1759</f>
        <v>101.52</v>
      </c>
      <c r="D1768">
        <f t="shared" si="27"/>
        <v>-1.5611364297488602E-2</v>
      </c>
      <c r="E1768">
        <v>-1.5611364297488602E-2</v>
      </c>
    </row>
    <row r="1769" spans="2:5">
      <c r="B1769" s="293">
        <f>'Historical VAR Data'!B1760</f>
        <v>43109</v>
      </c>
      <c r="C1769" s="292" t="str">
        <f>'Historical VAR Data'!F1760</f>
        <v>103.13</v>
      </c>
      <c r="D1769">
        <f t="shared" si="27"/>
        <v>-5.3047839506173934E-3</v>
      </c>
      <c r="E1769">
        <v>-5.3047839506173934E-3</v>
      </c>
    </row>
    <row r="1770" spans="2:5">
      <c r="B1770" s="293">
        <f>'Historical VAR Data'!B1761</f>
        <v>43108</v>
      </c>
      <c r="C1770" s="292" t="str">
        <f>'Historical VAR Data'!F1761</f>
        <v>103.68</v>
      </c>
      <c r="D1770">
        <f t="shared" si="27"/>
        <v>8.688097306690164E-4</v>
      </c>
      <c r="E1770">
        <v>8.688097306690164E-4</v>
      </c>
    </row>
    <row r="1771" spans="2:5">
      <c r="B1771" s="293">
        <f>'Historical VAR Data'!B1762</f>
        <v>43105</v>
      </c>
      <c r="C1771" s="292" t="str">
        <f>'Historical VAR Data'!F1762</f>
        <v>103.59</v>
      </c>
      <c r="D1771">
        <f t="shared" si="27"/>
        <v>2.2252321981424536E-3</v>
      </c>
      <c r="E1771">
        <v>2.2252321981424536E-3</v>
      </c>
    </row>
    <row r="1772" spans="2:5">
      <c r="B1772" s="293">
        <f>'Historical VAR Data'!B1763</f>
        <v>43104</v>
      </c>
      <c r="C1772" s="292" t="str">
        <f>'Historical VAR Data'!F1763</f>
        <v>103.36</v>
      </c>
      <c r="D1772">
        <f t="shared" si="27"/>
        <v>2.9033194619182363E-4</v>
      </c>
      <c r="E1772">
        <v>2.9033194619182363E-4</v>
      </c>
    </row>
    <row r="1773" spans="2:5">
      <c r="B1773" s="293">
        <f>'Historical VAR Data'!B1764</f>
        <v>43103</v>
      </c>
      <c r="C1773" s="292" t="str">
        <f>'Historical VAR Data'!F1764</f>
        <v>103.33</v>
      </c>
      <c r="D1773">
        <f t="shared" si="27"/>
        <v>-1.0343836797241627E-2</v>
      </c>
      <c r="E1773">
        <v>-1.0343836797241627E-2</v>
      </c>
    </row>
    <row r="1774" spans="2:5">
      <c r="B1774" s="293">
        <f>'Historical VAR Data'!B1765</f>
        <v>43102</v>
      </c>
      <c r="C1774" s="292" t="str">
        <f>'Historical VAR Data'!F1765</f>
        <v>104.41</v>
      </c>
      <c r="D1774">
        <f t="shared" si="27"/>
        <v>1.3295807453416054E-2</v>
      </c>
      <c r="E1774">
        <v>1.3295807453416054E-2</v>
      </c>
    </row>
    <row r="1775" spans="2:5">
      <c r="B1775" s="293">
        <f>'Historical VAR Data'!B1766</f>
        <v>43101</v>
      </c>
      <c r="C1775" s="292" t="str">
        <f>'Historical VAR Data'!F1766</f>
        <v>103.04</v>
      </c>
      <c r="D1775">
        <f t="shared" si="27"/>
        <v>-2.5169409486930387E-3</v>
      </c>
      <c r="E1775">
        <v>-2.5169409486930387E-3</v>
      </c>
    </row>
    <row r="1776" spans="2:5">
      <c r="B1776" s="293">
        <f>'Historical VAR Data'!B1767</f>
        <v>43098</v>
      </c>
      <c r="C1776" s="292" t="str">
        <f>'Historical VAR Data'!F1767</f>
        <v>103.30</v>
      </c>
      <c r="D1776">
        <f t="shared" si="27"/>
        <v>4.8638132295719845E-3</v>
      </c>
      <c r="E1776">
        <v>4.8638132295719845E-3</v>
      </c>
    </row>
    <row r="1777" spans="2:5">
      <c r="B1777" s="293">
        <f>'Historical VAR Data'!B1768</f>
        <v>43097</v>
      </c>
      <c r="C1777" s="292" t="str">
        <f>'Historical VAR Data'!F1768</f>
        <v>102.80</v>
      </c>
      <c r="D1777">
        <f t="shared" si="27"/>
        <v>-7.6262187469833594E-3</v>
      </c>
      <c r="E1777">
        <v>-7.6262187469833594E-3</v>
      </c>
    </row>
    <row r="1778" spans="2:5">
      <c r="B1778" s="293">
        <f>'Historical VAR Data'!B1769</f>
        <v>43096</v>
      </c>
      <c r="C1778" s="292" t="str">
        <f>'Historical VAR Data'!F1769</f>
        <v>103.59</v>
      </c>
      <c r="D1778">
        <f t="shared" si="27"/>
        <v>-5.376860297647645E-3</v>
      </c>
      <c r="E1778">
        <v>-5.376860297647645E-3</v>
      </c>
    </row>
    <row r="1779" spans="2:5">
      <c r="B1779" s="293">
        <f>'Historical VAR Data'!B1770</f>
        <v>43095</v>
      </c>
      <c r="C1779" s="292" t="str">
        <f>'Historical VAR Data'!F1770</f>
        <v>104.15</v>
      </c>
      <c r="D1779">
        <f t="shared" si="27"/>
        <v>-7.2443046420740728E-3</v>
      </c>
      <c r="E1779">
        <v>-7.2443046420740728E-3</v>
      </c>
    </row>
    <row r="1780" spans="2:5">
      <c r="B1780" s="293">
        <f>'Historical VAR Data'!B1771</f>
        <v>43091</v>
      </c>
      <c r="C1780" s="292" t="str">
        <f>'Historical VAR Data'!F1771</f>
        <v>104.91</v>
      </c>
      <c r="D1780">
        <f t="shared" si="27"/>
        <v>-1.9027685282085704E-3</v>
      </c>
      <c r="E1780">
        <v>-1.9027685282085704E-3</v>
      </c>
    </row>
    <row r="1781" spans="2:5">
      <c r="B1781" s="293">
        <f>'Historical VAR Data'!B1772</f>
        <v>43090</v>
      </c>
      <c r="C1781" s="292" t="str">
        <f>'Historical VAR Data'!F1772</f>
        <v>105.11</v>
      </c>
      <c r="D1781">
        <f t="shared" si="27"/>
        <v>9.2174747959672936E-3</v>
      </c>
      <c r="E1781">
        <v>9.2174747959672936E-3</v>
      </c>
    </row>
    <row r="1782" spans="2:5">
      <c r="B1782" s="293">
        <f>'Historical VAR Data'!B1773</f>
        <v>43089</v>
      </c>
      <c r="C1782" s="292" t="str">
        <f>'Historical VAR Data'!F1773</f>
        <v>104.15</v>
      </c>
      <c r="D1782">
        <f t="shared" si="27"/>
        <v>-8.850399695470048E-3</v>
      </c>
      <c r="E1782">
        <v>-8.850399695470048E-3</v>
      </c>
    </row>
    <row r="1783" spans="2:5">
      <c r="B1783" s="293">
        <f>'Historical VAR Data'!B1774</f>
        <v>43088</v>
      </c>
      <c r="C1783" s="292" t="str">
        <f>'Historical VAR Data'!F1774</f>
        <v>105.08</v>
      </c>
      <c r="D1783">
        <f t="shared" si="27"/>
        <v>1.2916907653749792E-2</v>
      </c>
      <c r="E1783">
        <v>1.2916907653749792E-2</v>
      </c>
    </row>
    <row r="1784" spans="2:5">
      <c r="B1784" s="293">
        <f>'Historical VAR Data'!B1775</f>
        <v>43087</v>
      </c>
      <c r="C1784" s="292" t="str">
        <f>'Historical VAR Data'!F1775</f>
        <v>103.74</v>
      </c>
      <c r="D1784">
        <f t="shared" si="27"/>
        <v>1.7381228273463945E-3</v>
      </c>
      <c r="E1784">
        <v>1.7381228273463945E-3</v>
      </c>
    </row>
    <row r="1785" spans="2:5">
      <c r="B1785" s="293">
        <f>'Historical VAR Data'!B1776</f>
        <v>43084</v>
      </c>
      <c r="C1785" s="292" t="str">
        <f>'Historical VAR Data'!F1776</f>
        <v>103.56</v>
      </c>
      <c r="D1785">
        <f t="shared" si="27"/>
        <v>7.7309625048316863E-4</v>
      </c>
      <c r="E1785">
        <v>7.7309625048316863E-4</v>
      </c>
    </row>
    <row r="1786" spans="2:5">
      <c r="B1786" s="293">
        <f>'Historical VAR Data'!B1777</f>
        <v>43083</v>
      </c>
      <c r="C1786" s="292" t="str">
        <f>'Historical VAR Data'!F1777</f>
        <v>103.48</v>
      </c>
      <c r="D1786">
        <f t="shared" si="27"/>
        <v>7.1046228710462678E-3</v>
      </c>
      <c r="E1786">
        <v>7.1046228710462678E-3</v>
      </c>
    </row>
    <row r="1787" spans="2:5">
      <c r="B1787" s="293">
        <f>'Historical VAR Data'!B1778</f>
        <v>43082</v>
      </c>
      <c r="C1787" s="292" t="str">
        <f>'Historical VAR Data'!F1778</f>
        <v>102.75</v>
      </c>
      <c r="D1787">
        <f t="shared" si="27"/>
        <v>8.7668030391587198E-4</v>
      </c>
      <c r="E1787">
        <v>8.7668030391587198E-4</v>
      </c>
    </row>
    <row r="1788" spans="2:5">
      <c r="B1788" s="293">
        <f>'Historical VAR Data'!B1779</f>
        <v>43081</v>
      </c>
      <c r="C1788" s="292" t="str">
        <f>'Historical VAR Data'!F1779</f>
        <v>102.66</v>
      </c>
      <c r="D1788">
        <f t="shared" si="27"/>
        <v>-1.3738111249879977E-2</v>
      </c>
      <c r="E1788">
        <v>-1.3738111249879977E-2</v>
      </c>
    </row>
    <row r="1789" spans="2:5">
      <c r="B1789" s="293">
        <f>'Historical VAR Data'!B1780</f>
        <v>43080</v>
      </c>
      <c r="C1789" s="292" t="str">
        <f>'Historical VAR Data'!F1780</f>
        <v>104.09</v>
      </c>
      <c r="D1789">
        <f t="shared" si="27"/>
        <v>-1.1397093741096046E-2</v>
      </c>
      <c r="E1789">
        <v>-1.1397093741096046E-2</v>
      </c>
    </row>
    <row r="1790" spans="2:5">
      <c r="B1790" s="293">
        <f>'Historical VAR Data'!B1781</f>
        <v>43077</v>
      </c>
      <c r="C1790" s="292" t="str">
        <f>'Historical VAR Data'!F1781</f>
        <v>105.29</v>
      </c>
      <c r="D1790">
        <f t="shared" si="27"/>
        <v>5.7017960657609304E-4</v>
      </c>
      <c r="E1790">
        <v>5.7017960657609304E-4</v>
      </c>
    </row>
    <row r="1791" spans="2:5">
      <c r="B1791" s="293">
        <f>'Historical VAR Data'!B1782</f>
        <v>43076</v>
      </c>
      <c r="C1791" s="292" t="str">
        <f>'Historical VAR Data'!F1782</f>
        <v>105.23</v>
      </c>
      <c r="D1791">
        <f t="shared" si="27"/>
        <v>2.6533996683250401E-2</v>
      </c>
      <c r="E1791">
        <v>2.6533996683250401E-2</v>
      </c>
    </row>
    <row r="1792" spans="2:5">
      <c r="B1792" s="293">
        <f>'Historical VAR Data'!B1783</f>
        <v>43075</v>
      </c>
      <c r="C1792" s="292" t="str">
        <f>'Historical VAR Data'!F1783</f>
        <v>102.51</v>
      </c>
      <c r="D1792">
        <f t="shared" si="27"/>
        <v>-8.2236842105262616E-3</v>
      </c>
      <c r="E1792">
        <v>-8.2236842105262616E-3</v>
      </c>
    </row>
    <row r="1793" spans="2:5">
      <c r="B1793" s="293">
        <f>'Historical VAR Data'!B1784</f>
        <v>43074</v>
      </c>
      <c r="C1793" s="292" t="str">
        <f>'Historical VAR Data'!F1784</f>
        <v>103.36</v>
      </c>
      <c r="D1793">
        <f t="shared" si="27"/>
        <v>-1.721023105448324E-2</v>
      </c>
      <c r="E1793">
        <v>-1.721023105448324E-2</v>
      </c>
    </row>
    <row r="1794" spans="2:5">
      <c r="B1794" s="293">
        <f>'Historical VAR Data'!B1785</f>
        <v>43073</v>
      </c>
      <c r="C1794" s="292" t="str">
        <f>'Historical VAR Data'!F1785</f>
        <v>105.17</v>
      </c>
      <c r="D1794">
        <f t="shared" si="27"/>
        <v>-6.0485776391645454E-3</v>
      </c>
      <c r="E1794">
        <v>-6.0485776391645454E-3</v>
      </c>
    </row>
    <row r="1795" spans="2:5">
      <c r="B1795" s="293">
        <f>'Historical VAR Data'!B1786</f>
        <v>43070</v>
      </c>
      <c r="C1795" s="292" t="str">
        <f>'Historical VAR Data'!F1786</f>
        <v>105.81</v>
      </c>
      <c r="D1795">
        <f t="shared" si="27"/>
        <v>8.5130533484679733E-4</v>
      </c>
      <c r="E1795">
        <v>8.5130533484679733E-4</v>
      </c>
    </row>
    <row r="1796" spans="2:5">
      <c r="B1796" s="293">
        <f>'Historical VAR Data'!B1787</f>
        <v>43069</v>
      </c>
      <c r="C1796" s="292" t="str">
        <f>'Historical VAR Data'!F1787</f>
        <v>105.72</v>
      </c>
      <c r="D1796">
        <f t="shared" si="27"/>
        <v>-4.7072114479382414E-3</v>
      </c>
      <c r="E1796">
        <v>-4.7072114479382414E-3</v>
      </c>
    </row>
    <row r="1797" spans="2:5">
      <c r="B1797" s="293">
        <f>'Historical VAR Data'!B1788</f>
        <v>43068</v>
      </c>
      <c r="C1797" s="292" t="str">
        <f>'Historical VAR Data'!F1788</f>
        <v>106.22</v>
      </c>
      <c r="D1797">
        <f t="shared" si="27"/>
        <v>-4.4052863436123239E-3</v>
      </c>
      <c r="E1797">
        <v>-4.4052863436123239E-3</v>
      </c>
    </row>
    <row r="1798" spans="2:5">
      <c r="B1798" s="293">
        <f>'Historical VAR Data'!B1789</f>
        <v>43067</v>
      </c>
      <c r="C1798" s="292" t="str">
        <f>'Historical VAR Data'!F1789</f>
        <v>106.69</v>
      </c>
      <c r="D1798">
        <f t="shared" si="27"/>
        <v>-1.9032732622287673E-2</v>
      </c>
      <c r="E1798">
        <v>-1.9032732622287673E-2</v>
      </c>
    </row>
    <row r="1799" spans="2:5">
      <c r="B1799" s="293">
        <f>'Historical VAR Data'!B1790</f>
        <v>43066</v>
      </c>
      <c r="C1799" s="292" t="str">
        <f>'Historical VAR Data'!F1790</f>
        <v>108.76</v>
      </c>
      <c r="D1799">
        <f t="shared" si="27"/>
        <v>3.3545566853558882E-2</v>
      </c>
      <c r="E1799">
        <v>3.3545566853558882E-2</v>
      </c>
    </row>
    <row r="1800" spans="2:5">
      <c r="B1800" s="293">
        <f>'Historical VAR Data'!B1791</f>
        <v>43063</v>
      </c>
      <c r="C1800" s="292" t="str">
        <f>'Historical VAR Data'!F1791</f>
        <v>105.23</v>
      </c>
      <c r="D1800">
        <f t="shared" si="27"/>
        <v>-5.698546870548226E-4</v>
      </c>
      <c r="E1800">
        <v>-5.698546870548226E-4</v>
      </c>
    </row>
    <row r="1801" spans="2:5">
      <c r="B1801" s="293">
        <f>'Historical VAR Data'!B1792</f>
        <v>43062</v>
      </c>
      <c r="C1801" s="292" t="str">
        <f>'Historical VAR Data'!F1792</f>
        <v>105.29</v>
      </c>
      <c r="D1801">
        <f t="shared" si="27"/>
        <v>-7.9148214453970533E-3</v>
      </c>
      <c r="E1801">
        <v>-7.9148214453970533E-3</v>
      </c>
    </row>
    <row r="1802" spans="2:5">
      <c r="B1802" s="293">
        <f>'Historical VAR Data'!B1793</f>
        <v>43061</v>
      </c>
      <c r="C1802" s="292" t="str">
        <f>'Historical VAR Data'!F1793</f>
        <v>106.13</v>
      </c>
      <c r="D1802">
        <f t="shared" si="27"/>
        <v>-5.9941931254097651E-3</v>
      </c>
      <c r="E1802">
        <v>-5.9941931254097651E-3</v>
      </c>
    </row>
    <row r="1803" spans="2:5">
      <c r="B1803" s="293">
        <f>'Historical VAR Data'!B1794</f>
        <v>43060</v>
      </c>
      <c r="C1803" s="292" t="str">
        <f>'Historical VAR Data'!F1794</f>
        <v>106.77</v>
      </c>
      <c r="D1803">
        <f t="shared" si="27"/>
        <v>1.3863830595384994E-2</v>
      </c>
      <c r="E1803">
        <v>1.3863830595384994E-2</v>
      </c>
    </row>
    <row r="1804" spans="2:5">
      <c r="B1804" s="293">
        <f>'Historical VAR Data'!B1795</f>
        <v>43059</v>
      </c>
      <c r="C1804" s="292" t="str">
        <f>'Historical VAR Data'!F1795</f>
        <v>105.31</v>
      </c>
      <c r="D1804">
        <f t="shared" si="27"/>
        <v>1.6309592742713739E-2</v>
      </c>
      <c r="E1804">
        <v>1.6309592742713739E-2</v>
      </c>
    </row>
    <row r="1805" spans="2:5">
      <c r="B1805" s="293">
        <f>'Historical VAR Data'!B1796</f>
        <v>43056</v>
      </c>
      <c r="C1805" s="292" t="str">
        <f>'Historical VAR Data'!F1796</f>
        <v>103.62</v>
      </c>
      <c r="D1805">
        <f t="shared" ref="D1805:D1868" si="28">(C1805-C1806)/C1806</f>
        <v>6.2147989900951696E-3</v>
      </c>
      <c r="E1805">
        <v>6.2147989900951696E-3</v>
      </c>
    </row>
    <row r="1806" spans="2:5">
      <c r="B1806" s="293">
        <f>'Historical VAR Data'!B1797</f>
        <v>43055</v>
      </c>
      <c r="C1806" s="292" t="str">
        <f>'Historical VAR Data'!F1797</f>
        <v>102.98</v>
      </c>
      <c r="D1806">
        <f t="shared" si="28"/>
        <v>1.2884823448411549E-2</v>
      </c>
      <c r="E1806">
        <v>1.2884823448411549E-2</v>
      </c>
    </row>
    <row r="1807" spans="2:5">
      <c r="B1807" s="293">
        <f>'Historical VAR Data'!B1798</f>
        <v>43054</v>
      </c>
      <c r="C1807" s="292" t="str">
        <f>'Historical VAR Data'!F1798</f>
        <v>101.67</v>
      </c>
      <c r="D1807">
        <f t="shared" si="28"/>
        <v>-1.6065034355946934E-2</v>
      </c>
      <c r="E1807">
        <v>-1.6065034355946934E-2</v>
      </c>
    </row>
    <row r="1808" spans="2:5">
      <c r="B1808" s="293">
        <f>'Historical VAR Data'!B1799</f>
        <v>43053</v>
      </c>
      <c r="C1808" s="292" t="str">
        <f>'Historical VAR Data'!F1799</f>
        <v>103.33</v>
      </c>
      <c r="D1808">
        <f t="shared" si="28"/>
        <v>5.8100125883608282E-4</v>
      </c>
      <c r="E1808">
        <v>5.8100125883608282E-4</v>
      </c>
    </row>
    <row r="1809" spans="2:5">
      <c r="B1809" s="293">
        <f>'Historical VAR Data'!B1800</f>
        <v>43052</v>
      </c>
      <c r="C1809" s="292" t="str">
        <f>'Historical VAR Data'!F1800</f>
        <v>103.27</v>
      </c>
      <c r="D1809">
        <f t="shared" si="28"/>
        <v>2.2321428571427577E-3</v>
      </c>
      <c r="E1809">
        <v>2.2321428571427577E-3</v>
      </c>
    </row>
    <row r="1810" spans="2:5">
      <c r="B1810" s="293">
        <f>'Historical VAR Data'!B1801</f>
        <v>43049</v>
      </c>
      <c r="C1810" s="292" t="str">
        <f>'Historical VAR Data'!F1801</f>
        <v>103.04</v>
      </c>
      <c r="D1810">
        <f t="shared" si="28"/>
        <v>-8.3726301607159118E-3</v>
      </c>
      <c r="E1810">
        <v>-8.3726301607159118E-3</v>
      </c>
    </row>
    <row r="1811" spans="2:5">
      <c r="B1811" s="293">
        <f>'Historical VAR Data'!B1802</f>
        <v>43048</v>
      </c>
      <c r="C1811" s="292" t="str">
        <f>'Historical VAR Data'!F1802</f>
        <v>103.91</v>
      </c>
      <c r="D1811">
        <f t="shared" si="28"/>
        <v>9.6191216478817999E-3</v>
      </c>
      <c r="E1811">
        <v>9.6191216478817999E-3</v>
      </c>
    </row>
    <row r="1812" spans="2:5">
      <c r="B1812" s="293">
        <f>'Historical VAR Data'!B1803</f>
        <v>43047</v>
      </c>
      <c r="C1812" s="292" t="str">
        <f>'Historical VAR Data'!F1803</f>
        <v>102.92</v>
      </c>
      <c r="D1812">
        <f t="shared" si="28"/>
        <v>-1.1525163273146396E-2</v>
      </c>
      <c r="E1812">
        <v>-1.1525163273146396E-2</v>
      </c>
    </row>
    <row r="1813" spans="2:5">
      <c r="B1813" s="293">
        <f>'Historical VAR Data'!B1804</f>
        <v>43046</v>
      </c>
      <c r="C1813" s="292" t="str">
        <f>'Historical VAR Data'!F1804</f>
        <v>104.12</v>
      </c>
      <c r="D1813">
        <f t="shared" si="28"/>
        <v>-4.6840646209730897E-3</v>
      </c>
      <c r="E1813">
        <v>-4.6840646209730897E-3</v>
      </c>
    </row>
    <row r="1814" spans="2:5">
      <c r="B1814" s="293">
        <f>'Historical VAR Data'!B1805</f>
        <v>43045</v>
      </c>
      <c r="C1814" s="292" t="str">
        <f>'Historical VAR Data'!F1805</f>
        <v>104.61</v>
      </c>
      <c r="D1814">
        <f t="shared" si="28"/>
        <v>-1.4878990488746571E-2</v>
      </c>
      <c r="E1814">
        <v>-1.4878990488746571E-2</v>
      </c>
    </row>
    <row r="1815" spans="2:5">
      <c r="B1815" s="293">
        <f>'Historical VAR Data'!B1806</f>
        <v>43042</v>
      </c>
      <c r="C1815" s="292" t="str">
        <f>'Historical VAR Data'!F1806</f>
        <v>106.19</v>
      </c>
      <c r="D1815">
        <f t="shared" si="28"/>
        <v>9.4106463878326514E-3</v>
      </c>
      <c r="E1815">
        <v>9.4106463878326514E-3</v>
      </c>
    </row>
    <row r="1816" spans="2:5">
      <c r="B1816" s="293">
        <f>'Historical VAR Data'!B1807</f>
        <v>43041</v>
      </c>
      <c r="C1816" s="292" t="str">
        <f>'Historical VAR Data'!F1807</f>
        <v>105.20</v>
      </c>
      <c r="D1816">
        <f t="shared" si="28"/>
        <v>-2.7490757417763965E-3</v>
      </c>
      <c r="E1816">
        <v>-2.7490757417763965E-3</v>
      </c>
    </row>
    <row r="1817" spans="2:5">
      <c r="B1817" s="293">
        <f>'Historical VAR Data'!B1808</f>
        <v>43040</v>
      </c>
      <c r="C1817" s="292" t="str">
        <f>'Historical VAR Data'!F1808</f>
        <v>105.49</v>
      </c>
      <c r="D1817">
        <f t="shared" si="28"/>
        <v>-2.7415390432974688E-3</v>
      </c>
      <c r="E1817">
        <v>-2.7415390432974688E-3</v>
      </c>
    </row>
    <row r="1818" spans="2:5">
      <c r="B1818" s="293">
        <f>'Historical VAR Data'!B1809</f>
        <v>43039</v>
      </c>
      <c r="C1818" s="292" t="str">
        <f>'Historical VAR Data'!F1809</f>
        <v>105.78</v>
      </c>
      <c r="D1818">
        <f t="shared" si="28"/>
        <v>-7.4129680022519667E-3</v>
      </c>
      <c r="E1818">
        <v>-7.4129680022519667E-3</v>
      </c>
    </row>
    <row r="1819" spans="2:5">
      <c r="B1819" s="293">
        <f>'Historical VAR Data'!B1810</f>
        <v>43038</v>
      </c>
      <c r="C1819" s="292" t="str">
        <f>'Historical VAR Data'!F1810</f>
        <v>106.57</v>
      </c>
      <c r="D1819">
        <f t="shared" si="28"/>
        <v>3.5784913833693892E-3</v>
      </c>
      <c r="E1819">
        <v>3.5784913833693892E-3</v>
      </c>
    </row>
    <row r="1820" spans="2:5">
      <c r="B1820" s="293">
        <f>'Historical VAR Data'!B1811</f>
        <v>43035</v>
      </c>
      <c r="C1820" s="292" t="str">
        <f>'Historical VAR Data'!F1811</f>
        <v>106.19</v>
      </c>
      <c r="D1820">
        <f t="shared" si="28"/>
        <v>-1.4660851814048421E-2</v>
      </c>
      <c r="E1820">
        <v>-1.4660851814048421E-2</v>
      </c>
    </row>
    <row r="1821" spans="2:5">
      <c r="B1821" s="293">
        <f>'Historical VAR Data'!B1812</f>
        <v>43034</v>
      </c>
      <c r="C1821" s="292" t="str">
        <f>'Historical VAR Data'!F1812</f>
        <v>107.77</v>
      </c>
      <c r="D1821">
        <f t="shared" si="28"/>
        <v>7.102139986917025E-3</v>
      </c>
      <c r="E1821">
        <v>7.102139986917025E-3</v>
      </c>
    </row>
    <row r="1822" spans="2:5">
      <c r="B1822" s="293">
        <f>'Historical VAR Data'!B1813</f>
        <v>43033</v>
      </c>
      <c r="C1822" s="292" t="str">
        <f>'Historical VAR Data'!F1813</f>
        <v>107.01</v>
      </c>
      <c r="D1822">
        <f t="shared" si="28"/>
        <v>9.4330723516649374E-3</v>
      </c>
      <c r="E1822">
        <v>9.4330723516649374E-3</v>
      </c>
    </row>
    <row r="1823" spans="2:5">
      <c r="B1823" s="293">
        <f>'Historical VAR Data'!B1814</f>
        <v>43032</v>
      </c>
      <c r="C1823" s="292" t="str">
        <f>'Historical VAR Data'!F1814</f>
        <v>106.01</v>
      </c>
      <c r="D1823">
        <f t="shared" si="28"/>
        <v>2.6532390820180201E-2</v>
      </c>
      <c r="E1823">
        <v>2.6532390820180201E-2</v>
      </c>
    </row>
    <row r="1824" spans="2:5">
      <c r="B1824" s="293">
        <f>'Historical VAR Data'!B1815</f>
        <v>43031</v>
      </c>
      <c r="C1824" s="292" t="str">
        <f>'Historical VAR Data'!F1815</f>
        <v>103.27</v>
      </c>
      <c r="D1824">
        <f t="shared" si="28"/>
        <v>1.0865309318715734E-2</v>
      </c>
      <c r="E1824">
        <v>1.0865309318715734E-2</v>
      </c>
    </row>
    <row r="1825" spans="2:5">
      <c r="B1825" s="293">
        <f>'Historical VAR Data'!B1816</f>
        <v>43027</v>
      </c>
      <c r="C1825" s="292" t="str">
        <f>'Historical VAR Data'!F1816</f>
        <v>102.16</v>
      </c>
      <c r="D1825">
        <f t="shared" si="28"/>
        <v>-1.6841497449716102E-2</v>
      </c>
      <c r="E1825">
        <v>-1.6841497449716102E-2</v>
      </c>
    </row>
    <row r="1826" spans="2:5">
      <c r="B1826" s="293">
        <f>'Historical VAR Data'!B1817</f>
        <v>43026</v>
      </c>
      <c r="C1826" s="292" t="str">
        <f>'Historical VAR Data'!F1817</f>
        <v>103.91</v>
      </c>
      <c r="D1826">
        <f t="shared" si="28"/>
        <v>1.2176115332164427E-2</v>
      </c>
      <c r="E1826">
        <v>1.2176115332164427E-2</v>
      </c>
    </row>
    <row r="1827" spans="2:5">
      <c r="B1827" s="293">
        <f>'Historical VAR Data'!B1818</f>
        <v>43025</v>
      </c>
      <c r="C1827" s="292" t="str">
        <f>'Historical VAR Data'!F1818</f>
        <v>102.66</v>
      </c>
      <c r="D1827">
        <f t="shared" si="28"/>
        <v>2.5390624999999112E-3</v>
      </c>
      <c r="E1827">
        <v>2.5390624999999112E-3</v>
      </c>
    </row>
    <row r="1828" spans="2:5">
      <c r="B1828" s="293">
        <f>'Historical VAR Data'!B1819</f>
        <v>43024</v>
      </c>
      <c r="C1828" s="292" t="str">
        <f>'Historical VAR Data'!F1819</f>
        <v>102.40</v>
      </c>
      <c r="D1828">
        <f t="shared" si="28"/>
        <v>-2.2410601188735239E-3</v>
      </c>
      <c r="E1828">
        <v>-2.2410601188735239E-3</v>
      </c>
    </row>
    <row r="1829" spans="2:5">
      <c r="B1829" s="293">
        <f>'Historical VAR Data'!B1820</f>
        <v>43021</v>
      </c>
      <c r="C1829" s="292" t="str">
        <f>'Historical VAR Data'!F1820</f>
        <v>102.63</v>
      </c>
      <c r="D1829">
        <f t="shared" si="28"/>
        <v>-4.8482497818287604E-3</v>
      </c>
      <c r="E1829">
        <v>-4.8482497818287604E-3</v>
      </c>
    </row>
    <row r="1830" spans="2:5">
      <c r="B1830" s="293">
        <f>'Historical VAR Data'!B1821</f>
        <v>43020</v>
      </c>
      <c r="C1830" s="292" t="str">
        <f>'Historical VAR Data'!F1821</f>
        <v>103.13</v>
      </c>
      <c r="D1830">
        <f t="shared" si="28"/>
        <v>1.0583047525722668E-2</v>
      </c>
      <c r="E1830">
        <v>1.0583047525722668E-2</v>
      </c>
    </row>
    <row r="1831" spans="2:5">
      <c r="B1831" s="293">
        <f>'Historical VAR Data'!B1822</f>
        <v>43019</v>
      </c>
      <c r="C1831" s="292" t="str">
        <f>'Historical VAR Data'!F1822</f>
        <v>102.05</v>
      </c>
      <c r="D1831">
        <f t="shared" si="28"/>
        <v>-3.7098506296984247E-3</v>
      </c>
      <c r="E1831">
        <v>-3.7098506296984247E-3</v>
      </c>
    </row>
    <row r="1832" spans="2:5">
      <c r="B1832" s="293">
        <f>'Historical VAR Data'!B1823</f>
        <v>43018</v>
      </c>
      <c r="C1832" s="292" t="str">
        <f>'Historical VAR Data'!F1823</f>
        <v>102.43</v>
      </c>
      <c r="D1832">
        <f t="shared" si="28"/>
        <v>3.4286833855800207E-3</v>
      </c>
      <c r="E1832">
        <v>3.4286833855800207E-3</v>
      </c>
    </row>
    <row r="1833" spans="2:5">
      <c r="B1833" s="293">
        <f>'Historical VAR Data'!B1824</f>
        <v>43017</v>
      </c>
      <c r="C1833" s="292" t="str">
        <f>'Historical VAR Data'!F1824</f>
        <v>102.08</v>
      </c>
      <c r="D1833">
        <f t="shared" si="28"/>
        <v>-6.5206812652068291E-3</v>
      </c>
      <c r="E1833">
        <v>-6.5206812652068291E-3</v>
      </c>
    </row>
    <row r="1834" spans="2:5">
      <c r="B1834" s="293">
        <f>'Historical VAR Data'!B1825</f>
        <v>43014</v>
      </c>
      <c r="C1834" s="292" t="str">
        <f>'Historical VAR Data'!F1825</f>
        <v>102.75</v>
      </c>
      <c r="D1834">
        <f t="shared" si="28"/>
        <v>2.8940516723412784E-2</v>
      </c>
      <c r="E1834">
        <v>2.8940516723412784E-2</v>
      </c>
    </row>
    <row r="1835" spans="2:5">
      <c r="B1835" s="293">
        <f>'Historical VAR Data'!B1826</f>
        <v>43013</v>
      </c>
      <c r="C1835" s="292" t="str">
        <f>'Historical VAR Data'!F1826</f>
        <v>99.86</v>
      </c>
      <c r="D1835">
        <f t="shared" si="28"/>
        <v>1.8148450244698217E-2</v>
      </c>
      <c r="E1835">
        <v>1.8148450244698217E-2</v>
      </c>
    </row>
    <row r="1836" spans="2:5">
      <c r="B1836" s="293">
        <f>'Historical VAR Data'!B1827</f>
        <v>43012</v>
      </c>
      <c r="C1836" s="292" t="str">
        <f>'Historical VAR Data'!F1827</f>
        <v>98.08</v>
      </c>
      <c r="D1836">
        <f t="shared" si="28"/>
        <v>-2.0350020350020639E-3</v>
      </c>
      <c r="E1836">
        <v>-2.0350020350020639E-3</v>
      </c>
    </row>
    <row r="1837" spans="2:5">
      <c r="B1837" s="293">
        <f>'Historical VAR Data'!B1828</f>
        <v>43011</v>
      </c>
      <c r="C1837" s="292" t="str">
        <f>'Historical VAR Data'!F1828</f>
        <v>98.28</v>
      </c>
      <c r="D1837">
        <f t="shared" si="28"/>
        <v>5.6277499232579263E-3</v>
      </c>
      <c r="E1837">
        <v>5.6277499232579263E-3</v>
      </c>
    </row>
    <row r="1838" spans="2:5">
      <c r="B1838" s="293">
        <f>'Historical VAR Data'!B1829</f>
        <v>43007</v>
      </c>
      <c r="C1838" s="292" t="str">
        <f>'Historical VAR Data'!F1829</f>
        <v>97.73</v>
      </c>
      <c r="D1838">
        <f t="shared" si="28"/>
        <v>8.4614590857497417E-3</v>
      </c>
      <c r="E1838">
        <v>8.4614590857497417E-3</v>
      </c>
    </row>
    <row r="1839" spans="2:5">
      <c r="B1839" s="293">
        <f>'Historical VAR Data'!B1830</f>
        <v>43006</v>
      </c>
      <c r="C1839" s="292" t="str">
        <f>'Historical VAR Data'!F1830</f>
        <v>96.91</v>
      </c>
      <c r="D1839">
        <f t="shared" si="28"/>
        <v>6.3343717549324968E-3</v>
      </c>
      <c r="E1839">
        <v>6.3343717549324968E-3</v>
      </c>
    </row>
    <row r="1840" spans="2:5">
      <c r="B1840" s="293">
        <f>'Historical VAR Data'!B1831</f>
        <v>43005</v>
      </c>
      <c r="C1840" s="292" t="str">
        <f>'Historical VAR Data'!F1831</f>
        <v>96.30</v>
      </c>
      <c r="D1840">
        <f t="shared" si="28"/>
        <v>-1.1699507389162568E-2</v>
      </c>
      <c r="E1840">
        <v>-1.1699507389162568E-2</v>
      </c>
    </row>
    <row r="1841" spans="2:5">
      <c r="B1841" s="293">
        <f>'Historical VAR Data'!B1832</f>
        <v>43004</v>
      </c>
      <c r="C1841" s="292" t="str">
        <f>'Historical VAR Data'!F1832</f>
        <v>97.44</v>
      </c>
      <c r="D1841">
        <f t="shared" si="28"/>
        <v>4.2254972688858762E-3</v>
      </c>
      <c r="E1841">
        <v>4.2254972688858762E-3</v>
      </c>
    </row>
    <row r="1842" spans="2:5">
      <c r="B1842" s="293">
        <f>'Historical VAR Data'!B1833</f>
        <v>43003</v>
      </c>
      <c r="C1842" s="292" t="str">
        <f>'Historical VAR Data'!F1833</f>
        <v>97.03</v>
      </c>
      <c r="D1842">
        <f t="shared" si="28"/>
        <v>1.5483071841453932E-3</v>
      </c>
      <c r="E1842">
        <v>1.5483071841453932E-3</v>
      </c>
    </row>
    <row r="1843" spans="2:5">
      <c r="B1843" s="293">
        <f>'Historical VAR Data'!B1834</f>
        <v>43000</v>
      </c>
      <c r="C1843" s="292" t="str">
        <f>'Historical VAR Data'!F1834</f>
        <v>96.88</v>
      </c>
      <c r="D1843">
        <f t="shared" si="28"/>
        <v>-1.3140470612203385E-2</v>
      </c>
      <c r="E1843">
        <v>-1.3140470612203385E-2</v>
      </c>
    </row>
    <row r="1844" spans="2:5">
      <c r="B1844" s="293">
        <f>'Historical VAR Data'!B1835</f>
        <v>42999</v>
      </c>
      <c r="C1844" s="292" t="str">
        <f>'Historical VAR Data'!F1835</f>
        <v>98.17</v>
      </c>
      <c r="D1844">
        <f t="shared" si="28"/>
        <v>2.4507301133462151E-3</v>
      </c>
      <c r="E1844">
        <v>2.4507301133462151E-3</v>
      </c>
    </row>
    <row r="1845" spans="2:5">
      <c r="B1845" s="293">
        <f>'Historical VAR Data'!B1836</f>
        <v>42998</v>
      </c>
      <c r="C1845" s="292" t="str">
        <f>'Historical VAR Data'!F1836</f>
        <v>97.93</v>
      </c>
      <c r="D1845">
        <f t="shared" si="28"/>
        <v>-7.0972320794888844E-3</v>
      </c>
      <c r="E1845">
        <v>-7.0972320794888844E-3</v>
      </c>
    </row>
    <row r="1846" spans="2:5">
      <c r="B1846" s="293">
        <f>'Historical VAR Data'!B1837</f>
        <v>42997</v>
      </c>
      <c r="C1846" s="292" t="str">
        <f>'Historical VAR Data'!F1837</f>
        <v>98.63</v>
      </c>
      <c r="D1846">
        <f t="shared" si="28"/>
        <v>5.9153493115757091E-3</v>
      </c>
      <c r="E1846">
        <v>5.9153493115757091E-3</v>
      </c>
    </row>
    <row r="1847" spans="2:5">
      <c r="B1847" s="293">
        <f>'Historical VAR Data'!B1838</f>
        <v>42996</v>
      </c>
      <c r="C1847" s="292" t="str">
        <f>'Historical VAR Data'!F1838</f>
        <v>98.05</v>
      </c>
      <c r="D1847">
        <f t="shared" si="28"/>
        <v>3.8906521961707325E-3</v>
      </c>
      <c r="E1847">
        <v>3.8906521961707325E-3</v>
      </c>
    </row>
    <row r="1848" spans="2:5">
      <c r="B1848" s="293">
        <f>'Historical VAR Data'!B1839</f>
        <v>42993</v>
      </c>
      <c r="C1848" s="292" t="str">
        <f>'Historical VAR Data'!F1839</f>
        <v>97.67</v>
      </c>
      <c r="D1848">
        <f t="shared" si="28"/>
        <v>-7.7212232043076812E-3</v>
      </c>
      <c r="E1848">
        <v>-7.7212232043076812E-3</v>
      </c>
    </row>
    <row r="1849" spans="2:5">
      <c r="B1849" s="293">
        <f>'Historical VAR Data'!B1840</f>
        <v>42992</v>
      </c>
      <c r="C1849" s="292" t="str">
        <f>'Historical VAR Data'!F1840</f>
        <v>98.43</v>
      </c>
      <c r="D1849">
        <f t="shared" si="28"/>
        <v>-1.7241379310343561E-3</v>
      </c>
      <c r="E1849">
        <v>-1.7241379310343561E-3</v>
      </c>
    </row>
    <row r="1850" spans="2:5">
      <c r="B1850" s="293">
        <f>'Historical VAR Data'!B1841</f>
        <v>42991</v>
      </c>
      <c r="C1850" s="292" t="str">
        <f>'Historical VAR Data'!F1841</f>
        <v>98.60</v>
      </c>
      <c r="D1850">
        <f t="shared" si="28"/>
        <v>-8.2478374572521364E-3</v>
      </c>
      <c r="E1850">
        <v>-8.2478374572521364E-3</v>
      </c>
    </row>
    <row r="1851" spans="2:5">
      <c r="B1851" s="293">
        <f>'Historical VAR Data'!B1842</f>
        <v>42990</v>
      </c>
      <c r="C1851" s="292" t="str">
        <f>'Historical VAR Data'!F1842</f>
        <v>99.42</v>
      </c>
      <c r="D1851">
        <f t="shared" si="28"/>
        <v>-1.2055455093430234E-3</v>
      </c>
      <c r="E1851">
        <v>-1.2055455093430234E-3</v>
      </c>
    </row>
    <row r="1852" spans="2:5">
      <c r="B1852" s="293">
        <f>'Historical VAR Data'!B1843</f>
        <v>42989</v>
      </c>
      <c r="C1852" s="292" t="str">
        <f>'Historical VAR Data'!F1843</f>
        <v>99.54</v>
      </c>
      <c r="D1852">
        <f t="shared" si="28"/>
        <v>1.6751787538304398E-2</v>
      </c>
      <c r="E1852">
        <v>1.6751787538304398E-2</v>
      </c>
    </row>
    <row r="1853" spans="2:5">
      <c r="B1853" s="293">
        <f>'Historical VAR Data'!B1844</f>
        <v>42986</v>
      </c>
      <c r="C1853" s="292" t="str">
        <f>'Historical VAR Data'!F1844</f>
        <v>97.90</v>
      </c>
      <c r="D1853">
        <f t="shared" si="28"/>
        <v>-1.3800745441724493E-2</v>
      </c>
      <c r="E1853">
        <v>-1.3800745441724493E-2</v>
      </c>
    </row>
    <row r="1854" spans="2:5">
      <c r="B1854" s="293">
        <f>'Historical VAR Data'!B1845</f>
        <v>42985</v>
      </c>
      <c r="C1854" s="292" t="str">
        <f>'Historical VAR Data'!F1845</f>
        <v>99.27</v>
      </c>
      <c r="D1854">
        <f t="shared" si="28"/>
        <v>1.3786764705882295E-2</v>
      </c>
      <c r="E1854">
        <v>1.3786764705882295E-2</v>
      </c>
    </row>
    <row r="1855" spans="2:5">
      <c r="B1855" s="293">
        <f>'Historical VAR Data'!B1846</f>
        <v>42984</v>
      </c>
      <c r="C1855" s="292" t="str">
        <f>'Historical VAR Data'!F1846</f>
        <v>97.92</v>
      </c>
      <c r="D1855">
        <f t="shared" si="28"/>
        <v>2.6622977677657703E-3</v>
      </c>
      <c r="E1855">
        <v>2.6622977677657703E-3</v>
      </c>
    </row>
    <row r="1856" spans="2:5">
      <c r="B1856" s="293">
        <f>'Historical VAR Data'!B1847</f>
        <v>42983</v>
      </c>
      <c r="C1856" s="292" t="str">
        <f>'Historical VAR Data'!F1847</f>
        <v>97.66</v>
      </c>
      <c r="D1856">
        <f t="shared" si="28"/>
        <v>7.4272746028471101E-3</v>
      </c>
      <c r="E1856">
        <v>7.4272746028471101E-3</v>
      </c>
    </row>
    <row r="1857" spans="2:5">
      <c r="B1857" s="293">
        <f>'Historical VAR Data'!B1848</f>
        <v>42982</v>
      </c>
      <c r="C1857" s="292" t="str">
        <f>'Historical VAR Data'!F1848</f>
        <v>96.94</v>
      </c>
      <c r="D1857">
        <f t="shared" si="28"/>
        <v>0</v>
      </c>
      <c r="E1857">
        <v>0</v>
      </c>
    </row>
    <row r="1858" spans="2:5">
      <c r="B1858" s="293">
        <f>'Historical VAR Data'!B1849</f>
        <v>42979</v>
      </c>
      <c r="C1858" s="292" t="str">
        <f>'Historical VAR Data'!F1849</f>
        <v>96.94</v>
      </c>
      <c r="D1858">
        <f t="shared" si="28"/>
        <v>-2.9826185333745371E-3</v>
      </c>
      <c r="E1858">
        <v>-2.9826185333745371E-3</v>
      </c>
    </row>
    <row r="1859" spans="2:5">
      <c r="B1859" s="293">
        <f>'Historical VAR Data'!B1850</f>
        <v>42978</v>
      </c>
      <c r="C1859" s="292" t="str">
        <f>'Historical VAR Data'!F1850</f>
        <v>97.23</v>
      </c>
      <c r="D1859">
        <f t="shared" si="28"/>
        <v>4.7535393200372842E-3</v>
      </c>
      <c r="E1859">
        <v>4.7535393200372842E-3</v>
      </c>
    </row>
    <row r="1860" spans="2:5">
      <c r="B1860" s="293">
        <f>'Historical VAR Data'!B1851</f>
        <v>42977</v>
      </c>
      <c r="C1860" s="292" t="str">
        <f>'Historical VAR Data'!F1851</f>
        <v>96.77</v>
      </c>
      <c r="D1860">
        <f t="shared" si="28"/>
        <v>-2.6795836339277039E-3</v>
      </c>
      <c r="E1860">
        <v>-2.6795836339277039E-3</v>
      </c>
    </row>
    <row r="1861" spans="2:5">
      <c r="B1861" s="293">
        <f>'Historical VAR Data'!B1852</f>
        <v>42976</v>
      </c>
      <c r="C1861" s="292" t="str">
        <f>'Historical VAR Data'!F1852</f>
        <v>97.03</v>
      </c>
      <c r="D1861">
        <f t="shared" si="28"/>
        <v>-2.8242363545317912E-2</v>
      </c>
      <c r="E1861">
        <v>-2.8242363545317912E-2</v>
      </c>
    </row>
    <row r="1862" spans="2:5">
      <c r="B1862" s="293">
        <f>'Historical VAR Data'!B1853</f>
        <v>42975</v>
      </c>
      <c r="C1862" s="292" t="str">
        <f>'Historical VAR Data'!F1853</f>
        <v>99.85</v>
      </c>
      <c r="D1862">
        <f t="shared" si="28"/>
        <v>2.5469857245558072E-2</v>
      </c>
      <c r="E1862">
        <v>2.5469857245558072E-2</v>
      </c>
    </row>
    <row r="1863" spans="2:5">
      <c r="B1863" s="293">
        <f>'Historical VAR Data'!B1854</f>
        <v>42971</v>
      </c>
      <c r="C1863" s="292" t="str">
        <f>'Historical VAR Data'!F1854</f>
        <v>97.37</v>
      </c>
      <c r="D1863">
        <f t="shared" si="28"/>
        <v>-7.3401977775512167E-3</v>
      </c>
      <c r="E1863">
        <v>-7.3401977775512167E-3</v>
      </c>
    </row>
    <row r="1864" spans="2:5">
      <c r="B1864" s="293">
        <f>'Historical VAR Data'!B1855</f>
        <v>42970</v>
      </c>
      <c r="C1864" s="292" t="str">
        <f>'Historical VAR Data'!F1855</f>
        <v>98.09</v>
      </c>
      <c r="D1864">
        <f t="shared" si="28"/>
        <v>1.5214241357896903E-2</v>
      </c>
      <c r="E1864">
        <v>1.5214241357896903E-2</v>
      </c>
    </row>
    <row r="1865" spans="2:5">
      <c r="B1865" s="293">
        <f>'Historical VAR Data'!B1856</f>
        <v>42969</v>
      </c>
      <c r="C1865" s="292" t="str">
        <f>'Historical VAR Data'!F1856</f>
        <v>96.62</v>
      </c>
      <c r="D1865">
        <f t="shared" si="28"/>
        <v>-2.5025227043390413E-2</v>
      </c>
      <c r="E1865">
        <v>-2.5025227043390413E-2</v>
      </c>
    </row>
    <row r="1866" spans="2:5">
      <c r="B1866" s="293">
        <f>'Historical VAR Data'!B1857</f>
        <v>42968</v>
      </c>
      <c r="C1866" s="292" t="str">
        <f>'Historical VAR Data'!F1857</f>
        <v>99.10</v>
      </c>
      <c r="D1866">
        <f t="shared" si="28"/>
        <v>-8.1072965669102427E-3</v>
      </c>
      <c r="E1866">
        <v>-8.1072965669102427E-3</v>
      </c>
    </row>
    <row r="1867" spans="2:5">
      <c r="B1867" s="293">
        <f>'Historical VAR Data'!B1858</f>
        <v>42965</v>
      </c>
      <c r="C1867" s="292" t="str">
        <f>'Historical VAR Data'!F1858</f>
        <v>99.91</v>
      </c>
      <c r="D1867">
        <f t="shared" si="28"/>
        <v>-1.9240208108373496E-2</v>
      </c>
      <c r="E1867">
        <v>-1.9240208108373496E-2</v>
      </c>
    </row>
    <row r="1868" spans="2:5">
      <c r="B1868" s="293">
        <f>'Historical VAR Data'!B1859</f>
        <v>42964</v>
      </c>
      <c r="C1868" s="292" t="str">
        <f>'Historical VAR Data'!F1859</f>
        <v>101.87</v>
      </c>
      <c r="D1868">
        <f t="shared" si="28"/>
        <v>3.9383736353433313E-2</v>
      </c>
      <c r="E1868">
        <v>3.9383736353433313E-2</v>
      </c>
    </row>
    <row r="1869" spans="2:5">
      <c r="B1869" s="293">
        <f>'Historical VAR Data'!B1860</f>
        <v>42963</v>
      </c>
      <c r="C1869" s="292" t="str">
        <f>'Historical VAR Data'!F1860</f>
        <v>98.01</v>
      </c>
      <c r="D1869">
        <f t="shared" ref="D1869:D1932" si="29">(C1869-C1870)/C1870</f>
        <v>-9.5998383185124155E-3</v>
      </c>
      <c r="E1869">
        <v>-9.5998383185124155E-3</v>
      </c>
    </row>
    <row r="1870" spans="2:5">
      <c r="B1870" s="293">
        <f>'Historical VAR Data'!B1861</f>
        <v>42961</v>
      </c>
      <c r="C1870" s="292" t="str">
        <f>'Historical VAR Data'!F1861</f>
        <v>98.96</v>
      </c>
      <c r="D1870">
        <f t="shared" si="29"/>
        <v>1.7165176277109541E-2</v>
      </c>
      <c r="E1870">
        <v>1.7165176277109541E-2</v>
      </c>
    </row>
    <row r="1871" spans="2:5">
      <c r="B1871" s="293">
        <f>'Historical VAR Data'!B1862</f>
        <v>42958</v>
      </c>
      <c r="C1871" s="292" t="str">
        <f>'Historical VAR Data'!F1862</f>
        <v>97.29</v>
      </c>
      <c r="D1871">
        <f t="shared" si="29"/>
        <v>-2.2014475271411316E-2</v>
      </c>
      <c r="E1871">
        <v>-2.2014475271411316E-2</v>
      </c>
    </row>
    <row r="1872" spans="2:5">
      <c r="B1872" s="293">
        <f>'Historical VAR Data'!B1863</f>
        <v>42957</v>
      </c>
      <c r="C1872" s="292" t="str">
        <f>'Historical VAR Data'!F1863</f>
        <v>99.48</v>
      </c>
      <c r="D1872">
        <f t="shared" si="29"/>
        <v>-5.6971514242877882E-3</v>
      </c>
      <c r="E1872">
        <v>-5.6971514242877882E-3</v>
      </c>
    </row>
    <row r="1873" spans="2:5">
      <c r="B1873" s="293">
        <f>'Historical VAR Data'!B1864</f>
        <v>42956</v>
      </c>
      <c r="C1873" s="292" t="str">
        <f>'Historical VAR Data'!F1864</f>
        <v>100.05</v>
      </c>
      <c r="D1873">
        <f t="shared" si="29"/>
        <v>1.4602981442044395E-2</v>
      </c>
      <c r="E1873">
        <v>1.4602981442044395E-2</v>
      </c>
    </row>
    <row r="1874" spans="2:5">
      <c r="B1874" s="293">
        <f>'Historical VAR Data'!B1865</f>
        <v>42955</v>
      </c>
      <c r="C1874" s="292" t="str">
        <f>'Historical VAR Data'!F1865</f>
        <v>98.61</v>
      </c>
      <c r="D1874">
        <f t="shared" si="29"/>
        <v>-1.8903591682419715E-2</v>
      </c>
      <c r="E1874">
        <v>-1.8903591682419715E-2</v>
      </c>
    </row>
    <row r="1875" spans="2:5">
      <c r="B1875" s="293">
        <f>'Historical VAR Data'!B1866</f>
        <v>42954</v>
      </c>
      <c r="C1875" s="292" t="str">
        <f>'Historical VAR Data'!F1866</f>
        <v>100.51</v>
      </c>
      <c r="D1875">
        <f t="shared" si="29"/>
        <v>-1.6343707183401855E-2</v>
      </c>
      <c r="E1875">
        <v>-1.6343707183401855E-2</v>
      </c>
    </row>
    <row r="1876" spans="2:5">
      <c r="B1876" s="293">
        <f>'Historical VAR Data'!B1867</f>
        <v>42951</v>
      </c>
      <c r="C1876" s="292" t="str">
        <f>'Historical VAR Data'!F1867</f>
        <v>102.18</v>
      </c>
      <c r="D1876">
        <f t="shared" si="29"/>
        <v>2.7761013880506991E-2</v>
      </c>
      <c r="E1876">
        <v>2.7761013880506991E-2</v>
      </c>
    </row>
    <row r="1877" spans="2:5">
      <c r="B1877" s="293">
        <f>'Historical VAR Data'!B1868</f>
        <v>42950</v>
      </c>
      <c r="C1877" s="292" t="str">
        <f>'Historical VAR Data'!F1868</f>
        <v>99.42</v>
      </c>
      <c r="D1877">
        <f t="shared" si="29"/>
        <v>4.1409958590041063E-3</v>
      </c>
      <c r="E1877">
        <v>4.1409958590041063E-3</v>
      </c>
    </row>
    <row r="1878" spans="2:5">
      <c r="B1878" s="293">
        <f>'Historical VAR Data'!B1869</f>
        <v>42949</v>
      </c>
      <c r="C1878" s="292" t="str">
        <f>'Historical VAR Data'!F1869</f>
        <v>99.01</v>
      </c>
      <c r="D1878">
        <f t="shared" si="29"/>
        <v>4.0239546123135093E-2</v>
      </c>
      <c r="E1878">
        <v>4.0239546123135093E-2</v>
      </c>
    </row>
    <row r="1879" spans="2:5">
      <c r="B1879" s="293">
        <f>'Historical VAR Data'!B1870</f>
        <v>42948</v>
      </c>
      <c r="C1879" s="292" t="str">
        <f>'Historical VAR Data'!F1870</f>
        <v>95.18</v>
      </c>
      <c r="D1879">
        <f t="shared" si="29"/>
        <v>6.0247331148927958E-3</v>
      </c>
      <c r="E1879">
        <v>6.0247331148927958E-3</v>
      </c>
    </row>
    <row r="1880" spans="2:5">
      <c r="B1880" s="293">
        <f>'Historical VAR Data'!B1871</f>
        <v>42947</v>
      </c>
      <c r="C1880" s="292" t="str">
        <f>'Historical VAR Data'!F1871</f>
        <v>94.61</v>
      </c>
      <c r="D1880">
        <f t="shared" si="29"/>
        <v>1.9061738854176914E-3</v>
      </c>
      <c r="E1880">
        <v>1.9061738854176914E-3</v>
      </c>
    </row>
    <row r="1881" spans="2:5">
      <c r="B1881" s="293">
        <f>'Historical VAR Data'!B1872</f>
        <v>42944</v>
      </c>
      <c r="C1881" s="292" t="str">
        <f>'Historical VAR Data'!F1872</f>
        <v>94.43</v>
      </c>
      <c r="D1881">
        <f t="shared" si="29"/>
        <v>-9.129066107030329E-3</v>
      </c>
      <c r="E1881">
        <v>-9.129066107030329E-3</v>
      </c>
    </row>
    <row r="1882" spans="2:5">
      <c r="B1882" s="293">
        <f>'Historical VAR Data'!B1873</f>
        <v>42943</v>
      </c>
      <c r="C1882" s="292" t="str">
        <f>'Historical VAR Data'!F1873</f>
        <v>95.30</v>
      </c>
      <c r="D1882">
        <f t="shared" si="29"/>
        <v>-5.7381324986958493E-3</v>
      </c>
      <c r="E1882">
        <v>-5.7381324986958493E-3</v>
      </c>
    </row>
    <row r="1883" spans="2:5">
      <c r="B1883" s="293">
        <f>'Historical VAR Data'!B1874</f>
        <v>42942</v>
      </c>
      <c r="C1883" s="292" t="str">
        <f>'Historical VAR Data'!F1874</f>
        <v>95.85</v>
      </c>
      <c r="D1883">
        <f t="shared" si="29"/>
        <v>1.5037593984962273E-2</v>
      </c>
      <c r="E1883">
        <v>1.5037593984962273E-2</v>
      </c>
    </row>
    <row r="1884" spans="2:5">
      <c r="B1884" s="293">
        <f>'Historical VAR Data'!B1875</f>
        <v>42941</v>
      </c>
      <c r="C1884" s="292" t="str">
        <f>'Historical VAR Data'!F1875</f>
        <v>94.43</v>
      </c>
      <c r="D1884">
        <f t="shared" si="29"/>
        <v>-9.5217943292413463E-4</v>
      </c>
      <c r="E1884">
        <v>-9.5217943292413463E-4</v>
      </c>
    </row>
    <row r="1885" spans="2:5">
      <c r="B1885" s="293">
        <f>'Historical VAR Data'!B1876</f>
        <v>42940</v>
      </c>
      <c r="C1885" s="292" t="str">
        <f>'Historical VAR Data'!F1876</f>
        <v>94.52</v>
      </c>
      <c r="D1885">
        <f t="shared" si="29"/>
        <v>-4.528699315429245E-3</v>
      </c>
      <c r="E1885">
        <v>-4.528699315429245E-3</v>
      </c>
    </row>
    <row r="1886" spans="2:5">
      <c r="B1886" s="293">
        <f>'Historical VAR Data'!B1877</f>
        <v>42937</v>
      </c>
      <c r="C1886" s="292" t="str">
        <f>'Historical VAR Data'!F1877</f>
        <v>94.95</v>
      </c>
      <c r="D1886">
        <f t="shared" si="29"/>
        <v>-3.9861533620056165E-3</v>
      </c>
      <c r="E1886">
        <v>-3.9861533620056165E-3</v>
      </c>
    </row>
    <row r="1887" spans="2:5">
      <c r="B1887" s="293">
        <f>'Historical VAR Data'!B1878</f>
        <v>42936</v>
      </c>
      <c r="C1887" s="292" t="str">
        <f>'Historical VAR Data'!F1878</f>
        <v>95.33</v>
      </c>
      <c r="D1887">
        <f t="shared" si="29"/>
        <v>-1.3963591228796115E-2</v>
      </c>
      <c r="E1887">
        <v>-1.3963591228796115E-2</v>
      </c>
    </row>
    <row r="1888" spans="2:5">
      <c r="B1888" s="293">
        <f>'Historical VAR Data'!B1879</f>
        <v>42935</v>
      </c>
      <c r="C1888" s="292" t="str">
        <f>'Historical VAR Data'!F1879</f>
        <v>96.68</v>
      </c>
      <c r="D1888">
        <f t="shared" si="29"/>
        <v>1.4501760928112757E-3</v>
      </c>
      <c r="E1888">
        <v>1.4501760928112757E-3</v>
      </c>
    </row>
    <row r="1889" spans="2:5">
      <c r="B1889" s="293">
        <f>'Historical VAR Data'!B1880</f>
        <v>42934</v>
      </c>
      <c r="C1889" s="292" t="str">
        <f>'Historical VAR Data'!F1880</f>
        <v>96.54</v>
      </c>
      <c r="D1889">
        <f t="shared" si="29"/>
        <v>-5.8696323756564014E-3</v>
      </c>
      <c r="E1889">
        <v>-5.8696323756564014E-3</v>
      </c>
    </row>
    <row r="1890" spans="2:5">
      <c r="B1890" s="293">
        <f>'Historical VAR Data'!B1881</f>
        <v>42933</v>
      </c>
      <c r="C1890" s="292" t="str">
        <f>'Historical VAR Data'!F1881</f>
        <v>97.11</v>
      </c>
      <c r="D1890">
        <f t="shared" si="29"/>
        <v>7.4696545284780461E-3</v>
      </c>
      <c r="E1890">
        <v>7.4696545284780461E-3</v>
      </c>
    </row>
    <row r="1891" spans="2:5">
      <c r="B1891" s="293">
        <f>'Historical VAR Data'!B1882</f>
        <v>42930</v>
      </c>
      <c r="C1891" s="292" t="str">
        <f>'Historical VAR Data'!F1882</f>
        <v>96.39</v>
      </c>
      <c r="D1891">
        <f t="shared" si="29"/>
        <v>2.0756115641215649E-2</v>
      </c>
      <c r="E1891">
        <v>2.0756115641215649E-2</v>
      </c>
    </row>
    <row r="1892" spans="2:5">
      <c r="B1892" s="293">
        <f>'Historical VAR Data'!B1883</f>
        <v>42929</v>
      </c>
      <c r="C1892" s="292" t="str">
        <f>'Historical VAR Data'!F1883</f>
        <v>94.43</v>
      </c>
      <c r="D1892">
        <f t="shared" si="29"/>
        <v>-9.5217943292413463E-4</v>
      </c>
      <c r="E1892">
        <v>-9.5217943292413463E-4</v>
      </c>
    </row>
    <row r="1893" spans="2:5">
      <c r="B1893" s="293">
        <f>'Historical VAR Data'!B1884</f>
        <v>42928</v>
      </c>
      <c r="C1893" s="292" t="str">
        <f>'Historical VAR Data'!F1884</f>
        <v>94.52</v>
      </c>
      <c r="D1893">
        <f t="shared" si="29"/>
        <v>4.5700924646614157E-3</v>
      </c>
      <c r="E1893">
        <v>4.5700924646614157E-3</v>
      </c>
    </row>
    <row r="1894" spans="2:5">
      <c r="B1894" s="293">
        <f>'Historical VAR Data'!B1885</f>
        <v>42927</v>
      </c>
      <c r="C1894" s="292" t="str">
        <f>'Historical VAR Data'!F1885</f>
        <v>94.09</v>
      </c>
      <c r="D1894">
        <f t="shared" si="29"/>
        <v>2.0277597050531386E-2</v>
      </c>
      <c r="E1894">
        <v>2.0277597050531386E-2</v>
      </c>
    </row>
    <row r="1895" spans="2:5">
      <c r="B1895" s="293">
        <f>'Historical VAR Data'!B1886</f>
        <v>42926</v>
      </c>
      <c r="C1895" s="292" t="str">
        <f>'Historical VAR Data'!F1886</f>
        <v>92.22</v>
      </c>
      <c r="D1895">
        <f t="shared" si="29"/>
        <v>6.3291139240506146E-3</v>
      </c>
      <c r="E1895">
        <v>6.3291139240506146E-3</v>
      </c>
    </row>
    <row r="1896" spans="2:5">
      <c r="B1896" s="293">
        <f>'Historical VAR Data'!B1887</f>
        <v>42923</v>
      </c>
      <c r="C1896" s="292" t="str">
        <f>'Historical VAR Data'!F1887</f>
        <v>91.64</v>
      </c>
      <c r="D1896">
        <f t="shared" si="29"/>
        <v>6.3694267515923379E-3</v>
      </c>
      <c r="E1896">
        <v>6.3694267515923379E-3</v>
      </c>
    </row>
    <row r="1897" spans="2:5">
      <c r="B1897" s="293">
        <f>'Historical VAR Data'!B1888</f>
        <v>42922</v>
      </c>
      <c r="C1897" s="292" t="str">
        <f>'Historical VAR Data'!F1888</f>
        <v>91.06</v>
      </c>
      <c r="D1897">
        <f t="shared" si="29"/>
        <v>-6.0037113852199229E-3</v>
      </c>
      <c r="E1897">
        <v>-6.0037113852199229E-3</v>
      </c>
    </row>
    <row r="1898" spans="2:5">
      <c r="B1898" s="293">
        <f>'Historical VAR Data'!B1889</f>
        <v>42921</v>
      </c>
      <c r="C1898" s="292" t="str">
        <f>'Historical VAR Data'!F1889</f>
        <v>91.61</v>
      </c>
      <c r="D1898">
        <f t="shared" si="29"/>
        <v>6.039973643751341E-3</v>
      </c>
      <c r="E1898">
        <v>6.039973643751341E-3</v>
      </c>
    </row>
    <row r="1899" spans="2:5">
      <c r="B1899" s="293">
        <f>'Historical VAR Data'!B1890</f>
        <v>42920</v>
      </c>
      <c r="C1899" s="292" t="str">
        <f>'Historical VAR Data'!F1890</f>
        <v>91.06</v>
      </c>
      <c r="D1899">
        <f t="shared" si="29"/>
        <v>8.3047281585649432E-3</v>
      </c>
      <c r="E1899">
        <v>8.3047281585649432E-3</v>
      </c>
    </row>
    <row r="1900" spans="2:5">
      <c r="B1900" s="293">
        <f>'Historical VAR Data'!B1891</f>
        <v>42919</v>
      </c>
      <c r="C1900" s="292" t="str">
        <f>'Historical VAR Data'!F1891</f>
        <v>90.31</v>
      </c>
      <c r="D1900">
        <f t="shared" si="29"/>
        <v>-1.3867656693601179E-2</v>
      </c>
      <c r="E1900">
        <v>-1.3867656693601179E-2</v>
      </c>
    </row>
    <row r="1901" spans="2:5">
      <c r="B1901" s="293">
        <f>'Historical VAR Data'!B1892</f>
        <v>42916</v>
      </c>
      <c r="C1901" s="292" t="str">
        <f>'Historical VAR Data'!F1892</f>
        <v>91.58</v>
      </c>
      <c r="D1901">
        <f t="shared" si="29"/>
        <v>1.8597527622798567E-3</v>
      </c>
      <c r="E1901">
        <v>1.8597527622798567E-3</v>
      </c>
    </row>
    <row r="1902" spans="2:5">
      <c r="B1902" s="293">
        <f>'Historical VAR Data'!B1893</f>
        <v>42915</v>
      </c>
      <c r="C1902" s="292" t="str">
        <f>'Historical VAR Data'!F1893</f>
        <v>91.41</v>
      </c>
      <c r="D1902">
        <f t="shared" si="29"/>
        <v>-6.3050331557777837E-3</v>
      </c>
      <c r="E1902">
        <v>-6.3050331557777837E-3</v>
      </c>
    </row>
    <row r="1903" spans="2:5">
      <c r="B1903" s="293">
        <f>'Historical VAR Data'!B1894</f>
        <v>42914</v>
      </c>
      <c r="C1903" s="292" t="str">
        <f>'Historical VAR Data'!F1894</f>
        <v>91.99</v>
      </c>
      <c r="D1903">
        <f t="shared" si="29"/>
        <v>1.1101340954055737E-2</v>
      </c>
      <c r="E1903">
        <v>1.1101340954055737E-2</v>
      </c>
    </row>
    <row r="1904" spans="2:5">
      <c r="B1904" s="293">
        <f>'Historical VAR Data'!B1895</f>
        <v>42913</v>
      </c>
      <c r="C1904" s="292" t="str">
        <f>'Historical VAR Data'!F1895</f>
        <v>90.98</v>
      </c>
      <c r="D1904">
        <f t="shared" si="29"/>
        <v>3.2985156679495476E-4</v>
      </c>
      <c r="E1904">
        <v>3.2985156679495476E-4</v>
      </c>
    </row>
    <row r="1905" spans="2:5">
      <c r="B1905" s="293">
        <f>'Historical VAR Data'!B1896</f>
        <v>42909</v>
      </c>
      <c r="C1905" s="292" t="str">
        <f>'Historical VAR Data'!F1896</f>
        <v>90.95</v>
      </c>
      <c r="D1905">
        <f t="shared" si="29"/>
        <v>-6.8792312732037066E-3</v>
      </c>
      <c r="E1905">
        <v>-6.8792312732037066E-3</v>
      </c>
    </row>
    <row r="1906" spans="2:5">
      <c r="B1906" s="293">
        <f>'Historical VAR Data'!B1897</f>
        <v>42908</v>
      </c>
      <c r="C1906" s="292" t="str">
        <f>'Historical VAR Data'!F1897</f>
        <v>91.58</v>
      </c>
      <c r="D1906">
        <f t="shared" si="29"/>
        <v>-5.322037580102041E-3</v>
      </c>
      <c r="E1906">
        <v>-5.322037580102041E-3</v>
      </c>
    </row>
    <row r="1907" spans="2:5">
      <c r="B1907" s="293">
        <f>'Historical VAR Data'!B1898</f>
        <v>42907</v>
      </c>
      <c r="C1907" s="292" t="str">
        <f>'Historical VAR Data'!F1898</f>
        <v>92.07</v>
      </c>
      <c r="D1907">
        <f t="shared" si="29"/>
        <v>5.3505132124917545E-3</v>
      </c>
      <c r="E1907">
        <v>5.3505132124917545E-3</v>
      </c>
    </row>
    <row r="1908" spans="2:5">
      <c r="B1908" s="293">
        <f>'Historical VAR Data'!B1899</f>
        <v>42906</v>
      </c>
      <c r="C1908" s="292" t="str">
        <f>'Historical VAR Data'!F1899</f>
        <v>91.58</v>
      </c>
      <c r="D1908">
        <f t="shared" si="29"/>
        <v>-1.2401596031489331E-2</v>
      </c>
      <c r="E1908">
        <v>-1.2401596031489331E-2</v>
      </c>
    </row>
    <row r="1909" spans="2:5">
      <c r="B1909" s="293">
        <f>'Historical VAR Data'!B1900</f>
        <v>42905</v>
      </c>
      <c r="C1909" s="292" t="str">
        <f>'Historical VAR Data'!F1900</f>
        <v>92.73</v>
      </c>
      <c r="D1909">
        <f t="shared" si="29"/>
        <v>2.1614611477359003E-3</v>
      </c>
      <c r="E1909">
        <v>2.1614611477359003E-3</v>
      </c>
    </row>
    <row r="1910" spans="2:5">
      <c r="B1910" s="293">
        <f>'Historical VAR Data'!B1901</f>
        <v>42902</v>
      </c>
      <c r="C1910" s="292" t="str">
        <f>'Historical VAR Data'!F1901</f>
        <v>92.53</v>
      </c>
      <c r="D1910">
        <f t="shared" si="29"/>
        <v>9.7119161938018402E-3</v>
      </c>
      <c r="E1910">
        <v>9.7119161938018402E-3</v>
      </c>
    </row>
    <row r="1911" spans="2:5">
      <c r="B1911" s="293">
        <f>'Historical VAR Data'!B1902</f>
        <v>42901</v>
      </c>
      <c r="C1911" s="292" t="str">
        <f>'Historical VAR Data'!F1902</f>
        <v>91.64</v>
      </c>
      <c r="D1911">
        <f t="shared" si="29"/>
        <v>-5.6423611111110685E-3</v>
      </c>
      <c r="E1911">
        <v>-5.6423611111110685E-3</v>
      </c>
    </row>
    <row r="1912" spans="2:5">
      <c r="B1912" s="293">
        <f>'Historical VAR Data'!B1903</f>
        <v>42900</v>
      </c>
      <c r="C1912" s="292" t="str">
        <f>'Historical VAR Data'!F1903</f>
        <v>92.16</v>
      </c>
      <c r="D1912">
        <f t="shared" si="29"/>
        <v>-3.2541490400261566E-4</v>
      </c>
      <c r="E1912">
        <v>-3.2541490400261566E-4</v>
      </c>
    </row>
    <row r="1913" spans="2:5">
      <c r="B1913" s="293">
        <f>'Historical VAR Data'!B1904</f>
        <v>42899</v>
      </c>
      <c r="C1913" s="292" t="str">
        <f>'Historical VAR Data'!F1904</f>
        <v>92.19</v>
      </c>
      <c r="D1913">
        <f t="shared" si="29"/>
        <v>1.2965608174925751E-2</v>
      </c>
      <c r="E1913">
        <v>1.2965608174925751E-2</v>
      </c>
    </row>
    <row r="1914" spans="2:5">
      <c r="B1914" s="293">
        <f>'Historical VAR Data'!B1905</f>
        <v>42898</v>
      </c>
      <c r="C1914" s="292" t="str">
        <f>'Historical VAR Data'!F1905</f>
        <v>91.01</v>
      </c>
      <c r="D1914">
        <f t="shared" si="29"/>
        <v>9.8988121425432692E-4</v>
      </c>
      <c r="E1914">
        <v>9.8988121425432692E-4</v>
      </c>
    </row>
    <row r="1915" spans="2:5">
      <c r="B1915" s="293">
        <f>'Historical VAR Data'!B1906</f>
        <v>42895</v>
      </c>
      <c r="C1915" s="292" t="str">
        <f>'Historical VAR Data'!F1906</f>
        <v>90.92</v>
      </c>
      <c r="D1915">
        <f t="shared" si="29"/>
        <v>-3.2985156679495476E-4</v>
      </c>
      <c r="E1915">
        <v>-3.2985156679495476E-4</v>
      </c>
    </row>
    <row r="1916" spans="2:5">
      <c r="B1916" s="293">
        <f>'Historical VAR Data'!B1907</f>
        <v>42894</v>
      </c>
      <c r="C1916" s="292" t="str">
        <f>'Historical VAR Data'!F1907</f>
        <v>90.95</v>
      </c>
      <c r="D1916">
        <f t="shared" si="29"/>
        <v>0</v>
      </c>
      <c r="E1916">
        <v>0</v>
      </c>
    </row>
    <row r="1917" spans="2:5">
      <c r="B1917" s="293">
        <f>'Historical VAR Data'!B1908</f>
        <v>42893</v>
      </c>
      <c r="C1917" s="292" t="str">
        <f>'Historical VAR Data'!F1908</f>
        <v>90.95</v>
      </c>
      <c r="D1917">
        <f t="shared" si="29"/>
        <v>-1.5369414864419867E-3</v>
      </c>
      <c r="E1917">
        <v>-1.5369414864419867E-3</v>
      </c>
    </row>
    <row r="1918" spans="2:5">
      <c r="B1918" s="293">
        <f>'Historical VAR Data'!B1909</f>
        <v>42892</v>
      </c>
      <c r="C1918" s="292" t="str">
        <f>'Historical VAR Data'!F1909</f>
        <v>91.09</v>
      </c>
      <c r="D1918">
        <f t="shared" si="29"/>
        <v>-2.7751094033514723E-2</v>
      </c>
      <c r="E1918">
        <v>-2.7751094033514723E-2</v>
      </c>
    </row>
    <row r="1919" spans="2:5">
      <c r="B1919" s="293">
        <f>'Historical VAR Data'!B1910</f>
        <v>42891</v>
      </c>
      <c r="C1919" s="292" t="str">
        <f>'Historical VAR Data'!F1910</f>
        <v>93.69</v>
      </c>
      <c r="D1919">
        <f t="shared" si="29"/>
        <v>0</v>
      </c>
      <c r="E1919">
        <v>0</v>
      </c>
    </row>
    <row r="1920" spans="2:5">
      <c r="B1920" s="293">
        <f>'Historical VAR Data'!B1911</f>
        <v>42888</v>
      </c>
      <c r="C1920" s="292" t="str">
        <f>'Historical VAR Data'!F1911</f>
        <v>93.69</v>
      </c>
      <c r="D1920">
        <f t="shared" si="29"/>
        <v>1.2208297320656822E-2</v>
      </c>
      <c r="E1920">
        <v>1.2208297320656822E-2</v>
      </c>
    </row>
    <row r="1921" spans="2:5">
      <c r="B1921" s="293">
        <f>'Historical VAR Data'!B1912</f>
        <v>42887</v>
      </c>
      <c r="C1921" s="292" t="str">
        <f>'Historical VAR Data'!F1912</f>
        <v>92.56</v>
      </c>
      <c r="D1921">
        <f t="shared" si="29"/>
        <v>2.8169014084507599E-3</v>
      </c>
      <c r="E1921">
        <v>2.8169014084507599E-3</v>
      </c>
    </row>
    <row r="1922" spans="2:5">
      <c r="B1922" s="293">
        <f>'Historical VAR Data'!B1913</f>
        <v>42886</v>
      </c>
      <c r="C1922" s="292" t="str">
        <f>'Historical VAR Data'!F1913</f>
        <v>92.30</v>
      </c>
      <c r="D1922">
        <f t="shared" si="29"/>
        <v>-6.5654934883220264E-3</v>
      </c>
      <c r="E1922">
        <v>-6.5654934883220264E-3</v>
      </c>
    </row>
    <row r="1923" spans="2:5">
      <c r="B1923" s="293">
        <f>'Historical VAR Data'!B1914</f>
        <v>42885</v>
      </c>
      <c r="C1923" s="292" t="str">
        <f>'Historical VAR Data'!F1914</f>
        <v>92.91</v>
      </c>
      <c r="D1923">
        <f t="shared" si="29"/>
        <v>3.0387046689586281E-2</v>
      </c>
      <c r="E1923">
        <v>3.0387046689586281E-2</v>
      </c>
    </row>
    <row r="1924" spans="2:5">
      <c r="B1924" s="293">
        <f>'Historical VAR Data'!B1915</f>
        <v>42884</v>
      </c>
      <c r="C1924" s="292" t="str">
        <f>'Historical VAR Data'!F1915</f>
        <v>90.17</v>
      </c>
      <c r="D1924">
        <f t="shared" si="29"/>
        <v>3.2265242545617074E-3</v>
      </c>
      <c r="E1924">
        <v>3.2265242545617074E-3</v>
      </c>
    </row>
    <row r="1925" spans="2:5">
      <c r="B1925" s="293">
        <f>'Historical VAR Data'!B1916</f>
        <v>42881</v>
      </c>
      <c r="C1925" s="292" t="str">
        <f>'Historical VAR Data'!F1916</f>
        <v>89.88</v>
      </c>
      <c r="D1925">
        <f t="shared" si="29"/>
        <v>-2.2202486678508308E-3</v>
      </c>
      <c r="E1925">
        <v>-2.2202486678508308E-3</v>
      </c>
    </row>
    <row r="1926" spans="2:5">
      <c r="B1926" s="293">
        <f>'Historical VAR Data'!B1917</f>
        <v>42880</v>
      </c>
      <c r="C1926" s="292" t="str">
        <f>'Historical VAR Data'!F1917</f>
        <v>90.08</v>
      </c>
      <c r="D1926">
        <f t="shared" si="29"/>
        <v>-6.6563124029290295E-4</v>
      </c>
      <c r="E1926">
        <v>-6.6563124029290295E-4</v>
      </c>
    </row>
    <row r="1927" spans="2:5">
      <c r="B1927" s="293">
        <f>'Historical VAR Data'!B1918</f>
        <v>42879</v>
      </c>
      <c r="C1927" s="292" t="str">
        <f>'Historical VAR Data'!F1918</f>
        <v>90.14</v>
      </c>
      <c r="D1927">
        <f t="shared" si="29"/>
        <v>-3.206900364923214E-3</v>
      </c>
      <c r="E1927">
        <v>-3.206900364923214E-3</v>
      </c>
    </row>
    <row r="1928" spans="2:5">
      <c r="B1928" s="293">
        <f>'Historical VAR Data'!B1919</f>
        <v>42878</v>
      </c>
      <c r="C1928" s="292" t="str">
        <f>'Historical VAR Data'!F1919</f>
        <v>90.43</v>
      </c>
      <c r="D1928">
        <f t="shared" si="29"/>
        <v>-7.8990674712013029E-3</v>
      </c>
      <c r="E1928">
        <v>-7.8990674712013029E-3</v>
      </c>
    </row>
    <row r="1929" spans="2:5">
      <c r="B1929" s="293">
        <f>'Historical VAR Data'!B1920</f>
        <v>42877</v>
      </c>
      <c r="C1929" s="292" t="str">
        <f>'Historical VAR Data'!F1920</f>
        <v>91.15</v>
      </c>
      <c r="D1929">
        <f t="shared" si="29"/>
        <v>-5.6725209992363477E-3</v>
      </c>
      <c r="E1929">
        <v>-5.6725209992363477E-3</v>
      </c>
    </row>
    <row r="1930" spans="2:5">
      <c r="B1930" s="293">
        <f>'Historical VAR Data'!B1921</f>
        <v>42874</v>
      </c>
      <c r="C1930" s="292" t="str">
        <f>'Historical VAR Data'!F1921</f>
        <v>91.67</v>
      </c>
      <c r="D1930">
        <f t="shared" si="29"/>
        <v>8.2490101187857462E-3</v>
      </c>
      <c r="E1930">
        <v>8.2490101187857462E-3</v>
      </c>
    </row>
    <row r="1931" spans="2:5">
      <c r="B1931" s="293">
        <f>'Historical VAR Data'!B1922</f>
        <v>42873</v>
      </c>
      <c r="C1931" s="292" t="str">
        <f>'Historical VAR Data'!F1922</f>
        <v>90.92</v>
      </c>
      <c r="D1931">
        <f t="shared" si="29"/>
        <v>-6.8814855270343577E-3</v>
      </c>
      <c r="E1931">
        <v>-6.8814855270343577E-3</v>
      </c>
    </row>
    <row r="1932" spans="2:5">
      <c r="B1932" s="293">
        <f>'Historical VAR Data'!B1923</f>
        <v>42872</v>
      </c>
      <c r="C1932" s="292" t="str">
        <f>'Historical VAR Data'!F1923</f>
        <v>91.55</v>
      </c>
      <c r="D1932">
        <f t="shared" si="29"/>
        <v>-6.6189236111111049E-3</v>
      </c>
      <c r="E1932">
        <v>-6.6189236111111049E-3</v>
      </c>
    </row>
    <row r="1933" spans="2:5">
      <c r="B1933" s="293">
        <f>'Historical VAR Data'!B1924</f>
        <v>42871</v>
      </c>
      <c r="C1933" s="292" t="str">
        <f>'Historical VAR Data'!F1924</f>
        <v>92.16</v>
      </c>
      <c r="D1933">
        <f t="shared" ref="D1933:D1996" si="30">(C1933-C1934)/C1934</f>
        <v>1.303780964797809E-3</v>
      </c>
      <c r="E1933">
        <v>1.303780964797809E-3</v>
      </c>
    </row>
    <row r="1934" spans="2:5">
      <c r="B1934" s="293">
        <f>'Historical VAR Data'!B1925</f>
        <v>42870</v>
      </c>
      <c r="C1934" s="292" t="str">
        <f>'Historical VAR Data'!F1925</f>
        <v>92.04</v>
      </c>
      <c r="D1934">
        <f t="shared" si="30"/>
        <v>5.6818181818182939E-3</v>
      </c>
      <c r="E1934">
        <v>5.6818181818182939E-3</v>
      </c>
    </row>
    <row r="1935" spans="2:5">
      <c r="B1935" s="293">
        <f>'Historical VAR Data'!B1926</f>
        <v>42867</v>
      </c>
      <c r="C1935" s="292" t="str">
        <f>'Historical VAR Data'!F1926</f>
        <v>91.52</v>
      </c>
      <c r="D1935">
        <f t="shared" si="30"/>
        <v>-8.7728798873605799E-3</v>
      </c>
      <c r="E1935">
        <v>-8.7728798873605799E-3</v>
      </c>
    </row>
    <row r="1936" spans="2:5">
      <c r="B1936" s="293">
        <f>'Historical VAR Data'!B1927</f>
        <v>42866</v>
      </c>
      <c r="C1936" s="292" t="str">
        <f>'Historical VAR Data'!F1927</f>
        <v>92.33</v>
      </c>
      <c r="D1936">
        <f t="shared" si="30"/>
        <v>-1.1985018726591809E-2</v>
      </c>
      <c r="E1936">
        <v>-1.1985018726591809E-2</v>
      </c>
    </row>
    <row r="1937" spans="2:5">
      <c r="B1937" s="293">
        <f>'Historical VAR Data'!B1928</f>
        <v>42865</v>
      </c>
      <c r="C1937" s="292" t="str">
        <f>'Historical VAR Data'!F1928</f>
        <v>93.45</v>
      </c>
      <c r="D1937">
        <f t="shared" si="30"/>
        <v>5.8120762027769482E-3</v>
      </c>
      <c r="E1937">
        <v>5.8120762027769482E-3</v>
      </c>
    </row>
    <row r="1938" spans="2:5">
      <c r="B1938" s="293">
        <f>'Historical VAR Data'!B1929</f>
        <v>42864</v>
      </c>
      <c r="C1938" s="292" t="str">
        <f>'Historical VAR Data'!F1929</f>
        <v>92.91</v>
      </c>
      <c r="D1938">
        <f t="shared" si="30"/>
        <v>4.1067761806981027E-3</v>
      </c>
      <c r="E1938">
        <v>4.1067761806981027E-3</v>
      </c>
    </row>
    <row r="1939" spans="2:5">
      <c r="B1939" s="293">
        <f>'Historical VAR Data'!B1930</f>
        <v>42863</v>
      </c>
      <c r="C1939" s="292" t="str">
        <f>'Historical VAR Data'!F1930</f>
        <v>92.53</v>
      </c>
      <c r="D1939">
        <f t="shared" si="30"/>
        <v>5.6515596130854908E-3</v>
      </c>
      <c r="E1939">
        <v>5.6515596130854908E-3</v>
      </c>
    </row>
    <row r="1940" spans="2:5">
      <c r="B1940" s="293">
        <f>'Historical VAR Data'!B1931</f>
        <v>42860</v>
      </c>
      <c r="C1940" s="292" t="str">
        <f>'Historical VAR Data'!F1931</f>
        <v>92.01</v>
      </c>
      <c r="D1940">
        <f t="shared" si="30"/>
        <v>-1.8141073524703753E-2</v>
      </c>
      <c r="E1940">
        <v>-1.8141073524703753E-2</v>
      </c>
    </row>
    <row r="1941" spans="2:5">
      <c r="B1941" s="293">
        <f>'Historical VAR Data'!B1932</f>
        <v>42859</v>
      </c>
      <c r="C1941" s="292" t="str">
        <f>'Historical VAR Data'!F1932</f>
        <v>93.71</v>
      </c>
      <c r="D1941">
        <f t="shared" si="30"/>
        <v>3.3190578158456964E-3</v>
      </c>
      <c r="E1941">
        <v>3.3190578158456964E-3</v>
      </c>
    </row>
    <row r="1942" spans="2:5">
      <c r="B1942" s="293">
        <f>'Historical VAR Data'!B1933</f>
        <v>42858</v>
      </c>
      <c r="C1942" s="292" t="str">
        <f>'Historical VAR Data'!F1933</f>
        <v>93.40</v>
      </c>
      <c r="D1942">
        <f t="shared" si="30"/>
        <v>0</v>
      </c>
      <c r="E1942">
        <v>0</v>
      </c>
    </row>
    <row r="1943" spans="2:5">
      <c r="B1943" s="293">
        <f>'Historical VAR Data'!B1934</f>
        <v>42857</v>
      </c>
      <c r="C1943" s="292" t="str">
        <f>'Historical VAR Data'!F1934</f>
        <v>93.40</v>
      </c>
      <c r="D1943">
        <f t="shared" si="30"/>
        <v>-1.4560033762397081E-2</v>
      </c>
      <c r="E1943">
        <v>-1.4560033762397081E-2</v>
      </c>
    </row>
    <row r="1944" spans="2:5">
      <c r="B1944" s="293">
        <f>'Historical VAR Data'!B1935</f>
        <v>42853</v>
      </c>
      <c r="C1944" s="292" t="str">
        <f>'Historical VAR Data'!F1935</f>
        <v>94.78</v>
      </c>
      <c r="D1944">
        <f t="shared" si="30"/>
        <v>2.4325753569540347E-3</v>
      </c>
      <c r="E1944">
        <v>2.4325753569540347E-3</v>
      </c>
    </row>
    <row r="1945" spans="2:5">
      <c r="B1945" s="293">
        <f>'Historical VAR Data'!B1936</f>
        <v>42852</v>
      </c>
      <c r="C1945" s="292" t="str">
        <f>'Historical VAR Data'!F1936</f>
        <v>94.55</v>
      </c>
      <c r="D1945">
        <f t="shared" si="30"/>
        <v>-9.0137302169583846E-3</v>
      </c>
      <c r="E1945">
        <v>-9.0137302169583846E-3</v>
      </c>
    </row>
    <row r="1946" spans="2:5">
      <c r="B1946" s="293">
        <f>'Historical VAR Data'!B1937</f>
        <v>42851</v>
      </c>
      <c r="C1946" s="292" t="str">
        <f>'Historical VAR Data'!F1937</f>
        <v>95.41</v>
      </c>
      <c r="D1946">
        <f t="shared" si="30"/>
        <v>8.3919018147485887E-4</v>
      </c>
      <c r="E1946">
        <v>8.3919018147485887E-4</v>
      </c>
    </row>
    <row r="1947" spans="2:5">
      <c r="B1947" s="293">
        <f>'Historical VAR Data'!B1938</f>
        <v>42850</v>
      </c>
      <c r="C1947" s="292" t="str">
        <f>'Historical VAR Data'!F1938</f>
        <v>95.33</v>
      </c>
      <c r="D1947">
        <f t="shared" si="30"/>
        <v>-6.5652355147977851E-3</v>
      </c>
      <c r="E1947">
        <v>-6.5652355147977851E-3</v>
      </c>
    </row>
    <row r="1948" spans="2:5">
      <c r="B1948" s="293">
        <f>'Historical VAR Data'!B1939</f>
        <v>42849</v>
      </c>
      <c r="C1948" s="292" t="str">
        <f>'Historical VAR Data'!F1939</f>
        <v>95.96</v>
      </c>
      <c r="D1948">
        <f t="shared" si="30"/>
        <v>-3.944363711853951E-3</v>
      </c>
      <c r="E1948">
        <v>-3.944363711853951E-3</v>
      </c>
    </row>
    <row r="1949" spans="2:5">
      <c r="B1949" s="293">
        <f>'Historical VAR Data'!B1940</f>
        <v>42846</v>
      </c>
      <c r="C1949" s="292" t="str">
        <f>'Historical VAR Data'!F1940</f>
        <v>96.34</v>
      </c>
      <c r="D1949">
        <f t="shared" si="30"/>
        <v>2.1416454622561604E-2</v>
      </c>
      <c r="E1949">
        <v>2.1416454622561604E-2</v>
      </c>
    </row>
    <row r="1950" spans="2:5">
      <c r="B1950" s="293">
        <f>'Historical VAR Data'!B1941</f>
        <v>42845</v>
      </c>
      <c r="C1950" s="292" t="str">
        <f>'Historical VAR Data'!F1941</f>
        <v>94.32</v>
      </c>
      <c r="D1950">
        <f t="shared" si="30"/>
        <v>-7.2623934322704128E-3</v>
      </c>
      <c r="E1950">
        <v>-7.2623934322704128E-3</v>
      </c>
    </row>
    <row r="1951" spans="2:5">
      <c r="B1951" s="293">
        <f>'Historical VAR Data'!B1942</f>
        <v>42844</v>
      </c>
      <c r="C1951" s="292" t="str">
        <f>'Historical VAR Data'!F1942</f>
        <v>95.01</v>
      </c>
      <c r="D1951">
        <f t="shared" si="30"/>
        <v>1.9748846195127224E-2</v>
      </c>
      <c r="E1951">
        <v>1.9748846195127224E-2</v>
      </c>
    </row>
    <row r="1952" spans="2:5">
      <c r="B1952" s="293">
        <f>'Historical VAR Data'!B1943</f>
        <v>42843</v>
      </c>
      <c r="C1952" s="292" t="str">
        <f>'Historical VAR Data'!F1943</f>
        <v>93.17</v>
      </c>
      <c r="D1952">
        <f t="shared" si="30"/>
        <v>1.5144911745478324E-2</v>
      </c>
      <c r="E1952">
        <v>1.5144911745478324E-2</v>
      </c>
    </row>
    <row r="1953" spans="2:5">
      <c r="B1953" s="293">
        <f>'Historical VAR Data'!B1944</f>
        <v>42842</v>
      </c>
      <c r="C1953" s="292" t="str">
        <f>'Historical VAR Data'!F1944</f>
        <v>91.78</v>
      </c>
      <c r="D1953">
        <f t="shared" si="30"/>
        <v>-3.2570886476230666E-2</v>
      </c>
      <c r="E1953">
        <v>-3.2570886476230666E-2</v>
      </c>
    </row>
    <row r="1954" spans="2:5">
      <c r="B1954" s="293">
        <f>'Historical VAR Data'!B1945</f>
        <v>42838</v>
      </c>
      <c r="C1954" s="292" t="str">
        <f>'Historical VAR Data'!F1945</f>
        <v>94.87</v>
      </c>
      <c r="D1954">
        <f t="shared" si="30"/>
        <v>-1.7887205387205566E-3</v>
      </c>
      <c r="E1954">
        <v>-1.7887205387205566E-3</v>
      </c>
    </row>
    <row r="1955" spans="2:5">
      <c r="B1955" s="293">
        <f>'Historical VAR Data'!B1946</f>
        <v>42837</v>
      </c>
      <c r="C1955" s="292" t="str">
        <f>'Historical VAR Data'!F1946</f>
        <v>95.04</v>
      </c>
      <c r="D1955">
        <f t="shared" si="30"/>
        <v>-1.2263562668883732E-2</v>
      </c>
      <c r="E1955">
        <v>-1.2263562668883732E-2</v>
      </c>
    </row>
    <row r="1956" spans="2:5">
      <c r="B1956" s="293">
        <f>'Historical VAR Data'!B1947</f>
        <v>42836</v>
      </c>
      <c r="C1956" s="292" t="str">
        <f>'Historical VAR Data'!F1947</f>
        <v>96.22</v>
      </c>
      <c r="D1956">
        <f t="shared" si="30"/>
        <v>1.4571190674438027E-3</v>
      </c>
      <c r="E1956">
        <v>1.4571190674438027E-3</v>
      </c>
    </row>
    <row r="1957" spans="2:5">
      <c r="B1957" s="293">
        <f>'Historical VAR Data'!B1948</f>
        <v>42835</v>
      </c>
      <c r="C1957" s="292" t="str">
        <f>'Historical VAR Data'!F1948</f>
        <v>96.08</v>
      </c>
      <c r="D1957">
        <f t="shared" si="30"/>
        <v>-8.8714668867340574E-3</v>
      </c>
      <c r="E1957">
        <v>-8.8714668867340574E-3</v>
      </c>
    </row>
    <row r="1958" spans="2:5">
      <c r="B1958" s="293">
        <f>'Historical VAR Data'!B1949</f>
        <v>42832</v>
      </c>
      <c r="C1958" s="292" t="str">
        <f>'Historical VAR Data'!F1949</f>
        <v>96.94</v>
      </c>
      <c r="D1958">
        <f t="shared" si="30"/>
        <v>3.3119436969570809E-3</v>
      </c>
      <c r="E1958">
        <v>3.3119436969570809E-3</v>
      </c>
    </row>
    <row r="1959" spans="2:5">
      <c r="B1959" s="293">
        <f>'Historical VAR Data'!B1950</f>
        <v>42831</v>
      </c>
      <c r="C1959" s="292" t="str">
        <f>'Historical VAR Data'!F1950</f>
        <v>96.62</v>
      </c>
      <c r="D1959">
        <f t="shared" si="30"/>
        <v>7.1927447096841205E-3</v>
      </c>
      <c r="E1959">
        <v>7.1927447096841205E-3</v>
      </c>
    </row>
    <row r="1960" spans="2:5">
      <c r="B1960" s="293">
        <f>'Historical VAR Data'!B1951</f>
        <v>42830</v>
      </c>
      <c r="C1960" s="292" t="str">
        <f>'Historical VAR Data'!F1951</f>
        <v>95.93</v>
      </c>
      <c r="D1960">
        <f t="shared" si="30"/>
        <v>1.1173184357541922E-2</v>
      </c>
      <c r="E1960">
        <v>1.1173184357541922E-2</v>
      </c>
    </row>
    <row r="1961" spans="2:5">
      <c r="B1961" s="293">
        <f>'Historical VAR Data'!B1952</f>
        <v>42828</v>
      </c>
      <c r="C1961" s="292" t="str">
        <f>'Historical VAR Data'!F1952</f>
        <v>94.87</v>
      </c>
      <c r="D1961">
        <f t="shared" si="30"/>
        <v>-8.0510246758677961E-3</v>
      </c>
      <c r="E1961">
        <v>-8.0510246758677961E-3</v>
      </c>
    </row>
    <row r="1962" spans="2:5">
      <c r="B1962" s="293">
        <f>'Historical VAR Data'!B1953</f>
        <v>42825</v>
      </c>
      <c r="C1962" s="292" t="str">
        <f>'Historical VAR Data'!F1953</f>
        <v>95.64</v>
      </c>
      <c r="D1962">
        <f t="shared" si="30"/>
        <v>1.7771629243375563E-2</v>
      </c>
      <c r="E1962">
        <v>1.7771629243375563E-2</v>
      </c>
    </row>
    <row r="1963" spans="2:5">
      <c r="B1963" s="293">
        <f>'Historical VAR Data'!B1954</f>
        <v>42824</v>
      </c>
      <c r="C1963" s="292" t="str">
        <f>'Historical VAR Data'!F1954</f>
        <v>93.97</v>
      </c>
      <c r="D1963">
        <f t="shared" si="30"/>
        <v>-5.1873809019690334E-3</v>
      </c>
      <c r="E1963">
        <v>-5.1873809019690334E-3</v>
      </c>
    </row>
    <row r="1964" spans="2:5">
      <c r="B1964" s="293">
        <f>'Historical VAR Data'!B1955</f>
        <v>42823</v>
      </c>
      <c r="C1964" s="292" t="str">
        <f>'Historical VAR Data'!F1955</f>
        <v>94.46</v>
      </c>
      <c r="D1964">
        <f t="shared" si="30"/>
        <v>-5.7888643300706378E-3</v>
      </c>
      <c r="E1964">
        <v>-5.7888643300706378E-3</v>
      </c>
    </row>
    <row r="1965" spans="2:5">
      <c r="B1965" s="293">
        <f>'Historical VAR Data'!B1956</f>
        <v>42822</v>
      </c>
      <c r="C1965" s="292" t="str">
        <f>'Historical VAR Data'!F1956</f>
        <v>95.01</v>
      </c>
      <c r="D1965">
        <f t="shared" si="30"/>
        <v>9.4560135996600136E-3</v>
      </c>
      <c r="E1965">
        <v>9.4560135996600136E-3</v>
      </c>
    </row>
    <row r="1966" spans="2:5">
      <c r="B1966" s="293">
        <f>'Historical VAR Data'!B1957</f>
        <v>42821</v>
      </c>
      <c r="C1966" s="292" t="str">
        <f>'Historical VAR Data'!F1957</f>
        <v>94.12</v>
      </c>
      <c r="D1966">
        <f t="shared" si="30"/>
        <v>-7.5917334458034461E-3</v>
      </c>
      <c r="E1966">
        <v>-7.5917334458034461E-3</v>
      </c>
    </row>
    <row r="1967" spans="2:5">
      <c r="B1967" s="293">
        <f>'Historical VAR Data'!B1958</f>
        <v>42818</v>
      </c>
      <c r="C1967" s="292" t="str">
        <f>'Historical VAR Data'!F1958</f>
        <v>94.84</v>
      </c>
      <c r="D1967">
        <f t="shared" si="30"/>
        <v>1.2668918918919399E-3</v>
      </c>
      <c r="E1967">
        <v>1.2668918918919399E-3</v>
      </c>
    </row>
    <row r="1968" spans="2:5">
      <c r="B1968" s="293">
        <f>'Historical VAR Data'!B1959</f>
        <v>42817</v>
      </c>
      <c r="C1968" s="292" t="str">
        <f>'Historical VAR Data'!F1959</f>
        <v>94.72</v>
      </c>
      <c r="D1968">
        <f t="shared" si="30"/>
        <v>2.26732887065428E-2</v>
      </c>
      <c r="E1968">
        <v>2.26732887065428E-2</v>
      </c>
    </row>
    <row r="1969" spans="2:5">
      <c r="B1969" s="293">
        <f>'Historical VAR Data'!B1960</f>
        <v>42816</v>
      </c>
      <c r="C1969" s="292" t="str">
        <f>'Historical VAR Data'!F1960</f>
        <v>92.62</v>
      </c>
      <c r="D1969">
        <f t="shared" si="30"/>
        <v>-8.6695922080702367E-3</v>
      </c>
      <c r="E1969">
        <v>-8.6695922080702367E-3</v>
      </c>
    </row>
    <row r="1970" spans="2:5">
      <c r="B1970" s="293">
        <f>'Historical VAR Data'!B1961</f>
        <v>42815</v>
      </c>
      <c r="C1970" s="292" t="str">
        <f>'Historical VAR Data'!F1961</f>
        <v>93.43</v>
      </c>
      <c r="D1970">
        <f t="shared" si="30"/>
        <v>4.731691579739886E-3</v>
      </c>
      <c r="E1970">
        <v>4.731691579739886E-3</v>
      </c>
    </row>
    <row r="1971" spans="2:5">
      <c r="B1971" s="293">
        <f>'Historical VAR Data'!B1962</f>
        <v>42814</v>
      </c>
      <c r="C1971" s="292" t="str">
        <f>'Historical VAR Data'!F1962</f>
        <v>92.99</v>
      </c>
      <c r="D1971">
        <f t="shared" si="30"/>
        <v>9.0060763888888708E-3</v>
      </c>
      <c r="E1971">
        <v>9.0060763888888708E-3</v>
      </c>
    </row>
    <row r="1972" spans="2:5">
      <c r="B1972" s="293">
        <f>'Historical VAR Data'!B1963</f>
        <v>42811</v>
      </c>
      <c r="C1972" s="292" t="str">
        <f>'Historical VAR Data'!F1963</f>
        <v>92.16</v>
      </c>
      <c r="D1972">
        <f t="shared" si="30"/>
        <v>-8.0723280594123346E-3</v>
      </c>
      <c r="E1972">
        <v>-8.0723280594123346E-3</v>
      </c>
    </row>
    <row r="1973" spans="2:5">
      <c r="B1973" s="293">
        <f>'Historical VAR Data'!B1964</f>
        <v>42810</v>
      </c>
      <c r="C1973" s="292" t="str">
        <f>'Historical VAR Data'!F1964</f>
        <v>92.91</v>
      </c>
      <c r="D1973">
        <f t="shared" si="30"/>
        <v>1.6409583196586808E-2</v>
      </c>
      <c r="E1973">
        <v>1.6409583196586808E-2</v>
      </c>
    </row>
    <row r="1974" spans="2:5">
      <c r="B1974" s="293">
        <f>'Historical VAR Data'!B1965</f>
        <v>42809</v>
      </c>
      <c r="C1974" s="292" t="str">
        <f>'Historical VAR Data'!F1965</f>
        <v>91.41</v>
      </c>
      <c r="D1974">
        <f t="shared" si="30"/>
        <v>-5.9808612440191084E-3</v>
      </c>
      <c r="E1974">
        <v>-5.9808612440191084E-3</v>
      </c>
    </row>
    <row r="1975" spans="2:5">
      <c r="B1975" s="293">
        <f>'Historical VAR Data'!B1966</f>
        <v>42808</v>
      </c>
      <c r="C1975" s="292" t="str">
        <f>'Historical VAR Data'!F1966</f>
        <v>91.96</v>
      </c>
      <c r="D1975">
        <f t="shared" si="30"/>
        <v>1.5908086610693744E-2</v>
      </c>
      <c r="E1975">
        <v>1.5908086610693744E-2</v>
      </c>
    </row>
    <row r="1976" spans="2:5">
      <c r="B1976" s="293">
        <f>'Historical VAR Data'!B1967</f>
        <v>42804</v>
      </c>
      <c r="C1976" s="292" t="str">
        <f>'Historical VAR Data'!F1967</f>
        <v>90.52</v>
      </c>
      <c r="D1976">
        <f t="shared" si="30"/>
        <v>-7.564959982458039E-3</v>
      </c>
      <c r="E1976">
        <v>-7.564959982458039E-3</v>
      </c>
    </row>
    <row r="1977" spans="2:5">
      <c r="B1977" s="293">
        <f>'Historical VAR Data'!B1968</f>
        <v>42803</v>
      </c>
      <c r="C1977" s="292" t="str">
        <f>'Historical VAR Data'!F1968</f>
        <v>91.21</v>
      </c>
      <c r="D1977">
        <f t="shared" si="30"/>
        <v>7.6226248342907395E-3</v>
      </c>
      <c r="E1977">
        <v>7.6226248342907395E-3</v>
      </c>
    </row>
    <row r="1978" spans="2:5">
      <c r="B1978" s="293">
        <f>'Historical VAR Data'!B1969</f>
        <v>42802</v>
      </c>
      <c r="C1978" s="292" t="str">
        <f>'Historical VAR Data'!F1969</f>
        <v>90.52</v>
      </c>
      <c r="D1978">
        <f t="shared" si="30"/>
        <v>-1.8745175873856182E-3</v>
      </c>
      <c r="E1978">
        <v>-1.8745175873856182E-3</v>
      </c>
    </row>
    <row r="1979" spans="2:5">
      <c r="B1979" s="293">
        <f>'Historical VAR Data'!B1970</f>
        <v>42801</v>
      </c>
      <c r="C1979" s="292" t="str">
        <f>'Historical VAR Data'!F1970</f>
        <v>90.69</v>
      </c>
      <c r="D1979">
        <f t="shared" si="30"/>
        <v>-6.354771556919013E-3</v>
      </c>
      <c r="E1979">
        <v>-6.354771556919013E-3</v>
      </c>
    </row>
    <row r="1980" spans="2:5">
      <c r="B1980" s="293">
        <f>'Historical VAR Data'!B1971</f>
        <v>42800</v>
      </c>
      <c r="C1980" s="292" t="str">
        <f>'Historical VAR Data'!F1971</f>
        <v>91.27</v>
      </c>
      <c r="D1980">
        <f t="shared" si="30"/>
        <v>1.4787636201912367E-2</v>
      </c>
      <c r="E1980">
        <v>1.4787636201912367E-2</v>
      </c>
    </row>
    <row r="1981" spans="2:5">
      <c r="B1981" s="293">
        <f>'Historical VAR Data'!B1972</f>
        <v>42797</v>
      </c>
      <c r="C1981" s="292" t="str">
        <f>'Historical VAR Data'!F1972</f>
        <v>89.94</v>
      </c>
      <c r="D1981">
        <f t="shared" si="30"/>
        <v>1.0016694490818411E-3</v>
      </c>
      <c r="E1981">
        <v>1.0016694490818411E-3</v>
      </c>
    </row>
    <row r="1982" spans="2:5">
      <c r="B1982" s="293">
        <f>'Historical VAR Data'!B1973</f>
        <v>42796</v>
      </c>
      <c r="C1982" s="292" t="str">
        <f>'Historical VAR Data'!F1973</f>
        <v>89.85</v>
      </c>
      <c r="D1982">
        <f t="shared" si="30"/>
        <v>-2.5065104166666692E-2</v>
      </c>
      <c r="E1982">
        <v>-2.5065104166666692E-2</v>
      </c>
    </row>
    <row r="1983" spans="2:5">
      <c r="B1983" s="293">
        <f>'Historical VAR Data'!B1974</f>
        <v>42795</v>
      </c>
      <c r="C1983" s="292" t="str">
        <f>'Historical VAR Data'!F1974</f>
        <v>92.16</v>
      </c>
      <c r="D1983">
        <f t="shared" si="30"/>
        <v>-1.8425817445947429E-2</v>
      </c>
      <c r="E1983">
        <v>-1.8425817445947429E-2</v>
      </c>
    </row>
    <row r="1984" spans="2:5">
      <c r="B1984" s="293">
        <f>'Historical VAR Data'!B1975</f>
        <v>42794</v>
      </c>
      <c r="C1984" s="292" t="str">
        <f>'Historical VAR Data'!F1975</f>
        <v>93.89</v>
      </c>
      <c r="D1984">
        <f t="shared" si="30"/>
        <v>-1.4795383001049283E-2</v>
      </c>
      <c r="E1984">
        <v>-1.4795383001049283E-2</v>
      </c>
    </row>
    <row r="1985" spans="2:5">
      <c r="B1985" s="293">
        <f>'Historical VAR Data'!B1976</f>
        <v>42793</v>
      </c>
      <c r="C1985" s="292" t="str">
        <f>'Historical VAR Data'!F1976</f>
        <v>95.30</v>
      </c>
      <c r="D1985">
        <f t="shared" si="30"/>
        <v>-6.2919463087250703E-4</v>
      </c>
      <c r="E1985">
        <v>-6.2919463087250703E-4</v>
      </c>
    </row>
    <row r="1986" spans="2:5">
      <c r="B1986" s="293">
        <f>'Historical VAR Data'!B1977</f>
        <v>42789</v>
      </c>
      <c r="C1986" s="292" t="str">
        <f>'Historical VAR Data'!F1977</f>
        <v>95.36</v>
      </c>
      <c r="D1986">
        <f t="shared" si="30"/>
        <v>-7.1837584591358432E-3</v>
      </c>
      <c r="E1986">
        <v>-7.1837584591358432E-3</v>
      </c>
    </row>
    <row r="1987" spans="2:5">
      <c r="B1987" s="293">
        <f>'Historical VAR Data'!B1978</f>
        <v>42788</v>
      </c>
      <c r="C1987" s="292" t="str">
        <f>'Historical VAR Data'!F1978</f>
        <v>96.05</v>
      </c>
      <c r="D1987">
        <f t="shared" si="30"/>
        <v>-3.360499044169437E-2</v>
      </c>
      <c r="E1987">
        <v>-3.360499044169437E-2</v>
      </c>
    </row>
    <row r="1988" spans="2:5">
      <c r="B1988" s="293">
        <f>'Historical VAR Data'!B1979</f>
        <v>42787</v>
      </c>
      <c r="C1988" s="292" t="str">
        <f>'Historical VAR Data'!F1979</f>
        <v>99.39</v>
      </c>
      <c r="D1988">
        <f t="shared" si="30"/>
        <v>4.0408122032529114E-3</v>
      </c>
      <c r="E1988">
        <v>4.0408122032529114E-3</v>
      </c>
    </row>
    <row r="1989" spans="2:5">
      <c r="B1989" s="293">
        <f>'Historical VAR Data'!B1980</f>
        <v>42786</v>
      </c>
      <c r="C1989" s="292" t="str">
        <f>'Historical VAR Data'!F1980</f>
        <v>98.99</v>
      </c>
      <c r="D1989">
        <f t="shared" si="30"/>
        <v>1.216768916155417E-2</v>
      </c>
      <c r="E1989">
        <v>1.216768916155417E-2</v>
      </c>
    </row>
    <row r="1990" spans="2:5">
      <c r="B1990" s="293">
        <f>'Historical VAR Data'!B1981</f>
        <v>42783</v>
      </c>
      <c r="C1990" s="292" t="str">
        <f>'Historical VAR Data'!F1981</f>
        <v>97.80</v>
      </c>
      <c r="D1990">
        <f t="shared" si="30"/>
        <v>-3.2613126783531121E-3</v>
      </c>
      <c r="E1990">
        <v>-3.2613126783531121E-3</v>
      </c>
    </row>
    <row r="1991" spans="2:5">
      <c r="B1991" s="293">
        <f>'Historical VAR Data'!B1982</f>
        <v>42782</v>
      </c>
      <c r="C1991" s="292" t="str">
        <f>'Historical VAR Data'!F1982</f>
        <v>98.12</v>
      </c>
      <c r="D1991">
        <f t="shared" si="30"/>
        <v>7.3921971252566615E-3</v>
      </c>
      <c r="E1991">
        <v>7.3921971252566615E-3</v>
      </c>
    </row>
    <row r="1992" spans="2:5">
      <c r="B1992" s="293">
        <f>'Historical VAR Data'!B1983</f>
        <v>42781</v>
      </c>
      <c r="C1992" s="292" t="str">
        <f>'Historical VAR Data'!F1983</f>
        <v>97.40</v>
      </c>
      <c r="D1992">
        <f t="shared" si="30"/>
        <v>4.848860002063333E-3</v>
      </c>
      <c r="E1992">
        <v>4.848860002063333E-3</v>
      </c>
    </row>
    <row r="1993" spans="2:5">
      <c r="B1993" s="293">
        <f>'Historical VAR Data'!B1984</f>
        <v>42780</v>
      </c>
      <c r="C1993" s="292" t="str">
        <f>'Historical VAR Data'!F1984</f>
        <v>96.93</v>
      </c>
      <c r="D1993">
        <f t="shared" si="30"/>
        <v>-9.6045775007662995E-3</v>
      </c>
      <c r="E1993">
        <v>-9.6045775007662995E-3</v>
      </c>
    </row>
    <row r="1994" spans="2:5">
      <c r="B1994" s="293">
        <f>'Historical VAR Data'!B1985</f>
        <v>42779</v>
      </c>
      <c r="C1994" s="292" t="str">
        <f>'Historical VAR Data'!F1985</f>
        <v>97.87</v>
      </c>
      <c r="D1994">
        <f t="shared" si="30"/>
        <v>1.262286601138126E-2</v>
      </c>
      <c r="E1994">
        <v>1.262286601138126E-2</v>
      </c>
    </row>
    <row r="1995" spans="2:5">
      <c r="B1995" s="293">
        <f>'Historical VAR Data'!B1986</f>
        <v>42776</v>
      </c>
      <c r="C1995" s="292" t="str">
        <f>'Historical VAR Data'!F1986</f>
        <v>96.65</v>
      </c>
      <c r="D1995">
        <f t="shared" si="30"/>
        <v>1.2784239756889854E-2</v>
      </c>
      <c r="E1995">
        <v>1.2784239756889854E-2</v>
      </c>
    </row>
    <row r="1996" spans="2:5">
      <c r="B1996" s="293">
        <f>'Historical VAR Data'!B1987</f>
        <v>42775</v>
      </c>
      <c r="C1996" s="292" t="str">
        <f>'Historical VAR Data'!F1987</f>
        <v>95.43</v>
      </c>
      <c r="D1996">
        <f t="shared" si="30"/>
        <v>-2.1531836358043621E-2</v>
      </c>
      <c r="E1996">
        <v>-2.1531836358043621E-2</v>
      </c>
    </row>
    <row r="1997" spans="2:5">
      <c r="B1997" s="293">
        <f>'Historical VAR Data'!B1988</f>
        <v>42774</v>
      </c>
      <c r="C1997" s="292" t="str">
        <f>'Historical VAR Data'!F1988</f>
        <v>97.53</v>
      </c>
      <c r="D1997">
        <f t="shared" ref="D1997:D2060" si="31">(C1997-C1998)/C1998</f>
        <v>-6.3168619460010648E-3</v>
      </c>
      <c r="E1997">
        <v>-6.3168619460010648E-3</v>
      </c>
    </row>
    <row r="1998" spans="2:5">
      <c r="B1998" s="293">
        <f>'Historical VAR Data'!B1989</f>
        <v>42773</v>
      </c>
      <c r="C1998" s="292" t="str">
        <f>'Historical VAR Data'!F1989</f>
        <v>98.15</v>
      </c>
      <c r="D1998">
        <f t="shared" si="31"/>
        <v>-3.4521271195044087E-3</v>
      </c>
      <c r="E1998">
        <v>-3.4521271195044087E-3</v>
      </c>
    </row>
    <row r="1999" spans="2:5">
      <c r="B1999" s="293">
        <f>'Historical VAR Data'!B1990</f>
        <v>42772</v>
      </c>
      <c r="C1999" s="292" t="str">
        <f>'Historical VAR Data'!F1990</f>
        <v>98.49</v>
      </c>
      <c r="D1999">
        <f t="shared" si="31"/>
        <v>9.5325953259531842E-3</v>
      </c>
      <c r="E1999">
        <v>9.5325953259531842E-3</v>
      </c>
    </row>
    <row r="2000" spans="2:5">
      <c r="B2000" s="293">
        <f>'Historical VAR Data'!B1991</f>
        <v>42769</v>
      </c>
      <c r="C2000" s="292" t="str">
        <f>'Historical VAR Data'!F1991</f>
        <v>97.56</v>
      </c>
      <c r="D2000">
        <f t="shared" si="31"/>
        <v>-3.4729315628192381E-3</v>
      </c>
      <c r="E2000">
        <v>-3.4729315628192381E-3</v>
      </c>
    </row>
    <row r="2001" spans="2:5">
      <c r="B2001" s="293">
        <f>'Historical VAR Data'!B1992</f>
        <v>42768</v>
      </c>
      <c r="C2001" s="292" t="str">
        <f>'Historical VAR Data'!F1992</f>
        <v>97.90</v>
      </c>
      <c r="D2001">
        <f t="shared" si="31"/>
        <v>9.694719471947319E-3</v>
      </c>
      <c r="E2001">
        <v>9.694719471947319E-3</v>
      </c>
    </row>
    <row r="2002" spans="2:5">
      <c r="B2002" s="293">
        <f>'Historical VAR Data'!B1993</f>
        <v>42767</v>
      </c>
      <c r="C2002" s="292" t="str">
        <f>'Historical VAR Data'!F1993</f>
        <v>96.96</v>
      </c>
      <c r="D2002">
        <f t="shared" si="31"/>
        <v>-8.487575416709402E-3</v>
      </c>
      <c r="E2002">
        <v>-8.487575416709402E-3</v>
      </c>
    </row>
    <row r="2003" spans="2:5">
      <c r="B2003" s="293">
        <f>'Historical VAR Data'!B1994</f>
        <v>42766</v>
      </c>
      <c r="C2003" s="292" t="str">
        <f>'Historical VAR Data'!F1994</f>
        <v>97.79</v>
      </c>
      <c r="D2003">
        <f t="shared" si="31"/>
        <v>-1.9059083157789061E-2</v>
      </c>
      <c r="E2003">
        <v>-1.9059083157789061E-2</v>
      </c>
    </row>
    <row r="2004" spans="2:5">
      <c r="B2004" s="293">
        <f>'Historical VAR Data'!B1995</f>
        <v>42765</v>
      </c>
      <c r="C2004" s="292" t="str">
        <f>'Historical VAR Data'!F1995</f>
        <v>99.69</v>
      </c>
      <c r="D2004">
        <f t="shared" si="31"/>
        <v>-1.0128090557044942E-2</v>
      </c>
      <c r="E2004">
        <v>-1.0128090557044942E-2</v>
      </c>
    </row>
    <row r="2005" spans="2:5">
      <c r="B2005" s="293">
        <f>'Historical VAR Data'!B1996</f>
        <v>42762</v>
      </c>
      <c r="C2005" s="292" t="str">
        <f>'Historical VAR Data'!F1996</f>
        <v>100.71</v>
      </c>
      <c r="D2005">
        <f t="shared" si="31"/>
        <v>3.5897963382020108E-2</v>
      </c>
      <c r="E2005">
        <v>3.5897963382020108E-2</v>
      </c>
    </row>
    <row r="2006" spans="2:5">
      <c r="B2006" s="293">
        <f>'Historical VAR Data'!B1997</f>
        <v>42760</v>
      </c>
      <c r="C2006" s="292" t="str">
        <f>'Historical VAR Data'!F1997</f>
        <v>97.22</v>
      </c>
      <c r="D2006">
        <f t="shared" si="31"/>
        <v>-5.828816852438975E-3</v>
      </c>
      <c r="E2006">
        <v>-5.828816852438975E-3</v>
      </c>
    </row>
    <row r="2007" spans="2:5">
      <c r="B2007" s="293">
        <f>'Historical VAR Data'!B1998</f>
        <v>42759</v>
      </c>
      <c r="C2007" s="292" t="str">
        <f>'Historical VAR Data'!F1998</f>
        <v>97.79</v>
      </c>
      <c r="D2007">
        <f t="shared" si="31"/>
        <v>1.6211160760677565E-2</v>
      </c>
      <c r="E2007">
        <v>1.6211160760677565E-2</v>
      </c>
    </row>
    <row r="2008" spans="2:5">
      <c r="B2008" s="293">
        <f>'Historical VAR Data'!B1999</f>
        <v>42758</v>
      </c>
      <c r="C2008" s="292" t="str">
        <f>'Historical VAR Data'!F1999</f>
        <v>96.23</v>
      </c>
      <c r="D2008">
        <f t="shared" si="31"/>
        <v>-4.9632923172369947E-3</v>
      </c>
      <c r="E2008">
        <v>-4.9632923172369947E-3</v>
      </c>
    </row>
    <row r="2009" spans="2:5">
      <c r="B2009" s="293">
        <f>'Historical VAR Data'!B2000</f>
        <v>42755</v>
      </c>
      <c r="C2009" s="292" t="str">
        <f>'Historical VAR Data'!F2000</f>
        <v>96.71</v>
      </c>
      <c r="D2009">
        <f t="shared" si="31"/>
        <v>-2.1252909624532017E-2</v>
      </c>
      <c r="E2009">
        <v>-2.1252909624532017E-2</v>
      </c>
    </row>
    <row r="2010" spans="2:5">
      <c r="B2010" s="293">
        <f>'Historical VAR Data'!B2001</f>
        <v>42754</v>
      </c>
      <c r="C2010" s="292" t="str">
        <f>'Historical VAR Data'!F2001</f>
        <v>98.81</v>
      </c>
      <c r="D2010">
        <f t="shared" si="31"/>
        <v>8.1624324048566177E-3</v>
      </c>
      <c r="E2010">
        <v>8.1624324048566177E-3</v>
      </c>
    </row>
    <row r="2011" spans="2:5">
      <c r="B2011" s="293">
        <f>'Historical VAR Data'!B2002</f>
        <v>42753</v>
      </c>
      <c r="C2011" s="292" t="str">
        <f>'Historical VAR Data'!F2002</f>
        <v>98.01</v>
      </c>
      <c r="D2011">
        <f t="shared" si="31"/>
        <v>-1.6852241950045067E-2</v>
      </c>
      <c r="E2011">
        <v>-1.6852241950045067E-2</v>
      </c>
    </row>
    <row r="2012" spans="2:5">
      <c r="B2012" s="293">
        <f>'Historical VAR Data'!B2003</f>
        <v>42752</v>
      </c>
      <c r="C2012" s="292" t="str">
        <f>'Historical VAR Data'!F2003</f>
        <v>99.69</v>
      </c>
      <c r="D2012">
        <f t="shared" si="31"/>
        <v>2.96426358190457E-2</v>
      </c>
      <c r="E2012">
        <v>2.96426358190457E-2</v>
      </c>
    </row>
    <row r="2013" spans="2:5">
      <c r="B2013" s="293">
        <f>'Historical VAR Data'!B2004</f>
        <v>42751</v>
      </c>
      <c r="C2013" s="292" t="str">
        <f>'Historical VAR Data'!F2004</f>
        <v>96.82</v>
      </c>
      <c r="D2013">
        <f t="shared" si="31"/>
        <v>-2.0614306328592337E-3</v>
      </c>
      <c r="E2013">
        <v>-2.0614306328592337E-3</v>
      </c>
    </row>
    <row r="2014" spans="2:5">
      <c r="B2014" s="293">
        <f>'Historical VAR Data'!B2005</f>
        <v>42748</v>
      </c>
      <c r="C2014" s="292" t="str">
        <f>'Historical VAR Data'!F2005</f>
        <v>97.02</v>
      </c>
      <c r="D2014">
        <f t="shared" si="31"/>
        <v>-1.5525114155251154E-2</v>
      </c>
      <c r="E2014">
        <v>-1.5525114155251154E-2</v>
      </c>
    </row>
    <row r="2015" spans="2:5">
      <c r="B2015" s="293">
        <f>'Historical VAR Data'!B2006</f>
        <v>42747</v>
      </c>
      <c r="C2015" s="292" t="str">
        <f>'Historical VAR Data'!F2006</f>
        <v>98.55</v>
      </c>
      <c r="D2015">
        <f t="shared" si="31"/>
        <v>5.5930568948891021E-2</v>
      </c>
      <c r="E2015">
        <v>5.5930568948891021E-2</v>
      </c>
    </row>
    <row r="2016" spans="2:5">
      <c r="B2016" s="293">
        <f>'Historical VAR Data'!B2007</f>
        <v>42746</v>
      </c>
      <c r="C2016" s="292" t="str">
        <f>'Historical VAR Data'!F2007</f>
        <v>93.33</v>
      </c>
      <c r="D2016">
        <f t="shared" si="31"/>
        <v>1.3575152041702867E-2</v>
      </c>
      <c r="E2016">
        <v>1.3575152041702867E-2</v>
      </c>
    </row>
    <row r="2017" spans="2:5">
      <c r="B2017" s="293">
        <f>'Historical VAR Data'!B2008</f>
        <v>42745</v>
      </c>
      <c r="C2017" s="292" t="str">
        <f>'Historical VAR Data'!F2008</f>
        <v>92.08</v>
      </c>
      <c r="D2017">
        <f t="shared" si="31"/>
        <v>-4.6481461463626292E-3</v>
      </c>
      <c r="E2017">
        <v>-4.6481461463626292E-3</v>
      </c>
    </row>
    <row r="2018" spans="2:5">
      <c r="B2018" s="293">
        <f>'Historical VAR Data'!B2009</f>
        <v>42744</v>
      </c>
      <c r="C2018" s="292" t="str">
        <f>'Historical VAR Data'!F2009</f>
        <v>92.51</v>
      </c>
      <c r="D2018">
        <f t="shared" si="31"/>
        <v>-5.8033315421815376E-3</v>
      </c>
      <c r="E2018">
        <v>-5.8033315421815376E-3</v>
      </c>
    </row>
    <row r="2019" spans="2:5">
      <c r="B2019" s="293">
        <f>'Historical VAR Data'!B2010</f>
        <v>42741</v>
      </c>
      <c r="C2019" s="292" t="str">
        <f>'Historical VAR Data'!F2010</f>
        <v>93.05</v>
      </c>
      <c r="D2019">
        <f t="shared" si="31"/>
        <v>-6.0884426404615184E-3</v>
      </c>
      <c r="E2019">
        <v>-6.0884426404615184E-3</v>
      </c>
    </row>
    <row r="2020" spans="2:5">
      <c r="B2020" s="293">
        <f>'Historical VAR Data'!B2011</f>
        <v>42740</v>
      </c>
      <c r="C2020" s="292" t="str">
        <f>'Historical VAR Data'!F2011</f>
        <v>93.62</v>
      </c>
      <c r="D2020">
        <f t="shared" si="31"/>
        <v>9.6225809900570307E-4</v>
      </c>
      <c r="E2020">
        <v>9.6225809900570307E-4</v>
      </c>
    </row>
    <row r="2021" spans="2:5">
      <c r="B2021" s="293">
        <f>'Historical VAR Data'!B2012</f>
        <v>42739</v>
      </c>
      <c r="C2021" s="292" t="str">
        <f>'Historical VAR Data'!F2012</f>
        <v>93.53</v>
      </c>
      <c r="D2021">
        <f t="shared" si="31"/>
        <v>-3.6220304676680879E-3</v>
      </c>
      <c r="E2021">
        <v>-3.6220304676680879E-3</v>
      </c>
    </row>
    <row r="2022" spans="2:5">
      <c r="B2022" s="293">
        <f>'Historical VAR Data'!B2013</f>
        <v>42738</v>
      </c>
      <c r="C2022" s="292" t="str">
        <f>'Historical VAR Data'!F2013</f>
        <v>93.87</v>
      </c>
      <c r="D2022">
        <f t="shared" si="31"/>
        <v>3.9572192513369474E-3</v>
      </c>
      <c r="E2022">
        <v>3.9572192513369474E-3</v>
      </c>
    </row>
    <row r="2023" spans="2:5">
      <c r="B2023" s="293">
        <f>'Historical VAR Data'!B2014</f>
        <v>42737</v>
      </c>
      <c r="C2023" s="292" t="str">
        <f>'Historical VAR Data'!F2014</f>
        <v>93.50</v>
      </c>
      <c r="D2023">
        <f t="shared" si="31"/>
        <v>3.2095859634108419E-4</v>
      </c>
      <c r="E2023">
        <v>3.2095859634108419E-4</v>
      </c>
    </row>
    <row r="2024" spans="2:5">
      <c r="B2024" s="293">
        <f>'Historical VAR Data'!B2015</f>
        <v>42734</v>
      </c>
      <c r="C2024" s="292" t="str">
        <f>'Historical VAR Data'!F2015</f>
        <v>93.47</v>
      </c>
      <c r="D2024">
        <f t="shared" si="31"/>
        <v>7.3283759025756286E-3</v>
      </c>
      <c r="E2024">
        <v>7.3283759025756286E-3</v>
      </c>
    </row>
    <row r="2025" spans="2:5">
      <c r="B2025" s="293">
        <f>'Historical VAR Data'!B2016</f>
        <v>42733</v>
      </c>
      <c r="C2025" s="292" t="str">
        <f>'Historical VAR Data'!F2016</f>
        <v>92.79</v>
      </c>
      <c r="D2025">
        <f t="shared" si="31"/>
        <v>1.7434210526315826E-2</v>
      </c>
      <c r="E2025">
        <v>1.7434210526315826E-2</v>
      </c>
    </row>
    <row r="2026" spans="2:5">
      <c r="B2026" s="293">
        <f>'Historical VAR Data'!B2017</f>
        <v>42732</v>
      </c>
      <c r="C2026" s="292" t="str">
        <f>'Historical VAR Data'!F2017</f>
        <v>91.20</v>
      </c>
      <c r="D2026">
        <f t="shared" si="31"/>
        <v>2.0876826722337955E-3</v>
      </c>
      <c r="E2026">
        <v>2.0876826722337955E-3</v>
      </c>
    </row>
    <row r="2027" spans="2:5">
      <c r="B2027" s="293">
        <f>'Historical VAR Data'!B2018</f>
        <v>42731</v>
      </c>
      <c r="C2027" s="292" t="str">
        <f>'Historical VAR Data'!F2018</f>
        <v>91.01</v>
      </c>
      <c r="D2027">
        <f t="shared" si="31"/>
        <v>2.8650137741047395E-3</v>
      </c>
      <c r="E2027">
        <v>2.8650137741047395E-3</v>
      </c>
    </row>
    <row r="2028" spans="2:5">
      <c r="B2028" s="293">
        <f>'Historical VAR Data'!B2019</f>
        <v>42730</v>
      </c>
      <c r="C2028" s="292" t="str">
        <f>'Historical VAR Data'!F2019</f>
        <v>90.75</v>
      </c>
      <c r="D2028">
        <f t="shared" si="31"/>
        <v>-6.7855970230929685E-3</v>
      </c>
      <c r="E2028">
        <v>-6.7855970230929685E-3</v>
      </c>
    </row>
    <row r="2029" spans="2:5">
      <c r="B2029" s="293">
        <f>'Historical VAR Data'!B2020</f>
        <v>42727</v>
      </c>
      <c r="C2029" s="292" t="str">
        <f>'Historical VAR Data'!F2020</f>
        <v>91.37</v>
      </c>
      <c r="D2029">
        <f t="shared" si="31"/>
        <v>3.404348781023526E-3</v>
      </c>
      <c r="E2029">
        <v>3.404348781023526E-3</v>
      </c>
    </row>
    <row r="2030" spans="2:5">
      <c r="B2030" s="293">
        <f>'Historical VAR Data'!B2021</f>
        <v>42726</v>
      </c>
      <c r="C2030" s="292" t="str">
        <f>'Historical VAR Data'!F2021</f>
        <v>91.06</v>
      </c>
      <c r="D2030">
        <f t="shared" si="31"/>
        <v>-1.9278406031233087E-2</v>
      </c>
      <c r="E2030">
        <v>-1.9278406031233087E-2</v>
      </c>
    </row>
    <row r="2031" spans="2:5">
      <c r="B2031" s="293">
        <f>'Historical VAR Data'!B2022</f>
        <v>42725</v>
      </c>
      <c r="C2031" s="292" t="str">
        <f>'Historical VAR Data'!F2022</f>
        <v>92.85</v>
      </c>
      <c r="D2031">
        <f t="shared" si="31"/>
        <v>1.1107481215289079E-2</v>
      </c>
      <c r="E2031">
        <v>1.1107481215289079E-2</v>
      </c>
    </row>
    <row r="2032" spans="2:5">
      <c r="B2032" s="293">
        <f>'Historical VAR Data'!B2023</f>
        <v>42724</v>
      </c>
      <c r="C2032" s="292" t="str">
        <f>'Historical VAR Data'!F2023</f>
        <v>91.83</v>
      </c>
      <c r="D2032">
        <f t="shared" si="31"/>
        <v>1.223544973544973E-2</v>
      </c>
      <c r="E2032">
        <v>1.223544973544973E-2</v>
      </c>
    </row>
    <row r="2033" spans="2:5">
      <c r="B2033" s="293">
        <f>'Historical VAR Data'!B2024</f>
        <v>42723</v>
      </c>
      <c r="C2033" s="292" t="str">
        <f>'Historical VAR Data'!F2024</f>
        <v>90.72</v>
      </c>
      <c r="D2033">
        <f t="shared" si="31"/>
        <v>-6.6093853271648238E-4</v>
      </c>
      <c r="E2033">
        <v>-6.6093853271648238E-4</v>
      </c>
    </row>
    <row r="2034" spans="2:5">
      <c r="B2034" s="293">
        <f>'Historical VAR Data'!B2025</f>
        <v>42720</v>
      </c>
      <c r="C2034" s="292" t="str">
        <f>'Historical VAR Data'!F2025</f>
        <v>90.78</v>
      </c>
      <c r="D2034">
        <f t="shared" si="31"/>
        <v>-1.2102541533722019E-3</v>
      </c>
      <c r="E2034">
        <v>-1.2102541533722019E-3</v>
      </c>
    </row>
    <row r="2035" spans="2:5">
      <c r="B2035" s="293">
        <f>'Historical VAR Data'!B2026</f>
        <v>42719</v>
      </c>
      <c r="C2035" s="292" t="str">
        <f>'Historical VAR Data'!F2026</f>
        <v>90.89</v>
      </c>
      <c r="D2035">
        <f t="shared" si="31"/>
        <v>-2.0476344433667481E-2</v>
      </c>
      <c r="E2035">
        <v>-2.0476344433667481E-2</v>
      </c>
    </row>
    <row r="2036" spans="2:5">
      <c r="B2036" s="293">
        <f>'Historical VAR Data'!B2027</f>
        <v>42718</v>
      </c>
      <c r="C2036" s="292" t="str">
        <f>'Historical VAR Data'!F2027</f>
        <v>92.79</v>
      </c>
      <c r="D2036">
        <f t="shared" si="31"/>
        <v>-7.5935828877004676E-3</v>
      </c>
      <c r="E2036">
        <v>-7.5935828877004676E-3</v>
      </c>
    </row>
    <row r="2037" spans="2:5">
      <c r="B2037" s="293">
        <f>'Historical VAR Data'!B2028</f>
        <v>42717</v>
      </c>
      <c r="C2037" s="292" t="str">
        <f>'Historical VAR Data'!F2028</f>
        <v>93.50</v>
      </c>
      <c r="D2037">
        <f t="shared" si="31"/>
        <v>-3.9416213912858693E-3</v>
      </c>
      <c r="E2037">
        <v>-3.9416213912858693E-3</v>
      </c>
    </row>
    <row r="2038" spans="2:5">
      <c r="B2038" s="293">
        <f>'Historical VAR Data'!B2029</f>
        <v>42716</v>
      </c>
      <c r="C2038" s="292" t="str">
        <f>'Historical VAR Data'!F2029</f>
        <v>93.87</v>
      </c>
      <c r="D2038">
        <f t="shared" si="31"/>
        <v>8.4873227331328568E-3</v>
      </c>
      <c r="E2038">
        <v>8.4873227331328568E-3</v>
      </c>
    </row>
    <row r="2039" spans="2:5">
      <c r="B2039" s="293">
        <f>'Historical VAR Data'!B2030</f>
        <v>42713</v>
      </c>
      <c r="C2039" s="292" t="str">
        <f>'Historical VAR Data'!F2030</f>
        <v>93.08</v>
      </c>
      <c r="D2039">
        <f t="shared" si="31"/>
        <v>6.1614960544805223E-3</v>
      </c>
      <c r="E2039">
        <v>6.1614960544805223E-3</v>
      </c>
    </row>
    <row r="2040" spans="2:5">
      <c r="B2040" s="293">
        <f>'Historical VAR Data'!B2031</f>
        <v>42712</v>
      </c>
      <c r="C2040" s="292" t="str">
        <f>'Historical VAR Data'!F2031</f>
        <v>92.51</v>
      </c>
      <c r="D2040">
        <f t="shared" si="31"/>
        <v>-6.4815815058861474E-4</v>
      </c>
      <c r="E2040">
        <v>-6.4815815058861474E-4</v>
      </c>
    </row>
    <row r="2041" spans="2:5">
      <c r="B2041" s="293">
        <f>'Historical VAR Data'!B2032</f>
        <v>42711</v>
      </c>
      <c r="C2041" s="292" t="str">
        <f>'Historical VAR Data'!F2032</f>
        <v>92.57</v>
      </c>
      <c r="D2041">
        <f t="shared" si="31"/>
        <v>3.2418413658944156E-4</v>
      </c>
      <c r="E2041">
        <v>3.2418413658944156E-4</v>
      </c>
    </row>
    <row r="2042" spans="2:5">
      <c r="B2042" s="293">
        <f>'Historical VAR Data'!B2033</f>
        <v>42710</v>
      </c>
      <c r="C2042" s="292" t="str">
        <f>'Historical VAR Data'!F2033</f>
        <v>92.54</v>
      </c>
      <c r="D2042">
        <f t="shared" si="31"/>
        <v>4.0143213626994091E-3</v>
      </c>
      <c r="E2042">
        <v>4.0143213626994091E-3</v>
      </c>
    </row>
    <row r="2043" spans="2:5">
      <c r="B2043" s="293">
        <f>'Historical VAR Data'!B2034</f>
        <v>42709</v>
      </c>
      <c r="C2043" s="292" t="str">
        <f>'Historical VAR Data'!F2034</f>
        <v>92.17</v>
      </c>
      <c r="D2043">
        <f t="shared" si="31"/>
        <v>5.0158107076655545E-3</v>
      </c>
      <c r="E2043">
        <v>5.0158107076655545E-3</v>
      </c>
    </row>
    <row r="2044" spans="2:5">
      <c r="B2044" s="293">
        <f>'Historical VAR Data'!B2035</f>
        <v>42706</v>
      </c>
      <c r="C2044" s="292" t="str">
        <f>'Historical VAR Data'!F2035</f>
        <v>91.71</v>
      </c>
      <c r="D2044">
        <f t="shared" si="31"/>
        <v>-1.6329196603527725E-3</v>
      </c>
      <c r="E2044">
        <v>-1.6329196603527725E-3</v>
      </c>
    </row>
    <row r="2045" spans="2:5">
      <c r="B2045" s="293">
        <f>'Historical VAR Data'!B2036</f>
        <v>42705</v>
      </c>
      <c r="C2045" s="292" t="str">
        <f>'Historical VAR Data'!F2036</f>
        <v>91.86</v>
      </c>
      <c r="D2045">
        <f t="shared" si="31"/>
        <v>-7.6698714486333995E-3</v>
      </c>
      <c r="E2045">
        <v>-7.6698714486333995E-3</v>
      </c>
    </row>
    <row r="2046" spans="2:5">
      <c r="B2046" s="293">
        <f>'Historical VAR Data'!B2037</f>
        <v>42704</v>
      </c>
      <c r="C2046" s="292" t="str">
        <f>'Historical VAR Data'!F2037</f>
        <v>92.57</v>
      </c>
      <c r="D2046">
        <f t="shared" si="31"/>
        <v>9.7318339100334339E-4</v>
      </c>
      <c r="E2046">
        <v>9.7318339100334339E-4</v>
      </c>
    </row>
    <row r="2047" spans="2:5">
      <c r="B2047" s="293">
        <f>'Historical VAR Data'!B2038</f>
        <v>42703</v>
      </c>
      <c r="C2047" s="292" t="str">
        <f>'Historical VAR Data'!F2038</f>
        <v>92.48</v>
      </c>
      <c r="D2047">
        <f t="shared" si="31"/>
        <v>-8.2573726541554527E-3</v>
      </c>
      <c r="E2047">
        <v>-8.2573726541554527E-3</v>
      </c>
    </row>
    <row r="2048" spans="2:5">
      <c r="B2048" s="293">
        <f>'Historical VAR Data'!B2039</f>
        <v>42702</v>
      </c>
      <c r="C2048" s="292" t="str">
        <f>'Historical VAR Data'!F2039</f>
        <v>93.25</v>
      </c>
      <c r="D2048">
        <f t="shared" si="31"/>
        <v>1.7679799192404286E-2</v>
      </c>
      <c r="E2048">
        <v>1.7679799192404286E-2</v>
      </c>
    </row>
    <row r="2049" spans="2:5">
      <c r="B2049" s="293">
        <f>'Historical VAR Data'!B2040</f>
        <v>42699</v>
      </c>
      <c r="C2049" s="292" t="str">
        <f>'Historical VAR Data'!F2040</f>
        <v>91.63</v>
      </c>
      <c r="D2049">
        <f t="shared" si="31"/>
        <v>2.862595419847325E-2</v>
      </c>
      <c r="E2049">
        <v>2.862595419847325E-2</v>
      </c>
    </row>
    <row r="2050" spans="2:5">
      <c r="B2050" s="293">
        <f>'Historical VAR Data'!B2041</f>
        <v>42698</v>
      </c>
      <c r="C2050" s="292" t="str">
        <f>'Historical VAR Data'!F2041</f>
        <v>89.08</v>
      </c>
      <c r="D2050">
        <f t="shared" si="31"/>
        <v>-1.7752784209945964E-2</v>
      </c>
      <c r="E2050">
        <v>-1.7752784209945964E-2</v>
      </c>
    </row>
    <row r="2051" spans="2:5">
      <c r="B2051" s="293">
        <f>'Historical VAR Data'!B2042</f>
        <v>42697</v>
      </c>
      <c r="C2051" s="292" t="str">
        <f>'Historical VAR Data'!F2042</f>
        <v>90.69</v>
      </c>
      <c r="D2051">
        <f t="shared" si="31"/>
        <v>3.7286972435090826E-2</v>
      </c>
      <c r="E2051">
        <v>3.7286972435090826E-2</v>
      </c>
    </row>
    <row r="2052" spans="2:5">
      <c r="B2052" s="293">
        <f>'Historical VAR Data'!B2043</f>
        <v>42696</v>
      </c>
      <c r="C2052" s="292" t="str">
        <f>'Historical VAR Data'!F2043</f>
        <v>87.43</v>
      </c>
      <c r="D2052">
        <f t="shared" si="31"/>
        <v>-5.2338149960176779E-3</v>
      </c>
      <c r="E2052">
        <v>-5.2338149960176779E-3</v>
      </c>
    </row>
    <row r="2053" spans="2:5">
      <c r="B2053" s="293">
        <f>'Historical VAR Data'!B2044</f>
        <v>42695</v>
      </c>
      <c r="C2053" s="292" t="str">
        <f>'Historical VAR Data'!F2044</f>
        <v>87.89</v>
      </c>
      <c r="D2053">
        <f t="shared" si="31"/>
        <v>-2.6041666666666605E-2</v>
      </c>
      <c r="E2053">
        <v>-2.6041666666666605E-2</v>
      </c>
    </row>
    <row r="2054" spans="2:5">
      <c r="B2054" s="293">
        <f>'Historical VAR Data'!B2045</f>
        <v>42692</v>
      </c>
      <c r="C2054" s="292" t="str">
        <f>'Historical VAR Data'!F2045</f>
        <v>90.24</v>
      </c>
      <c r="D2054">
        <f t="shared" si="31"/>
        <v>4.7718564959944268E-2</v>
      </c>
      <c r="E2054">
        <v>4.7718564959944268E-2</v>
      </c>
    </row>
    <row r="2055" spans="2:5">
      <c r="B2055" s="293">
        <f>'Historical VAR Data'!B2046</f>
        <v>42691</v>
      </c>
      <c r="C2055" s="292" t="str">
        <f>'Historical VAR Data'!F2046</f>
        <v>86.13</v>
      </c>
      <c r="D2055">
        <f t="shared" si="31"/>
        <v>1.1034158938842561E-2</v>
      </c>
      <c r="E2055">
        <v>1.1034158938842561E-2</v>
      </c>
    </row>
    <row r="2056" spans="2:5">
      <c r="B2056" s="293">
        <f>'Historical VAR Data'!B2047</f>
        <v>42690</v>
      </c>
      <c r="C2056" s="292" t="str">
        <f>'Historical VAR Data'!F2047</f>
        <v>85.19</v>
      </c>
      <c r="D2056">
        <f t="shared" si="31"/>
        <v>0</v>
      </c>
      <c r="E2056">
        <v>0</v>
      </c>
    </row>
    <row r="2057" spans="2:5">
      <c r="B2057" s="293">
        <f>'Historical VAR Data'!B2048</f>
        <v>42689</v>
      </c>
      <c r="C2057" s="292" t="str">
        <f>'Historical VAR Data'!F2048</f>
        <v>85.19</v>
      </c>
      <c r="D2057">
        <f t="shared" si="31"/>
        <v>-1.0224236086905954E-2</v>
      </c>
      <c r="E2057">
        <v>-1.0224236086905954E-2</v>
      </c>
    </row>
    <row r="2058" spans="2:5">
      <c r="B2058" s="293">
        <f>'Historical VAR Data'!B2049</f>
        <v>42685</v>
      </c>
      <c r="C2058" s="292" t="str">
        <f>'Historical VAR Data'!F2049</f>
        <v>86.07</v>
      </c>
      <c r="D2058">
        <f t="shared" si="31"/>
        <v>-2.0038711146533134E-2</v>
      </c>
      <c r="E2058">
        <v>-2.0038711146533134E-2</v>
      </c>
    </row>
    <row r="2059" spans="2:5">
      <c r="B2059" s="293">
        <f>'Historical VAR Data'!B2050</f>
        <v>42684</v>
      </c>
      <c r="C2059" s="292" t="str">
        <f>'Historical VAR Data'!F2050</f>
        <v>87.83</v>
      </c>
      <c r="D2059">
        <f t="shared" si="31"/>
        <v>4.5750886423423474E-3</v>
      </c>
      <c r="E2059">
        <v>4.5750886423423474E-3</v>
      </c>
    </row>
    <row r="2060" spans="2:5">
      <c r="B2060" s="293">
        <f>'Historical VAR Data'!B2051</f>
        <v>42683</v>
      </c>
      <c r="C2060" s="292" t="str">
        <f>'Historical VAR Data'!F2051</f>
        <v>87.43</v>
      </c>
      <c r="D2060">
        <f t="shared" si="31"/>
        <v>-3.4301394923378606E-4</v>
      </c>
      <c r="E2060">
        <v>-3.4301394923378606E-4</v>
      </c>
    </row>
    <row r="2061" spans="2:5">
      <c r="B2061" s="293">
        <f>'Historical VAR Data'!B2052</f>
        <v>42682</v>
      </c>
      <c r="C2061" s="292" t="str">
        <f>'Historical VAR Data'!F2052</f>
        <v>87.46</v>
      </c>
      <c r="D2061">
        <f t="shared" ref="D2061:D2124" si="32">(C2061-C2062)/C2062</f>
        <v>-6.1363636363637071E-3</v>
      </c>
      <c r="E2061">
        <v>-6.1363636363637071E-3</v>
      </c>
    </row>
    <row r="2062" spans="2:5">
      <c r="B2062" s="293">
        <f>'Historical VAR Data'!B2053</f>
        <v>42681</v>
      </c>
      <c r="C2062" s="292" t="str">
        <f>'Historical VAR Data'!F2053</f>
        <v>88.00</v>
      </c>
      <c r="D2062">
        <f t="shared" si="32"/>
        <v>1.0448960845102728E-2</v>
      </c>
      <c r="E2062">
        <v>1.0448960845102728E-2</v>
      </c>
    </row>
    <row r="2063" spans="2:5">
      <c r="B2063" s="293">
        <f>'Historical VAR Data'!B2054</f>
        <v>42678</v>
      </c>
      <c r="C2063" s="292" t="str">
        <f>'Historical VAR Data'!F2054</f>
        <v>87.09</v>
      </c>
      <c r="D2063">
        <f t="shared" si="32"/>
        <v>2.8788576692768309E-3</v>
      </c>
      <c r="E2063">
        <v>2.8788576692768309E-3</v>
      </c>
    </row>
    <row r="2064" spans="2:5">
      <c r="B2064" s="293">
        <f>'Historical VAR Data'!B2055</f>
        <v>42677</v>
      </c>
      <c r="C2064" s="292" t="str">
        <f>'Historical VAR Data'!F2055</f>
        <v>86.84</v>
      </c>
      <c r="D2064">
        <f t="shared" si="32"/>
        <v>-2.1961932650073238E-2</v>
      </c>
      <c r="E2064">
        <v>-2.1961932650073238E-2</v>
      </c>
    </row>
    <row r="2065" spans="2:5">
      <c r="B2065" s="293">
        <f>'Historical VAR Data'!B2056</f>
        <v>42676</v>
      </c>
      <c r="C2065" s="292" t="str">
        <f>'Historical VAR Data'!F2056</f>
        <v>88.79</v>
      </c>
      <c r="D2065">
        <f t="shared" si="32"/>
        <v>9.6656811462361679E-3</v>
      </c>
      <c r="E2065">
        <v>9.6656811462361679E-3</v>
      </c>
    </row>
    <row r="2066" spans="2:5">
      <c r="B2066" s="293">
        <f>'Historical VAR Data'!B2057</f>
        <v>42675</v>
      </c>
      <c r="C2066" s="292" t="str">
        <f>'Historical VAR Data'!F2057</f>
        <v>87.94</v>
      </c>
      <c r="D2066">
        <f t="shared" si="32"/>
        <v>1.8059736050011602E-2</v>
      </c>
      <c r="E2066">
        <v>1.8059736050011602E-2</v>
      </c>
    </row>
    <row r="2067" spans="2:5">
      <c r="B2067" s="293">
        <f>'Historical VAR Data'!B2058</f>
        <v>42671</v>
      </c>
      <c r="C2067" s="292" t="str">
        <f>'Historical VAR Data'!F2058</f>
        <v>86.38</v>
      </c>
      <c r="D2067">
        <f t="shared" si="32"/>
        <v>3.6017195306146427E-3</v>
      </c>
      <c r="E2067">
        <v>3.6017195306146427E-3</v>
      </c>
    </row>
    <row r="2068" spans="2:5">
      <c r="B2068" s="293">
        <f>'Historical VAR Data'!B2059</f>
        <v>42670</v>
      </c>
      <c r="C2068" s="292" t="str">
        <f>'Historical VAR Data'!F2059</f>
        <v>86.07</v>
      </c>
      <c r="D2068">
        <f t="shared" si="32"/>
        <v>-9.2861288450391758E-4</v>
      </c>
      <c r="E2068">
        <v>-9.2861288450391758E-4</v>
      </c>
    </row>
    <row r="2069" spans="2:5">
      <c r="B2069" s="293">
        <f>'Historical VAR Data'!B2060</f>
        <v>42669</v>
      </c>
      <c r="C2069" s="292" t="str">
        <f>'Historical VAR Data'!F2060</f>
        <v>86.15</v>
      </c>
      <c r="D2069">
        <f t="shared" si="32"/>
        <v>-1.043599257884847E-3</v>
      </c>
      <c r="E2069">
        <v>-1.043599257884847E-3</v>
      </c>
    </row>
    <row r="2070" spans="2:5">
      <c r="B2070" s="293">
        <f>'Historical VAR Data'!B2061</f>
        <v>42668</v>
      </c>
      <c r="C2070" s="292" t="str">
        <f>'Historical VAR Data'!F2061</f>
        <v>86.24</v>
      </c>
      <c r="D2070">
        <f t="shared" si="32"/>
        <v>4.3088389425875199E-3</v>
      </c>
      <c r="E2070">
        <v>4.3088389425875199E-3</v>
      </c>
    </row>
    <row r="2071" spans="2:5">
      <c r="B2071" s="293">
        <f>'Historical VAR Data'!B2062</f>
        <v>42667</v>
      </c>
      <c r="C2071" s="292" t="str">
        <f>'Historical VAR Data'!F2062</f>
        <v>85.87</v>
      </c>
      <c r="D2071">
        <f t="shared" si="32"/>
        <v>1.2379155859467241E-2</v>
      </c>
      <c r="E2071">
        <v>1.2379155859467241E-2</v>
      </c>
    </row>
    <row r="2072" spans="2:5">
      <c r="B2072" s="293">
        <f>'Historical VAR Data'!B2063</f>
        <v>42664</v>
      </c>
      <c r="C2072" s="292" t="str">
        <f>'Historical VAR Data'!F2063</f>
        <v>84.82</v>
      </c>
      <c r="D2072">
        <f t="shared" si="32"/>
        <v>3.3120416370947116E-3</v>
      </c>
      <c r="E2072">
        <v>3.3120416370947116E-3</v>
      </c>
    </row>
    <row r="2073" spans="2:5">
      <c r="B2073" s="293">
        <f>'Historical VAR Data'!B2064</f>
        <v>42663</v>
      </c>
      <c r="C2073" s="292" t="str">
        <f>'Historical VAR Data'!F2064</f>
        <v>84.54</v>
      </c>
      <c r="D2073">
        <f t="shared" si="32"/>
        <v>-3.5473572188703947E-4</v>
      </c>
      <c r="E2073">
        <v>-3.5473572188703947E-4</v>
      </c>
    </row>
    <row r="2074" spans="2:5">
      <c r="B2074" s="293">
        <f>'Historical VAR Data'!B2065</f>
        <v>42662</v>
      </c>
      <c r="C2074" s="292" t="str">
        <f>'Historical VAR Data'!F2065</f>
        <v>84.57</v>
      </c>
      <c r="D2074">
        <f t="shared" si="32"/>
        <v>7.1454090746694574E-3</v>
      </c>
      <c r="E2074">
        <v>7.1454090746694574E-3</v>
      </c>
    </row>
    <row r="2075" spans="2:5">
      <c r="B2075" s="293">
        <f>'Historical VAR Data'!B2066</f>
        <v>42661</v>
      </c>
      <c r="C2075" s="292" t="str">
        <f>'Historical VAR Data'!F2066</f>
        <v>83.97</v>
      </c>
      <c r="D2075">
        <f t="shared" si="32"/>
        <v>3.345680487513456E-3</v>
      </c>
      <c r="E2075">
        <v>3.345680487513456E-3</v>
      </c>
    </row>
    <row r="2076" spans="2:5">
      <c r="B2076" s="293">
        <f>'Historical VAR Data'!B2067</f>
        <v>42660</v>
      </c>
      <c r="C2076" s="292" t="str">
        <f>'Historical VAR Data'!F2067</f>
        <v>83.69</v>
      </c>
      <c r="D2076">
        <f t="shared" si="32"/>
        <v>1.7260240670961491E-2</v>
      </c>
      <c r="E2076">
        <v>1.7260240670961491E-2</v>
      </c>
    </row>
    <row r="2077" spans="2:5">
      <c r="B2077" s="293">
        <f>'Historical VAR Data'!B2068</f>
        <v>42657</v>
      </c>
      <c r="C2077" s="292" t="str">
        <f>'Historical VAR Data'!F2068</f>
        <v>82.27</v>
      </c>
      <c r="D2077">
        <f t="shared" si="32"/>
        <v>1.7046146353342333E-3</v>
      </c>
      <c r="E2077">
        <v>1.7046146353342333E-3</v>
      </c>
    </row>
    <row r="2078" spans="2:5">
      <c r="B2078" s="293">
        <f>'Historical VAR Data'!B2069</f>
        <v>42656</v>
      </c>
      <c r="C2078" s="292" t="str">
        <f>'Historical VAR Data'!F2069</f>
        <v>82.13</v>
      </c>
      <c r="D2078">
        <f t="shared" si="32"/>
        <v>-1.2860576923077011E-2</v>
      </c>
      <c r="E2078">
        <v>-1.2860576923077011E-2</v>
      </c>
    </row>
    <row r="2079" spans="2:5">
      <c r="B2079" s="293">
        <f>'Historical VAR Data'!B2070</f>
        <v>42653</v>
      </c>
      <c r="C2079" s="292" t="str">
        <f>'Historical VAR Data'!F2070</f>
        <v>83.20</v>
      </c>
      <c r="D2079">
        <f t="shared" si="32"/>
        <v>-1.1171856429759897E-2</v>
      </c>
      <c r="E2079">
        <v>-1.1171856429759897E-2</v>
      </c>
    </row>
    <row r="2080" spans="2:5">
      <c r="B2080" s="293">
        <f>'Historical VAR Data'!B2071</f>
        <v>42650</v>
      </c>
      <c r="C2080" s="292" t="str">
        <f>'Historical VAR Data'!F2071</f>
        <v>84.14</v>
      </c>
      <c r="D2080">
        <f t="shared" si="32"/>
        <v>-4.3781800970299906E-3</v>
      </c>
      <c r="E2080">
        <v>-4.3781800970299906E-3</v>
      </c>
    </row>
    <row r="2081" spans="2:5">
      <c r="B2081" s="293">
        <f>'Historical VAR Data'!B2072</f>
        <v>42649</v>
      </c>
      <c r="C2081" s="292" t="str">
        <f>'Historical VAR Data'!F2072</f>
        <v>84.51</v>
      </c>
      <c r="D2081">
        <f t="shared" si="32"/>
        <v>-2.3005780346820749E-2</v>
      </c>
      <c r="E2081">
        <v>-2.3005780346820749E-2</v>
      </c>
    </row>
    <row r="2082" spans="2:5">
      <c r="B2082" s="293">
        <f>'Historical VAR Data'!B2073</f>
        <v>42648</v>
      </c>
      <c r="C2082" s="292" t="str">
        <f>'Historical VAR Data'!F2073</f>
        <v>86.50</v>
      </c>
      <c r="D2082">
        <f t="shared" si="32"/>
        <v>1.3892104653855585E-3</v>
      </c>
      <c r="E2082">
        <v>1.3892104653855585E-3</v>
      </c>
    </row>
    <row r="2083" spans="2:5">
      <c r="B2083" s="293">
        <f>'Historical VAR Data'!B2074</f>
        <v>42647</v>
      </c>
      <c r="C2083" s="292" t="str">
        <f>'Historical VAR Data'!F2074</f>
        <v>86.38</v>
      </c>
      <c r="D2083">
        <f t="shared" si="32"/>
        <v>1.0883557636044384E-2</v>
      </c>
      <c r="E2083">
        <v>1.0883557636044384E-2</v>
      </c>
    </row>
    <row r="2084" spans="2:5">
      <c r="B2084" s="293">
        <f>'Historical VAR Data'!B2075</f>
        <v>42646</v>
      </c>
      <c r="C2084" s="292" t="str">
        <f>'Historical VAR Data'!F2075</f>
        <v>85.45</v>
      </c>
      <c r="D2084">
        <f t="shared" si="32"/>
        <v>1.7625342384184877E-2</v>
      </c>
      <c r="E2084">
        <v>1.7625342384184877E-2</v>
      </c>
    </row>
    <row r="2085" spans="2:5">
      <c r="B2085" s="293">
        <f>'Historical VAR Data'!B2076</f>
        <v>42643</v>
      </c>
      <c r="C2085" s="292" t="str">
        <f>'Historical VAR Data'!F2076</f>
        <v>83.97</v>
      </c>
      <c r="D2085">
        <f t="shared" si="32"/>
        <v>-9.6709517631797075E-3</v>
      </c>
      <c r="E2085">
        <v>-9.6709517631797075E-3</v>
      </c>
    </row>
    <row r="2086" spans="2:5">
      <c r="B2086" s="293">
        <f>'Historical VAR Data'!B2077</f>
        <v>42642</v>
      </c>
      <c r="C2086" s="292" t="str">
        <f>'Historical VAR Data'!F2077</f>
        <v>84.79</v>
      </c>
      <c r="D2086">
        <f t="shared" si="32"/>
        <v>-2.135272391505072E-2</v>
      </c>
      <c r="E2086">
        <v>-2.135272391505072E-2</v>
      </c>
    </row>
    <row r="2087" spans="2:5">
      <c r="B2087" s="293">
        <f>'Historical VAR Data'!B2078</f>
        <v>42641</v>
      </c>
      <c r="C2087" s="292" t="str">
        <f>'Historical VAR Data'!F2078</f>
        <v>86.64</v>
      </c>
      <c r="D2087">
        <f t="shared" si="32"/>
        <v>3.3584250144760427E-3</v>
      </c>
      <c r="E2087">
        <v>3.3584250144760427E-3</v>
      </c>
    </row>
    <row r="2088" spans="2:5">
      <c r="B2088" s="293">
        <f>'Historical VAR Data'!B2079</f>
        <v>42640</v>
      </c>
      <c r="C2088" s="292" t="str">
        <f>'Historical VAR Data'!F2079</f>
        <v>86.35</v>
      </c>
      <c r="D2088">
        <f t="shared" si="32"/>
        <v>3.475440222428306E-4</v>
      </c>
      <c r="E2088">
        <v>3.475440222428306E-4</v>
      </c>
    </row>
    <row r="2089" spans="2:5">
      <c r="B2089" s="293">
        <f>'Historical VAR Data'!B2080</f>
        <v>42639</v>
      </c>
      <c r="C2089" s="292" t="str">
        <f>'Historical VAR Data'!F2080</f>
        <v>86.32</v>
      </c>
      <c r="D2089">
        <f t="shared" si="32"/>
        <v>-3.0330262862278173E-2</v>
      </c>
      <c r="E2089">
        <v>-3.0330262862278173E-2</v>
      </c>
    </row>
    <row r="2090" spans="2:5">
      <c r="B2090" s="293">
        <f>'Historical VAR Data'!B2081</f>
        <v>42636</v>
      </c>
      <c r="C2090" s="292" t="str">
        <f>'Historical VAR Data'!F2081</f>
        <v>89.02</v>
      </c>
      <c r="D2090">
        <f t="shared" si="32"/>
        <v>-6.7355186349351453E-4</v>
      </c>
      <c r="E2090">
        <v>-6.7355186349351453E-4</v>
      </c>
    </row>
    <row r="2091" spans="2:5">
      <c r="B2091" s="293">
        <f>'Historical VAR Data'!B2082</f>
        <v>42635</v>
      </c>
      <c r="C2091" s="292" t="str">
        <f>'Historical VAR Data'!F2082</f>
        <v>89.08</v>
      </c>
      <c r="D2091">
        <f t="shared" si="32"/>
        <v>1.9571935446949681E-2</v>
      </c>
      <c r="E2091">
        <v>1.9571935446949681E-2</v>
      </c>
    </row>
    <row r="2092" spans="2:5">
      <c r="B2092" s="293">
        <f>'Historical VAR Data'!B2083</f>
        <v>42634</v>
      </c>
      <c r="C2092" s="292" t="str">
        <f>'Historical VAR Data'!F2083</f>
        <v>87.37</v>
      </c>
      <c r="D2092">
        <f t="shared" si="32"/>
        <v>3.9066988394806778E-3</v>
      </c>
      <c r="E2092">
        <v>3.9066988394806778E-3</v>
      </c>
    </row>
    <row r="2093" spans="2:5">
      <c r="B2093" s="293">
        <f>'Historical VAR Data'!B2084</f>
        <v>42633</v>
      </c>
      <c r="C2093" s="292" t="str">
        <f>'Historical VAR Data'!F2084</f>
        <v>87.03</v>
      </c>
      <c r="D2093">
        <f t="shared" si="32"/>
        <v>-1.1359763716914687E-2</v>
      </c>
      <c r="E2093">
        <v>-1.1359763716914687E-2</v>
      </c>
    </row>
    <row r="2094" spans="2:5">
      <c r="B2094" s="293">
        <f>'Historical VAR Data'!B2085</f>
        <v>42632</v>
      </c>
      <c r="C2094" s="292" t="str">
        <f>'Historical VAR Data'!F2085</f>
        <v>88.03</v>
      </c>
      <c r="D2094">
        <f t="shared" si="32"/>
        <v>1.3703362505757689E-2</v>
      </c>
      <c r="E2094">
        <v>1.3703362505757689E-2</v>
      </c>
    </row>
    <row r="2095" spans="2:5">
      <c r="B2095" s="293">
        <f>'Historical VAR Data'!B2086</f>
        <v>42629</v>
      </c>
      <c r="C2095" s="292" t="str">
        <f>'Historical VAR Data'!F2086</f>
        <v>86.84</v>
      </c>
      <c r="D2095">
        <f t="shared" si="32"/>
        <v>-2.1831552338273897E-3</v>
      </c>
      <c r="E2095">
        <v>-2.1831552338273897E-3</v>
      </c>
    </row>
    <row r="2096" spans="2:5">
      <c r="B2096" s="293">
        <f>'Historical VAR Data'!B2087</f>
        <v>42628</v>
      </c>
      <c r="C2096" s="292" t="str">
        <f>'Historical VAR Data'!F2087</f>
        <v>87.03</v>
      </c>
      <c r="D2096">
        <f t="shared" si="32"/>
        <v>-1.4829069504188387E-2</v>
      </c>
      <c r="E2096">
        <v>-1.4829069504188387E-2</v>
      </c>
    </row>
    <row r="2097" spans="2:5">
      <c r="B2097" s="293">
        <f>'Historical VAR Data'!B2088</f>
        <v>42627</v>
      </c>
      <c r="C2097" s="292" t="str">
        <f>'Historical VAR Data'!F2088</f>
        <v>88.34</v>
      </c>
      <c r="D2097">
        <f t="shared" si="32"/>
        <v>1.8680811808118133E-2</v>
      </c>
      <c r="E2097">
        <v>1.8680811808118133E-2</v>
      </c>
    </row>
    <row r="2098" spans="2:5">
      <c r="B2098" s="293">
        <f>'Historical VAR Data'!B2089</f>
        <v>42625</v>
      </c>
      <c r="C2098" s="292" t="str">
        <f>'Historical VAR Data'!F2089</f>
        <v>86.72</v>
      </c>
      <c r="D2098">
        <f t="shared" si="32"/>
        <v>-3.7513873473917818E-2</v>
      </c>
      <c r="E2098">
        <v>-3.7513873473917818E-2</v>
      </c>
    </row>
    <row r="2099" spans="2:5">
      <c r="B2099" s="293">
        <f>'Historical VAR Data'!B2090</f>
        <v>42622</v>
      </c>
      <c r="C2099" s="292" t="str">
        <f>'Historical VAR Data'!F2090</f>
        <v>90.10</v>
      </c>
      <c r="D2099">
        <f t="shared" si="32"/>
        <v>-5.9576345984113663E-3</v>
      </c>
      <c r="E2099">
        <v>-5.9576345984113663E-3</v>
      </c>
    </row>
    <row r="2100" spans="2:5">
      <c r="B2100" s="293">
        <f>'Historical VAR Data'!B2091</f>
        <v>42621</v>
      </c>
      <c r="C2100" s="292" t="str">
        <f>'Historical VAR Data'!F2091</f>
        <v>90.64</v>
      </c>
      <c r="D2100">
        <f t="shared" si="32"/>
        <v>1.5469613259668571E-3</v>
      </c>
      <c r="E2100">
        <v>1.5469613259668571E-3</v>
      </c>
    </row>
    <row r="2101" spans="2:5">
      <c r="B2101" s="293">
        <f>'Historical VAR Data'!B2092</f>
        <v>42620</v>
      </c>
      <c r="C2101" s="292" t="str">
        <f>'Historical VAR Data'!F2092</f>
        <v>90.50</v>
      </c>
      <c r="D2101">
        <f t="shared" si="32"/>
        <v>-1.4053818498747208E-2</v>
      </c>
      <c r="E2101">
        <v>-1.4053818498747208E-2</v>
      </c>
    </row>
    <row r="2102" spans="2:5">
      <c r="B2102" s="293">
        <f>'Historical VAR Data'!B2093</f>
        <v>42619</v>
      </c>
      <c r="C2102" s="292" t="str">
        <f>'Historical VAR Data'!F2093</f>
        <v>91.79</v>
      </c>
      <c r="D2102">
        <f t="shared" si="32"/>
        <v>2.227419534469317E-2</v>
      </c>
      <c r="E2102">
        <v>2.227419534469317E-2</v>
      </c>
    </row>
    <row r="2103" spans="2:5">
      <c r="B2103" s="293">
        <f>'Historical VAR Data'!B2094</f>
        <v>42615</v>
      </c>
      <c r="C2103" s="292" t="str">
        <f>'Historical VAR Data'!F2094</f>
        <v>89.79</v>
      </c>
      <c r="D2103">
        <f t="shared" si="32"/>
        <v>7.8572230328881228E-3</v>
      </c>
      <c r="E2103">
        <v>7.8572230328881228E-3</v>
      </c>
    </row>
    <row r="2104" spans="2:5">
      <c r="B2104" s="293">
        <f>'Historical VAR Data'!B2095</f>
        <v>42614</v>
      </c>
      <c r="C2104" s="292" t="str">
        <f>'Historical VAR Data'!F2095</f>
        <v>89.09</v>
      </c>
      <c r="D2104">
        <f t="shared" si="32"/>
        <v>-3.133042407966892E-3</v>
      </c>
      <c r="E2104">
        <v>-3.133042407966892E-3</v>
      </c>
    </row>
    <row r="2105" spans="2:5">
      <c r="B2105" s="293">
        <f>'Historical VAR Data'!B2096</f>
        <v>42613</v>
      </c>
      <c r="C2105" s="292" t="str">
        <f>'Historical VAR Data'!F2096</f>
        <v>89.37</v>
      </c>
      <c r="D2105">
        <f t="shared" si="32"/>
        <v>-1.5532055518836711E-2</v>
      </c>
      <c r="E2105">
        <v>-1.5532055518836711E-2</v>
      </c>
    </row>
    <row r="2106" spans="2:5">
      <c r="B2106" s="293">
        <f>'Historical VAR Data'!B2097</f>
        <v>42612</v>
      </c>
      <c r="C2106" s="292" t="str">
        <f>'Historical VAR Data'!F2097</f>
        <v>90.78</v>
      </c>
      <c r="D2106">
        <f t="shared" si="32"/>
        <v>1.3848559303104699E-2</v>
      </c>
      <c r="E2106">
        <v>1.3848559303104699E-2</v>
      </c>
    </row>
    <row r="2107" spans="2:5">
      <c r="B2107" s="293">
        <f>'Historical VAR Data'!B2098</f>
        <v>42611</v>
      </c>
      <c r="C2107" s="292" t="str">
        <f>'Historical VAR Data'!F2098</f>
        <v>89.54</v>
      </c>
      <c r="D2107">
        <f t="shared" si="32"/>
        <v>1.0381403746332675E-2</v>
      </c>
      <c r="E2107">
        <v>1.0381403746332675E-2</v>
      </c>
    </row>
    <row r="2108" spans="2:5">
      <c r="B2108" s="293">
        <f>'Historical VAR Data'!B2099</f>
        <v>42608</v>
      </c>
      <c r="C2108" s="292" t="str">
        <f>'Historical VAR Data'!F2099</f>
        <v>88.62</v>
      </c>
      <c r="D2108">
        <f t="shared" si="32"/>
        <v>-4.7169811320754906E-3</v>
      </c>
      <c r="E2108">
        <v>-4.7169811320754906E-3</v>
      </c>
    </row>
    <row r="2109" spans="2:5">
      <c r="B2109" s="293">
        <f>'Historical VAR Data'!B2100</f>
        <v>42607</v>
      </c>
      <c r="C2109" s="292" t="str">
        <f>'Historical VAR Data'!F2100</f>
        <v>89.04</v>
      </c>
      <c r="D2109">
        <f t="shared" si="32"/>
        <v>-1.6349977905435152E-2</v>
      </c>
      <c r="E2109">
        <v>-1.6349977905435152E-2</v>
      </c>
    </row>
    <row r="2110" spans="2:5">
      <c r="B2110" s="293">
        <f>'Historical VAR Data'!B2101</f>
        <v>42606</v>
      </c>
      <c r="C2110" s="292" t="str">
        <f>'Historical VAR Data'!F2101</f>
        <v>90.52</v>
      </c>
      <c r="D2110">
        <f t="shared" si="32"/>
        <v>1.445702118121699E-2</v>
      </c>
      <c r="E2110">
        <v>1.445702118121699E-2</v>
      </c>
    </row>
    <row r="2111" spans="2:5">
      <c r="B2111" s="293">
        <f>'Historical VAR Data'!B2102</f>
        <v>42605</v>
      </c>
      <c r="C2111" s="292" t="str">
        <f>'Historical VAR Data'!F2102</f>
        <v>89.23</v>
      </c>
      <c r="D2111">
        <f t="shared" si="32"/>
        <v>-2.841898954703832E-2</v>
      </c>
      <c r="E2111">
        <v>-2.841898954703832E-2</v>
      </c>
    </row>
    <row r="2112" spans="2:5">
      <c r="B2112" s="293">
        <f>'Historical VAR Data'!B2103</f>
        <v>42604</v>
      </c>
      <c r="C2112" s="292" t="str">
        <f>'Historical VAR Data'!F2103</f>
        <v>91.84</v>
      </c>
      <c r="D2112">
        <f t="shared" si="32"/>
        <v>-1.8593716606112361E-2</v>
      </c>
      <c r="E2112">
        <v>-1.8593716606112361E-2</v>
      </c>
    </row>
    <row r="2113" spans="2:5">
      <c r="B2113" s="293">
        <f>'Historical VAR Data'!B2104</f>
        <v>42601</v>
      </c>
      <c r="C2113" s="292" t="str">
        <f>'Historical VAR Data'!F2104</f>
        <v>93.58</v>
      </c>
      <c r="D2113">
        <f t="shared" si="32"/>
        <v>-3.204785813481587E-4</v>
      </c>
      <c r="E2113">
        <v>-3.204785813481587E-4</v>
      </c>
    </row>
    <row r="2114" spans="2:5">
      <c r="B2114" s="293">
        <f>'Historical VAR Data'!B2105</f>
        <v>42600</v>
      </c>
      <c r="C2114" s="292" t="str">
        <f>'Historical VAR Data'!F2105</f>
        <v>93.61</v>
      </c>
      <c r="D2114">
        <f t="shared" si="32"/>
        <v>3.2539157290977311E-2</v>
      </c>
      <c r="E2114">
        <v>3.2539157290977311E-2</v>
      </c>
    </row>
    <row r="2115" spans="2:5">
      <c r="B2115" s="293">
        <f>'Historical VAR Data'!B2106</f>
        <v>42599</v>
      </c>
      <c r="C2115" s="292" t="str">
        <f>'Historical VAR Data'!F2106</f>
        <v>90.66</v>
      </c>
      <c r="D2115">
        <f t="shared" si="32"/>
        <v>1.2147984538928706E-3</v>
      </c>
      <c r="E2115">
        <v>1.2147984538928706E-3</v>
      </c>
    </row>
    <row r="2116" spans="2:5">
      <c r="B2116" s="293">
        <f>'Historical VAR Data'!B2107</f>
        <v>42598</v>
      </c>
      <c r="C2116" s="292" t="str">
        <f>'Historical VAR Data'!F2107</f>
        <v>90.55</v>
      </c>
      <c r="D2116">
        <f t="shared" si="32"/>
        <v>4.994450610432884E-3</v>
      </c>
      <c r="E2116">
        <v>4.994450610432884E-3</v>
      </c>
    </row>
    <row r="2117" spans="2:5">
      <c r="B2117" s="293">
        <f>'Historical VAR Data'!B2108</f>
        <v>42594</v>
      </c>
      <c r="C2117" s="292" t="str">
        <f>'Historical VAR Data'!F2108</f>
        <v>90.10</v>
      </c>
      <c r="D2117">
        <f t="shared" si="32"/>
        <v>6.2541880723697568E-3</v>
      </c>
      <c r="E2117">
        <v>6.2541880723697568E-3</v>
      </c>
    </row>
    <row r="2118" spans="2:5">
      <c r="B2118" s="293">
        <f>'Historical VAR Data'!B2109</f>
        <v>42593</v>
      </c>
      <c r="C2118" s="292" t="str">
        <f>'Historical VAR Data'!F2109</f>
        <v>89.54</v>
      </c>
      <c r="D2118">
        <f t="shared" si="32"/>
        <v>1.0381403746332675E-2</v>
      </c>
      <c r="E2118">
        <v>1.0381403746332675E-2</v>
      </c>
    </row>
    <row r="2119" spans="2:5">
      <c r="B2119" s="293">
        <f>'Historical VAR Data'!B2110</f>
        <v>42592</v>
      </c>
      <c r="C2119" s="292" t="str">
        <f>'Historical VAR Data'!F2110</f>
        <v>88.62</v>
      </c>
      <c r="D2119">
        <f t="shared" si="32"/>
        <v>-1.2150261955188823E-2</v>
      </c>
      <c r="E2119">
        <v>-1.2150261955188823E-2</v>
      </c>
    </row>
    <row r="2120" spans="2:5">
      <c r="B2120" s="293">
        <f>'Historical VAR Data'!B2111</f>
        <v>42591</v>
      </c>
      <c r="C2120" s="292" t="str">
        <f>'Historical VAR Data'!F2111</f>
        <v>89.71</v>
      </c>
      <c r="D2120">
        <f t="shared" si="32"/>
        <v>0</v>
      </c>
      <c r="E2120">
        <v>0</v>
      </c>
    </row>
    <row r="2121" spans="2:5">
      <c r="B2121" s="293">
        <f>'Historical VAR Data'!B2112</f>
        <v>42590</v>
      </c>
      <c r="C2121" s="292" t="str">
        <f>'Historical VAR Data'!F2112</f>
        <v>89.71</v>
      </c>
      <c r="D2121">
        <f t="shared" si="32"/>
        <v>-9.9326785123055473E-3</v>
      </c>
      <c r="E2121">
        <v>-9.9326785123055473E-3</v>
      </c>
    </row>
    <row r="2122" spans="2:5">
      <c r="B2122" s="293">
        <f>'Historical VAR Data'!B2113</f>
        <v>42587</v>
      </c>
      <c r="C2122" s="292" t="str">
        <f>'Historical VAR Data'!F2113</f>
        <v>90.61</v>
      </c>
      <c r="D2122">
        <f t="shared" si="32"/>
        <v>1.5124355814474504E-2</v>
      </c>
      <c r="E2122">
        <v>1.5124355814474504E-2</v>
      </c>
    </row>
    <row r="2123" spans="2:5">
      <c r="B2123" s="293">
        <f>'Historical VAR Data'!B2114</f>
        <v>42586</v>
      </c>
      <c r="C2123" s="292" t="str">
        <f>'Historical VAR Data'!F2114</f>
        <v>89.26</v>
      </c>
      <c r="D2123">
        <f t="shared" si="32"/>
        <v>9.8427423916733169E-3</v>
      </c>
      <c r="E2123">
        <v>9.8427423916733169E-3</v>
      </c>
    </row>
    <row r="2124" spans="2:5">
      <c r="B2124" s="293">
        <f>'Historical VAR Data'!B2115</f>
        <v>42585</v>
      </c>
      <c r="C2124" s="292" t="str">
        <f>'Historical VAR Data'!F2115</f>
        <v>88.39</v>
      </c>
      <c r="D2124">
        <f t="shared" si="32"/>
        <v>-1.162920720116299E-2</v>
      </c>
      <c r="E2124">
        <v>-1.162920720116299E-2</v>
      </c>
    </row>
    <row r="2125" spans="2:5">
      <c r="B2125" s="293">
        <f>'Historical VAR Data'!B2116</f>
        <v>42584</v>
      </c>
      <c r="C2125" s="292" t="str">
        <f>'Historical VAR Data'!F2116</f>
        <v>89.43</v>
      </c>
      <c r="D2125">
        <f t="shared" ref="D2125:D2188" si="33">(C2125-C2126)/C2126</f>
        <v>-3.3534540576779488E-4</v>
      </c>
      <c r="E2125">
        <v>-3.3534540576779488E-4</v>
      </c>
    </row>
    <row r="2126" spans="2:5">
      <c r="B2126" s="293">
        <f>'Historical VAR Data'!B2117</f>
        <v>42583</v>
      </c>
      <c r="C2126" s="292" t="str">
        <f>'Historical VAR Data'!F2117</f>
        <v>89.46</v>
      </c>
      <c r="D2126">
        <f t="shared" si="33"/>
        <v>6.6389107685381928E-3</v>
      </c>
      <c r="E2126">
        <v>6.6389107685381928E-3</v>
      </c>
    </row>
    <row r="2127" spans="2:5">
      <c r="B2127" s="293">
        <f>'Historical VAR Data'!B2118</f>
        <v>42580</v>
      </c>
      <c r="C2127" s="292" t="str">
        <f>'Historical VAR Data'!F2118</f>
        <v>88.87</v>
      </c>
      <c r="D2127">
        <f t="shared" si="33"/>
        <v>-1.5728569823615388E-3</v>
      </c>
      <c r="E2127">
        <v>-1.5728569823615388E-3</v>
      </c>
    </row>
    <row r="2128" spans="2:5">
      <c r="B2128" s="293">
        <f>'Historical VAR Data'!B2119</f>
        <v>42579</v>
      </c>
      <c r="C2128" s="292" t="str">
        <f>'Historical VAR Data'!F2119</f>
        <v>89.01</v>
      </c>
      <c r="D2128">
        <f t="shared" si="33"/>
        <v>-2.8008066323101052E-3</v>
      </c>
      <c r="E2128">
        <v>-2.8008066323101052E-3</v>
      </c>
    </row>
    <row r="2129" spans="2:5">
      <c r="B2129" s="293">
        <f>'Historical VAR Data'!B2120</f>
        <v>42578</v>
      </c>
      <c r="C2129" s="292" t="str">
        <f>'Historical VAR Data'!F2120</f>
        <v>89.26</v>
      </c>
      <c r="D2129">
        <f t="shared" si="33"/>
        <v>5.9731770539840088E-3</v>
      </c>
      <c r="E2129">
        <v>5.9731770539840088E-3</v>
      </c>
    </row>
    <row r="2130" spans="2:5">
      <c r="B2130" s="293">
        <f>'Historical VAR Data'!B2121</f>
        <v>42577</v>
      </c>
      <c r="C2130" s="292" t="str">
        <f>'Historical VAR Data'!F2121</f>
        <v>88.73</v>
      </c>
      <c r="D2130">
        <f t="shared" si="33"/>
        <v>3.8465889806539588E-3</v>
      </c>
      <c r="E2130">
        <v>3.8465889806539588E-3</v>
      </c>
    </row>
    <row r="2131" spans="2:5">
      <c r="B2131" s="293">
        <f>'Historical VAR Data'!B2122</f>
        <v>42576</v>
      </c>
      <c r="C2131" s="292" t="str">
        <f>'Historical VAR Data'!F2122</f>
        <v>88.39</v>
      </c>
      <c r="D2131">
        <f t="shared" si="33"/>
        <v>5.6889293434975539E-3</v>
      </c>
      <c r="E2131">
        <v>5.6889293434975539E-3</v>
      </c>
    </row>
    <row r="2132" spans="2:5">
      <c r="B2132" s="293">
        <f>'Historical VAR Data'!B2123</f>
        <v>42573</v>
      </c>
      <c r="C2132" s="292" t="str">
        <f>'Historical VAR Data'!F2123</f>
        <v>87.89</v>
      </c>
      <c r="D2132">
        <f t="shared" si="33"/>
        <v>1.1043368227309256E-2</v>
      </c>
      <c r="E2132">
        <v>1.1043368227309256E-2</v>
      </c>
    </row>
    <row r="2133" spans="2:5">
      <c r="B2133" s="293">
        <f>'Historical VAR Data'!B2124</f>
        <v>42572</v>
      </c>
      <c r="C2133" s="292" t="str">
        <f>'Historical VAR Data'!F2124</f>
        <v>86.93</v>
      </c>
      <c r="D2133">
        <f t="shared" si="33"/>
        <v>-1.5626769335296064E-2</v>
      </c>
      <c r="E2133">
        <v>-1.5626769335296064E-2</v>
      </c>
    </row>
    <row r="2134" spans="2:5">
      <c r="B2134" s="293">
        <f>'Historical VAR Data'!B2125</f>
        <v>42571</v>
      </c>
      <c r="C2134" s="292" t="str">
        <f>'Historical VAR Data'!F2125</f>
        <v>88.31</v>
      </c>
      <c r="D2134">
        <f t="shared" si="33"/>
        <v>7.4150125484828393E-3</v>
      </c>
      <c r="E2134">
        <v>7.4150125484828393E-3</v>
      </c>
    </row>
    <row r="2135" spans="2:5">
      <c r="B2135" s="293">
        <f>'Historical VAR Data'!B2126</f>
        <v>42570</v>
      </c>
      <c r="C2135" s="292" t="str">
        <f>'Historical VAR Data'!F2126</f>
        <v>87.66</v>
      </c>
      <c r="D2135">
        <f t="shared" si="33"/>
        <v>3.8937242327073229E-3</v>
      </c>
      <c r="E2135">
        <v>3.8937242327073229E-3</v>
      </c>
    </row>
    <row r="2136" spans="2:5">
      <c r="B2136" s="293">
        <f>'Historical VAR Data'!B2127</f>
        <v>42569</v>
      </c>
      <c r="C2136" s="292" t="str">
        <f>'Historical VAR Data'!F2127</f>
        <v>87.32</v>
      </c>
      <c r="D2136">
        <f t="shared" si="33"/>
        <v>-4.2194092827004736E-3</v>
      </c>
      <c r="E2136">
        <v>-4.2194092827004736E-3</v>
      </c>
    </row>
    <row r="2137" spans="2:5">
      <c r="B2137" s="293">
        <f>'Historical VAR Data'!B2128</f>
        <v>42566</v>
      </c>
      <c r="C2137" s="292" t="str">
        <f>'Historical VAR Data'!F2128</f>
        <v>87.69</v>
      </c>
      <c r="D2137">
        <f t="shared" si="33"/>
        <v>-1.5382887940714176E-2</v>
      </c>
      <c r="E2137">
        <v>-1.5382887940714176E-2</v>
      </c>
    </row>
    <row r="2138" spans="2:5">
      <c r="B2138" s="293">
        <f>'Historical VAR Data'!B2129</f>
        <v>42565</v>
      </c>
      <c r="C2138" s="292" t="str">
        <f>'Historical VAR Data'!F2129</f>
        <v>89.06</v>
      </c>
      <c r="D2138">
        <f t="shared" si="33"/>
        <v>6.6689273199955169E-3</v>
      </c>
      <c r="E2138">
        <v>6.6689273199955169E-3</v>
      </c>
    </row>
    <row r="2139" spans="2:5">
      <c r="B2139" s="293">
        <f>'Historical VAR Data'!B2130</f>
        <v>42564</v>
      </c>
      <c r="C2139" s="292" t="str">
        <f>'Historical VAR Data'!F2130</f>
        <v>88.47</v>
      </c>
      <c r="D2139">
        <f t="shared" si="33"/>
        <v>-4.1647906348492181E-3</v>
      </c>
      <c r="E2139">
        <v>-4.1647906348492181E-3</v>
      </c>
    </row>
    <row r="2140" spans="2:5">
      <c r="B2140" s="293">
        <f>'Historical VAR Data'!B2131</f>
        <v>42563</v>
      </c>
      <c r="C2140" s="292" t="str">
        <f>'Historical VAR Data'!F2131</f>
        <v>88.84</v>
      </c>
      <c r="D2140">
        <f t="shared" si="33"/>
        <v>4.1822086583023005E-3</v>
      </c>
      <c r="E2140">
        <v>4.1822086583023005E-3</v>
      </c>
    </row>
    <row r="2141" spans="2:5">
      <c r="B2141" s="293">
        <f>'Historical VAR Data'!B2132</f>
        <v>42562</v>
      </c>
      <c r="C2141" s="292" t="str">
        <f>'Historical VAR Data'!F2132</f>
        <v>88.47</v>
      </c>
      <c r="D2141">
        <f t="shared" si="33"/>
        <v>2.5026068821689219E-2</v>
      </c>
      <c r="E2141">
        <v>2.5026068821689219E-2</v>
      </c>
    </row>
    <row r="2142" spans="2:5">
      <c r="B2142" s="293">
        <f>'Historical VAR Data'!B2133</f>
        <v>42559</v>
      </c>
      <c r="C2142" s="292" t="str">
        <f>'Historical VAR Data'!F2133</f>
        <v>86.31</v>
      </c>
      <c r="D2142">
        <f t="shared" si="33"/>
        <v>5.8268267101736389E-3</v>
      </c>
      <c r="E2142">
        <v>5.8268267101736389E-3</v>
      </c>
    </row>
    <row r="2143" spans="2:5">
      <c r="B2143" s="293">
        <f>'Historical VAR Data'!B2134</f>
        <v>42558</v>
      </c>
      <c r="C2143" s="292" t="str">
        <f>'Historical VAR Data'!F2134</f>
        <v>85.81</v>
      </c>
      <c r="D2143">
        <f t="shared" si="33"/>
        <v>1.9850537132181422E-3</v>
      </c>
      <c r="E2143">
        <v>1.9850537132181422E-3</v>
      </c>
    </row>
    <row r="2144" spans="2:5">
      <c r="B2144" s="293">
        <f>'Historical VAR Data'!B2135</f>
        <v>42556</v>
      </c>
      <c r="C2144" s="292" t="str">
        <f>'Historical VAR Data'!F2135</f>
        <v>85.64</v>
      </c>
      <c r="D2144">
        <f t="shared" si="33"/>
        <v>-2.1480804387568504E-2</v>
      </c>
      <c r="E2144">
        <v>-2.1480804387568504E-2</v>
      </c>
    </row>
    <row r="2145" spans="2:5">
      <c r="B2145" s="293">
        <f>'Historical VAR Data'!B2136</f>
        <v>42555</v>
      </c>
      <c r="C2145" s="292" t="str">
        <f>'Historical VAR Data'!F2136</f>
        <v>87.52</v>
      </c>
      <c r="D2145">
        <f t="shared" si="33"/>
        <v>-5.1153802432647817E-3</v>
      </c>
      <c r="E2145">
        <v>-5.1153802432647817E-3</v>
      </c>
    </row>
    <row r="2146" spans="2:5">
      <c r="B2146" s="293">
        <f>'Historical VAR Data'!B2137</f>
        <v>42552</v>
      </c>
      <c r="C2146" s="292" t="str">
        <f>'Historical VAR Data'!F2137</f>
        <v>87.97</v>
      </c>
      <c r="D2146">
        <f t="shared" si="33"/>
        <v>2.8499772001823985E-3</v>
      </c>
      <c r="E2146">
        <v>2.8499772001823985E-3</v>
      </c>
    </row>
    <row r="2147" spans="2:5">
      <c r="B2147" s="293">
        <f>'Historical VAR Data'!B2138</f>
        <v>42551</v>
      </c>
      <c r="C2147" s="292" t="str">
        <f>'Historical VAR Data'!F2138</f>
        <v>87.72</v>
      </c>
      <c r="D2147">
        <f t="shared" si="33"/>
        <v>2.7647610121836919E-2</v>
      </c>
      <c r="E2147">
        <v>2.7647610121836919E-2</v>
      </c>
    </row>
    <row r="2148" spans="2:5">
      <c r="B2148" s="293">
        <f>'Historical VAR Data'!B2139</f>
        <v>42550</v>
      </c>
      <c r="C2148" s="292" t="str">
        <f>'Historical VAR Data'!F2139</f>
        <v>85.36</v>
      </c>
      <c r="D2148">
        <f t="shared" si="33"/>
        <v>2.7690825908981424E-2</v>
      </c>
      <c r="E2148">
        <v>2.7690825908981424E-2</v>
      </c>
    </row>
    <row r="2149" spans="2:5">
      <c r="B2149" s="293">
        <f>'Historical VAR Data'!B2140</f>
        <v>42549</v>
      </c>
      <c r="C2149" s="292" t="str">
        <f>'Historical VAR Data'!F2140</f>
        <v>83.06</v>
      </c>
      <c r="D2149">
        <f t="shared" si="33"/>
        <v>-8.0019109040965208E-3</v>
      </c>
      <c r="E2149">
        <v>-8.0019109040965208E-3</v>
      </c>
    </row>
    <row r="2150" spans="2:5">
      <c r="B2150" s="293">
        <f>'Historical VAR Data'!B2141</f>
        <v>42548</v>
      </c>
      <c r="C2150" s="292" t="str">
        <f>'Historical VAR Data'!F2141</f>
        <v>83.73</v>
      </c>
      <c r="D2150">
        <f t="shared" si="33"/>
        <v>0</v>
      </c>
      <c r="E2150">
        <v>0</v>
      </c>
    </row>
    <row r="2151" spans="2:5">
      <c r="B2151" s="293">
        <f>'Historical VAR Data'!B2142</f>
        <v>42545</v>
      </c>
      <c r="C2151" s="292" t="str">
        <f>'Historical VAR Data'!F2142</f>
        <v>83.73</v>
      </c>
      <c r="D2151">
        <f t="shared" si="33"/>
        <v>5.9751434034413422E-4</v>
      </c>
      <c r="E2151">
        <v>5.9751434034413422E-4</v>
      </c>
    </row>
    <row r="2152" spans="2:5">
      <c r="B2152" s="293">
        <f>'Historical VAR Data'!B2143</f>
        <v>42544</v>
      </c>
      <c r="C2152" s="292" t="str">
        <f>'Historical VAR Data'!F2143</f>
        <v>83.68</v>
      </c>
      <c r="D2152">
        <f t="shared" si="33"/>
        <v>-2.2886501634750044E-2</v>
      </c>
      <c r="E2152">
        <v>-2.2886501634750044E-2</v>
      </c>
    </row>
    <row r="2153" spans="2:5">
      <c r="B2153" s="293">
        <f>'Historical VAR Data'!B2144</f>
        <v>42543</v>
      </c>
      <c r="C2153" s="292" t="str">
        <f>'Historical VAR Data'!F2144</f>
        <v>85.64</v>
      </c>
      <c r="D2153">
        <f t="shared" si="33"/>
        <v>5.2823101302970164E-3</v>
      </c>
      <c r="E2153">
        <v>5.2823101302970164E-3</v>
      </c>
    </row>
    <row r="2154" spans="2:5">
      <c r="B2154" s="293">
        <f>'Historical VAR Data'!B2145</f>
        <v>42542</v>
      </c>
      <c r="C2154" s="292" t="str">
        <f>'Historical VAR Data'!F2145</f>
        <v>85.19</v>
      </c>
      <c r="D2154">
        <f t="shared" si="33"/>
        <v>-1.7189663128749526E-2</v>
      </c>
      <c r="E2154">
        <v>-1.7189663128749526E-2</v>
      </c>
    </row>
    <row r="2155" spans="2:5">
      <c r="B2155" s="293">
        <f>'Historical VAR Data'!B2146</f>
        <v>42541</v>
      </c>
      <c r="C2155" s="292" t="str">
        <f>'Historical VAR Data'!F2146</f>
        <v>86.68</v>
      </c>
      <c r="D2155">
        <f t="shared" si="33"/>
        <v>1.415701415701425E-2</v>
      </c>
      <c r="E2155">
        <v>1.415701415701425E-2</v>
      </c>
    </row>
    <row r="2156" spans="2:5">
      <c r="B2156" s="293">
        <f>'Historical VAR Data'!B2147</f>
        <v>42538</v>
      </c>
      <c r="C2156" s="292" t="str">
        <f>'Historical VAR Data'!F2147</f>
        <v>85.47</v>
      </c>
      <c r="D2156">
        <f t="shared" si="33"/>
        <v>3.2867707477403584E-3</v>
      </c>
      <c r="E2156">
        <v>3.2867707477403584E-3</v>
      </c>
    </row>
    <row r="2157" spans="2:5">
      <c r="B2157" s="293">
        <f>'Historical VAR Data'!B2148</f>
        <v>42537</v>
      </c>
      <c r="C2157" s="292" t="str">
        <f>'Historical VAR Data'!F2148</f>
        <v>85.19</v>
      </c>
      <c r="D2157">
        <f t="shared" si="33"/>
        <v>-1.5258351635649143E-2</v>
      </c>
      <c r="E2157">
        <v>-1.5258351635649143E-2</v>
      </c>
    </row>
    <row r="2158" spans="2:5">
      <c r="B2158" s="293">
        <f>'Historical VAR Data'!B2149</f>
        <v>42536</v>
      </c>
      <c r="C2158" s="292" t="str">
        <f>'Historical VAR Data'!F2149</f>
        <v>86.51</v>
      </c>
      <c r="D2158">
        <f t="shared" si="33"/>
        <v>3.9783653846153871E-2</v>
      </c>
      <c r="E2158">
        <v>3.9783653846153871E-2</v>
      </c>
    </row>
    <row r="2159" spans="2:5">
      <c r="B2159" s="293">
        <f>'Historical VAR Data'!B2150</f>
        <v>42535</v>
      </c>
      <c r="C2159" s="292" t="str">
        <f>'Historical VAR Data'!F2150</f>
        <v>83.20</v>
      </c>
      <c r="D2159">
        <f t="shared" si="33"/>
        <v>-3.3540967896502289E-3</v>
      </c>
      <c r="E2159">
        <v>-3.3540967896502289E-3</v>
      </c>
    </row>
    <row r="2160" spans="2:5">
      <c r="B2160" s="293">
        <f>'Historical VAR Data'!B2151</f>
        <v>42534</v>
      </c>
      <c r="C2160" s="292" t="str">
        <f>'Historical VAR Data'!F2151</f>
        <v>83.48</v>
      </c>
      <c r="D2160">
        <f t="shared" si="33"/>
        <v>-1.8113385085862056E-2</v>
      </c>
      <c r="E2160">
        <v>-1.8113385085862056E-2</v>
      </c>
    </row>
    <row r="2161" spans="2:5">
      <c r="B2161" s="293">
        <f>'Historical VAR Data'!B2152</f>
        <v>42531</v>
      </c>
      <c r="C2161" s="292" t="str">
        <f>'Historical VAR Data'!F2152</f>
        <v>85.02</v>
      </c>
      <c r="D2161">
        <f t="shared" si="33"/>
        <v>2.9491565412292087E-3</v>
      </c>
      <c r="E2161">
        <v>2.9491565412292087E-3</v>
      </c>
    </row>
    <row r="2162" spans="2:5">
      <c r="B2162" s="293">
        <f>'Historical VAR Data'!B2153</f>
        <v>42530</v>
      </c>
      <c r="C2162" s="292" t="str">
        <f>'Historical VAR Data'!F2153</f>
        <v>84.77</v>
      </c>
      <c r="D2162">
        <f t="shared" si="33"/>
        <v>1.9605484724560928E-2</v>
      </c>
      <c r="E2162">
        <v>1.9605484724560928E-2</v>
      </c>
    </row>
    <row r="2163" spans="2:5">
      <c r="B2163" s="293">
        <f>'Historical VAR Data'!B2154</f>
        <v>42529</v>
      </c>
      <c r="C2163" s="292" t="str">
        <f>'Historical VAR Data'!F2154</f>
        <v>83.14</v>
      </c>
      <c r="D2163">
        <f t="shared" si="33"/>
        <v>-2.0405713599808148E-3</v>
      </c>
      <c r="E2163">
        <v>-2.0405713599808148E-3</v>
      </c>
    </row>
    <row r="2164" spans="2:5">
      <c r="B2164" s="293">
        <f>'Historical VAR Data'!B2155</f>
        <v>42528</v>
      </c>
      <c r="C2164" s="292" t="str">
        <f>'Historical VAR Data'!F2155</f>
        <v>83.31</v>
      </c>
      <c r="D2164">
        <f t="shared" si="33"/>
        <v>9.2065414900061194E-3</v>
      </c>
      <c r="E2164">
        <v>9.2065414900061194E-3</v>
      </c>
    </row>
    <row r="2165" spans="2:5">
      <c r="B2165" s="293">
        <f>'Historical VAR Data'!B2156</f>
        <v>42527</v>
      </c>
      <c r="C2165" s="292" t="str">
        <f>'Historical VAR Data'!F2156</f>
        <v>82.55</v>
      </c>
      <c r="D2165">
        <f t="shared" si="33"/>
        <v>-3.380417723047219E-3</v>
      </c>
      <c r="E2165">
        <v>-3.380417723047219E-3</v>
      </c>
    </row>
    <row r="2166" spans="2:5">
      <c r="B2166" s="293">
        <f>'Historical VAR Data'!B2157</f>
        <v>42524</v>
      </c>
      <c r="C2166" s="292" t="str">
        <f>'Historical VAR Data'!F2157</f>
        <v>82.83</v>
      </c>
      <c r="D2166">
        <f t="shared" si="33"/>
        <v>1.8192993239090401E-2</v>
      </c>
      <c r="E2166">
        <v>1.8192993239090401E-2</v>
      </c>
    </row>
    <row r="2167" spans="2:5">
      <c r="B2167" s="293">
        <f>'Historical VAR Data'!B2158</f>
        <v>42523</v>
      </c>
      <c r="C2167" s="292" t="str">
        <f>'Historical VAR Data'!F2158</f>
        <v>81.35</v>
      </c>
      <c r="D2167">
        <f t="shared" si="33"/>
        <v>2.4645717806529711E-3</v>
      </c>
      <c r="E2167">
        <v>2.4645717806529711E-3</v>
      </c>
    </row>
    <row r="2168" spans="2:5">
      <c r="B2168" s="293">
        <f>'Historical VAR Data'!B2159</f>
        <v>42522</v>
      </c>
      <c r="C2168" s="292" t="str">
        <f>'Historical VAR Data'!F2159</f>
        <v>81.15</v>
      </c>
      <c r="D2168">
        <f t="shared" si="33"/>
        <v>1.0082150858849916E-2</v>
      </c>
      <c r="E2168">
        <v>1.0082150858849916E-2</v>
      </c>
    </row>
    <row r="2169" spans="2:5">
      <c r="B2169" s="293">
        <f>'Historical VAR Data'!B2160</f>
        <v>42521</v>
      </c>
      <c r="C2169" s="292" t="str">
        <f>'Historical VAR Data'!F2160</f>
        <v>80.34</v>
      </c>
      <c r="D2169">
        <f t="shared" si="33"/>
        <v>-3.1021218513463209E-3</v>
      </c>
      <c r="E2169">
        <v>-3.1021218513463209E-3</v>
      </c>
    </row>
    <row r="2170" spans="2:5">
      <c r="B2170" s="293">
        <f>'Historical VAR Data'!B2161</f>
        <v>42520</v>
      </c>
      <c r="C2170" s="292" t="str">
        <f>'Historical VAR Data'!F2161</f>
        <v>80.59</v>
      </c>
      <c r="D2170">
        <f t="shared" si="33"/>
        <v>2.4926872694900268E-2</v>
      </c>
      <c r="E2170">
        <v>2.4926872694900268E-2</v>
      </c>
    </row>
    <row r="2171" spans="2:5">
      <c r="B2171" s="293">
        <f>'Historical VAR Data'!B2162</f>
        <v>42517</v>
      </c>
      <c r="C2171" s="292" t="str">
        <f>'Historical VAR Data'!F2162</f>
        <v>78.63</v>
      </c>
      <c r="D2171">
        <f t="shared" si="33"/>
        <v>-7.698132256436137E-3</v>
      </c>
      <c r="E2171">
        <v>-7.698132256436137E-3</v>
      </c>
    </row>
    <row r="2172" spans="2:5">
      <c r="B2172" s="293">
        <f>'Historical VAR Data'!B2163</f>
        <v>42516</v>
      </c>
      <c r="C2172" s="292" t="str">
        <f>'Historical VAR Data'!F2163</f>
        <v>79.24</v>
      </c>
      <c r="D2172">
        <f t="shared" si="33"/>
        <v>-4.6476573294812777E-3</v>
      </c>
      <c r="E2172">
        <v>-4.6476573294812777E-3</v>
      </c>
    </row>
    <row r="2173" spans="2:5">
      <c r="B2173" s="293">
        <f>'Historical VAR Data'!B2164</f>
        <v>42515</v>
      </c>
      <c r="C2173" s="292" t="str">
        <f>'Historical VAR Data'!F2164</f>
        <v>79.61</v>
      </c>
      <c r="D2173">
        <f t="shared" si="33"/>
        <v>2.4186285861314747E-2</v>
      </c>
      <c r="E2173">
        <v>2.4186285861314747E-2</v>
      </c>
    </row>
    <row r="2174" spans="2:5">
      <c r="B2174" s="293">
        <f>'Historical VAR Data'!B2165</f>
        <v>42514</v>
      </c>
      <c r="C2174" s="292" t="str">
        <f>'Historical VAR Data'!F2165</f>
        <v>77.73</v>
      </c>
      <c r="D2174">
        <f t="shared" si="33"/>
        <v>2.0614495798319424E-2</v>
      </c>
      <c r="E2174">
        <v>2.0614495798319424E-2</v>
      </c>
    </row>
    <row r="2175" spans="2:5">
      <c r="B2175" s="293">
        <f>'Historical VAR Data'!B2166</f>
        <v>42513</v>
      </c>
      <c r="C2175" s="292" t="str">
        <f>'Historical VAR Data'!F2166</f>
        <v>76.16</v>
      </c>
      <c r="D2175">
        <f t="shared" si="33"/>
        <v>-8.7205518677600114E-3</v>
      </c>
      <c r="E2175">
        <v>-8.7205518677600114E-3</v>
      </c>
    </row>
    <row r="2176" spans="2:5">
      <c r="B2176" s="293">
        <f>'Historical VAR Data'!B2167</f>
        <v>42510</v>
      </c>
      <c r="C2176" s="292" t="str">
        <f>'Historical VAR Data'!F2167</f>
        <v>76.83</v>
      </c>
      <c r="D2176">
        <f t="shared" si="33"/>
        <v>1.1453396524486632E-2</v>
      </c>
      <c r="E2176">
        <v>1.1453396524486632E-2</v>
      </c>
    </row>
    <row r="2177" spans="2:5">
      <c r="B2177" s="293">
        <f>'Historical VAR Data'!B2168</f>
        <v>42509</v>
      </c>
      <c r="C2177" s="292" t="str">
        <f>'Historical VAR Data'!F2168</f>
        <v>75.96</v>
      </c>
      <c r="D2177">
        <f t="shared" si="33"/>
        <v>-5.498821681068365E-3</v>
      </c>
      <c r="E2177">
        <v>-5.498821681068365E-3</v>
      </c>
    </row>
    <row r="2178" spans="2:5">
      <c r="B2178" s="293">
        <f>'Historical VAR Data'!B2169</f>
        <v>42508</v>
      </c>
      <c r="C2178" s="292" t="str">
        <f>'Historical VAR Data'!F2169</f>
        <v>76.38</v>
      </c>
      <c r="D2178">
        <f t="shared" si="33"/>
        <v>-6.6328521264144248E-3</v>
      </c>
      <c r="E2178">
        <v>-6.6328521264144248E-3</v>
      </c>
    </row>
    <row r="2179" spans="2:5">
      <c r="B2179" s="293">
        <f>'Historical VAR Data'!B2170</f>
        <v>42507</v>
      </c>
      <c r="C2179" s="292" t="str">
        <f>'Historical VAR Data'!F2170</f>
        <v>76.89</v>
      </c>
      <c r="D2179">
        <f t="shared" si="33"/>
        <v>-2.212895841281947E-2</v>
      </c>
      <c r="E2179">
        <v>-2.212895841281947E-2</v>
      </c>
    </row>
    <row r="2180" spans="2:5">
      <c r="B2180" s="293">
        <f>'Historical VAR Data'!B2171</f>
        <v>42506</v>
      </c>
      <c r="C2180" s="292" t="str">
        <f>'Historical VAR Data'!F2171</f>
        <v>78.63</v>
      </c>
      <c r="D2180">
        <f t="shared" si="33"/>
        <v>-6.3187160369013017E-3</v>
      </c>
      <c r="E2180">
        <v>-6.3187160369013017E-3</v>
      </c>
    </row>
    <row r="2181" spans="2:5">
      <c r="B2181" s="293">
        <f>'Historical VAR Data'!B2172</f>
        <v>42503</v>
      </c>
      <c r="C2181" s="292" t="str">
        <f>'Historical VAR Data'!F2172</f>
        <v>79.13</v>
      </c>
      <c r="D2181">
        <f t="shared" si="33"/>
        <v>-3.1494079113126732E-3</v>
      </c>
      <c r="E2181">
        <v>-3.1494079113126732E-3</v>
      </c>
    </row>
    <row r="2182" spans="2:5">
      <c r="B2182" s="293">
        <f>'Historical VAR Data'!B2173</f>
        <v>42502</v>
      </c>
      <c r="C2182" s="292" t="str">
        <f>'Historical VAR Data'!F2173</f>
        <v>79.38</v>
      </c>
      <c r="D2182">
        <f t="shared" si="33"/>
        <v>-3.777861730260816E-4</v>
      </c>
      <c r="E2182">
        <v>-3.777861730260816E-4</v>
      </c>
    </row>
    <row r="2183" spans="2:5">
      <c r="B2183" s="293">
        <f>'Historical VAR Data'!B2174</f>
        <v>42501</v>
      </c>
      <c r="C2183" s="292" t="str">
        <f>'Historical VAR Data'!F2174</f>
        <v>79.41</v>
      </c>
      <c r="D2183">
        <f t="shared" si="33"/>
        <v>6.0813378943366239E-3</v>
      </c>
      <c r="E2183">
        <v>6.0813378943366239E-3</v>
      </c>
    </row>
    <row r="2184" spans="2:5">
      <c r="B2184" s="293">
        <f>'Historical VAR Data'!B2175</f>
        <v>42500</v>
      </c>
      <c r="C2184" s="292" t="str">
        <f>'Historical VAR Data'!F2175</f>
        <v>78.93</v>
      </c>
      <c r="D2184">
        <f t="shared" si="33"/>
        <v>-1.7917133258678584E-2</v>
      </c>
      <c r="E2184">
        <v>-1.7917133258678584E-2</v>
      </c>
    </row>
    <row r="2185" spans="2:5">
      <c r="B2185" s="293">
        <f>'Historical VAR Data'!B2176</f>
        <v>42499</v>
      </c>
      <c r="C2185" s="292" t="str">
        <f>'Historical VAR Data'!F2176</f>
        <v>80.37</v>
      </c>
      <c r="D2185">
        <f t="shared" si="33"/>
        <v>2.2909507445590067E-2</v>
      </c>
      <c r="E2185">
        <v>2.2909507445590067E-2</v>
      </c>
    </row>
    <row r="2186" spans="2:5">
      <c r="B2186" s="293">
        <f>'Historical VAR Data'!B2177</f>
        <v>42496</v>
      </c>
      <c r="C2186" s="292" t="str">
        <f>'Historical VAR Data'!F2177</f>
        <v>78.57</v>
      </c>
      <c r="D2186">
        <f t="shared" si="33"/>
        <v>2.1683673469386159E-3</v>
      </c>
      <c r="E2186">
        <v>2.1683673469386159E-3</v>
      </c>
    </row>
    <row r="2187" spans="2:5">
      <c r="B2187" s="293">
        <f>'Historical VAR Data'!B2178</f>
        <v>42495</v>
      </c>
      <c r="C2187" s="292" t="str">
        <f>'Historical VAR Data'!F2178</f>
        <v>78.40</v>
      </c>
      <c r="D2187">
        <f t="shared" si="33"/>
        <v>6.4184852374839533E-3</v>
      </c>
      <c r="E2187">
        <v>6.4184852374839533E-3</v>
      </c>
    </row>
    <row r="2188" spans="2:5">
      <c r="B2188" s="293">
        <f>'Historical VAR Data'!B2179</f>
        <v>42494</v>
      </c>
      <c r="C2188" s="292" t="str">
        <f>'Historical VAR Data'!F2179</f>
        <v>77.90</v>
      </c>
      <c r="D2188">
        <f t="shared" si="33"/>
        <v>1.657314367741107E-2</v>
      </c>
      <c r="E2188">
        <v>1.657314367741107E-2</v>
      </c>
    </row>
    <row r="2189" spans="2:5">
      <c r="B2189" s="293">
        <f>'Historical VAR Data'!B2180</f>
        <v>42493</v>
      </c>
      <c r="C2189" s="292" t="str">
        <f>'Historical VAR Data'!F2180</f>
        <v>76.63</v>
      </c>
      <c r="D2189">
        <f t="shared" ref="D2189:D2252" si="34">(C2189-C2190)/C2190</f>
        <v>-1.4531893004115349E-2</v>
      </c>
      <c r="E2189">
        <v>-1.4531893004115349E-2</v>
      </c>
    </row>
    <row r="2190" spans="2:5">
      <c r="B2190" s="293">
        <f>'Historical VAR Data'!B2181</f>
        <v>42492</v>
      </c>
      <c r="C2190" s="292" t="str">
        <f>'Historical VAR Data'!F2181</f>
        <v>77.76</v>
      </c>
      <c r="D2190">
        <f t="shared" si="34"/>
        <v>-5.3722179585571975E-3</v>
      </c>
      <c r="E2190">
        <v>-5.3722179585571975E-3</v>
      </c>
    </row>
    <row r="2191" spans="2:5">
      <c r="B2191" s="293">
        <f>'Historical VAR Data'!B2182</f>
        <v>42489</v>
      </c>
      <c r="C2191" s="292" t="str">
        <f>'Historical VAR Data'!F2182</f>
        <v>78.18</v>
      </c>
      <c r="D2191">
        <f t="shared" si="34"/>
        <v>1.572041054956487E-2</v>
      </c>
      <c r="E2191">
        <v>1.572041054956487E-2</v>
      </c>
    </row>
    <row r="2192" spans="2:5">
      <c r="B2192" s="293">
        <f>'Historical VAR Data'!B2183</f>
        <v>42488</v>
      </c>
      <c r="C2192" s="292" t="str">
        <f>'Historical VAR Data'!F2183</f>
        <v>76.97</v>
      </c>
      <c r="D2192">
        <f t="shared" si="34"/>
        <v>-2.5202634245187375E-2</v>
      </c>
      <c r="E2192">
        <v>-2.5202634245187375E-2</v>
      </c>
    </row>
    <row r="2193" spans="2:5">
      <c r="B2193" s="293">
        <f>'Historical VAR Data'!B2184</f>
        <v>42487</v>
      </c>
      <c r="C2193" s="292" t="str">
        <f>'Historical VAR Data'!F2184</f>
        <v>78.96</v>
      </c>
      <c r="D2193">
        <f t="shared" si="34"/>
        <v>3.5587188612097981E-3</v>
      </c>
      <c r="E2193">
        <v>3.5587188612097981E-3</v>
      </c>
    </row>
    <row r="2194" spans="2:5">
      <c r="B2194" s="293">
        <f>'Historical VAR Data'!B2185</f>
        <v>42486</v>
      </c>
      <c r="C2194" s="292" t="str">
        <f>'Historical VAR Data'!F2185</f>
        <v>78.68</v>
      </c>
      <c r="D2194">
        <f t="shared" si="34"/>
        <v>-1.1425669671193248E-3</v>
      </c>
      <c r="E2194">
        <v>-1.1425669671193248E-3</v>
      </c>
    </row>
    <row r="2195" spans="2:5">
      <c r="B2195" s="293">
        <f>'Historical VAR Data'!B2186</f>
        <v>42485</v>
      </c>
      <c r="C2195" s="292" t="str">
        <f>'Historical VAR Data'!F2186</f>
        <v>78.77</v>
      </c>
      <c r="D2195">
        <f t="shared" si="34"/>
        <v>-2.2947159513768401E-2</v>
      </c>
      <c r="E2195">
        <v>-2.2947159513768401E-2</v>
      </c>
    </row>
    <row r="2196" spans="2:5">
      <c r="B2196" s="293">
        <f>'Historical VAR Data'!B2187</f>
        <v>42482</v>
      </c>
      <c r="C2196" s="292" t="str">
        <f>'Historical VAR Data'!F2187</f>
        <v>80.62</v>
      </c>
      <c r="D2196">
        <f t="shared" si="34"/>
        <v>1.7800782729453488E-2</v>
      </c>
      <c r="E2196">
        <v>1.7800782729453488E-2</v>
      </c>
    </row>
    <row r="2197" spans="2:5">
      <c r="B2197" s="293">
        <f>'Historical VAR Data'!B2188</f>
        <v>42481</v>
      </c>
      <c r="C2197" s="292" t="str">
        <f>'Historical VAR Data'!F2188</f>
        <v>79.21</v>
      </c>
      <c r="D2197">
        <f t="shared" si="34"/>
        <v>-1.1349306431274076E-3</v>
      </c>
      <c r="E2197">
        <v>-1.1349306431274076E-3</v>
      </c>
    </row>
    <row r="2198" spans="2:5">
      <c r="B2198" s="293">
        <f>'Historical VAR Data'!B2189</f>
        <v>42480</v>
      </c>
      <c r="C2198" s="292" t="str">
        <f>'Historical VAR Data'!F2189</f>
        <v>79.30</v>
      </c>
      <c r="D2198">
        <f t="shared" si="34"/>
        <v>1.2900753608378987E-2</v>
      </c>
      <c r="E2198">
        <v>1.2900753608378987E-2</v>
      </c>
    </row>
    <row r="2199" spans="2:5">
      <c r="B2199" s="293">
        <f>'Historical VAR Data'!B2190</f>
        <v>42478</v>
      </c>
      <c r="C2199" s="292" t="str">
        <f>'Historical VAR Data'!F2190</f>
        <v>78.29</v>
      </c>
      <c r="D2199">
        <f t="shared" si="34"/>
        <v>1.7149538781343478E-2</v>
      </c>
      <c r="E2199">
        <v>1.7149538781343478E-2</v>
      </c>
    </row>
    <row r="2200" spans="2:5">
      <c r="B2200" s="293">
        <f>'Historical VAR Data'!B2191</f>
        <v>42473</v>
      </c>
      <c r="C2200" s="292" t="str">
        <f>'Historical VAR Data'!F2191</f>
        <v>76.97</v>
      </c>
      <c r="D2200">
        <f t="shared" si="34"/>
        <v>1.22304050499736E-2</v>
      </c>
      <c r="E2200">
        <v>1.22304050499736E-2</v>
      </c>
    </row>
    <row r="2201" spans="2:5">
      <c r="B2201" s="293">
        <f>'Historical VAR Data'!B2192</f>
        <v>42472</v>
      </c>
      <c r="C2201" s="292" t="str">
        <f>'Historical VAR Data'!F2192</f>
        <v>76.04</v>
      </c>
      <c r="D2201">
        <f t="shared" si="34"/>
        <v>6.6190097961344981E-3</v>
      </c>
      <c r="E2201">
        <v>6.6190097961344981E-3</v>
      </c>
    </row>
    <row r="2202" spans="2:5">
      <c r="B2202" s="293">
        <f>'Historical VAR Data'!B2193</f>
        <v>42471</v>
      </c>
      <c r="C2202" s="292" t="str">
        <f>'Historical VAR Data'!F2193</f>
        <v>75.54</v>
      </c>
      <c r="D2202">
        <f t="shared" si="34"/>
        <v>2.3161316537992794E-2</v>
      </c>
      <c r="E2202">
        <v>2.3161316537992794E-2</v>
      </c>
    </row>
    <row r="2203" spans="2:5">
      <c r="B2203" s="293">
        <f>'Historical VAR Data'!B2194</f>
        <v>42468</v>
      </c>
      <c r="C2203" s="292" t="str">
        <f>'Historical VAR Data'!F2194</f>
        <v>73.83</v>
      </c>
      <c r="D2203">
        <f t="shared" si="34"/>
        <v>3.9566319346662944E-2</v>
      </c>
      <c r="E2203">
        <v>3.9566319346662944E-2</v>
      </c>
    </row>
    <row r="2204" spans="2:5">
      <c r="B2204" s="293">
        <f>'Historical VAR Data'!B2195</f>
        <v>42467</v>
      </c>
      <c r="C2204" s="292" t="str">
        <f>'Historical VAR Data'!F2195</f>
        <v>71.02</v>
      </c>
      <c r="D2204">
        <f t="shared" si="34"/>
        <v>2.8240609997176344E-3</v>
      </c>
      <c r="E2204">
        <v>2.8240609997176344E-3</v>
      </c>
    </row>
    <row r="2205" spans="2:5">
      <c r="B2205" s="293">
        <f>'Historical VAR Data'!B2196</f>
        <v>42466</v>
      </c>
      <c r="C2205" s="292" t="str">
        <f>'Historical VAR Data'!F2196</f>
        <v>70.82</v>
      </c>
      <c r="D2205">
        <f t="shared" si="34"/>
        <v>-5.1973591796601283E-3</v>
      </c>
      <c r="E2205">
        <v>-5.1973591796601283E-3</v>
      </c>
    </row>
    <row r="2206" spans="2:5">
      <c r="B2206" s="293">
        <f>'Historical VAR Data'!B2197</f>
        <v>42465</v>
      </c>
      <c r="C2206" s="292" t="str">
        <f>'Historical VAR Data'!F2197</f>
        <v>71.19</v>
      </c>
      <c r="D2206">
        <f t="shared" si="34"/>
        <v>-3.2350142721217827E-2</v>
      </c>
      <c r="E2206">
        <v>-3.2350142721217827E-2</v>
      </c>
    </row>
    <row r="2207" spans="2:5">
      <c r="B2207" s="293">
        <f>'Historical VAR Data'!B2198</f>
        <v>42464</v>
      </c>
      <c r="C2207" s="292" t="str">
        <f>'Historical VAR Data'!F2198</f>
        <v>73.57</v>
      </c>
      <c r="D2207">
        <f t="shared" si="34"/>
        <v>8.7755381873027057E-3</v>
      </c>
      <c r="E2207">
        <v>8.7755381873027057E-3</v>
      </c>
    </row>
    <row r="2208" spans="2:5">
      <c r="B2208" s="293">
        <f>'Historical VAR Data'!B2199</f>
        <v>42461</v>
      </c>
      <c r="C2208" s="292" t="str">
        <f>'Historical VAR Data'!F2199</f>
        <v>72.93</v>
      </c>
      <c r="D2208">
        <f t="shared" si="34"/>
        <v>8.5741944406030213E-3</v>
      </c>
      <c r="E2208">
        <v>8.5741944406030213E-3</v>
      </c>
    </row>
    <row r="2209" spans="2:5">
      <c r="B2209" s="293">
        <f>'Historical VAR Data'!B2200</f>
        <v>42460</v>
      </c>
      <c r="C2209" s="292" t="str">
        <f>'Historical VAR Data'!F2200</f>
        <v>72.31</v>
      </c>
      <c r="D2209">
        <f t="shared" si="34"/>
        <v>-8.0932784636488803E-3</v>
      </c>
      <c r="E2209">
        <v>-8.0932784636488803E-3</v>
      </c>
    </row>
    <row r="2210" spans="2:5">
      <c r="B2210" s="293">
        <f>'Historical VAR Data'!B2201</f>
        <v>42459</v>
      </c>
      <c r="C2210" s="292" t="str">
        <f>'Historical VAR Data'!F2201</f>
        <v>72.90</v>
      </c>
      <c r="D2210">
        <f t="shared" si="34"/>
        <v>2.0436730123180404E-2</v>
      </c>
      <c r="E2210">
        <v>2.0436730123180404E-2</v>
      </c>
    </row>
    <row r="2211" spans="2:5">
      <c r="B2211" s="293">
        <f>'Historical VAR Data'!B2202</f>
        <v>42458</v>
      </c>
      <c r="C2211" s="292" t="str">
        <f>'Historical VAR Data'!F2202</f>
        <v>71.44</v>
      </c>
      <c r="D2211">
        <f t="shared" si="34"/>
        <v>-1.4348785871964765E-2</v>
      </c>
      <c r="E2211">
        <v>-1.4348785871964765E-2</v>
      </c>
    </row>
    <row r="2212" spans="2:5">
      <c r="B2212" s="293">
        <f>'Historical VAR Data'!B2203</f>
        <v>42457</v>
      </c>
      <c r="C2212" s="292" t="str">
        <f>'Historical VAR Data'!F2203</f>
        <v>72.48</v>
      </c>
      <c r="D2212">
        <f t="shared" si="34"/>
        <v>1.4131803553938787E-2</v>
      </c>
      <c r="E2212">
        <v>1.4131803553938787E-2</v>
      </c>
    </row>
    <row r="2213" spans="2:5">
      <c r="B2213" s="293">
        <f>'Historical VAR Data'!B2204</f>
        <v>42452</v>
      </c>
      <c r="C2213" s="292" t="str">
        <f>'Historical VAR Data'!F2204</f>
        <v>71.47</v>
      </c>
      <c r="D2213">
        <f t="shared" si="34"/>
        <v>-7.0853014726313572E-3</v>
      </c>
      <c r="E2213">
        <v>-7.0853014726313572E-3</v>
      </c>
    </row>
    <row r="2214" spans="2:5">
      <c r="B2214" s="293">
        <f>'Historical VAR Data'!B2205</f>
        <v>42451</v>
      </c>
      <c r="C2214" s="292" t="str">
        <f>'Historical VAR Data'!F2205</f>
        <v>71.98</v>
      </c>
      <c r="D2214">
        <f t="shared" si="34"/>
        <v>8.6883408071749511E-3</v>
      </c>
      <c r="E2214">
        <v>8.6883408071749511E-3</v>
      </c>
    </row>
    <row r="2215" spans="2:5">
      <c r="B2215" s="293">
        <f>'Historical VAR Data'!B2206</f>
        <v>42450</v>
      </c>
      <c r="C2215" s="292" t="str">
        <f>'Historical VAR Data'!F2206</f>
        <v>71.36</v>
      </c>
      <c r="D2215">
        <f t="shared" si="34"/>
        <v>-2.3766251922270614E-3</v>
      </c>
      <c r="E2215">
        <v>-2.3766251922270614E-3</v>
      </c>
    </row>
    <row r="2216" spans="2:5">
      <c r="B2216" s="293">
        <f>'Historical VAR Data'!B2207</f>
        <v>42447</v>
      </c>
      <c r="C2216" s="292" t="str">
        <f>'Historical VAR Data'!F2207</f>
        <v>71.53</v>
      </c>
      <c r="D2216">
        <f t="shared" si="34"/>
        <v>4.7759516786065942E-3</v>
      </c>
      <c r="E2216">
        <v>4.7759516786065942E-3</v>
      </c>
    </row>
    <row r="2217" spans="2:5">
      <c r="B2217" s="293">
        <f>'Historical VAR Data'!B2208</f>
        <v>42446</v>
      </c>
      <c r="C2217" s="292" t="str">
        <f>'Historical VAR Data'!F2208</f>
        <v>71.19</v>
      </c>
      <c r="D2217">
        <f t="shared" si="34"/>
        <v>-5.4484492875104861E-3</v>
      </c>
      <c r="E2217">
        <v>-5.4484492875104861E-3</v>
      </c>
    </row>
    <row r="2218" spans="2:5">
      <c r="B2218" s="293">
        <f>'Historical VAR Data'!B2209</f>
        <v>42445</v>
      </c>
      <c r="C2218" s="292" t="str">
        <f>'Historical VAR Data'!F2209</f>
        <v>71.58</v>
      </c>
      <c r="D2218">
        <f t="shared" si="34"/>
        <v>1.959686450167981E-3</v>
      </c>
      <c r="E2218">
        <v>1.959686450167981E-3</v>
      </c>
    </row>
    <row r="2219" spans="2:5">
      <c r="B2219" s="293">
        <f>'Historical VAR Data'!B2210</f>
        <v>42444</v>
      </c>
      <c r="C2219" s="292" t="str">
        <f>'Historical VAR Data'!F2210</f>
        <v>71.44</v>
      </c>
      <c r="D2219">
        <f t="shared" si="34"/>
        <v>-8.3916083916087093E-4</v>
      </c>
      <c r="E2219">
        <v>-8.3916083916087093E-4</v>
      </c>
    </row>
    <row r="2220" spans="2:5">
      <c r="B2220" s="293">
        <f>'Historical VAR Data'!B2211</f>
        <v>42443</v>
      </c>
      <c r="C2220" s="292" t="str">
        <f>'Historical VAR Data'!F2211</f>
        <v>71.50</v>
      </c>
      <c r="D2220">
        <f t="shared" si="34"/>
        <v>7.8939949252890083E-3</v>
      </c>
      <c r="E2220">
        <v>7.8939949252890083E-3</v>
      </c>
    </row>
    <row r="2221" spans="2:5">
      <c r="B2221" s="293">
        <f>'Historical VAR Data'!B2212</f>
        <v>42440</v>
      </c>
      <c r="C2221" s="292" t="str">
        <f>'Historical VAR Data'!F2212</f>
        <v>70.94</v>
      </c>
      <c r="D2221">
        <f t="shared" si="34"/>
        <v>-3.0916245081506308E-3</v>
      </c>
      <c r="E2221">
        <v>-3.0916245081506308E-3</v>
      </c>
    </row>
    <row r="2222" spans="2:5">
      <c r="B2222" s="293">
        <f>'Historical VAR Data'!B2213</f>
        <v>42439</v>
      </c>
      <c r="C2222" s="292" t="str">
        <f>'Historical VAR Data'!F2213</f>
        <v>71.16</v>
      </c>
      <c r="D2222">
        <f t="shared" si="34"/>
        <v>1.9712756969867723E-3</v>
      </c>
      <c r="E2222">
        <v>1.9712756969867723E-3</v>
      </c>
    </row>
    <row r="2223" spans="2:5">
      <c r="B2223" s="293">
        <f>'Historical VAR Data'!B2214</f>
        <v>42438</v>
      </c>
      <c r="C2223" s="292" t="str">
        <f>'Historical VAR Data'!F2214</f>
        <v>71.02</v>
      </c>
      <c r="D2223">
        <f t="shared" si="34"/>
        <v>-7.8234143615535379E-3</v>
      </c>
      <c r="E2223">
        <v>-7.8234143615535379E-3</v>
      </c>
    </row>
    <row r="2224" spans="2:5">
      <c r="B2224" s="293">
        <f>'Historical VAR Data'!B2215</f>
        <v>42437</v>
      </c>
      <c r="C2224" s="292" t="str">
        <f>'Historical VAR Data'!F2215</f>
        <v>71.58</v>
      </c>
      <c r="D2224">
        <f t="shared" si="34"/>
        <v>1.1874469889737114E-2</v>
      </c>
      <c r="E2224">
        <v>1.1874469889737114E-2</v>
      </c>
    </row>
    <row r="2225" spans="2:5">
      <c r="B2225" s="293">
        <f>'Historical VAR Data'!B2216</f>
        <v>42433</v>
      </c>
      <c r="C2225" s="292" t="str">
        <f>'Historical VAR Data'!F2216</f>
        <v>70.74</v>
      </c>
      <c r="D2225">
        <f t="shared" si="34"/>
        <v>-2.8192839018889603E-3</v>
      </c>
      <c r="E2225">
        <v>-2.8192839018889603E-3</v>
      </c>
    </row>
    <row r="2226" spans="2:5">
      <c r="B2226" s="293">
        <f>'Historical VAR Data'!B2217</f>
        <v>42432</v>
      </c>
      <c r="C2226" s="292" t="str">
        <f>'Historical VAR Data'!F2217</f>
        <v>70.94</v>
      </c>
      <c r="D2226">
        <f t="shared" si="34"/>
        <v>-3.0916245081506308E-3</v>
      </c>
      <c r="E2226">
        <v>-3.0916245081506308E-3</v>
      </c>
    </row>
    <row r="2227" spans="2:5">
      <c r="B2227" s="293">
        <f>'Historical VAR Data'!B2218</f>
        <v>42431</v>
      </c>
      <c r="C2227" s="292" t="str">
        <f>'Historical VAR Data'!F2218</f>
        <v>71.16</v>
      </c>
      <c r="D2227">
        <f t="shared" si="34"/>
        <v>3.2201914708442109E-2</v>
      </c>
      <c r="E2227">
        <v>3.2201914708442109E-2</v>
      </c>
    </row>
    <row r="2228" spans="2:5">
      <c r="B2228" s="293">
        <f>'Historical VAR Data'!B2219</f>
        <v>42430</v>
      </c>
      <c r="C2228" s="292" t="str">
        <f>'Historical VAR Data'!F2219</f>
        <v>68.94</v>
      </c>
      <c r="D2228">
        <f t="shared" si="34"/>
        <v>2.8034595884282663E-2</v>
      </c>
      <c r="E2228">
        <v>2.8034595884282663E-2</v>
      </c>
    </row>
    <row r="2229" spans="2:5">
      <c r="B2229" s="293">
        <f>'Historical VAR Data'!B2220</f>
        <v>42429</v>
      </c>
      <c r="C2229" s="292" t="str">
        <f>'Historical VAR Data'!F2220</f>
        <v>67.06</v>
      </c>
      <c r="D2229">
        <f t="shared" si="34"/>
        <v>-1.7003811199061809E-2</v>
      </c>
      <c r="E2229">
        <v>-1.7003811199061809E-2</v>
      </c>
    </row>
    <row r="2230" spans="2:5">
      <c r="B2230" s="293">
        <f>'Historical VAR Data'!B2221</f>
        <v>42426</v>
      </c>
      <c r="C2230" s="292" t="str">
        <f>'Historical VAR Data'!F2221</f>
        <v>68.22</v>
      </c>
      <c r="D2230">
        <f t="shared" si="34"/>
        <v>2.5864661654135323E-2</v>
      </c>
      <c r="E2230">
        <v>2.5864661654135323E-2</v>
      </c>
    </row>
    <row r="2231" spans="2:5">
      <c r="B2231" s="293">
        <f>'Historical VAR Data'!B2222</f>
        <v>42425</v>
      </c>
      <c r="C2231" s="292" t="str">
        <f>'Historical VAR Data'!F2222</f>
        <v>66.50</v>
      </c>
      <c r="D2231">
        <f t="shared" si="34"/>
        <v>-1.3515542874305963E-3</v>
      </c>
      <c r="E2231">
        <v>-1.3515542874305963E-3</v>
      </c>
    </row>
    <row r="2232" spans="2:5">
      <c r="B2232" s="293">
        <f>'Historical VAR Data'!B2223</f>
        <v>42424</v>
      </c>
      <c r="C2232" s="292" t="str">
        <f>'Historical VAR Data'!F2223</f>
        <v>66.59</v>
      </c>
      <c r="D2232">
        <f t="shared" si="34"/>
        <v>-4.1594703511801966E-2</v>
      </c>
      <c r="E2232">
        <v>-4.1594703511801966E-2</v>
      </c>
    </row>
    <row r="2233" spans="2:5">
      <c r="B2233" s="293">
        <f>'Historical VAR Data'!B2224</f>
        <v>42423</v>
      </c>
      <c r="C2233" s="292" t="str">
        <f>'Historical VAR Data'!F2224</f>
        <v>69.48</v>
      </c>
      <c r="D2233">
        <f t="shared" si="34"/>
        <v>-2.5115756980496593E-2</v>
      </c>
      <c r="E2233">
        <v>-2.5115756980496593E-2</v>
      </c>
    </row>
    <row r="2234" spans="2:5">
      <c r="B2234" s="293">
        <f>'Historical VAR Data'!B2225</f>
        <v>42422</v>
      </c>
      <c r="C2234" s="292" t="str">
        <f>'Historical VAR Data'!F2225</f>
        <v>71.27</v>
      </c>
      <c r="D2234">
        <f t="shared" si="34"/>
        <v>-2.1688400823610135E-2</v>
      </c>
      <c r="E2234">
        <v>-2.1688400823610135E-2</v>
      </c>
    </row>
    <row r="2235" spans="2:5">
      <c r="B2235" s="293">
        <f>'Historical VAR Data'!B2226</f>
        <v>42419</v>
      </c>
      <c r="C2235" s="292" t="str">
        <f>'Historical VAR Data'!F2226</f>
        <v>72.85</v>
      </c>
      <c r="D2235">
        <f t="shared" si="34"/>
        <v>1.8169112508735111E-2</v>
      </c>
      <c r="E2235">
        <v>1.8169112508735111E-2</v>
      </c>
    </row>
    <row r="2236" spans="2:5">
      <c r="B2236" s="293">
        <f>'Historical VAR Data'!B2227</f>
        <v>42418</v>
      </c>
      <c r="C2236" s="292" t="str">
        <f>'Historical VAR Data'!F2227</f>
        <v>71.55</v>
      </c>
      <c r="D2236">
        <f t="shared" si="34"/>
        <v>-3.8980927189196874E-3</v>
      </c>
      <c r="E2236">
        <v>-3.8980927189196874E-3</v>
      </c>
    </row>
    <row r="2237" spans="2:5">
      <c r="B2237" s="293">
        <f>'Historical VAR Data'!B2228</f>
        <v>42417</v>
      </c>
      <c r="C2237" s="292" t="str">
        <f>'Historical VAR Data'!F2228</f>
        <v>71.83</v>
      </c>
      <c r="D2237">
        <f t="shared" si="34"/>
        <v>1.9528525596317558E-3</v>
      </c>
      <c r="E2237">
        <v>1.9528525596317558E-3</v>
      </c>
    </row>
    <row r="2238" spans="2:5">
      <c r="B2238" s="293">
        <f>'Historical VAR Data'!B2229</f>
        <v>42416</v>
      </c>
      <c r="C2238" s="292" t="str">
        <f>'Historical VAR Data'!F2229</f>
        <v>71.69</v>
      </c>
      <c r="D2238">
        <f t="shared" si="34"/>
        <v>2.3557966876070691E-2</v>
      </c>
      <c r="E2238">
        <v>2.3557966876070691E-2</v>
      </c>
    </row>
    <row r="2239" spans="2:5">
      <c r="B2239" s="293">
        <f>'Historical VAR Data'!B2230</f>
        <v>42415</v>
      </c>
      <c r="C2239" s="292" t="str">
        <f>'Historical VAR Data'!F2230</f>
        <v>70.04</v>
      </c>
      <c r="D2239">
        <f t="shared" si="34"/>
        <v>6.900517538815468E-3</v>
      </c>
      <c r="E2239">
        <v>6.900517538815468E-3</v>
      </c>
    </row>
    <row r="2240" spans="2:5">
      <c r="B2240" s="293">
        <f>'Historical VAR Data'!B2231</f>
        <v>42412</v>
      </c>
      <c r="C2240" s="292" t="str">
        <f>'Historical VAR Data'!F2231</f>
        <v>69.56</v>
      </c>
      <c r="D2240">
        <f t="shared" si="34"/>
        <v>2.4749558043606467E-2</v>
      </c>
      <c r="E2240">
        <v>2.4749558043606467E-2</v>
      </c>
    </row>
    <row r="2241" spans="2:5">
      <c r="B2241" s="293">
        <f>'Historical VAR Data'!B2232</f>
        <v>42411</v>
      </c>
      <c r="C2241" s="292" t="str">
        <f>'Historical VAR Data'!F2232</f>
        <v>67.88</v>
      </c>
      <c r="D2241">
        <f t="shared" si="34"/>
        <v>-3.0424225110698609E-2</v>
      </c>
      <c r="E2241">
        <v>-3.0424225110698609E-2</v>
      </c>
    </row>
    <row r="2242" spans="2:5">
      <c r="B2242" s="293">
        <f>'Historical VAR Data'!B2233</f>
        <v>42410</v>
      </c>
      <c r="C2242" s="292" t="str">
        <f>'Historical VAR Data'!F2233</f>
        <v>70.01</v>
      </c>
      <c r="D2242">
        <f t="shared" si="34"/>
        <v>-8.7781396007360953E-3</v>
      </c>
      <c r="E2242">
        <v>-8.7781396007360953E-3</v>
      </c>
    </row>
    <row r="2243" spans="2:5">
      <c r="B2243" s="293">
        <f>'Historical VAR Data'!B2234</f>
        <v>42409</v>
      </c>
      <c r="C2243" s="292" t="str">
        <f>'Historical VAR Data'!F2234</f>
        <v>70.63</v>
      </c>
      <c r="D2243">
        <f t="shared" si="34"/>
        <v>2.1107416510047619E-2</v>
      </c>
      <c r="E2243">
        <v>2.1107416510047619E-2</v>
      </c>
    </row>
    <row r="2244" spans="2:5">
      <c r="B2244" s="293">
        <f>'Historical VAR Data'!B2235</f>
        <v>42408</v>
      </c>
      <c r="C2244" s="292" t="str">
        <f>'Historical VAR Data'!F2235</f>
        <v>69.17</v>
      </c>
      <c r="D2244">
        <f t="shared" si="34"/>
        <v>-1.2421473443746495E-2</v>
      </c>
      <c r="E2244">
        <v>-1.2421473443746495E-2</v>
      </c>
    </row>
    <row r="2245" spans="2:5">
      <c r="B2245" s="293">
        <f>'Historical VAR Data'!B2236</f>
        <v>42405</v>
      </c>
      <c r="C2245" s="292" t="str">
        <f>'Historical VAR Data'!F2236</f>
        <v>70.04</v>
      </c>
      <c r="D2245">
        <f t="shared" si="34"/>
        <v>4.0137614678899241E-3</v>
      </c>
      <c r="E2245">
        <v>4.0137614678899241E-3</v>
      </c>
    </row>
    <row r="2246" spans="2:5">
      <c r="B2246" s="293">
        <f>'Historical VAR Data'!B2237</f>
        <v>42404</v>
      </c>
      <c r="C2246" s="292" t="str">
        <f>'Historical VAR Data'!F2237</f>
        <v>69.76</v>
      </c>
      <c r="D2246">
        <f t="shared" si="34"/>
        <v>-2.1324354657687936E-2</v>
      </c>
      <c r="E2246">
        <v>-2.1324354657687936E-2</v>
      </c>
    </row>
    <row r="2247" spans="2:5">
      <c r="B2247" s="293">
        <f>'Historical VAR Data'!B2238</f>
        <v>42403</v>
      </c>
      <c r="C2247" s="292" t="str">
        <f>'Historical VAR Data'!F2238</f>
        <v>71.28</v>
      </c>
      <c r="D2247">
        <f t="shared" si="34"/>
        <v>-4.0258516224585907E-2</v>
      </c>
      <c r="E2247">
        <v>-4.0258516224585907E-2</v>
      </c>
    </row>
    <row r="2248" spans="2:5">
      <c r="B2248" s="293">
        <f>'Historical VAR Data'!B2239</f>
        <v>42402</v>
      </c>
      <c r="C2248" s="292" t="str">
        <f>'Historical VAR Data'!F2239</f>
        <v>74.27</v>
      </c>
      <c r="D2248">
        <f t="shared" si="34"/>
        <v>-4.4267147085317177E-2</v>
      </c>
      <c r="E2248">
        <v>-4.4267147085317177E-2</v>
      </c>
    </row>
    <row r="2249" spans="2:5">
      <c r="B2249" s="293">
        <f>'Historical VAR Data'!B2240</f>
        <v>42401</v>
      </c>
      <c r="C2249" s="292" t="str">
        <f>'Historical VAR Data'!F2240</f>
        <v>77.71</v>
      </c>
      <c r="D2249">
        <f t="shared" si="34"/>
        <v>-1.5456733814772748E-2</v>
      </c>
      <c r="E2249">
        <v>-1.5456733814772748E-2</v>
      </c>
    </row>
    <row r="2250" spans="2:5">
      <c r="B2250" s="293">
        <f>'Historical VAR Data'!B2241</f>
        <v>42398</v>
      </c>
      <c r="C2250" s="292" t="str">
        <f>'Historical VAR Data'!F2241</f>
        <v>78.93</v>
      </c>
      <c r="D2250">
        <f t="shared" si="34"/>
        <v>-1.2510947078693857E-2</v>
      </c>
      <c r="E2250">
        <v>-1.2510947078693857E-2</v>
      </c>
    </row>
    <row r="2251" spans="2:5">
      <c r="B2251" s="293">
        <f>'Historical VAR Data'!B2242</f>
        <v>42397</v>
      </c>
      <c r="C2251" s="292" t="str">
        <f>'Historical VAR Data'!F2242</f>
        <v>79.93</v>
      </c>
      <c r="D2251">
        <f t="shared" si="34"/>
        <v>3.5153797865662413E-3</v>
      </c>
      <c r="E2251">
        <v>3.5153797865662413E-3</v>
      </c>
    </row>
    <row r="2252" spans="2:5">
      <c r="B2252" s="293">
        <f>'Historical VAR Data'!B2243</f>
        <v>42396</v>
      </c>
      <c r="C2252" s="292" t="str">
        <f>'Historical VAR Data'!F2243</f>
        <v>79.65</v>
      </c>
      <c r="D2252">
        <f t="shared" si="34"/>
        <v>4.1993720565149245E-2</v>
      </c>
      <c r="E2252">
        <v>4.1993720565149245E-2</v>
      </c>
    </row>
    <row r="2253" spans="2:5">
      <c r="B2253" s="293">
        <f>'Historical VAR Data'!B2244</f>
        <v>42394</v>
      </c>
      <c r="C2253" s="292" t="str">
        <f>'Historical VAR Data'!F2244</f>
        <v>76.44</v>
      </c>
      <c r="D2253">
        <f t="shared" ref="D2253:D2316" si="35">(C2253-C2254)/C2254</f>
        <v>-1.4369693011103779E-3</v>
      </c>
      <c r="E2253">
        <v>-1.4369693011103779E-3</v>
      </c>
    </row>
    <row r="2254" spans="2:5">
      <c r="B2254" s="293">
        <f>'Historical VAR Data'!B2245</f>
        <v>42391</v>
      </c>
      <c r="C2254" s="292" t="str">
        <f>'Historical VAR Data'!F2245</f>
        <v>76.55</v>
      </c>
      <c r="D2254">
        <f t="shared" si="35"/>
        <v>3.8811236260008139E-2</v>
      </c>
      <c r="E2254">
        <v>3.8811236260008139E-2</v>
      </c>
    </row>
    <row r="2255" spans="2:5">
      <c r="B2255" s="293">
        <f>'Historical VAR Data'!B2246</f>
        <v>42390</v>
      </c>
      <c r="C2255" s="292" t="str">
        <f>'Historical VAR Data'!F2246</f>
        <v>73.69</v>
      </c>
      <c r="D2255">
        <f t="shared" si="35"/>
        <v>6.0068259385665217E-3</v>
      </c>
      <c r="E2255">
        <v>6.0068259385665217E-3</v>
      </c>
    </row>
    <row r="2256" spans="2:5">
      <c r="B2256" s="293">
        <f>'Historical VAR Data'!B2247</f>
        <v>42389</v>
      </c>
      <c r="C2256" s="292" t="str">
        <f>'Historical VAR Data'!F2247</f>
        <v>73.25</v>
      </c>
      <c r="D2256">
        <f t="shared" si="35"/>
        <v>-2.1768162393162333E-2</v>
      </c>
      <c r="E2256">
        <v>-2.1768162393162333E-2</v>
      </c>
    </row>
    <row r="2257" spans="2:5">
      <c r="B2257" s="293">
        <f>'Historical VAR Data'!B2248</f>
        <v>42388</v>
      </c>
      <c r="C2257" s="292" t="str">
        <f>'Historical VAR Data'!F2248</f>
        <v>74.88</v>
      </c>
      <c r="D2257">
        <f t="shared" si="35"/>
        <v>4.0225261464199137E-3</v>
      </c>
      <c r="E2257">
        <v>4.0225261464199137E-3</v>
      </c>
    </row>
    <row r="2258" spans="2:5">
      <c r="B2258" s="293">
        <f>'Historical VAR Data'!B2249</f>
        <v>42387</v>
      </c>
      <c r="C2258" s="292" t="str">
        <f>'Historical VAR Data'!F2249</f>
        <v>74.58</v>
      </c>
      <c r="D2258">
        <f t="shared" si="35"/>
        <v>-1.3492063492063441E-2</v>
      </c>
      <c r="E2258">
        <v>-1.3492063492063441E-2</v>
      </c>
    </row>
    <row r="2259" spans="2:5">
      <c r="B2259" s="293">
        <f>'Historical VAR Data'!B2250</f>
        <v>42384</v>
      </c>
      <c r="C2259" s="292" t="str">
        <f>'Historical VAR Data'!F2250</f>
        <v>75.60</v>
      </c>
      <c r="D2259">
        <f t="shared" si="35"/>
        <v>-4.7138895891101699E-2</v>
      </c>
      <c r="E2259">
        <v>-4.7138895891101699E-2</v>
      </c>
    </row>
    <row r="2260" spans="2:5">
      <c r="B2260" s="293">
        <f>'Historical VAR Data'!B2251</f>
        <v>42383</v>
      </c>
      <c r="C2260" s="292" t="str">
        <f>'Historical VAR Data'!F2251</f>
        <v>79.34</v>
      </c>
      <c r="D2260">
        <f t="shared" si="35"/>
        <v>-7.3814587764294178E-3</v>
      </c>
      <c r="E2260">
        <v>-7.3814587764294178E-3</v>
      </c>
    </row>
    <row r="2261" spans="2:5">
      <c r="B2261" s="293">
        <f>'Historical VAR Data'!B2252</f>
        <v>42382</v>
      </c>
      <c r="C2261" s="292" t="str">
        <f>'Historical VAR Data'!F2252</f>
        <v>79.93</v>
      </c>
      <c r="D2261">
        <f t="shared" si="35"/>
        <v>-6.4636420136730396E-3</v>
      </c>
      <c r="E2261">
        <v>-6.4636420136730396E-3</v>
      </c>
    </row>
    <row r="2262" spans="2:5">
      <c r="B2262" s="293">
        <f>'Historical VAR Data'!B2253</f>
        <v>42381</v>
      </c>
      <c r="C2262" s="292" t="str">
        <f>'Historical VAR Data'!F2253</f>
        <v>80.45</v>
      </c>
      <c r="D2262">
        <f t="shared" si="35"/>
        <v>2.5363242416518089E-2</v>
      </c>
      <c r="E2262">
        <v>2.5363242416518089E-2</v>
      </c>
    </row>
    <row r="2263" spans="2:5">
      <c r="B2263" s="293">
        <f>'Historical VAR Data'!B2254</f>
        <v>42380</v>
      </c>
      <c r="C2263" s="292" t="str">
        <f>'Historical VAR Data'!F2254</f>
        <v>78.46</v>
      </c>
      <c r="D2263">
        <f t="shared" si="35"/>
        <v>1.4743921365752725E-2</v>
      </c>
      <c r="E2263">
        <v>1.4743921365752725E-2</v>
      </c>
    </row>
    <row r="2264" spans="2:5">
      <c r="B2264" s="293">
        <f>'Historical VAR Data'!B2255</f>
        <v>42377</v>
      </c>
      <c r="C2264" s="292" t="str">
        <f>'Historical VAR Data'!F2255</f>
        <v>77.32</v>
      </c>
      <c r="D2264">
        <f t="shared" si="35"/>
        <v>1.230688661953388E-2</v>
      </c>
      <c r="E2264">
        <v>1.230688661953388E-2</v>
      </c>
    </row>
    <row r="2265" spans="2:5">
      <c r="B2265" s="293">
        <f>'Historical VAR Data'!B2256</f>
        <v>42376</v>
      </c>
      <c r="C2265" s="292" t="str">
        <f>'Historical VAR Data'!F2256</f>
        <v>76.38</v>
      </c>
      <c r="D2265">
        <f t="shared" si="35"/>
        <v>-2.5392369529156678E-2</v>
      </c>
      <c r="E2265">
        <v>-2.5392369529156678E-2</v>
      </c>
    </row>
    <row r="2266" spans="2:5">
      <c r="B2266" s="293">
        <f>'Historical VAR Data'!B2257</f>
        <v>42375</v>
      </c>
      <c r="C2266" s="292" t="str">
        <f>'Historical VAR Data'!F2257</f>
        <v>78.37</v>
      </c>
      <c r="D2266">
        <f t="shared" si="35"/>
        <v>-5.7092108601876261E-3</v>
      </c>
      <c r="E2266">
        <v>-5.7092108601876261E-3</v>
      </c>
    </row>
    <row r="2267" spans="2:5">
      <c r="B2267" s="293">
        <f>'Historical VAR Data'!B2258</f>
        <v>42374</v>
      </c>
      <c r="C2267" s="292" t="str">
        <f>'Historical VAR Data'!F2258</f>
        <v>78.82</v>
      </c>
      <c r="D2267">
        <f t="shared" si="35"/>
        <v>-7.3047858942067063E-3</v>
      </c>
      <c r="E2267">
        <v>-7.3047858942067063E-3</v>
      </c>
    </row>
    <row r="2268" spans="2:5">
      <c r="B2268" s="293">
        <f>'Historical VAR Data'!B2259</f>
        <v>42373</v>
      </c>
      <c r="C2268" s="292" t="str">
        <f>'Historical VAR Data'!F2259</f>
        <v>79.40</v>
      </c>
      <c r="D2268">
        <f t="shared" si="35"/>
        <v>-8.2438171371470963E-3</v>
      </c>
      <c r="E2268">
        <v>-8.2438171371470963E-3</v>
      </c>
    </row>
    <row r="2269" spans="2:5">
      <c r="B2269" s="293">
        <f>'Historical VAR Data'!B2260</f>
        <v>42370</v>
      </c>
      <c r="C2269" s="292" t="str">
        <f>'Historical VAR Data'!F2260</f>
        <v>80.06</v>
      </c>
      <c r="D2269">
        <f t="shared" si="35"/>
        <v>-1.1970874984573601E-2</v>
      </c>
      <c r="E2269">
        <v>-1.1970874984573601E-2</v>
      </c>
    </row>
    <row r="2270" spans="2:5">
      <c r="B2270" s="293">
        <f>'Historical VAR Data'!B2261</f>
        <v>42369</v>
      </c>
      <c r="C2270" s="292" t="str">
        <f>'Historical VAR Data'!F2261</f>
        <v>81.03</v>
      </c>
      <c r="D2270">
        <f t="shared" si="35"/>
        <v>8.2120194102276532E-3</v>
      </c>
      <c r="E2270">
        <v>8.2120194102276532E-3</v>
      </c>
    </row>
    <row r="2271" spans="2:5">
      <c r="B2271" s="293">
        <f>'Historical VAR Data'!B2262</f>
        <v>42368</v>
      </c>
      <c r="C2271" s="292" t="str">
        <f>'Historical VAR Data'!F2262</f>
        <v>80.37</v>
      </c>
      <c r="D2271">
        <f t="shared" si="35"/>
        <v>1.7449831733765495E-3</v>
      </c>
      <c r="E2271">
        <v>1.7449831733765495E-3</v>
      </c>
    </row>
    <row r="2272" spans="2:5">
      <c r="B2272" s="293">
        <f>'Historical VAR Data'!B2263</f>
        <v>42367</v>
      </c>
      <c r="C2272" s="292" t="str">
        <f>'Historical VAR Data'!F2263</f>
        <v>80.23</v>
      </c>
      <c r="D2272">
        <f t="shared" si="35"/>
        <v>5.8926780341022923E-3</v>
      </c>
      <c r="E2272">
        <v>5.8926780341022923E-3</v>
      </c>
    </row>
    <row r="2273" spans="2:5">
      <c r="B2273" s="293">
        <f>'Historical VAR Data'!B2264</f>
        <v>42366</v>
      </c>
      <c r="C2273" s="292" t="str">
        <f>'Historical VAR Data'!F2264</f>
        <v>79.76</v>
      </c>
      <c r="D2273">
        <f t="shared" si="35"/>
        <v>3.3428349313293575E-2</v>
      </c>
      <c r="E2273">
        <v>3.3428349313293575E-2</v>
      </c>
    </row>
    <row r="2274" spans="2:5">
      <c r="B2274" s="293">
        <f>'Historical VAR Data'!B2265</f>
        <v>42362</v>
      </c>
      <c r="C2274" s="292" t="str">
        <f>'Historical VAR Data'!F2265</f>
        <v>77.18</v>
      </c>
      <c r="D2274">
        <f t="shared" si="35"/>
        <v>2.0773824980525944E-3</v>
      </c>
      <c r="E2274">
        <v>2.0773824980525944E-3</v>
      </c>
    </row>
    <row r="2275" spans="2:5">
      <c r="B2275" s="293">
        <f>'Historical VAR Data'!B2266</f>
        <v>42361</v>
      </c>
      <c r="C2275" s="292" t="str">
        <f>'Historical VAR Data'!F2266</f>
        <v>77.02</v>
      </c>
      <c r="D2275">
        <f t="shared" si="35"/>
        <v>1.4622579370306936E-2</v>
      </c>
      <c r="E2275">
        <v>1.4622579370306936E-2</v>
      </c>
    </row>
    <row r="2276" spans="2:5">
      <c r="B2276" s="293">
        <f>'Historical VAR Data'!B2267</f>
        <v>42360</v>
      </c>
      <c r="C2276" s="292" t="str">
        <f>'Historical VAR Data'!F2267</f>
        <v>75.91</v>
      </c>
      <c r="D2276">
        <f t="shared" si="35"/>
        <v>4.36623445355912E-3</v>
      </c>
      <c r="E2276">
        <v>4.36623445355912E-3</v>
      </c>
    </row>
    <row r="2277" spans="2:5">
      <c r="B2277" s="293">
        <f>'Historical VAR Data'!B2268</f>
        <v>42359</v>
      </c>
      <c r="C2277" s="292" t="str">
        <f>'Historical VAR Data'!F2268</f>
        <v>75.58</v>
      </c>
      <c r="D2277">
        <f t="shared" si="35"/>
        <v>4.1185067091803144E-3</v>
      </c>
      <c r="E2277">
        <v>4.1185067091803144E-3</v>
      </c>
    </row>
    <row r="2278" spans="2:5">
      <c r="B2278" s="293">
        <f>'Historical VAR Data'!B2269</f>
        <v>42356</v>
      </c>
      <c r="C2278" s="292" t="str">
        <f>'Historical VAR Data'!F2269</f>
        <v>75.27</v>
      </c>
      <c r="D2278">
        <f t="shared" si="35"/>
        <v>2.1302090267607053E-3</v>
      </c>
      <c r="E2278">
        <v>2.1302090267607053E-3</v>
      </c>
    </row>
    <row r="2279" spans="2:5">
      <c r="B2279" s="293">
        <f>'Historical VAR Data'!B2270</f>
        <v>42355</v>
      </c>
      <c r="C2279" s="292" t="str">
        <f>'Historical VAR Data'!F2270</f>
        <v>75.11</v>
      </c>
      <c r="D2279">
        <f t="shared" si="35"/>
        <v>1.4999999999999993E-2</v>
      </c>
      <c r="E2279">
        <v>1.4999999999999993E-2</v>
      </c>
    </row>
    <row r="2280" spans="2:5">
      <c r="B2280" s="293">
        <f>'Historical VAR Data'!B2271</f>
        <v>42354</v>
      </c>
      <c r="C2280" s="292" t="str">
        <f>'Historical VAR Data'!F2271</f>
        <v>74.00</v>
      </c>
      <c r="D2280">
        <f t="shared" si="35"/>
        <v>1.3282212789264671E-2</v>
      </c>
      <c r="E2280">
        <v>1.3282212789264671E-2</v>
      </c>
    </row>
    <row r="2281" spans="2:5">
      <c r="B2281" s="293">
        <f>'Historical VAR Data'!B2272</f>
        <v>42353</v>
      </c>
      <c r="C2281" s="292" t="str">
        <f>'Historical VAR Data'!F2272</f>
        <v>73.03</v>
      </c>
      <c r="D2281">
        <f t="shared" si="35"/>
        <v>-7.8793642168183443E-3</v>
      </c>
      <c r="E2281">
        <v>-7.8793642168183443E-3</v>
      </c>
    </row>
    <row r="2282" spans="2:5">
      <c r="B2282" s="293">
        <f>'Historical VAR Data'!B2273</f>
        <v>42352</v>
      </c>
      <c r="C2282" s="292" t="str">
        <f>'Historical VAR Data'!F2273</f>
        <v>73.61</v>
      </c>
      <c r="D2282">
        <f t="shared" si="35"/>
        <v>8.1577158395652308E-4</v>
      </c>
      <c r="E2282">
        <v>8.1577158395652308E-4</v>
      </c>
    </row>
    <row r="2283" spans="2:5">
      <c r="B2283" s="293">
        <f>'Historical VAR Data'!B2274</f>
        <v>42349</v>
      </c>
      <c r="C2283" s="292" t="str">
        <f>'Historical VAR Data'!F2274</f>
        <v>73.55</v>
      </c>
      <c r="D2283">
        <f t="shared" si="35"/>
        <v>-3.3875338753387536E-3</v>
      </c>
      <c r="E2283">
        <v>-3.3875338753387536E-3</v>
      </c>
    </row>
    <row r="2284" spans="2:5">
      <c r="B2284" s="293">
        <f>'Historical VAR Data'!B2275</f>
        <v>42348</v>
      </c>
      <c r="C2284" s="292" t="str">
        <f>'Historical VAR Data'!F2275</f>
        <v>73.80</v>
      </c>
      <c r="D2284">
        <f t="shared" si="35"/>
        <v>2.3436416585771707E-2</v>
      </c>
      <c r="E2284">
        <v>2.3436416585771707E-2</v>
      </c>
    </row>
    <row r="2285" spans="2:5">
      <c r="B2285" s="293">
        <f>'Historical VAR Data'!B2276</f>
        <v>42347</v>
      </c>
      <c r="C2285" s="292" t="str">
        <f>'Historical VAR Data'!F2276</f>
        <v>72.11</v>
      </c>
      <c r="D2285">
        <f t="shared" si="35"/>
        <v>6.9386622259224478E-4</v>
      </c>
      <c r="E2285">
        <v>6.9386622259224478E-4</v>
      </c>
    </row>
    <row r="2286" spans="2:5">
      <c r="B2286" s="293">
        <f>'Historical VAR Data'!B2277</f>
        <v>42346</v>
      </c>
      <c r="C2286" s="292" t="str">
        <f>'Historical VAR Data'!F2277</f>
        <v>72.06</v>
      </c>
      <c r="D2286">
        <f t="shared" si="35"/>
        <v>-1.1089548100914651E-3</v>
      </c>
      <c r="E2286">
        <v>-1.1089548100914651E-3</v>
      </c>
    </row>
    <row r="2287" spans="2:5">
      <c r="B2287" s="293">
        <f>'Historical VAR Data'!B2278</f>
        <v>42345</v>
      </c>
      <c r="C2287" s="292" t="str">
        <f>'Historical VAR Data'!F2278</f>
        <v>72.14</v>
      </c>
      <c r="D2287">
        <f t="shared" si="35"/>
        <v>-1.522491349480961E-3</v>
      </c>
      <c r="E2287">
        <v>-1.522491349480961E-3</v>
      </c>
    </row>
    <row r="2288" spans="2:5">
      <c r="B2288" s="293">
        <f>'Historical VAR Data'!B2279</f>
        <v>42342</v>
      </c>
      <c r="C2288" s="292" t="str">
        <f>'Historical VAR Data'!F2279</f>
        <v>72.25</v>
      </c>
      <c r="D2288">
        <f t="shared" si="35"/>
        <v>-2.3252670001351883E-2</v>
      </c>
      <c r="E2288">
        <v>-2.3252670001351883E-2</v>
      </c>
    </row>
    <row r="2289" spans="2:5">
      <c r="B2289" s="293">
        <f>'Historical VAR Data'!B2280</f>
        <v>42341</v>
      </c>
      <c r="C2289" s="292" t="str">
        <f>'Historical VAR Data'!F2280</f>
        <v>73.97</v>
      </c>
      <c r="D2289">
        <f t="shared" si="35"/>
        <v>2.9830508474576116E-3</v>
      </c>
      <c r="E2289">
        <v>2.9830508474576116E-3</v>
      </c>
    </row>
    <row r="2290" spans="2:5">
      <c r="B2290" s="293">
        <f>'Historical VAR Data'!B2281</f>
        <v>42340</v>
      </c>
      <c r="C2290" s="292" t="str">
        <f>'Historical VAR Data'!F2281</f>
        <v>73.75</v>
      </c>
      <c r="D2290">
        <f t="shared" si="35"/>
        <v>3.4013605442176869E-3</v>
      </c>
      <c r="E2290">
        <v>3.4013605442176869E-3</v>
      </c>
    </row>
    <row r="2291" spans="2:5">
      <c r="B2291" s="293">
        <f>'Historical VAR Data'!B2282</f>
        <v>42339</v>
      </c>
      <c r="C2291" s="292" t="str">
        <f>'Historical VAR Data'!F2282</f>
        <v>73.50</v>
      </c>
      <c r="D2291">
        <f t="shared" si="35"/>
        <v>1.3373776368399266E-2</v>
      </c>
      <c r="E2291">
        <v>1.3373776368399266E-2</v>
      </c>
    </row>
    <row r="2292" spans="2:5">
      <c r="B2292" s="293">
        <f>'Historical VAR Data'!B2283</f>
        <v>42338</v>
      </c>
      <c r="C2292" s="292" t="str">
        <f>'Historical VAR Data'!F2283</f>
        <v>72.53</v>
      </c>
      <c r="D2292">
        <f t="shared" si="35"/>
        <v>-1.3599891200870393E-2</v>
      </c>
      <c r="E2292">
        <v>-1.3599891200870393E-2</v>
      </c>
    </row>
    <row r="2293" spans="2:5">
      <c r="B2293" s="293">
        <f>'Historical VAR Data'!B2284</f>
        <v>42335</v>
      </c>
      <c r="C2293" s="292" t="str">
        <f>'Historical VAR Data'!F2284</f>
        <v>73.53</v>
      </c>
      <c r="D2293">
        <f t="shared" si="35"/>
        <v>-1.4937533948940717E-3</v>
      </c>
      <c r="E2293">
        <v>-1.4937533948940717E-3</v>
      </c>
    </row>
    <row r="2294" spans="2:5">
      <c r="B2294" s="293">
        <f>'Historical VAR Data'!B2285</f>
        <v>42334</v>
      </c>
      <c r="C2294" s="292" t="str">
        <f>'Historical VAR Data'!F2285</f>
        <v>73.64</v>
      </c>
      <c r="D2294">
        <f t="shared" si="35"/>
        <v>1.3348011559102778E-2</v>
      </c>
      <c r="E2294">
        <v>1.3348011559102778E-2</v>
      </c>
    </row>
    <row r="2295" spans="2:5">
      <c r="B2295" s="293">
        <f>'Historical VAR Data'!B2286</f>
        <v>42332</v>
      </c>
      <c r="C2295" s="292" t="str">
        <f>'Historical VAR Data'!F2286</f>
        <v>72.67</v>
      </c>
      <c r="D2295">
        <f t="shared" si="35"/>
        <v>-1.4644067796610146E-2</v>
      </c>
      <c r="E2295">
        <v>-1.4644067796610146E-2</v>
      </c>
    </row>
    <row r="2296" spans="2:5">
      <c r="B2296" s="293">
        <f>'Historical VAR Data'!B2287</f>
        <v>42331</v>
      </c>
      <c r="C2296" s="292" t="str">
        <f>'Historical VAR Data'!F2287</f>
        <v>73.75</v>
      </c>
      <c r="D2296">
        <f t="shared" si="35"/>
        <v>-7.8030404950894432E-3</v>
      </c>
      <c r="E2296">
        <v>-7.8030404950894432E-3</v>
      </c>
    </row>
    <row r="2297" spans="2:5">
      <c r="B2297" s="293">
        <f>'Historical VAR Data'!B2288</f>
        <v>42328</v>
      </c>
      <c r="C2297" s="292" t="str">
        <f>'Historical VAR Data'!F2288</f>
        <v>74.33</v>
      </c>
      <c r="D2297">
        <f t="shared" si="35"/>
        <v>1.4820803018054357E-3</v>
      </c>
      <c r="E2297">
        <v>1.4820803018054357E-3</v>
      </c>
    </row>
    <row r="2298" spans="2:5">
      <c r="B2298" s="293">
        <f>'Historical VAR Data'!B2289</f>
        <v>42327</v>
      </c>
      <c r="C2298" s="292" t="str">
        <f>'Historical VAR Data'!F2289</f>
        <v>74.22</v>
      </c>
      <c r="D2298">
        <f t="shared" si="35"/>
        <v>7.8761542639869397E-3</v>
      </c>
      <c r="E2298">
        <v>7.8761542639869397E-3</v>
      </c>
    </row>
    <row r="2299" spans="2:5">
      <c r="B2299" s="293">
        <f>'Historical VAR Data'!B2290</f>
        <v>42326</v>
      </c>
      <c r="C2299" s="292" t="str">
        <f>'Historical VAR Data'!F2290</f>
        <v>73.64</v>
      </c>
      <c r="D2299">
        <f t="shared" si="35"/>
        <v>6.1483809263560988E-3</v>
      </c>
      <c r="E2299">
        <v>6.1483809263560988E-3</v>
      </c>
    </row>
    <row r="2300" spans="2:5">
      <c r="B2300" s="293">
        <f>'Historical VAR Data'!B2291</f>
        <v>42325</v>
      </c>
      <c r="C2300" s="292" t="str">
        <f>'Historical VAR Data'!F2291</f>
        <v>73.19</v>
      </c>
      <c r="D2300">
        <f t="shared" si="35"/>
        <v>6.8785252441876466E-3</v>
      </c>
      <c r="E2300">
        <v>6.8785252441876466E-3</v>
      </c>
    </row>
    <row r="2301" spans="2:5">
      <c r="B2301" s="293">
        <f>'Historical VAR Data'!B2292</f>
        <v>42324</v>
      </c>
      <c r="C2301" s="292" t="str">
        <f>'Historical VAR Data'!F2292</f>
        <v>72.69</v>
      </c>
      <c r="D2301">
        <f t="shared" si="35"/>
        <v>3.0357389264523095E-3</v>
      </c>
      <c r="E2301">
        <v>3.0357389264523095E-3</v>
      </c>
    </row>
    <row r="2302" spans="2:5">
      <c r="B2302" s="293">
        <f>'Historical VAR Data'!B2293</f>
        <v>42321</v>
      </c>
      <c r="C2302" s="292" t="str">
        <f>'Historical VAR Data'!F2293</f>
        <v>72.47</v>
      </c>
      <c r="D2302">
        <f t="shared" si="35"/>
        <v>-4.2594119263534248E-3</v>
      </c>
      <c r="E2302">
        <v>-4.2594119263534248E-3</v>
      </c>
    </row>
    <row r="2303" spans="2:5">
      <c r="B2303" s="293">
        <f>'Historical VAR Data'!B2294</f>
        <v>42318</v>
      </c>
      <c r="C2303" s="292" t="str">
        <f>'Historical VAR Data'!F2294</f>
        <v>72.78</v>
      </c>
      <c r="D2303">
        <f t="shared" si="35"/>
        <v>-1.6486486486486471E-2</v>
      </c>
      <c r="E2303">
        <v>-1.6486486486486471E-2</v>
      </c>
    </row>
    <row r="2304" spans="2:5">
      <c r="B2304" s="293">
        <f>'Historical VAR Data'!B2295</f>
        <v>42317</v>
      </c>
      <c r="C2304" s="292" t="str">
        <f>'Historical VAR Data'!F2295</f>
        <v>74.00</v>
      </c>
      <c r="D2304">
        <f t="shared" si="35"/>
        <v>-1.4778325123152702E-2</v>
      </c>
      <c r="E2304">
        <v>-1.4778325123152702E-2</v>
      </c>
    </row>
    <row r="2305" spans="2:5">
      <c r="B2305" s="293">
        <f>'Historical VAR Data'!B2296</f>
        <v>42314</v>
      </c>
      <c r="C2305" s="292" t="str">
        <f>'Historical VAR Data'!F2296</f>
        <v>75.11</v>
      </c>
      <c r="D2305">
        <f t="shared" si="35"/>
        <v>-3.1851360318512927E-3</v>
      </c>
      <c r="E2305">
        <v>-3.1851360318512927E-3</v>
      </c>
    </row>
    <row r="2306" spans="2:5">
      <c r="B2306" s="293">
        <f>'Historical VAR Data'!B2297</f>
        <v>42313</v>
      </c>
      <c r="C2306" s="292" t="str">
        <f>'Historical VAR Data'!F2297</f>
        <v>75.35</v>
      </c>
      <c r="D2306">
        <f t="shared" si="35"/>
        <v>6.9490845917412275E-3</v>
      </c>
      <c r="E2306">
        <v>6.9490845917412275E-3</v>
      </c>
    </row>
    <row r="2307" spans="2:5">
      <c r="B2307" s="293">
        <f>'Historical VAR Data'!B2298</f>
        <v>42312</v>
      </c>
      <c r="C2307" s="292" t="str">
        <f>'Historical VAR Data'!F2298</f>
        <v>74.83</v>
      </c>
      <c r="D2307">
        <f t="shared" si="35"/>
        <v>-4.7878707274903506E-3</v>
      </c>
      <c r="E2307">
        <v>-4.7878707274903506E-3</v>
      </c>
    </row>
    <row r="2308" spans="2:5">
      <c r="B2308" s="293">
        <f>'Historical VAR Data'!B2299</f>
        <v>42311</v>
      </c>
      <c r="C2308" s="292" t="str">
        <f>'Historical VAR Data'!F2299</f>
        <v>75.19</v>
      </c>
      <c r="D2308">
        <f t="shared" si="35"/>
        <v>2.2575819393444805E-2</v>
      </c>
      <c r="E2308">
        <v>2.2575819393444805E-2</v>
      </c>
    </row>
    <row r="2309" spans="2:5">
      <c r="B2309" s="293">
        <f>'Historical VAR Data'!B2300</f>
        <v>42310</v>
      </c>
      <c r="C2309" s="292" t="str">
        <f>'Historical VAR Data'!F2300</f>
        <v>73.53</v>
      </c>
      <c r="D2309">
        <f t="shared" si="35"/>
        <v>-6.7953248165258441E-4</v>
      </c>
      <c r="E2309">
        <v>-6.7953248165258441E-4</v>
      </c>
    </row>
    <row r="2310" spans="2:5">
      <c r="B2310" s="293">
        <f>'Historical VAR Data'!B2301</f>
        <v>42307</v>
      </c>
      <c r="C2310" s="292" t="str">
        <f>'Historical VAR Data'!F2301</f>
        <v>73.58</v>
      </c>
      <c r="D2310">
        <f t="shared" si="35"/>
        <v>3.7946113697277441E-2</v>
      </c>
      <c r="E2310">
        <v>3.7946113697277441E-2</v>
      </c>
    </row>
    <row r="2311" spans="2:5">
      <c r="B2311" s="293">
        <f>'Historical VAR Data'!B2302</f>
        <v>42306</v>
      </c>
      <c r="C2311" s="292" t="str">
        <f>'Historical VAR Data'!F2302</f>
        <v>70.89</v>
      </c>
      <c r="D2311">
        <f t="shared" si="35"/>
        <v>-1.1710581346716901E-2</v>
      </c>
      <c r="E2311">
        <v>-1.1710581346716901E-2</v>
      </c>
    </row>
    <row r="2312" spans="2:5">
      <c r="B2312" s="293">
        <f>'Historical VAR Data'!B2303</f>
        <v>42305</v>
      </c>
      <c r="C2312" s="292" t="str">
        <f>'Historical VAR Data'!F2303</f>
        <v>71.73</v>
      </c>
      <c r="D2312">
        <f t="shared" si="35"/>
        <v>-2.408163265306117E-2</v>
      </c>
      <c r="E2312">
        <v>-2.408163265306117E-2</v>
      </c>
    </row>
    <row r="2313" spans="2:5">
      <c r="B2313" s="293">
        <f>'Historical VAR Data'!B2304</f>
        <v>42304</v>
      </c>
      <c r="C2313" s="292" t="str">
        <f>'Historical VAR Data'!F2304</f>
        <v>73.50</v>
      </c>
      <c r="D2313">
        <f t="shared" si="35"/>
        <v>-1.4943621790517515E-3</v>
      </c>
      <c r="E2313">
        <v>-1.4943621790517515E-3</v>
      </c>
    </row>
    <row r="2314" spans="2:5">
      <c r="B2314" s="293">
        <f>'Historical VAR Data'!B2305</f>
        <v>42303</v>
      </c>
      <c r="C2314" s="292" t="str">
        <f>'Historical VAR Data'!F2305</f>
        <v>73.61</v>
      </c>
      <c r="D2314">
        <f t="shared" si="35"/>
        <v>1.4965986394557746E-3</v>
      </c>
      <c r="E2314">
        <v>1.4965986394557746E-3</v>
      </c>
    </row>
    <row r="2315" spans="2:5">
      <c r="B2315" s="293">
        <f>'Historical VAR Data'!B2306</f>
        <v>42300</v>
      </c>
      <c r="C2315" s="292" t="str">
        <f>'Historical VAR Data'!F2306</f>
        <v>73.50</v>
      </c>
      <c r="D2315">
        <f t="shared" si="35"/>
        <v>2.0833333333333332E-2</v>
      </c>
      <c r="E2315">
        <v>2.0833333333333332E-2</v>
      </c>
    </row>
    <row r="2316" spans="2:5">
      <c r="B2316" s="293">
        <f>'Historical VAR Data'!B2307</f>
        <v>42298</v>
      </c>
      <c r="C2316" s="292" t="str">
        <f>'Historical VAR Data'!F2307</f>
        <v>72.00</v>
      </c>
      <c r="D2316">
        <f t="shared" si="35"/>
        <v>1.5658061785865419E-2</v>
      </c>
      <c r="E2316">
        <v>1.5658061785865419E-2</v>
      </c>
    </row>
    <row r="2317" spans="2:5">
      <c r="B2317" s="293">
        <f>'Historical VAR Data'!B2308</f>
        <v>42297</v>
      </c>
      <c r="C2317" s="292" t="str">
        <f>'Historical VAR Data'!F2308</f>
        <v>70.89</v>
      </c>
      <c r="D2317">
        <f t="shared" ref="D2317:D2380" si="36">(C2317-C2318)/C2318</f>
        <v>5.1042109740535857E-3</v>
      </c>
      <c r="E2317">
        <v>5.1042109740535857E-3</v>
      </c>
    </row>
    <row r="2318" spans="2:5">
      <c r="B2318" s="293">
        <f>'Historical VAR Data'!B2309</f>
        <v>42296</v>
      </c>
      <c r="C2318" s="292" t="str">
        <f>'Historical VAR Data'!F2309</f>
        <v>70.53</v>
      </c>
      <c r="D2318">
        <f t="shared" si="36"/>
        <v>3.8428693424422998E-3</v>
      </c>
      <c r="E2318">
        <v>3.8428693424422998E-3</v>
      </c>
    </row>
    <row r="2319" spans="2:5">
      <c r="B2319" s="293">
        <f>'Historical VAR Data'!B2310</f>
        <v>42293</v>
      </c>
      <c r="C2319" s="292" t="str">
        <f>'Historical VAR Data'!F2310</f>
        <v>70.26</v>
      </c>
      <c r="D2319">
        <f t="shared" si="36"/>
        <v>1.443834825295986E-2</v>
      </c>
      <c r="E2319">
        <v>1.443834825295986E-2</v>
      </c>
    </row>
    <row r="2320" spans="2:5">
      <c r="B2320" s="293">
        <f>'Historical VAR Data'!B2311</f>
        <v>42292</v>
      </c>
      <c r="C2320" s="292" t="str">
        <f>'Historical VAR Data'!F2311</f>
        <v>69.26</v>
      </c>
      <c r="D2320">
        <f t="shared" si="36"/>
        <v>-6.7402839523877647E-3</v>
      </c>
      <c r="E2320">
        <v>-6.7402839523877647E-3</v>
      </c>
    </row>
    <row r="2321" spans="2:5">
      <c r="B2321" s="293">
        <f>'Historical VAR Data'!B2312</f>
        <v>42291</v>
      </c>
      <c r="C2321" s="292" t="str">
        <f>'Historical VAR Data'!F2312</f>
        <v>69.73</v>
      </c>
      <c r="D2321">
        <f t="shared" si="36"/>
        <v>-1.2602662135372422E-2</v>
      </c>
      <c r="E2321">
        <v>-1.2602662135372422E-2</v>
      </c>
    </row>
    <row r="2322" spans="2:5">
      <c r="B2322" s="293">
        <f>'Historical VAR Data'!B2313</f>
        <v>42290</v>
      </c>
      <c r="C2322" s="292" t="str">
        <f>'Historical VAR Data'!F2313</f>
        <v>70.62</v>
      </c>
      <c r="D2322">
        <f t="shared" si="36"/>
        <v>1.5600624024960917E-3</v>
      </c>
      <c r="E2322">
        <v>1.5600624024960917E-3</v>
      </c>
    </row>
    <row r="2323" spans="2:5">
      <c r="B2323" s="293">
        <f>'Historical VAR Data'!B2314</f>
        <v>42289</v>
      </c>
      <c r="C2323" s="292" t="str">
        <f>'Historical VAR Data'!F2314</f>
        <v>70.51</v>
      </c>
      <c r="D2323">
        <f t="shared" si="36"/>
        <v>1.0027216731127386E-2</v>
      </c>
      <c r="E2323">
        <v>1.0027216731127386E-2</v>
      </c>
    </row>
    <row r="2324" spans="2:5">
      <c r="B2324" s="293">
        <f>'Historical VAR Data'!B2315</f>
        <v>42286</v>
      </c>
      <c r="C2324" s="292" t="str">
        <f>'Historical VAR Data'!F2315</f>
        <v>69.81</v>
      </c>
      <c r="D2324">
        <f t="shared" si="36"/>
        <v>0</v>
      </c>
      <c r="E2324">
        <v>0</v>
      </c>
    </row>
    <row r="2325" spans="2:5">
      <c r="B2325" s="293">
        <f>'Historical VAR Data'!B2316</f>
        <v>42285</v>
      </c>
      <c r="C2325" s="292" t="str">
        <f>'Historical VAR Data'!F2316</f>
        <v>69.81</v>
      </c>
      <c r="D2325">
        <f t="shared" si="36"/>
        <v>-1.3704436281435417E-2</v>
      </c>
      <c r="E2325">
        <v>-1.3704436281435417E-2</v>
      </c>
    </row>
    <row r="2326" spans="2:5">
      <c r="B2326" s="293">
        <f>'Historical VAR Data'!B2317</f>
        <v>42284</v>
      </c>
      <c r="C2326" s="292" t="str">
        <f>'Historical VAR Data'!F2317</f>
        <v>70.78</v>
      </c>
      <c r="D2326">
        <f t="shared" si="36"/>
        <v>1.5786452353616448E-2</v>
      </c>
      <c r="E2326">
        <v>1.5786452353616448E-2</v>
      </c>
    </row>
    <row r="2327" spans="2:5">
      <c r="B2327" s="293">
        <f>'Historical VAR Data'!B2318</f>
        <v>42283</v>
      </c>
      <c r="C2327" s="292" t="str">
        <f>'Historical VAR Data'!F2318</f>
        <v>69.68</v>
      </c>
      <c r="D2327">
        <f t="shared" si="36"/>
        <v>-1.5262860373092118E-2</v>
      </c>
      <c r="E2327">
        <v>-1.5262860373092118E-2</v>
      </c>
    </row>
    <row r="2328" spans="2:5">
      <c r="B2328" s="293">
        <f>'Historical VAR Data'!B2319</f>
        <v>42282</v>
      </c>
      <c r="C2328" s="292" t="str">
        <f>'Historical VAR Data'!F2319</f>
        <v>70.76</v>
      </c>
      <c r="D2328">
        <f t="shared" si="36"/>
        <v>3.404939354084463E-2</v>
      </c>
      <c r="E2328">
        <v>3.404939354084463E-2</v>
      </c>
    </row>
    <row r="2329" spans="2:5">
      <c r="B2329" s="293">
        <f>'Historical VAR Data'!B2320</f>
        <v>42278</v>
      </c>
      <c r="C2329" s="292" t="str">
        <f>'Historical VAR Data'!F2320</f>
        <v>68.43</v>
      </c>
      <c r="D2329">
        <f t="shared" si="36"/>
        <v>-2.0417092022748488E-3</v>
      </c>
      <c r="E2329">
        <v>-2.0417092022748488E-3</v>
      </c>
    </row>
    <row r="2330" spans="2:5">
      <c r="B2330" s="293">
        <f>'Historical VAR Data'!B2321</f>
        <v>42277</v>
      </c>
      <c r="C2330" s="292" t="str">
        <f>'Historical VAR Data'!F2321</f>
        <v>68.57</v>
      </c>
      <c r="D2330">
        <f t="shared" si="36"/>
        <v>1.9779892920880403E-2</v>
      </c>
      <c r="E2330">
        <v>1.9779892920880403E-2</v>
      </c>
    </row>
    <row r="2331" spans="2:5">
      <c r="B2331" s="293">
        <f>'Historical VAR Data'!B2322</f>
        <v>42276</v>
      </c>
      <c r="C2331" s="292" t="str">
        <f>'Historical VAR Data'!F2322</f>
        <v>67.24</v>
      </c>
      <c r="D2331">
        <f t="shared" si="36"/>
        <v>3.2826022082960145E-3</v>
      </c>
      <c r="E2331">
        <v>3.2826022082960145E-3</v>
      </c>
    </row>
    <row r="2332" spans="2:5">
      <c r="B2332" s="293">
        <f>'Historical VAR Data'!B2323</f>
        <v>42275</v>
      </c>
      <c r="C2332" s="292" t="str">
        <f>'Historical VAR Data'!F2323</f>
        <v>67.02</v>
      </c>
      <c r="D2332">
        <f t="shared" si="36"/>
        <v>-9.0196658287742051E-3</v>
      </c>
      <c r="E2332">
        <v>-9.0196658287742051E-3</v>
      </c>
    </row>
    <row r="2333" spans="2:5">
      <c r="B2333" s="293">
        <f>'Historical VAR Data'!B2324</f>
        <v>42271</v>
      </c>
      <c r="C2333" s="292" t="str">
        <f>'Historical VAR Data'!F2324</f>
        <v>67.63</v>
      </c>
      <c r="D2333">
        <f t="shared" si="36"/>
        <v>6.2490700788573389E-3</v>
      </c>
      <c r="E2333">
        <v>6.2490700788573389E-3</v>
      </c>
    </row>
    <row r="2334" spans="2:5">
      <c r="B2334" s="293">
        <f>'Historical VAR Data'!B2325</f>
        <v>42270</v>
      </c>
      <c r="C2334" s="292" t="str">
        <f>'Historical VAR Data'!F2325</f>
        <v>67.21</v>
      </c>
      <c r="D2334">
        <f t="shared" si="36"/>
        <v>3.2840722495894744E-3</v>
      </c>
      <c r="E2334">
        <v>3.2840722495894744E-3</v>
      </c>
    </row>
    <row r="2335" spans="2:5">
      <c r="B2335" s="293">
        <f>'Historical VAR Data'!B2326</f>
        <v>42269</v>
      </c>
      <c r="C2335" s="292" t="str">
        <f>'Historical VAR Data'!F2326</f>
        <v>66.99</v>
      </c>
      <c r="D2335">
        <f t="shared" si="36"/>
        <v>-4.6134130713370483E-2</v>
      </c>
      <c r="E2335">
        <v>-4.6134130713370483E-2</v>
      </c>
    </row>
    <row r="2336" spans="2:5">
      <c r="B2336" s="293">
        <f>'Historical VAR Data'!B2327</f>
        <v>42268</v>
      </c>
      <c r="C2336" s="292" t="str">
        <f>'Historical VAR Data'!F2327</f>
        <v>70.23</v>
      </c>
      <c r="D2336">
        <f t="shared" si="36"/>
        <v>-4.2698548249361137E-4</v>
      </c>
      <c r="E2336">
        <v>-4.2698548249361137E-4</v>
      </c>
    </row>
    <row r="2337" spans="2:5">
      <c r="B2337" s="293">
        <f>'Historical VAR Data'!B2328</f>
        <v>42265</v>
      </c>
      <c r="C2337" s="292" t="str">
        <f>'Historical VAR Data'!F2328</f>
        <v>70.26</v>
      </c>
      <c r="D2337">
        <f t="shared" si="36"/>
        <v>-8.1874647092038157E-3</v>
      </c>
      <c r="E2337">
        <v>-8.1874647092038157E-3</v>
      </c>
    </row>
    <row r="2338" spans="2:5">
      <c r="B2338" s="293">
        <f>'Historical VAR Data'!B2329</f>
        <v>42263</v>
      </c>
      <c r="C2338" s="292" t="str">
        <f>'Historical VAR Data'!F2329</f>
        <v>70.84</v>
      </c>
      <c r="D2338">
        <f t="shared" si="36"/>
        <v>7.9681274900398735E-3</v>
      </c>
      <c r="E2338">
        <v>7.9681274900398735E-3</v>
      </c>
    </row>
    <row r="2339" spans="2:5">
      <c r="B2339" s="293">
        <f>'Historical VAR Data'!B2330</f>
        <v>42262</v>
      </c>
      <c r="C2339" s="292" t="str">
        <f>'Historical VAR Data'!F2330</f>
        <v>70.28</v>
      </c>
      <c r="D2339">
        <f t="shared" si="36"/>
        <v>7.4541284403669148E-3</v>
      </c>
      <c r="E2339">
        <v>7.4541284403669148E-3</v>
      </c>
    </row>
    <row r="2340" spans="2:5">
      <c r="B2340" s="293">
        <f>'Historical VAR Data'!B2331</f>
        <v>42261</v>
      </c>
      <c r="C2340" s="292" t="str">
        <f>'Historical VAR Data'!F2331</f>
        <v>69.76</v>
      </c>
      <c r="D2340">
        <f t="shared" si="36"/>
        <v>5.2187028657617013E-2</v>
      </c>
      <c r="E2340">
        <v>5.2187028657617013E-2</v>
      </c>
    </row>
    <row r="2341" spans="2:5">
      <c r="B2341" s="293">
        <f>'Historical VAR Data'!B2332</f>
        <v>42258</v>
      </c>
      <c r="C2341" s="292" t="str">
        <f>'Historical VAR Data'!F2332</f>
        <v>66.30</v>
      </c>
      <c r="D2341">
        <f t="shared" si="36"/>
        <v>3.4811563493265326E-3</v>
      </c>
      <c r="E2341">
        <v>3.4811563493265326E-3</v>
      </c>
    </row>
    <row r="2342" spans="2:5">
      <c r="B2342" s="293">
        <f>'Historical VAR Data'!B2333</f>
        <v>42257</v>
      </c>
      <c r="C2342" s="292" t="str">
        <f>'Historical VAR Data'!F2333</f>
        <v>66.07</v>
      </c>
      <c r="D2342">
        <f t="shared" si="36"/>
        <v>-1.3733393043737897E-2</v>
      </c>
      <c r="E2342">
        <v>-1.3733393043737897E-2</v>
      </c>
    </row>
    <row r="2343" spans="2:5">
      <c r="B2343" s="293">
        <f>'Historical VAR Data'!B2334</f>
        <v>42256</v>
      </c>
      <c r="C2343" s="292" t="str">
        <f>'Historical VAR Data'!F2334</f>
        <v>66.99</v>
      </c>
      <c r="D2343">
        <f t="shared" si="36"/>
        <v>5.6457971928717841E-2</v>
      </c>
      <c r="E2343">
        <v>5.6457971928717841E-2</v>
      </c>
    </row>
    <row r="2344" spans="2:5">
      <c r="B2344" s="293">
        <f>'Historical VAR Data'!B2335</f>
        <v>42255</v>
      </c>
      <c r="C2344" s="292" t="str">
        <f>'Historical VAR Data'!F2335</f>
        <v>63.41</v>
      </c>
      <c r="D2344">
        <f t="shared" si="36"/>
        <v>1.6348773841961789E-2</v>
      </c>
      <c r="E2344">
        <v>1.6348773841961789E-2</v>
      </c>
    </row>
    <row r="2345" spans="2:5">
      <c r="B2345" s="293">
        <f>'Historical VAR Data'!B2336</f>
        <v>42254</v>
      </c>
      <c r="C2345" s="292" t="str">
        <f>'Historical VAR Data'!F2336</f>
        <v>62.39</v>
      </c>
      <c r="D2345">
        <f t="shared" si="36"/>
        <v>-1.6551071878940688E-2</v>
      </c>
      <c r="E2345">
        <v>-1.6551071878940688E-2</v>
      </c>
    </row>
    <row r="2346" spans="2:5">
      <c r="B2346" s="293">
        <f>'Historical VAR Data'!B2337</f>
        <v>42251</v>
      </c>
      <c r="C2346" s="292" t="str">
        <f>'Historical VAR Data'!F2337</f>
        <v>63.44</v>
      </c>
      <c r="D2346">
        <f t="shared" si="36"/>
        <v>-2.6396562308164503E-2</v>
      </c>
      <c r="E2346">
        <v>-2.6396562308164503E-2</v>
      </c>
    </row>
    <row r="2347" spans="2:5">
      <c r="B2347" s="293">
        <f>'Historical VAR Data'!B2338</f>
        <v>42250</v>
      </c>
      <c r="C2347" s="292" t="str">
        <f>'Historical VAR Data'!F2338</f>
        <v>65.16</v>
      </c>
      <c r="D2347">
        <f t="shared" si="36"/>
        <v>2.4850581944007525E-2</v>
      </c>
      <c r="E2347">
        <v>2.4850581944007525E-2</v>
      </c>
    </row>
    <row r="2348" spans="2:5">
      <c r="B2348" s="293">
        <f>'Historical VAR Data'!B2339</f>
        <v>42249</v>
      </c>
      <c r="C2348" s="292" t="str">
        <f>'Historical VAR Data'!F2339</f>
        <v>63.58</v>
      </c>
      <c r="D2348">
        <f t="shared" si="36"/>
        <v>-3.1235715374066695E-2</v>
      </c>
      <c r="E2348">
        <v>-3.1235715374066695E-2</v>
      </c>
    </row>
    <row r="2349" spans="2:5">
      <c r="B2349" s="293">
        <f>'Historical VAR Data'!B2340</f>
        <v>42248</v>
      </c>
      <c r="C2349" s="292" t="str">
        <f>'Historical VAR Data'!F2340</f>
        <v>65.63</v>
      </c>
      <c r="D2349">
        <f t="shared" si="36"/>
        <v>-9.8068799034400373E-3</v>
      </c>
      <c r="E2349">
        <v>-9.8068799034400373E-3</v>
      </c>
    </row>
    <row r="2350" spans="2:5">
      <c r="B2350" s="293">
        <f>'Historical VAR Data'!B2341</f>
        <v>42247</v>
      </c>
      <c r="C2350" s="292" t="str">
        <f>'Historical VAR Data'!F2341</f>
        <v>66.28</v>
      </c>
      <c r="D2350">
        <f t="shared" si="36"/>
        <v>-1.2055455093429521E-3</v>
      </c>
      <c r="E2350">
        <v>-1.2055455093429521E-3</v>
      </c>
    </row>
    <row r="2351" spans="2:5">
      <c r="B2351" s="293">
        <f>'Historical VAR Data'!B2342</f>
        <v>42244</v>
      </c>
      <c r="C2351" s="292" t="str">
        <f>'Historical VAR Data'!F2342</f>
        <v>66.36</v>
      </c>
      <c r="D2351">
        <f t="shared" si="36"/>
        <v>2.0452099031216336E-2</v>
      </c>
      <c r="E2351">
        <v>2.0452099031216336E-2</v>
      </c>
    </row>
    <row r="2352" spans="2:5">
      <c r="B2352" s="293">
        <f>'Historical VAR Data'!B2343</f>
        <v>42243</v>
      </c>
      <c r="C2352" s="292" t="str">
        <f>'Historical VAR Data'!F2343</f>
        <v>65.03</v>
      </c>
      <c r="D2352">
        <f t="shared" si="36"/>
        <v>-6.2652811735940802E-3</v>
      </c>
      <c r="E2352">
        <v>-6.2652811735940802E-3</v>
      </c>
    </row>
    <row r="2353" spans="2:5">
      <c r="B2353" s="293">
        <f>'Historical VAR Data'!B2344</f>
        <v>42242</v>
      </c>
      <c r="C2353" s="292" t="str">
        <f>'Historical VAR Data'!F2344</f>
        <v>65.44</v>
      </c>
      <c r="D2353">
        <f t="shared" si="36"/>
        <v>6.3047824081192772E-3</v>
      </c>
      <c r="E2353">
        <v>6.3047824081192772E-3</v>
      </c>
    </row>
    <row r="2354" spans="2:5">
      <c r="B2354" s="293">
        <f>'Historical VAR Data'!B2345</f>
        <v>42241</v>
      </c>
      <c r="C2354" s="292" t="str">
        <f>'Historical VAR Data'!F2345</f>
        <v>65.03</v>
      </c>
      <c r="D2354">
        <f t="shared" si="36"/>
        <v>3.3370411568409364E-2</v>
      </c>
      <c r="E2354">
        <v>3.3370411568409364E-2</v>
      </c>
    </row>
    <row r="2355" spans="2:5">
      <c r="B2355" s="293">
        <f>'Historical VAR Data'!B2346</f>
        <v>42240</v>
      </c>
      <c r="C2355" s="292" t="str">
        <f>'Historical VAR Data'!F2346</f>
        <v>62.93</v>
      </c>
      <c r="D2355">
        <f t="shared" si="36"/>
        <v>-6.5627319970304299E-2</v>
      </c>
      <c r="E2355">
        <v>-6.5627319970304299E-2</v>
      </c>
    </row>
    <row r="2356" spans="2:5">
      <c r="B2356" s="293">
        <f>'Historical VAR Data'!B2347</f>
        <v>42237</v>
      </c>
      <c r="C2356" s="292" t="str">
        <f>'Historical VAR Data'!F2347</f>
        <v>67.35</v>
      </c>
      <c r="D2356">
        <f t="shared" si="36"/>
        <v>-2.022112307244691E-2</v>
      </c>
      <c r="E2356">
        <v>-2.022112307244691E-2</v>
      </c>
    </row>
    <row r="2357" spans="2:5">
      <c r="B2357" s="293">
        <f>'Historical VAR Data'!B2348</f>
        <v>42236</v>
      </c>
      <c r="C2357" s="292" t="str">
        <f>'Historical VAR Data'!F2348</f>
        <v>68.74</v>
      </c>
      <c r="D2357">
        <f t="shared" si="36"/>
        <v>-4.3623673113277791E-4</v>
      </c>
      <c r="E2357">
        <v>-4.3623673113277791E-4</v>
      </c>
    </row>
    <row r="2358" spans="2:5">
      <c r="B2358" s="293">
        <f>'Historical VAR Data'!B2349</f>
        <v>42235</v>
      </c>
      <c r="C2358" s="292" t="str">
        <f>'Historical VAR Data'!F2349</f>
        <v>68.77</v>
      </c>
      <c r="D2358">
        <f t="shared" si="36"/>
        <v>-9.7912167026638856E-3</v>
      </c>
      <c r="E2358">
        <v>-9.7912167026638856E-3</v>
      </c>
    </row>
    <row r="2359" spans="2:5">
      <c r="B2359" s="293">
        <f>'Historical VAR Data'!B2350</f>
        <v>42234</v>
      </c>
      <c r="C2359" s="292" t="str">
        <f>'Historical VAR Data'!F2350</f>
        <v>69.45</v>
      </c>
      <c r="D2359">
        <f t="shared" si="36"/>
        <v>-6.1534058385803178E-3</v>
      </c>
      <c r="E2359">
        <v>-6.1534058385803178E-3</v>
      </c>
    </row>
    <row r="2360" spans="2:5">
      <c r="B2360" s="293">
        <f>'Historical VAR Data'!B2351</f>
        <v>42233</v>
      </c>
      <c r="C2360" s="292" t="str">
        <f>'Historical VAR Data'!F2351</f>
        <v>69.88</v>
      </c>
      <c r="D2360">
        <f t="shared" si="36"/>
        <v>-1.2436404748445585E-2</v>
      </c>
      <c r="E2360">
        <v>-1.2436404748445585E-2</v>
      </c>
    </row>
    <row r="2361" spans="2:5">
      <c r="B2361" s="293">
        <f>'Historical VAR Data'!B2352</f>
        <v>42230</v>
      </c>
      <c r="C2361" s="292" t="str">
        <f>'Historical VAR Data'!F2352</f>
        <v>70.76</v>
      </c>
      <c r="D2361">
        <f t="shared" si="36"/>
        <v>1.4189479719077098E-2</v>
      </c>
      <c r="E2361">
        <v>1.4189479719077098E-2</v>
      </c>
    </row>
    <row r="2362" spans="2:5">
      <c r="B2362" s="293">
        <f>'Historical VAR Data'!B2353</f>
        <v>42229</v>
      </c>
      <c r="C2362" s="292" t="str">
        <f>'Historical VAR Data'!F2353</f>
        <v>69.77</v>
      </c>
      <c r="D2362">
        <f t="shared" si="36"/>
        <v>-1.5741270749856818E-3</v>
      </c>
      <c r="E2362">
        <v>-1.5741270749856818E-3</v>
      </c>
    </row>
    <row r="2363" spans="2:5">
      <c r="B2363" s="293">
        <f>'Historical VAR Data'!B2354</f>
        <v>42228</v>
      </c>
      <c r="C2363" s="292" t="str">
        <f>'Historical VAR Data'!F2354</f>
        <v>69.88</v>
      </c>
      <c r="D2363">
        <f t="shared" si="36"/>
        <v>-2.1014289717007566E-2</v>
      </c>
      <c r="E2363">
        <v>-2.1014289717007566E-2</v>
      </c>
    </row>
    <row r="2364" spans="2:5">
      <c r="B2364" s="293">
        <f>'Historical VAR Data'!B2355</f>
        <v>42227</v>
      </c>
      <c r="C2364" s="292" t="str">
        <f>'Historical VAR Data'!F2355</f>
        <v>71.38</v>
      </c>
      <c r="D2364">
        <f t="shared" si="36"/>
        <v>-4.1852678571430157E-3</v>
      </c>
      <c r="E2364">
        <v>-4.1852678571430157E-3</v>
      </c>
    </row>
    <row r="2365" spans="2:5">
      <c r="B2365" s="293">
        <f>'Historical VAR Data'!B2356</f>
        <v>42226</v>
      </c>
      <c r="C2365" s="292" t="str">
        <f>'Historical VAR Data'!F2356</f>
        <v>71.68</v>
      </c>
      <c r="D2365">
        <f t="shared" si="36"/>
        <v>-1.8754277891854763E-2</v>
      </c>
      <c r="E2365">
        <v>-1.8754277891854763E-2</v>
      </c>
    </row>
    <row r="2366" spans="2:5">
      <c r="B2366" s="293">
        <f>'Historical VAR Data'!B2357</f>
        <v>42223</v>
      </c>
      <c r="C2366" s="292" t="str">
        <f>'Historical VAR Data'!F2357</f>
        <v>73.05</v>
      </c>
      <c r="D2366">
        <f t="shared" si="36"/>
        <v>-1.510044492382371E-2</v>
      </c>
      <c r="E2366">
        <v>-1.510044492382371E-2</v>
      </c>
    </row>
    <row r="2367" spans="2:5">
      <c r="B2367" s="293">
        <f>'Historical VAR Data'!B2358</f>
        <v>42222</v>
      </c>
      <c r="C2367" s="292" t="str">
        <f>'Historical VAR Data'!F2358</f>
        <v>74.17</v>
      </c>
      <c r="D2367">
        <f t="shared" si="36"/>
        <v>-6.1637411228727557E-3</v>
      </c>
      <c r="E2367">
        <v>-6.1637411228727557E-3</v>
      </c>
    </row>
    <row r="2368" spans="2:5">
      <c r="B2368" s="293">
        <f>'Historical VAR Data'!B2359</f>
        <v>42221</v>
      </c>
      <c r="C2368" s="292" t="str">
        <f>'Historical VAR Data'!F2359</f>
        <v>74.63</v>
      </c>
      <c r="D2368">
        <f t="shared" si="36"/>
        <v>1.1795010845986853E-2</v>
      </c>
      <c r="E2368">
        <v>1.1795010845986853E-2</v>
      </c>
    </row>
    <row r="2369" spans="2:5">
      <c r="B2369" s="293">
        <f>'Historical VAR Data'!B2360</f>
        <v>42220</v>
      </c>
      <c r="C2369" s="292" t="str">
        <f>'Historical VAR Data'!F2360</f>
        <v>73.76</v>
      </c>
      <c r="D2369">
        <f t="shared" si="36"/>
        <v>8.1411126187248676E-4</v>
      </c>
      <c r="E2369">
        <v>8.1411126187248676E-4</v>
      </c>
    </row>
    <row r="2370" spans="2:5">
      <c r="B2370" s="293">
        <f>'Historical VAR Data'!B2361</f>
        <v>42219</v>
      </c>
      <c r="C2370" s="292" t="str">
        <f>'Historical VAR Data'!F2361</f>
        <v>73.70</v>
      </c>
      <c r="D2370">
        <f t="shared" si="36"/>
        <v>0</v>
      </c>
      <c r="E2370">
        <v>0</v>
      </c>
    </row>
    <row r="2371" spans="2:5">
      <c r="B2371" s="293">
        <f>'Historical VAR Data'!B2362</f>
        <v>42216</v>
      </c>
      <c r="C2371" s="292" t="str">
        <f>'Historical VAR Data'!F2362</f>
        <v>73.70</v>
      </c>
      <c r="D2371">
        <f t="shared" si="36"/>
        <v>-5.9347181008901767E-3</v>
      </c>
      <c r="E2371">
        <v>-5.9347181008901767E-3</v>
      </c>
    </row>
    <row r="2372" spans="2:5">
      <c r="B2372" s="293">
        <f>'Historical VAR Data'!B2363</f>
        <v>42215</v>
      </c>
      <c r="C2372" s="292" t="str">
        <f>'Historical VAR Data'!F2363</f>
        <v>74.14</v>
      </c>
      <c r="D2372">
        <f t="shared" si="36"/>
        <v>2.5693035835023356E-3</v>
      </c>
      <c r="E2372">
        <v>2.5693035835023356E-3</v>
      </c>
    </row>
    <row r="2373" spans="2:5">
      <c r="B2373" s="293">
        <f>'Historical VAR Data'!B2364</f>
        <v>42214</v>
      </c>
      <c r="C2373" s="292" t="str">
        <f>'Historical VAR Data'!F2364</f>
        <v>73.95</v>
      </c>
      <c r="D2373">
        <f t="shared" si="36"/>
        <v>-1.1363636363636288E-2</v>
      </c>
      <c r="E2373">
        <v>-1.1363636363636288E-2</v>
      </c>
    </row>
    <row r="2374" spans="2:5">
      <c r="B2374" s="293">
        <f>'Historical VAR Data'!B2365</f>
        <v>42213</v>
      </c>
      <c r="C2374" s="292" t="str">
        <f>'Historical VAR Data'!F2365</f>
        <v>74.80</v>
      </c>
      <c r="D2374">
        <f t="shared" si="36"/>
        <v>2.1299836155106531E-2</v>
      </c>
      <c r="E2374">
        <v>2.1299836155106531E-2</v>
      </c>
    </row>
    <row r="2375" spans="2:5">
      <c r="B2375" s="293">
        <f>'Historical VAR Data'!B2366</f>
        <v>42212</v>
      </c>
      <c r="C2375" s="292" t="str">
        <f>'Historical VAR Data'!F2366</f>
        <v>73.24</v>
      </c>
      <c r="D2375">
        <f t="shared" si="36"/>
        <v>-2.7486389589696021E-2</v>
      </c>
      <c r="E2375">
        <v>-2.7486389589696021E-2</v>
      </c>
    </row>
    <row r="2376" spans="2:5">
      <c r="B2376" s="293">
        <f>'Historical VAR Data'!B2367</f>
        <v>42209</v>
      </c>
      <c r="C2376" s="292" t="str">
        <f>'Historical VAR Data'!F2367</f>
        <v>75.31</v>
      </c>
      <c r="D2376">
        <f t="shared" si="36"/>
        <v>-2.6486558071778946E-3</v>
      </c>
      <c r="E2376">
        <v>-2.6486558071778946E-3</v>
      </c>
    </row>
    <row r="2377" spans="2:5">
      <c r="B2377" s="293">
        <f>'Historical VAR Data'!B2368</f>
        <v>42208</v>
      </c>
      <c r="C2377" s="292" t="str">
        <f>'Historical VAR Data'!F2368</f>
        <v>75.51</v>
      </c>
      <c r="D2377">
        <f t="shared" si="36"/>
        <v>5.8611962168644196E-3</v>
      </c>
      <c r="E2377">
        <v>5.8611962168644196E-3</v>
      </c>
    </row>
    <row r="2378" spans="2:5">
      <c r="B2378" s="293">
        <f>'Historical VAR Data'!B2369</f>
        <v>42207</v>
      </c>
      <c r="C2378" s="292" t="str">
        <f>'Historical VAR Data'!F2369</f>
        <v>75.07</v>
      </c>
      <c r="D2378">
        <f t="shared" si="36"/>
        <v>1.4459459459459367E-2</v>
      </c>
      <c r="E2378">
        <v>1.4459459459459367E-2</v>
      </c>
    </row>
    <row r="2379" spans="2:5">
      <c r="B2379" s="293">
        <f>'Historical VAR Data'!B2370</f>
        <v>42206</v>
      </c>
      <c r="C2379" s="292" t="str">
        <f>'Historical VAR Data'!F2370</f>
        <v>74.00</v>
      </c>
      <c r="D2379">
        <f t="shared" si="36"/>
        <v>-8.1015392924658754E-4</v>
      </c>
      <c r="E2379">
        <v>-8.1015392924658754E-4</v>
      </c>
    </row>
    <row r="2380" spans="2:5">
      <c r="B2380" s="293">
        <f>'Historical VAR Data'!B2371</f>
        <v>42205</v>
      </c>
      <c r="C2380" s="292" t="str">
        <f>'Historical VAR Data'!F2371</f>
        <v>74.06</v>
      </c>
      <c r="D2380">
        <f t="shared" si="36"/>
        <v>1.0813733441470436E-3</v>
      </c>
      <c r="E2380">
        <v>1.0813733441470436E-3</v>
      </c>
    </row>
    <row r="2381" spans="2:5">
      <c r="B2381" s="293">
        <f>'Historical VAR Data'!B2372</f>
        <v>42202</v>
      </c>
      <c r="C2381" s="292" t="str">
        <f>'Historical VAR Data'!F2372</f>
        <v>73.98</v>
      </c>
      <c r="D2381">
        <f t="shared" ref="D2381:D2444" si="37">(C2381-C2382)/C2382</f>
        <v>6.3936879336144586E-3</v>
      </c>
      <c r="E2381">
        <v>6.3936879336144586E-3</v>
      </c>
    </row>
    <row r="2382" spans="2:5">
      <c r="B2382" s="293">
        <f>'Historical VAR Data'!B2373</f>
        <v>42201</v>
      </c>
      <c r="C2382" s="292" t="str">
        <f>'Historical VAR Data'!F2373</f>
        <v>73.51</v>
      </c>
      <c r="D2382">
        <f t="shared" si="37"/>
        <v>1.1559102793449889E-2</v>
      </c>
      <c r="E2382">
        <v>1.1559102793449889E-2</v>
      </c>
    </row>
    <row r="2383" spans="2:5">
      <c r="B2383" s="293">
        <f>'Historical VAR Data'!B2374</f>
        <v>42200</v>
      </c>
      <c r="C2383" s="292" t="str">
        <f>'Historical VAR Data'!F2374</f>
        <v>72.67</v>
      </c>
      <c r="D2383">
        <f t="shared" si="37"/>
        <v>4.1299559471367201E-4</v>
      </c>
      <c r="E2383">
        <v>4.1299559471367201E-4</v>
      </c>
    </row>
    <row r="2384" spans="2:5">
      <c r="B2384" s="293">
        <f>'Historical VAR Data'!B2375</f>
        <v>42199</v>
      </c>
      <c r="C2384" s="292" t="str">
        <f>'Historical VAR Data'!F2375</f>
        <v>72.64</v>
      </c>
      <c r="D2384">
        <f t="shared" si="37"/>
        <v>0</v>
      </c>
      <c r="E2384">
        <v>0</v>
      </c>
    </row>
    <row r="2385" spans="2:5">
      <c r="B2385" s="293">
        <f>'Historical VAR Data'!B2376</f>
        <v>42198</v>
      </c>
      <c r="C2385" s="292" t="str">
        <f>'Historical VAR Data'!F2376</f>
        <v>72.64</v>
      </c>
      <c r="D2385">
        <f t="shared" si="37"/>
        <v>2.4975306899957611E-2</v>
      </c>
      <c r="E2385">
        <v>2.4975306899957611E-2</v>
      </c>
    </row>
    <row r="2386" spans="2:5">
      <c r="B2386" s="293">
        <f>'Historical VAR Data'!B2377</f>
        <v>42195</v>
      </c>
      <c r="C2386" s="292" t="str">
        <f>'Historical VAR Data'!F2377</f>
        <v>70.87</v>
      </c>
      <c r="D2386">
        <f t="shared" si="37"/>
        <v>-9.5038434661075134E-3</v>
      </c>
      <c r="E2386">
        <v>-9.5038434661075134E-3</v>
      </c>
    </row>
    <row r="2387" spans="2:5">
      <c r="B2387" s="293">
        <f>'Historical VAR Data'!B2378</f>
        <v>42194</v>
      </c>
      <c r="C2387" s="292" t="str">
        <f>'Historical VAR Data'!F2378</f>
        <v>71.55</v>
      </c>
      <c r="D2387">
        <f t="shared" si="37"/>
        <v>-1.4327042292326852E-2</v>
      </c>
      <c r="E2387">
        <v>-1.4327042292326852E-2</v>
      </c>
    </row>
    <row r="2388" spans="2:5">
      <c r="B2388" s="293">
        <f>'Historical VAR Data'!B2379</f>
        <v>42193</v>
      </c>
      <c r="C2388" s="292" t="str">
        <f>'Historical VAR Data'!F2379</f>
        <v>72.59</v>
      </c>
      <c r="D2388">
        <f t="shared" si="37"/>
        <v>-1.0765876260561353E-2</v>
      </c>
      <c r="E2388">
        <v>-1.0765876260561353E-2</v>
      </c>
    </row>
    <row r="2389" spans="2:5">
      <c r="B2389" s="293">
        <f>'Historical VAR Data'!B2380</f>
        <v>42192</v>
      </c>
      <c r="C2389" s="292" t="str">
        <f>'Historical VAR Data'!F2380</f>
        <v>73.38</v>
      </c>
      <c r="D2389">
        <f t="shared" si="37"/>
        <v>-2.5627406718895324E-2</v>
      </c>
      <c r="E2389">
        <v>-2.5627406718895324E-2</v>
      </c>
    </row>
    <row r="2390" spans="2:5">
      <c r="B2390" s="293">
        <f>'Historical VAR Data'!B2381</f>
        <v>42191</v>
      </c>
      <c r="C2390" s="292" t="str">
        <f>'Historical VAR Data'!F2381</f>
        <v>75.31</v>
      </c>
      <c r="D2390">
        <f t="shared" si="37"/>
        <v>-6.2021641594088E-3</v>
      </c>
      <c r="E2390">
        <v>-6.2021641594088E-3</v>
      </c>
    </row>
    <row r="2391" spans="2:5">
      <c r="B2391" s="293">
        <f>'Historical VAR Data'!B2382</f>
        <v>42188</v>
      </c>
      <c r="C2391" s="292" t="str">
        <f>'Historical VAR Data'!F2382</f>
        <v>75.78</v>
      </c>
      <c r="D2391">
        <f t="shared" si="37"/>
        <v>8.7859424920127341E-3</v>
      </c>
      <c r="E2391">
        <v>8.7859424920127341E-3</v>
      </c>
    </row>
    <row r="2392" spans="2:5">
      <c r="B2392" s="293">
        <f>'Historical VAR Data'!B2383</f>
        <v>42187</v>
      </c>
      <c r="C2392" s="292" t="str">
        <f>'Historical VAR Data'!F2383</f>
        <v>75.12</v>
      </c>
      <c r="D2392">
        <f t="shared" si="37"/>
        <v>-4.7694753577106437E-3</v>
      </c>
      <c r="E2392">
        <v>-4.7694753577106437E-3</v>
      </c>
    </row>
    <row r="2393" spans="2:5">
      <c r="B2393" s="293">
        <f>'Historical VAR Data'!B2384</f>
        <v>42186</v>
      </c>
      <c r="C2393" s="292" t="str">
        <f>'Historical VAR Data'!F2384</f>
        <v>75.48</v>
      </c>
      <c r="D2393">
        <f t="shared" si="37"/>
        <v>4.792332268370599E-3</v>
      </c>
      <c r="E2393">
        <v>4.792332268370599E-3</v>
      </c>
    </row>
    <row r="2394" spans="2:5">
      <c r="B2394" s="293">
        <f>'Historical VAR Data'!B2385</f>
        <v>42185</v>
      </c>
      <c r="C2394" s="292" t="str">
        <f>'Historical VAR Data'!F2385</f>
        <v>75.12</v>
      </c>
      <c r="D2394">
        <f t="shared" si="37"/>
        <v>-7.2684022730275825E-3</v>
      </c>
      <c r="E2394">
        <v>-7.2684022730275825E-3</v>
      </c>
    </row>
    <row r="2395" spans="2:5">
      <c r="B2395" s="293">
        <f>'Historical VAR Data'!B2386</f>
        <v>42184</v>
      </c>
      <c r="C2395" s="292" t="str">
        <f>'Historical VAR Data'!F2386</f>
        <v>75.67</v>
      </c>
      <c r="D2395">
        <f t="shared" si="37"/>
        <v>6.9194943446439922E-3</v>
      </c>
      <c r="E2395">
        <v>6.9194943446439922E-3</v>
      </c>
    </row>
    <row r="2396" spans="2:5">
      <c r="B2396" s="293">
        <f>'Historical VAR Data'!B2387</f>
        <v>42181</v>
      </c>
      <c r="C2396" s="292" t="str">
        <f>'Historical VAR Data'!F2387</f>
        <v>75.15</v>
      </c>
      <c r="D2396">
        <f t="shared" si="37"/>
        <v>1.5540540540540618E-2</v>
      </c>
      <c r="E2396">
        <v>1.5540540540540618E-2</v>
      </c>
    </row>
    <row r="2397" spans="2:5">
      <c r="B2397" s="293">
        <f>'Historical VAR Data'!B2388</f>
        <v>42180</v>
      </c>
      <c r="C2397" s="292" t="str">
        <f>'Historical VAR Data'!F2388</f>
        <v>74.00</v>
      </c>
      <c r="D2397">
        <f t="shared" si="37"/>
        <v>-8.8400750066969808E-3</v>
      </c>
      <c r="E2397">
        <v>-8.8400750066969808E-3</v>
      </c>
    </row>
    <row r="2398" spans="2:5">
      <c r="B2398" s="293">
        <f>'Historical VAR Data'!B2389</f>
        <v>42179</v>
      </c>
      <c r="C2398" s="292" t="str">
        <f>'Historical VAR Data'!F2389</f>
        <v>74.66</v>
      </c>
      <c r="D2398">
        <f t="shared" si="37"/>
        <v>-1.7631578947368467E-2</v>
      </c>
      <c r="E2398">
        <v>-1.7631578947368467E-2</v>
      </c>
    </row>
    <row r="2399" spans="2:5">
      <c r="B2399" s="293">
        <f>'Historical VAR Data'!B2390</f>
        <v>42178</v>
      </c>
      <c r="C2399" s="292" t="str">
        <f>'Historical VAR Data'!F2390</f>
        <v>76.00</v>
      </c>
      <c r="D2399">
        <f t="shared" si="37"/>
        <v>1.6450448040658074E-2</v>
      </c>
      <c r="E2399">
        <v>1.6450448040658074E-2</v>
      </c>
    </row>
    <row r="2400" spans="2:5">
      <c r="B2400" s="293">
        <f>'Historical VAR Data'!B2391</f>
        <v>42177</v>
      </c>
      <c r="C2400" s="292" t="str">
        <f>'Historical VAR Data'!F2391</f>
        <v>74.77</v>
      </c>
      <c r="D2400">
        <f t="shared" si="37"/>
        <v>7.0033670033669499E-3</v>
      </c>
      <c r="E2400">
        <v>7.0033670033669499E-3</v>
      </c>
    </row>
    <row r="2401" spans="2:5">
      <c r="B2401" s="293">
        <f>'Historical VAR Data'!B2392</f>
        <v>42174</v>
      </c>
      <c r="C2401" s="292" t="str">
        <f>'Historical VAR Data'!F2392</f>
        <v>74.25</v>
      </c>
      <c r="D2401">
        <f t="shared" si="37"/>
        <v>-4.0241448692152539E-3</v>
      </c>
      <c r="E2401">
        <v>-4.0241448692152539E-3</v>
      </c>
    </row>
    <row r="2402" spans="2:5">
      <c r="B2402" s="293">
        <f>'Historical VAR Data'!B2393</f>
        <v>42173</v>
      </c>
      <c r="C2402" s="292" t="str">
        <f>'Historical VAR Data'!F2393</f>
        <v>74.55</v>
      </c>
      <c r="D2402">
        <f t="shared" si="37"/>
        <v>-2.9423565601176794E-3</v>
      </c>
      <c r="E2402">
        <v>-2.9423565601176794E-3</v>
      </c>
    </row>
    <row r="2403" spans="2:5">
      <c r="B2403" s="293">
        <f>'Historical VAR Data'!B2394</f>
        <v>42172</v>
      </c>
      <c r="C2403" s="292" t="str">
        <f>'Historical VAR Data'!F2394</f>
        <v>74.77</v>
      </c>
      <c r="D2403">
        <f t="shared" si="37"/>
        <v>-4.6592119275826478E-3</v>
      </c>
      <c r="E2403">
        <v>-4.6592119275826478E-3</v>
      </c>
    </row>
    <row r="2404" spans="2:5">
      <c r="B2404" s="293">
        <f>'Historical VAR Data'!B2395</f>
        <v>42171</v>
      </c>
      <c r="C2404" s="292" t="str">
        <f>'Historical VAR Data'!F2395</f>
        <v>75.12</v>
      </c>
      <c r="D2404">
        <f t="shared" si="37"/>
        <v>1.3218235770164607E-2</v>
      </c>
      <c r="E2404">
        <v>1.3218235770164607E-2</v>
      </c>
    </row>
    <row r="2405" spans="2:5">
      <c r="B2405" s="293">
        <f>'Historical VAR Data'!B2396</f>
        <v>42170</v>
      </c>
      <c r="C2405" s="292" t="str">
        <f>'Historical VAR Data'!F2396</f>
        <v>74.14</v>
      </c>
      <c r="D2405">
        <f t="shared" si="37"/>
        <v>-4.8322147651006639E-3</v>
      </c>
      <c r="E2405">
        <v>-4.8322147651006639E-3</v>
      </c>
    </row>
    <row r="2406" spans="2:5">
      <c r="B2406" s="293">
        <f>'Historical VAR Data'!B2397</f>
        <v>42167</v>
      </c>
      <c r="C2406" s="292" t="str">
        <f>'Historical VAR Data'!F2397</f>
        <v>74.50</v>
      </c>
      <c r="D2406">
        <f t="shared" si="37"/>
        <v>-2.6838432635528745E-4</v>
      </c>
      <c r="E2406">
        <v>-2.6838432635528745E-4</v>
      </c>
    </row>
    <row r="2407" spans="2:5">
      <c r="B2407" s="293">
        <f>'Historical VAR Data'!B2398</f>
        <v>42166</v>
      </c>
      <c r="C2407" s="292" t="str">
        <f>'Historical VAR Data'!F2398</f>
        <v>74.52</v>
      </c>
      <c r="D2407">
        <f t="shared" si="37"/>
        <v>-2.4734982332155486E-2</v>
      </c>
      <c r="E2407">
        <v>-2.4734982332155486E-2</v>
      </c>
    </row>
    <row r="2408" spans="2:5">
      <c r="B2408" s="293">
        <f>'Historical VAR Data'!B2399</f>
        <v>42165</v>
      </c>
      <c r="C2408" s="292" t="str">
        <f>'Historical VAR Data'!F2399</f>
        <v>76.41</v>
      </c>
      <c r="D2408">
        <f t="shared" si="37"/>
        <v>7.2501977326653987E-3</v>
      </c>
      <c r="E2408">
        <v>7.2501977326653987E-3</v>
      </c>
    </row>
    <row r="2409" spans="2:5">
      <c r="B2409" s="293">
        <f>'Historical VAR Data'!B2400</f>
        <v>42164</v>
      </c>
      <c r="C2409" s="292" t="str">
        <f>'Historical VAR Data'!F2400</f>
        <v>75.86</v>
      </c>
      <c r="D2409">
        <f t="shared" si="37"/>
        <v>3.9703546850184904E-3</v>
      </c>
      <c r="E2409">
        <v>3.9703546850184904E-3</v>
      </c>
    </row>
    <row r="2410" spans="2:5">
      <c r="B2410" s="293">
        <f>'Historical VAR Data'!B2401</f>
        <v>42163</v>
      </c>
      <c r="C2410" s="292" t="str">
        <f>'Historical VAR Data'!F2401</f>
        <v>75.56</v>
      </c>
      <c r="D2410">
        <f t="shared" si="37"/>
        <v>-1.1382964804396238E-2</v>
      </c>
      <c r="E2410">
        <v>-1.1382964804396238E-2</v>
      </c>
    </row>
    <row r="2411" spans="2:5">
      <c r="B2411" s="293">
        <f>'Historical VAR Data'!B2402</f>
        <v>42160</v>
      </c>
      <c r="C2411" s="292" t="str">
        <f>'Historical VAR Data'!F2402</f>
        <v>76.43</v>
      </c>
      <c r="D2411">
        <f t="shared" si="37"/>
        <v>2.3022353098648283E-2</v>
      </c>
      <c r="E2411">
        <v>2.3022353098648283E-2</v>
      </c>
    </row>
    <row r="2412" spans="2:5">
      <c r="B2412" s="293">
        <f>'Historical VAR Data'!B2403</f>
        <v>42159</v>
      </c>
      <c r="C2412" s="292" t="str">
        <f>'Historical VAR Data'!F2403</f>
        <v>74.71</v>
      </c>
      <c r="D2412">
        <f t="shared" si="37"/>
        <v>-1.1249338274219277E-2</v>
      </c>
      <c r="E2412">
        <v>-1.1249338274219277E-2</v>
      </c>
    </row>
    <row r="2413" spans="2:5">
      <c r="B2413" s="293">
        <f>'Historical VAR Data'!B2404</f>
        <v>42158</v>
      </c>
      <c r="C2413" s="292" t="str">
        <f>'Historical VAR Data'!F2404</f>
        <v>75.56</v>
      </c>
      <c r="D2413">
        <f t="shared" si="37"/>
        <v>3.5861336166821091E-3</v>
      </c>
      <c r="E2413">
        <v>3.5861336166821091E-3</v>
      </c>
    </row>
    <row r="2414" spans="2:5">
      <c r="B2414" s="293">
        <f>'Historical VAR Data'!B2405</f>
        <v>42157</v>
      </c>
      <c r="C2414" s="292" t="str">
        <f>'Historical VAR Data'!F2405</f>
        <v>75.29</v>
      </c>
      <c r="D2414">
        <f t="shared" si="37"/>
        <v>-4.2322444121147091E-3</v>
      </c>
      <c r="E2414">
        <v>-4.2322444121147091E-3</v>
      </c>
    </row>
    <row r="2415" spans="2:5">
      <c r="B2415" s="293">
        <f>'Historical VAR Data'!B2406</f>
        <v>42156</v>
      </c>
      <c r="C2415" s="292" t="str">
        <f>'Historical VAR Data'!F2406</f>
        <v>75.61</v>
      </c>
      <c r="D2415">
        <f t="shared" si="37"/>
        <v>1.4626945786366122E-2</v>
      </c>
      <c r="E2415">
        <v>1.4626945786366122E-2</v>
      </c>
    </row>
    <row r="2416" spans="2:5">
      <c r="B2416" s="293">
        <f>'Historical VAR Data'!B2407</f>
        <v>42153</v>
      </c>
      <c r="C2416" s="292" t="str">
        <f>'Historical VAR Data'!F2407</f>
        <v>74.52</v>
      </c>
      <c r="D2416">
        <f t="shared" si="37"/>
        <v>1.4015512314600643E-2</v>
      </c>
      <c r="E2416">
        <v>1.4015512314600643E-2</v>
      </c>
    </row>
    <row r="2417" spans="2:5">
      <c r="B2417" s="293">
        <f>'Historical VAR Data'!B2408</f>
        <v>42152</v>
      </c>
      <c r="C2417" s="292" t="str">
        <f>'Historical VAR Data'!F2408</f>
        <v>73.49</v>
      </c>
      <c r="D2417">
        <f t="shared" si="37"/>
        <v>3.0025931486283453E-3</v>
      </c>
      <c r="E2417">
        <v>3.0025931486283453E-3</v>
      </c>
    </row>
    <row r="2418" spans="2:5">
      <c r="B2418" s="293">
        <f>'Historical VAR Data'!B2409</f>
        <v>42151</v>
      </c>
      <c r="C2418" s="292" t="str">
        <f>'Historical VAR Data'!F2409</f>
        <v>73.27</v>
      </c>
      <c r="D2418">
        <f t="shared" si="37"/>
        <v>1.3276172037062561E-2</v>
      </c>
      <c r="E2418">
        <v>1.3276172037062561E-2</v>
      </c>
    </row>
    <row r="2419" spans="2:5">
      <c r="B2419" s="293">
        <f>'Historical VAR Data'!B2410</f>
        <v>42150</v>
      </c>
      <c r="C2419" s="292" t="str">
        <f>'Historical VAR Data'!F2410</f>
        <v>72.31</v>
      </c>
      <c r="D2419">
        <f t="shared" si="37"/>
        <v>-1.3102224648560035E-2</v>
      </c>
      <c r="E2419">
        <v>-1.3102224648560035E-2</v>
      </c>
    </row>
    <row r="2420" spans="2:5">
      <c r="B2420" s="293">
        <f>'Historical VAR Data'!B2411</f>
        <v>42149</v>
      </c>
      <c r="C2420" s="292" t="str">
        <f>'Historical VAR Data'!F2411</f>
        <v>73.27</v>
      </c>
      <c r="D2420">
        <f t="shared" si="37"/>
        <v>-8.1223771490457359E-3</v>
      </c>
      <c r="E2420">
        <v>-8.1223771490457359E-3</v>
      </c>
    </row>
    <row r="2421" spans="2:5">
      <c r="B2421" s="293">
        <f>'Historical VAR Data'!B2412</f>
        <v>42146</v>
      </c>
      <c r="C2421" s="292" t="str">
        <f>'Historical VAR Data'!F2412</f>
        <v>73.87</v>
      </c>
      <c r="D2421">
        <f t="shared" si="37"/>
        <v>2.9871011541072485E-3</v>
      </c>
      <c r="E2421">
        <v>2.9871011541072485E-3</v>
      </c>
    </row>
    <row r="2422" spans="2:5">
      <c r="B2422" s="293">
        <f>'Historical VAR Data'!B2413</f>
        <v>42145</v>
      </c>
      <c r="C2422" s="292" t="str">
        <f>'Historical VAR Data'!F2413</f>
        <v>73.65</v>
      </c>
      <c r="D2422">
        <f t="shared" si="37"/>
        <v>-8.7483176312246492E-3</v>
      </c>
      <c r="E2422">
        <v>-8.7483176312246492E-3</v>
      </c>
    </row>
    <row r="2423" spans="2:5">
      <c r="B2423" s="293">
        <f>'Historical VAR Data'!B2414</f>
        <v>42144</v>
      </c>
      <c r="C2423" s="292" t="str">
        <f>'Historical VAR Data'!F2414</f>
        <v>74.30</v>
      </c>
      <c r="D2423">
        <f t="shared" si="37"/>
        <v>2.692514808830913E-4</v>
      </c>
      <c r="E2423">
        <v>2.692514808830913E-4</v>
      </c>
    </row>
    <row r="2424" spans="2:5">
      <c r="B2424" s="293">
        <f>'Historical VAR Data'!B2415</f>
        <v>42143</v>
      </c>
      <c r="C2424" s="292" t="str">
        <f>'Historical VAR Data'!F2415</f>
        <v>74.28</v>
      </c>
      <c r="D2424">
        <f t="shared" si="37"/>
        <v>-2.6917900403763154E-4</v>
      </c>
      <c r="E2424">
        <v>-2.6917900403763154E-4</v>
      </c>
    </row>
    <row r="2425" spans="2:5">
      <c r="B2425" s="293">
        <f>'Historical VAR Data'!B2416</f>
        <v>42142</v>
      </c>
      <c r="C2425" s="292" t="str">
        <f>'Historical VAR Data'!F2416</f>
        <v>74.30</v>
      </c>
      <c r="D2425">
        <f t="shared" si="37"/>
        <v>2.692514808830913E-4</v>
      </c>
      <c r="E2425">
        <v>2.692514808830913E-4</v>
      </c>
    </row>
    <row r="2426" spans="2:5">
      <c r="B2426" s="293">
        <f>'Historical VAR Data'!B2417</f>
        <v>42139</v>
      </c>
      <c r="C2426" s="292" t="str">
        <f>'Historical VAR Data'!F2417</f>
        <v>74.28</v>
      </c>
      <c r="D2426">
        <f t="shared" si="37"/>
        <v>-2.1214916326261688E-2</v>
      </c>
      <c r="E2426">
        <v>-2.1214916326261688E-2</v>
      </c>
    </row>
    <row r="2427" spans="2:5">
      <c r="B2427" s="293">
        <f>'Historical VAR Data'!B2418</f>
        <v>42138</v>
      </c>
      <c r="C2427" s="292" t="str">
        <f>'Historical VAR Data'!F2418</f>
        <v>75.89</v>
      </c>
      <c r="D2427">
        <f t="shared" si="37"/>
        <v>4.7663180193300595E-3</v>
      </c>
      <c r="E2427">
        <v>4.7663180193300595E-3</v>
      </c>
    </row>
    <row r="2428" spans="2:5">
      <c r="B2428" s="293">
        <f>'Historical VAR Data'!B2419</f>
        <v>42137</v>
      </c>
      <c r="C2428" s="292" t="str">
        <f>'Historical VAR Data'!F2419</f>
        <v>75.53</v>
      </c>
      <c r="D2428">
        <f t="shared" si="37"/>
        <v>-2.3024188332686601E-2</v>
      </c>
      <c r="E2428">
        <v>-2.3024188332686601E-2</v>
      </c>
    </row>
    <row r="2429" spans="2:5">
      <c r="B2429" s="293">
        <f>'Historical VAR Data'!B2420</f>
        <v>42136</v>
      </c>
      <c r="C2429" s="292" t="str">
        <f>'Historical VAR Data'!F2420</f>
        <v>77.31</v>
      </c>
      <c r="D2429">
        <f t="shared" si="37"/>
        <v>-2.2753128555176302E-2</v>
      </c>
      <c r="E2429">
        <v>-2.2753128555176302E-2</v>
      </c>
    </row>
    <row r="2430" spans="2:5">
      <c r="B2430" s="293">
        <f>'Historical VAR Data'!B2421</f>
        <v>42135</v>
      </c>
      <c r="C2430" s="292" t="str">
        <f>'Historical VAR Data'!F2421</f>
        <v>79.11</v>
      </c>
      <c r="D2430">
        <f t="shared" si="37"/>
        <v>2.0774193548387089E-2</v>
      </c>
      <c r="E2430">
        <v>2.0774193548387089E-2</v>
      </c>
    </row>
    <row r="2431" spans="2:5">
      <c r="B2431" s="293">
        <f>'Historical VAR Data'!B2422</f>
        <v>42132</v>
      </c>
      <c r="C2431" s="292" t="str">
        <f>'Historical VAR Data'!F2422</f>
        <v>77.50</v>
      </c>
      <c r="D2431">
        <f t="shared" si="37"/>
        <v>-3.4717757490034208E-3</v>
      </c>
      <c r="E2431">
        <v>-3.4717757490034208E-3</v>
      </c>
    </row>
    <row r="2432" spans="2:5">
      <c r="B2432" s="293">
        <f>'Historical VAR Data'!B2423</f>
        <v>42131</v>
      </c>
      <c r="C2432" s="292" t="str">
        <f>'Historical VAR Data'!F2423</f>
        <v>77.77</v>
      </c>
      <c r="D2432">
        <f t="shared" si="37"/>
        <v>-1.4571718195641228E-2</v>
      </c>
      <c r="E2432">
        <v>-1.4571718195641228E-2</v>
      </c>
    </row>
    <row r="2433" spans="2:5">
      <c r="B2433" s="293">
        <f>'Historical VAR Data'!B2424</f>
        <v>42130</v>
      </c>
      <c r="C2433" s="292" t="str">
        <f>'Historical VAR Data'!F2424</f>
        <v>78.92</v>
      </c>
      <c r="D2433">
        <f t="shared" si="37"/>
        <v>-3.9201363525687836E-2</v>
      </c>
      <c r="E2433">
        <v>-3.9201363525687836E-2</v>
      </c>
    </row>
    <row r="2434" spans="2:5">
      <c r="B2434" s="293">
        <f>'Historical VAR Data'!B2425</f>
        <v>42129</v>
      </c>
      <c r="C2434" s="292" t="str">
        <f>'Historical VAR Data'!F2425</f>
        <v>82.14</v>
      </c>
      <c r="D2434">
        <f t="shared" si="37"/>
        <v>-1.2146722790138365E-2</v>
      </c>
      <c r="E2434">
        <v>-1.2146722790138365E-2</v>
      </c>
    </row>
    <row r="2435" spans="2:5">
      <c r="B2435" s="293">
        <f>'Historical VAR Data'!B2426</f>
        <v>42128</v>
      </c>
      <c r="C2435" s="292" t="str">
        <f>'Historical VAR Data'!F2426</f>
        <v>83.15</v>
      </c>
      <c r="D2435">
        <f t="shared" si="37"/>
        <v>1.3653541387297385E-2</v>
      </c>
      <c r="E2435">
        <v>1.3653541387297385E-2</v>
      </c>
    </row>
    <row r="2436" spans="2:5">
      <c r="B2436" s="293">
        <f>'Historical VAR Data'!B2427</f>
        <v>42124</v>
      </c>
      <c r="C2436" s="292" t="str">
        <f>'Historical VAR Data'!F2427</f>
        <v>82.03</v>
      </c>
      <c r="D2436">
        <f t="shared" si="37"/>
        <v>-8.5810974135846485E-3</v>
      </c>
      <c r="E2436">
        <v>-8.5810974135846485E-3</v>
      </c>
    </row>
    <row r="2437" spans="2:5">
      <c r="B2437" s="293">
        <f>'Historical VAR Data'!B2428</f>
        <v>42123</v>
      </c>
      <c r="C2437" s="292" t="str">
        <f>'Historical VAR Data'!F2428</f>
        <v>82.74</v>
      </c>
      <c r="D2437">
        <f t="shared" si="37"/>
        <v>2.0588591498123011E-3</v>
      </c>
      <c r="E2437">
        <v>2.0588591498123011E-3</v>
      </c>
    </row>
    <row r="2438" spans="2:5">
      <c r="B2438" s="293">
        <f>'Historical VAR Data'!B2429</f>
        <v>42122</v>
      </c>
      <c r="C2438" s="292" t="str">
        <f>'Historical VAR Data'!F2429</f>
        <v>82.57</v>
      </c>
      <c r="D2438">
        <f t="shared" si="37"/>
        <v>2.0516623408725704E-2</v>
      </c>
      <c r="E2438">
        <v>2.0516623408725704E-2</v>
      </c>
    </row>
    <row r="2439" spans="2:5">
      <c r="B2439" s="293">
        <f>'Historical VAR Data'!B2430</f>
        <v>42121</v>
      </c>
      <c r="C2439" s="292" t="str">
        <f>'Historical VAR Data'!F2430</f>
        <v>80.91</v>
      </c>
      <c r="D2439">
        <f t="shared" si="37"/>
        <v>-1.0275229357798206E-2</v>
      </c>
      <c r="E2439">
        <v>-1.0275229357798206E-2</v>
      </c>
    </row>
    <row r="2440" spans="2:5">
      <c r="B2440" s="293">
        <f>'Historical VAR Data'!B2431</f>
        <v>42118</v>
      </c>
      <c r="C2440" s="292" t="str">
        <f>'Historical VAR Data'!F2431</f>
        <v>81.75</v>
      </c>
      <c r="D2440">
        <f t="shared" si="37"/>
        <v>1.96102463537194E-3</v>
      </c>
      <c r="E2440">
        <v>1.96102463537194E-3</v>
      </c>
    </row>
    <row r="2441" spans="2:5">
      <c r="B2441" s="293">
        <f>'Historical VAR Data'!B2432</f>
        <v>42117</v>
      </c>
      <c r="C2441" s="292" t="str">
        <f>'Historical VAR Data'!F2432</f>
        <v>81.59</v>
      </c>
      <c r="D2441">
        <f t="shared" si="37"/>
        <v>-2.0998320134389247E-2</v>
      </c>
      <c r="E2441">
        <v>-2.0998320134389247E-2</v>
      </c>
    </row>
    <row r="2442" spans="2:5">
      <c r="B2442" s="293">
        <f>'Historical VAR Data'!B2433</f>
        <v>42116</v>
      </c>
      <c r="C2442" s="292" t="str">
        <f>'Historical VAR Data'!F2433</f>
        <v>83.34</v>
      </c>
      <c r="D2442">
        <f t="shared" si="37"/>
        <v>8.958837772397206E-3</v>
      </c>
      <c r="E2442">
        <v>8.958837772397206E-3</v>
      </c>
    </row>
    <row r="2443" spans="2:5">
      <c r="B2443" s="293">
        <f>'Historical VAR Data'!B2434</f>
        <v>42115</v>
      </c>
      <c r="C2443" s="292" t="str">
        <f>'Historical VAR Data'!F2434</f>
        <v>82.60</v>
      </c>
      <c r="D2443">
        <f t="shared" si="37"/>
        <v>-1.9700925706147766E-2</v>
      </c>
      <c r="E2443">
        <v>-1.9700925706147766E-2</v>
      </c>
    </row>
    <row r="2444" spans="2:5">
      <c r="B2444" s="293">
        <f>'Historical VAR Data'!B2435</f>
        <v>42114</v>
      </c>
      <c r="C2444" s="292" t="str">
        <f>'Historical VAR Data'!F2435</f>
        <v>84.26</v>
      </c>
      <c r="D2444">
        <f t="shared" si="37"/>
        <v>-2.2845877304882276E-2</v>
      </c>
      <c r="E2444">
        <v>-2.2845877304882276E-2</v>
      </c>
    </row>
    <row r="2445" spans="2:5">
      <c r="B2445" s="293">
        <f>'Historical VAR Data'!B2436</f>
        <v>42111</v>
      </c>
      <c r="C2445" s="292" t="str">
        <f>'Historical VAR Data'!F2436</f>
        <v>86.23</v>
      </c>
      <c r="D2445">
        <f t="shared" ref="D2445:D2508" si="38">(C2445-C2446)/C2446</f>
        <v>1.2208005634464213E-2</v>
      </c>
      <c r="E2445">
        <v>1.2208005634464213E-2</v>
      </c>
    </row>
    <row r="2446" spans="2:5">
      <c r="B2446" s="293">
        <f>'Historical VAR Data'!B2437</f>
        <v>42110</v>
      </c>
      <c r="C2446" s="292" t="str">
        <f>'Historical VAR Data'!F2437</f>
        <v>85.19</v>
      </c>
      <c r="D2446">
        <f t="shared" si="38"/>
        <v>1.1277302943969645E-2</v>
      </c>
      <c r="E2446">
        <v>1.1277302943969645E-2</v>
      </c>
    </row>
    <row r="2447" spans="2:5">
      <c r="B2447" s="293">
        <f>'Historical VAR Data'!B2438</f>
        <v>42109</v>
      </c>
      <c r="C2447" s="292" t="str">
        <f>'Historical VAR Data'!F2438</f>
        <v>84.24</v>
      </c>
      <c r="D2447">
        <f t="shared" si="38"/>
        <v>-1.8753640069889336E-2</v>
      </c>
      <c r="E2447">
        <v>-1.8753640069889336E-2</v>
      </c>
    </row>
    <row r="2448" spans="2:5">
      <c r="B2448" s="293">
        <f>'Historical VAR Data'!B2439</f>
        <v>42107</v>
      </c>
      <c r="C2448" s="292" t="str">
        <f>'Historical VAR Data'!F2439</f>
        <v>85.85</v>
      </c>
      <c r="D2448">
        <f t="shared" si="38"/>
        <v>1.059446733372562E-2</v>
      </c>
      <c r="E2448">
        <v>1.059446733372562E-2</v>
      </c>
    </row>
    <row r="2449" spans="2:5">
      <c r="B2449" s="293">
        <f>'Historical VAR Data'!B2440</f>
        <v>42104</v>
      </c>
      <c r="C2449" s="292" t="str">
        <f>'Historical VAR Data'!F2440</f>
        <v>84.95</v>
      </c>
      <c r="D2449">
        <f t="shared" si="38"/>
        <v>-1.071386980319089E-2</v>
      </c>
      <c r="E2449">
        <v>-1.071386980319089E-2</v>
      </c>
    </row>
    <row r="2450" spans="2:5">
      <c r="B2450" s="293">
        <f>'Historical VAR Data'!B2441</f>
        <v>42103</v>
      </c>
      <c r="C2450" s="292" t="str">
        <f>'Historical VAR Data'!F2441</f>
        <v>85.87</v>
      </c>
      <c r="D2450">
        <f t="shared" si="38"/>
        <v>7.9821575302266318E-3</v>
      </c>
      <c r="E2450">
        <v>7.9821575302266318E-3</v>
      </c>
    </row>
    <row r="2451" spans="2:5">
      <c r="B2451" s="293">
        <f>'Historical VAR Data'!B2442</f>
        <v>42102</v>
      </c>
      <c r="C2451" s="292" t="str">
        <f>'Historical VAR Data'!F2442</f>
        <v>85.19</v>
      </c>
      <c r="D2451">
        <f t="shared" si="38"/>
        <v>-1.2895662368112477E-3</v>
      </c>
      <c r="E2451">
        <v>-1.2895662368112477E-3</v>
      </c>
    </row>
    <row r="2452" spans="2:5">
      <c r="B2452" s="293">
        <f>'Historical VAR Data'!B2443</f>
        <v>42101</v>
      </c>
      <c r="C2452" s="292" t="str">
        <f>'Historical VAR Data'!F2443</f>
        <v>85.30</v>
      </c>
      <c r="D2452">
        <f t="shared" si="38"/>
        <v>2.758703770630035E-2</v>
      </c>
      <c r="E2452">
        <v>2.758703770630035E-2</v>
      </c>
    </row>
    <row r="2453" spans="2:5">
      <c r="B2453" s="293">
        <f>'Historical VAR Data'!B2444</f>
        <v>42100</v>
      </c>
      <c r="C2453" s="292" t="str">
        <f>'Historical VAR Data'!F2444</f>
        <v>83.01</v>
      </c>
      <c r="D2453">
        <f t="shared" si="38"/>
        <v>2.9389880952381008E-2</v>
      </c>
      <c r="E2453">
        <v>2.9389880952381008E-2</v>
      </c>
    </row>
    <row r="2454" spans="2:5">
      <c r="B2454" s="293">
        <f>'Historical VAR Data'!B2445</f>
        <v>42095</v>
      </c>
      <c r="C2454" s="292" t="str">
        <f>'Historical VAR Data'!F2445</f>
        <v>80.64</v>
      </c>
      <c r="D2454">
        <f t="shared" si="38"/>
        <v>6.2390816071874224E-3</v>
      </c>
      <c r="E2454">
        <v>6.2390816071874224E-3</v>
      </c>
    </row>
    <row r="2455" spans="2:5">
      <c r="B2455" s="293">
        <f>'Historical VAR Data'!B2446</f>
        <v>42094</v>
      </c>
      <c r="C2455" s="292" t="str">
        <f>'Historical VAR Data'!F2446</f>
        <v>80.14</v>
      </c>
      <c r="D2455">
        <f t="shared" si="38"/>
        <v>-5.0900062073246013E-3</v>
      </c>
      <c r="E2455">
        <v>-5.0900062073246013E-3</v>
      </c>
    </row>
    <row r="2456" spans="2:5">
      <c r="B2456" s="293">
        <f>'Historical VAR Data'!B2447</f>
        <v>42093</v>
      </c>
      <c r="C2456" s="292" t="str">
        <f>'Historical VAR Data'!F2447</f>
        <v>80.55</v>
      </c>
      <c r="D2456">
        <f t="shared" si="38"/>
        <v>1.3717593757865637E-2</v>
      </c>
      <c r="E2456">
        <v>1.3717593757865637E-2</v>
      </c>
    </row>
    <row r="2457" spans="2:5">
      <c r="B2457" s="293">
        <f>'Historical VAR Data'!B2448</f>
        <v>42090</v>
      </c>
      <c r="C2457" s="292" t="str">
        <f>'Historical VAR Data'!F2448</f>
        <v>79.46</v>
      </c>
      <c r="D2457">
        <f t="shared" si="38"/>
        <v>1.1070110701106887E-2</v>
      </c>
      <c r="E2457">
        <v>1.1070110701106887E-2</v>
      </c>
    </row>
    <row r="2458" spans="2:5">
      <c r="B2458" s="293">
        <f>'Historical VAR Data'!B2449</f>
        <v>42089</v>
      </c>
      <c r="C2458" s="292" t="str">
        <f>'Historical VAR Data'!F2449</f>
        <v>78.59</v>
      </c>
      <c r="D2458">
        <f t="shared" si="38"/>
        <v>-2.2755533449390679E-2</v>
      </c>
      <c r="E2458">
        <v>-2.2755533449390679E-2</v>
      </c>
    </row>
    <row r="2459" spans="2:5">
      <c r="B2459" s="293">
        <f>'Historical VAR Data'!B2450</f>
        <v>42088</v>
      </c>
      <c r="C2459" s="292" t="str">
        <f>'Historical VAR Data'!F2450</f>
        <v>80.42</v>
      </c>
      <c r="D2459">
        <f t="shared" si="38"/>
        <v>-3.5037197024238083E-2</v>
      </c>
      <c r="E2459">
        <v>-3.5037197024238083E-2</v>
      </c>
    </row>
    <row r="2460" spans="2:5">
      <c r="B2460" s="293">
        <f>'Historical VAR Data'!B2451</f>
        <v>42087</v>
      </c>
      <c r="C2460" s="292" t="str">
        <f>'Historical VAR Data'!F2451</f>
        <v>83.34</v>
      </c>
      <c r="D2460">
        <f t="shared" si="38"/>
        <v>1.6961561928004888E-2</v>
      </c>
      <c r="E2460">
        <v>1.6961561928004888E-2</v>
      </c>
    </row>
    <row r="2461" spans="2:5">
      <c r="B2461" s="293">
        <f>'Historical VAR Data'!B2452</f>
        <v>42086</v>
      </c>
      <c r="C2461" s="292" t="str">
        <f>'Historical VAR Data'!F2452</f>
        <v>81.95</v>
      </c>
      <c r="D2461">
        <f t="shared" si="38"/>
        <v>3.1985895982873776E-2</v>
      </c>
      <c r="E2461">
        <v>3.1985895982873776E-2</v>
      </c>
    </row>
    <row r="2462" spans="2:5">
      <c r="B2462" s="293">
        <f>'Historical VAR Data'!B2453</f>
        <v>42083</v>
      </c>
      <c r="C2462" s="292" t="str">
        <f>'Historical VAR Data'!F2453</f>
        <v>79.41</v>
      </c>
      <c r="D2462">
        <f t="shared" si="38"/>
        <v>-5.9791617333649037E-2</v>
      </c>
      <c r="E2462">
        <v>-5.9791617333649037E-2</v>
      </c>
    </row>
    <row r="2463" spans="2:5">
      <c r="B2463" s="293">
        <f>'Historical VAR Data'!B2454</f>
        <v>42082</v>
      </c>
      <c r="C2463" s="292" t="str">
        <f>'Historical VAR Data'!F2454</f>
        <v>84.46</v>
      </c>
      <c r="D2463">
        <f t="shared" si="38"/>
        <v>1.380386508222292E-2</v>
      </c>
      <c r="E2463">
        <v>1.380386508222292E-2</v>
      </c>
    </row>
    <row r="2464" spans="2:5">
      <c r="B2464" s="293">
        <f>'Historical VAR Data'!B2455</f>
        <v>42081</v>
      </c>
      <c r="C2464" s="292" t="str">
        <f>'Historical VAR Data'!F2455</f>
        <v>83.31</v>
      </c>
      <c r="D2464">
        <f t="shared" si="38"/>
        <v>-3.2965757399883958E-2</v>
      </c>
      <c r="E2464">
        <v>-3.2965757399883958E-2</v>
      </c>
    </row>
    <row r="2465" spans="2:5">
      <c r="B2465" s="293">
        <f>'Historical VAR Data'!B2456</f>
        <v>42080</v>
      </c>
      <c r="C2465" s="292" t="str">
        <f>'Historical VAR Data'!F2456</f>
        <v>86.15</v>
      </c>
      <c r="D2465">
        <f t="shared" si="38"/>
        <v>1.2814483893722119E-2</v>
      </c>
      <c r="E2465">
        <v>1.2814483893722119E-2</v>
      </c>
    </row>
    <row r="2466" spans="2:5">
      <c r="B2466" s="293">
        <f>'Historical VAR Data'!B2457</f>
        <v>42079</v>
      </c>
      <c r="C2466" s="292" t="str">
        <f>'Historical VAR Data'!F2457</f>
        <v>85.06</v>
      </c>
      <c r="D2466">
        <f t="shared" si="38"/>
        <v>-2.2523557802803882E-2</v>
      </c>
      <c r="E2466">
        <v>-2.2523557802803882E-2</v>
      </c>
    </row>
    <row r="2467" spans="2:5">
      <c r="B2467" s="293">
        <f>'Historical VAR Data'!B2458</f>
        <v>42076</v>
      </c>
      <c r="C2467" s="292" t="str">
        <f>'Historical VAR Data'!F2458</f>
        <v>87.02</v>
      </c>
      <c r="D2467">
        <f t="shared" si="38"/>
        <v>-1.6062413951353897E-3</v>
      </c>
      <c r="E2467">
        <v>-1.6062413951353897E-3</v>
      </c>
    </row>
    <row r="2468" spans="2:5">
      <c r="B2468" s="293">
        <f>'Historical VAR Data'!B2459</f>
        <v>42075</v>
      </c>
      <c r="C2468" s="292" t="str">
        <f>'Historical VAR Data'!F2459</f>
        <v>87.16</v>
      </c>
      <c r="D2468">
        <f t="shared" si="38"/>
        <v>3.8731974734834945E-2</v>
      </c>
      <c r="E2468">
        <v>3.8731974734834945E-2</v>
      </c>
    </row>
    <row r="2469" spans="2:5">
      <c r="B2469" s="293">
        <f>'Historical VAR Data'!B2460</f>
        <v>42074</v>
      </c>
      <c r="C2469" s="292" t="str">
        <f>'Historical VAR Data'!F2460</f>
        <v>83.91</v>
      </c>
      <c r="D2469">
        <f t="shared" si="38"/>
        <v>2.5293255131964724E-2</v>
      </c>
      <c r="E2469">
        <v>2.5293255131964724E-2</v>
      </c>
    </row>
    <row r="2470" spans="2:5">
      <c r="B2470" s="293">
        <f>'Historical VAR Data'!B2461</f>
        <v>42073</v>
      </c>
      <c r="C2470" s="292" t="str">
        <f>'Historical VAR Data'!F2461</f>
        <v>81.84</v>
      </c>
      <c r="D2470">
        <f t="shared" si="38"/>
        <v>-1.2190706095352938E-2</v>
      </c>
      <c r="E2470">
        <v>-1.2190706095352938E-2</v>
      </c>
    </row>
    <row r="2471" spans="2:5">
      <c r="B2471" s="293">
        <f>'Historical VAR Data'!B2462</f>
        <v>42072</v>
      </c>
      <c r="C2471" s="292" t="str">
        <f>'Historical VAR Data'!F2462</f>
        <v>82.85</v>
      </c>
      <c r="D2471">
        <f t="shared" si="38"/>
        <v>-4.0088054686594925E-2</v>
      </c>
      <c r="E2471">
        <v>-4.0088054686594925E-2</v>
      </c>
    </row>
    <row r="2472" spans="2:5">
      <c r="B2472" s="293">
        <f>'Historical VAR Data'!B2463</f>
        <v>42068</v>
      </c>
      <c r="C2472" s="292" t="str">
        <f>'Historical VAR Data'!F2463</f>
        <v>86.31</v>
      </c>
      <c r="D2472">
        <f t="shared" si="38"/>
        <v>4.0716612377851161E-3</v>
      </c>
      <c r="E2472">
        <v>4.0716612377851161E-3</v>
      </c>
    </row>
    <row r="2473" spans="2:5">
      <c r="B2473" s="293">
        <f>'Historical VAR Data'!B2464</f>
        <v>42067</v>
      </c>
      <c r="C2473" s="292" t="str">
        <f>'Historical VAR Data'!F2464</f>
        <v>85.96</v>
      </c>
      <c r="D2473">
        <f t="shared" si="38"/>
        <v>-7.5049070546126971E-3</v>
      </c>
      <c r="E2473">
        <v>-7.5049070546126971E-3</v>
      </c>
    </row>
    <row r="2474" spans="2:5">
      <c r="B2474" s="293">
        <f>'Historical VAR Data'!B2465</f>
        <v>42066</v>
      </c>
      <c r="C2474" s="292" t="str">
        <f>'Historical VAR Data'!F2465</f>
        <v>86.61</v>
      </c>
      <c r="D2474">
        <f t="shared" si="38"/>
        <v>-5.0545663411832023E-3</v>
      </c>
      <c r="E2474">
        <v>-5.0545663411832023E-3</v>
      </c>
    </row>
    <row r="2475" spans="2:5">
      <c r="B2475" s="293">
        <f>'Historical VAR Data'!B2466</f>
        <v>42065</v>
      </c>
      <c r="C2475" s="292" t="str">
        <f>'Historical VAR Data'!F2466</f>
        <v>87.05</v>
      </c>
      <c r="D2475">
        <f t="shared" si="38"/>
        <v>6.7075286226436718E-3</v>
      </c>
      <c r="E2475">
        <v>6.7075286226436718E-3</v>
      </c>
    </row>
    <row r="2476" spans="2:5">
      <c r="B2476" s="293">
        <f>'Historical VAR Data'!B2467</f>
        <v>42062</v>
      </c>
      <c r="C2476" s="292" t="str">
        <f>'Historical VAR Data'!F2467</f>
        <v>86.47</v>
      </c>
      <c r="D2476">
        <f t="shared" si="38"/>
        <v>3.3217827697454905E-2</v>
      </c>
      <c r="E2476">
        <v>3.3217827697454905E-2</v>
      </c>
    </row>
    <row r="2477" spans="2:5">
      <c r="B2477" s="293">
        <f>'Historical VAR Data'!B2468</f>
        <v>42061</v>
      </c>
      <c r="C2477" s="292" t="str">
        <f>'Historical VAR Data'!F2468</f>
        <v>83.69</v>
      </c>
      <c r="D2477">
        <f t="shared" si="38"/>
        <v>4.993099987454528E-2</v>
      </c>
      <c r="E2477">
        <v>4.993099987454528E-2</v>
      </c>
    </row>
    <row r="2478" spans="2:5">
      <c r="B2478" s="293">
        <f>'Historical VAR Data'!B2469</f>
        <v>42060</v>
      </c>
      <c r="C2478" s="292" t="str">
        <f>'Historical VAR Data'!F2469</f>
        <v>79.71</v>
      </c>
      <c r="D2478">
        <f t="shared" si="38"/>
        <v>-3.7495313085865686E-3</v>
      </c>
      <c r="E2478">
        <v>-3.7495313085865686E-3</v>
      </c>
    </row>
    <row r="2479" spans="2:5">
      <c r="B2479" s="293">
        <f>'Historical VAR Data'!B2470</f>
        <v>42059</v>
      </c>
      <c r="C2479" s="292" t="str">
        <f>'Historical VAR Data'!F2470</f>
        <v>80.01</v>
      </c>
      <c r="D2479">
        <f t="shared" si="38"/>
        <v>3.763643206624155E-3</v>
      </c>
      <c r="E2479">
        <v>3.763643206624155E-3</v>
      </c>
    </row>
    <row r="2480" spans="2:5">
      <c r="B2480" s="293">
        <f>'Historical VAR Data'!B2471</f>
        <v>42058</v>
      </c>
      <c r="C2480" s="292" t="str">
        <f>'Historical VAR Data'!F2471</f>
        <v>79.71</v>
      </c>
      <c r="D2480">
        <f t="shared" si="38"/>
        <v>2.7676437287709006E-3</v>
      </c>
      <c r="E2480">
        <v>2.7676437287709006E-3</v>
      </c>
    </row>
    <row r="2481" spans="2:5">
      <c r="B2481" s="293">
        <f>'Historical VAR Data'!B2472</f>
        <v>42055</v>
      </c>
      <c r="C2481" s="292" t="str">
        <f>'Historical VAR Data'!F2472</f>
        <v>79.49</v>
      </c>
      <c r="D2481">
        <f t="shared" si="38"/>
        <v>-6.7474696988630047E-3</v>
      </c>
      <c r="E2481">
        <v>-6.7474696988630047E-3</v>
      </c>
    </row>
    <row r="2482" spans="2:5">
      <c r="B2482" s="293">
        <f>'Historical VAR Data'!B2473</f>
        <v>42054</v>
      </c>
      <c r="C2482" s="292" t="str">
        <f>'Historical VAR Data'!F2473</f>
        <v>80.03</v>
      </c>
      <c r="D2482">
        <f t="shared" si="38"/>
        <v>4.0145527537323727E-3</v>
      </c>
      <c r="E2482">
        <v>4.0145527537323727E-3</v>
      </c>
    </row>
    <row r="2483" spans="2:5">
      <c r="B2483" s="293">
        <f>'Historical VAR Data'!B2474</f>
        <v>42053</v>
      </c>
      <c r="C2483" s="292" t="str">
        <f>'Historical VAR Data'!F2474</f>
        <v>79.71</v>
      </c>
      <c r="D2483">
        <f t="shared" si="38"/>
        <v>1.4251176994528443E-2</v>
      </c>
      <c r="E2483">
        <v>1.4251176994528443E-2</v>
      </c>
    </row>
    <row r="2484" spans="2:5">
      <c r="B2484" s="293">
        <f>'Historical VAR Data'!B2475</f>
        <v>42051</v>
      </c>
      <c r="C2484" s="292" t="str">
        <f>'Historical VAR Data'!F2475</f>
        <v>78.59</v>
      </c>
      <c r="D2484">
        <f t="shared" si="38"/>
        <v>5.2443080071629131E-3</v>
      </c>
      <c r="E2484">
        <v>5.2443080071629131E-3</v>
      </c>
    </row>
    <row r="2485" spans="2:5">
      <c r="B2485" s="293">
        <f>'Historical VAR Data'!B2476</f>
        <v>42048</v>
      </c>
      <c r="C2485" s="292" t="str">
        <f>'Historical VAR Data'!F2476</f>
        <v>78.18</v>
      </c>
      <c r="D2485">
        <f t="shared" si="38"/>
        <v>8.1237911025146322E-3</v>
      </c>
      <c r="E2485">
        <v>8.1237911025146322E-3</v>
      </c>
    </row>
    <row r="2486" spans="2:5">
      <c r="B2486" s="293">
        <f>'Historical VAR Data'!B2477</f>
        <v>42047</v>
      </c>
      <c r="C2486" s="292" t="str">
        <f>'Historical VAR Data'!F2477</f>
        <v>77.55</v>
      </c>
      <c r="D2486">
        <f t="shared" si="38"/>
        <v>1.3858020656294972E-2</v>
      </c>
      <c r="E2486">
        <v>1.3858020656294972E-2</v>
      </c>
    </row>
    <row r="2487" spans="2:5">
      <c r="B2487" s="293">
        <f>'Historical VAR Data'!B2478</f>
        <v>42046</v>
      </c>
      <c r="C2487" s="292" t="str">
        <f>'Historical VAR Data'!F2478</f>
        <v>76.49</v>
      </c>
      <c r="D2487">
        <f t="shared" si="38"/>
        <v>2.1910487641950575E-2</v>
      </c>
      <c r="E2487">
        <v>2.1910487641950575E-2</v>
      </c>
    </row>
    <row r="2488" spans="2:5">
      <c r="B2488" s="293">
        <f>'Historical VAR Data'!B2479</f>
        <v>42045</v>
      </c>
      <c r="C2488" s="292" t="str">
        <f>'Historical VAR Data'!F2479</f>
        <v>74.85</v>
      </c>
      <c r="D2488">
        <f t="shared" si="38"/>
        <v>-1.1881188118811956E-2</v>
      </c>
      <c r="E2488">
        <v>-1.1881188118811956E-2</v>
      </c>
    </row>
    <row r="2489" spans="2:5">
      <c r="B2489" s="293">
        <f>'Historical VAR Data'!B2480</f>
        <v>42044</v>
      </c>
      <c r="C2489" s="292" t="str">
        <f>'Historical VAR Data'!F2480</f>
        <v>75.75</v>
      </c>
      <c r="D2489">
        <f t="shared" si="38"/>
        <v>-8.6376128778955195E-3</v>
      </c>
      <c r="E2489">
        <v>-8.6376128778955195E-3</v>
      </c>
    </row>
    <row r="2490" spans="2:5">
      <c r="B2490" s="293">
        <f>'Historical VAR Data'!B2481</f>
        <v>42041</v>
      </c>
      <c r="C2490" s="292" t="str">
        <f>'Historical VAR Data'!F2481</f>
        <v>76.41</v>
      </c>
      <c r="D2490">
        <f t="shared" si="38"/>
        <v>-1.0458883514184638E-3</v>
      </c>
      <c r="E2490">
        <v>-1.0458883514184638E-3</v>
      </c>
    </row>
    <row r="2491" spans="2:5">
      <c r="B2491" s="293">
        <f>'Historical VAR Data'!B2482</f>
        <v>42040</v>
      </c>
      <c r="C2491" s="292" t="str">
        <f>'Historical VAR Data'!F2482</f>
        <v>76.49</v>
      </c>
      <c r="D2491">
        <f t="shared" si="38"/>
        <v>-1.8478121390992069E-2</v>
      </c>
      <c r="E2491">
        <v>-1.8478121390992069E-2</v>
      </c>
    </row>
    <row r="2492" spans="2:5">
      <c r="B2492" s="293">
        <f>'Historical VAR Data'!B2483</f>
        <v>42039</v>
      </c>
      <c r="C2492" s="292" t="str">
        <f>'Historical VAR Data'!F2483</f>
        <v>77.93</v>
      </c>
      <c r="D2492">
        <f t="shared" si="38"/>
        <v>-3.1977487848554613E-3</v>
      </c>
      <c r="E2492">
        <v>-3.1977487848554613E-3</v>
      </c>
    </row>
    <row r="2493" spans="2:5">
      <c r="B2493" s="293">
        <f>'Historical VAR Data'!B2484</f>
        <v>42038</v>
      </c>
      <c r="C2493" s="292" t="str">
        <f>'Historical VAR Data'!F2484</f>
        <v>78.18</v>
      </c>
      <c r="D2493">
        <f t="shared" si="38"/>
        <v>1.3744813278008328E-2</v>
      </c>
      <c r="E2493">
        <v>1.3744813278008328E-2</v>
      </c>
    </row>
    <row r="2494" spans="2:5">
      <c r="B2494" s="293">
        <f>'Historical VAR Data'!B2485</f>
        <v>42037</v>
      </c>
      <c r="C2494" s="292" t="str">
        <f>'Historical VAR Data'!F2485</f>
        <v>77.12</v>
      </c>
      <c r="D2494">
        <f t="shared" si="38"/>
        <v>-1.1155276317476476E-2</v>
      </c>
      <c r="E2494">
        <v>-1.1155276317476476E-2</v>
      </c>
    </row>
    <row r="2495" spans="2:5">
      <c r="B2495" s="293">
        <f>'Historical VAR Data'!B2486</f>
        <v>42034</v>
      </c>
      <c r="C2495" s="292" t="str">
        <f>'Historical VAR Data'!F2486</f>
        <v>77.99</v>
      </c>
      <c r="D2495">
        <f t="shared" si="38"/>
        <v>1.2725620049344107E-2</v>
      </c>
      <c r="E2495">
        <v>1.2725620049344107E-2</v>
      </c>
    </row>
    <row r="2496" spans="2:5">
      <c r="B2496" s="293">
        <f>'Historical VAR Data'!B2487</f>
        <v>42033</v>
      </c>
      <c r="C2496" s="292" t="str">
        <f>'Historical VAR Data'!F2487</f>
        <v>77.01</v>
      </c>
      <c r="D2496">
        <f t="shared" si="38"/>
        <v>-6.9632495164409034E-3</v>
      </c>
      <c r="E2496">
        <v>-6.9632495164409034E-3</v>
      </c>
    </row>
    <row r="2497" spans="2:5">
      <c r="B2497" s="293">
        <f>'Historical VAR Data'!B2488</f>
        <v>42032</v>
      </c>
      <c r="C2497" s="292" t="str">
        <f>'Historical VAR Data'!F2488</f>
        <v>77.55</v>
      </c>
      <c r="D2497">
        <f t="shared" si="38"/>
        <v>-2.1873391662377987E-3</v>
      </c>
      <c r="E2497">
        <v>-2.1873391662377987E-3</v>
      </c>
    </row>
    <row r="2498" spans="2:5">
      <c r="B2498" s="293">
        <f>'Historical VAR Data'!B2489</f>
        <v>42031</v>
      </c>
      <c r="C2498" s="292" t="str">
        <f>'Historical VAR Data'!F2489</f>
        <v>77.72</v>
      </c>
      <c r="D2498">
        <f t="shared" si="38"/>
        <v>8.8265835929386364E-3</v>
      </c>
      <c r="E2498">
        <v>8.8265835929386364E-3</v>
      </c>
    </row>
    <row r="2499" spans="2:5">
      <c r="B2499" s="293">
        <f>'Historical VAR Data'!B2490</f>
        <v>42027</v>
      </c>
      <c r="C2499" s="292" t="str">
        <f>'Historical VAR Data'!F2490</f>
        <v>77.04</v>
      </c>
      <c r="D2499">
        <f t="shared" si="38"/>
        <v>1.2086179716237542E-2</v>
      </c>
      <c r="E2499">
        <v>1.2086179716237542E-2</v>
      </c>
    </row>
    <row r="2500" spans="2:5">
      <c r="B2500" s="293">
        <f>'Historical VAR Data'!B2491</f>
        <v>42026</v>
      </c>
      <c r="C2500" s="292" t="str">
        <f>'Historical VAR Data'!F2491</f>
        <v>76.12</v>
      </c>
      <c r="D2500">
        <f t="shared" si="38"/>
        <v>-2.2975227826979746E-2</v>
      </c>
      <c r="E2500">
        <v>-2.2975227826979746E-2</v>
      </c>
    </row>
    <row r="2501" spans="2:5">
      <c r="B2501" s="293">
        <f>'Historical VAR Data'!B2492</f>
        <v>42025</v>
      </c>
      <c r="C2501" s="292" t="str">
        <f>'Historical VAR Data'!F2492</f>
        <v>77.91</v>
      </c>
      <c r="D2501">
        <f t="shared" si="38"/>
        <v>4.6421663442939966E-3</v>
      </c>
      <c r="E2501">
        <v>4.6421663442939966E-3</v>
      </c>
    </row>
    <row r="2502" spans="2:5">
      <c r="B2502" s="293">
        <f>'Historical VAR Data'!B2493</f>
        <v>42024</v>
      </c>
      <c r="C2502" s="292" t="str">
        <f>'Historical VAR Data'!F2493</f>
        <v>77.55</v>
      </c>
      <c r="D2502">
        <f t="shared" si="38"/>
        <v>7.666320166320211E-3</v>
      </c>
      <c r="E2502">
        <v>7.666320166320211E-3</v>
      </c>
    </row>
    <row r="2503" spans="2:5">
      <c r="B2503" s="293">
        <f>'Historical VAR Data'!B2494</f>
        <v>42023</v>
      </c>
      <c r="C2503" s="292" t="str">
        <f>'Historical VAR Data'!F2494</f>
        <v>76.96</v>
      </c>
      <c r="D2503">
        <f t="shared" si="38"/>
        <v>9.7087378640776031E-3</v>
      </c>
      <c r="E2503">
        <v>9.7087378640776031E-3</v>
      </c>
    </row>
    <row r="2504" spans="2:5">
      <c r="B2504" s="293">
        <f>'Historical VAR Data'!B2495</f>
        <v>42020</v>
      </c>
      <c r="C2504" s="292" t="str">
        <f>'Historical VAR Data'!F2495</f>
        <v>76.22</v>
      </c>
      <c r="D2504">
        <f t="shared" si="38"/>
        <v>8.6012968109038732E-3</v>
      </c>
      <c r="E2504">
        <v>8.6012968109038732E-3</v>
      </c>
    </row>
    <row r="2505" spans="2:5">
      <c r="B2505" s="293">
        <f>'Historical VAR Data'!B2496</f>
        <v>42019</v>
      </c>
      <c r="C2505" s="292" t="str">
        <f>'Historical VAR Data'!F2496</f>
        <v>75.57</v>
      </c>
      <c r="D2505">
        <f t="shared" si="38"/>
        <v>1.0429201764941661E-2</v>
      </c>
      <c r="E2505">
        <v>1.0429201764941661E-2</v>
      </c>
    </row>
    <row r="2506" spans="2:5">
      <c r="B2506" s="293">
        <f>'Historical VAR Data'!B2497</f>
        <v>42018</v>
      </c>
      <c r="C2506" s="292" t="str">
        <f>'Historical VAR Data'!F2497</f>
        <v>74.79</v>
      </c>
      <c r="D2506">
        <f t="shared" si="38"/>
        <v>-8.6161187698832378E-3</v>
      </c>
      <c r="E2506">
        <v>-8.6161187698832378E-3</v>
      </c>
    </row>
    <row r="2507" spans="2:5">
      <c r="B2507" s="293">
        <f>'Historical VAR Data'!B2498</f>
        <v>42017</v>
      </c>
      <c r="C2507" s="292" t="str">
        <f>'Historical VAR Data'!F2498</f>
        <v>75.44</v>
      </c>
      <c r="D2507">
        <f t="shared" si="38"/>
        <v>-7.4990132877253961E-3</v>
      </c>
      <c r="E2507">
        <v>-7.4990132877253961E-3</v>
      </c>
    </row>
    <row r="2508" spans="2:5">
      <c r="B2508" s="293">
        <f>'Historical VAR Data'!B2499</f>
        <v>42016</v>
      </c>
      <c r="C2508" s="292" t="str">
        <f>'Historical VAR Data'!F2499</f>
        <v>76.01</v>
      </c>
      <c r="D2508">
        <f t="shared" si="38"/>
        <v>-1.7073811400051936E-3</v>
      </c>
      <c r="E2508">
        <v>-1.7073811400051936E-3</v>
      </c>
    </row>
    <row r="2509" spans="2:5">
      <c r="B2509" s="293">
        <f>'Historical VAR Data'!B2500</f>
        <v>42013</v>
      </c>
      <c r="C2509" s="292" t="str">
        <f>'Historical VAR Data'!F2500</f>
        <v>76.14</v>
      </c>
      <c r="D2509">
        <f t="shared" ref="D2509:D2572" si="39">(C2509-C2510)/C2510</f>
        <v>-3.2528589580686176E-2</v>
      </c>
      <c r="E2509">
        <v>-3.2528589580686176E-2</v>
      </c>
    </row>
    <row r="2510" spans="2:5">
      <c r="B2510" s="293">
        <f>'Historical VAR Data'!B2501</f>
        <v>42012</v>
      </c>
      <c r="C2510" s="292" t="str">
        <f>'Historical VAR Data'!F2501</f>
        <v>78.70</v>
      </c>
      <c r="D2510">
        <f t="shared" si="39"/>
        <v>1.6927251582891874E-2</v>
      </c>
      <c r="E2510">
        <v>1.6927251582891874E-2</v>
      </c>
    </row>
    <row r="2511" spans="2:5">
      <c r="B2511" s="293">
        <f>'Historical VAR Data'!B2502</f>
        <v>42011</v>
      </c>
      <c r="C2511" s="292" t="str">
        <f>'Historical VAR Data'!F2502</f>
        <v>77.39</v>
      </c>
      <c r="D2511">
        <f t="shared" si="39"/>
        <v>2.4083631070530735E-2</v>
      </c>
      <c r="E2511">
        <v>2.4083631070530735E-2</v>
      </c>
    </row>
    <row r="2512" spans="2:5">
      <c r="B2512" s="293">
        <f>'Historical VAR Data'!B2503</f>
        <v>42010</v>
      </c>
      <c r="C2512" s="292" t="str">
        <f>'Historical VAR Data'!F2503</f>
        <v>75.57</v>
      </c>
      <c r="D2512">
        <f t="shared" si="39"/>
        <v>-3.338449731389119E-2</v>
      </c>
      <c r="E2512">
        <v>-3.338449731389119E-2</v>
      </c>
    </row>
    <row r="2513" spans="2:5">
      <c r="B2513" s="293">
        <f>'Historical VAR Data'!B2504</f>
        <v>42009</v>
      </c>
      <c r="C2513" s="292" t="str">
        <f>'Historical VAR Data'!F2504</f>
        <v>78.18</v>
      </c>
      <c r="D2513">
        <f t="shared" si="39"/>
        <v>-2.8061224489795773E-3</v>
      </c>
      <c r="E2513">
        <v>-2.8061224489795773E-3</v>
      </c>
    </row>
    <row r="2514" spans="2:5">
      <c r="B2514" s="293">
        <f>'Historical VAR Data'!B2505</f>
        <v>42006</v>
      </c>
      <c r="C2514" s="292" t="str">
        <f>'Historical VAR Data'!F2505</f>
        <v>78.40</v>
      </c>
      <c r="D2514">
        <f t="shared" si="39"/>
        <v>1.3705715024566877E-2</v>
      </c>
      <c r="E2514">
        <v>1.3705715024566877E-2</v>
      </c>
    </row>
    <row r="2515" spans="2:5">
      <c r="B2515" s="293">
        <f>'Historical VAR Data'!B2506</f>
        <v>42005</v>
      </c>
      <c r="C2515" s="292" t="str">
        <f>'Historical VAR Data'!F2506</f>
        <v>77.34</v>
      </c>
      <c r="D2515">
        <f t="shared" si="39"/>
        <v>-1.0744435917114395E-2</v>
      </c>
      <c r="E2515">
        <v>-1.0744435917114395E-2</v>
      </c>
    </row>
    <row r="2516" spans="2:5">
      <c r="B2516" s="293">
        <f>'Historical VAR Data'!B2507</f>
        <v>42004</v>
      </c>
      <c r="C2516" s="292" t="str">
        <f>'Historical VAR Data'!F2507</f>
        <v>78.18</v>
      </c>
      <c r="D2516">
        <f t="shared" si="39"/>
        <v>1.4402491241728477E-2</v>
      </c>
      <c r="E2516">
        <v>1.4402491241728477E-2</v>
      </c>
    </row>
    <row r="2517" spans="2:5">
      <c r="B2517" s="293">
        <f>'Historical VAR Data'!B2508</f>
        <v>42003</v>
      </c>
      <c r="C2517" s="292" t="str">
        <f>'Historical VAR Data'!F2508</f>
        <v>77.07</v>
      </c>
      <c r="D2517">
        <f t="shared" si="39"/>
        <v>1.3278990270838691E-2</v>
      </c>
      <c r="E2517">
        <v>1.3278990270838691E-2</v>
      </c>
    </row>
    <row r="2518" spans="2:5">
      <c r="B2518" s="293">
        <f>'Historical VAR Data'!B2509</f>
        <v>42002</v>
      </c>
      <c r="C2518" s="292" t="str">
        <f>'Historical VAR Data'!F2509</f>
        <v>76.06</v>
      </c>
      <c r="D2518">
        <f t="shared" si="39"/>
        <v>5.6855745074706711E-3</v>
      </c>
      <c r="E2518">
        <v>5.6855745074706711E-3</v>
      </c>
    </row>
    <row r="2519" spans="2:5">
      <c r="B2519" s="293">
        <f>'Historical VAR Data'!B2510</f>
        <v>41999</v>
      </c>
      <c r="C2519" s="292" t="str">
        <f>'Historical VAR Data'!F2510</f>
        <v>75.63</v>
      </c>
      <c r="D2519">
        <f t="shared" si="39"/>
        <v>-2.6437541308671817E-4</v>
      </c>
      <c r="E2519">
        <v>-2.6437541308671817E-4</v>
      </c>
    </row>
    <row r="2520" spans="2:5">
      <c r="B2520" s="293">
        <f>'Historical VAR Data'!B2511</f>
        <v>41997</v>
      </c>
      <c r="C2520" s="292" t="str">
        <f>'Historical VAR Data'!F2511</f>
        <v>75.65</v>
      </c>
      <c r="D2520">
        <f t="shared" si="39"/>
        <v>-2.5254477515783968E-2</v>
      </c>
      <c r="E2520">
        <v>-2.5254477515783968E-2</v>
      </c>
    </row>
    <row r="2521" spans="2:5">
      <c r="B2521" s="293">
        <f>'Historical VAR Data'!B2512</f>
        <v>41996</v>
      </c>
      <c r="C2521" s="292" t="str">
        <f>'Historical VAR Data'!F2512</f>
        <v>77.61</v>
      </c>
      <c r="D2521">
        <f t="shared" si="39"/>
        <v>2.8491916247018367E-2</v>
      </c>
      <c r="E2521">
        <v>2.8491916247018367E-2</v>
      </c>
    </row>
    <row r="2522" spans="2:5">
      <c r="B2522" s="293">
        <f>'Historical VAR Data'!B2513</f>
        <v>41995</v>
      </c>
      <c r="C2522" s="292" t="str">
        <f>'Historical VAR Data'!F2513</f>
        <v>75.46</v>
      </c>
      <c r="D2522">
        <f t="shared" si="39"/>
        <v>2.5829255029907443E-2</v>
      </c>
      <c r="E2522">
        <v>2.5829255029907443E-2</v>
      </c>
    </row>
    <row r="2523" spans="2:5">
      <c r="B2523" s="293">
        <f>'Historical VAR Data'!B2514</f>
        <v>41992</v>
      </c>
      <c r="C2523" s="292" t="str">
        <f>'Historical VAR Data'!F2514</f>
        <v>73.56</v>
      </c>
      <c r="D2523">
        <f t="shared" si="39"/>
        <v>1.9118869492934266E-2</v>
      </c>
      <c r="E2523">
        <v>1.9118869492934266E-2</v>
      </c>
    </row>
    <row r="2524" spans="2:5">
      <c r="B2524" s="293">
        <f>'Historical VAR Data'!B2515</f>
        <v>41991</v>
      </c>
      <c r="C2524" s="292" t="str">
        <f>'Historical VAR Data'!F2515</f>
        <v>72.18</v>
      </c>
      <c r="D2524">
        <f t="shared" si="39"/>
        <v>3.7814521926671597E-2</v>
      </c>
      <c r="E2524">
        <v>3.7814521926671597E-2</v>
      </c>
    </row>
    <row r="2525" spans="2:5">
      <c r="B2525" s="293">
        <f>'Historical VAR Data'!B2516</f>
        <v>41990</v>
      </c>
      <c r="C2525" s="292" t="str">
        <f>'Historical VAR Data'!F2516</f>
        <v>69.55</v>
      </c>
      <c r="D2525">
        <f t="shared" si="39"/>
        <v>-1.5790984783232765E-3</v>
      </c>
      <c r="E2525">
        <v>-1.5790984783232765E-3</v>
      </c>
    </row>
    <row r="2526" spans="2:5">
      <c r="B2526" s="293">
        <f>'Historical VAR Data'!B2517</f>
        <v>41989</v>
      </c>
      <c r="C2526" s="292" t="str">
        <f>'Historical VAR Data'!F2517</f>
        <v>69.66</v>
      </c>
      <c r="D2526">
        <f t="shared" si="39"/>
        <v>-3.5313668466971294E-2</v>
      </c>
      <c r="E2526">
        <v>-3.5313668466971294E-2</v>
      </c>
    </row>
    <row r="2527" spans="2:5">
      <c r="B2527" s="293">
        <f>'Historical VAR Data'!B2518</f>
        <v>41988</v>
      </c>
      <c r="C2527" s="292" t="str">
        <f>'Historical VAR Data'!F2518</f>
        <v>72.21</v>
      </c>
      <c r="D2527">
        <f t="shared" si="39"/>
        <v>4.1562759767230429E-4</v>
      </c>
      <c r="E2527">
        <v>4.1562759767230429E-4</v>
      </c>
    </row>
    <row r="2528" spans="2:5">
      <c r="B2528" s="293">
        <f>'Historical VAR Data'!B2519</f>
        <v>41985</v>
      </c>
      <c r="C2528" s="292" t="str">
        <f>'Historical VAR Data'!F2519</f>
        <v>72.18</v>
      </c>
      <c r="D2528">
        <f t="shared" si="39"/>
        <v>-4.1390728476820796E-3</v>
      </c>
      <c r="E2528">
        <v>-4.1390728476820796E-3</v>
      </c>
    </row>
    <row r="2529" spans="2:5">
      <c r="B2529" s="293">
        <f>'Historical VAR Data'!B2520</f>
        <v>41984</v>
      </c>
      <c r="C2529" s="292" t="str">
        <f>'Historical VAR Data'!F2520</f>
        <v>72.48</v>
      </c>
      <c r="D2529">
        <f t="shared" si="39"/>
        <v>-1.2130298487120083E-2</v>
      </c>
      <c r="E2529">
        <v>-1.2130298487120083E-2</v>
      </c>
    </row>
    <row r="2530" spans="2:5">
      <c r="B2530" s="293">
        <f>'Historical VAR Data'!B2521</f>
        <v>41983</v>
      </c>
      <c r="C2530" s="292" t="str">
        <f>'Historical VAR Data'!F2521</f>
        <v>73.37</v>
      </c>
      <c r="D2530">
        <f t="shared" si="39"/>
        <v>1.3648150675584622E-3</v>
      </c>
      <c r="E2530">
        <v>1.3648150675584622E-3</v>
      </c>
    </row>
    <row r="2531" spans="2:5">
      <c r="B2531" s="293">
        <f>'Historical VAR Data'!B2522</f>
        <v>41982</v>
      </c>
      <c r="C2531" s="292" t="str">
        <f>'Historical VAR Data'!F2522</f>
        <v>73.27</v>
      </c>
      <c r="D2531">
        <f t="shared" si="39"/>
        <v>-3.5286372613561642E-2</v>
      </c>
      <c r="E2531">
        <v>-3.5286372613561642E-2</v>
      </c>
    </row>
    <row r="2532" spans="2:5">
      <c r="B2532" s="293">
        <f>'Historical VAR Data'!B2523</f>
        <v>41981</v>
      </c>
      <c r="C2532" s="292" t="str">
        <f>'Historical VAR Data'!F2523</f>
        <v>75.95</v>
      </c>
      <c r="D2532">
        <f t="shared" si="39"/>
        <v>-8.2266910420474727E-3</v>
      </c>
      <c r="E2532">
        <v>-8.2266910420474727E-3</v>
      </c>
    </row>
    <row r="2533" spans="2:5">
      <c r="B2533" s="293">
        <f>'Historical VAR Data'!B2524</f>
        <v>41978</v>
      </c>
      <c r="C2533" s="292" t="str">
        <f>'Historical VAR Data'!F2524</f>
        <v>76.58</v>
      </c>
      <c r="D2533">
        <f t="shared" si="39"/>
        <v>-7.0020746887967614E-3</v>
      </c>
      <c r="E2533">
        <v>-7.0020746887967614E-3</v>
      </c>
    </row>
    <row r="2534" spans="2:5">
      <c r="B2534" s="293">
        <f>'Historical VAR Data'!B2525</f>
        <v>41977</v>
      </c>
      <c r="C2534" s="292" t="str">
        <f>'Historical VAR Data'!F2525</f>
        <v>77.12</v>
      </c>
      <c r="D2534">
        <f t="shared" si="39"/>
        <v>-7.7200205867214919E-3</v>
      </c>
      <c r="E2534">
        <v>-7.7200205867214919E-3</v>
      </c>
    </row>
    <row r="2535" spans="2:5">
      <c r="B2535" s="293">
        <f>'Historical VAR Data'!B2526</f>
        <v>41976</v>
      </c>
      <c r="C2535" s="292" t="str">
        <f>'Historical VAR Data'!F2526</f>
        <v>77.72</v>
      </c>
      <c r="D2535">
        <f t="shared" si="39"/>
        <v>1.9278688524590148E-2</v>
      </c>
      <c r="E2535">
        <v>1.9278688524590148E-2</v>
      </c>
    </row>
    <row r="2536" spans="2:5">
      <c r="B2536" s="293">
        <f>'Historical VAR Data'!B2527</f>
        <v>41975</v>
      </c>
      <c r="C2536" s="292" t="str">
        <f>'Historical VAR Data'!F2527</f>
        <v>76.25</v>
      </c>
      <c r="D2536">
        <f t="shared" si="39"/>
        <v>2.1027730319358204E-3</v>
      </c>
      <c r="E2536">
        <v>2.1027730319358204E-3</v>
      </c>
    </row>
    <row r="2537" spans="2:5">
      <c r="B2537" s="293">
        <f>'Historical VAR Data'!B2528</f>
        <v>41974</v>
      </c>
      <c r="C2537" s="292" t="str">
        <f>'Historical VAR Data'!F2528</f>
        <v>76.09</v>
      </c>
      <c r="D2537">
        <f t="shared" si="39"/>
        <v>-1.7813347102103982E-2</v>
      </c>
      <c r="E2537">
        <v>-1.7813347102103982E-2</v>
      </c>
    </row>
    <row r="2538" spans="2:5">
      <c r="B2538" s="293">
        <f>'Historical VAR Data'!B2529</f>
        <v>41971</v>
      </c>
      <c r="C2538" s="292" t="str">
        <f>'Historical VAR Data'!F2529</f>
        <v>77.47</v>
      </c>
      <c r="D2538">
        <f t="shared" si="39"/>
        <v>1.096176432206712E-2</v>
      </c>
      <c r="E2538">
        <v>1.096176432206712E-2</v>
      </c>
    </row>
    <row r="2539" spans="2:5">
      <c r="B2539" s="293">
        <f>'Historical VAR Data'!B2530</f>
        <v>41970</v>
      </c>
      <c r="C2539" s="292" t="str">
        <f>'Historical VAR Data'!F2530</f>
        <v>76.63</v>
      </c>
      <c r="D2539">
        <f t="shared" si="39"/>
        <v>-4.5466354897377046E-3</v>
      </c>
      <c r="E2539">
        <v>-4.5466354897377046E-3</v>
      </c>
    </row>
    <row r="2540" spans="2:5">
      <c r="B2540" s="293">
        <f>'Historical VAR Data'!B2531</f>
        <v>41969</v>
      </c>
      <c r="C2540" s="292" t="str">
        <f>'Historical VAR Data'!F2531</f>
        <v>76.98</v>
      </c>
      <c r="D2540">
        <f t="shared" si="39"/>
        <v>1.1696674990143258E-2</v>
      </c>
      <c r="E2540">
        <v>1.1696674990143258E-2</v>
      </c>
    </row>
    <row r="2541" spans="2:5">
      <c r="B2541" s="293">
        <f>'Historical VAR Data'!B2532</f>
        <v>41968</v>
      </c>
      <c r="C2541" s="292" t="str">
        <f>'Historical VAR Data'!F2532</f>
        <v>76.09</v>
      </c>
      <c r="D2541">
        <f t="shared" si="39"/>
        <v>-2.0216327581766589E-2</v>
      </c>
      <c r="E2541">
        <v>-2.0216327581766589E-2</v>
      </c>
    </row>
    <row r="2542" spans="2:5">
      <c r="B2542" s="293">
        <f>'Historical VAR Data'!B2533</f>
        <v>41967</v>
      </c>
      <c r="C2542" s="292" t="str">
        <f>'Historical VAR Data'!F2533</f>
        <v>77.66</v>
      </c>
      <c r="D2542">
        <f t="shared" si="39"/>
        <v>2.7114267269205132E-3</v>
      </c>
      <c r="E2542">
        <v>2.7114267269205132E-3</v>
      </c>
    </row>
    <row r="2543" spans="2:5">
      <c r="B2543" s="293">
        <f>'Historical VAR Data'!B2534</f>
        <v>41964</v>
      </c>
      <c r="C2543" s="292" t="str">
        <f>'Historical VAR Data'!F2534</f>
        <v>77.45</v>
      </c>
      <c r="D2543">
        <f t="shared" si="39"/>
        <v>1.1633919338159696E-3</v>
      </c>
      <c r="E2543">
        <v>1.1633919338159696E-3</v>
      </c>
    </row>
    <row r="2544" spans="2:5">
      <c r="B2544" s="293">
        <f>'Historical VAR Data'!B2535</f>
        <v>41963</v>
      </c>
      <c r="C2544" s="292" t="str">
        <f>'Historical VAR Data'!F2535</f>
        <v>77.36</v>
      </c>
      <c r="D2544">
        <f t="shared" si="39"/>
        <v>-1.1878911738408568E-2</v>
      </c>
      <c r="E2544">
        <v>-1.1878911738408568E-2</v>
      </c>
    </row>
    <row r="2545" spans="2:5">
      <c r="B2545" s="293">
        <f>'Historical VAR Data'!B2536</f>
        <v>41962</v>
      </c>
      <c r="C2545" s="292" t="str">
        <f>'Historical VAR Data'!F2536</f>
        <v>78.29</v>
      </c>
      <c r="D2545">
        <f t="shared" si="39"/>
        <v>-1.7691342534504349E-2</v>
      </c>
      <c r="E2545">
        <v>-1.7691342534504349E-2</v>
      </c>
    </row>
    <row r="2546" spans="2:5">
      <c r="B2546" s="293">
        <f>'Historical VAR Data'!B2537</f>
        <v>41961</v>
      </c>
      <c r="C2546" s="292" t="str">
        <f>'Historical VAR Data'!F2537</f>
        <v>79.70</v>
      </c>
      <c r="D2546">
        <f t="shared" si="39"/>
        <v>6.1860876152002161E-3</v>
      </c>
      <c r="E2546">
        <v>6.1860876152002161E-3</v>
      </c>
    </row>
    <row r="2547" spans="2:5">
      <c r="B2547" s="293">
        <f>'Historical VAR Data'!B2538</f>
        <v>41960</v>
      </c>
      <c r="C2547" s="292" t="str">
        <f>'Historical VAR Data'!F2538</f>
        <v>79.21</v>
      </c>
      <c r="D2547">
        <f t="shared" si="39"/>
        <v>1.9564937572403091E-2</v>
      </c>
      <c r="E2547">
        <v>1.9564937572403091E-2</v>
      </c>
    </row>
    <row r="2548" spans="2:5">
      <c r="B2548" s="293">
        <f>'Historical VAR Data'!B2539</f>
        <v>41957</v>
      </c>
      <c r="C2548" s="292" t="str">
        <f>'Historical VAR Data'!F2539</f>
        <v>77.69</v>
      </c>
      <c r="D2548">
        <f t="shared" si="39"/>
        <v>2.8398089583064265E-3</v>
      </c>
      <c r="E2548">
        <v>2.8398089583064265E-3</v>
      </c>
    </row>
    <row r="2549" spans="2:5">
      <c r="B2549" s="293">
        <f>'Historical VAR Data'!B2540</f>
        <v>41956</v>
      </c>
      <c r="C2549" s="292" t="str">
        <f>'Historical VAR Data'!F2540</f>
        <v>77.47</v>
      </c>
      <c r="D2549">
        <f t="shared" si="39"/>
        <v>3.497409326424819E-3</v>
      </c>
      <c r="E2549">
        <v>3.497409326424819E-3</v>
      </c>
    </row>
    <row r="2550" spans="2:5">
      <c r="B2550" s="293">
        <f>'Historical VAR Data'!B2541</f>
        <v>41955</v>
      </c>
      <c r="C2550" s="292" t="str">
        <f>'Historical VAR Data'!F2541</f>
        <v>77.20</v>
      </c>
      <c r="D2550">
        <f t="shared" si="39"/>
        <v>-2.4759979787771523E-2</v>
      </c>
      <c r="E2550">
        <v>-2.4759979787771523E-2</v>
      </c>
    </row>
    <row r="2551" spans="2:5">
      <c r="B2551" s="293">
        <f>'Historical VAR Data'!B2542</f>
        <v>41954</v>
      </c>
      <c r="C2551" s="292" t="str">
        <f>'Historical VAR Data'!F2542</f>
        <v>79.16</v>
      </c>
      <c r="D2551">
        <f t="shared" si="39"/>
        <v>-2.3944549464397949E-3</v>
      </c>
      <c r="E2551">
        <v>-2.3944549464397949E-3</v>
      </c>
    </row>
    <row r="2552" spans="2:5">
      <c r="B2552" s="293">
        <f>'Historical VAR Data'!B2543</f>
        <v>41953</v>
      </c>
      <c r="C2552" s="292" t="str">
        <f>'Historical VAR Data'!F2543</f>
        <v>79.35</v>
      </c>
      <c r="D2552">
        <f t="shared" si="39"/>
        <v>1.1859219586839997E-2</v>
      </c>
      <c r="E2552">
        <v>1.1859219586839997E-2</v>
      </c>
    </row>
    <row r="2553" spans="2:5">
      <c r="B2553" s="293">
        <f>'Historical VAR Data'!B2544</f>
        <v>41950</v>
      </c>
      <c r="C2553" s="292" t="str">
        <f>'Historical VAR Data'!F2544</f>
        <v>78.42</v>
      </c>
      <c r="D2553">
        <f t="shared" si="39"/>
        <v>-5.5795079888409553E-3</v>
      </c>
      <c r="E2553">
        <v>-5.5795079888409553E-3</v>
      </c>
    </row>
    <row r="2554" spans="2:5">
      <c r="B2554" s="293">
        <f>'Historical VAR Data'!B2545</f>
        <v>41948</v>
      </c>
      <c r="C2554" s="292" t="str">
        <f>'Historical VAR Data'!F2545</f>
        <v>78.86</v>
      </c>
      <c r="D2554">
        <f t="shared" si="39"/>
        <v>-1.658560917820175E-2</v>
      </c>
      <c r="E2554">
        <v>-1.658560917820175E-2</v>
      </c>
    </row>
    <row r="2555" spans="2:5">
      <c r="B2555" s="293">
        <f>'Historical VAR Data'!B2546</f>
        <v>41946</v>
      </c>
      <c r="C2555" s="292" t="str">
        <f>'Historical VAR Data'!F2546</f>
        <v>80.19</v>
      </c>
      <c r="D2555">
        <f t="shared" si="39"/>
        <v>-1.5952877653699807E-2</v>
      </c>
      <c r="E2555">
        <v>-1.5952877653699807E-2</v>
      </c>
    </row>
    <row r="2556" spans="2:5">
      <c r="B2556" s="293">
        <f>'Historical VAR Data'!B2547</f>
        <v>41943</v>
      </c>
      <c r="C2556" s="292" t="str">
        <f>'Historical VAR Data'!F2547</f>
        <v>81.49</v>
      </c>
      <c r="D2556">
        <f t="shared" si="39"/>
        <v>2.041071875782614E-2</v>
      </c>
      <c r="E2556">
        <v>2.041071875782614E-2</v>
      </c>
    </row>
    <row r="2557" spans="2:5">
      <c r="B2557" s="293">
        <f>'Historical VAR Data'!B2548</f>
        <v>41942</v>
      </c>
      <c r="C2557" s="292" t="str">
        <f>'Historical VAR Data'!F2548</f>
        <v>79.86</v>
      </c>
      <c r="D2557">
        <f t="shared" si="39"/>
        <v>5.7934508816120112E-3</v>
      </c>
      <c r="E2557">
        <v>5.7934508816120112E-3</v>
      </c>
    </row>
    <row r="2558" spans="2:5">
      <c r="B2558" s="293">
        <f>'Historical VAR Data'!B2549</f>
        <v>41941</v>
      </c>
      <c r="C2558" s="292" t="str">
        <f>'Historical VAR Data'!F2549</f>
        <v>79.40</v>
      </c>
      <c r="D2558">
        <f t="shared" si="39"/>
        <v>-1.0221889803041551E-2</v>
      </c>
      <c r="E2558">
        <v>-1.0221889803041551E-2</v>
      </c>
    </row>
    <row r="2559" spans="2:5">
      <c r="B2559" s="293">
        <f>'Historical VAR Data'!B2550</f>
        <v>41940</v>
      </c>
      <c r="C2559" s="292" t="str">
        <f>'Historical VAR Data'!F2550</f>
        <v>80.22</v>
      </c>
      <c r="D2559">
        <f t="shared" si="39"/>
        <v>1.3134629957059761E-2</v>
      </c>
      <c r="E2559">
        <v>1.3134629957059761E-2</v>
      </c>
    </row>
    <row r="2560" spans="2:5">
      <c r="B2560" s="293">
        <f>'Historical VAR Data'!B2551</f>
        <v>41939</v>
      </c>
      <c r="C2560" s="292" t="str">
        <f>'Historical VAR Data'!F2551</f>
        <v>79.18</v>
      </c>
      <c r="D2560">
        <f t="shared" si="39"/>
        <v>-4.7762694821517782E-3</v>
      </c>
      <c r="E2560">
        <v>-4.7762694821517782E-3</v>
      </c>
    </row>
    <row r="2561" spans="2:5">
      <c r="B2561" s="293">
        <f>'Historical VAR Data'!B2552</f>
        <v>41934</v>
      </c>
      <c r="C2561" s="292" t="str">
        <f>'Historical VAR Data'!F2552</f>
        <v>79.56</v>
      </c>
      <c r="D2561">
        <f t="shared" si="39"/>
        <v>-6.8655598551990655E-3</v>
      </c>
      <c r="E2561">
        <v>-6.8655598551990655E-3</v>
      </c>
    </row>
    <row r="2562" spans="2:5">
      <c r="B2562" s="293">
        <f>'Historical VAR Data'!B2553</f>
        <v>41933</v>
      </c>
      <c r="C2562" s="292" t="str">
        <f>'Historical VAR Data'!F2553</f>
        <v>80.11</v>
      </c>
      <c r="D2562">
        <f t="shared" si="39"/>
        <v>2.8237710178411025E-2</v>
      </c>
      <c r="E2562">
        <v>2.8237710178411025E-2</v>
      </c>
    </row>
    <row r="2563" spans="2:5">
      <c r="B2563" s="293">
        <f>'Historical VAR Data'!B2554</f>
        <v>41932</v>
      </c>
      <c r="C2563" s="292" t="str">
        <f>'Historical VAR Data'!F2554</f>
        <v>77.91</v>
      </c>
      <c r="D2563">
        <f t="shared" si="39"/>
        <v>1.8165185572399382E-2</v>
      </c>
      <c r="E2563">
        <v>1.8165185572399382E-2</v>
      </c>
    </row>
    <row r="2564" spans="2:5">
      <c r="B2564" s="293">
        <f>'Historical VAR Data'!B2555</f>
        <v>41929</v>
      </c>
      <c r="C2564" s="292" t="str">
        <f>'Historical VAR Data'!F2555</f>
        <v>76.52</v>
      </c>
      <c r="D2564">
        <f t="shared" si="39"/>
        <v>1.9451105782040949E-2</v>
      </c>
      <c r="E2564">
        <v>1.9451105782040949E-2</v>
      </c>
    </row>
    <row r="2565" spans="2:5">
      <c r="B2565" s="293">
        <f>'Historical VAR Data'!B2556</f>
        <v>41928</v>
      </c>
      <c r="C2565" s="292" t="str">
        <f>'Historical VAR Data'!F2556</f>
        <v>75.06</v>
      </c>
      <c r="D2565">
        <f t="shared" si="39"/>
        <v>-1.7410655845005868E-2</v>
      </c>
      <c r="E2565">
        <v>-1.7410655845005868E-2</v>
      </c>
    </row>
    <row r="2566" spans="2:5">
      <c r="B2566" s="293">
        <f>'Historical VAR Data'!B2557</f>
        <v>41927</v>
      </c>
      <c r="C2566" s="292" t="str">
        <f>'Historical VAR Data'!F2557</f>
        <v>76.39</v>
      </c>
      <c r="D2566">
        <f t="shared" si="39"/>
        <v>0</v>
      </c>
      <c r="E2566">
        <v>0</v>
      </c>
    </row>
    <row r="2567" spans="2:5">
      <c r="B2567" s="293">
        <f>'Historical VAR Data'!B2558</f>
        <v>41926</v>
      </c>
      <c r="C2567" s="292" t="str">
        <f>'Historical VAR Data'!F2558</f>
        <v>76.39</v>
      </c>
      <c r="D2567">
        <f t="shared" si="39"/>
        <v>3.2834252692408722E-3</v>
      </c>
      <c r="E2567">
        <v>3.2834252692408722E-3</v>
      </c>
    </row>
    <row r="2568" spans="2:5">
      <c r="B2568" s="293">
        <f>'Historical VAR Data'!B2559</f>
        <v>41925</v>
      </c>
      <c r="C2568" s="292" t="str">
        <f>'Historical VAR Data'!F2559</f>
        <v>76.14</v>
      </c>
      <c r="D2568">
        <f t="shared" si="39"/>
        <v>-7.1717303429390689E-3</v>
      </c>
      <c r="E2568">
        <v>-7.1717303429390689E-3</v>
      </c>
    </row>
    <row r="2569" spans="2:5">
      <c r="B2569" s="293">
        <f>'Historical VAR Data'!B2560</f>
        <v>41922</v>
      </c>
      <c r="C2569" s="292" t="str">
        <f>'Historical VAR Data'!F2560</f>
        <v>76.69</v>
      </c>
      <c r="D2569">
        <f t="shared" si="39"/>
        <v>-1.1472028873420992E-2</v>
      </c>
      <c r="E2569">
        <v>-1.1472028873420992E-2</v>
      </c>
    </row>
    <row r="2570" spans="2:5">
      <c r="B2570" s="293">
        <f>'Historical VAR Data'!B2561</f>
        <v>41921</v>
      </c>
      <c r="C2570" s="292" t="str">
        <f>'Historical VAR Data'!F2561</f>
        <v>77.58</v>
      </c>
      <c r="D2570">
        <f t="shared" si="39"/>
        <v>-3.4682080924854984E-3</v>
      </c>
      <c r="E2570">
        <v>-3.4682080924854984E-3</v>
      </c>
    </row>
    <row r="2571" spans="2:5">
      <c r="B2571" s="293">
        <f>'Historical VAR Data'!B2562</f>
        <v>41920</v>
      </c>
      <c r="C2571" s="292" t="str">
        <f>'Historical VAR Data'!F2562</f>
        <v>77.85</v>
      </c>
      <c r="D2571">
        <f t="shared" si="39"/>
        <v>1.9512833944473479E-2</v>
      </c>
      <c r="E2571">
        <v>1.9512833944473479E-2</v>
      </c>
    </row>
    <row r="2572" spans="2:5">
      <c r="B2572" s="293">
        <f>'Historical VAR Data'!B2563</f>
        <v>41919</v>
      </c>
      <c r="C2572" s="292" t="str">
        <f>'Historical VAR Data'!F2563</f>
        <v>76.36</v>
      </c>
      <c r="D2572">
        <f t="shared" si="39"/>
        <v>1.152470525897476E-2</v>
      </c>
      <c r="E2572">
        <v>1.152470525897476E-2</v>
      </c>
    </row>
    <row r="2573" spans="2:5">
      <c r="B2573" s="293">
        <f>'Historical VAR Data'!B2564</f>
        <v>41913</v>
      </c>
      <c r="C2573" s="292" t="str">
        <f>'Historical VAR Data'!F2564</f>
        <v>75.49</v>
      </c>
      <c r="D2573">
        <f t="shared" ref="D2573:D2636" si="40">(C2573-C2574)/C2574</f>
        <v>-3.972457627118795E-4</v>
      </c>
      <c r="E2573">
        <v>-3.972457627118795E-4</v>
      </c>
    </row>
    <row r="2574" spans="2:5">
      <c r="B2574" s="293">
        <f>'Historical VAR Data'!B2565</f>
        <v>41912</v>
      </c>
      <c r="C2574" s="292" t="str">
        <f>'Historical VAR Data'!F2565</f>
        <v>75.52</v>
      </c>
      <c r="D2574">
        <f t="shared" si="40"/>
        <v>7.9512324410286619E-4</v>
      </c>
      <c r="E2574">
        <v>7.9512324410286619E-4</v>
      </c>
    </row>
    <row r="2575" spans="2:5">
      <c r="B2575" s="293">
        <f>'Historical VAR Data'!B2566</f>
        <v>41911</v>
      </c>
      <c r="C2575" s="292" t="str">
        <f>'Historical VAR Data'!F2566</f>
        <v>75.46</v>
      </c>
      <c r="D2575">
        <f t="shared" si="40"/>
        <v>-2.5115664243226957E-3</v>
      </c>
      <c r="E2575">
        <v>-2.5115664243226957E-3</v>
      </c>
    </row>
    <row r="2576" spans="2:5">
      <c r="B2576" s="293">
        <f>'Historical VAR Data'!B2567</f>
        <v>41908</v>
      </c>
      <c r="C2576" s="292" t="str">
        <f>'Historical VAR Data'!F2567</f>
        <v>75.65</v>
      </c>
      <c r="D2576">
        <f t="shared" si="40"/>
        <v>2.1193304535637249E-2</v>
      </c>
      <c r="E2576">
        <v>2.1193304535637249E-2</v>
      </c>
    </row>
    <row r="2577" spans="2:5">
      <c r="B2577" s="293">
        <f>'Historical VAR Data'!B2568</f>
        <v>41907</v>
      </c>
      <c r="C2577" s="292" t="str">
        <f>'Historical VAR Data'!F2568</f>
        <v>74.08</v>
      </c>
      <c r="D2577">
        <f t="shared" si="40"/>
        <v>-1.1211959423384989E-2</v>
      </c>
      <c r="E2577">
        <v>-1.1211959423384989E-2</v>
      </c>
    </row>
    <row r="2578" spans="2:5">
      <c r="B2578" s="293">
        <f>'Historical VAR Data'!B2569</f>
        <v>41906</v>
      </c>
      <c r="C2578" s="292" t="str">
        <f>'Historical VAR Data'!F2569</f>
        <v>74.92</v>
      </c>
      <c r="D2578">
        <f t="shared" si="40"/>
        <v>8.0731969860065745E-3</v>
      </c>
      <c r="E2578">
        <v>8.0731969860065745E-3</v>
      </c>
    </row>
    <row r="2579" spans="2:5">
      <c r="B2579" s="293">
        <f>'Historical VAR Data'!B2570</f>
        <v>41905</v>
      </c>
      <c r="C2579" s="292" t="str">
        <f>'Historical VAR Data'!F2570</f>
        <v>74.32</v>
      </c>
      <c r="D2579">
        <f t="shared" si="40"/>
        <v>3.2397408207342723E-3</v>
      </c>
      <c r="E2579">
        <v>3.2397408207342723E-3</v>
      </c>
    </row>
    <row r="2580" spans="2:5">
      <c r="B2580" s="293">
        <f>'Historical VAR Data'!B2571</f>
        <v>41904</v>
      </c>
      <c r="C2580" s="292" t="str">
        <f>'Historical VAR Data'!F2571</f>
        <v>74.08</v>
      </c>
      <c r="D2580">
        <f t="shared" si="40"/>
        <v>-1.3056221689315268E-2</v>
      </c>
      <c r="E2580">
        <v>-1.3056221689315268E-2</v>
      </c>
    </row>
    <row r="2581" spans="2:5">
      <c r="B2581" s="293">
        <f>'Historical VAR Data'!B2572</f>
        <v>41901</v>
      </c>
      <c r="C2581" s="292" t="str">
        <f>'Historical VAR Data'!F2572</f>
        <v>75.06</v>
      </c>
      <c r="D2581">
        <f t="shared" si="40"/>
        <v>9.9569429494080885E-3</v>
      </c>
      <c r="E2581">
        <v>9.9569429494080885E-3</v>
      </c>
    </row>
    <row r="2582" spans="2:5">
      <c r="B2582" s="293">
        <f>'Historical VAR Data'!B2573</f>
        <v>41900</v>
      </c>
      <c r="C2582" s="292" t="str">
        <f>'Historical VAR Data'!F2573</f>
        <v>74.32</v>
      </c>
      <c r="D2582">
        <f t="shared" si="40"/>
        <v>2.4255788313120051E-2</v>
      </c>
      <c r="E2582">
        <v>2.4255788313120051E-2</v>
      </c>
    </row>
    <row r="2583" spans="2:5">
      <c r="B2583" s="293">
        <f>'Historical VAR Data'!B2574</f>
        <v>41899</v>
      </c>
      <c r="C2583" s="292" t="str">
        <f>'Historical VAR Data'!F2574</f>
        <v>72.56</v>
      </c>
      <c r="D2583">
        <f t="shared" si="40"/>
        <v>1.1289198606271809E-2</v>
      </c>
      <c r="E2583">
        <v>1.1289198606271809E-2</v>
      </c>
    </row>
    <row r="2584" spans="2:5">
      <c r="B2584" s="293">
        <f>'Historical VAR Data'!B2575</f>
        <v>41898</v>
      </c>
      <c r="C2584" s="292" t="str">
        <f>'Historical VAR Data'!F2575</f>
        <v>71.75</v>
      </c>
      <c r="D2584">
        <f t="shared" si="40"/>
        <v>-2.7514231499051248E-2</v>
      </c>
      <c r="E2584">
        <v>-2.7514231499051248E-2</v>
      </c>
    </row>
    <row r="2585" spans="2:5">
      <c r="B2585" s="293">
        <f>'Historical VAR Data'!B2576</f>
        <v>41897</v>
      </c>
      <c r="C2585" s="292" t="str">
        <f>'Historical VAR Data'!F2576</f>
        <v>73.78</v>
      </c>
      <c r="D2585">
        <f t="shared" si="40"/>
        <v>-1.3504479208450396E-2</v>
      </c>
      <c r="E2585">
        <v>-1.3504479208450396E-2</v>
      </c>
    </row>
    <row r="2586" spans="2:5">
      <c r="B2586" s="293">
        <f>'Historical VAR Data'!B2577</f>
        <v>41894</v>
      </c>
      <c r="C2586" s="292" t="str">
        <f>'Historical VAR Data'!F2577</f>
        <v>74.79</v>
      </c>
      <c r="D2586">
        <f t="shared" si="40"/>
        <v>-1.6050519668464661E-2</v>
      </c>
      <c r="E2586">
        <v>-1.6050519668464661E-2</v>
      </c>
    </row>
    <row r="2587" spans="2:5">
      <c r="B2587" s="293">
        <f>'Historical VAR Data'!B2578</f>
        <v>41893</v>
      </c>
      <c r="C2587" s="292" t="str">
        <f>'Historical VAR Data'!F2578</f>
        <v>76.01</v>
      </c>
      <c r="D2587">
        <f t="shared" si="40"/>
        <v>4.3604651162790472E-3</v>
      </c>
      <c r="E2587">
        <v>4.3604651162790472E-3</v>
      </c>
    </row>
    <row r="2588" spans="2:5">
      <c r="B2588" s="293">
        <f>'Historical VAR Data'!B2579</f>
        <v>41892</v>
      </c>
      <c r="C2588" s="292" t="str">
        <f>'Historical VAR Data'!F2579</f>
        <v>75.68</v>
      </c>
      <c r="D2588">
        <f t="shared" si="40"/>
        <v>-8.5156557054892109E-3</v>
      </c>
      <c r="E2588">
        <v>-8.5156557054892109E-3</v>
      </c>
    </row>
    <row r="2589" spans="2:5">
      <c r="B2589" s="293">
        <f>'Historical VAR Data'!B2580</f>
        <v>41891</v>
      </c>
      <c r="C2589" s="292" t="str">
        <f>'Historical VAR Data'!F2580</f>
        <v>76.33</v>
      </c>
      <c r="D2589">
        <f t="shared" si="40"/>
        <v>1.04918032786883E-3</v>
      </c>
      <c r="E2589">
        <v>1.04918032786883E-3</v>
      </c>
    </row>
    <row r="2590" spans="2:5">
      <c r="B2590" s="293">
        <f>'Historical VAR Data'!B2581</f>
        <v>41890</v>
      </c>
      <c r="C2590" s="292" t="str">
        <f>'Historical VAR Data'!F2581</f>
        <v>76.25</v>
      </c>
      <c r="D2590">
        <f t="shared" si="40"/>
        <v>-1.6763378465506087E-2</v>
      </c>
      <c r="E2590">
        <v>-1.6763378465506087E-2</v>
      </c>
    </row>
    <row r="2591" spans="2:5">
      <c r="B2591" s="293">
        <f>'Historical VAR Data'!B2582</f>
        <v>41887</v>
      </c>
      <c r="C2591" s="292" t="str">
        <f>'Historical VAR Data'!F2582</f>
        <v>77.55</v>
      </c>
      <c r="D2591">
        <f t="shared" si="40"/>
        <v>2.7152831652442946E-3</v>
      </c>
      <c r="E2591">
        <v>2.7152831652442946E-3</v>
      </c>
    </row>
    <row r="2592" spans="2:5">
      <c r="B2592" s="293">
        <f>'Historical VAR Data'!B2583</f>
        <v>41886</v>
      </c>
      <c r="C2592" s="292" t="str">
        <f>'Historical VAR Data'!F2583</f>
        <v>77.34</v>
      </c>
      <c r="D2592">
        <f t="shared" si="40"/>
        <v>1.9778481012658226E-2</v>
      </c>
      <c r="E2592">
        <v>1.9778481012658226E-2</v>
      </c>
    </row>
    <row r="2593" spans="2:5">
      <c r="B2593" s="293">
        <f>'Historical VAR Data'!B2584</f>
        <v>41885</v>
      </c>
      <c r="C2593" s="292" t="str">
        <f>'Historical VAR Data'!F2584</f>
        <v>75.84</v>
      </c>
      <c r="D2593">
        <f t="shared" si="40"/>
        <v>-3.6784025223331727E-3</v>
      </c>
      <c r="E2593">
        <v>-3.6784025223331727E-3</v>
      </c>
    </row>
    <row r="2594" spans="2:5">
      <c r="B2594" s="293">
        <f>'Historical VAR Data'!B2585</f>
        <v>41884</v>
      </c>
      <c r="C2594" s="292" t="str">
        <f>'Historical VAR Data'!F2585</f>
        <v>76.12</v>
      </c>
      <c r="D2594">
        <f t="shared" si="40"/>
        <v>3.691983122362884E-3</v>
      </c>
      <c r="E2594">
        <v>3.691983122362884E-3</v>
      </c>
    </row>
    <row r="2595" spans="2:5">
      <c r="B2595" s="293">
        <f>'Historical VAR Data'!B2586</f>
        <v>41883</v>
      </c>
      <c r="C2595" s="292" t="str">
        <f>'Historical VAR Data'!F2586</f>
        <v>75.84</v>
      </c>
      <c r="D2595">
        <f t="shared" si="40"/>
        <v>1.6621983914209239E-2</v>
      </c>
      <c r="E2595">
        <v>1.6621983914209239E-2</v>
      </c>
    </row>
    <row r="2596" spans="2:5">
      <c r="B2596" s="293">
        <f>'Historical VAR Data'!B2587</f>
        <v>41879</v>
      </c>
      <c r="C2596" s="292" t="str">
        <f>'Historical VAR Data'!F2587</f>
        <v>74.60</v>
      </c>
      <c r="D2596">
        <f t="shared" si="40"/>
        <v>-1.5051491946131512E-2</v>
      </c>
      <c r="E2596">
        <v>-1.5051491946131512E-2</v>
      </c>
    </row>
    <row r="2597" spans="2:5">
      <c r="B2597" s="293">
        <f>'Historical VAR Data'!B2588</f>
        <v>41878</v>
      </c>
      <c r="C2597" s="292" t="str">
        <f>'Historical VAR Data'!F2588</f>
        <v>75.74</v>
      </c>
      <c r="D2597">
        <f t="shared" si="40"/>
        <v>-1.0581319399085595E-2</v>
      </c>
      <c r="E2597">
        <v>-1.0581319399085595E-2</v>
      </c>
    </row>
    <row r="2598" spans="2:5">
      <c r="B2598" s="293">
        <f>'Historical VAR Data'!B2589</f>
        <v>41877</v>
      </c>
      <c r="C2598" s="292" t="str">
        <f>'Historical VAR Data'!F2589</f>
        <v>76.55</v>
      </c>
      <c r="D2598">
        <f t="shared" si="40"/>
        <v>-5.5858664588205615E-3</v>
      </c>
      <c r="E2598">
        <v>-5.5858664588205615E-3</v>
      </c>
    </row>
    <row r="2599" spans="2:5">
      <c r="B2599" s="293">
        <f>'Historical VAR Data'!B2590</f>
        <v>41876</v>
      </c>
      <c r="C2599" s="292" t="str">
        <f>'Historical VAR Data'!F2590</f>
        <v>76.98</v>
      </c>
      <c r="D2599">
        <f t="shared" si="40"/>
        <v>-4.9120992761116271E-3</v>
      </c>
      <c r="E2599">
        <v>-4.9120992761116271E-3</v>
      </c>
    </row>
    <row r="2600" spans="2:5">
      <c r="B2600" s="293">
        <f>'Historical VAR Data'!B2591</f>
        <v>41873</v>
      </c>
      <c r="C2600" s="292" t="str">
        <f>'Historical VAR Data'!F2591</f>
        <v>77.36</v>
      </c>
      <c r="D2600">
        <f t="shared" si="40"/>
        <v>0</v>
      </c>
      <c r="E2600">
        <v>0</v>
      </c>
    </row>
    <row r="2601" spans="2:5">
      <c r="B2601" s="293">
        <f>'Historical VAR Data'!B2592</f>
        <v>41872</v>
      </c>
      <c r="C2601" s="292" t="str">
        <f>'Historical VAR Data'!F2592</f>
        <v>77.36</v>
      </c>
      <c r="D2601">
        <f t="shared" si="40"/>
        <v>-1.9394093040943101E-2</v>
      </c>
      <c r="E2601">
        <v>-1.9394093040943101E-2</v>
      </c>
    </row>
    <row r="2602" spans="2:5">
      <c r="B2602" s="293">
        <f>'Historical VAR Data'!B2593</f>
        <v>41871</v>
      </c>
      <c r="C2602" s="292" t="str">
        <f>'Historical VAR Data'!F2593</f>
        <v>78.89</v>
      </c>
      <c r="D2602">
        <f t="shared" si="40"/>
        <v>9.7273774478434036E-3</v>
      </c>
      <c r="E2602">
        <v>9.7273774478434036E-3</v>
      </c>
    </row>
    <row r="2603" spans="2:5">
      <c r="B2603" s="293">
        <f>'Historical VAR Data'!B2594</f>
        <v>41870</v>
      </c>
      <c r="C2603" s="292" t="str">
        <f>'Historical VAR Data'!F2594</f>
        <v>78.13</v>
      </c>
      <c r="D2603">
        <f t="shared" si="40"/>
        <v>9.1707569103589986E-3</v>
      </c>
      <c r="E2603">
        <v>9.1707569103589986E-3</v>
      </c>
    </row>
    <row r="2604" spans="2:5">
      <c r="B2604" s="293">
        <f>'Historical VAR Data'!B2595</f>
        <v>41869</v>
      </c>
      <c r="C2604" s="292" t="str">
        <f>'Historical VAR Data'!F2595</f>
        <v>77.42</v>
      </c>
      <c r="D2604">
        <f t="shared" si="40"/>
        <v>3.8900414937758964E-3</v>
      </c>
      <c r="E2604">
        <v>3.8900414937758964E-3</v>
      </c>
    </row>
    <row r="2605" spans="2:5">
      <c r="B2605" s="293">
        <f>'Historical VAR Data'!B2596</f>
        <v>41865</v>
      </c>
      <c r="C2605" s="292" t="str">
        <f>'Historical VAR Data'!F2596</f>
        <v>77.12</v>
      </c>
      <c r="D2605">
        <f t="shared" si="40"/>
        <v>1.5003948407475659E-2</v>
      </c>
      <c r="E2605">
        <v>1.5003948407475659E-2</v>
      </c>
    </row>
    <row r="2606" spans="2:5">
      <c r="B2606" s="293">
        <f>'Historical VAR Data'!B2597</f>
        <v>41864</v>
      </c>
      <c r="C2606" s="292" t="str">
        <f>'Historical VAR Data'!F2597</f>
        <v>75.98</v>
      </c>
      <c r="D2606">
        <f t="shared" si="40"/>
        <v>1.5911218077283028E-2</v>
      </c>
      <c r="E2606">
        <v>1.5911218077283028E-2</v>
      </c>
    </row>
    <row r="2607" spans="2:5">
      <c r="B2607" s="293">
        <f>'Historical VAR Data'!B2598</f>
        <v>41863</v>
      </c>
      <c r="C2607" s="292" t="str">
        <f>'Historical VAR Data'!F2598</f>
        <v>74.79</v>
      </c>
      <c r="D2607">
        <f t="shared" si="40"/>
        <v>2.691198681861881E-2</v>
      </c>
      <c r="E2607">
        <v>2.691198681861881E-2</v>
      </c>
    </row>
    <row r="2608" spans="2:5">
      <c r="B2608" s="293">
        <f>'Historical VAR Data'!B2599</f>
        <v>41862</v>
      </c>
      <c r="C2608" s="292" t="str">
        <f>'Historical VAR Data'!F2599</f>
        <v>72.83</v>
      </c>
      <c r="D2608">
        <f t="shared" si="40"/>
        <v>-1.5278528934559161E-2</v>
      </c>
      <c r="E2608">
        <v>-1.5278528934559161E-2</v>
      </c>
    </row>
    <row r="2609" spans="2:5">
      <c r="B2609" s="293">
        <f>'Historical VAR Data'!B2600</f>
        <v>41859</v>
      </c>
      <c r="C2609" s="292" t="str">
        <f>'Historical VAR Data'!F2600</f>
        <v>73.96</v>
      </c>
      <c r="D2609">
        <f t="shared" si="40"/>
        <v>-2.0527082505628541E-2</v>
      </c>
      <c r="E2609">
        <v>-2.0527082505628541E-2</v>
      </c>
    </row>
    <row r="2610" spans="2:5">
      <c r="B2610" s="293">
        <f>'Historical VAR Data'!B2601</f>
        <v>41858</v>
      </c>
      <c r="C2610" s="292" t="str">
        <f>'Historical VAR Data'!F2601</f>
        <v>75.51</v>
      </c>
      <c r="D2610">
        <f t="shared" si="40"/>
        <v>2.7888446215140498E-3</v>
      </c>
      <c r="E2610">
        <v>2.7888446215140498E-3</v>
      </c>
    </row>
    <row r="2611" spans="2:5">
      <c r="B2611" s="293">
        <f>'Historical VAR Data'!B2602</f>
        <v>41857</v>
      </c>
      <c r="C2611" s="292" t="str">
        <f>'Historical VAR Data'!F2602</f>
        <v>75.30</v>
      </c>
      <c r="D2611">
        <f t="shared" si="40"/>
        <v>-1.7234522073446858E-3</v>
      </c>
      <c r="E2611">
        <v>-1.7234522073446858E-3</v>
      </c>
    </row>
    <row r="2612" spans="2:5">
      <c r="B2612" s="293">
        <f>'Historical VAR Data'!B2603</f>
        <v>41856</v>
      </c>
      <c r="C2612" s="292" t="str">
        <f>'Historical VAR Data'!F2603</f>
        <v>75.43</v>
      </c>
      <c r="D2612">
        <f t="shared" si="40"/>
        <v>-4.2244224422441348E-3</v>
      </c>
      <c r="E2612">
        <v>-4.2244224422441348E-3</v>
      </c>
    </row>
    <row r="2613" spans="2:5">
      <c r="B2613" s="293">
        <f>'Historical VAR Data'!B2604</f>
        <v>41855</v>
      </c>
      <c r="C2613" s="292" t="str">
        <f>'Historical VAR Data'!F2604</f>
        <v>75.75</v>
      </c>
      <c r="D2613">
        <f t="shared" si="40"/>
        <v>3.8430956798304571E-3</v>
      </c>
      <c r="E2613">
        <v>3.8430956798304571E-3</v>
      </c>
    </row>
    <row r="2614" spans="2:5">
      <c r="B2614" s="293">
        <f>'Historical VAR Data'!B2605</f>
        <v>41852</v>
      </c>
      <c r="C2614" s="292" t="str">
        <f>'Historical VAR Data'!F2605</f>
        <v>75.46</v>
      </c>
      <c r="D2614">
        <f t="shared" si="40"/>
        <v>-2.9578189300411666E-2</v>
      </c>
      <c r="E2614">
        <v>-2.9578189300411666E-2</v>
      </c>
    </row>
    <row r="2615" spans="2:5">
      <c r="B2615" s="293">
        <f>'Historical VAR Data'!B2606</f>
        <v>41851</v>
      </c>
      <c r="C2615" s="292" t="str">
        <f>'Historical VAR Data'!F2606</f>
        <v>77.76</v>
      </c>
      <c r="D2615">
        <f t="shared" si="40"/>
        <v>-3.1751961150541616E-2</v>
      </c>
      <c r="E2615">
        <v>-3.1751961150541616E-2</v>
      </c>
    </row>
    <row r="2616" spans="2:5">
      <c r="B2616" s="293">
        <f>'Historical VAR Data'!B2607</f>
        <v>41850</v>
      </c>
      <c r="C2616" s="292" t="str">
        <f>'Historical VAR Data'!F2607</f>
        <v>80.31</v>
      </c>
      <c r="D2616">
        <f t="shared" si="40"/>
        <v>5.0056313352522305E-3</v>
      </c>
      <c r="E2616">
        <v>5.0056313352522305E-3</v>
      </c>
    </row>
    <row r="2617" spans="2:5">
      <c r="B2617" s="293">
        <f>'Historical VAR Data'!B2608</f>
        <v>41848</v>
      </c>
      <c r="C2617" s="292" t="str">
        <f>'Historical VAR Data'!F2608</f>
        <v>79.91</v>
      </c>
      <c r="D2617">
        <f t="shared" si="40"/>
        <v>7.5140889167191335E-4</v>
      </c>
      <c r="E2617">
        <v>7.5140889167191335E-4</v>
      </c>
    </row>
    <row r="2618" spans="2:5">
      <c r="B2618" s="293">
        <f>'Historical VAR Data'!B2609</f>
        <v>41845</v>
      </c>
      <c r="C2618" s="292" t="str">
        <f>'Historical VAR Data'!F2609</f>
        <v>79.85</v>
      </c>
      <c r="D2618">
        <f t="shared" si="40"/>
        <v>-4.9844236760125315E-3</v>
      </c>
      <c r="E2618">
        <v>-4.9844236760125315E-3</v>
      </c>
    </row>
    <row r="2619" spans="2:5">
      <c r="B2619" s="293">
        <f>'Historical VAR Data'!B2610</f>
        <v>41844</v>
      </c>
      <c r="C2619" s="292" t="str">
        <f>'Historical VAR Data'!F2610</f>
        <v>80.25</v>
      </c>
      <c r="D2619">
        <f t="shared" si="40"/>
        <v>6.2344139650869271E-4</v>
      </c>
      <c r="E2619">
        <v>6.2344139650869271E-4</v>
      </c>
    </row>
    <row r="2620" spans="2:5">
      <c r="B2620" s="293">
        <f>'Historical VAR Data'!B2611</f>
        <v>41843</v>
      </c>
      <c r="C2620" s="292" t="str">
        <f>'Historical VAR Data'!F2611</f>
        <v>80.20</v>
      </c>
      <c r="D2620">
        <f t="shared" si="40"/>
        <v>-1.618324411801263E-3</v>
      </c>
      <c r="E2620">
        <v>-1.618324411801263E-3</v>
      </c>
    </row>
    <row r="2621" spans="2:5">
      <c r="B2621" s="293">
        <f>'Historical VAR Data'!B2612</f>
        <v>41842</v>
      </c>
      <c r="C2621" s="292" t="str">
        <f>'Historical VAR Data'!F2612</f>
        <v>80.33</v>
      </c>
      <c r="D2621">
        <f t="shared" si="40"/>
        <v>1.2477943029997414E-2</v>
      </c>
      <c r="E2621">
        <v>1.2477943029997414E-2</v>
      </c>
    </row>
    <row r="2622" spans="2:5">
      <c r="B2622" s="293">
        <f>'Historical VAR Data'!B2613</f>
        <v>41841</v>
      </c>
      <c r="C2622" s="292" t="str">
        <f>'Historical VAR Data'!F2613</f>
        <v>79.34</v>
      </c>
      <c r="D2622">
        <f t="shared" si="40"/>
        <v>-1.1339563862928306E-2</v>
      </c>
      <c r="E2622">
        <v>-1.1339563862928306E-2</v>
      </c>
    </row>
    <row r="2623" spans="2:5">
      <c r="B2623" s="293">
        <f>'Historical VAR Data'!B2614</f>
        <v>41838</v>
      </c>
      <c r="C2623" s="292" t="str">
        <f>'Historical VAR Data'!F2614</f>
        <v>80.25</v>
      </c>
      <c r="D2623">
        <f t="shared" si="40"/>
        <v>-4.7128860225721875E-3</v>
      </c>
      <c r="E2623">
        <v>-4.7128860225721875E-3</v>
      </c>
    </row>
    <row r="2624" spans="2:5">
      <c r="B2624" s="293">
        <f>'Historical VAR Data'!B2615</f>
        <v>41837</v>
      </c>
      <c r="C2624" s="292" t="str">
        <f>'Historical VAR Data'!F2615</f>
        <v>80.63</v>
      </c>
      <c r="D2624">
        <f t="shared" si="40"/>
        <v>2.5566013736962486E-2</v>
      </c>
      <c r="E2624">
        <v>2.5566013736962486E-2</v>
      </c>
    </row>
    <row r="2625" spans="2:5">
      <c r="B2625" s="293">
        <f>'Historical VAR Data'!B2616</f>
        <v>41836</v>
      </c>
      <c r="C2625" s="292" t="str">
        <f>'Historical VAR Data'!F2616</f>
        <v>78.62</v>
      </c>
      <c r="D2625">
        <f t="shared" si="40"/>
        <v>7.1739687419933671E-3</v>
      </c>
      <c r="E2625">
        <v>7.1739687419933671E-3</v>
      </c>
    </row>
    <row r="2626" spans="2:5">
      <c r="B2626" s="293">
        <f>'Historical VAR Data'!B2617</f>
        <v>41835</v>
      </c>
      <c r="C2626" s="292" t="str">
        <f>'Historical VAR Data'!F2617</f>
        <v>78.06</v>
      </c>
      <c r="D2626">
        <f t="shared" si="40"/>
        <v>-1.4891468955073104E-2</v>
      </c>
      <c r="E2626">
        <v>-1.4891468955073104E-2</v>
      </c>
    </row>
    <row r="2627" spans="2:5">
      <c r="B2627" s="293">
        <f>'Historical VAR Data'!B2618</f>
        <v>41834</v>
      </c>
      <c r="C2627" s="292" t="str">
        <f>'Historical VAR Data'!F2618</f>
        <v>79.24</v>
      </c>
      <c r="D2627">
        <f t="shared" si="40"/>
        <v>-1.2585669781931527E-2</v>
      </c>
      <c r="E2627">
        <v>-1.2585669781931527E-2</v>
      </c>
    </row>
    <row r="2628" spans="2:5">
      <c r="B2628" s="293">
        <f>'Historical VAR Data'!B2619</f>
        <v>41831</v>
      </c>
      <c r="C2628" s="292" t="str">
        <f>'Historical VAR Data'!F2619</f>
        <v>80.25</v>
      </c>
      <c r="D2628">
        <f t="shared" si="40"/>
        <v>-9.6260644205849819E-3</v>
      </c>
      <c r="E2628">
        <v>-9.6260644205849819E-3</v>
      </c>
    </row>
    <row r="2629" spans="2:5">
      <c r="B2629" s="293">
        <f>'Historical VAR Data'!B2620</f>
        <v>41830</v>
      </c>
      <c r="C2629" s="292" t="str">
        <f>'Historical VAR Data'!F2620</f>
        <v>81.03</v>
      </c>
      <c r="D2629">
        <f t="shared" si="40"/>
        <v>3.3432392273402179E-3</v>
      </c>
      <c r="E2629">
        <v>3.3432392273402179E-3</v>
      </c>
    </row>
    <row r="2630" spans="2:5">
      <c r="B2630" s="293">
        <f>'Historical VAR Data'!B2621</f>
        <v>41829</v>
      </c>
      <c r="C2630" s="292" t="str">
        <f>'Historical VAR Data'!F2621</f>
        <v>80.76</v>
      </c>
      <c r="D2630">
        <f t="shared" si="40"/>
        <v>-1.5362106803218617E-2</v>
      </c>
      <c r="E2630">
        <v>-1.5362106803218617E-2</v>
      </c>
    </row>
    <row r="2631" spans="2:5">
      <c r="B2631" s="293">
        <f>'Historical VAR Data'!B2622</f>
        <v>41828</v>
      </c>
      <c r="C2631" s="292" t="str">
        <f>'Historical VAR Data'!F2622</f>
        <v>82.02</v>
      </c>
      <c r="D2631">
        <f t="shared" si="40"/>
        <v>-5.1791907514450911E-2</v>
      </c>
      <c r="E2631">
        <v>-5.1791907514450911E-2</v>
      </c>
    </row>
    <row r="2632" spans="2:5">
      <c r="B2632" s="293">
        <f>'Historical VAR Data'!B2623</f>
        <v>41827</v>
      </c>
      <c r="C2632" s="292" t="str">
        <f>'Historical VAR Data'!F2623</f>
        <v>86.50</v>
      </c>
      <c r="D2632">
        <f t="shared" si="40"/>
        <v>1.7647058823529412E-2</v>
      </c>
      <c r="E2632">
        <v>1.7647058823529412E-2</v>
      </c>
    </row>
    <row r="2633" spans="2:5">
      <c r="B2633" s="293">
        <f>'Historical VAR Data'!B2624</f>
        <v>41824</v>
      </c>
      <c r="C2633" s="292" t="str">
        <f>'Historical VAR Data'!F2624</f>
        <v>85.00</v>
      </c>
      <c r="D2633">
        <f t="shared" si="40"/>
        <v>7.586533902323383E-3</v>
      </c>
      <c r="E2633">
        <v>7.586533902323383E-3</v>
      </c>
    </row>
    <row r="2634" spans="2:5">
      <c r="B2634" s="293">
        <f>'Historical VAR Data'!B2625</f>
        <v>41823</v>
      </c>
      <c r="C2634" s="292" t="str">
        <f>'Historical VAR Data'!F2625</f>
        <v>84.36</v>
      </c>
      <c r="D2634">
        <f t="shared" si="40"/>
        <v>-1.494628678187764E-2</v>
      </c>
      <c r="E2634">
        <v>-1.494628678187764E-2</v>
      </c>
    </row>
    <row r="2635" spans="2:5">
      <c r="B2635" s="293">
        <f>'Historical VAR Data'!B2626</f>
        <v>41822</v>
      </c>
      <c r="C2635" s="292" t="str">
        <f>'Historical VAR Data'!F2626</f>
        <v>85.64</v>
      </c>
      <c r="D2635">
        <f t="shared" si="40"/>
        <v>3.3301158301158366E-2</v>
      </c>
      <c r="E2635">
        <v>3.3301158301158366E-2</v>
      </c>
    </row>
    <row r="2636" spans="2:5">
      <c r="B2636" s="293">
        <f>'Historical VAR Data'!B2627</f>
        <v>41821</v>
      </c>
      <c r="C2636" s="292" t="str">
        <f>'Historical VAR Data'!F2627</f>
        <v>82.88</v>
      </c>
      <c r="D2636">
        <f t="shared" si="40"/>
        <v>-1.026988297110102E-2</v>
      </c>
      <c r="E2636">
        <v>-1.026988297110102E-2</v>
      </c>
    </row>
    <row r="2637" spans="2:5">
      <c r="B2637" s="293">
        <f>'Historical VAR Data'!B2628</f>
        <v>41820</v>
      </c>
      <c r="C2637" s="292" t="str">
        <f>'Historical VAR Data'!F2628</f>
        <v>83.74</v>
      </c>
      <c r="D2637">
        <f t="shared" ref="D2637:D2700" si="41">(C2637-C2638)/C2638</f>
        <v>2.5974025974025854E-2</v>
      </c>
      <c r="E2637">
        <v>2.5974025974025854E-2</v>
      </c>
    </row>
    <row r="2638" spans="2:5">
      <c r="B2638" s="293">
        <f>'Historical VAR Data'!B2629</f>
        <v>41817</v>
      </c>
      <c r="C2638" s="292" t="str">
        <f>'Historical VAR Data'!F2629</f>
        <v>81.62</v>
      </c>
      <c r="D2638">
        <f t="shared" si="41"/>
        <v>-3.6742192284141011E-4</v>
      </c>
      <c r="E2638">
        <v>-3.6742192284141011E-4</v>
      </c>
    </row>
    <row r="2639" spans="2:5">
      <c r="B2639" s="293">
        <f>'Historical VAR Data'!B2630</f>
        <v>41816</v>
      </c>
      <c r="C2639" s="292" t="str">
        <f>'Historical VAR Data'!F2630</f>
        <v>81.65</v>
      </c>
      <c r="D2639">
        <f t="shared" si="41"/>
        <v>-2.9016529908431413E-2</v>
      </c>
      <c r="E2639">
        <v>-2.9016529908431413E-2</v>
      </c>
    </row>
    <row r="2640" spans="2:5">
      <c r="B2640" s="293">
        <f>'Historical VAR Data'!B2631</f>
        <v>41815</v>
      </c>
      <c r="C2640" s="292" t="str">
        <f>'Historical VAR Data'!F2631</f>
        <v>84.09</v>
      </c>
      <c r="D2640">
        <f t="shared" si="41"/>
        <v>1.2888460611900836E-2</v>
      </c>
      <c r="E2640">
        <v>1.2888460611900836E-2</v>
      </c>
    </row>
    <row r="2641" spans="2:5">
      <c r="B2641" s="293">
        <f>'Historical VAR Data'!B2632</f>
        <v>41814</v>
      </c>
      <c r="C2641" s="292" t="str">
        <f>'Historical VAR Data'!F2632</f>
        <v>83.02</v>
      </c>
      <c r="D2641">
        <f t="shared" si="41"/>
        <v>1.5162631450232267E-2</v>
      </c>
      <c r="E2641">
        <v>1.5162631450232267E-2</v>
      </c>
    </row>
    <row r="2642" spans="2:5">
      <c r="B2642" s="293">
        <f>'Historical VAR Data'!B2633</f>
        <v>41813</v>
      </c>
      <c r="C2642" s="292" t="str">
        <f>'Historical VAR Data'!F2633</f>
        <v>81.78</v>
      </c>
      <c r="D2642">
        <f t="shared" si="41"/>
        <v>5.9040590405904552E-3</v>
      </c>
      <c r="E2642">
        <v>5.9040590405904552E-3</v>
      </c>
    </row>
    <row r="2643" spans="2:5">
      <c r="B2643" s="293">
        <f>'Historical VAR Data'!B2634</f>
        <v>41810</v>
      </c>
      <c r="C2643" s="292" t="str">
        <f>'Historical VAR Data'!F2634</f>
        <v>81.30</v>
      </c>
      <c r="D2643">
        <f t="shared" si="41"/>
        <v>-5.6262230919766135E-3</v>
      </c>
      <c r="E2643">
        <v>-5.6262230919766135E-3</v>
      </c>
    </row>
    <row r="2644" spans="2:5">
      <c r="B2644" s="293">
        <f>'Historical VAR Data'!B2635</f>
        <v>41809</v>
      </c>
      <c r="C2644" s="292" t="str">
        <f>'Historical VAR Data'!F2635</f>
        <v>81.76</v>
      </c>
      <c r="D2644">
        <f t="shared" si="41"/>
        <v>6.6486087170648392E-3</v>
      </c>
      <c r="E2644">
        <v>6.6486087170648392E-3</v>
      </c>
    </row>
    <row r="2645" spans="2:5">
      <c r="B2645" s="293">
        <f>'Historical VAR Data'!B2636</f>
        <v>41808</v>
      </c>
      <c r="C2645" s="292" t="str">
        <f>'Historical VAR Data'!F2636</f>
        <v>81.22</v>
      </c>
      <c r="D2645">
        <f t="shared" si="41"/>
        <v>-2.1917148362235156E-2</v>
      </c>
      <c r="E2645">
        <v>-2.1917148362235156E-2</v>
      </c>
    </row>
    <row r="2646" spans="2:5">
      <c r="B2646" s="293">
        <f>'Historical VAR Data'!B2637</f>
        <v>41807</v>
      </c>
      <c r="C2646" s="292" t="str">
        <f>'Historical VAR Data'!F2637</f>
        <v>83.04</v>
      </c>
      <c r="D2646">
        <f t="shared" si="41"/>
        <v>1.3053556179090001E-2</v>
      </c>
      <c r="E2646">
        <v>1.3053556179090001E-2</v>
      </c>
    </row>
    <row r="2647" spans="2:5">
      <c r="B2647" s="293">
        <f>'Historical VAR Data'!B2638</f>
        <v>41806</v>
      </c>
      <c r="C2647" s="292" t="str">
        <f>'Historical VAR Data'!F2638</f>
        <v>81.97</v>
      </c>
      <c r="D2647">
        <f t="shared" si="41"/>
        <v>-2.9193528767789186E-3</v>
      </c>
      <c r="E2647">
        <v>-2.9193528767789186E-3</v>
      </c>
    </row>
    <row r="2648" spans="2:5">
      <c r="B2648" s="293">
        <f>'Historical VAR Data'!B2639</f>
        <v>41803</v>
      </c>
      <c r="C2648" s="292" t="str">
        <f>'Historical VAR Data'!F2639</f>
        <v>82.21</v>
      </c>
      <c r="D2648">
        <f t="shared" si="41"/>
        <v>-4.3068327319287662E-2</v>
      </c>
      <c r="E2648">
        <v>-4.3068327319287662E-2</v>
      </c>
    </row>
    <row r="2649" spans="2:5">
      <c r="B2649" s="293">
        <f>'Historical VAR Data'!B2640</f>
        <v>41802</v>
      </c>
      <c r="C2649" s="292" t="str">
        <f>'Historical VAR Data'!F2640</f>
        <v>85.91</v>
      </c>
      <c r="D2649">
        <f t="shared" si="41"/>
        <v>1.3567720622935245E-2</v>
      </c>
      <c r="E2649">
        <v>1.3567720622935245E-2</v>
      </c>
    </row>
    <row r="2650" spans="2:5">
      <c r="B2650" s="293">
        <f>'Historical VAR Data'!B2641</f>
        <v>41801</v>
      </c>
      <c r="C2650" s="292" t="str">
        <f>'Historical VAR Data'!F2641</f>
        <v>84.76</v>
      </c>
      <c r="D2650">
        <f t="shared" si="41"/>
        <v>-3.3302919708029212E-2</v>
      </c>
      <c r="E2650">
        <v>-3.3302919708029212E-2</v>
      </c>
    </row>
    <row r="2651" spans="2:5">
      <c r="B2651" s="293">
        <f>'Historical VAR Data'!B2642</f>
        <v>41800</v>
      </c>
      <c r="C2651" s="292" t="str">
        <f>'Historical VAR Data'!F2642</f>
        <v>87.68</v>
      </c>
      <c r="D2651">
        <f t="shared" si="41"/>
        <v>-1.0830324909747223E-2</v>
      </c>
      <c r="E2651">
        <v>-1.0830324909747223E-2</v>
      </c>
    </row>
    <row r="2652" spans="2:5">
      <c r="B2652" s="293">
        <f>'Historical VAR Data'!B2643</f>
        <v>41799</v>
      </c>
      <c r="C2652" s="292" t="str">
        <f>'Historical VAR Data'!F2643</f>
        <v>88.64</v>
      </c>
      <c r="D2652">
        <f t="shared" si="41"/>
        <v>-9.0171325518483198E-4</v>
      </c>
      <c r="E2652">
        <v>-9.0171325518483198E-4</v>
      </c>
    </row>
    <row r="2653" spans="2:5">
      <c r="B2653" s="293">
        <f>'Historical VAR Data'!B2644</f>
        <v>41796</v>
      </c>
      <c r="C2653" s="292" t="str">
        <f>'Historical VAR Data'!F2644</f>
        <v>88.72</v>
      </c>
      <c r="D2653">
        <f t="shared" si="41"/>
        <v>7.8382369646711088E-3</v>
      </c>
      <c r="E2653">
        <v>7.8382369646711088E-3</v>
      </c>
    </row>
    <row r="2654" spans="2:5">
      <c r="B2654" s="293">
        <f>'Historical VAR Data'!B2645</f>
        <v>41795</v>
      </c>
      <c r="C2654" s="292" t="str">
        <f>'Historical VAR Data'!F2645</f>
        <v>88.03</v>
      </c>
      <c r="D2654">
        <f t="shared" si="41"/>
        <v>-4.8609541035495437E-3</v>
      </c>
      <c r="E2654">
        <v>-4.8609541035495437E-3</v>
      </c>
    </row>
    <row r="2655" spans="2:5">
      <c r="B2655" s="293">
        <f>'Historical VAR Data'!B2646</f>
        <v>41794</v>
      </c>
      <c r="C2655" s="292" t="str">
        <f>'Historical VAR Data'!F2646</f>
        <v>88.46</v>
      </c>
      <c r="D2655">
        <f t="shared" si="41"/>
        <v>4.8846983982732319E-3</v>
      </c>
      <c r="E2655">
        <v>4.8846983982732319E-3</v>
      </c>
    </row>
    <row r="2656" spans="2:5">
      <c r="B2656" s="293">
        <f>'Historical VAR Data'!B2647</f>
        <v>41793</v>
      </c>
      <c r="C2656" s="292" t="str">
        <f>'Historical VAR Data'!F2647</f>
        <v>88.03</v>
      </c>
      <c r="D2656">
        <f t="shared" si="41"/>
        <v>3.1158486587794267E-2</v>
      </c>
      <c r="E2656">
        <v>3.1158486587794267E-2</v>
      </c>
    </row>
    <row r="2657" spans="2:5">
      <c r="B2657" s="293">
        <f>'Historical VAR Data'!B2648</f>
        <v>41792</v>
      </c>
      <c r="C2657" s="292" t="str">
        <f>'Historical VAR Data'!F2648</f>
        <v>85.37</v>
      </c>
      <c r="D2657">
        <f t="shared" si="41"/>
        <v>-7.7870757787075967E-3</v>
      </c>
      <c r="E2657">
        <v>-7.7870757787075967E-3</v>
      </c>
    </row>
    <row r="2658" spans="2:5">
      <c r="B2658" s="293">
        <f>'Historical VAR Data'!B2649</f>
        <v>41789</v>
      </c>
      <c r="C2658" s="292" t="str">
        <f>'Historical VAR Data'!F2649</f>
        <v>86.04</v>
      </c>
      <c r="D2658">
        <f t="shared" si="41"/>
        <v>5.4799558661272695E-2</v>
      </c>
      <c r="E2658">
        <v>5.4799558661272695E-2</v>
      </c>
    </row>
    <row r="2659" spans="2:5">
      <c r="B2659" s="293">
        <f>'Historical VAR Data'!B2650</f>
        <v>41788</v>
      </c>
      <c r="C2659" s="292" t="str">
        <f>'Historical VAR Data'!F2650</f>
        <v>81.57</v>
      </c>
      <c r="D2659">
        <f t="shared" si="41"/>
        <v>4.6803793570636219E-3</v>
      </c>
      <c r="E2659">
        <v>4.6803793570636219E-3</v>
      </c>
    </row>
    <row r="2660" spans="2:5">
      <c r="B2660" s="293">
        <f>'Historical VAR Data'!B2651</f>
        <v>41787</v>
      </c>
      <c r="C2660" s="292" t="str">
        <f>'Historical VAR Data'!F2651</f>
        <v>81.19</v>
      </c>
      <c r="D2660">
        <f t="shared" si="41"/>
        <v>-1.7545982575024235E-2</v>
      </c>
      <c r="E2660">
        <v>-1.7545982575024235E-2</v>
      </c>
    </row>
    <row r="2661" spans="2:5">
      <c r="B2661" s="293">
        <f>'Historical VAR Data'!B2652</f>
        <v>41786</v>
      </c>
      <c r="C2661" s="292" t="str">
        <f>'Historical VAR Data'!F2652</f>
        <v>82.64</v>
      </c>
      <c r="D2661">
        <f t="shared" si="41"/>
        <v>-1.3489315984242516E-2</v>
      </c>
      <c r="E2661">
        <v>-1.3489315984242516E-2</v>
      </c>
    </row>
    <row r="2662" spans="2:5">
      <c r="B2662" s="293">
        <f>'Historical VAR Data'!B2653</f>
        <v>41785</v>
      </c>
      <c r="C2662" s="292" t="str">
        <f>'Historical VAR Data'!F2653</f>
        <v>83.77</v>
      </c>
      <c r="D2662">
        <f t="shared" si="41"/>
        <v>-2.4569166278528173E-2</v>
      </c>
      <c r="E2662">
        <v>-2.4569166278528173E-2</v>
      </c>
    </row>
    <row r="2663" spans="2:5">
      <c r="B2663" s="293">
        <f>'Historical VAR Data'!B2654</f>
        <v>41782</v>
      </c>
      <c r="C2663" s="292" t="str">
        <f>'Historical VAR Data'!F2654</f>
        <v>85.88</v>
      </c>
      <c r="D2663">
        <f t="shared" si="41"/>
        <v>3.8829079472601835E-2</v>
      </c>
      <c r="E2663">
        <v>3.8829079472601835E-2</v>
      </c>
    </row>
    <row r="2664" spans="2:5">
      <c r="B2664" s="293">
        <f>'Historical VAR Data'!B2655</f>
        <v>41781</v>
      </c>
      <c r="C2664" s="292" t="str">
        <f>'Historical VAR Data'!F2655</f>
        <v>82.67</v>
      </c>
      <c r="D2664">
        <f t="shared" si="41"/>
        <v>5.8785860655737751E-2</v>
      </c>
      <c r="E2664">
        <v>5.8785860655737751E-2</v>
      </c>
    </row>
    <row r="2665" spans="2:5">
      <c r="B2665" s="293">
        <f>'Historical VAR Data'!B2656</f>
        <v>41780</v>
      </c>
      <c r="C2665" s="292" t="str">
        <f>'Historical VAR Data'!F2656</f>
        <v>78.08</v>
      </c>
      <c r="D2665">
        <f t="shared" si="41"/>
        <v>2.3865722528192933E-2</v>
      </c>
      <c r="E2665">
        <v>2.3865722528192933E-2</v>
      </c>
    </row>
    <row r="2666" spans="2:5">
      <c r="B2666" s="293">
        <f>'Historical VAR Data'!B2657</f>
        <v>41779</v>
      </c>
      <c r="C2666" s="292" t="str">
        <f>'Historical VAR Data'!F2657</f>
        <v>76.26</v>
      </c>
      <c r="D2666">
        <f t="shared" si="41"/>
        <v>-2.3059185242121409E-2</v>
      </c>
      <c r="E2666">
        <v>-2.3059185242121409E-2</v>
      </c>
    </row>
    <row r="2667" spans="2:5">
      <c r="B2667" s="293">
        <f>'Historical VAR Data'!B2658</f>
        <v>41778</v>
      </c>
      <c r="C2667" s="292" t="str">
        <f>'Historical VAR Data'!F2658</f>
        <v>78.06</v>
      </c>
      <c r="D2667">
        <f t="shared" si="41"/>
        <v>0.10644932671863934</v>
      </c>
      <c r="E2667">
        <v>0.10644932671863934</v>
      </c>
    </row>
    <row r="2668" spans="2:5">
      <c r="B2668" s="293">
        <f>'Historical VAR Data'!B2659</f>
        <v>41775</v>
      </c>
      <c r="C2668" s="292" t="str">
        <f>'Historical VAR Data'!F2659</f>
        <v>70.55</v>
      </c>
      <c r="D2668">
        <f t="shared" si="41"/>
        <v>1.7743796884016217E-2</v>
      </c>
      <c r="E2668">
        <v>1.7743796884016217E-2</v>
      </c>
    </row>
    <row r="2669" spans="2:5">
      <c r="B2669" s="293">
        <f>'Historical VAR Data'!B2660</f>
        <v>41774</v>
      </c>
      <c r="C2669" s="292" t="str">
        <f>'Historical VAR Data'!F2660</f>
        <v>69.32</v>
      </c>
      <c r="D2669">
        <f t="shared" si="41"/>
        <v>3.0321046373364923E-2</v>
      </c>
      <c r="E2669">
        <v>3.0321046373364923E-2</v>
      </c>
    </row>
    <row r="2670" spans="2:5">
      <c r="B2670" s="293">
        <f>'Historical VAR Data'!B2661</f>
        <v>41773</v>
      </c>
      <c r="C2670" s="292" t="str">
        <f>'Historical VAR Data'!F2661</f>
        <v>67.28</v>
      </c>
      <c r="D2670">
        <f t="shared" si="41"/>
        <v>2.2026431718061717E-2</v>
      </c>
      <c r="E2670">
        <v>2.2026431718061717E-2</v>
      </c>
    </row>
    <row r="2671" spans="2:5">
      <c r="B2671" s="293">
        <f>'Historical VAR Data'!B2662</f>
        <v>41772</v>
      </c>
      <c r="C2671" s="292" t="str">
        <f>'Historical VAR Data'!F2662</f>
        <v>65.83</v>
      </c>
      <c r="D2671">
        <f t="shared" si="41"/>
        <v>1.4017252002464519E-2</v>
      </c>
      <c r="E2671">
        <v>1.4017252002464519E-2</v>
      </c>
    </row>
    <row r="2672" spans="2:5">
      <c r="B2672" s="293">
        <f>'Historical VAR Data'!B2663</f>
        <v>41771</v>
      </c>
      <c r="C2672" s="292" t="str">
        <f>'Historical VAR Data'!F2663</f>
        <v>64.92</v>
      </c>
      <c r="D2672">
        <f t="shared" si="41"/>
        <v>2.4944742658667481E-2</v>
      </c>
      <c r="E2672">
        <v>2.4944742658667481E-2</v>
      </c>
    </row>
    <row r="2673" spans="2:5">
      <c r="B2673" s="293">
        <f>'Historical VAR Data'!B2664</f>
        <v>41768</v>
      </c>
      <c r="C2673" s="292" t="str">
        <f>'Historical VAR Data'!F2664</f>
        <v>63.34</v>
      </c>
      <c r="D2673">
        <f t="shared" si="41"/>
        <v>2.2437449556093631E-2</v>
      </c>
      <c r="E2673">
        <v>2.2437449556093631E-2</v>
      </c>
    </row>
    <row r="2674" spans="2:5">
      <c r="B2674" s="293">
        <f>'Historical VAR Data'!B2665</f>
        <v>41767</v>
      </c>
      <c r="C2674" s="292" t="str">
        <f>'Historical VAR Data'!F2665</f>
        <v>61.95</v>
      </c>
      <c r="D2674">
        <f t="shared" si="41"/>
        <v>-1.6116035455277086E-3</v>
      </c>
      <c r="E2674">
        <v>-1.6116035455277086E-3</v>
      </c>
    </row>
    <row r="2675" spans="2:5">
      <c r="B2675" s="293">
        <f>'Historical VAR Data'!B2666</f>
        <v>41766</v>
      </c>
      <c r="C2675" s="292" t="str">
        <f>'Historical VAR Data'!F2666</f>
        <v>62.05</v>
      </c>
      <c r="D2675">
        <f t="shared" si="41"/>
        <v>1.2565274151435966E-2</v>
      </c>
      <c r="E2675">
        <v>1.2565274151435966E-2</v>
      </c>
    </row>
    <row r="2676" spans="2:5">
      <c r="B2676" s="293">
        <f>'Historical VAR Data'!B2667</f>
        <v>41765</v>
      </c>
      <c r="C2676" s="292" t="str">
        <f>'Historical VAR Data'!F2667</f>
        <v>61.28</v>
      </c>
      <c r="D2676">
        <f t="shared" si="41"/>
        <v>3.9318479685452488E-3</v>
      </c>
      <c r="E2676">
        <v>3.9318479685452488E-3</v>
      </c>
    </row>
    <row r="2677" spans="2:5">
      <c r="B2677" s="293">
        <f>'Historical VAR Data'!B2668</f>
        <v>41764</v>
      </c>
      <c r="C2677" s="292" t="str">
        <f>'Historical VAR Data'!F2668</f>
        <v>61.04</v>
      </c>
      <c r="D2677">
        <f t="shared" si="41"/>
        <v>-5.2151238591916609E-3</v>
      </c>
      <c r="E2677">
        <v>-5.2151238591916609E-3</v>
      </c>
    </row>
    <row r="2678" spans="2:5">
      <c r="B2678" s="293">
        <f>'Historical VAR Data'!B2669</f>
        <v>41761</v>
      </c>
      <c r="C2678" s="292" t="str">
        <f>'Historical VAR Data'!F2669</f>
        <v>61.36</v>
      </c>
      <c r="D2678">
        <f t="shared" si="41"/>
        <v>-1.6351394677781388E-2</v>
      </c>
      <c r="E2678">
        <v>-1.6351394677781388E-2</v>
      </c>
    </row>
    <row r="2679" spans="2:5">
      <c r="B2679" s="293">
        <f>'Historical VAR Data'!B2670</f>
        <v>41759</v>
      </c>
      <c r="C2679" s="292" t="str">
        <f>'Historical VAR Data'!F2670</f>
        <v>62.38</v>
      </c>
      <c r="D2679">
        <f t="shared" si="41"/>
        <v>-1.0940225146662402E-2</v>
      </c>
      <c r="E2679">
        <v>-1.0940225146662402E-2</v>
      </c>
    </row>
    <row r="2680" spans="2:5">
      <c r="B2680" s="293">
        <f>'Historical VAR Data'!B2671</f>
        <v>41758</v>
      </c>
      <c r="C2680" s="292" t="str">
        <f>'Historical VAR Data'!F2671</f>
        <v>63.07</v>
      </c>
      <c r="D2680">
        <f t="shared" si="41"/>
        <v>-2.5304444092993294E-3</v>
      </c>
      <c r="E2680">
        <v>-2.5304444092993294E-3</v>
      </c>
    </row>
    <row r="2681" spans="2:5">
      <c r="B2681" s="293">
        <f>'Historical VAR Data'!B2672</f>
        <v>41757</v>
      </c>
      <c r="C2681" s="292" t="str">
        <f>'Historical VAR Data'!F2672</f>
        <v>63.23</v>
      </c>
      <c r="D2681">
        <f t="shared" si="41"/>
        <v>-4.7221784983473049E-3</v>
      </c>
      <c r="E2681">
        <v>-4.7221784983473049E-3</v>
      </c>
    </row>
    <row r="2682" spans="2:5">
      <c r="B2682" s="293">
        <f>'Historical VAR Data'!B2673</f>
        <v>41754</v>
      </c>
      <c r="C2682" s="292" t="str">
        <f>'Historical VAR Data'!F2673</f>
        <v>63.53</v>
      </c>
      <c r="D2682">
        <f t="shared" si="41"/>
        <v>-2.9483654139932675E-2</v>
      </c>
      <c r="E2682">
        <v>-2.9483654139932675E-2</v>
      </c>
    </row>
    <row r="2683" spans="2:5">
      <c r="B2683" s="293">
        <f>'Historical VAR Data'!B2674</f>
        <v>41753</v>
      </c>
      <c r="C2683" s="292" t="str">
        <f>'Historical VAR Data'!F2674</f>
        <v>65.46</v>
      </c>
      <c r="D2683">
        <f t="shared" si="41"/>
        <v>0</v>
      </c>
      <c r="E2683">
        <v>0</v>
      </c>
    </row>
    <row r="2684" spans="2:5">
      <c r="B2684" s="293">
        <f>'Historical VAR Data'!B2675</f>
        <v>41752</v>
      </c>
      <c r="C2684" s="292" t="str">
        <f>'Historical VAR Data'!F2675</f>
        <v>65.46</v>
      </c>
      <c r="D2684">
        <f t="shared" si="41"/>
        <v>-1.3711014012355142E-2</v>
      </c>
      <c r="E2684">
        <v>-1.3711014012355142E-2</v>
      </c>
    </row>
    <row r="2685" spans="2:5">
      <c r="B2685" s="293">
        <f>'Historical VAR Data'!B2676</f>
        <v>41751</v>
      </c>
      <c r="C2685" s="292" t="str">
        <f>'Historical VAR Data'!F2676</f>
        <v>66.37</v>
      </c>
      <c r="D2685">
        <f t="shared" si="41"/>
        <v>-5.990714392691201E-3</v>
      </c>
      <c r="E2685">
        <v>-5.990714392691201E-3</v>
      </c>
    </row>
    <row r="2686" spans="2:5">
      <c r="B2686" s="293">
        <f>'Historical VAR Data'!B2677</f>
        <v>41750</v>
      </c>
      <c r="C2686" s="292" t="str">
        <f>'Historical VAR Data'!F2677</f>
        <v>66.77</v>
      </c>
      <c r="D2686">
        <f t="shared" si="41"/>
        <v>1.3048095888332566E-2</v>
      </c>
      <c r="E2686">
        <v>1.3048095888332566E-2</v>
      </c>
    </row>
    <row r="2687" spans="2:5">
      <c r="B2687" s="293">
        <f>'Historical VAR Data'!B2678</f>
        <v>41746</v>
      </c>
      <c r="C2687" s="292" t="str">
        <f>'Historical VAR Data'!F2678</f>
        <v>65.91</v>
      </c>
      <c r="D2687">
        <f t="shared" si="41"/>
        <v>2.7384755819259486E-3</v>
      </c>
      <c r="E2687">
        <v>2.7384755819259486E-3</v>
      </c>
    </row>
    <row r="2688" spans="2:5">
      <c r="B2688" s="293">
        <f>'Historical VAR Data'!B2679</f>
        <v>41745</v>
      </c>
      <c r="C2688" s="292" t="str">
        <f>'Historical VAR Data'!F2679</f>
        <v>65.73</v>
      </c>
      <c r="D2688">
        <f t="shared" si="41"/>
        <v>-2.2311468094600623E-2</v>
      </c>
      <c r="E2688">
        <v>-2.2311468094600623E-2</v>
      </c>
    </row>
    <row r="2689" spans="2:5">
      <c r="B2689" s="293">
        <f>'Historical VAR Data'!B2680</f>
        <v>41744</v>
      </c>
      <c r="C2689" s="292" t="str">
        <f>'Historical VAR Data'!F2680</f>
        <v>67.23</v>
      </c>
      <c r="D2689">
        <f t="shared" si="41"/>
        <v>6.4371257485030964E-3</v>
      </c>
      <c r="E2689">
        <v>6.4371257485030964E-3</v>
      </c>
    </row>
    <row r="2690" spans="2:5">
      <c r="B2690" s="293">
        <f>'Historical VAR Data'!B2681</f>
        <v>41740</v>
      </c>
      <c r="C2690" s="292" t="str">
        <f>'Historical VAR Data'!F2681</f>
        <v>66.80</v>
      </c>
      <c r="D2690">
        <f t="shared" si="41"/>
        <v>7.237635705669542E-3</v>
      </c>
      <c r="E2690">
        <v>7.237635705669542E-3</v>
      </c>
    </row>
    <row r="2691" spans="2:5">
      <c r="B2691" s="293">
        <f>'Historical VAR Data'!B2682</f>
        <v>41739</v>
      </c>
      <c r="C2691" s="292" t="str">
        <f>'Historical VAR Data'!F2682</f>
        <v>66.32</v>
      </c>
      <c r="D2691">
        <f t="shared" si="41"/>
        <v>2.614884728454275E-2</v>
      </c>
      <c r="E2691">
        <v>2.614884728454275E-2</v>
      </c>
    </row>
    <row r="2692" spans="2:5">
      <c r="B2692" s="293">
        <f>'Historical VAR Data'!B2683</f>
        <v>41738</v>
      </c>
      <c r="C2692" s="292" t="str">
        <f>'Historical VAR Data'!F2683</f>
        <v>64.63</v>
      </c>
      <c r="D2692">
        <f t="shared" si="41"/>
        <v>9.6859865645991302E-3</v>
      </c>
      <c r="E2692">
        <v>9.6859865645991302E-3</v>
      </c>
    </row>
    <row r="2693" spans="2:5">
      <c r="B2693" s="293">
        <f>'Historical VAR Data'!B2684</f>
        <v>41736</v>
      </c>
      <c r="C2693" s="292" t="str">
        <f>'Historical VAR Data'!F2684</f>
        <v>64.01</v>
      </c>
      <c r="D2693">
        <f t="shared" si="41"/>
        <v>-7.4430144208402823E-3</v>
      </c>
      <c r="E2693">
        <v>-7.4430144208402823E-3</v>
      </c>
    </row>
    <row r="2694" spans="2:5">
      <c r="B2694" s="293">
        <f>'Historical VAR Data'!B2685</f>
        <v>41733</v>
      </c>
      <c r="C2694" s="292" t="str">
        <f>'Historical VAR Data'!F2685</f>
        <v>64.49</v>
      </c>
      <c r="D2694">
        <f t="shared" si="41"/>
        <v>-2.1989687594783178E-2</v>
      </c>
      <c r="E2694">
        <v>-2.1989687594783178E-2</v>
      </c>
    </row>
    <row r="2695" spans="2:5">
      <c r="B2695" s="293">
        <f>'Historical VAR Data'!B2686</f>
        <v>41732</v>
      </c>
      <c r="C2695" s="292" t="str">
        <f>'Historical VAR Data'!F2686</f>
        <v>65.94</v>
      </c>
      <c r="D2695">
        <f t="shared" si="41"/>
        <v>7.5884049172859555E-4</v>
      </c>
      <c r="E2695">
        <v>7.5884049172859555E-4</v>
      </c>
    </row>
    <row r="2696" spans="2:5">
      <c r="B2696" s="293">
        <f>'Historical VAR Data'!B2687</f>
        <v>41731</v>
      </c>
      <c r="C2696" s="292" t="str">
        <f>'Historical VAR Data'!F2687</f>
        <v>65.89</v>
      </c>
      <c r="D2696">
        <f t="shared" si="41"/>
        <v>7.8005506271031687E-3</v>
      </c>
      <c r="E2696">
        <v>7.8005506271031687E-3</v>
      </c>
    </row>
    <row r="2697" spans="2:5">
      <c r="B2697" s="293">
        <f>'Historical VAR Data'!B2688</f>
        <v>41730</v>
      </c>
      <c r="C2697" s="292" t="str">
        <f>'Historical VAR Data'!F2688</f>
        <v>65.38</v>
      </c>
      <c r="D2697">
        <f t="shared" si="41"/>
        <v>1.7112632233976265E-2</v>
      </c>
      <c r="E2697">
        <v>1.7112632233976265E-2</v>
      </c>
    </row>
    <row r="2698" spans="2:5">
      <c r="B2698" s="293">
        <f>'Historical VAR Data'!B2689</f>
        <v>41729</v>
      </c>
      <c r="C2698" s="292" t="str">
        <f>'Historical VAR Data'!F2689</f>
        <v>64.28</v>
      </c>
      <c r="D2698">
        <f t="shared" si="41"/>
        <v>-8.6366440468846738E-3</v>
      </c>
      <c r="E2698">
        <v>-8.6366440468846738E-3</v>
      </c>
    </row>
    <row r="2699" spans="2:5">
      <c r="B2699" s="293">
        <f>'Historical VAR Data'!B2690</f>
        <v>41726</v>
      </c>
      <c r="C2699" s="292" t="str">
        <f>'Historical VAR Data'!F2690</f>
        <v>64.84</v>
      </c>
      <c r="D2699">
        <f t="shared" si="41"/>
        <v>3.5451932290003291E-2</v>
      </c>
      <c r="E2699">
        <v>3.5451932290003291E-2</v>
      </c>
    </row>
    <row r="2700" spans="2:5">
      <c r="B2700" s="293">
        <f>'Historical VAR Data'!B2691</f>
        <v>41725</v>
      </c>
      <c r="C2700" s="292" t="str">
        <f>'Historical VAR Data'!F2691</f>
        <v>62.62</v>
      </c>
      <c r="D2700">
        <f t="shared" si="41"/>
        <v>1.6558441558441495E-2</v>
      </c>
      <c r="E2700">
        <v>1.6558441558441495E-2</v>
      </c>
    </row>
    <row r="2701" spans="2:5">
      <c r="B2701" s="293">
        <f>'Historical VAR Data'!B2692</f>
        <v>41724</v>
      </c>
      <c r="C2701" s="292" t="str">
        <f>'Historical VAR Data'!F2692</f>
        <v>61.60</v>
      </c>
      <c r="D2701">
        <f t="shared" ref="D2701:D2764" si="42">(C2701-C2702)/C2702</f>
        <v>-1.782531194295891E-3</v>
      </c>
      <c r="E2701">
        <v>-1.782531194295891E-3</v>
      </c>
    </row>
    <row r="2702" spans="2:5">
      <c r="B2702" s="293">
        <f>'Historical VAR Data'!B2693</f>
        <v>41723</v>
      </c>
      <c r="C2702" s="292" t="str">
        <f>'Historical VAR Data'!F2693</f>
        <v>61.71</v>
      </c>
      <c r="D2702">
        <f t="shared" si="42"/>
        <v>1.0148960550008142E-2</v>
      </c>
      <c r="E2702">
        <v>1.0148960550008142E-2</v>
      </c>
    </row>
    <row r="2703" spans="2:5">
      <c r="B2703" s="293">
        <f>'Historical VAR Data'!B2694</f>
        <v>41722</v>
      </c>
      <c r="C2703" s="292" t="str">
        <f>'Historical VAR Data'!F2694</f>
        <v>61.09</v>
      </c>
      <c r="D2703">
        <f t="shared" si="42"/>
        <v>8.1913499344698994E-4</v>
      </c>
      <c r="E2703">
        <v>8.1913499344698994E-4</v>
      </c>
    </row>
    <row r="2704" spans="2:5">
      <c r="B2704" s="293">
        <f>'Historical VAR Data'!B2695</f>
        <v>41719</v>
      </c>
      <c r="C2704" s="292" t="str">
        <f>'Historical VAR Data'!F2695</f>
        <v>61.04</v>
      </c>
      <c r="D2704">
        <f t="shared" si="42"/>
        <v>-1.6277195809830749E-2</v>
      </c>
      <c r="E2704">
        <v>-1.6277195809830749E-2</v>
      </c>
    </row>
    <row r="2705" spans="2:5">
      <c r="B2705" s="293">
        <f>'Historical VAR Data'!B2696</f>
        <v>41718</v>
      </c>
      <c r="C2705" s="292" t="str">
        <f>'Historical VAR Data'!F2696</f>
        <v>62.05</v>
      </c>
      <c r="D2705">
        <f t="shared" si="42"/>
        <v>-1.7696267696267606E-3</v>
      </c>
      <c r="E2705">
        <v>-1.7696267696267606E-3</v>
      </c>
    </row>
    <row r="2706" spans="2:5">
      <c r="B2706" s="293">
        <f>'Historical VAR Data'!B2697</f>
        <v>41717</v>
      </c>
      <c r="C2706" s="292" t="str">
        <f>'Historical VAR Data'!F2697</f>
        <v>62.16</v>
      </c>
      <c r="D2706">
        <f t="shared" si="42"/>
        <v>-1.661129568106319E-2</v>
      </c>
      <c r="E2706">
        <v>-1.661129568106319E-2</v>
      </c>
    </row>
    <row r="2707" spans="2:5">
      <c r="B2707" s="293">
        <f>'Historical VAR Data'!B2698</f>
        <v>41716</v>
      </c>
      <c r="C2707" s="292" t="str">
        <f>'Historical VAR Data'!F2698</f>
        <v>63.21</v>
      </c>
      <c r="D2707">
        <f t="shared" si="42"/>
        <v>7.3306772908366671E-3</v>
      </c>
      <c r="E2707">
        <v>7.3306772908366671E-3</v>
      </c>
    </row>
    <row r="2708" spans="2:5">
      <c r="B2708" s="293">
        <f>'Historical VAR Data'!B2699</f>
        <v>41712</v>
      </c>
      <c r="C2708" s="292" t="str">
        <f>'Historical VAR Data'!F2699</f>
        <v>62.75</v>
      </c>
      <c r="D2708">
        <f t="shared" si="42"/>
        <v>6.8998716302952458E-3</v>
      </c>
      <c r="E2708">
        <v>6.8998716302952458E-3</v>
      </c>
    </row>
    <row r="2709" spans="2:5">
      <c r="B2709" s="293">
        <f>'Historical VAR Data'!B2700</f>
        <v>41711</v>
      </c>
      <c r="C2709" s="292" t="str">
        <f>'Historical VAR Data'!F2700</f>
        <v>62.32</v>
      </c>
      <c r="D2709">
        <f t="shared" si="42"/>
        <v>-7.6433121019107786E-3</v>
      </c>
      <c r="E2709">
        <v>-7.6433121019107786E-3</v>
      </c>
    </row>
    <row r="2710" spans="2:5">
      <c r="B2710" s="293">
        <f>'Historical VAR Data'!B2701</f>
        <v>41710</v>
      </c>
      <c r="C2710" s="292" t="str">
        <f>'Historical VAR Data'!F2701</f>
        <v>62.80</v>
      </c>
      <c r="D2710">
        <f t="shared" si="42"/>
        <v>-2.2243406418811658E-3</v>
      </c>
      <c r="E2710">
        <v>-2.2243406418811658E-3</v>
      </c>
    </row>
    <row r="2711" spans="2:5">
      <c r="B2711" s="293">
        <f>'Historical VAR Data'!B2702</f>
        <v>41709</v>
      </c>
      <c r="C2711" s="292" t="str">
        <f>'Historical VAR Data'!F2702</f>
        <v>62.94</v>
      </c>
      <c r="D2711">
        <f t="shared" si="42"/>
        <v>3.5076530612244716E-3</v>
      </c>
      <c r="E2711">
        <v>3.5076530612244716E-3</v>
      </c>
    </row>
    <row r="2712" spans="2:5">
      <c r="B2712" s="293">
        <f>'Historical VAR Data'!B2703</f>
        <v>41708</v>
      </c>
      <c r="C2712" s="292" t="str">
        <f>'Historical VAR Data'!F2703</f>
        <v>62.72</v>
      </c>
      <c r="D2712">
        <f t="shared" si="42"/>
        <v>5.4504648925937206E-3</v>
      </c>
      <c r="E2712">
        <v>5.4504648925937206E-3</v>
      </c>
    </row>
    <row r="2713" spans="2:5">
      <c r="B2713" s="293">
        <f>'Historical VAR Data'!B2704</f>
        <v>41705</v>
      </c>
      <c r="C2713" s="292" t="str">
        <f>'Historical VAR Data'!F2704</f>
        <v>62.38</v>
      </c>
      <c r="D2713">
        <f t="shared" si="42"/>
        <v>-2.8772378516623994E-3</v>
      </c>
      <c r="E2713">
        <v>-2.8772378516623994E-3</v>
      </c>
    </row>
    <row r="2714" spans="2:5">
      <c r="B2714" s="293">
        <f>'Historical VAR Data'!B2705</f>
        <v>41704</v>
      </c>
      <c r="C2714" s="292" t="str">
        <f>'Historical VAR Data'!F2705</f>
        <v>62.56</v>
      </c>
      <c r="D2714">
        <f t="shared" si="42"/>
        <v>2.3225384363755344E-2</v>
      </c>
      <c r="E2714">
        <v>2.3225384363755344E-2</v>
      </c>
    </row>
    <row r="2715" spans="2:5">
      <c r="B2715" s="293">
        <f>'Historical VAR Data'!B2706</f>
        <v>41703</v>
      </c>
      <c r="C2715" s="292" t="str">
        <f>'Historical VAR Data'!F2706</f>
        <v>61.14</v>
      </c>
      <c r="D2715">
        <f t="shared" si="42"/>
        <v>1.6382699868938634E-3</v>
      </c>
      <c r="E2715">
        <v>1.6382699868938634E-3</v>
      </c>
    </row>
    <row r="2716" spans="2:5">
      <c r="B2716" s="293">
        <f>'Historical VAR Data'!B2707</f>
        <v>41702</v>
      </c>
      <c r="C2716" s="292" t="str">
        <f>'Historical VAR Data'!F2707</f>
        <v>61.04</v>
      </c>
      <c r="D2716">
        <f t="shared" si="42"/>
        <v>2.398926354638483E-2</v>
      </c>
      <c r="E2716">
        <v>2.398926354638483E-2</v>
      </c>
    </row>
    <row r="2717" spans="2:5">
      <c r="B2717" s="293">
        <f>'Historical VAR Data'!B2708</f>
        <v>41701</v>
      </c>
      <c r="C2717" s="292" t="str">
        <f>'Historical VAR Data'!F2708</f>
        <v>59.61</v>
      </c>
      <c r="D2717">
        <f t="shared" si="42"/>
        <v>-1.0786591437105851E-2</v>
      </c>
      <c r="E2717">
        <v>-1.0786591437105851E-2</v>
      </c>
    </row>
    <row r="2718" spans="2:5">
      <c r="B2718" s="293">
        <f>'Historical VAR Data'!B2709</f>
        <v>41698</v>
      </c>
      <c r="C2718" s="292" t="str">
        <f>'Historical VAR Data'!F2709</f>
        <v>60.26</v>
      </c>
      <c r="D2718">
        <f t="shared" si="42"/>
        <v>-2.6337049604136412E-2</v>
      </c>
      <c r="E2718">
        <v>-2.6337049604136412E-2</v>
      </c>
    </row>
    <row r="2719" spans="2:5">
      <c r="B2719" s="293">
        <f>'Historical VAR Data'!B2710</f>
        <v>41696</v>
      </c>
      <c r="C2719" s="292" t="str">
        <f>'Historical VAR Data'!F2710</f>
        <v>61.89</v>
      </c>
      <c r="D2719">
        <f t="shared" si="42"/>
        <v>-3.54210272097889E-3</v>
      </c>
      <c r="E2719">
        <v>-3.54210272097889E-3</v>
      </c>
    </row>
    <row r="2720" spans="2:5">
      <c r="B2720" s="293">
        <f>'Historical VAR Data'!B2711</f>
        <v>41695</v>
      </c>
      <c r="C2720" s="292" t="str">
        <f>'Historical VAR Data'!F2711</f>
        <v>62.11</v>
      </c>
      <c r="D2720">
        <f t="shared" si="42"/>
        <v>-8.9356949098452574E-3</v>
      </c>
      <c r="E2720">
        <v>-8.9356949098452574E-3</v>
      </c>
    </row>
    <row r="2721" spans="2:5">
      <c r="B2721" s="293">
        <f>'Historical VAR Data'!B2712</f>
        <v>41694</v>
      </c>
      <c r="C2721" s="292" t="str">
        <f>'Historical VAR Data'!F2712</f>
        <v>62.67</v>
      </c>
      <c r="D2721">
        <f t="shared" si="42"/>
        <v>-0.1174482467258133</v>
      </c>
      <c r="E2721">
        <v>-0.1174482467258133</v>
      </c>
    </row>
    <row r="2722" spans="2:5">
      <c r="B2722" s="293">
        <f>'Historical VAR Data'!B2713</f>
        <v>41691</v>
      </c>
      <c r="C2722" s="292" t="str">
        <f>'Historical VAR Data'!F2713</f>
        <v>71.01</v>
      </c>
      <c r="D2722">
        <f t="shared" si="42"/>
        <v>1.0387023335230562E-2</v>
      </c>
      <c r="E2722">
        <v>1.0387023335230562E-2</v>
      </c>
    </row>
    <row r="2723" spans="2:5">
      <c r="B2723" s="293">
        <f>'Historical VAR Data'!B2714</f>
        <v>41690</v>
      </c>
      <c r="C2723" s="292" t="str">
        <f>'Historical VAR Data'!F2714</f>
        <v>70.28</v>
      </c>
      <c r="D2723">
        <f t="shared" si="42"/>
        <v>-9.4432699083862107E-3</v>
      </c>
      <c r="E2723">
        <v>-9.4432699083862107E-3</v>
      </c>
    </row>
    <row r="2724" spans="2:5">
      <c r="B2724" s="293">
        <f>'Historical VAR Data'!B2715</f>
        <v>41689</v>
      </c>
      <c r="C2724" s="292" t="str">
        <f>'Historical VAR Data'!F2715</f>
        <v>70.95</v>
      </c>
      <c r="D2724">
        <f t="shared" si="42"/>
        <v>-1.1287625418060231E-2</v>
      </c>
      <c r="E2724">
        <v>-1.1287625418060231E-2</v>
      </c>
    </row>
    <row r="2725" spans="2:5">
      <c r="B2725" s="293">
        <f>'Historical VAR Data'!B2716</f>
        <v>41688</v>
      </c>
      <c r="C2725" s="292" t="str">
        <f>'Historical VAR Data'!F2716</f>
        <v>71.76</v>
      </c>
      <c r="D2725">
        <f t="shared" si="42"/>
        <v>0</v>
      </c>
      <c r="E2725">
        <v>0</v>
      </c>
    </row>
    <row r="2726" spans="2:5">
      <c r="B2726" s="293">
        <f>'Historical VAR Data'!B2717</f>
        <v>41687</v>
      </c>
      <c r="C2726" s="292" t="str">
        <f>'Historical VAR Data'!F2717</f>
        <v>71.76</v>
      </c>
      <c r="D2726">
        <f t="shared" si="42"/>
        <v>1.2129760225669948E-2</v>
      </c>
      <c r="E2726">
        <v>1.2129760225669948E-2</v>
      </c>
    </row>
    <row r="2727" spans="2:5">
      <c r="B2727" s="293">
        <f>'Historical VAR Data'!B2718</f>
        <v>41684</v>
      </c>
      <c r="C2727" s="292" t="str">
        <f>'Historical VAR Data'!F2718</f>
        <v>70.90</v>
      </c>
      <c r="D2727">
        <f t="shared" si="42"/>
        <v>1.6487455197132697E-2</v>
      </c>
      <c r="E2727">
        <v>1.6487455197132697E-2</v>
      </c>
    </row>
    <row r="2728" spans="2:5">
      <c r="B2728" s="293">
        <f>'Historical VAR Data'!B2719</f>
        <v>41683</v>
      </c>
      <c r="C2728" s="292" t="str">
        <f>'Historical VAR Data'!F2719</f>
        <v>69.75</v>
      </c>
      <c r="D2728">
        <f t="shared" si="42"/>
        <v>-4.99286733238223E-3</v>
      </c>
      <c r="E2728">
        <v>-4.99286733238223E-3</v>
      </c>
    </row>
    <row r="2729" spans="2:5">
      <c r="B2729" s="293">
        <f>'Historical VAR Data'!B2720</f>
        <v>41682</v>
      </c>
      <c r="C2729" s="292" t="str">
        <f>'Historical VAR Data'!F2720</f>
        <v>70.10</v>
      </c>
      <c r="D2729">
        <f t="shared" si="42"/>
        <v>-1.058574453069866E-2</v>
      </c>
      <c r="E2729">
        <v>-1.058574453069866E-2</v>
      </c>
    </row>
    <row r="2730" spans="2:5">
      <c r="B2730" s="293">
        <f>'Historical VAR Data'!B2721</f>
        <v>41681</v>
      </c>
      <c r="C2730" s="292" t="str">
        <f>'Historical VAR Data'!F2721</f>
        <v>70.85</v>
      </c>
      <c r="D2730">
        <f t="shared" si="42"/>
        <v>-2.2488962472406313E-2</v>
      </c>
      <c r="E2730">
        <v>-2.2488962472406313E-2</v>
      </c>
    </row>
    <row r="2731" spans="2:5">
      <c r="B2731" s="293">
        <f>'Historical VAR Data'!B2722</f>
        <v>41680</v>
      </c>
      <c r="C2731" s="292" t="str">
        <f>'Historical VAR Data'!F2722</f>
        <v>72.48</v>
      </c>
      <c r="D2731">
        <f t="shared" si="42"/>
        <v>-5.4884742041711237E-3</v>
      </c>
      <c r="E2731">
        <v>-5.4884742041711237E-3</v>
      </c>
    </row>
    <row r="2732" spans="2:5">
      <c r="B2732" s="293">
        <f>'Historical VAR Data'!B2723</f>
        <v>41677</v>
      </c>
      <c r="C2732" s="292" t="str">
        <f>'Historical VAR Data'!F2723</f>
        <v>72.88</v>
      </c>
      <c r="D2732">
        <f t="shared" si="42"/>
        <v>1.7592851158894036E-2</v>
      </c>
      <c r="E2732">
        <v>1.7592851158894036E-2</v>
      </c>
    </row>
    <row r="2733" spans="2:5">
      <c r="B2733" s="293">
        <f>'Historical VAR Data'!B2724</f>
        <v>41676</v>
      </c>
      <c r="C2733" s="292" t="str">
        <f>'Historical VAR Data'!F2724</f>
        <v>71.62</v>
      </c>
      <c r="D2733">
        <f t="shared" si="42"/>
        <v>9.016624401239794E-3</v>
      </c>
      <c r="E2733">
        <v>9.016624401239794E-3</v>
      </c>
    </row>
    <row r="2734" spans="2:5">
      <c r="B2734" s="293">
        <f>'Historical VAR Data'!B2725</f>
        <v>41675</v>
      </c>
      <c r="C2734" s="292" t="str">
        <f>'Historical VAR Data'!F2725</f>
        <v>70.98</v>
      </c>
      <c r="D2734">
        <f t="shared" si="42"/>
        <v>1.6905444126074597E-2</v>
      </c>
      <c r="E2734">
        <v>1.6905444126074597E-2</v>
      </c>
    </row>
    <row r="2735" spans="2:5">
      <c r="B2735" s="293">
        <f>'Historical VAR Data'!B2726</f>
        <v>41674</v>
      </c>
      <c r="C2735" s="292" t="str">
        <f>'Historical VAR Data'!F2726</f>
        <v>69.80</v>
      </c>
      <c r="D2735">
        <f t="shared" si="42"/>
        <v>3.3308660251665435E-2</v>
      </c>
      <c r="E2735">
        <v>3.3308660251665435E-2</v>
      </c>
    </row>
    <row r="2736" spans="2:5">
      <c r="B2736" s="293">
        <f>'Historical VAR Data'!B2727</f>
        <v>41673</v>
      </c>
      <c r="C2736" s="292" t="str">
        <f>'Historical VAR Data'!F2727</f>
        <v>67.55</v>
      </c>
      <c r="D2736">
        <f t="shared" si="42"/>
        <v>-3.5403451836555403E-3</v>
      </c>
      <c r="E2736">
        <v>-3.5403451836555403E-3</v>
      </c>
    </row>
    <row r="2737" spans="2:5">
      <c r="B2737" s="293">
        <f>'Historical VAR Data'!B2728</f>
        <v>41670</v>
      </c>
      <c r="C2737" s="292" t="str">
        <f>'Historical VAR Data'!F2728</f>
        <v>67.79</v>
      </c>
      <c r="D2737">
        <f t="shared" si="42"/>
        <v>1.8173625713427576E-2</v>
      </c>
      <c r="E2737">
        <v>1.8173625713427576E-2</v>
      </c>
    </row>
    <row r="2738" spans="2:5">
      <c r="B2738" s="293">
        <f>'Historical VAR Data'!B2729</f>
        <v>41669</v>
      </c>
      <c r="C2738" s="292" t="str">
        <f>'Historical VAR Data'!F2729</f>
        <v>66.58</v>
      </c>
      <c r="D2738">
        <f t="shared" si="42"/>
        <v>3.0129557095511126E-3</v>
      </c>
      <c r="E2738">
        <v>3.0129557095511126E-3</v>
      </c>
    </row>
    <row r="2739" spans="2:5">
      <c r="B2739" s="293">
        <f>'Historical VAR Data'!B2730</f>
        <v>41668</v>
      </c>
      <c r="C2739" s="292" t="str">
        <f>'Historical VAR Data'!F2730</f>
        <v>66.38</v>
      </c>
      <c r="D2739">
        <f t="shared" si="42"/>
        <v>-5.3940665268204895E-3</v>
      </c>
      <c r="E2739">
        <v>-5.3940665268204895E-3</v>
      </c>
    </row>
    <row r="2740" spans="2:5">
      <c r="B2740" s="293">
        <f>'Historical VAR Data'!B2731</f>
        <v>41667</v>
      </c>
      <c r="C2740" s="292" t="str">
        <f>'Historical VAR Data'!F2731</f>
        <v>66.74</v>
      </c>
      <c r="D2740">
        <f t="shared" si="42"/>
        <v>-7.288412910903006E-3</v>
      </c>
      <c r="E2740">
        <v>-7.288412910903006E-3</v>
      </c>
    </row>
    <row r="2741" spans="2:5">
      <c r="B2741" s="293">
        <f>'Historical VAR Data'!B2732</f>
        <v>41666</v>
      </c>
      <c r="C2741" s="292" t="str">
        <f>'Historical VAR Data'!F2732</f>
        <v>67.23</v>
      </c>
      <c r="D2741">
        <f t="shared" si="42"/>
        <v>-1.5666178623718788E-2</v>
      </c>
      <c r="E2741">
        <v>-1.5666178623718788E-2</v>
      </c>
    </row>
    <row r="2742" spans="2:5">
      <c r="B2742" s="293">
        <f>'Historical VAR Data'!B2733</f>
        <v>41663</v>
      </c>
      <c r="C2742" s="292" t="str">
        <f>'Historical VAR Data'!F2733</f>
        <v>68.30</v>
      </c>
      <c r="D2742">
        <f t="shared" si="42"/>
        <v>3.0841533264795674E-3</v>
      </c>
      <c r="E2742">
        <v>3.0841533264795674E-3</v>
      </c>
    </row>
    <row r="2743" spans="2:5">
      <c r="B2743" s="293">
        <f>'Historical VAR Data'!B2734</f>
        <v>41662</v>
      </c>
      <c r="C2743" s="292" t="str">
        <f>'Historical VAR Data'!F2734</f>
        <v>68.09</v>
      </c>
      <c r="D2743">
        <f t="shared" si="42"/>
        <v>-1.1612715923936669E-2</v>
      </c>
      <c r="E2743">
        <v>-1.1612715923936669E-2</v>
      </c>
    </row>
    <row r="2744" spans="2:5">
      <c r="B2744" s="293">
        <f>'Historical VAR Data'!B2735</f>
        <v>41661</v>
      </c>
      <c r="C2744" s="292" t="str">
        <f>'Historical VAR Data'!F2735</f>
        <v>68.89</v>
      </c>
      <c r="D2744">
        <f t="shared" si="42"/>
        <v>1.4430864379325637E-2</v>
      </c>
      <c r="E2744">
        <v>1.4430864379325637E-2</v>
      </c>
    </row>
    <row r="2745" spans="2:5">
      <c r="B2745" s="293">
        <f>'Historical VAR Data'!B2736</f>
        <v>41660</v>
      </c>
      <c r="C2745" s="292" t="str">
        <f>'Historical VAR Data'!F2736</f>
        <v>67.91</v>
      </c>
      <c r="D2745">
        <f t="shared" si="42"/>
        <v>-8.3235981308412282E-3</v>
      </c>
      <c r="E2745">
        <v>-8.3235981308412282E-3</v>
      </c>
    </row>
    <row r="2746" spans="2:5">
      <c r="B2746" s="293">
        <f>'Historical VAR Data'!B2737</f>
        <v>41659</v>
      </c>
      <c r="C2746" s="292" t="str">
        <f>'Historical VAR Data'!F2737</f>
        <v>68.48</v>
      </c>
      <c r="D2746">
        <f t="shared" si="42"/>
        <v>1.9019751280176982E-3</v>
      </c>
      <c r="E2746">
        <v>1.9019751280176982E-3</v>
      </c>
    </row>
    <row r="2747" spans="2:5">
      <c r="B2747" s="293">
        <f>'Historical VAR Data'!B2738</f>
        <v>41656</v>
      </c>
      <c r="C2747" s="292" t="str">
        <f>'Historical VAR Data'!F2738</f>
        <v>68.35</v>
      </c>
      <c r="D2747">
        <f t="shared" si="42"/>
        <v>-1.1569052783803489E-2</v>
      </c>
      <c r="E2747">
        <v>-1.1569052783803489E-2</v>
      </c>
    </row>
    <row r="2748" spans="2:5">
      <c r="B2748" s="293">
        <f>'Historical VAR Data'!B2739</f>
        <v>41655</v>
      </c>
      <c r="C2748" s="292" t="str">
        <f>'Historical VAR Data'!F2739</f>
        <v>69.15</v>
      </c>
      <c r="D2748">
        <f t="shared" si="42"/>
        <v>6.6967535303538795E-3</v>
      </c>
      <c r="E2748">
        <v>6.6967535303538795E-3</v>
      </c>
    </row>
    <row r="2749" spans="2:5">
      <c r="B2749" s="293">
        <f>'Historical VAR Data'!B2740</f>
        <v>41654</v>
      </c>
      <c r="C2749" s="292" t="str">
        <f>'Historical VAR Data'!F2740</f>
        <v>68.69</v>
      </c>
      <c r="D2749">
        <f t="shared" si="42"/>
        <v>7.6279888514008513E-3</v>
      </c>
      <c r="E2749">
        <v>7.6279888514008513E-3</v>
      </c>
    </row>
    <row r="2750" spans="2:5">
      <c r="B2750" s="293">
        <f>'Historical VAR Data'!B2741</f>
        <v>41653</v>
      </c>
      <c r="C2750" s="292" t="str">
        <f>'Historical VAR Data'!F2741</f>
        <v>68.17</v>
      </c>
      <c r="D2750">
        <f t="shared" si="42"/>
        <v>-1.1312545322697622E-2</v>
      </c>
      <c r="E2750">
        <v>-1.1312545322697622E-2</v>
      </c>
    </row>
    <row r="2751" spans="2:5">
      <c r="B2751" s="293">
        <f>'Historical VAR Data'!B2742</f>
        <v>41652</v>
      </c>
      <c r="C2751" s="292" t="str">
        <f>'Historical VAR Data'!F2742</f>
        <v>68.95</v>
      </c>
      <c r="D2751">
        <f t="shared" si="42"/>
        <v>1.0256410256410298E-2</v>
      </c>
      <c r="E2751">
        <v>1.0256410256410298E-2</v>
      </c>
    </row>
    <row r="2752" spans="2:5">
      <c r="B2752" s="293">
        <f>'Historical VAR Data'!B2743</f>
        <v>41649</v>
      </c>
      <c r="C2752" s="292" t="str">
        <f>'Historical VAR Data'!F2743</f>
        <v>68.25</v>
      </c>
      <c r="D2752">
        <f t="shared" si="42"/>
        <v>-1.6712289295490516E-2</v>
      </c>
      <c r="E2752">
        <v>-1.6712289295490516E-2</v>
      </c>
    </row>
    <row r="2753" spans="2:5">
      <c r="B2753" s="293">
        <f>'Historical VAR Data'!B2744</f>
        <v>41648</v>
      </c>
      <c r="C2753" s="292" t="str">
        <f>'Historical VAR Data'!F2744</f>
        <v>69.41</v>
      </c>
      <c r="D2753">
        <f t="shared" si="42"/>
        <v>3.1658739595719312E-2</v>
      </c>
      <c r="E2753">
        <v>3.1658739595719312E-2</v>
      </c>
    </row>
    <row r="2754" spans="2:5">
      <c r="B2754" s="293">
        <f>'Historical VAR Data'!B2745</f>
        <v>41647</v>
      </c>
      <c r="C2754" s="292" t="str">
        <f>'Historical VAR Data'!F2745</f>
        <v>67.28</v>
      </c>
      <c r="D2754">
        <f t="shared" si="42"/>
        <v>-2.3724792408065924E-3</v>
      </c>
      <c r="E2754">
        <v>-2.3724792408065924E-3</v>
      </c>
    </row>
    <row r="2755" spans="2:5">
      <c r="B2755" s="293">
        <f>'Historical VAR Data'!B2746</f>
        <v>41646</v>
      </c>
      <c r="C2755" s="292" t="str">
        <f>'Historical VAR Data'!F2746</f>
        <v>67.44</v>
      </c>
      <c r="D2755">
        <f t="shared" si="42"/>
        <v>-1.7482517482517525E-2</v>
      </c>
      <c r="E2755">
        <v>-1.7482517482517525E-2</v>
      </c>
    </row>
    <row r="2756" spans="2:5">
      <c r="B2756" s="293">
        <f>'Historical VAR Data'!B2747</f>
        <v>41645</v>
      </c>
      <c r="C2756" s="292" t="str">
        <f>'Historical VAR Data'!F2747</f>
        <v>68.64</v>
      </c>
      <c r="D2756">
        <f t="shared" si="42"/>
        <v>3.0688294607627317E-3</v>
      </c>
      <c r="E2756">
        <v>3.0688294607627317E-3</v>
      </c>
    </row>
    <row r="2757" spans="2:5">
      <c r="B2757" s="293">
        <f>'Historical VAR Data'!B2748</f>
        <v>41642</v>
      </c>
      <c r="C2757" s="292" t="str">
        <f>'Historical VAR Data'!F2748</f>
        <v>68.43</v>
      </c>
      <c r="D2757">
        <f t="shared" si="42"/>
        <v>-2.3265772195261138E-2</v>
      </c>
      <c r="E2757">
        <v>-2.3265772195261138E-2</v>
      </c>
    </row>
    <row r="2758" spans="2:5">
      <c r="B2758" s="293">
        <f>'Historical VAR Data'!B2749</f>
        <v>41641</v>
      </c>
      <c r="C2758" s="292" t="str">
        <f>'Historical VAR Data'!F2749</f>
        <v>70.06</v>
      </c>
      <c r="D2758">
        <f t="shared" si="42"/>
        <v>-2.3962106436333223E-2</v>
      </c>
      <c r="E2758">
        <v>-2.3962106436333223E-2</v>
      </c>
    </row>
    <row r="2759" spans="2:5">
      <c r="B2759" s="293">
        <f>'Historical VAR Data'!B2750</f>
        <v>41640</v>
      </c>
      <c r="C2759" s="292" t="str">
        <f>'Historical VAR Data'!F2750</f>
        <v>71.78</v>
      </c>
      <c r="D2759">
        <f t="shared" si="42"/>
        <v>8.8545326774419585E-3</v>
      </c>
      <c r="E2759">
        <v>8.8545326774419585E-3</v>
      </c>
    </row>
    <row r="2760" spans="2:5">
      <c r="B2760" s="293">
        <f>'Historical VAR Data'!B2751</f>
        <v>41639</v>
      </c>
      <c r="C2760" s="292" t="str">
        <f>'Historical VAR Data'!F2751</f>
        <v>71.15</v>
      </c>
      <c r="D2760">
        <f t="shared" si="42"/>
        <v>6.934616473252323E-3</v>
      </c>
      <c r="E2760">
        <v>6.934616473252323E-3</v>
      </c>
    </row>
    <row r="2761" spans="2:5">
      <c r="B2761" s="293">
        <f>'Historical VAR Data'!B2752</f>
        <v>41638</v>
      </c>
      <c r="C2761" s="292" t="str">
        <f>'Historical VAR Data'!F2752</f>
        <v>70.66</v>
      </c>
      <c r="D2761">
        <f t="shared" si="42"/>
        <v>-8.6980920314254292E-3</v>
      </c>
      <c r="E2761">
        <v>-8.6980920314254292E-3</v>
      </c>
    </row>
    <row r="2762" spans="2:5">
      <c r="B2762" s="293">
        <f>'Historical VAR Data'!B2753</f>
        <v>41635</v>
      </c>
      <c r="C2762" s="292" t="str">
        <f>'Historical VAR Data'!F2753</f>
        <v>71.28</v>
      </c>
      <c r="D2762">
        <f t="shared" si="42"/>
        <v>7.019514249613527E-4</v>
      </c>
      <c r="E2762">
        <v>7.019514249613527E-4</v>
      </c>
    </row>
    <row r="2763" spans="2:5">
      <c r="B2763" s="293">
        <f>'Historical VAR Data'!B2754</f>
        <v>41634</v>
      </c>
      <c r="C2763" s="292" t="str">
        <f>'Historical VAR Data'!F2754</f>
        <v>71.23</v>
      </c>
      <c r="D2763">
        <f t="shared" si="42"/>
        <v>-4.7505938242278778E-3</v>
      </c>
      <c r="E2763">
        <v>-4.7505938242278778E-3</v>
      </c>
    </row>
    <row r="2764" spans="2:5">
      <c r="B2764" s="293">
        <f>'Historical VAR Data'!B2755</f>
        <v>41632</v>
      </c>
      <c r="C2764" s="292" t="str">
        <f>'Historical VAR Data'!F2755</f>
        <v>71.57</v>
      </c>
      <c r="D2764">
        <f t="shared" si="42"/>
        <v>7.3187895847993817E-3</v>
      </c>
      <c r="E2764">
        <v>7.3187895847993817E-3</v>
      </c>
    </row>
    <row r="2765" spans="2:5">
      <c r="B2765" s="293">
        <f>'Historical VAR Data'!B2756</f>
        <v>41631</v>
      </c>
      <c r="C2765" s="292" t="str">
        <f>'Historical VAR Data'!F2756</f>
        <v>71.05</v>
      </c>
      <c r="D2765">
        <f t="shared" ref="D2765:D2828" si="43">(C2765-C2766)/C2766</f>
        <v>6.2314119813057321E-3</v>
      </c>
      <c r="E2765">
        <v>6.2314119813057321E-3</v>
      </c>
    </row>
    <row r="2766" spans="2:5">
      <c r="B2766" s="293">
        <f>'Historical VAR Data'!B2757</f>
        <v>41628</v>
      </c>
      <c r="C2766" s="292" t="str">
        <f>'Historical VAR Data'!F2757</f>
        <v>70.61</v>
      </c>
      <c r="D2766">
        <f t="shared" si="43"/>
        <v>6.9880205362235432E-3</v>
      </c>
      <c r="E2766">
        <v>6.9880205362235432E-3</v>
      </c>
    </row>
    <row r="2767" spans="2:5">
      <c r="B2767" s="293">
        <f>'Historical VAR Data'!B2758</f>
        <v>41627</v>
      </c>
      <c r="C2767" s="292" t="str">
        <f>'Historical VAR Data'!F2758</f>
        <v>70.12</v>
      </c>
      <c r="D2767">
        <f t="shared" si="43"/>
        <v>-3.269367448471781E-3</v>
      </c>
      <c r="E2767">
        <v>-3.269367448471781E-3</v>
      </c>
    </row>
    <row r="2768" spans="2:5">
      <c r="B2768" s="293">
        <f>'Historical VAR Data'!B2759</f>
        <v>41626</v>
      </c>
      <c r="C2768" s="292" t="str">
        <f>'Historical VAR Data'!F2759</f>
        <v>70.35</v>
      </c>
      <c r="D2768">
        <f t="shared" si="43"/>
        <v>3.7095163361391195E-3</v>
      </c>
      <c r="E2768">
        <v>3.7095163361391195E-3</v>
      </c>
    </row>
    <row r="2769" spans="2:5">
      <c r="B2769" s="293">
        <f>'Historical VAR Data'!B2760</f>
        <v>41625</v>
      </c>
      <c r="C2769" s="292" t="str">
        <f>'Historical VAR Data'!F2760</f>
        <v>70.09</v>
      </c>
      <c r="D2769">
        <f t="shared" si="43"/>
        <v>-2.1772505233775327E-2</v>
      </c>
      <c r="E2769">
        <v>-2.1772505233775327E-2</v>
      </c>
    </row>
    <row r="2770" spans="2:5">
      <c r="B2770" s="293">
        <f>'Historical VAR Data'!B2761</f>
        <v>41624</v>
      </c>
      <c r="C2770" s="292" t="str">
        <f>'Historical VAR Data'!F2761</f>
        <v>71.65</v>
      </c>
      <c r="D2770">
        <f t="shared" si="43"/>
        <v>4.7679147384659011E-3</v>
      </c>
      <c r="E2770">
        <v>4.7679147384659011E-3</v>
      </c>
    </row>
    <row r="2771" spans="2:5">
      <c r="B2771" s="293">
        <f>'Historical VAR Data'!B2762</f>
        <v>41621</v>
      </c>
      <c r="C2771" s="292" t="str">
        <f>'Historical VAR Data'!F2762</f>
        <v>71.31</v>
      </c>
      <c r="D2771">
        <f t="shared" si="43"/>
        <v>-1.6820625947883618E-2</v>
      </c>
      <c r="E2771">
        <v>-1.6820625947883618E-2</v>
      </c>
    </row>
    <row r="2772" spans="2:5">
      <c r="B2772" s="293">
        <f>'Historical VAR Data'!B2763</f>
        <v>41620</v>
      </c>
      <c r="C2772" s="292" t="str">
        <f>'Historical VAR Data'!F2763</f>
        <v>72.53</v>
      </c>
      <c r="D2772">
        <f t="shared" si="43"/>
        <v>2.903761061947013E-3</v>
      </c>
      <c r="E2772">
        <v>2.903761061947013E-3</v>
      </c>
    </row>
    <row r="2773" spans="2:5">
      <c r="B2773" s="293">
        <f>'Historical VAR Data'!B2764</f>
        <v>41619</v>
      </c>
      <c r="C2773" s="292" t="str">
        <f>'Historical VAR Data'!F2764</f>
        <v>72.32</v>
      </c>
      <c r="D2773">
        <f t="shared" si="43"/>
        <v>2.3492782337956365E-2</v>
      </c>
      <c r="E2773">
        <v>2.3492782337956365E-2</v>
      </c>
    </row>
    <row r="2774" spans="2:5">
      <c r="B2774" s="293">
        <f>'Historical VAR Data'!B2765</f>
        <v>41618</v>
      </c>
      <c r="C2774" s="292" t="str">
        <f>'Historical VAR Data'!F2765</f>
        <v>70.66</v>
      </c>
      <c r="D2774">
        <f t="shared" si="43"/>
        <v>-0.11342534504391476</v>
      </c>
      <c r="E2774">
        <v>-0.11342534504391476</v>
      </c>
    </row>
    <row r="2775" spans="2:5">
      <c r="B2775" s="293">
        <f>'Historical VAR Data'!B2766</f>
        <v>41617</v>
      </c>
      <c r="C2775" s="292" t="str">
        <f>'Historical VAR Data'!F2766</f>
        <v>79.70</v>
      </c>
      <c r="D2775">
        <f t="shared" si="43"/>
        <v>3.0248190279214108E-2</v>
      </c>
      <c r="E2775">
        <v>3.0248190279214108E-2</v>
      </c>
    </row>
    <row r="2776" spans="2:5">
      <c r="B2776" s="293">
        <f>'Historical VAR Data'!B2767</f>
        <v>41614</v>
      </c>
      <c r="C2776" s="292" t="str">
        <f>'Historical VAR Data'!F2767</f>
        <v>77.36</v>
      </c>
      <c r="D2776">
        <f t="shared" si="43"/>
        <v>3.5470485878731174E-2</v>
      </c>
      <c r="E2776">
        <v>3.5470485878731174E-2</v>
      </c>
    </row>
    <row r="2777" spans="2:5">
      <c r="B2777" s="293">
        <f>'Historical VAR Data'!B2768</f>
        <v>41613</v>
      </c>
      <c r="C2777" s="292" t="str">
        <f>'Historical VAR Data'!F2768</f>
        <v>74.71</v>
      </c>
      <c r="D2777">
        <f t="shared" si="43"/>
        <v>-1.0332494370115262E-2</v>
      </c>
      <c r="E2777">
        <v>-1.0332494370115262E-2</v>
      </c>
    </row>
    <row r="2778" spans="2:5">
      <c r="B2778" s="293">
        <f>'Historical VAR Data'!B2769</f>
        <v>41612</v>
      </c>
      <c r="C2778" s="292" t="str">
        <f>'Historical VAR Data'!F2769</f>
        <v>75.49</v>
      </c>
      <c r="D2778">
        <f t="shared" si="43"/>
        <v>-2.3787498348091293E-3</v>
      </c>
      <c r="E2778">
        <v>-2.3787498348091293E-3</v>
      </c>
    </row>
    <row r="2779" spans="2:5">
      <c r="B2779" s="293">
        <f>'Historical VAR Data'!B2770</f>
        <v>41611</v>
      </c>
      <c r="C2779" s="292" t="str">
        <f>'Historical VAR Data'!F2770</f>
        <v>75.67</v>
      </c>
      <c r="D2779">
        <f t="shared" si="43"/>
        <v>-9.1659028414299171E-3</v>
      </c>
      <c r="E2779">
        <v>-9.1659028414299171E-3</v>
      </c>
    </row>
    <row r="2780" spans="2:5">
      <c r="B2780" s="293">
        <f>'Historical VAR Data'!B2771</f>
        <v>41610</v>
      </c>
      <c r="C2780" s="292" t="str">
        <f>'Historical VAR Data'!F2771</f>
        <v>76.37</v>
      </c>
      <c r="D2780">
        <f t="shared" si="43"/>
        <v>-1.4382845188284444E-3</v>
      </c>
      <c r="E2780">
        <v>-1.4382845188284444E-3</v>
      </c>
    </row>
    <row r="2781" spans="2:5">
      <c r="B2781" s="293">
        <f>'Historical VAR Data'!B2772</f>
        <v>41607</v>
      </c>
      <c r="C2781" s="292" t="str">
        <f>'Historical VAR Data'!F2772</f>
        <v>76.48</v>
      </c>
      <c r="D2781">
        <f t="shared" si="43"/>
        <v>-4.4259307472011098E-3</v>
      </c>
      <c r="E2781">
        <v>-4.4259307472011098E-3</v>
      </c>
    </row>
    <row r="2782" spans="2:5">
      <c r="B2782" s="293">
        <f>'Historical VAR Data'!B2773</f>
        <v>41606</v>
      </c>
      <c r="C2782" s="292" t="str">
        <f>'Historical VAR Data'!F2773</f>
        <v>76.82</v>
      </c>
      <c r="D2782">
        <f t="shared" si="43"/>
        <v>8.9309167323350751E-3</v>
      </c>
      <c r="E2782">
        <v>8.9309167323350751E-3</v>
      </c>
    </row>
    <row r="2783" spans="2:5">
      <c r="B2783" s="293">
        <f>'Historical VAR Data'!B2774</f>
        <v>41605</v>
      </c>
      <c r="C2783" s="292" t="str">
        <f>'Historical VAR Data'!F2774</f>
        <v>76.14</v>
      </c>
      <c r="D2783">
        <f t="shared" si="43"/>
        <v>-1.4496505306756466E-2</v>
      </c>
      <c r="E2783">
        <v>-1.4496505306756466E-2</v>
      </c>
    </row>
    <row r="2784" spans="2:5">
      <c r="B2784" s="293">
        <f>'Historical VAR Data'!B2775</f>
        <v>41604</v>
      </c>
      <c r="C2784" s="292" t="str">
        <f>'Historical VAR Data'!F2775</f>
        <v>77.26</v>
      </c>
      <c r="D2784">
        <f t="shared" si="43"/>
        <v>-9.2331367017183738E-3</v>
      </c>
      <c r="E2784">
        <v>-9.2331367017183738E-3</v>
      </c>
    </row>
    <row r="2785" spans="2:5">
      <c r="B2785" s="293">
        <f>'Historical VAR Data'!B2776</f>
        <v>41603</v>
      </c>
      <c r="C2785" s="292" t="str">
        <f>'Historical VAR Data'!F2776</f>
        <v>77.98</v>
      </c>
      <c r="D2785">
        <f t="shared" si="43"/>
        <v>-4.7223994894702026E-3</v>
      </c>
      <c r="E2785">
        <v>-4.7223994894702026E-3</v>
      </c>
    </row>
    <row r="2786" spans="2:5">
      <c r="B2786" s="293">
        <f>'Historical VAR Data'!B2777</f>
        <v>41600</v>
      </c>
      <c r="C2786" s="292" t="str">
        <f>'Historical VAR Data'!F2777</f>
        <v>78.35</v>
      </c>
      <c r="D2786">
        <f t="shared" si="43"/>
        <v>4.358415587745022E-3</v>
      </c>
      <c r="E2786">
        <v>4.358415587745022E-3</v>
      </c>
    </row>
    <row r="2787" spans="2:5">
      <c r="B2787" s="293">
        <f>'Historical VAR Data'!B2778</f>
        <v>41599</v>
      </c>
      <c r="C2787" s="292" t="str">
        <f>'Historical VAR Data'!F2778</f>
        <v>78.01</v>
      </c>
      <c r="D2787">
        <f t="shared" si="43"/>
        <v>-2.8759960159362403E-2</v>
      </c>
      <c r="E2787">
        <v>-2.8759960159362403E-2</v>
      </c>
    </row>
    <row r="2788" spans="2:5">
      <c r="B2788" s="293">
        <f>'Historical VAR Data'!B2779</f>
        <v>41598</v>
      </c>
      <c r="C2788" s="292" t="str">
        <f>'Historical VAR Data'!F2779</f>
        <v>80.32</v>
      </c>
      <c r="D2788">
        <f t="shared" si="43"/>
        <v>-2.6077238296288085E-3</v>
      </c>
      <c r="E2788">
        <v>-2.6077238296288085E-3</v>
      </c>
    </row>
    <row r="2789" spans="2:5">
      <c r="B2789" s="293">
        <f>'Historical VAR Data'!B2780</f>
        <v>41597</v>
      </c>
      <c r="C2789" s="292" t="str">
        <f>'Historical VAR Data'!F2780</f>
        <v>80.53</v>
      </c>
      <c r="D2789">
        <f t="shared" si="43"/>
        <v>-6.4157927205428259E-3</v>
      </c>
      <c r="E2789">
        <v>-6.4157927205428259E-3</v>
      </c>
    </row>
    <row r="2790" spans="2:5">
      <c r="B2790" s="293">
        <f>'Historical VAR Data'!B2781</f>
        <v>41596</v>
      </c>
      <c r="C2790" s="292" t="str">
        <f>'Historical VAR Data'!F2781</f>
        <v>81.05</v>
      </c>
      <c r="D2790">
        <f t="shared" si="43"/>
        <v>2.1295362903225777E-2</v>
      </c>
      <c r="E2790">
        <v>2.1295362903225777E-2</v>
      </c>
    </row>
    <row r="2791" spans="2:5">
      <c r="B2791" s="293">
        <f>'Historical VAR Data'!B2782</f>
        <v>41592</v>
      </c>
      <c r="C2791" s="292" t="str">
        <f>'Historical VAR Data'!F2782</f>
        <v>79.36</v>
      </c>
      <c r="D2791">
        <f t="shared" si="43"/>
        <v>2.2021893110109384E-2</v>
      </c>
      <c r="E2791">
        <v>2.2021893110109384E-2</v>
      </c>
    </row>
    <row r="2792" spans="2:5">
      <c r="B2792" s="293">
        <f>'Historical VAR Data'!B2783</f>
        <v>41591</v>
      </c>
      <c r="C2792" s="292" t="str">
        <f>'Historical VAR Data'!F2783</f>
        <v>77.65</v>
      </c>
      <c r="D2792">
        <f t="shared" si="43"/>
        <v>2.4528789052415691E-3</v>
      </c>
      <c r="E2792">
        <v>2.4528789052415691E-3</v>
      </c>
    </row>
    <row r="2793" spans="2:5">
      <c r="B2793" s="293">
        <f>'Historical VAR Data'!B2784</f>
        <v>41590</v>
      </c>
      <c r="C2793" s="292" t="str">
        <f>'Historical VAR Data'!F2784</f>
        <v>77.46</v>
      </c>
      <c r="D2793">
        <f t="shared" si="43"/>
        <v>-7.6863950807072572E-3</v>
      </c>
      <c r="E2793">
        <v>-7.6863950807072572E-3</v>
      </c>
    </row>
    <row r="2794" spans="2:5">
      <c r="B2794" s="293">
        <f>'Historical VAR Data'!B2785</f>
        <v>41589</v>
      </c>
      <c r="C2794" s="292" t="str">
        <f>'Historical VAR Data'!F2785</f>
        <v>78.06</v>
      </c>
      <c r="D2794">
        <f t="shared" si="43"/>
        <v>-1.476713366149188E-2</v>
      </c>
      <c r="E2794">
        <v>-1.476713366149188E-2</v>
      </c>
    </row>
    <row r="2795" spans="2:5">
      <c r="B2795" s="293">
        <f>'Historical VAR Data'!B2786</f>
        <v>41586</v>
      </c>
      <c r="C2795" s="292" t="str">
        <f>'Historical VAR Data'!F2786</f>
        <v>79.23</v>
      </c>
      <c r="D2795">
        <f t="shared" si="43"/>
        <v>-1.00870003782623E-3</v>
      </c>
      <c r="E2795">
        <v>-1.00870003782623E-3</v>
      </c>
    </row>
    <row r="2796" spans="2:5">
      <c r="B2796" s="293">
        <f>'Historical VAR Data'!B2787</f>
        <v>41585</v>
      </c>
      <c r="C2796" s="292" t="str">
        <f>'Historical VAR Data'!F2787</f>
        <v>79.31</v>
      </c>
      <c r="D2796">
        <f t="shared" si="43"/>
        <v>6.3083522583897496E-4</v>
      </c>
      <c r="E2796">
        <v>6.3083522583897496E-4</v>
      </c>
    </row>
    <row r="2797" spans="2:5">
      <c r="B2797" s="293">
        <f>'Historical VAR Data'!B2788</f>
        <v>41584</v>
      </c>
      <c r="C2797" s="292" t="str">
        <f>'Historical VAR Data'!F2788</f>
        <v>79.26</v>
      </c>
      <c r="D2797">
        <f t="shared" si="43"/>
        <v>3.6349372384937254E-2</v>
      </c>
      <c r="E2797">
        <v>3.6349372384937254E-2</v>
      </c>
    </row>
    <row r="2798" spans="2:5">
      <c r="B2798" s="293">
        <f>'Historical VAR Data'!B2789</f>
        <v>41583</v>
      </c>
      <c r="C2798" s="292" t="str">
        <f>'Historical VAR Data'!F2789</f>
        <v>76.48</v>
      </c>
      <c r="D2798">
        <f t="shared" si="43"/>
        <v>6.8457082675093504E-3</v>
      </c>
      <c r="E2798">
        <v>6.8457082675093504E-3</v>
      </c>
    </row>
    <row r="2799" spans="2:5">
      <c r="B2799" s="293">
        <f>'Historical VAR Data'!B2790</f>
        <v>41579</v>
      </c>
      <c r="C2799" s="292" t="str">
        <f>'Historical VAR Data'!F2790</f>
        <v>75.96</v>
      </c>
      <c r="D2799">
        <f t="shared" si="43"/>
        <v>-1.9111570247933935E-2</v>
      </c>
      <c r="E2799">
        <v>-1.9111570247933935E-2</v>
      </c>
    </row>
    <row r="2800" spans="2:5">
      <c r="B2800" s="293">
        <f>'Historical VAR Data'!B2791</f>
        <v>41578</v>
      </c>
      <c r="C2800" s="292" t="str">
        <f>'Historical VAR Data'!F2791</f>
        <v>77.44</v>
      </c>
      <c r="D2800">
        <f t="shared" si="43"/>
        <v>1.2552301255230044E-2</v>
      </c>
      <c r="E2800">
        <v>1.2552301255230044E-2</v>
      </c>
    </row>
    <row r="2801" spans="2:5">
      <c r="B2801" s="293">
        <f>'Historical VAR Data'!B2792</f>
        <v>41577</v>
      </c>
      <c r="C2801" s="292" t="str">
        <f>'Historical VAR Data'!F2792</f>
        <v>76.48</v>
      </c>
      <c r="D2801">
        <f t="shared" si="43"/>
        <v>8.3058668424523356E-3</v>
      </c>
      <c r="E2801">
        <v>8.3058668424523356E-3</v>
      </c>
    </row>
    <row r="2802" spans="2:5">
      <c r="B2802" s="293">
        <f>'Historical VAR Data'!B2793</f>
        <v>41576</v>
      </c>
      <c r="C2802" s="292" t="str">
        <f>'Historical VAR Data'!F2793</f>
        <v>75.85</v>
      </c>
      <c r="D2802">
        <f t="shared" si="43"/>
        <v>1.3766372627639686E-2</v>
      </c>
      <c r="E2802">
        <v>1.3766372627639686E-2</v>
      </c>
    </row>
    <row r="2803" spans="2:5">
      <c r="B2803" s="293">
        <f>'Historical VAR Data'!B2794</f>
        <v>41575</v>
      </c>
      <c r="C2803" s="292" t="str">
        <f>'Historical VAR Data'!F2794</f>
        <v>74.82</v>
      </c>
      <c r="D2803">
        <f t="shared" si="43"/>
        <v>-7.8238960350086647E-3</v>
      </c>
      <c r="E2803">
        <v>-7.8238960350086647E-3</v>
      </c>
    </row>
    <row r="2804" spans="2:5">
      <c r="B2804" s="293">
        <f>'Historical VAR Data'!B2795</f>
        <v>41572</v>
      </c>
      <c r="C2804" s="292" t="str">
        <f>'Historical VAR Data'!F2795</f>
        <v>75.41</v>
      </c>
      <c r="D2804">
        <f t="shared" si="43"/>
        <v>1.3166733843880018E-2</v>
      </c>
      <c r="E2804">
        <v>1.3166733843880018E-2</v>
      </c>
    </row>
    <row r="2805" spans="2:5">
      <c r="B2805" s="293">
        <f>'Historical VAR Data'!B2796</f>
        <v>41571</v>
      </c>
      <c r="C2805" s="292" t="str">
        <f>'Historical VAR Data'!F2796</f>
        <v>74.43</v>
      </c>
      <c r="D2805">
        <f t="shared" si="43"/>
        <v>-1.4041594913233384E-2</v>
      </c>
      <c r="E2805">
        <v>-1.4041594913233384E-2</v>
      </c>
    </row>
    <row r="2806" spans="2:5">
      <c r="B2806" s="293">
        <f>'Historical VAR Data'!B2797</f>
        <v>41570</v>
      </c>
      <c r="C2806" s="292" t="str">
        <f>'Historical VAR Data'!F2797</f>
        <v>75.49</v>
      </c>
      <c r="D2806">
        <f t="shared" si="43"/>
        <v>-2.2909655707999094E-2</v>
      </c>
      <c r="E2806">
        <v>-2.2909655707999094E-2</v>
      </c>
    </row>
    <row r="2807" spans="2:5">
      <c r="B2807" s="293">
        <f>'Historical VAR Data'!B2798</f>
        <v>41569</v>
      </c>
      <c r="C2807" s="292" t="str">
        <f>'Historical VAR Data'!F2798</f>
        <v>77.26</v>
      </c>
      <c r="D2807">
        <f t="shared" si="43"/>
        <v>7.4325205372278965E-3</v>
      </c>
      <c r="E2807">
        <v>7.4325205372278965E-3</v>
      </c>
    </row>
    <row r="2808" spans="2:5">
      <c r="B2808" s="293">
        <f>'Historical VAR Data'!B2799</f>
        <v>41568</v>
      </c>
      <c r="C2808" s="292" t="str">
        <f>'Historical VAR Data'!F2799</f>
        <v>76.69</v>
      </c>
      <c r="D2808">
        <f t="shared" si="43"/>
        <v>1.2409240924092379E-2</v>
      </c>
      <c r="E2808">
        <v>1.2409240924092379E-2</v>
      </c>
    </row>
    <row r="2809" spans="2:5">
      <c r="B2809" s="293">
        <f>'Historical VAR Data'!B2800</f>
        <v>41565</v>
      </c>
      <c r="C2809" s="292" t="str">
        <f>'Historical VAR Data'!F2800</f>
        <v>75.75</v>
      </c>
      <c r="D2809">
        <f t="shared" si="43"/>
        <v>1.5960300429184518E-2</v>
      </c>
      <c r="E2809">
        <v>1.5960300429184518E-2</v>
      </c>
    </row>
    <row r="2810" spans="2:5">
      <c r="B2810" s="293">
        <f>'Historical VAR Data'!B2801</f>
        <v>41564</v>
      </c>
      <c r="C2810" s="292" t="str">
        <f>'Historical VAR Data'!F2801</f>
        <v>74.56</v>
      </c>
      <c r="D2810">
        <f t="shared" si="43"/>
        <v>-1.0615711252653891E-2</v>
      </c>
      <c r="E2810">
        <v>-1.0615711252653891E-2</v>
      </c>
    </row>
    <row r="2811" spans="2:5">
      <c r="B2811" s="293">
        <f>'Historical VAR Data'!B2802</f>
        <v>41562</v>
      </c>
      <c r="C2811" s="292" t="str">
        <f>'Historical VAR Data'!F2802</f>
        <v>75.36</v>
      </c>
      <c r="D2811">
        <f t="shared" si="43"/>
        <v>1.0052271813429835E-2</v>
      </c>
      <c r="E2811">
        <v>1.0052271813429835E-2</v>
      </c>
    </row>
    <row r="2812" spans="2:5">
      <c r="B2812" s="293">
        <f>'Historical VAR Data'!B2803</f>
        <v>41561</v>
      </c>
      <c r="C2812" s="292" t="str">
        <f>'Historical VAR Data'!F2803</f>
        <v>74.61</v>
      </c>
      <c r="D2812">
        <f t="shared" si="43"/>
        <v>-2.8067361668002375E-3</v>
      </c>
      <c r="E2812">
        <v>-2.8067361668002375E-3</v>
      </c>
    </row>
    <row r="2813" spans="2:5">
      <c r="B2813" s="293">
        <f>'Historical VAR Data'!B2804</f>
        <v>41558</v>
      </c>
      <c r="C2813" s="292" t="str">
        <f>'Historical VAR Data'!F2804</f>
        <v>74.82</v>
      </c>
      <c r="D2813">
        <f t="shared" si="43"/>
        <v>-2.6034886748242649E-2</v>
      </c>
      <c r="E2813">
        <v>-2.6034886748242649E-2</v>
      </c>
    </row>
    <row r="2814" spans="2:5">
      <c r="B2814" s="293">
        <f>'Historical VAR Data'!B2805</f>
        <v>41557</v>
      </c>
      <c r="C2814" s="292" t="str">
        <f>'Historical VAR Data'!F2805</f>
        <v>76.82</v>
      </c>
      <c r="D2814">
        <f t="shared" si="43"/>
        <v>1.8968032895609398E-2</v>
      </c>
      <c r="E2814">
        <v>1.8968032895609398E-2</v>
      </c>
    </row>
    <row r="2815" spans="2:5">
      <c r="B2815" s="293">
        <f>'Historical VAR Data'!B2806</f>
        <v>41556</v>
      </c>
      <c r="C2815" s="292" t="str">
        <f>'Historical VAR Data'!F2806</f>
        <v>75.39</v>
      </c>
      <c r="D2815">
        <f t="shared" si="43"/>
        <v>5.602240896358566E-3</v>
      </c>
      <c r="E2815">
        <v>5.602240896358566E-3</v>
      </c>
    </row>
    <row r="2816" spans="2:5">
      <c r="B2816" s="293">
        <f>'Historical VAR Data'!B2807</f>
        <v>41555</v>
      </c>
      <c r="C2816" s="292" t="str">
        <f>'Historical VAR Data'!F2807</f>
        <v>74.97</v>
      </c>
      <c r="D2816">
        <f t="shared" si="43"/>
        <v>1.4753654574986511E-2</v>
      </c>
      <c r="E2816">
        <v>1.4753654574986511E-2</v>
      </c>
    </row>
    <row r="2817" spans="2:5">
      <c r="B2817" s="293">
        <f>'Historical VAR Data'!B2808</f>
        <v>41554</v>
      </c>
      <c r="C2817" s="292" t="str">
        <f>'Historical VAR Data'!F2808</f>
        <v>73.88</v>
      </c>
      <c r="D2817">
        <f t="shared" si="43"/>
        <v>-2.4304617877397624E-3</v>
      </c>
      <c r="E2817">
        <v>-2.4304617877397624E-3</v>
      </c>
    </row>
    <row r="2818" spans="2:5">
      <c r="B2818" s="293">
        <f>'Historical VAR Data'!B2809</f>
        <v>41551</v>
      </c>
      <c r="C2818" s="292" t="str">
        <f>'Historical VAR Data'!F2809</f>
        <v>74.06</v>
      </c>
      <c r="D2818">
        <f t="shared" si="43"/>
        <v>-9.0982071180090007E-3</v>
      </c>
      <c r="E2818">
        <v>-9.0982071180090007E-3</v>
      </c>
    </row>
    <row r="2819" spans="2:5">
      <c r="B2819" s="293">
        <f>'Historical VAR Data'!B2810</f>
        <v>41550</v>
      </c>
      <c r="C2819" s="292" t="str">
        <f>'Historical VAR Data'!F2810</f>
        <v>74.74</v>
      </c>
      <c r="D2819">
        <f t="shared" si="43"/>
        <v>4.0155267032527289E-4</v>
      </c>
      <c r="E2819">
        <v>4.0155267032527289E-4</v>
      </c>
    </row>
    <row r="2820" spans="2:5">
      <c r="B2820" s="293">
        <f>'Historical VAR Data'!B2811</f>
        <v>41548</v>
      </c>
      <c r="C2820" s="292" t="str">
        <f>'Historical VAR Data'!F2811</f>
        <v>74.71</v>
      </c>
      <c r="D2820">
        <f t="shared" si="43"/>
        <v>-2.4418908331157022E-2</v>
      </c>
      <c r="E2820">
        <v>-2.4418908331157022E-2</v>
      </c>
    </row>
    <row r="2821" spans="2:5">
      <c r="B2821" s="293">
        <f>'Historical VAR Data'!B2812</f>
        <v>41547</v>
      </c>
      <c r="C2821" s="292" t="str">
        <f>'Historical VAR Data'!F2812</f>
        <v>76.58</v>
      </c>
      <c r="D2821">
        <f t="shared" si="43"/>
        <v>-3.3836543466944963E-3</v>
      </c>
      <c r="E2821">
        <v>-3.3836543466944963E-3</v>
      </c>
    </row>
    <row r="2822" spans="2:5">
      <c r="B2822" s="293">
        <f>'Historical VAR Data'!B2813</f>
        <v>41544</v>
      </c>
      <c r="C2822" s="292" t="str">
        <f>'Historical VAR Data'!F2813</f>
        <v>76.84</v>
      </c>
      <c r="D2822">
        <f t="shared" si="43"/>
        <v>-1.1704180064308638E-2</v>
      </c>
      <c r="E2822">
        <v>-1.1704180064308638E-2</v>
      </c>
    </row>
    <row r="2823" spans="2:5">
      <c r="B2823" s="293">
        <f>'Historical VAR Data'!B2814</f>
        <v>41543</v>
      </c>
      <c r="C2823" s="292" t="str">
        <f>'Historical VAR Data'!F2814</f>
        <v>77.75</v>
      </c>
      <c r="D2823">
        <f t="shared" si="43"/>
        <v>4.651763793771798E-3</v>
      </c>
      <c r="E2823">
        <v>4.651763793771798E-3</v>
      </c>
    </row>
    <row r="2824" spans="2:5">
      <c r="B2824" s="293">
        <f>'Historical VAR Data'!B2815</f>
        <v>41542</v>
      </c>
      <c r="C2824" s="292" t="str">
        <f>'Historical VAR Data'!F2815</f>
        <v>77.39</v>
      </c>
      <c r="D2824">
        <f t="shared" si="43"/>
        <v>2.4490336245697568E-2</v>
      </c>
      <c r="E2824">
        <v>2.4490336245697568E-2</v>
      </c>
    </row>
    <row r="2825" spans="2:5">
      <c r="B2825" s="293">
        <f>'Historical VAR Data'!B2816</f>
        <v>41541</v>
      </c>
      <c r="C2825" s="292" t="str">
        <f>'Historical VAR Data'!F2816</f>
        <v>75.54</v>
      </c>
      <c r="D2825">
        <f t="shared" si="43"/>
        <v>1.8471079951462917E-2</v>
      </c>
      <c r="E2825">
        <v>1.8471079951462917E-2</v>
      </c>
    </row>
    <row r="2826" spans="2:5">
      <c r="B2826" s="293">
        <f>'Historical VAR Data'!B2817</f>
        <v>41540</v>
      </c>
      <c r="C2826" s="292" t="str">
        <f>'Historical VAR Data'!F2817</f>
        <v>74.17</v>
      </c>
      <c r="D2826">
        <f t="shared" si="43"/>
        <v>-3.7003375746559264E-2</v>
      </c>
      <c r="E2826">
        <v>-3.7003375746559264E-2</v>
      </c>
    </row>
    <row r="2827" spans="2:5">
      <c r="B2827" s="293">
        <f>'Historical VAR Data'!B2818</f>
        <v>41537</v>
      </c>
      <c r="C2827" s="292" t="str">
        <f>'Historical VAR Data'!F2818</f>
        <v>77.02</v>
      </c>
      <c r="D2827">
        <f t="shared" si="43"/>
        <v>8.115183246073172E-3</v>
      </c>
      <c r="E2827">
        <v>8.115183246073172E-3</v>
      </c>
    </row>
    <row r="2828" spans="2:5">
      <c r="B2828" s="293">
        <f>'Historical VAR Data'!B2819</f>
        <v>41536</v>
      </c>
      <c r="C2828" s="292" t="str">
        <f>'Historical VAR Data'!F2819</f>
        <v>76.40</v>
      </c>
      <c r="D2828">
        <f t="shared" si="43"/>
        <v>1.514748870581983E-2</v>
      </c>
      <c r="E2828">
        <v>1.514748870581983E-2</v>
      </c>
    </row>
    <row r="2829" spans="2:5">
      <c r="B2829" s="293">
        <f>'Historical VAR Data'!B2820</f>
        <v>41535</v>
      </c>
      <c r="C2829" s="292" t="str">
        <f>'Historical VAR Data'!F2820</f>
        <v>75.26</v>
      </c>
      <c r="D2829">
        <f t="shared" ref="D2829:D2892" si="44">(C2829-C2830)/C2830</f>
        <v>3.3933232586893784E-2</v>
      </c>
      <c r="E2829">
        <v>3.3933232586893784E-2</v>
      </c>
    </row>
    <row r="2830" spans="2:5">
      <c r="B2830" s="293">
        <f>'Historical VAR Data'!B2821</f>
        <v>41534</v>
      </c>
      <c r="C2830" s="292" t="str">
        <f>'Historical VAR Data'!F2821</f>
        <v>72.79</v>
      </c>
      <c r="D2830">
        <f t="shared" si="44"/>
        <v>-1.9531249999999847E-2</v>
      </c>
      <c r="E2830">
        <v>-1.9531249999999847E-2</v>
      </c>
    </row>
    <row r="2831" spans="2:5">
      <c r="B2831" s="293">
        <f>'Historical VAR Data'!B2822</f>
        <v>41533</v>
      </c>
      <c r="C2831" s="292" t="str">
        <f>'Historical VAR Data'!F2822</f>
        <v>74.24</v>
      </c>
      <c r="D2831">
        <f t="shared" si="44"/>
        <v>1.3100436681222622E-2</v>
      </c>
      <c r="E2831">
        <v>1.3100436681222622E-2</v>
      </c>
    </row>
    <row r="2832" spans="2:5">
      <c r="B2832" s="293">
        <f>'Historical VAR Data'!B2823</f>
        <v>41530</v>
      </c>
      <c r="C2832" s="292" t="str">
        <f>'Historical VAR Data'!F2823</f>
        <v>73.28</v>
      </c>
      <c r="D2832">
        <f t="shared" si="44"/>
        <v>1.1735468728427368E-2</v>
      </c>
      <c r="E2832">
        <v>1.1735468728427368E-2</v>
      </c>
    </row>
    <row r="2833" spans="2:5">
      <c r="B2833" s="293">
        <f>'Historical VAR Data'!B2824</f>
        <v>41529</v>
      </c>
      <c r="C2833" s="292" t="str">
        <f>'Historical VAR Data'!F2824</f>
        <v>72.43</v>
      </c>
      <c r="D2833">
        <f t="shared" si="44"/>
        <v>1.3432209318595326E-2</v>
      </c>
      <c r="E2833">
        <v>1.3432209318595326E-2</v>
      </c>
    </row>
    <row r="2834" spans="2:5">
      <c r="B2834" s="293">
        <f>'Historical VAR Data'!B2825</f>
        <v>41528</v>
      </c>
      <c r="C2834" s="292" t="str">
        <f>'Historical VAR Data'!F2825</f>
        <v>71.47</v>
      </c>
      <c r="D2834">
        <f t="shared" si="44"/>
        <v>-7.2232254479788309E-3</v>
      </c>
      <c r="E2834">
        <v>-7.2232254479788309E-3</v>
      </c>
    </row>
    <row r="2835" spans="2:5">
      <c r="B2835" s="293">
        <f>'Historical VAR Data'!B2826</f>
        <v>41527</v>
      </c>
      <c r="C2835" s="292" t="str">
        <f>'Historical VAR Data'!F2826</f>
        <v>71.99</v>
      </c>
      <c r="D2835">
        <f t="shared" si="44"/>
        <v>3.2114695340501716E-2</v>
      </c>
      <c r="E2835">
        <v>3.2114695340501716E-2</v>
      </c>
    </row>
    <row r="2836" spans="2:5">
      <c r="B2836" s="293">
        <f>'Historical VAR Data'!B2827</f>
        <v>41523</v>
      </c>
      <c r="C2836" s="292" t="str">
        <f>'Historical VAR Data'!F2827</f>
        <v>69.75</v>
      </c>
      <c r="D2836">
        <f t="shared" si="44"/>
        <v>2.9520295202952029E-2</v>
      </c>
      <c r="E2836">
        <v>2.9520295202952029E-2</v>
      </c>
    </row>
    <row r="2837" spans="2:5">
      <c r="B2837" s="293">
        <f>'Historical VAR Data'!B2828</f>
        <v>41522</v>
      </c>
      <c r="C2837" s="292" t="str">
        <f>'Historical VAR Data'!F2828</f>
        <v>67.75</v>
      </c>
      <c r="D2837">
        <f t="shared" si="44"/>
        <v>9.2358111127663432E-3</v>
      </c>
      <c r="E2837">
        <v>9.2358111127663432E-3</v>
      </c>
    </row>
    <row r="2838" spans="2:5">
      <c r="B2838" s="293">
        <f>'Historical VAR Data'!B2829</f>
        <v>41521</v>
      </c>
      <c r="C2838" s="292" t="str">
        <f>'Historical VAR Data'!F2829</f>
        <v>67.13</v>
      </c>
      <c r="D2838">
        <f t="shared" si="44"/>
        <v>1.5275257108287822E-2</v>
      </c>
      <c r="E2838">
        <v>1.5275257108287822E-2</v>
      </c>
    </row>
    <row r="2839" spans="2:5">
      <c r="B2839" s="293">
        <f>'Historical VAR Data'!B2830</f>
        <v>41520</v>
      </c>
      <c r="C2839" s="292" t="str">
        <f>'Historical VAR Data'!F2830</f>
        <v>66.12</v>
      </c>
      <c r="D2839">
        <f t="shared" si="44"/>
        <v>-2.029930360053327E-2</v>
      </c>
      <c r="E2839">
        <v>-2.029930360053327E-2</v>
      </c>
    </row>
    <row r="2840" spans="2:5">
      <c r="B2840" s="293">
        <f>'Historical VAR Data'!B2831</f>
        <v>41519</v>
      </c>
      <c r="C2840" s="292" t="str">
        <f>'Historical VAR Data'!F2831</f>
        <v>67.49</v>
      </c>
      <c r="D2840">
        <f t="shared" si="44"/>
        <v>-1.4795088030775045E-3</v>
      </c>
      <c r="E2840">
        <v>-1.4795088030775045E-3</v>
      </c>
    </row>
    <row r="2841" spans="2:5">
      <c r="B2841" s="293">
        <f>'Historical VAR Data'!B2832</f>
        <v>41516</v>
      </c>
      <c r="C2841" s="292" t="str">
        <f>'Historical VAR Data'!F2832</f>
        <v>67.59</v>
      </c>
      <c r="D2841">
        <f t="shared" si="44"/>
        <v>7.4030204323359712E-4</v>
      </c>
      <c r="E2841">
        <v>7.4030204323359712E-4</v>
      </c>
    </row>
    <row r="2842" spans="2:5">
      <c r="B2842" s="293">
        <f>'Historical VAR Data'!B2833</f>
        <v>41515</v>
      </c>
      <c r="C2842" s="292" t="str">
        <f>'Historical VAR Data'!F2833</f>
        <v>67.54</v>
      </c>
      <c r="D2842">
        <f t="shared" si="44"/>
        <v>3.5571910456915171E-2</v>
      </c>
      <c r="E2842">
        <v>3.5571910456915171E-2</v>
      </c>
    </row>
    <row r="2843" spans="2:5">
      <c r="B2843" s="293">
        <f>'Historical VAR Data'!B2834</f>
        <v>41514</v>
      </c>
      <c r="C2843" s="292" t="str">
        <f>'Historical VAR Data'!F2834</f>
        <v>65.22</v>
      </c>
      <c r="D2843">
        <f t="shared" si="44"/>
        <v>1.4939309056956018E-2</v>
      </c>
      <c r="E2843">
        <v>1.4939309056956018E-2</v>
      </c>
    </row>
    <row r="2844" spans="2:5">
      <c r="B2844" s="293">
        <f>'Historical VAR Data'!B2835</f>
        <v>41513</v>
      </c>
      <c r="C2844" s="292" t="str">
        <f>'Historical VAR Data'!F2835</f>
        <v>64.26</v>
      </c>
      <c r="D2844">
        <f t="shared" si="44"/>
        <v>-6.0114085125054839E-2</v>
      </c>
      <c r="E2844">
        <v>-6.0114085125054839E-2</v>
      </c>
    </row>
    <row r="2845" spans="2:5">
      <c r="B2845" s="293">
        <f>'Historical VAR Data'!B2836</f>
        <v>41512</v>
      </c>
      <c r="C2845" s="292" t="str">
        <f>'Historical VAR Data'!F2836</f>
        <v>68.37</v>
      </c>
      <c r="D2845">
        <f t="shared" si="44"/>
        <v>2.5960384153661524E-2</v>
      </c>
      <c r="E2845">
        <v>2.5960384153661524E-2</v>
      </c>
    </row>
    <row r="2846" spans="2:5">
      <c r="B2846" s="293">
        <f>'Historical VAR Data'!B2837</f>
        <v>41509</v>
      </c>
      <c r="C2846" s="292" t="str">
        <f>'Historical VAR Data'!F2837</f>
        <v>66.64</v>
      </c>
      <c r="D2846">
        <f t="shared" si="44"/>
        <v>-1.5948021264028327E-2</v>
      </c>
      <c r="E2846">
        <v>-1.5948021264028327E-2</v>
      </c>
    </row>
    <row r="2847" spans="2:5">
      <c r="B2847" s="293">
        <f>'Historical VAR Data'!B2838</f>
        <v>41508</v>
      </c>
      <c r="C2847" s="292" t="str">
        <f>'Historical VAR Data'!F2838</f>
        <v>67.72</v>
      </c>
      <c r="D2847">
        <f t="shared" si="44"/>
        <v>3.8541357841684722E-3</v>
      </c>
      <c r="E2847">
        <v>3.8541357841684722E-3</v>
      </c>
    </row>
    <row r="2848" spans="2:5">
      <c r="B2848" s="293">
        <f>'Historical VAR Data'!B2839</f>
        <v>41507</v>
      </c>
      <c r="C2848" s="292" t="str">
        <f>'Historical VAR Data'!F2839</f>
        <v>67.46</v>
      </c>
      <c r="D2848">
        <f t="shared" si="44"/>
        <v>-4.039829302987203E-2</v>
      </c>
      <c r="E2848">
        <v>-4.039829302987203E-2</v>
      </c>
    </row>
    <row r="2849" spans="2:5">
      <c r="B2849" s="293">
        <f>'Historical VAR Data'!B2840</f>
        <v>41506</v>
      </c>
      <c r="C2849" s="292" t="str">
        <f>'Historical VAR Data'!F2840</f>
        <v>70.30</v>
      </c>
      <c r="D2849">
        <f t="shared" si="44"/>
        <v>-4.3903129868290936E-3</v>
      </c>
      <c r="E2849">
        <v>-4.3903129868290936E-3</v>
      </c>
    </row>
    <row r="2850" spans="2:5">
      <c r="B2850" s="293">
        <f>'Historical VAR Data'!B2841</f>
        <v>41505</v>
      </c>
      <c r="C2850" s="292" t="str">
        <f>'Historical VAR Data'!F2841</f>
        <v>70.61</v>
      </c>
      <c r="D2850">
        <f t="shared" si="44"/>
        <v>-2.0801553182637638E-2</v>
      </c>
      <c r="E2850">
        <v>-2.0801553182637638E-2</v>
      </c>
    </row>
    <row r="2851" spans="2:5">
      <c r="B2851" s="293">
        <f>'Historical VAR Data'!B2842</f>
        <v>41502</v>
      </c>
      <c r="C2851" s="292" t="str">
        <f>'Historical VAR Data'!F2842</f>
        <v>72.11</v>
      </c>
      <c r="D2851">
        <f t="shared" si="44"/>
        <v>-3.2210441551469675E-2</v>
      </c>
      <c r="E2851">
        <v>-3.2210441551469675E-2</v>
      </c>
    </row>
    <row r="2852" spans="2:5">
      <c r="B2852" s="293">
        <f>'Historical VAR Data'!B2843</f>
        <v>41500</v>
      </c>
      <c r="C2852" s="292" t="str">
        <f>'Historical VAR Data'!F2843</f>
        <v>74.51</v>
      </c>
      <c r="D2852">
        <f t="shared" si="44"/>
        <v>3.7720598140913528E-3</v>
      </c>
      <c r="E2852">
        <v>3.7720598140913528E-3</v>
      </c>
    </row>
    <row r="2853" spans="2:5">
      <c r="B2853" s="293">
        <f>'Historical VAR Data'!B2844</f>
        <v>41499</v>
      </c>
      <c r="C2853" s="292" t="str">
        <f>'Historical VAR Data'!F2844</f>
        <v>74.23</v>
      </c>
      <c r="D2853">
        <f t="shared" si="44"/>
        <v>3.9053751399776127E-2</v>
      </c>
      <c r="E2853">
        <v>3.9053751399776127E-2</v>
      </c>
    </row>
    <row r="2854" spans="2:5">
      <c r="B2854" s="293">
        <f>'Historical VAR Data'!B2845</f>
        <v>41498</v>
      </c>
      <c r="C2854" s="292" t="str">
        <f>'Historical VAR Data'!F2845</f>
        <v>71.44</v>
      </c>
      <c r="D2854">
        <f t="shared" si="44"/>
        <v>9.039548022598879E-3</v>
      </c>
      <c r="E2854">
        <v>9.039548022598879E-3</v>
      </c>
    </row>
    <row r="2855" spans="2:5">
      <c r="B2855" s="293">
        <f>'Historical VAR Data'!B2846</f>
        <v>41494</v>
      </c>
      <c r="C2855" s="292" t="str">
        <f>'Historical VAR Data'!F2846</f>
        <v>70.80</v>
      </c>
      <c r="D2855">
        <f t="shared" si="44"/>
        <v>5.253443135027549E-3</v>
      </c>
      <c r="E2855">
        <v>5.253443135027549E-3</v>
      </c>
    </row>
    <row r="2856" spans="2:5">
      <c r="B2856" s="293">
        <f>'Historical VAR Data'!B2847</f>
        <v>41493</v>
      </c>
      <c r="C2856" s="292" t="str">
        <f>'Historical VAR Data'!F2847</f>
        <v>70.43</v>
      </c>
      <c r="D2856">
        <f t="shared" si="44"/>
        <v>1.148930058882682E-2</v>
      </c>
      <c r="E2856">
        <v>1.148930058882682E-2</v>
      </c>
    </row>
    <row r="2857" spans="2:5">
      <c r="B2857" s="293">
        <f>'Historical VAR Data'!B2848</f>
        <v>41492</v>
      </c>
      <c r="C2857" s="292" t="str">
        <f>'Historical VAR Data'!F2848</f>
        <v>69.63</v>
      </c>
      <c r="D2857">
        <f t="shared" si="44"/>
        <v>-3.0068728522337908E-3</v>
      </c>
      <c r="E2857">
        <v>-3.0068728522337908E-3</v>
      </c>
    </row>
    <row r="2858" spans="2:5">
      <c r="B2858" s="293">
        <f>'Historical VAR Data'!B2849</f>
        <v>41491</v>
      </c>
      <c r="C2858" s="292" t="str">
        <f>'Historical VAR Data'!F2849</f>
        <v>69.84</v>
      </c>
      <c r="D2858">
        <f t="shared" si="44"/>
        <v>4.1610738255033655E-2</v>
      </c>
      <c r="E2858">
        <v>4.1610738255033655E-2</v>
      </c>
    </row>
    <row r="2859" spans="2:5">
      <c r="B2859" s="293">
        <f>'Historical VAR Data'!B2850</f>
        <v>41488</v>
      </c>
      <c r="C2859" s="292" t="str">
        <f>'Historical VAR Data'!F2850</f>
        <v>67.05</v>
      </c>
      <c r="D2859">
        <f t="shared" si="44"/>
        <v>-1.2954511997644776E-2</v>
      </c>
      <c r="E2859">
        <v>-1.2954511997644776E-2</v>
      </c>
    </row>
    <row r="2860" spans="2:5">
      <c r="B2860" s="293">
        <f>'Historical VAR Data'!B2851</f>
        <v>41487</v>
      </c>
      <c r="C2860" s="292" t="str">
        <f>'Historical VAR Data'!F2851</f>
        <v>67.93</v>
      </c>
      <c r="D2860">
        <f t="shared" si="44"/>
        <v>6.5194843680547038E-3</v>
      </c>
      <c r="E2860">
        <v>6.5194843680547038E-3</v>
      </c>
    </row>
    <row r="2861" spans="2:5">
      <c r="B2861" s="293">
        <f>'Historical VAR Data'!B2852</f>
        <v>41486</v>
      </c>
      <c r="C2861" s="292" t="str">
        <f>'Historical VAR Data'!F2852</f>
        <v>67.49</v>
      </c>
      <c r="D2861">
        <f t="shared" si="44"/>
        <v>-5.0907045422584792E-2</v>
      </c>
      <c r="E2861">
        <v>-5.0907045422584792E-2</v>
      </c>
    </row>
    <row r="2862" spans="2:5">
      <c r="B2862" s="293">
        <f>'Historical VAR Data'!B2853</f>
        <v>41485</v>
      </c>
      <c r="C2862" s="292" t="str">
        <f>'Historical VAR Data'!F2853</f>
        <v>71.11</v>
      </c>
      <c r="D2862">
        <f t="shared" si="44"/>
        <v>-3.0274103368334908E-2</v>
      </c>
      <c r="E2862">
        <v>-3.0274103368334908E-2</v>
      </c>
    </row>
    <row r="2863" spans="2:5">
      <c r="B2863" s="293">
        <f>'Historical VAR Data'!B2854</f>
        <v>41484</v>
      </c>
      <c r="C2863" s="292" t="str">
        <f>'Historical VAR Data'!F2854</f>
        <v>73.33</v>
      </c>
      <c r="D2863">
        <f t="shared" si="44"/>
        <v>6.7270730367929004E-3</v>
      </c>
      <c r="E2863">
        <v>6.7270730367929004E-3</v>
      </c>
    </row>
    <row r="2864" spans="2:5">
      <c r="B2864" s="293">
        <f>'Historical VAR Data'!B2855</f>
        <v>41481</v>
      </c>
      <c r="C2864" s="292" t="str">
        <f>'Historical VAR Data'!F2855</f>
        <v>72.84</v>
      </c>
      <c r="D2864">
        <f t="shared" si="44"/>
        <v>5.7995028997514736E-3</v>
      </c>
      <c r="E2864">
        <v>5.7995028997514736E-3</v>
      </c>
    </row>
    <row r="2865" spans="2:5">
      <c r="B2865" s="293">
        <f>'Historical VAR Data'!B2856</f>
        <v>41480</v>
      </c>
      <c r="C2865" s="292" t="str">
        <f>'Historical VAR Data'!F2856</f>
        <v>72.42</v>
      </c>
      <c r="D2865">
        <f t="shared" si="44"/>
        <v>-6.7206144561787811E-3</v>
      </c>
      <c r="E2865">
        <v>-6.7206144561787811E-3</v>
      </c>
    </row>
    <row r="2866" spans="2:5">
      <c r="B2866" s="293">
        <f>'Historical VAR Data'!B2857</f>
        <v>41479</v>
      </c>
      <c r="C2866" s="292" t="str">
        <f>'Historical VAR Data'!F2857</f>
        <v>72.91</v>
      </c>
      <c r="D2866">
        <f t="shared" si="44"/>
        <v>-1.4729729729729775E-2</v>
      </c>
      <c r="E2866">
        <v>-1.4729729729729775E-2</v>
      </c>
    </row>
    <row r="2867" spans="2:5">
      <c r="B2867" s="293">
        <f>'Historical VAR Data'!B2858</f>
        <v>41478</v>
      </c>
      <c r="C2867" s="292" t="str">
        <f>'Historical VAR Data'!F2858</f>
        <v>74.00</v>
      </c>
      <c r="D2867">
        <f t="shared" si="44"/>
        <v>1.7598483822931562E-3</v>
      </c>
      <c r="E2867">
        <v>1.7598483822931562E-3</v>
      </c>
    </row>
    <row r="2868" spans="2:5">
      <c r="B2868" s="293">
        <f>'Historical VAR Data'!B2859</f>
        <v>41477</v>
      </c>
      <c r="C2868" s="292" t="str">
        <f>'Historical VAR Data'!F2859</f>
        <v>73.87</v>
      </c>
      <c r="D2868">
        <f t="shared" si="44"/>
        <v>-4.4474393530997075E-3</v>
      </c>
      <c r="E2868">
        <v>-4.4474393530997075E-3</v>
      </c>
    </row>
    <row r="2869" spans="2:5">
      <c r="B2869" s="293">
        <f>'Historical VAR Data'!B2860</f>
        <v>41474</v>
      </c>
      <c r="C2869" s="292" t="str">
        <f>'Historical VAR Data'!F2860</f>
        <v>74.20</v>
      </c>
      <c r="D2869">
        <f t="shared" si="44"/>
        <v>-1.91672174487773E-2</v>
      </c>
      <c r="E2869">
        <v>-1.91672174487773E-2</v>
      </c>
    </row>
    <row r="2870" spans="2:5">
      <c r="B2870" s="293">
        <f>'Historical VAR Data'!B2861</f>
        <v>41473</v>
      </c>
      <c r="C2870" s="292" t="str">
        <f>'Historical VAR Data'!F2861</f>
        <v>75.65</v>
      </c>
      <c r="D2870">
        <f t="shared" si="44"/>
        <v>-7.0875442971517532E-3</v>
      </c>
      <c r="E2870">
        <v>-7.0875442971517532E-3</v>
      </c>
    </row>
    <row r="2871" spans="2:5">
      <c r="B2871" s="293">
        <f>'Historical VAR Data'!B2862</f>
        <v>41472</v>
      </c>
      <c r="C2871" s="292" t="str">
        <f>'Historical VAR Data'!F2862</f>
        <v>76.19</v>
      </c>
      <c r="D2871">
        <f t="shared" si="44"/>
        <v>3.0290736984448882E-2</v>
      </c>
      <c r="E2871">
        <v>3.0290736984448882E-2</v>
      </c>
    </row>
    <row r="2872" spans="2:5">
      <c r="B2872" s="293">
        <f>'Historical VAR Data'!B2863</f>
        <v>41471</v>
      </c>
      <c r="C2872" s="292" t="str">
        <f>'Historical VAR Data'!F2863</f>
        <v>73.95</v>
      </c>
      <c r="D2872">
        <f t="shared" si="44"/>
        <v>5.9855801931709661E-3</v>
      </c>
      <c r="E2872">
        <v>5.9855801931709661E-3</v>
      </c>
    </row>
    <row r="2873" spans="2:5">
      <c r="B2873" s="293">
        <f>'Historical VAR Data'!B2864</f>
        <v>41470</v>
      </c>
      <c r="C2873" s="292" t="str">
        <f>'Historical VAR Data'!F2864</f>
        <v>73.51</v>
      </c>
      <c r="D2873">
        <f t="shared" si="44"/>
        <v>-2.5583244962884315E-2</v>
      </c>
      <c r="E2873">
        <v>-2.5583244962884315E-2</v>
      </c>
    </row>
    <row r="2874" spans="2:5">
      <c r="B2874" s="293">
        <f>'Historical VAR Data'!B2865</f>
        <v>41467</v>
      </c>
      <c r="C2874" s="292" t="str">
        <f>'Historical VAR Data'!F2865</f>
        <v>75.44</v>
      </c>
      <c r="D2874">
        <f t="shared" si="44"/>
        <v>1.5616585891222355E-2</v>
      </c>
      <c r="E2874">
        <v>1.5616585891222355E-2</v>
      </c>
    </row>
    <row r="2875" spans="2:5">
      <c r="B2875" s="293">
        <f>'Historical VAR Data'!B2866</f>
        <v>41466</v>
      </c>
      <c r="C2875" s="292" t="str">
        <f>'Historical VAR Data'!F2866</f>
        <v>74.28</v>
      </c>
      <c r="D2875">
        <f t="shared" si="44"/>
        <v>1.9489431786988771E-2</v>
      </c>
      <c r="E2875">
        <v>1.9489431786988771E-2</v>
      </c>
    </row>
    <row r="2876" spans="2:5">
      <c r="B2876" s="293">
        <f>'Historical VAR Data'!B2867</f>
        <v>41465</v>
      </c>
      <c r="C2876" s="292" t="str">
        <f>'Historical VAR Data'!F2867</f>
        <v>72.86</v>
      </c>
      <c r="D2876">
        <f t="shared" si="44"/>
        <v>-8.4376701143168819E-3</v>
      </c>
      <c r="E2876">
        <v>-8.4376701143168819E-3</v>
      </c>
    </row>
    <row r="2877" spans="2:5">
      <c r="B2877" s="293">
        <f>'Historical VAR Data'!B2868</f>
        <v>41464</v>
      </c>
      <c r="C2877" s="292" t="str">
        <f>'Historical VAR Data'!F2868</f>
        <v>73.48</v>
      </c>
      <c r="D2877">
        <f t="shared" si="44"/>
        <v>1.35172413793104E-2</v>
      </c>
      <c r="E2877">
        <v>1.35172413793104E-2</v>
      </c>
    </row>
    <row r="2878" spans="2:5">
      <c r="B2878" s="293">
        <f>'Historical VAR Data'!B2869</f>
        <v>41463</v>
      </c>
      <c r="C2878" s="292" t="str">
        <f>'Historical VAR Data'!F2869</f>
        <v>72.50</v>
      </c>
      <c r="D2878">
        <f t="shared" si="44"/>
        <v>-2.264761391210578E-2</v>
      </c>
      <c r="E2878">
        <v>-2.264761391210578E-2</v>
      </c>
    </row>
    <row r="2879" spans="2:5">
      <c r="B2879" s="293">
        <f>'Historical VAR Data'!B2870</f>
        <v>41460</v>
      </c>
      <c r="C2879" s="292" t="str">
        <f>'Historical VAR Data'!F2870</f>
        <v>74.18</v>
      </c>
      <c r="D2879">
        <f t="shared" si="44"/>
        <v>-2.6888948642106569E-3</v>
      </c>
      <c r="E2879">
        <v>-2.6888948642106569E-3</v>
      </c>
    </row>
    <row r="2880" spans="2:5">
      <c r="B2880" s="293">
        <f>'Historical VAR Data'!B2871</f>
        <v>41459</v>
      </c>
      <c r="C2880" s="292" t="str">
        <f>'Historical VAR Data'!F2871</f>
        <v>74.38</v>
      </c>
      <c r="D2880">
        <f t="shared" si="44"/>
        <v>-8.0601826974747819E-4</v>
      </c>
      <c r="E2880">
        <v>-8.0601826974747819E-4</v>
      </c>
    </row>
    <row r="2881" spans="2:5">
      <c r="B2881" s="293">
        <f>'Historical VAR Data'!B2872</f>
        <v>41458</v>
      </c>
      <c r="C2881" s="292" t="str">
        <f>'Historical VAR Data'!F2872</f>
        <v>74.44</v>
      </c>
      <c r="D2881">
        <f t="shared" si="44"/>
        <v>-9.8430433625965544E-3</v>
      </c>
      <c r="E2881">
        <v>-9.8430433625965544E-3</v>
      </c>
    </row>
    <row r="2882" spans="2:5">
      <c r="B2882" s="293">
        <f>'Historical VAR Data'!B2873</f>
        <v>41457</v>
      </c>
      <c r="C2882" s="292" t="str">
        <f>'Historical VAR Data'!F2873</f>
        <v>75.18</v>
      </c>
      <c r="D2882">
        <f t="shared" si="44"/>
        <v>-1.7254901960784226E-2</v>
      </c>
      <c r="E2882">
        <v>-1.7254901960784226E-2</v>
      </c>
    </row>
    <row r="2883" spans="2:5">
      <c r="B2883" s="293">
        <f>'Historical VAR Data'!B2874</f>
        <v>41456</v>
      </c>
      <c r="C2883" s="292" t="str">
        <f>'Historical VAR Data'!F2874</f>
        <v>76.50</v>
      </c>
      <c r="D2883">
        <f t="shared" si="44"/>
        <v>3.0580627778526145E-2</v>
      </c>
      <c r="E2883">
        <v>3.0580627778526145E-2</v>
      </c>
    </row>
    <row r="2884" spans="2:5">
      <c r="B2884" s="293">
        <f>'Historical VAR Data'!B2875</f>
        <v>41453</v>
      </c>
      <c r="C2884" s="292" t="str">
        <f>'Historical VAR Data'!F2875</f>
        <v>74.23</v>
      </c>
      <c r="D2884">
        <f t="shared" si="44"/>
        <v>2.4568668046928931E-2</v>
      </c>
      <c r="E2884">
        <v>2.4568668046928931E-2</v>
      </c>
    </row>
    <row r="2885" spans="2:5">
      <c r="B2885" s="293">
        <f>'Historical VAR Data'!B2876</f>
        <v>41452</v>
      </c>
      <c r="C2885" s="292" t="str">
        <f>'Historical VAR Data'!F2876</f>
        <v>72.45</v>
      </c>
      <c r="D2885">
        <f t="shared" si="44"/>
        <v>-6.9901315789472444E-3</v>
      </c>
      <c r="E2885">
        <v>-6.9901315789472444E-3</v>
      </c>
    </row>
    <row r="2886" spans="2:5">
      <c r="B2886" s="293">
        <f>'Historical VAR Data'!B2877</f>
        <v>41451</v>
      </c>
      <c r="C2886" s="292" t="str">
        <f>'Historical VAR Data'!F2877</f>
        <v>72.96</v>
      </c>
      <c r="D2886">
        <f t="shared" si="44"/>
        <v>2.3425445364005995E-2</v>
      </c>
      <c r="E2886">
        <v>2.3425445364005995E-2</v>
      </c>
    </row>
    <row r="2887" spans="2:5">
      <c r="B2887" s="293">
        <f>'Historical VAR Data'!B2878</f>
        <v>41450</v>
      </c>
      <c r="C2887" s="292" t="str">
        <f>'Historical VAR Data'!F2878</f>
        <v>71.29</v>
      </c>
      <c r="D2887">
        <f t="shared" si="44"/>
        <v>-2.7819446338469823E-2</v>
      </c>
      <c r="E2887">
        <v>-2.7819446338469823E-2</v>
      </c>
    </row>
    <row r="2888" spans="2:5">
      <c r="B2888" s="293">
        <f>'Historical VAR Data'!B2879</f>
        <v>41449</v>
      </c>
      <c r="C2888" s="292" t="str">
        <f>'Historical VAR Data'!F2879</f>
        <v>73.33</v>
      </c>
      <c r="D2888">
        <f t="shared" si="44"/>
        <v>-6.9068255687974684E-3</v>
      </c>
      <c r="E2888">
        <v>-6.9068255687974684E-3</v>
      </c>
    </row>
    <row r="2889" spans="2:5">
      <c r="B2889" s="293">
        <f>'Historical VAR Data'!B2880</f>
        <v>41446</v>
      </c>
      <c r="C2889" s="292" t="str">
        <f>'Historical VAR Data'!F2880</f>
        <v>73.84</v>
      </c>
      <c r="D2889">
        <f t="shared" si="44"/>
        <v>1.9889502762430906E-2</v>
      </c>
      <c r="E2889">
        <v>1.9889502762430906E-2</v>
      </c>
    </row>
    <row r="2890" spans="2:5">
      <c r="B2890" s="293">
        <f>'Historical VAR Data'!B2881</f>
        <v>41445</v>
      </c>
      <c r="C2890" s="292" t="str">
        <f>'Historical VAR Data'!F2881</f>
        <v>72.40</v>
      </c>
      <c r="D2890">
        <f t="shared" si="44"/>
        <v>-3.2990516895952969E-2</v>
      </c>
      <c r="E2890">
        <v>-3.2990516895952969E-2</v>
      </c>
    </row>
    <row r="2891" spans="2:5">
      <c r="B2891" s="293">
        <f>'Historical VAR Data'!B2882</f>
        <v>41444</v>
      </c>
      <c r="C2891" s="292" t="str">
        <f>'Historical VAR Data'!F2882</f>
        <v>74.87</v>
      </c>
      <c r="D2891">
        <f t="shared" si="44"/>
        <v>-1.2269129287598848E-2</v>
      </c>
      <c r="E2891">
        <v>-1.2269129287598848E-2</v>
      </c>
    </row>
    <row r="2892" spans="2:5">
      <c r="B2892" s="293">
        <f>'Historical VAR Data'!B2883</f>
        <v>41443</v>
      </c>
      <c r="C2892" s="292" t="str">
        <f>'Historical VAR Data'!F2883</f>
        <v>75.80</v>
      </c>
      <c r="D2892">
        <f t="shared" si="44"/>
        <v>-2.558169430518073E-2</v>
      </c>
      <c r="E2892">
        <v>-2.558169430518073E-2</v>
      </c>
    </row>
    <row r="2893" spans="2:5">
      <c r="B2893" s="293">
        <f>'Historical VAR Data'!B2884</f>
        <v>41442</v>
      </c>
      <c r="C2893" s="292" t="str">
        <f>'Historical VAR Data'!F2884</f>
        <v>77.79</v>
      </c>
      <c r="D2893">
        <f t="shared" ref="D2893:D2956" si="45">(C2893-C2894)/C2894</f>
        <v>-8.9183335456744645E-3</v>
      </c>
      <c r="E2893">
        <v>-8.9183335456744645E-3</v>
      </c>
    </row>
    <row r="2894" spans="2:5">
      <c r="B2894" s="293">
        <f>'Historical VAR Data'!B2885</f>
        <v>41439</v>
      </c>
      <c r="C2894" s="292" t="str">
        <f>'Historical VAR Data'!F2885</f>
        <v>78.49</v>
      </c>
      <c r="D2894">
        <f t="shared" si="45"/>
        <v>1.5394566623544603E-2</v>
      </c>
      <c r="E2894">
        <v>1.5394566623544603E-2</v>
      </c>
    </row>
    <row r="2895" spans="2:5">
      <c r="B2895" s="293">
        <f>'Historical VAR Data'!B2886</f>
        <v>41438</v>
      </c>
      <c r="C2895" s="292" t="str">
        <f>'Historical VAR Data'!F2886</f>
        <v>77.30</v>
      </c>
      <c r="D2895">
        <f t="shared" si="45"/>
        <v>-9.6092248558616276E-3</v>
      </c>
      <c r="E2895">
        <v>-9.6092248558616276E-3</v>
      </c>
    </row>
    <row r="2896" spans="2:5">
      <c r="B2896" s="293">
        <f>'Historical VAR Data'!B2887</f>
        <v>41437</v>
      </c>
      <c r="C2896" s="292" t="str">
        <f>'Historical VAR Data'!F2887</f>
        <v>78.05</v>
      </c>
      <c r="D2896">
        <f t="shared" si="45"/>
        <v>6.3176895306858542E-3</v>
      </c>
      <c r="E2896">
        <v>6.3176895306858542E-3</v>
      </c>
    </row>
    <row r="2897" spans="2:5">
      <c r="B2897" s="293">
        <f>'Historical VAR Data'!B2888</f>
        <v>41436</v>
      </c>
      <c r="C2897" s="292" t="str">
        <f>'Historical VAR Data'!F2888</f>
        <v>77.56</v>
      </c>
      <c r="D2897">
        <f t="shared" si="45"/>
        <v>1.0325245224573863E-3</v>
      </c>
      <c r="E2897">
        <v>1.0325245224573863E-3</v>
      </c>
    </row>
    <row r="2898" spans="2:5">
      <c r="B2898" s="293">
        <f>'Historical VAR Data'!B2889</f>
        <v>41435</v>
      </c>
      <c r="C2898" s="292" t="str">
        <f>'Historical VAR Data'!F2889</f>
        <v>77.48</v>
      </c>
      <c r="D2898">
        <f t="shared" si="45"/>
        <v>1.5199161425576663E-2</v>
      </c>
      <c r="E2898">
        <v>1.5199161425576663E-2</v>
      </c>
    </row>
    <row r="2899" spans="2:5">
      <c r="B2899" s="293">
        <f>'Historical VAR Data'!B2890</f>
        <v>41432</v>
      </c>
      <c r="C2899" s="292" t="str">
        <f>'Historical VAR Data'!F2890</f>
        <v>76.32</v>
      </c>
      <c r="D2899">
        <f t="shared" si="45"/>
        <v>-1.9527235354573614E-2</v>
      </c>
      <c r="E2899">
        <v>-1.9527235354573614E-2</v>
      </c>
    </row>
    <row r="2900" spans="2:5">
      <c r="B2900" s="293">
        <f>'Historical VAR Data'!B2891</f>
        <v>41431</v>
      </c>
      <c r="C2900" s="292" t="str">
        <f>'Historical VAR Data'!F2891</f>
        <v>77.84</v>
      </c>
      <c r="D2900">
        <f t="shared" si="45"/>
        <v>-2.0880503144654044E-2</v>
      </c>
      <c r="E2900">
        <v>-2.0880503144654044E-2</v>
      </c>
    </row>
    <row r="2901" spans="2:5">
      <c r="B2901" s="293">
        <f>'Historical VAR Data'!B2892</f>
        <v>41430</v>
      </c>
      <c r="C2901" s="292" t="str">
        <f>'Historical VAR Data'!F2892</f>
        <v>79.50</v>
      </c>
      <c r="D2901">
        <f t="shared" si="45"/>
        <v>-6.2853551225640683E-4</v>
      </c>
      <c r="E2901">
        <v>-6.2853551225640683E-4</v>
      </c>
    </row>
    <row r="2902" spans="2:5">
      <c r="B2902" s="293">
        <f>'Historical VAR Data'!B2893</f>
        <v>41429</v>
      </c>
      <c r="C2902" s="292" t="str">
        <f>'Historical VAR Data'!F2893</f>
        <v>79.55</v>
      </c>
      <c r="D2902">
        <f t="shared" si="45"/>
        <v>1.2215294566738691E-2</v>
      </c>
      <c r="E2902">
        <v>1.2215294566738691E-2</v>
      </c>
    </row>
    <row r="2903" spans="2:5">
      <c r="B2903" s="293">
        <f>'Historical VAR Data'!B2894</f>
        <v>41428</v>
      </c>
      <c r="C2903" s="292" t="str">
        <f>'Historical VAR Data'!F2894</f>
        <v>78.59</v>
      </c>
      <c r="D2903">
        <f t="shared" si="45"/>
        <v>-1.3060404370212133E-2</v>
      </c>
      <c r="E2903">
        <v>-1.3060404370212133E-2</v>
      </c>
    </row>
    <row r="2904" spans="2:5">
      <c r="B2904" s="293">
        <f>'Historical VAR Data'!B2895</f>
        <v>41425</v>
      </c>
      <c r="C2904" s="292" t="str">
        <f>'Historical VAR Data'!F2895</f>
        <v>79.63</v>
      </c>
      <c r="D2904">
        <f t="shared" si="45"/>
        <v>-1.5211476626267673E-2</v>
      </c>
      <c r="E2904">
        <v>-1.5211476626267673E-2</v>
      </c>
    </row>
    <row r="2905" spans="2:5">
      <c r="B2905" s="293">
        <f>'Historical VAR Data'!B2896</f>
        <v>41424</v>
      </c>
      <c r="C2905" s="292" t="str">
        <f>'Historical VAR Data'!F2896</f>
        <v>80.86</v>
      </c>
      <c r="D2905">
        <f t="shared" si="45"/>
        <v>1.6851106639839079E-2</v>
      </c>
      <c r="E2905">
        <v>1.6851106639839079E-2</v>
      </c>
    </row>
    <row r="2906" spans="2:5">
      <c r="B2906" s="293">
        <f>'Historical VAR Data'!B2897</f>
        <v>41423</v>
      </c>
      <c r="C2906" s="292" t="str">
        <f>'Historical VAR Data'!F2897</f>
        <v>79.52</v>
      </c>
      <c r="D2906">
        <f t="shared" si="45"/>
        <v>-7.1169933824448417E-3</v>
      </c>
      <c r="E2906">
        <v>-7.1169933824448417E-3</v>
      </c>
    </row>
    <row r="2907" spans="2:5">
      <c r="B2907" s="293">
        <f>'Historical VAR Data'!B2898</f>
        <v>41422</v>
      </c>
      <c r="C2907" s="292" t="str">
        <f>'Historical VAR Data'!F2898</f>
        <v>80.09</v>
      </c>
      <c r="D2907">
        <f t="shared" si="45"/>
        <v>1.8438453713123127E-2</v>
      </c>
      <c r="E2907">
        <v>1.8438453713123127E-2</v>
      </c>
    </row>
    <row r="2908" spans="2:5">
      <c r="B2908" s="293">
        <f>'Historical VAR Data'!B2899</f>
        <v>41421</v>
      </c>
      <c r="C2908" s="292" t="str">
        <f>'Historical VAR Data'!F2899</f>
        <v>78.64</v>
      </c>
      <c r="D2908">
        <f t="shared" si="45"/>
        <v>1.5233668990446772E-2</v>
      </c>
      <c r="E2908">
        <v>1.5233668990446772E-2</v>
      </c>
    </row>
    <row r="2909" spans="2:5">
      <c r="B2909" s="293">
        <f>'Historical VAR Data'!B2900</f>
        <v>41418</v>
      </c>
      <c r="C2909" s="292" t="str">
        <f>'Historical VAR Data'!F2900</f>
        <v>77.46</v>
      </c>
      <c r="D2909">
        <f t="shared" si="45"/>
        <v>1.0172143974960706E-2</v>
      </c>
      <c r="E2909">
        <v>1.0172143974960706E-2</v>
      </c>
    </row>
    <row r="2910" spans="2:5">
      <c r="B2910" s="293">
        <f>'Historical VAR Data'!B2901</f>
        <v>41417</v>
      </c>
      <c r="C2910" s="292" t="str">
        <f>'Historical VAR Data'!F2901</f>
        <v>76.68</v>
      </c>
      <c r="D2910">
        <f t="shared" si="45"/>
        <v>-4.0420473032161057E-2</v>
      </c>
      <c r="E2910">
        <v>-4.0420473032161057E-2</v>
      </c>
    </row>
    <row r="2911" spans="2:5">
      <c r="B2911" s="293">
        <f>'Historical VAR Data'!B2902</f>
        <v>41416</v>
      </c>
      <c r="C2911" s="292" t="str">
        <f>'Historical VAR Data'!F2902</f>
        <v>79.91</v>
      </c>
      <c r="D2911">
        <f t="shared" si="45"/>
        <v>1.6149542217700864E-2</v>
      </c>
      <c r="E2911">
        <v>1.6149542217700864E-2</v>
      </c>
    </row>
    <row r="2912" spans="2:5">
      <c r="B2912" s="293">
        <f>'Historical VAR Data'!B2903</f>
        <v>41415</v>
      </c>
      <c r="C2912" s="292" t="str">
        <f>'Historical VAR Data'!F2903</f>
        <v>78.64</v>
      </c>
      <c r="D2912">
        <f t="shared" si="45"/>
        <v>-4.5515232431120281E-2</v>
      </c>
      <c r="E2912">
        <v>-4.5515232431120281E-2</v>
      </c>
    </row>
    <row r="2913" spans="2:5">
      <c r="B2913" s="293">
        <f>'Historical VAR Data'!B2904</f>
        <v>41414</v>
      </c>
      <c r="C2913" s="292" t="str">
        <f>'Historical VAR Data'!F2904</f>
        <v>82.39</v>
      </c>
      <c r="D2913">
        <f t="shared" si="45"/>
        <v>-2.1799685115658548E-3</v>
      </c>
      <c r="E2913">
        <v>-2.1799685115658548E-3</v>
      </c>
    </row>
    <row r="2914" spans="2:5">
      <c r="B2914" s="293">
        <f>'Historical VAR Data'!B2905</f>
        <v>41411</v>
      </c>
      <c r="C2914" s="292" t="str">
        <f>'Historical VAR Data'!F2905</f>
        <v>82.57</v>
      </c>
      <c r="D2914">
        <f t="shared" si="45"/>
        <v>2.2032429756157778E-2</v>
      </c>
      <c r="E2914">
        <v>2.2032429756157778E-2</v>
      </c>
    </row>
    <row r="2915" spans="2:5">
      <c r="B2915" s="293">
        <f>'Historical VAR Data'!B2906</f>
        <v>41410</v>
      </c>
      <c r="C2915" s="292" t="str">
        <f>'Historical VAR Data'!F2906</f>
        <v>80.79</v>
      </c>
      <c r="D2915">
        <f t="shared" si="45"/>
        <v>-5.4167179613443025E-3</v>
      </c>
      <c r="E2915">
        <v>-5.4167179613443025E-3</v>
      </c>
    </row>
    <row r="2916" spans="2:5">
      <c r="B2916" s="293">
        <f>'Historical VAR Data'!B2907</f>
        <v>41409</v>
      </c>
      <c r="C2916" s="292" t="str">
        <f>'Historical VAR Data'!F2907</f>
        <v>81.23</v>
      </c>
      <c r="D2916">
        <f t="shared" si="45"/>
        <v>2.1761006289308226E-2</v>
      </c>
      <c r="E2916">
        <v>2.1761006289308226E-2</v>
      </c>
    </row>
    <row r="2917" spans="2:5">
      <c r="B2917" s="293">
        <f>'Historical VAR Data'!B2908</f>
        <v>41408</v>
      </c>
      <c r="C2917" s="292" t="str">
        <f>'Historical VAR Data'!F2908</f>
        <v>79.50</v>
      </c>
      <c r="D2917">
        <f t="shared" si="45"/>
        <v>7.5528700906347273E-4</v>
      </c>
      <c r="E2917">
        <v>7.5528700906347273E-4</v>
      </c>
    </row>
    <row r="2918" spans="2:5">
      <c r="B2918" s="293">
        <f>'Historical VAR Data'!B2909</f>
        <v>41407</v>
      </c>
      <c r="C2918" s="292" t="str">
        <f>'Historical VAR Data'!F2909</f>
        <v>79.44</v>
      </c>
      <c r="D2918">
        <f t="shared" si="45"/>
        <v>-7.4962518740630743E-3</v>
      </c>
      <c r="E2918">
        <v>-7.4962518740630743E-3</v>
      </c>
    </row>
    <row r="2919" spans="2:5">
      <c r="B2919" s="293">
        <f>'Historical VAR Data'!B2910</f>
        <v>41404</v>
      </c>
      <c r="C2919" s="292" t="str">
        <f>'Historical VAR Data'!F2910</f>
        <v>80.04</v>
      </c>
      <c r="D2919">
        <f t="shared" si="45"/>
        <v>-8.3013257341096221E-3</v>
      </c>
      <c r="E2919">
        <v>-8.3013257341096221E-3</v>
      </c>
    </row>
    <row r="2920" spans="2:5">
      <c r="B2920" s="293">
        <f>'Historical VAR Data'!B2911</f>
        <v>41403</v>
      </c>
      <c r="C2920" s="292" t="str">
        <f>'Historical VAR Data'!F2911</f>
        <v>80.71</v>
      </c>
      <c r="D2920">
        <f t="shared" si="45"/>
        <v>0</v>
      </c>
      <c r="E2920">
        <v>0</v>
      </c>
    </row>
    <row r="2921" spans="2:5">
      <c r="B2921" s="293">
        <f>'Historical VAR Data'!B2912</f>
        <v>41402</v>
      </c>
      <c r="C2921" s="292" t="str">
        <f>'Historical VAR Data'!F2912</f>
        <v>80.71</v>
      </c>
      <c r="D2921">
        <f t="shared" si="45"/>
        <v>-9.814746656852058E-3</v>
      </c>
      <c r="E2921">
        <v>-9.814746656852058E-3</v>
      </c>
    </row>
    <row r="2922" spans="2:5">
      <c r="B2922" s="293">
        <f>'Historical VAR Data'!B2913</f>
        <v>41401</v>
      </c>
      <c r="C2922" s="292" t="str">
        <f>'Historical VAR Data'!F2913</f>
        <v>81.51</v>
      </c>
      <c r="D2922">
        <f t="shared" si="45"/>
        <v>4.1887396821486192E-3</v>
      </c>
      <c r="E2922">
        <v>4.1887396821486192E-3</v>
      </c>
    </row>
    <row r="2923" spans="2:5">
      <c r="B2923" s="293">
        <f>'Historical VAR Data'!B2914</f>
        <v>41400</v>
      </c>
      <c r="C2923" s="292" t="str">
        <f>'Historical VAR Data'!F2914</f>
        <v>81.17</v>
      </c>
      <c r="D2923">
        <f t="shared" si="45"/>
        <v>-1.3250668611718981E-2</v>
      </c>
      <c r="E2923">
        <v>-1.3250668611718981E-2</v>
      </c>
    </row>
    <row r="2924" spans="2:5">
      <c r="B2924" s="293">
        <f>'Historical VAR Data'!B2915</f>
        <v>41397</v>
      </c>
      <c r="C2924" s="292" t="str">
        <f>'Historical VAR Data'!F2915</f>
        <v>82.26</v>
      </c>
      <c r="D2924">
        <f t="shared" si="45"/>
        <v>-5.9214501510573402E-3</v>
      </c>
      <c r="E2924">
        <v>-5.9214501510573402E-3</v>
      </c>
    </row>
    <row r="2925" spans="2:5">
      <c r="B2925" s="293">
        <f>'Historical VAR Data'!B2916</f>
        <v>41396</v>
      </c>
      <c r="C2925" s="292" t="str">
        <f>'Historical VAR Data'!F2916</f>
        <v>82.75</v>
      </c>
      <c r="D2925">
        <f t="shared" si="45"/>
        <v>1.8461538461538463E-2</v>
      </c>
      <c r="E2925">
        <v>1.8461538461538463E-2</v>
      </c>
    </row>
    <row r="2926" spans="2:5">
      <c r="B2926" s="293">
        <f>'Historical VAR Data'!B2917</f>
        <v>41394</v>
      </c>
      <c r="C2926" s="292" t="str">
        <f>'Historical VAR Data'!F2917</f>
        <v>81.25</v>
      </c>
      <c r="D2926">
        <f t="shared" si="45"/>
        <v>8.6902545003104022E-3</v>
      </c>
      <c r="E2926">
        <v>8.6902545003104022E-3</v>
      </c>
    </row>
    <row r="2927" spans="2:5">
      <c r="B2927" s="293">
        <f>'Historical VAR Data'!B2918</f>
        <v>41393</v>
      </c>
      <c r="C2927" s="292" t="str">
        <f>'Historical VAR Data'!F2918</f>
        <v>80.55</v>
      </c>
      <c r="D2927">
        <f t="shared" si="45"/>
        <v>7.0008751093887022E-3</v>
      </c>
      <c r="E2927">
        <v>7.0008751093887022E-3</v>
      </c>
    </row>
    <row r="2928" spans="2:5">
      <c r="B2928" s="293">
        <f>'Historical VAR Data'!B2919</f>
        <v>41390</v>
      </c>
      <c r="C2928" s="292" t="str">
        <f>'Historical VAR Data'!F2919</f>
        <v>79.99</v>
      </c>
      <c r="D2928">
        <f t="shared" si="45"/>
        <v>-2.245228888611785E-3</v>
      </c>
      <c r="E2928">
        <v>-2.245228888611785E-3</v>
      </c>
    </row>
    <row r="2929" spans="2:5">
      <c r="B2929" s="293">
        <f>'Historical VAR Data'!B2920</f>
        <v>41389</v>
      </c>
      <c r="C2929" s="292" t="str">
        <f>'Historical VAR Data'!F2920</f>
        <v>80.17</v>
      </c>
      <c r="D2929">
        <f t="shared" si="45"/>
        <v>4.1574639469923381E-2</v>
      </c>
      <c r="E2929">
        <v>4.1574639469923381E-2</v>
      </c>
    </row>
    <row r="2930" spans="2:5">
      <c r="B2930" s="293">
        <f>'Historical VAR Data'!B2921</f>
        <v>41387</v>
      </c>
      <c r="C2930" s="292" t="str">
        <f>'Historical VAR Data'!F2921</f>
        <v>76.97</v>
      </c>
      <c r="D2930">
        <f t="shared" si="45"/>
        <v>7.8013262254586241E-4</v>
      </c>
      <c r="E2930">
        <v>7.8013262254586241E-4</v>
      </c>
    </row>
    <row r="2931" spans="2:5">
      <c r="B2931" s="293">
        <f>'Historical VAR Data'!B2922</f>
        <v>41386</v>
      </c>
      <c r="C2931" s="292" t="str">
        <f>'Historical VAR Data'!F2922</f>
        <v>76.91</v>
      </c>
      <c r="D2931">
        <f t="shared" si="45"/>
        <v>2.1245518523436386E-2</v>
      </c>
      <c r="E2931">
        <v>2.1245518523436386E-2</v>
      </c>
    </row>
    <row r="2932" spans="2:5">
      <c r="B2932" s="293">
        <f>'Historical VAR Data'!B2923</f>
        <v>41382</v>
      </c>
      <c r="C2932" s="292" t="str">
        <f>'Historical VAR Data'!F2923</f>
        <v>75.31</v>
      </c>
      <c r="D2932">
        <f t="shared" si="45"/>
        <v>1.1687264911338051E-2</v>
      </c>
      <c r="E2932">
        <v>1.1687264911338051E-2</v>
      </c>
    </row>
    <row r="2933" spans="2:5">
      <c r="B2933" s="293">
        <f>'Historical VAR Data'!B2924</f>
        <v>41381</v>
      </c>
      <c r="C2933" s="292" t="str">
        <f>'Historical VAR Data'!F2924</f>
        <v>74.44</v>
      </c>
      <c r="D2933">
        <f t="shared" si="45"/>
        <v>1.4798869904479946E-3</v>
      </c>
      <c r="E2933">
        <v>1.4798869904479946E-3</v>
      </c>
    </row>
    <row r="2934" spans="2:5">
      <c r="B2934" s="293">
        <f>'Historical VAR Data'!B2925</f>
        <v>41380</v>
      </c>
      <c r="C2934" s="292" t="str">
        <f>'Historical VAR Data'!F2925</f>
        <v>74.33</v>
      </c>
      <c r="D2934">
        <f t="shared" si="45"/>
        <v>2.1297059631766931E-2</v>
      </c>
      <c r="E2934">
        <v>2.1297059631766931E-2</v>
      </c>
    </row>
    <row r="2935" spans="2:5">
      <c r="B2935" s="293">
        <f>'Historical VAR Data'!B2926</f>
        <v>41379</v>
      </c>
      <c r="C2935" s="292" t="str">
        <f>'Historical VAR Data'!F2926</f>
        <v>72.78</v>
      </c>
      <c r="D2935">
        <f t="shared" si="45"/>
        <v>2.4793388429753009E-3</v>
      </c>
      <c r="E2935">
        <v>2.4793388429753009E-3</v>
      </c>
    </row>
    <row r="2936" spans="2:5">
      <c r="B2936" s="293">
        <f>'Historical VAR Data'!B2927</f>
        <v>41376</v>
      </c>
      <c r="C2936" s="292" t="str">
        <f>'Historical VAR Data'!F2927</f>
        <v>72.60</v>
      </c>
      <c r="D2936">
        <f t="shared" si="45"/>
        <v>2.4855012427505191E-3</v>
      </c>
      <c r="E2936">
        <v>2.4855012427505191E-3</v>
      </c>
    </row>
    <row r="2937" spans="2:5">
      <c r="B2937" s="293">
        <f>'Historical VAR Data'!B2928</f>
        <v>41375</v>
      </c>
      <c r="C2937" s="292" t="str">
        <f>'Historical VAR Data'!F2928</f>
        <v>72.42</v>
      </c>
      <c r="D2937">
        <f t="shared" si="45"/>
        <v>-1.7900732302685018E-2</v>
      </c>
      <c r="E2937">
        <v>-1.7900732302685018E-2</v>
      </c>
    </row>
    <row r="2938" spans="2:5">
      <c r="B2938" s="293">
        <f>'Historical VAR Data'!B2929</f>
        <v>41374</v>
      </c>
      <c r="C2938" s="292" t="str">
        <f>'Historical VAR Data'!F2929</f>
        <v>73.74</v>
      </c>
      <c r="D2938">
        <f t="shared" si="45"/>
        <v>8.8931454371321862E-3</v>
      </c>
      <c r="E2938">
        <v>8.8931454371321862E-3</v>
      </c>
    </row>
    <row r="2939" spans="2:5">
      <c r="B2939" s="293">
        <f>'Historical VAR Data'!B2930</f>
        <v>41373</v>
      </c>
      <c r="C2939" s="292" t="str">
        <f>'Historical VAR Data'!F2930</f>
        <v>73.09</v>
      </c>
      <c r="D2939">
        <f t="shared" si="45"/>
        <v>4.9498143819606683E-3</v>
      </c>
      <c r="E2939">
        <v>4.9498143819606683E-3</v>
      </c>
    </row>
    <row r="2940" spans="2:5">
      <c r="B2940" s="293">
        <f>'Historical VAR Data'!B2931</f>
        <v>41372</v>
      </c>
      <c r="C2940" s="292" t="str">
        <f>'Historical VAR Data'!F2931</f>
        <v>72.73</v>
      </c>
      <c r="D2940">
        <f t="shared" si="45"/>
        <v>-1.0987501716796908E-3</v>
      </c>
      <c r="E2940">
        <v>-1.0987501716796908E-3</v>
      </c>
    </row>
    <row r="2941" spans="2:5">
      <c r="B2941" s="293">
        <f>'Historical VAR Data'!B2932</f>
        <v>41369</v>
      </c>
      <c r="C2941" s="292" t="str">
        <f>'Historical VAR Data'!F2932</f>
        <v>72.81</v>
      </c>
      <c r="D2941">
        <f t="shared" si="45"/>
        <v>-2.6213722081048468E-2</v>
      </c>
      <c r="E2941">
        <v>-2.6213722081048468E-2</v>
      </c>
    </row>
    <row r="2942" spans="2:5">
      <c r="B2942" s="293">
        <f>'Historical VAR Data'!B2933</f>
        <v>41368</v>
      </c>
      <c r="C2942" s="292" t="str">
        <f>'Historical VAR Data'!F2933</f>
        <v>74.77</v>
      </c>
      <c r="D2942">
        <f t="shared" si="45"/>
        <v>-4.128929142248299E-3</v>
      </c>
      <c r="E2942">
        <v>-4.128929142248299E-3</v>
      </c>
    </row>
    <row r="2943" spans="2:5">
      <c r="B2943" s="293">
        <f>'Historical VAR Data'!B2934</f>
        <v>41367</v>
      </c>
      <c r="C2943" s="292" t="str">
        <f>'Historical VAR Data'!F2934</f>
        <v>75.08</v>
      </c>
      <c r="D2943">
        <f t="shared" si="45"/>
        <v>9.0041661067061119E-3</v>
      </c>
      <c r="E2943">
        <v>9.0041661067061119E-3</v>
      </c>
    </row>
    <row r="2944" spans="2:5">
      <c r="B2944" s="293">
        <f>'Historical VAR Data'!B2935</f>
        <v>41366</v>
      </c>
      <c r="C2944" s="292" t="str">
        <f>'Historical VAR Data'!F2935</f>
        <v>74.41</v>
      </c>
      <c r="D2944">
        <f t="shared" si="45"/>
        <v>4.1835357624831621E-3</v>
      </c>
      <c r="E2944">
        <v>4.1835357624831621E-3</v>
      </c>
    </row>
    <row r="2945" spans="2:5">
      <c r="B2945" s="293">
        <f>'Historical VAR Data'!B2936</f>
        <v>41365</v>
      </c>
      <c r="C2945" s="292" t="str">
        <f>'Historical VAR Data'!F2936</f>
        <v>74.10</v>
      </c>
      <c r="D2945">
        <f t="shared" si="45"/>
        <v>1.091405184174621E-2</v>
      </c>
      <c r="E2945">
        <v>1.091405184174621E-2</v>
      </c>
    </row>
    <row r="2946" spans="2:5">
      <c r="B2946" s="293">
        <f>'Historical VAR Data'!B2937</f>
        <v>41361</v>
      </c>
      <c r="C2946" s="292" t="str">
        <f>'Historical VAR Data'!F2937</f>
        <v>73.30</v>
      </c>
      <c r="D2946">
        <f t="shared" si="45"/>
        <v>-5.2924413081829368E-3</v>
      </c>
      <c r="E2946">
        <v>-5.2924413081829368E-3</v>
      </c>
    </row>
    <row r="2947" spans="2:5">
      <c r="B2947" s="293">
        <f>'Historical VAR Data'!B2938</f>
        <v>41359</v>
      </c>
      <c r="C2947" s="292" t="str">
        <f>'Historical VAR Data'!F2938</f>
        <v>73.69</v>
      </c>
      <c r="D2947">
        <f t="shared" si="45"/>
        <v>1.7672648178357184E-3</v>
      </c>
      <c r="E2947">
        <v>1.7672648178357184E-3</v>
      </c>
    </row>
    <row r="2948" spans="2:5">
      <c r="B2948" s="293">
        <f>'Historical VAR Data'!B2939</f>
        <v>41358</v>
      </c>
      <c r="C2948" s="292" t="str">
        <f>'Historical VAR Data'!F2939</f>
        <v>73.56</v>
      </c>
      <c r="D2948">
        <f t="shared" si="45"/>
        <v>2.266092033921862E-2</v>
      </c>
      <c r="E2948">
        <v>2.266092033921862E-2</v>
      </c>
    </row>
    <row r="2949" spans="2:5">
      <c r="B2949" s="293">
        <f>'Historical VAR Data'!B2940</f>
        <v>41355</v>
      </c>
      <c r="C2949" s="292" t="str">
        <f>'Historical VAR Data'!F2940</f>
        <v>71.93</v>
      </c>
      <c r="D2949">
        <f t="shared" si="45"/>
        <v>9.8273199494595363E-3</v>
      </c>
      <c r="E2949">
        <v>9.8273199494595363E-3</v>
      </c>
    </row>
    <row r="2950" spans="2:5">
      <c r="B2950" s="293">
        <f>'Historical VAR Data'!B2941</f>
        <v>41354</v>
      </c>
      <c r="C2950" s="292" t="str">
        <f>'Historical VAR Data'!F2941</f>
        <v>71.23</v>
      </c>
      <c r="D2950">
        <f t="shared" si="45"/>
        <v>-1.0144524735964283E-2</v>
      </c>
      <c r="E2950">
        <v>-1.0144524735964283E-2</v>
      </c>
    </row>
    <row r="2951" spans="2:5">
      <c r="B2951" s="293">
        <f>'Historical VAR Data'!B2942</f>
        <v>41353</v>
      </c>
      <c r="C2951" s="292" t="str">
        <f>'Historical VAR Data'!F2942</f>
        <v>71.96</v>
      </c>
      <c r="D2951">
        <f t="shared" si="45"/>
        <v>-3.4223594148436599E-2</v>
      </c>
      <c r="E2951">
        <v>-3.4223594148436599E-2</v>
      </c>
    </row>
    <row r="2952" spans="2:5">
      <c r="B2952" s="293">
        <f>'Historical VAR Data'!B2943</f>
        <v>41352</v>
      </c>
      <c r="C2952" s="292" t="str">
        <f>'Historical VAR Data'!F2943</f>
        <v>74.51</v>
      </c>
      <c r="D2952">
        <f t="shared" si="45"/>
        <v>-1.0622759261718193E-2</v>
      </c>
      <c r="E2952">
        <v>-1.0622759261718193E-2</v>
      </c>
    </row>
    <row r="2953" spans="2:5">
      <c r="B2953" s="293">
        <f>'Historical VAR Data'!B2944</f>
        <v>41351</v>
      </c>
      <c r="C2953" s="292" t="str">
        <f>'Historical VAR Data'!F2944</f>
        <v>75.31</v>
      </c>
      <c r="D2953">
        <f t="shared" si="45"/>
        <v>-7.960727079740251E-4</v>
      </c>
      <c r="E2953">
        <v>-7.960727079740251E-4</v>
      </c>
    </row>
    <row r="2954" spans="2:5">
      <c r="B2954" s="293">
        <f>'Historical VAR Data'!B2945</f>
        <v>41348</v>
      </c>
      <c r="C2954" s="292" t="str">
        <f>'Historical VAR Data'!F2945</f>
        <v>75.37</v>
      </c>
      <c r="D2954">
        <f t="shared" si="45"/>
        <v>-6.0662007121191318E-3</v>
      </c>
      <c r="E2954">
        <v>-6.0662007121191318E-3</v>
      </c>
    </row>
    <row r="2955" spans="2:5">
      <c r="B2955" s="293">
        <f>'Historical VAR Data'!B2946</f>
        <v>41347</v>
      </c>
      <c r="C2955" s="292" t="str">
        <f>'Historical VAR Data'!F2946</f>
        <v>75.83</v>
      </c>
      <c r="D2955">
        <f t="shared" si="45"/>
        <v>3.9577836411610999E-4</v>
      </c>
      <c r="E2955">
        <v>3.9577836411610999E-4</v>
      </c>
    </row>
    <row r="2956" spans="2:5">
      <c r="B2956" s="293">
        <f>'Historical VAR Data'!B2947</f>
        <v>41346</v>
      </c>
      <c r="C2956" s="292" t="str">
        <f>'Historical VAR Data'!F2947</f>
        <v>75.80</v>
      </c>
      <c r="D2956">
        <f t="shared" si="45"/>
        <v>-6.8134171907756301E-3</v>
      </c>
      <c r="E2956">
        <v>-6.8134171907756301E-3</v>
      </c>
    </row>
    <row r="2957" spans="2:5">
      <c r="B2957" s="293">
        <f>'Historical VAR Data'!B2948</f>
        <v>41345</v>
      </c>
      <c r="C2957" s="292" t="str">
        <f>'Historical VAR Data'!F2948</f>
        <v>76.32</v>
      </c>
      <c r="D2957">
        <f t="shared" ref="D2957:D3020" si="46">(C2957-C2958)/C2958</f>
        <v>-1.20388349514564E-2</v>
      </c>
      <c r="E2957">
        <v>-1.20388349514564E-2</v>
      </c>
    </row>
    <row r="2958" spans="2:5">
      <c r="B2958" s="293">
        <f>'Historical VAR Data'!B2949</f>
        <v>41344</v>
      </c>
      <c r="C2958" s="292" t="str">
        <f>'Historical VAR Data'!F2949</f>
        <v>77.25</v>
      </c>
      <c r="D2958">
        <f t="shared" si="46"/>
        <v>3.6377809536183078E-3</v>
      </c>
      <c r="E2958">
        <v>3.6377809536183078E-3</v>
      </c>
    </row>
    <row r="2959" spans="2:5">
      <c r="B2959" s="293">
        <f>'Historical VAR Data'!B2950</f>
        <v>41341</v>
      </c>
      <c r="C2959" s="292" t="str">
        <f>'Historical VAR Data'!F2950</f>
        <v>76.97</v>
      </c>
      <c r="D2959">
        <f t="shared" si="46"/>
        <v>6.1437908496731874E-3</v>
      </c>
      <c r="E2959">
        <v>6.1437908496731874E-3</v>
      </c>
    </row>
    <row r="2960" spans="2:5">
      <c r="B2960" s="293">
        <f>'Historical VAR Data'!B2951</f>
        <v>41340</v>
      </c>
      <c r="C2960" s="292" t="str">
        <f>'Historical VAR Data'!F2951</f>
        <v>76.50</v>
      </c>
      <c r="D2960">
        <f t="shared" si="46"/>
        <v>-2.0871380120009993E-3</v>
      </c>
      <c r="E2960">
        <v>-2.0871380120009993E-3</v>
      </c>
    </row>
    <row r="2961" spans="2:5">
      <c r="B2961" s="293">
        <f>'Historical VAR Data'!B2952</f>
        <v>41339</v>
      </c>
      <c r="C2961" s="292" t="str">
        <f>'Historical VAR Data'!F2952</f>
        <v>76.66</v>
      </c>
      <c r="D2961">
        <f t="shared" si="46"/>
        <v>-7.2520072520072818E-3</v>
      </c>
      <c r="E2961">
        <v>-7.2520072520072818E-3</v>
      </c>
    </row>
    <row r="2962" spans="2:5">
      <c r="B2962" s="293">
        <f>'Historical VAR Data'!B2953</f>
        <v>41338</v>
      </c>
      <c r="C2962" s="292" t="str">
        <f>'Historical VAR Data'!F2953</f>
        <v>77.22</v>
      </c>
      <c r="D2962">
        <f t="shared" si="46"/>
        <v>1.2966804979252374E-3</v>
      </c>
      <c r="E2962">
        <v>1.2966804979252374E-3</v>
      </c>
    </row>
    <row r="2963" spans="2:5">
      <c r="B2963" s="293">
        <f>'Historical VAR Data'!B2954</f>
        <v>41337</v>
      </c>
      <c r="C2963" s="292" t="str">
        <f>'Historical VAR Data'!F2954</f>
        <v>77.12</v>
      </c>
      <c r="D2963">
        <f t="shared" si="46"/>
        <v>-4.6463603510583304E-3</v>
      </c>
      <c r="E2963">
        <v>-4.6463603510583304E-3</v>
      </c>
    </row>
    <row r="2964" spans="2:5">
      <c r="B2964" s="293">
        <f>'Historical VAR Data'!B2955</f>
        <v>41334</v>
      </c>
      <c r="C2964" s="292" t="str">
        <f>'Historical VAR Data'!F2955</f>
        <v>77.48</v>
      </c>
      <c r="D2964">
        <f t="shared" si="46"/>
        <v>1.9607843137255023E-2</v>
      </c>
      <c r="E2964">
        <v>1.9607843137255023E-2</v>
      </c>
    </row>
    <row r="2965" spans="2:5">
      <c r="B2965" s="293">
        <f>'Historical VAR Data'!B2956</f>
        <v>41333</v>
      </c>
      <c r="C2965" s="292" t="str">
        <f>'Historical VAR Data'!F2956</f>
        <v>75.99</v>
      </c>
      <c r="D2965">
        <f t="shared" si="46"/>
        <v>-1.9104169355879747E-2</v>
      </c>
      <c r="E2965">
        <v>-1.9104169355879747E-2</v>
      </c>
    </row>
    <row r="2966" spans="2:5">
      <c r="B2966" s="293">
        <f>'Historical VAR Data'!B2957</f>
        <v>41332</v>
      </c>
      <c r="C2966" s="292" t="str">
        <f>'Historical VAR Data'!F2957</f>
        <v>77.47</v>
      </c>
      <c r="D2966">
        <f t="shared" si="46"/>
        <v>1.8805891635980964E-2</v>
      </c>
      <c r="E2966">
        <v>1.8805891635980964E-2</v>
      </c>
    </row>
    <row r="2967" spans="2:5">
      <c r="B2967" s="293">
        <f>'Historical VAR Data'!B2958</f>
        <v>41331</v>
      </c>
      <c r="C2967" s="292" t="str">
        <f>'Historical VAR Data'!F2958</f>
        <v>76.04</v>
      </c>
      <c r="D2967">
        <f t="shared" si="46"/>
        <v>7.6861913596609141E-3</v>
      </c>
      <c r="E2967">
        <v>7.6861913596609141E-3</v>
      </c>
    </row>
    <row r="2968" spans="2:5">
      <c r="B2968" s="293">
        <f>'Historical VAR Data'!B2959</f>
        <v>41330</v>
      </c>
      <c r="C2968" s="292" t="str">
        <f>'Historical VAR Data'!F2959</f>
        <v>75.46</v>
      </c>
      <c r="D2968">
        <f t="shared" si="46"/>
        <v>-1.1138776045079393E-2</v>
      </c>
      <c r="E2968">
        <v>-1.1138776045079393E-2</v>
      </c>
    </row>
    <row r="2969" spans="2:5">
      <c r="B2969" s="293">
        <f>'Historical VAR Data'!B2960</f>
        <v>41327</v>
      </c>
      <c r="C2969" s="292" t="str">
        <f>'Historical VAR Data'!F2960</f>
        <v>76.31</v>
      </c>
      <c r="D2969">
        <f t="shared" si="46"/>
        <v>-3.0049647243272008E-3</v>
      </c>
      <c r="E2969">
        <v>-3.0049647243272008E-3</v>
      </c>
    </row>
    <row r="2970" spans="2:5">
      <c r="B2970" s="293">
        <f>'Historical VAR Data'!B2961</f>
        <v>41326</v>
      </c>
      <c r="C2970" s="292" t="str">
        <f>'Historical VAR Data'!F2961</f>
        <v>76.54</v>
      </c>
      <c r="D2970">
        <f t="shared" si="46"/>
        <v>-2.6062027625747804E-3</v>
      </c>
      <c r="E2970">
        <v>-2.6062027625747804E-3</v>
      </c>
    </row>
    <row r="2971" spans="2:5">
      <c r="B2971" s="293">
        <f>'Historical VAR Data'!B2962</f>
        <v>41325</v>
      </c>
      <c r="C2971" s="292" t="str">
        <f>'Historical VAR Data'!F2962</f>
        <v>76.74</v>
      </c>
      <c r="D2971">
        <f t="shared" si="46"/>
        <v>-7.1160564109200583E-3</v>
      </c>
      <c r="E2971">
        <v>-7.1160564109200583E-3</v>
      </c>
    </row>
    <row r="2972" spans="2:5">
      <c r="B2972" s="293">
        <f>'Historical VAR Data'!B2963</f>
        <v>41324</v>
      </c>
      <c r="C2972" s="292" t="str">
        <f>'Historical VAR Data'!F2963</f>
        <v>77.29</v>
      </c>
      <c r="D2972">
        <f t="shared" si="46"/>
        <v>1.5770797739519029E-2</v>
      </c>
      <c r="E2972">
        <v>1.5770797739519029E-2</v>
      </c>
    </row>
    <row r="2973" spans="2:5">
      <c r="B2973" s="293">
        <f>'Historical VAR Data'!B2964</f>
        <v>41323</v>
      </c>
      <c r="C2973" s="292" t="str">
        <f>'Historical VAR Data'!F2964</f>
        <v>76.09</v>
      </c>
      <c r="D2973">
        <f t="shared" si="46"/>
        <v>7.6811018408157626E-3</v>
      </c>
      <c r="E2973">
        <v>7.6811018408157626E-3</v>
      </c>
    </row>
    <row r="2974" spans="2:5">
      <c r="B2974" s="293">
        <f>'Historical VAR Data'!B2965</f>
        <v>41320</v>
      </c>
      <c r="C2974" s="292" t="str">
        <f>'Historical VAR Data'!F2965</f>
        <v>75.51</v>
      </c>
      <c r="D2974">
        <f t="shared" si="46"/>
        <v>4.3894652833200085E-3</v>
      </c>
      <c r="E2974">
        <v>4.3894652833200085E-3</v>
      </c>
    </row>
    <row r="2975" spans="2:5">
      <c r="B2975" s="293">
        <f>'Historical VAR Data'!B2966</f>
        <v>41319</v>
      </c>
      <c r="C2975" s="292" t="str">
        <f>'Historical VAR Data'!F2966</f>
        <v>75.18</v>
      </c>
      <c r="D2975">
        <f t="shared" si="46"/>
        <v>7.0997990622907042E-3</v>
      </c>
      <c r="E2975">
        <v>7.0997990622907042E-3</v>
      </c>
    </row>
    <row r="2976" spans="2:5">
      <c r="B2976" s="293">
        <f>'Historical VAR Data'!B2967</f>
        <v>41318</v>
      </c>
      <c r="C2976" s="292" t="str">
        <f>'Historical VAR Data'!F2967</f>
        <v>74.65</v>
      </c>
      <c r="D2976">
        <f t="shared" si="46"/>
        <v>5.7935866343304613E-3</v>
      </c>
      <c r="E2976">
        <v>5.7935866343304613E-3</v>
      </c>
    </row>
    <row r="2977" spans="2:5">
      <c r="B2977" s="293">
        <f>'Historical VAR Data'!B2968</f>
        <v>41317</v>
      </c>
      <c r="C2977" s="292" t="str">
        <f>'Historical VAR Data'!F2968</f>
        <v>74.22</v>
      </c>
      <c r="D2977">
        <f t="shared" si="46"/>
        <v>-1.7484868863482913E-3</v>
      </c>
      <c r="E2977">
        <v>-1.7484868863482913E-3</v>
      </c>
    </row>
    <row r="2978" spans="2:5">
      <c r="B2978" s="293">
        <f>'Historical VAR Data'!B2969</f>
        <v>41316</v>
      </c>
      <c r="C2978" s="292" t="str">
        <f>'Historical VAR Data'!F2969</f>
        <v>74.35</v>
      </c>
      <c r="D2978">
        <f t="shared" si="46"/>
        <v>-2.6827632461435659E-3</v>
      </c>
      <c r="E2978">
        <v>-2.6827632461435659E-3</v>
      </c>
    </row>
    <row r="2979" spans="2:5">
      <c r="B2979" s="293">
        <f>'Historical VAR Data'!B2970</f>
        <v>41313</v>
      </c>
      <c r="C2979" s="292" t="str">
        <f>'Historical VAR Data'!F2970</f>
        <v>74.55</v>
      </c>
      <c r="D2979">
        <f t="shared" si="46"/>
        <v>0</v>
      </c>
      <c r="E2979">
        <v>0</v>
      </c>
    </row>
    <row r="2980" spans="2:5">
      <c r="B2980" s="293">
        <f>'Historical VAR Data'!B2971</f>
        <v>41312</v>
      </c>
      <c r="C2980" s="292" t="str">
        <f>'Historical VAR Data'!F2971</f>
        <v>74.55</v>
      </c>
      <c r="D2980">
        <f t="shared" si="46"/>
        <v>-2.4725274725274735E-2</v>
      </c>
      <c r="E2980">
        <v>-2.4725274725274735E-2</v>
      </c>
    </row>
    <row r="2981" spans="2:5">
      <c r="B2981" s="293">
        <f>'Historical VAR Data'!B2972</f>
        <v>41311</v>
      </c>
      <c r="C2981" s="292" t="str">
        <f>'Historical VAR Data'!F2972</f>
        <v>76.44</v>
      </c>
      <c r="D2981">
        <f t="shared" si="46"/>
        <v>-2.3505365355135456E-2</v>
      </c>
      <c r="E2981">
        <v>-2.3505365355135456E-2</v>
      </c>
    </row>
    <row r="2982" spans="2:5">
      <c r="B2982" s="293">
        <f>'Historical VAR Data'!B2973</f>
        <v>41310</v>
      </c>
      <c r="C2982" s="292" t="str">
        <f>'Historical VAR Data'!F2973</f>
        <v>78.28</v>
      </c>
      <c r="D2982">
        <f t="shared" si="46"/>
        <v>-6.383250351078407E-4</v>
      </c>
      <c r="E2982">
        <v>-6.383250351078407E-4</v>
      </c>
    </row>
    <row r="2983" spans="2:5">
      <c r="B2983" s="293">
        <f>'Historical VAR Data'!B2974</f>
        <v>41309</v>
      </c>
      <c r="C2983" s="292" t="str">
        <f>'Historical VAR Data'!F2974</f>
        <v>78.33</v>
      </c>
      <c r="D2983">
        <f t="shared" si="46"/>
        <v>-8.8573959255979096E-3</v>
      </c>
      <c r="E2983">
        <v>-8.8573959255979096E-3</v>
      </c>
    </row>
    <row r="2984" spans="2:5">
      <c r="B2984" s="293">
        <f>'Historical VAR Data'!B2975</f>
        <v>41306</v>
      </c>
      <c r="C2984" s="292" t="str">
        <f>'Historical VAR Data'!F2975</f>
        <v>79.03</v>
      </c>
      <c r="D2984">
        <f t="shared" si="46"/>
        <v>-1.0112501580078156E-3</v>
      </c>
      <c r="E2984">
        <v>-1.0112501580078156E-3</v>
      </c>
    </row>
    <row r="2985" spans="2:5">
      <c r="B2985" s="293">
        <f>'Historical VAR Data'!B2976</f>
        <v>41305</v>
      </c>
      <c r="C2985" s="292" t="str">
        <f>'Historical VAR Data'!F2976</f>
        <v>79.11</v>
      </c>
      <c r="D2985">
        <f t="shared" si="46"/>
        <v>8.4130019120458449E-3</v>
      </c>
      <c r="E2985">
        <v>8.4130019120458449E-3</v>
      </c>
    </row>
    <row r="2986" spans="2:5">
      <c r="B2986" s="293">
        <f>'Historical VAR Data'!B2977</f>
        <v>41304</v>
      </c>
      <c r="C2986" s="292" t="str">
        <f>'Historical VAR Data'!F2977</f>
        <v>78.45</v>
      </c>
      <c r="D2986">
        <f t="shared" si="46"/>
        <v>-9.5947481378612677E-3</v>
      </c>
      <c r="E2986">
        <v>-9.5947481378612677E-3</v>
      </c>
    </row>
    <row r="2987" spans="2:5">
      <c r="B2987" s="293">
        <f>'Historical VAR Data'!B2978</f>
        <v>41303</v>
      </c>
      <c r="C2987" s="292" t="str">
        <f>'Historical VAR Data'!F2978</f>
        <v>79.21</v>
      </c>
      <c r="D2987">
        <f t="shared" si="46"/>
        <v>-2.1415973796926396E-3</v>
      </c>
      <c r="E2987">
        <v>-2.1415973796926396E-3</v>
      </c>
    </row>
    <row r="2988" spans="2:5">
      <c r="B2988" s="293">
        <f>'Historical VAR Data'!B2979</f>
        <v>41302</v>
      </c>
      <c r="C2988" s="292" t="str">
        <f>'Historical VAR Data'!F2979</f>
        <v>79.38</v>
      </c>
      <c r="D2988">
        <f t="shared" si="46"/>
        <v>-1.0717846460618139E-2</v>
      </c>
      <c r="E2988">
        <v>-1.0717846460618139E-2</v>
      </c>
    </row>
    <row r="2989" spans="2:5">
      <c r="B2989" s="293">
        <f>'Historical VAR Data'!B2980</f>
        <v>41299</v>
      </c>
      <c r="C2989" s="292" t="str">
        <f>'Historical VAR Data'!F2980</f>
        <v>80.24</v>
      </c>
      <c r="D2989">
        <f t="shared" si="46"/>
        <v>-6.1927173643794905E-3</v>
      </c>
      <c r="E2989">
        <v>-6.1927173643794905E-3</v>
      </c>
    </row>
    <row r="2990" spans="2:5">
      <c r="B2990" s="293">
        <f>'Historical VAR Data'!B2981</f>
        <v>41298</v>
      </c>
      <c r="C2990" s="292" t="str">
        <f>'Historical VAR Data'!F2981</f>
        <v>80.74</v>
      </c>
      <c r="D2990">
        <f t="shared" si="46"/>
        <v>-1.3922813873961904E-2</v>
      </c>
      <c r="E2990">
        <v>-1.3922813873961904E-2</v>
      </c>
    </row>
    <row r="2991" spans="2:5">
      <c r="B2991" s="293">
        <f>'Historical VAR Data'!B2982</f>
        <v>41297</v>
      </c>
      <c r="C2991" s="292" t="str">
        <f>'Historical VAR Data'!F2982</f>
        <v>81.88</v>
      </c>
      <c r="D2991">
        <f t="shared" si="46"/>
        <v>-1.0633156114064882E-2</v>
      </c>
      <c r="E2991">
        <v>-1.0633156114064882E-2</v>
      </c>
    </row>
    <row r="2992" spans="2:5">
      <c r="B2992" s="293">
        <f>'Historical VAR Data'!B2983</f>
        <v>41296</v>
      </c>
      <c r="C2992" s="292" t="str">
        <f>'Historical VAR Data'!F2983</f>
        <v>82.76</v>
      </c>
      <c r="D2992">
        <f t="shared" si="46"/>
        <v>1.7082462824136665E-2</v>
      </c>
      <c r="E2992">
        <v>1.7082462824136665E-2</v>
      </c>
    </row>
    <row r="2993" spans="2:5">
      <c r="B2993" s="293">
        <f>'Historical VAR Data'!B2984</f>
        <v>41295</v>
      </c>
      <c r="C2993" s="292" t="str">
        <f>'Historical VAR Data'!F2984</f>
        <v>81.37</v>
      </c>
      <c r="D2993">
        <f t="shared" si="46"/>
        <v>-1.7626463841603209E-2</v>
      </c>
      <c r="E2993">
        <v>-1.7626463841603209E-2</v>
      </c>
    </row>
    <row r="2994" spans="2:5">
      <c r="B2994" s="293">
        <f>'Historical VAR Data'!B2985</f>
        <v>41292</v>
      </c>
      <c r="C2994" s="292" t="str">
        <f>'Historical VAR Data'!F2985</f>
        <v>82.83</v>
      </c>
      <c r="D2994">
        <f t="shared" si="46"/>
        <v>4.7023132347364417E-2</v>
      </c>
      <c r="E2994">
        <v>4.7023132347364417E-2</v>
      </c>
    </row>
    <row r="2995" spans="2:5">
      <c r="B2995" s="293">
        <f>'Historical VAR Data'!B2986</f>
        <v>41291</v>
      </c>
      <c r="C2995" s="292" t="str">
        <f>'Historical VAR Data'!F2986</f>
        <v>79.11</v>
      </c>
      <c r="D2995">
        <f t="shared" si="46"/>
        <v>5.8486967577875866E-3</v>
      </c>
      <c r="E2995">
        <v>5.8486967577875866E-3</v>
      </c>
    </row>
    <row r="2996" spans="2:5">
      <c r="B2996" s="293">
        <f>'Historical VAR Data'!B2987</f>
        <v>41290</v>
      </c>
      <c r="C2996" s="292" t="str">
        <f>'Historical VAR Data'!F2987</f>
        <v>78.65</v>
      </c>
      <c r="D2996">
        <f t="shared" si="46"/>
        <v>3.4447563153867091E-3</v>
      </c>
      <c r="E2996">
        <v>3.4447563153867091E-3</v>
      </c>
    </row>
    <row r="2997" spans="2:5">
      <c r="B2997" s="293">
        <f>'Historical VAR Data'!B2988</f>
        <v>41289</v>
      </c>
      <c r="C2997" s="292" t="str">
        <f>'Historical VAR Data'!F2988</f>
        <v>78.38</v>
      </c>
      <c r="D2997">
        <f t="shared" si="46"/>
        <v>1.0442181255640098E-2</v>
      </c>
      <c r="E2997">
        <v>1.0442181255640098E-2</v>
      </c>
    </row>
    <row r="2998" spans="2:5">
      <c r="B2998" s="293">
        <f>'Historical VAR Data'!B2989</f>
        <v>41288</v>
      </c>
      <c r="C2998" s="292" t="str">
        <f>'Historical VAR Data'!F2989</f>
        <v>77.57</v>
      </c>
      <c r="D2998">
        <f t="shared" si="46"/>
        <v>8.843802835219048E-3</v>
      </c>
      <c r="E2998">
        <v>8.843802835219048E-3</v>
      </c>
    </row>
    <row r="2999" spans="2:5">
      <c r="B2999" s="293">
        <f>'Historical VAR Data'!B2990</f>
        <v>41285</v>
      </c>
      <c r="C2999" s="292" t="str">
        <f>'Historical VAR Data'!F2990</f>
        <v>76.89</v>
      </c>
      <c r="D2999">
        <f t="shared" si="46"/>
        <v>-7.2304712717882798E-3</v>
      </c>
      <c r="E2999">
        <v>-7.2304712717882798E-3</v>
      </c>
    </row>
    <row r="3000" spans="2:5">
      <c r="B3000" s="293">
        <f>'Historical VAR Data'!B2991</f>
        <v>41284</v>
      </c>
      <c r="C3000" s="292" t="str">
        <f>'Historical VAR Data'!F2991</f>
        <v>77.45</v>
      </c>
      <c r="D3000">
        <f t="shared" si="46"/>
        <v>-1.2117346938775546E-2</v>
      </c>
      <c r="E3000">
        <v>-1.2117346938775546E-2</v>
      </c>
    </row>
    <row r="3001" spans="2:5">
      <c r="B3001" s="293">
        <f>'Historical VAR Data'!B2992</f>
        <v>41283</v>
      </c>
      <c r="C3001" s="292" t="str">
        <f>'Historical VAR Data'!F2992</f>
        <v>78.40</v>
      </c>
      <c r="D3001">
        <f t="shared" si="46"/>
        <v>-1.109989909182638E-2</v>
      </c>
      <c r="E3001">
        <v>-1.109989909182638E-2</v>
      </c>
    </row>
    <row r="3002" spans="2:5">
      <c r="B3002" s="293">
        <f>'Historical VAR Data'!B2993</f>
        <v>41282</v>
      </c>
      <c r="C3002" s="292" t="str">
        <f>'Historical VAR Data'!F2993</f>
        <v>79.28</v>
      </c>
      <c r="D3002">
        <f t="shared" si="46"/>
        <v>-1.0080645161290108E-3</v>
      </c>
      <c r="E3002">
        <v>-1.0080645161290108E-3</v>
      </c>
    </row>
    <row r="3003" spans="2:5">
      <c r="B3003" s="293">
        <f>'Historical VAR Data'!B2994</f>
        <v>41281</v>
      </c>
      <c r="C3003" s="292" t="str">
        <f>'Historical VAR Data'!F2994</f>
        <v>79.36</v>
      </c>
      <c r="D3003">
        <f t="shared" si="46"/>
        <v>-8.1239845019373275E-3</v>
      </c>
      <c r="E3003">
        <v>-8.1239845019373275E-3</v>
      </c>
    </row>
    <row r="3004" spans="2:5">
      <c r="B3004" s="293">
        <f>'Historical VAR Data'!B2995</f>
        <v>41278</v>
      </c>
      <c r="C3004" s="292" t="str">
        <f>'Historical VAR Data'!F2995</f>
        <v>80.01</v>
      </c>
      <c r="D3004">
        <f t="shared" si="46"/>
        <v>8.5717887306190205E-3</v>
      </c>
      <c r="E3004">
        <v>8.5717887306190205E-3</v>
      </c>
    </row>
    <row r="3005" spans="2:5">
      <c r="B3005" s="293">
        <f>'Historical VAR Data'!B2996</f>
        <v>41277</v>
      </c>
      <c r="C3005" s="292" t="str">
        <f>'Historical VAR Data'!F2996</f>
        <v>79.33</v>
      </c>
      <c r="D3005">
        <f t="shared" si="46"/>
        <v>2.5217500945651266E-4</v>
      </c>
      <c r="E3005">
        <v>2.5217500945651266E-4</v>
      </c>
    </row>
    <row r="3006" spans="2:5">
      <c r="B3006" s="293">
        <f>'Historical VAR Data'!B2997</f>
        <v>41276</v>
      </c>
      <c r="C3006" s="292" t="str">
        <f>'Historical VAR Data'!F2997</f>
        <v>79.31</v>
      </c>
      <c r="D3006">
        <f t="shared" si="46"/>
        <v>1.2899106002554344E-2</v>
      </c>
      <c r="E3006">
        <v>1.2899106002554344E-2</v>
      </c>
    </row>
    <row r="3007" spans="2:5">
      <c r="B3007" s="293">
        <f>'Historical VAR Data'!B2998</f>
        <v>41275</v>
      </c>
      <c r="C3007" s="292" t="str">
        <f>'Historical VAR Data'!F2998</f>
        <v>78.30</v>
      </c>
      <c r="D3007">
        <f t="shared" si="46"/>
        <v>-6.0929169840061434E-3</v>
      </c>
      <c r="E3007">
        <v>-6.0929169840061434E-3</v>
      </c>
    </row>
    <row r="3008" spans="2:5">
      <c r="B3008" s="293">
        <f>'Historical VAR Data'!B2999</f>
        <v>41274</v>
      </c>
      <c r="C3008" s="292" t="str">
        <f>'Historical VAR Data'!F2999</f>
        <v>78.78</v>
      </c>
      <c r="D3008">
        <f t="shared" si="46"/>
        <v>-1.2677484787017535E-3</v>
      </c>
      <c r="E3008">
        <v>-1.2677484787017535E-3</v>
      </c>
    </row>
    <row r="3009" spans="2:5">
      <c r="B3009" s="293">
        <f>'Historical VAR Data'!B3000</f>
        <v>41271</v>
      </c>
      <c r="C3009" s="292" t="str">
        <f>'Historical VAR Data'!F3000</f>
        <v>78.88</v>
      </c>
      <c r="D3009">
        <f t="shared" si="46"/>
        <v>7.407407407407386E-3</v>
      </c>
      <c r="E3009">
        <v>7.407407407407386E-3</v>
      </c>
    </row>
    <row r="3010" spans="2:5">
      <c r="B3010" s="293">
        <f>'Historical VAR Data'!B3001</f>
        <v>41270</v>
      </c>
      <c r="C3010" s="292" t="str">
        <f>'Historical VAR Data'!F3001</f>
        <v>78.30</v>
      </c>
      <c r="D3010">
        <f t="shared" si="46"/>
        <v>1.2787723785165513E-3</v>
      </c>
      <c r="E3010">
        <v>1.2787723785165513E-3</v>
      </c>
    </row>
    <row r="3011" spans="2:5">
      <c r="B3011" s="293">
        <f>'Historical VAR Data'!B3002</f>
        <v>41269</v>
      </c>
      <c r="C3011" s="292" t="str">
        <f>'Historical VAR Data'!F3002</f>
        <v>78.20</v>
      </c>
      <c r="D3011">
        <f t="shared" si="46"/>
        <v>6.4350064350064346E-3</v>
      </c>
      <c r="E3011">
        <v>6.4350064350064346E-3</v>
      </c>
    </row>
    <row r="3012" spans="2:5">
      <c r="B3012" s="293">
        <f>'Historical VAR Data'!B3003</f>
        <v>41267</v>
      </c>
      <c r="C3012" s="292" t="str">
        <f>'Historical VAR Data'!F3003</f>
        <v>77.70</v>
      </c>
      <c r="D3012">
        <f t="shared" si="46"/>
        <v>7.5207468879667826E-3</v>
      </c>
      <c r="E3012">
        <v>7.5207468879667826E-3</v>
      </c>
    </row>
    <row r="3013" spans="2:5">
      <c r="B3013" s="293">
        <f>'Historical VAR Data'!B3004</f>
        <v>41264</v>
      </c>
      <c r="C3013" s="292" t="str">
        <f>'Historical VAR Data'!F3004</f>
        <v>77.12</v>
      </c>
      <c r="D3013">
        <f t="shared" si="46"/>
        <v>-5.8012118086887797E-3</v>
      </c>
      <c r="E3013">
        <v>-5.8012118086887797E-3</v>
      </c>
    </row>
    <row r="3014" spans="2:5">
      <c r="B3014" s="293">
        <f>'Historical VAR Data'!B3005</f>
        <v>41263</v>
      </c>
      <c r="C3014" s="292" t="str">
        <f>'Historical VAR Data'!F3005</f>
        <v>77.57</v>
      </c>
      <c r="D3014">
        <f t="shared" si="46"/>
        <v>-4.4917864476387128E-3</v>
      </c>
      <c r="E3014">
        <v>-4.4917864476387128E-3</v>
      </c>
    </row>
    <row r="3015" spans="2:5">
      <c r="B3015" s="293">
        <f>'Historical VAR Data'!B3006</f>
        <v>41262</v>
      </c>
      <c r="C3015" s="292" t="str">
        <f>'Historical VAR Data'!F3006</f>
        <v>77.92</v>
      </c>
      <c r="D3015">
        <f t="shared" si="46"/>
        <v>-4.5988758303525728E-3</v>
      </c>
      <c r="E3015">
        <v>-4.5988758303525728E-3</v>
      </c>
    </row>
    <row r="3016" spans="2:5">
      <c r="B3016" s="293">
        <f>'Historical VAR Data'!B3007</f>
        <v>41261</v>
      </c>
      <c r="C3016" s="292" t="str">
        <f>'Historical VAR Data'!F3007</f>
        <v>78.28</v>
      </c>
      <c r="D3016">
        <f t="shared" si="46"/>
        <v>6.1696658097686891E-3</v>
      </c>
      <c r="E3016">
        <v>6.1696658097686891E-3</v>
      </c>
    </row>
    <row r="3017" spans="2:5">
      <c r="B3017" s="293">
        <f>'Historical VAR Data'!B3008</f>
        <v>41260</v>
      </c>
      <c r="C3017" s="292" t="str">
        <f>'Historical VAR Data'!F3008</f>
        <v>77.80</v>
      </c>
      <c r="D3017">
        <f t="shared" si="46"/>
        <v>1.1177540940992974E-2</v>
      </c>
      <c r="E3017">
        <v>1.1177540940992974E-2</v>
      </c>
    </row>
    <row r="3018" spans="2:5">
      <c r="B3018" s="293">
        <f>'Historical VAR Data'!B3009</f>
        <v>41257</v>
      </c>
      <c r="C3018" s="292" t="str">
        <f>'Historical VAR Data'!F3009</f>
        <v>76.94</v>
      </c>
      <c r="D3018">
        <f t="shared" si="46"/>
        <v>1.4638006066200705E-2</v>
      </c>
      <c r="E3018">
        <v>1.4638006066200705E-2</v>
      </c>
    </row>
    <row r="3019" spans="2:5">
      <c r="B3019" s="293">
        <f>'Historical VAR Data'!B3010</f>
        <v>41256</v>
      </c>
      <c r="C3019" s="292" t="str">
        <f>'Historical VAR Data'!F3010</f>
        <v>75.83</v>
      </c>
      <c r="D3019">
        <f t="shared" si="46"/>
        <v>-1.6982110448535159E-2</v>
      </c>
      <c r="E3019">
        <v>-1.6982110448535159E-2</v>
      </c>
    </row>
    <row r="3020" spans="2:5">
      <c r="B3020" s="293">
        <f>'Historical VAR Data'!B3011</f>
        <v>41255</v>
      </c>
      <c r="C3020" s="292" t="str">
        <f>'Historical VAR Data'!F3011</f>
        <v>77.14</v>
      </c>
      <c r="D3020">
        <f t="shared" si="46"/>
        <v>-6.5679330328397307E-3</v>
      </c>
      <c r="E3020">
        <v>-6.5679330328397307E-3</v>
      </c>
    </row>
    <row r="3021" spans="2:5">
      <c r="B3021" s="293">
        <f>'Historical VAR Data'!B3012</f>
        <v>41254</v>
      </c>
      <c r="C3021" s="292" t="str">
        <f>'Historical VAR Data'!F3012</f>
        <v>77.65</v>
      </c>
      <c r="D3021">
        <f t="shared" ref="D3021:D3084" si="47">(C3021-C3022)/C3022</f>
        <v>-1.7213011011264389E-2</v>
      </c>
      <c r="E3021">
        <v>-1.7213011011264389E-2</v>
      </c>
    </row>
    <row r="3022" spans="2:5">
      <c r="B3022" s="293">
        <f>'Historical VAR Data'!B3013</f>
        <v>41253</v>
      </c>
      <c r="C3022" s="292" t="str">
        <f>'Historical VAR Data'!F3013</f>
        <v>79.01</v>
      </c>
      <c r="D3022">
        <f t="shared" si="47"/>
        <v>-1.8387377313951916E-2</v>
      </c>
      <c r="E3022">
        <v>-1.8387377313951916E-2</v>
      </c>
    </row>
    <row r="3023" spans="2:5">
      <c r="B3023" s="293">
        <f>'Historical VAR Data'!B3014</f>
        <v>41250</v>
      </c>
      <c r="C3023" s="292" t="str">
        <f>'Historical VAR Data'!F3014</f>
        <v>80.49</v>
      </c>
      <c r="D3023">
        <f t="shared" si="47"/>
        <v>-7.766272189349231E-3</v>
      </c>
      <c r="E3023">
        <v>-7.766272189349231E-3</v>
      </c>
    </row>
    <row r="3024" spans="2:5">
      <c r="B3024" s="293">
        <f>'Historical VAR Data'!B3015</f>
        <v>41249</v>
      </c>
      <c r="C3024" s="292" t="str">
        <f>'Historical VAR Data'!F3015</f>
        <v>81.12</v>
      </c>
      <c r="D3024">
        <f t="shared" si="47"/>
        <v>1.514203478913788E-2</v>
      </c>
      <c r="E3024">
        <v>1.514203478913788E-2</v>
      </c>
    </row>
    <row r="3025" spans="2:5">
      <c r="B3025" s="293">
        <f>'Historical VAR Data'!B3016</f>
        <v>41248</v>
      </c>
      <c r="C3025" s="292" t="str">
        <f>'Historical VAR Data'!F3016</f>
        <v>79.91</v>
      </c>
      <c r="D3025">
        <f t="shared" si="47"/>
        <v>6.260956674179459E-4</v>
      </c>
      <c r="E3025">
        <v>6.260956674179459E-4</v>
      </c>
    </row>
    <row r="3026" spans="2:5">
      <c r="B3026" s="293">
        <f>'Historical VAR Data'!B3017</f>
        <v>41247</v>
      </c>
      <c r="C3026" s="292" t="str">
        <f>'Historical VAR Data'!F3017</f>
        <v>79.86</v>
      </c>
      <c r="D3026">
        <f t="shared" si="47"/>
        <v>-1.1511325659116311E-2</v>
      </c>
      <c r="E3026">
        <v>-1.1511325659116311E-2</v>
      </c>
    </row>
    <row r="3027" spans="2:5">
      <c r="B3027" s="293">
        <f>'Historical VAR Data'!B3018</f>
        <v>41246</v>
      </c>
      <c r="C3027" s="292" t="str">
        <f>'Historical VAR Data'!F3018</f>
        <v>80.79</v>
      </c>
      <c r="D3027">
        <f t="shared" si="47"/>
        <v>-1.2105649303008007E-2</v>
      </c>
      <c r="E3027">
        <v>-1.2105649303008007E-2</v>
      </c>
    </row>
    <row r="3028" spans="2:5">
      <c r="B3028" s="293">
        <f>'Historical VAR Data'!B3019</f>
        <v>41243</v>
      </c>
      <c r="C3028" s="292" t="str">
        <f>'Historical VAR Data'!F3019</f>
        <v>81.78</v>
      </c>
      <c r="D3028">
        <f t="shared" si="47"/>
        <v>1.1252627674044721E-2</v>
      </c>
      <c r="E3028">
        <v>1.1252627674044721E-2</v>
      </c>
    </row>
    <row r="3029" spans="2:5">
      <c r="B3029" s="293">
        <f>'Historical VAR Data'!B3020</f>
        <v>41242</v>
      </c>
      <c r="C3029" s="292" t="str">
        <f>'Historical VAR Data'!F3020</f>
        <v>80.87</v>
      </c>
      <c r="D3029">
        <f t="shared" si="47"/>
        <v>1.2900801603206426E-2</v>
      </c>
      <c r="E3029">
        <v>1.2900801603206426E-2</v>
      </c>
    </row>
    <row r="3030" spans="2:5">
      <c r="B3030" s="293">
        <f>'Historical VAR Data'!B3021</f>
        <v>41240</v>
      </c>
      <c r="C3030" s="292" t="str">
        <f>'Historical VAR Data'!F3021</f>
        <v>79.84</v>
      </c>
      <c r="D3030">
        <f t="shared" si="47"/>
        <v>-5.6046830240378976E-3</v>
      </c>
      <c r="E3030">
        <v>-5.6046830240378976E-3</v>
      </c>
    </row>
    <row r="3031" spans="2:5">
      <c r="B3031" s="293">
        <f>'Historical VAR Data'!B3022</f>
        <v>41239</v>
      </c>
      <c r="C3031" s="292" t="str">
        <f>'Historical VAR Data'!F3022</f>
        <v>80.29</v>
      </c>
      <c r="D3031">
        <f t="shared" si="47"/>
        <v>2.4915908807786514E-4</v>
      </c>
      <c r="E3031">
        <v>2.4915908807786514E-4</v>
      </c>
    </row>
    <row r="3032" spans="2:5">
      <c r="B3032" s="293">
        <f>'Historical VAR Data'!B3023</f>
        <v>41236</v>
      </c>
      <c r="C3032" s="292" t="str">
        <f>'Historical VAR Data'!F3023</f>
        <v>80.27</v>
      </c>
      <c r="D3032">
        <f t="shared" si="47"/>
        <v>-2.7383981582454926E-2</v>
      </c>
      <c r="E3032">
        <v>-2.7383981582454926E-2</v>
      </c>
    </row>
    <row r="3033" spans="2:5">
      <c r="B3033" s="293">
        <f>'Historical VAR Data'!B3024</f>
        <v>41235</v>
      </c>
      <c r="C3033" s="292" t="str">
        <f>'Historical VAR Data'!F3024</f>
        <v>82.53</v>
      </c>
      <c r="D3033">
        <f t="shared" si="47"/>
        <v>1.1769032732622387E-2</v>
      </c>
      <c r="E3033">
        <v>1.1769032732622387E-2</v>
      </c>
    </row>
    <row r="3034" spans="2:5">
      <c r="B3034" s="293">
        <f>'Historical VAR Data'!B3025</f>
        <v>41234</v>
      </c>
      <c r="C3034" s="292" t="str">
        <f>'Historical VAR Data'!F3025</f>
        <v>81.57</v>
      </c>
      <c r="D3034">
        <f t="shared" si="47"/>
        <v>-3.7749203727733903E-2</v>
      </c>
      <c r="E3034">
        <v>-3.7749203727733903E-2</v>
      </c>
    </row>
    <row r="3035" spans="2:5">
      <c r="B3035" s="293">
        <f>'Historical VAR Data'!B3026</f>
        <v>41233</v>
      </c>
      <c r="C3035" s="292" t="str">
        <f>'Historical VAR Data'!F3026</f>
        <v>84.77</v>
      </c>
      <c r="D3035">
        <f t="shared" si="47"/>
        <v>0</v>
      </c>
      <c r="E3035">
        <v>0</v>
      </c>
    </row>
    <row r="3036" spans="2:5">
      <c r="B3036" s="293">
        <f>'Historical VAR Data'!B3027</f>
        <v>41232</v>
      </c>
      <c r="C3036" s="292" t="str">
        <f>'Historical VAR Data'!F3027</f>
        <v>84.77</v>
      </c>
      <c r="D3036">
        <f t="shared" si="47"/>
        <v>1.1695906432748414E-2</v>
      </c>
      <c r="E3036">
        <v>1.1695906432748414E-2</v>
      </c>
    </row>
    <row r="3037" spans="2:5">
      <c r="B3037" s="293">
        <f>'Historical VAR Data'!B3028</f>
        <v>41229</v>
      </c>
      <c r="C3037" s="292" t="str">
        <f>'Historical VAR Data'!F3028</f>
        <v>83.79</v>
      </c>
      <c r="D3037">
        <f t="shared" si="47"/>
        <v>-2.9747739171822941E-3</v>
      </c>
      <c r="E3037">
        <v>-2.9747739171822941E-3</v>
      </c>
    </row>
    <row r="3038" spans="2:5">
      <c r="B3038" s="293">
        <f>'Historical VAR Data'!B3029</f>
        <v>41228</v>
      </c>
      <c r="C3038" s="292" t="str">
        <f>'Historical VAR Data'!F3029</f>
        <v>84.04</v>
      </c>
      <c r="D3038">
        <f t="shared" si="47"/>
        <v>-3.5570310647379316E-3</v>
      </c>
      <c r="E3038">
        <v>-3.5570310647379316E-3</v>
      </c>
    </row>
    <row r="3039" spans="2:5">
      <c r="B3039" s="293">
        <f>'Historical VAR Data'!B3030</f>
        <v>41225</v>
      </c>
      <c r="C3039" s="292" t="str">
        <f>'Historical VAR Data'!F3030</f>
        <v>84.34</v>
      </c>
      <c r="D3039">
        <f t="shared" si="47"/>
        <v>4.7653085537289214E-3</v>
      </c>
      <c r="E3039">
        <v>4.7653085537289214E-3</v>
      </c>
    </row>
    <row r="3040" spans="2:5">
      <c r="B3040" s="293">
        <f>'Historical VAR Data'!B3031</f>
        <v>41222</v>
      </c>
      <c r="C3040" s="292" t="str">
        <f>'Historical VAR Data'!F3031</f>
        <v>83.94</v>
      </c>
      <c r="D3040">
        <f t="shared" si="47"/>
        <v>-1.9392523364485943E-2</v>
      </c>
      <c r="E3040">
        <v>-1.9392523364485943E-2</v>
      </c>
    </row>
    <row r="3041" spans="2:5">
      <c r="B3041" s="293">
        <f>'Historical VAR Data'!B3032</f>
        <v>41221</v>
      </c>
      <c r="C3041" s="292" t="str">
        <f>'Historical VAR Data'!F3032</f>
        <v>85.60</v>
      </c>
      <c r="D3041">
        <f t="shared" si="47"/>
        <v>4.1055718475072646E-3</v>
      </c>
      <c r="E3041">
        <v>4.1055718475072646E-3</v>
      </c>
    </row>
    <row r="3042" spans="2:5">
      <c r="B3042" s="293">
        <f>'Historical VAR Data'!B3033</f>
        <v>41220</v>
      </c>
      <c r="C3042" s="292" t="str">
        <f>'Historical VAR Data'!F3033</f>
        <v>85.25</v>
      </c>
      <c r="D3042">
        <f t="shared" si="47"/>
        <v>3.8860103626942805E-3</v>
      </c>
      <c r="E3042">
        <v>3.8860103626942805E-3</v>
      </c>
    </row>
    <row r="3043" spans="2:5">
      <c r="B3043" s="293">
        <f>'Historical VAR Data'!B3034</f>
        <v>41219</v>
      </c>
      <c r="C3043" s="292" t="str">
        <f>'Historical VAR Data'!F3034</f>
        <v>84.92</v>
      </c>
      <c r="D3043">
        <f t="shared" si="47"/>
        <v>7.1157495256168003E-3</v>
      </c>
      <c r="E3043">
        <v>7.1157495256168003E-3</v>
      </c>
    </row>
    <row r="3044" spans="2:5">
      <c r="B3044" s="293">
        <f>'Historical VAR Data'!B3035</f>
        <v>41218</v>
      </c>
      <c r="C3044" s="292" t="str">
        <f>'Historical VAR Data'!F3035</f>
        <v>84.32</v>
      </c>
      <c r="D3044">
        <f t="shared" si="47"/>
        <v>-4.1336955237983759E-3</v>
      </c>
      <c r="E3044">
        <v>-4.1336955237983759E-3</v>
      </c>
    </row>
    <row r="3045" spans="2:5">
      <c r="B3045" s="293">
        <f>'Historical VAR Data'!B3036</f>
        <v>41215</v>
      </c>
      <c r="C3045" s="292" t="str">
        <f>'Historical VAR Data'!F3036</f>
        <v>84.67</v>
      </c>
      <c r="D3045">
        <f t="shared" si="47"/>
        <v>1.6324570879846349E-2</v>
      </c>
      <c r="E3045">
        <v>1.6324570879846349E-2</v>
      </c>
    </row>
    <row r="3046" spans="2:5">
      <c r="B3046" s="293">
        <f>'Historical VAR Data'!B3037</f>
        <v>41214</v>
      </c>
      <c r="C3046" s="292" t="str">
        <f>'Historical VAR Data'!F3037</f>
        <v>83.31</v>
      </c>
      <c r="D3046">
        <f t="shared" si="47"/>
        <v>6.0052846504920912E-4</v>
      </c>
      <c r="E3046">
        <v>6.0052846504920912E-4</v>
      </c>
    </row>
    <row r="3047" spans="2:5">
      <c r="B3047" s="293">
        <f>'Historical VAR Data'!B3038</f>
        <v>41213</v>
      </c>
      <c r="C3047" s="292" t="str">
        <f>'Historical VAR Data'!F3038</f>
        <v>83.26</v>
      </c>
      <c r="D3047">
        <f t="shared" si="47"/>
        <v>-4.7812574707146961E-3</v>
      </c>
      <c r="E3047">
        <v>-4.7812574707146961E-3</v>
      </c>
    </row>
    <row r="3048" spans="2:5">
      <c r="B3048" s="293">
        <f>'Historical VAR Data'!B3039</f>
        <v>41212</v>
      </c>
      <c r="C3048" s="292" t="str">
        <f>'Historical VAR Data'!F3039</f>
        <v>83.66</v>
      </c>
      <c r="D3048">
        <f t="shared" si="47"/>
        <v>-9.589203267432251E-3</v>
      </c>
      <c r="E3048">
        <v>-9.589203267432251E-3</v>
      </c>
    </row>
    <row r="3049" spans="2:5">
      <c r="B3049" s="293">
        <f>'Historical VAR Data'!B3040</f>
        <v>41211</v>
      </c>
      <c r="C3049" s="292" t="str">
        <f>'Historical VAR Data'!F3040</f>
        <v>84.47</v>
      </c>
      <c r="D3049">
        <f t="shared" si="47"/>
        <v>-9.1495601173020667E-3</v>
      </c>
      <c r="E3049">
        <v>-9.1495601173020667E-3</v>
      </c>
    </row>
    <row r="3050" spans="2:5">
      <c r="B3050" s="293">
        <f>'Historical VAR Data'!B3041</f>
        <v>41207</v>
      </c>
      <c r="C3050" s="292" t="str">
        <f>'Historical VAR Data'!F3041</f>
        <v>85.25</v>
      </c>
      <c r="D3050">
        <f t="shared" si="47"/>
        <v>1.7626321974148729E-3</v>
      </c>
      <c r="E3050">
        <v>1.7626321974148729E-3</v>
      </c>
    </row>
    <row r="3051" spans="2:5">
      <c r="B3051" s="293">
        <f>'Historical VAR Data'!B3042</f>
        <v>41205</v>
      </c>
      <c r="C3051" s="292" t="str">
        <f>'Historical VAR Data'!F3042</f>
        <v>85.10</v>
      </c>
      <c r="D3051">
        <f t="shared" si="47"/>
        <v>-8.2188564048382511E-4</v>
      </c>
      <c r="E3051">
        <v>-8.2188564048382511E-4</v>
      </c>
    </row>
    <row r="3052" spans="2:5">
      <c r="B3052" s="293">
        <f>'Historical VAR Data'!B3043</f>
        <v>41204</v>
      </c>
      <c r="C3052" s="292" t="str">
        <f>'Historical VAR Data'!F3043</f>
        <v>85.17</v>
      </c>
      <c r="D3052">
        <f t="shared" si="47"/>
        <v>1.7076665870551792E-2</v>
      </c>
      <c r="E3052">
        <v>1.7076665870551792E-2</v>
      </c>
    </row>
    <row r="3053" spans="2:5">
      <c r="B3053" s="293">
        <f>'Historical VAR Data'!B3044</f>
        <v>41201</v>
      </c>
      <c r="C3053" s="292" t="str">
        <f>'Historical VAR Data'!F3044</f>
        <v>83.74</v>
      </c>
      <c r="D3053">
        <f t="shared" si="47"/>
        <v>-1.4243672748675785E-2</v>
      </c>
      <c r="E3053">
        <v>-1.4243672748675785E-2</v>
      </c>
    </row>
    <row r="3054" spans="2:5">
      <c r="B3054" s="293">
        <f>'Historical VAR Data'!B3045</f>
        <v>41200</v>
      </c>
      <c r="C3054" s="292" t="str">
        <f>'Historical VAR Data'!F3045</f>
        <v>84.95</v>
      </c>
      <c r="D3054">
        <f t="shared" si="47"/>
        <v>-1.9971804511278394E-3</v>
      </c>
      <c r="E3054">
        <v>-1.9971804511278394E-3</v>
      </c>
    </row>
    <row r="3055" spans="2:5">
      <c r="B3055" s="293">
        <f>'Historical VAR Data'!B3046</f>
        <v>41199</v>
      </c>
      <c r="C3055" s="292" t="str">
        <f>'Historical VAR Data'!F3046</f>
        <v>85.12</v>
      </c>
      <c r="D3055">
        <f t="shared" si="47"/>
        <v>8.0530554239697637E-3</v>
      </c>
      <c r="E3055">
        <v>8.0530554239697637E-3</v>
      </c>
    </row>
    <row r="3056" spans="2:5">
      <c r="B3056" s="293">
        <f>'Historical VAR Data'!B3047</f>
        <v>41198</v>
      </c>
      <c r="C3056" s="292" t="str">
        <f>'Historical VAR Data'!F3047</f>
        <v>84.44</v>
      </c>
      <c r="D3056">
        <f t="shared" si="47"/>
        <v>-2.7164284870674852E-3</v>
      </c>
      <c r="E3056">
        <v>-2.7164284870674852E-3</v>
      </c>
    </row>
    <row r="3057" spans="2:5">
      <c r="B3057" s="293">
        <f>'Historical VAR Data'!B3048</f>
        <v>41197</v>
      </c>
      <c r="C3057" s="292" t="str">
        <f>'Historical VAR Data'!F3048</f>
        <v>84.67</v>
      </c>
      <c r="D3057">
        <f t="shared" si="47"/>
        <v>-4.4679600235155255E-3</v>
      </c>
      <c r="E3057">
        <v>-4.4679600235155255E-3</v>
      </c>
    </row>
    <row r="3058" spans="2:5">
      <c r="B3058" s="293">
        <f>'Historical VAR Data'!B3049</f>
        <v>41194</v>
      </c>
      <c r="C3058" s="292" t="str">
        <f>'Historical VAR Data'!F3049</f>
        <v>85.05</v>
      </c>
      <c r="D3058">
        <f t="shared" si="47"/>
        <v>6.2707051585423708E-3</v>
      </c>
      <c r="E3058">
        <v>6.2707051585423708E-3</v>
      </c>
    </row>
    <row r="3059" spans="2:5">
      <c r="B3059" s="293">
        <f>'Historical VAR Data'!B3050</f>
        <v>41193</v>
      </c>
      <c r="C3059" s="292" t="str">
        <f>'Historical VAR Data'!F3050</f>
        <v>84.52</v>
      </c>
      <c r="D3059">
        <f t="shared" si="47"/>
        <v>8.1106870229006745E-3</v>
      </c>
      <c r="E3059">
        <v>8.1106870229006745E-3</v>
      </c>
    </row>
    <row r="3060" spans="2:5">
      <c r="B3060" s="293">
        <f>'Historical VAR Data'!B3051</f>
        <v>41192</v>
      </c>
      <c r="C3060" s="292" t="str">
        <f>'Historical VAR Data'!F3051</f>
        <v>83.84</v>
      </c>
      <c r="D3060">
        <f t="shared" si="47"/>
        <v>-1.9415204678362535E-2</v>
      </c>
      <c r="E3060">
        <v>-1.9415204678362535E-2</v>
      </c>
    </row>
    <row r="3061" spans="2:5">
      <c r="B3061" s="293">
        <f>'Historical VAR Data'!B3052</f>
        <v>41191</v>
      </c>
      <c r="C3061" s="292" t="str">
        <f>'Historical VAR Data'!F3052</f>
        <v>85.50</v>
      </c>
      <c r="D3061">
        <f t="shared" si="47"/>
        <v>-1.0187543412826992E-2</v>
      </c>
      <c r="E3061">
        <v>-1.0187543412826992E-2</v>
      </c>
    </row>
    <row r="3062" spans="2:5">
      <c r="B3062" s="293">
        <f>'Historical VAR Data'!B3053</f>
        <v>41190</v>
      </c>
      <c r="C3062" s="292" t="str">
        <f>'Historical VAR Data'!F3053</f>
        <v>86.38</v>
      </c>
      <c r="D3062">
        <f t="shared" si="47"/>
        <v>2.9025891094856615E-3</v>
      </c>
      <c r="E3062">
        <v>2.9025891094856615E-3</v>
      </c>
    </row>
    <row r="3063" spans="2:5">
      <c r="B3063" s="293">
        <f>'Historical VAR Data'!B3054</f>
        <v>41187</v>
      </c>
      <c r="C3063" s="292" t="str">
        <f>'Historical VAR Data'!F3054</f>
        <v>86.13</v>
      </c>
      <c r="D3063">
        <f t="shared" si="47"/>
        <v>1.1623852144600059E-3</v>
      </c>
      <c r="E3063">
        <v>1.1623852144600059E-3</v>
      </c>
    </row>
    <row r="3064" spans="2:5">
      <c r="B3064" s="293">
        <f>'Historical VAR Data'!B3055</f>
        <v>41186</v>
      </c>
      <c r="C3064" s="292" t="str">
        <f>'Historical VAR Data'!F3055</f>
        <v>86.03</v>
      </c>
      <c r="D3064">
        <f t="shared" si="47"/>
        <v>4.6712600724045979E-3</v>
      </c>
      <c r="E3064">
        <v>4.6712600724045979E-3</v>
      </c>
    </row>
    <row r="3065" spans="2:5">
      <c r="B3065" s="293">
        <f>'Historical VAR Data'!B3056</f>
        <v>41185</v>
      </c>
      <c r="C3065" s="292" t="str">
        <f>'Historical VAR Data'!F3056</f>
        <v>85.63</v>
      </c>
      <c r="D3065">
        <f t="shared" si="47"/>
        <v>-5.8356676003748097E-4</v>
      </c>
      <c r="E3065">
        <v>-5.8356676003748097E-4</v>
      </c>
    </row>
    <row r="3066" spans="2:5">
      <c r="B3066" s="293">
        <f>'Historical VAR Data'!B3057</f>
        <v>41183</v>
      </c>
      <c r="C3066" s="292" t="str">
        <f>'Historical VAR Data'!F3057</f>
        <v>85.68</v>
      </c>
      <c r="D3066">
        <f t="shared" si="47"/>
        <v>1.2167749556999423E-2</v>
      </c>
      <c r="E3066">
        <v>1.2167749556999423E-2</v>
      </c>
    </row>
    <row r="3067" spans="2:5">
      <c r="B3067" s="293">
        <f>'Historical VAR Data'!B3058</f>
        <v>41180</v>
      </c>
      <c r="C3067" s="292" t="str">
        <f>'Historical VAR Data'!F3058</f>
        <v>84.65</v>
      </c>
      <c r="D3067">
        <f t="shared" si="47"/>
        <v>2.2837119381343651E-2</v>
      </c>
      <c r="E3067">
        <v>2.2837119381343651E-2</v>
      </c>
    </row>
    <row r="3068" spans="2:5">
      <c r="B3068" s="293">
        <f>'Historical VAR Data'!B3059</f>
        <v>41179</v>
      </c>
      <c r="C3068" s="292" t="str">
        <f>'Historical VAR Data'!F3059</f>
        <v>82.76</v>
      </c>
      <c r="D3068">
        <f t="shared" si="47"/>
        <v>-3.8517091959556233E-3</v>
      </c>
      <c r="E3068">
        <v>-3.8517091959556233E-3</v>
      </c>
    </row>
    <row r="3069" spans="2:5">
      <c r="B3069" s="293">
        <f>'Historical VAR Data'!B3060</f>
        <v>41178</v>
      </c>
      <c r="C3069" s="292" t="str">
        <f>'Historical VAR Data'!F3060</f>
        <v>83.08</v>
      </c>
      <c r="D3069">
        <f t="shared" si="47"/>
        <v>2.4078979051283435E-4</v>
      </c>
      <c r="E3069">
        <v>2.4078979051283435E-4</v>
      </c>
    </row>
    <row r="3070" spans="2:5">
      <c r="B3070" s="293">
        <f>'Historical VAR Data'!B3061</f>
        <v>41177</v>
      </c>
      <c r="C3070" s="292" t="str">
        <f>'Historical VAR Data'!F3061</f>
        <v>83.06</v>
      </c>
      <c r="D3070">
        <f t="shared" si="47"/>
        <v>-9.0670484371270701E-3</v>
      </c>
      <c r="E3070">
        <v>-9.0670484371270701E-3</v>
      </c>
    </row>
    <row r="3071" spans="2:5">
      <c r="B3071" s="293">
        <f>'Historical VAR Data'!B3062</f>
        <v>41176</v>
      </c>
      <c r="C3071" s="292" t="str">
        <f>'Historical VAR Data'!F3062</f>
        <v>83.82</v>
      </c>
      <c r="D3071">
        <f t="shared" si="47"/>
        <v>-1.353418853713082E-2</v>
      </c>
      <c r="E3071">
        <v>-1.353418853713082E-2</v>
      </c>
    </row>
    <row r="3072" spans="2:5">
      <c r="B3072" s="293">
        <f>'Historical VAR Data'!B3063</f>
        <v>41173</v>
      </c>
      <c r="C3072" s="292" t="str">
        <f>'Historical VAR Data'!F3063</f>
        <v>84.97</v>
      </c>
      <c r="D3072">
        <f t="shared" si="47"/>
        <v>2.8319012465206385E-2</v>
      </c>
      <c r="E3072">
        <v>2.8319012465206385E-2</v>
      </c>
    </row>
    <row r="3073" spans="2:5">
      <c r="B3073" s="293">
        <f>'Historical VAR Data'!B3064</f>
        <v>41172</v>
      </c>
      <c r="C3073" s="292" t="str">
        <f>'Historical VAR Data'!F3064</f>
        <v>82.63</v>
      </c>
      <c r="D3073">
        <f t="shared" si="47"/>
        <v>-1.3490926456542617E-2</v>
      </c>
      <c r="E3073">
        <v>-1.3490926456542617E-2</v>
      </c>
    </row>
    <row r="3074" spans="2:5">
      <c r="B3074" s="293">
        <f>'Historical VAR Data'!B3065</f>
        <v>41170</v>
      </c>
      <c r="C3074" s="292" t="str">
        <f>'Historical VAR Data'!F3065</f>
        <v>83.76</v>
      </c>
      <c r="D3074">
        <f t="shared" si="47"/>
        <v>-1.5746180963572141E-2</v>
      </c>
      <c r="E3074">
        <v>-1.5746180963572141E-2</v>
      </c>
    </row>
    <row r="3075" spans="2:5">
      <c r="B3075" s="293">
        <f>'Historical VAR Data'!B3066</f>
        <v>41169</v>
      </c>
      <c r="C3075" s="292" t="str">
        <f>'Historical VAR Data'!F3066</f>
        <v>85.10</v>
      </c>
      <c r="D3075">
        <f t="shared" si="47"/>
        <v>4.1297935103244169E-3</v>
      </c>
      <c r="E3075">
        <v>4.1297935103244169E-3</v>
      </c>
    </row>
    <row r="3076" spans="2:5">
      <c r="B3076" s="293">
        <f>'Historical VAR Data'!B3067</f>
        <v>41166</v>
      </c>
      <c r="C3076" s="292" t="str">
        <f>'Historical VAR Data'!F3067</f>
        <v>84.75</v>
      </c>
      <c r="D3076">
        <f t="shared" si="47"/>
        <v>-1.6593177071246308E-2</v>
      </c>
      <c r="E3076">
        <v>-1.6593177071246308E-2</v>
      </c>
    </row>
    <row r="3077" spans="2:5">
      <c r="B3077" s="293">
        <f>'Historical VAR Data'!B3068</f>
        <v>41165</v>
      </c>
      <c r="C3077" s="292" t="str">
        <f>'Historical VAR Data'!F3068</f>
        <v>86.18</v>
      </c>
      <c r="D3077">
        <f t="shared" si="47"/>
        <v>2.9093448155475383E-3</v>
      </c>
      <c r="E3077">
        <v>2.9093448155475383E-3</v>
      </c>
    </row>
    <row r="3078" spans="2:5">
      <c r="B3078" s="293">
        <f>'Historical VAR Data'!B3069</f>
        <v>41164</v>
      </c>
      <c r="C3078" s="292" t="str">
        <f>'Historical VAR Data'!F3069</f>
        <v>85.93</v>
      </c>
      <c r="D3078">
        <f t="shared" si="47"/>
        <v>-2.1186923339788121E-2</v>
      </c>
      <c r="E3078">
        <v>-2.1186923339788121E-2</v>
      </c>
    </row>
    <row r="3079" spans="2:5">
      <c r="B3079" s="293">
        <f>'Historical VAR Data'!B3070</f>
        <v>41163</v>
      </c>
      <c r="C3079" s="292" t="str">
        <f>'Historical VAR Data'!F3070</f>
        <v>87.79</v>
      </c>
      <c r="D3079">
        <f t="shared" si="47"/>
        <v>1.3624292806835317E-2</v>
      </c>
      <c r="E3079">
        <v>1.3624292806835317E-2</v>
      </c>
    </row>
    <row r="3080" spans="2:5">
      <c r="B3080" s="293">
        <f>'Historical VAR Data'!B3071</f>
        <v>41162</v>
      </c>
      <c r="C3080" s="292" t="str">
        <f>'Historical VAR Data'!F3071</f>
        <v>86.61</v>
      </c>
      <c r="D3080">
        <f t="shared" si="47"/>
        <v>-1.4987318422872431E-3</v>
      </c>
      <c r="E3080">
        <v>-1.4987318422872431E-3</v>
      </c>
    </row>
    <row r="3081" spans="2:5">
      <c r="B3081" s="293">
        <f>'Historical VAR Data'!B3072</f>
        <v>41159</v>
      </c>
      <c r="C3081" s="292" t="str">
        <f>'Historical VAR Data'!F3072</f>
        <v>86.74</v>
      </c>
      <c r="D3081">
        <f t="shared" si="47"/>
        <v>4.4001852709587242E-3</v>
      </c>
      <c r="E3081">
        <v>4.4001852709587242E-3</v>
      </c>
    </row>
    <row r="3082" spans="2:5">
      <c r="B3082" s="293">
        <f>'Historical VAR Data'!B3073</f>
        <v>41158</v>
      </c>
      <c r="C3082" s="292" t="str">
        <f>'Historical VAR Data'!F3073</f>
        <v>86.36</v>
      </c>
      <c r="D3082">
        <f t="shared" si="47"/>
        <v>2.0562514771921472E-2</v>
      </c>
      <c r="E3082">
        <v>2.0562514771921472E-2</v>
      </c>
    </row>
    <row r="3083" spans="2:5">
      <c r="B3083" s="293">
        <f>'Historical VAR Data'!B3074</f>
        <v>41157</v>
      </c>
      <c r="C3083" s="292" t="str">
        <f>'Historical VAR Data'!F3074</f>
        <v>84.62</v>
      </c>
      <c r="D3083">
        <f t="shared" si="47"/>
        <v>-1.0523854069223475E-2</v>
      </c>
      <c r="E3083">
        <v>-1.0523854069223475E-2</v>
      </c>
    </row>
    <row r="3084" spans="2:5">
      <c r="B3084" s="293">
        <f>'Historical VAR Data'!B3075</f>
        <v>41156</v>
      </c>
      <c r="C3084" s="292" t="str">
        <f>'Historical VAR Data'!F3075</f>
        <v>85.52</v>
      </c>
      <c r="D3084">
        <f t="shared" si="47"/>
        <v>9.085545722713818E-3</v>
      </c>
      <c r="E3084">
        <v>9.085545722713818E-3</v>
      </c>
    </row>
    <row r="3085" spans="2:5">
      <c r="B3085" s="293">
        <f>'Historical VAR Data'!B3076</f>
        <v>41155</v>
      </c>
      <c r="C3085" s="292" t="str">
        <f>'Historical VAR Data'!F3076</f>
        <v>84.75</v>
      </c>
      <c r="D3085">
        <f t="shared" ref="D3085:D3148" si="48">(C3085-C3086)/C3086</f>
        <v>4.5039706056654669E-3</v>
      </c>
      <c r="E3085">
        <v>4.5039706056654669E-3</v>
      </c>
    </row>
    <row r="3086" spans="2:5">
      <c r="B3086" s="293">
        <f>'Historical VAR Data'!B3077</f>
        <v>41152</v>
      </c>
      <c r="C3086" s="292" t="str">
        <f>'Historical VAR Data'!F3077</f>
        <v>84.37</v>
      </c>
      <c r="D3086">
        <f t="shared" si="48"/>
        <v>-1.9865241635687661E-2</v>
      </c>
      <c r="E3086">
        <v>-1.9865241635687661E-2</v>
      </c>
    </row>
    <row r="3087" spans="2:5">
      <c r="B3087" s="293">
        <f>'Historical VAR Data'!B3078</f>
        <v>41151</v>
      </c>
      <c r="C3087" s="292" t="str">
        <f>'Historical VAR Data'!F3078</f>
        <v>86.08</v>
      </c>
      <c r="D3087">
        <f t="shared" si="48"/>
        <v>-4.8554913294797889E-3</v>
      </c>
      <c r="E3087">
        <v>-4.8554913294797889E-3</v>
      </c>
    </row>
    <row r="3088" spans="2:5">
      <c r="B3088" s="293">
        <f>'Historical VAR Data'!B3079</f>
        <v>41150</v>
      </c>
      <c r="C3088" s="292" t="str">
        <f>'Historical VAR Data'!F3079</f>
        <v>86.50</v>
      </c>
      <c r="D3088">
        <f t="shared" si="48"/>
        <v>2.5498377375985032E-3</v>
      </c>
      <c r="E3088">
        <v>2.5498377375985032E-3</v>
      </c>
    </row>
    <row r="3089" spans="2:5">
      <c r="B3089" s="293">
        <f>'Historical VAR Data'!B3080</f>
        <v>41149</v>
      </c>
      <c r="C3089" s="292" t="str">
        <f>'Historical VAR Data'!F3080</f>
        <v>86.28</v>
      </c>
      <c r="D3089">
        <f t="shared" si="48"/>
        <v>1.721292148078293E-2</v>
      </c>
      <c r="E3089">
        <v>1.721292148078293E-2</v>
      </c>
    </row>
    <row r="3090" spans="2:5">
      <c r="B3090" s="293">
        <f>'Historical VAR Data'!B3081</f>
        <v>41148</v>
      </c>
      <c r="C3090" s="292" t="str">
        <f>'Historical VAR Data'!F3081</f>
        <v>84.82</v>
      </c>
      <c r="D3090">
        <f t="shared" si="48"/>
        <v>2.008269344358978E-3</v>
      </c>
      <c r="E3090">
        <v>2.008269344358978E-3</v>
      </c>
    </row>
    <row r="3091" spans="2:5">
      <c r="B3091" s="293">
        <f>'Historical VAR Data'!B3082</f>
        <v>41145</v>
      </c>
      <c r="C3091" s="292" t="str">
        <f>'Historical VAR Data'!F3082</f>
        <v>84.65</v>
      </c>
      <c r="D3091">
        <f t="shared" si="48"/>
        <v>-1.1098130841121363E-2</v>
      </c>
      <c r="E3091">
        <v>-1.1098130841121363E-2</v>
      </c>
    </row>
    <row r="3092" spans="2:5">
      <c r="B3092" s="293">
        <f>'Historical VAR Data'!B3083</f>
        <v>41144</v>
      </c>
      <c r="C3092" s="292" t="str">
        <f>'Historical VAR Data'!F3083</f>
        <v>85.60</v>
      </c>
      <c r="D3092">
        <f t="shared" si="48"/>
        <v>-5.2295177222545361E-3</v>
      </c>
      <c r="E3092">
        <v>-5.2295177222545361E-3</v>
      </c>
    </row>
    <row r="3093" spans="2:5">
      <c r="B3093" s="293">
        <f>'Historical VAR Data'!B3084</f>
        <v>41143</v>
      </c>
      <c r="C3093" s="292" t="str">
        <f>'Historical VAR Data'!F3084</f>
        <v>86.05</v>
      </c>
      <c r="D3093">
        <f t="shared" si="48"/>
        <v>-1.3527456150407048E-2</v>
      </c>
      <c r="E3093">
        <v>-1.3527456150407048E-2</v>
      </c>
    </row>
    <row r="3094" spans="2:5">
      <c r="B3094" s="293">
        <f>'Historical VAR Data'!B3085</f>
        <v>41142</v>
      </c>
      <c r="C3094" s="292" t="str">
        <f>'Historical VAR Data'!F3085</f>
        <v>87.23</v>
      </c>
      <c r="D3094">
        <f t="shared" si="48"/>
        <v>3.3898305084745756E-2</v>
      </c>
      <c r="E3094">
        <v>3.3898305084745756E-2</v>
      </c>
    </row>
    <row r="3095" spans="2:5">
      <c r="B3095" s="293">
        <f>'Historical VAR Data'!B3086</f>
        <v>41138</v>
      </c>
      <c r="C3095" s="292" t="str">
        <f>'Historical VAR Data'!F3086</f>
        <v>84.37</v>
      </c>
      <c r="D3095">
        <f t="shared" si="48"/>
        <v>-1.1482132396016285E-2</v>
      </c>
      <c r="E3095">
        <v>-1.1482132396016285E-2</v>
      </c>
    </row>
    <row r="3096" spans="2:5">
      <c r="B3096" s="293">
        <f>'Historical VAR Data'!B3087</f>
        <v>41137</v>
      </c>
      <c r="C3096" s="292" t="str">
        <f>'Historical VAR Data'!F3087</f>
        <v>85.35</v>
      </c>
      <c r="D3096">
        <f t="shared" si="48"/>
        <v>-1.0434782608695719E-2</v>
      </c>
      <c r="E3096">
        <v>-1.0434782608695719E-2</v>
      </c>
    </row>
    <row r="3097" spans="2:5">
      <c r="B3097" s="293">
        <f>'Historical VAR Data'!B3088</f>
        <v>41135</v>
      </c>
      <c r="C3097" s="292" t="str">
        <f>'Historical VAR Data'!F3088</f>
        <v>86.25</v>
      </c>
      <c r="D3097">
        <f t="shared" si="48"/>
        <v>-2.3134759976865568E-3</v>
      </c>
      <c r="E3097">
        <v>-2.3134759976865568E-3</v>
      </c>
    </row>
    <row r="3098" spans="2:5">
      <c r="B3098" s="293">
        <f>'Historical VAR Data'!B3089</f>
        <v>41134</v>
      </c>
      <c r="C3098" s="292" t="str">
        <f>'Historical VAR Data'!F3089</f>
        <v>86.45</v>
      </c>
      <c r="D3098">
        <f t="shared" si="48"/>
        <v>1.3900150584965198E-3</v>
      </c>
      <c r="E3098">
        <v>1.3900150584965198E-3</v>
      </c>
    </row>
    <row r="3099" spans="2:5">
      <c r="B3099" s="293">
        <f>'Historical VAR Data'!B3090</f>
        <v>41131</v>
      </c>
      <c r="C3099" s="292" t="str">
        <f>'Historical VAR Data'!F3090</f>
        <v>86.33</v>
      </c>
      <c r="D3099">
        <f t="shared" si="48"/>
        <v>1.1837787154242911E-2</v>
      </c>
      <c r="E3099">
        <v>1.1837787154242911E-2</v>
      </c>
    </row>
    <row r="3100" spans="2:5">
      <c r="B3100" s="293">
        <f>'Historical VAR Data'!B3091</f>
        <v>41130</v>
      </c>
      <c r="C3100" s="292" t="str">
        <f>'Historical VAR Data'!F3091</f>
        <v>85.32</v>
      </c>
      <c r="D3100">
        <f t="shared" si="48"/>
        <v>1.0062744169527576E-2</v>
      </c>
      <c r="E3100">
        <v>1.0062744169527576E-2</v>
      </c>
    </row>
    <row r="3101" spans="2:5">
      <c r="B3101" s="293">
        <f>'Historical VAR Data'!B3092</f>
        <v>41129</v>
      </c>
      <c r="C3101" s="292" t="str">
        <f>'Historical VAR Data'!F3092</f>
        <v>84.47</v>
      </c>
      <c r="D3101">
        <f t="shared" si="48"/>
        <v>5.3558676505594243E-3</v>
      </c>
      <c r="E3101">
        <v>5.3558676505594243E-3</v>
      </c>
    </row>
    <row r="3102" spans="2:5">
      <c r="B3102" s="293">
        <f>'Historical VAR Data'!B3093</f>
        <v>41128</v>
      </c>
      <c r="C3102" s="292" t="str">
        <f>'Historical VAR Data'!F3093</f>
        <v>84.02</v>
      </c>
      <c r="D3102">
        <f t="shared" si="48"/>
        <v>1.0341510341510336E-2</v>
      </c>
      <c r="E3102">
        <v>1.0341510341510336E-2</v>
      </c>
    </row>
    <row r="3103" spans="2:5">
      <c r="B3103" s="293">
        <f>'Historical VAR Data'!B3094</f>
        <v>41127</v>
      </c>
      <c r="C3103" s="292" t="str">
        <f>'Historical VAR Data'!F3094</f>
        <v>83.16</v>
      </c>
      <c r="D3103">
        <f t="shared" si="48"/>
        <v>-3.7139091889301819E-3</v>
      </c>
      <c r="E3103">
        <v>-3.7139091889301819E-3</v>
      </c>
    </row>
    <row r="3104" spans="2:5">
      <c r="B3104" s="293">
        <f>'Historical VAR Data'!B3095</f>
        <v>41124</v>
      </c>
      <c r="C3104" s="292" t="str">
        <f>'Historical VAR Data'!F3095</f>
        <v>83.47</v>
      </c>
      <c r="D3104">
        <f t="shared" si="48"/>
        <v>1.6810817395541421E-2</v>
      </c>
      <c r="E3104">
        <v>1.6810817395541421E-2</v>
      </c>
    </row>
    <row r="3105" spans="2:5">
      <c r="B3105" s="293">
        <f>'Historical VAR Data'!B3096</f>
        <v>41123</v>
      </c>
      <c r="C3105" s="292" t="str">
        <f>'Historical VAR Data'!F3096</f>
        <v>82.09</v>
      </c>
      <c r="D3105">
        <f t="shared" si="48"/>
        <v>3.8194005311749213E-2</v>
      </c>
      <c r="E3105">
        <v>3.8194005311749213E-2</v>
      </c>
    </row>
    <row r="3106" spans="2:5">
      <c r="B3106" s="293">
        <f>'Historical VAR Data'!B3097</f>
        <v>41122</v>
      </c>
      <c r="C3106" s="292" t="str">
        <f>'Historical VAR Data'!F3097</f>
        <v>79.07</v>
      </c>
      <c r="D3106">
        <f t="shared" si="48"/>
        <v>3.1717838112154278E-3</v>
      </c>
      <c r="E3106">
        <v>3.1717838112154278E-3</v>
      </c>
    </row>
    <row r="3107" spans="2:5">
      <c r="B3107" s="293">
        <f>'Historical VAR Data'!B3098</f>
        <v>41121</v>
      </c>
      <c r="C3107" s="292" t="str">
        <f>'Historical VAR Data'!F3098</f>
        <v>78.82</v>
      </c>
      <c r="D3107">
        <f t="shared" si="48"/>
        <v>-5.6768008073672617E-3</v>
      </c>
      <c r="E3107">
        <v>-5.6768008073672617E-3</v>
      </c>
    </row>
    <row r="3108" spans="2:5">
      <c r="B3108" s="293">
        <f>'Historical VAR Data'!B3099</f>
        <v>41120</v>
      </c>
      <c r="C3108" s="292" t="str">
        <f>'Historical VAR Data'!F3099</f>
        <v>79.27</v>
      </c>
      <c r="D3108">
        <f t="shared" si="48"/>
        <v>3.0283337665713523E-2</v>
      </c>
      <c r="E3108">
        <v>3.0283337665713523E-2</v>
      </c>
    </row>
    <row r="3109" spans="2:5">
      <c r="B3109" s="293">
        <f>'Historical VAR Data'!B3100</f>
        <v>41117</v>
      </c>
      <c r="C3109" s="292" t="str">
        <f>'Historical VAR Data'!F3100</f>
        <v>76.94</v>
      </c>
      <c r="D3109">
        <f t="shared" si="48"/>
        <v>1.3835814995388024E-2</v>
      </c>
      <c r="E3109">
        <v>1.3835814995388024E-2</v>
      </c>
    </row>
    <row r="3110" spans="2:5">
      <c r="B3110" s="293">
        <f>'Historical VAR Data'!B3101</f>
        <v>41116</v>
      </c>
      <c r="C3110" s="292" t="str">
        <f>'Historical VAR Data'!F3101</f>
        <v>75.89</v>
      </c>
      <c r="D3110">
        <f t="shared" si="48"/>
        <v>7.4339572547458153E-3</v>
      </c>
      <c r="E3110">
        <v>7.4339572547458153E-3</v>
      </c>
    </row>
    <row r="3111" spans="2:5">
      <c r="B3111" s="293">
        <f>'Historical VAR Data'!B3102</f>
        <v>41115</v>
      </c>
      <c r="C3111" s="292" t="str">
        <f>'Historical VAR Data'!F3102</f>
        <v>75.33</v>
      </c>
      <c r="D3111">
        <f t="shared" si="48"/>
        <v>-1.8629494528400296E-2</v>
      </c>
      <c r="E3111">
        <v>-1.8629494528400296E-2</v>
      </c>
    </row>
    <row r="3112" spans="2:5">
      <c r="B3112" s="293">
        <f>'Historical VAR Data'!B3103</f>
        <v>41114</v>
      </c>
      <c r="C3112" s="292" t="str">
        <f>'Historical VAR Data'!F3103</f>
        <v>76.76</v>
      </c>
      <c r="D3112">
        <f t="shared" si="48"/>
        <v>-5.570669775877609E-3</v>
      </c>
      <c r="E3112">
        <v>-5.570669775877609E-3</v>
      </c>
    </row>
    <row r="3113" spans="2:5">
      <c r="B3113" s="293">
        <f>'Historical VAR Data'!B3104</f>
        <v>41113</v>
      </c>
      <c r="C3113" s="292" t="str">
        <f>'Historical VAR Data'!F3104</f>
        <v>77.19</v>
      </c>
      <c r="D3113">
        <f t="shared" si="48"/>
        <v>-1.3798390187811401E-2</v>
      </c>
      <c r="E3113">
        <v>-1.3798390187811401E-2</v>
      </c>
    </row>
    <row r="3114" spans="2:5">
      <c r="B3114" s="293">
        <f>'Historical VAR Data'!B3105</f>
        <v>41110</v>
      </c>
      <c r="C3114" s="292" t="str">
        <f>'Historical VAR Data'!F3105</f>
        <v>78.27</v>
      </c>
      <c r="D3114">
        <f t="shared" si="48"/>
        <v>-7.6074553062001841E-3</v>
      </c>
      <c r="E3114">
        <v>-7.6074553062001841E-3</v>
      </c>
    </row>
    <row r="3115" spans="2:5">
      <c r="B3115" s="293">
        <f>'Historical VAR Data'!B3106</f>
        <v>41109</v>
      </c>
      <c r="C3115" s="292" t="str">
        <f>'Historical VAR Data'!F3106</f>
        <v>78.87</v>
      </c>
      <c r="D3115">
        <f t="shared" si="48"/>
        <v>2.536461636019053E-4</v>
      </c>
      <c r="E3115">
        <v>2.536461636019053E-4</v>
      </c>
    </row>
    <row r="3116" spans="2:5">
      <c r="B3116" s="293">
        <f>'Historical VAR Data'!B3107</f>
        <v>41108</v>
      </c>
      <c r="C3116" s="292" t="str">
        <f>'Historical VAR Data'!F3107</f>
        <v>78.85</v>
      </c>
      <c r="D3116">
        <f t="shared" si="48"/>
        <v>-7.8016861708821508E-3</v>
      </c>
      <c r="E3116">
        <v>-7.8016861708821508E-3</v>
      </c>
    </row>
    <row r="3117" spans="2:5">
      <c r="B3117" s="293">
        <f>'Historical VAR Data'!B3108</f>
        <v>41107</v>
      </c>
      <c r="C3117" s="292" t="str">
        <f>'Historical VAR Data'!F3108</f>
        <v>79.47</v>
      </c>
      <c r="D3117">
        <f t="shared" si="48"/>
        <v>-3.2610058948953353E-3</v>
      </c>
      <c r="E3117">
        <v>-3.2610058948953353E-3</v>
      </c>
    </row>
    <row r="3118" spans="2:5">
      <c r="B3118" s="293">
        <f>'Historical VAR Data'!B3109</f>
        <v>41106</v>
      </c>
      <c r="C3118" s="292" t="str">
        <f>'Historical VAR Data'!F3109</f>
        <v>79.73</v>
      </c>
      <c r="D3118">
        <f t="shared" si="48"/>
        <v>-5.8603491271820305E-3</v>
      </c>
      <c r="E3118">
        <v>-5.8603491271820305E-3</v>
      </c>
    </row>
    <row r="3119" spans="2:5">
      <c r="B3119" s="293">
        <f>'Historical VAR Data'!B3110</f>
        <v>41103</v>
      </c>
      <c r="C3119" s="292" t="str">
        <f>'Historical VAR Data'!F3110</f>
        <v>80.20</v>
      </c>
      <c r="D3119">
        <f t="shared" si="48"/>
        <v>5.0125313283208737E-3</v>
      </c>
      <c r="E3119">
        <v>5.0125313283208737E-3</v>
      </c>
    </row>
    <row r="3120" spans="2:5">
      <c r="B3120" s="293">
        <f>'Historical VAR Data'!B3111</f>
        <v>41102</v>
      </c>
      <c r="C3120" s="292" t="str">
        <f>'Historical VAR Data'!F3111</f>
        <v>79.80</v>
      </c>
      <c r="D3120">
        <f t="shared" si="48"/>
        <v>-7.4626865671642848E-3</v>
      </c>
      <c r="E3120">
        <v>-7.4626865671642848E-3</v>
      </c>
    </row>
    <row r="3121" spans="2:5">
      <c r="B3121" s="293">
        <f>'Historical VAR Data'!B3112</f>
        <v>41101</v>
      </c>
      <c r="C3121" s="292" t="str">
        <f>'Historical VAR Data'!F3112</f>
        <v>80.40</v>
      </c>
      <c r="D3121">
        <f t="shared" si="48"/>
        <v>1.8691588785047437E-3</v>
      </c>
      <c r="E3121">
        <v>1.8691588785047437E-3</v>
      </c>
    </row>
    <row r="3122" spans="2:5">
      <c r="B3122" s="293">
        <f>'Historical VAR Data'!B3113</f>
        <v>41100</v>
      </c>
      <c r="C3122" s="292" t="str">
        <f>'Historical VAR Data'!F3113</f>
        <v>80.25</v>
      </c>
      <c r="D3122">
        <f t="shared" si="48"/>
        <v>-1.2445550715618459E-3</v>
      </c>
      <c r="E3122">
        <v>-1.2445550715618459E-3</v>
      </c>
    </row>
    <row r="3123" spans="2:5">
      <c r="B3123" s="293">
        <f>'Historical VAR Data'!B3114</f>
        <v>41099</v>
      </c>
      <c r="C3123" s="292" t="str">
        <f>'Historical VAR Data'!F3114</f>
        <v>80.35</v>
      </c>
      <c r="D3123">
        <f t="shared" si="48"/>
        <v>-5.0767706785538732E-3</v>
      </c>
      <c r="E3123">
        <v>-5.0767706785538732E-3</v>
      </c>
    </row>
    <row r="3124" spans="2:5">
      <c r="B3124" s="293">
        <f>'Historical VAR Data'!B3115</f>
        <v>41096</v>
      </c>
      <c r="C3124" s="292" t="str">
        <f>'Historical VAR Data'!F3115</f>
        <v>80.76</v>
      </c>
      <c r="D3124">
        <f t="shared" si="48"/>
        <v>-4.5605817823245456E-3</v>
      </c>
      <c r="E3124">
        <v>-4.5605817823245456E-3</v>
      </c>
    </row>
    <row r="3125" spans="2:5">
      <c r="B3125" s="293">
        <f>'Historical VAR Data'!B3116</f>
        <v>41095</v>
      </c>
      <c r="C3125" s="292" t="str">
        <f>'Historical VAR Data'!F3116</f>
        <v>81.13</v>
      </c>
      <c r="D3125">
        <f t="shared" si="48"/>
        <v>4.332755632582252E-3</v>
      </c>
      <c r="E3125">
        <v>4.332755632582252E-3</v>
      </c>
    </row>
    <row r="3126" spans="2:5">
      <c r="B3126" s="293">
        <f>'Historical VAR Data'!B3117</f>
        <v>41094</v>
      </c>
      <c r="C3126" s="292" t="str">
        <f>'Historical VAR Data'!F3117</f>
        <v>80.78</v>
      </c>
      <c r="D3126">
        <f t="shared" si="48"/>
        <v>-9.8936433341575937E-4</v>
      </c>
      <c r="E3126">
        <v>-9.8936433341575937E-4</v>
      </c>
    </row>
    <row r="3127" spans="2:5">
      <c r="B3127" s="293">
        <f>'Historical VAR Data'!B3118</f>
        <v>41093</v>
      </c>
      <c r="C3127" s="292" t="str">
        <f>'Historical VAR Data'!F3118</f>
        <v>80.86</v>
      </c>
      <c r="D3127">
        <f t="shared" si="48"/>
        <v>-1.4818473697209749E-3</v>
      </c>
      <c r="E3127">
        <v>-1.4818473697209749E-3</v>
      </c>
    </row>
    <row r="3128" spans="2:5">
      <c r="B3128" s="293">
        <f>'Historical VAR Data'!B3119</f>
        <v>41092</v>
      </c>
      <c r="C3128" s="292" t="str">
        <f>'Historical VAR Data'!F3119</f>
        <v>80.98</v>
      </c>
      <c r="D3128">
        <f t="shared" si="48"/>
        <v>1.1617738913179349E-2</v>
      </c>
      <c r="E3128">
        <v>1.1617738913179349E-2</v>
      </c>
    </row>
    <row r="3129" spans="2:5">
      <c r="B3129" s="293">
        <f>'Historical VAR Data'!B3120</f>
        <v>41089</v>
      </c>
      <c r="C3129" s="292" t="str">
        <f>'Historical VAR Data'!F3120</f>
        <v>80.05</v>
      </c>
      <c r="D3129">
        <f t="shared" si="48"/>
        <v>1.1754297269969573E-2</v>
      </c>
      <c r="E3129">
        <v>1.1754297269969573E-2</v>
      </c>
    </row>
    <row r="3130" spans="2:5">
      <c r="B3130" s="293">
        <f>'Historical VAR Data'!B3121</f>
        <v>41088</v>
      </c>
      <c r="C3130" s="292" t="str">
        <f>'Historical VAR Data'!F3121</f>
        <v>79.12</v>
      </c>
      <c r="D3130">
        <f t="shared" si="48"/>
        <v>1.6052395017336584E-2</v>
      </c>
      <c r="E3130">
        <v>1.6052395017336584E-2</v>
      </c>
    </row>
    <row r="3131" spans="2:5">
      <c r="B3131" s="293">
        <f>'Historical VAR Data'!B3122</f>
        <v>41087</v>
      </c>
      <c r="C3131" s="292" t="str">
        <f>'Historical VAR Data'!F3122</f>
        <v>77.87</v>
      </c>
      <c r="D3131">
        <f t="shared" si="48"/>
        <v>9.0708824672800677E-3</v>
      </c>
      <c r="E3131">
        <v>9.0708824672800677E-3</v>
      </c>
    </row>
    <row r="3132" spans="2:5">
      <c r="B3132" s="293">
        <f>'Historical VAR Data'!B3123</f>
        <v>41086</v>
      </c>
      <c r="C3132" s="292" t="str">
        <f>'Historical VAR Data'!F3123</f>
        <v>77.17</v>
      </c>
      <c r="D3132">
        <f t="shared" si="48"/>
        <v>7.9676071055381319E-3</v>
      </c>
      <c r="E3132">
        <v>7.9676071055381319E-3</v>
      </c>
    </row>
    <row r="3133" spans="2:5">
      <c r="B3133" s="293">
        <f>'Historical VAR Data'!B3124</f>
        <v>41085</v>
      </c>
      <c r="C3133" s="292" t="str">
        <f>'Historical VAR Data'!F3124</f>
        <v>76.56</v>
      </c>
      <c r="D3133">
        <f t="shared" si="48"/>
        <v>2.2254221756774668E-3</v>
      </c>
      <c r="E3133">
        <v>2.2254221756774668E-3</v>
      </c>
    </row>
    <row r="3134" spans="2:5">
      <c r="B3134" s="293">
        <f>'Historical VAR Data'!B3125</f>
        <v>41082</v>
      </c>
      <c r="C3134" s="292" t="str">
        <f>'Historical VAR Data'!F3125</f>
        <v>76.39</v>
      </c>
      <c r="D3134">
        <f t="shared" si="48"/>
        <v>5.6608741442865564E-3</v>
      </c>
      <c r="E3134">
        <v>5.6608741442865564E-3</v>
      </c>
    </row>
    <row r="3135" spans="2:5">
      <c r="B3135" s="293">
        <f>'Historical VAR Data'!B3126</f>
        <v>41081</v>
      </c>
      <c r="C3135" s="292" t="str">
        <f>'Historical VAR Data'!F3126</f>
        <v>75.96</v>
      </c>
      <c r="D3135">
        <f t="shared" si="48"/>
        <v>1.1720831113478896E-2</v>
      </c>
      <c r="E3135">
        <v>1.1720831113478896E-2</v>
      </c>
    </row>
    <row r="3136" spans="2:5">
      <c r="B3136" s="293">
        <f>'Historical VAR Data'!B3127</f>
        <v>41080</v>
      </c>
      <c r="C3136" s="292" t="str">
        <f>'Historical VAR Data'!F3127</f>
        <v>75.08</v>
      </c>
      <c r="D3136">
        <f t="shared" si="48"/>
        <v>-6.6551311060824116E-4</v>
      </c>
      <c r="E3136">
        <v>-6.6551311060824116E-4</v>
      </c>
    </row>
    <row r="3137" spans="2:5">
      <c r="B3137" s="293">
        <f>'Historical VAR Data'!B3128</f>
        <v>41079</v>
      </c>
      <c r="C3137" s="292" t="str">
        <f>'Historical VAR Data'!F3128</f>
        <v>75.13</v>
      </c>
      <c r="D3137">
        <f t="shared" si="48"/>
        <v>2.9368575624082083E-3</v>
      </c>
      <c r="E3137">
        <v>2.9368575624082083E-3</v>
      </c>
    </row>
    <row r="3138" spans="2:5">
      <c r="B3138" s="293">
        <f>'Historical VAR Data'!B3129</f>
        <v>41078</v>
      </c>
      <c r="C3138" s="292" t="str">
        <f>'Historical VAR Data'!F3129</f>
        <v>74.91</v>
      </c>
      <c r="D3138">
        <f t="shared" si="48"/>
        <v>-6.630420368651373E-3</v>
      </c>
      <c r="E3138">
        <v>-6.630420368651373E-3</v>
      </c>
    </row>
    <row r="3139" spans="2:5">
      <c r="B3139" s="293">
        <f>'Historical VAR Data'!B3130</f>
        <v>41075</v>
      </c>
      <c r="C3139" s="292" t="str">
        <f>'Historical VAR Data'!F3130</f>
        <v>75.41</v>
      </c>
      <c r="D3139">
        <f t="shared" si="48"/>
        <v>1.3166733843880018E-2</v>
      </c>
      <c r="E3139">
        <v>1.3166733843880018E-2</v>
      </c>
    </row>
    <row r="3140" spans="2:5">
      <c r="B3140" s="293">
        <f>'Historical VAR Data'!B3131</f>
        <v>41074</v>
      </c>
      <c r="C3140" s="292" t="str">
        <f>'Historical VAR Data'!F3131</f>
        <v>74.43</v>
      </c>
      <c r="D3140">
        <f t="shared" si="48"/>
        <v>-3.9240996514779809E-2</v>
      </c>
      <c r="E3140">
        <v>-3.9240996514779809E-2</v>
      </c>
    </row>
    <row r="3141" spans="2:5">
      <c r="B3141" s="293">
        <f>'Historical VAR Data'!B3132</f>
        <v>41073</v>
      </c>
      <c r="C3141" s="292" t="str">
        <f>'Historical VAR Data'!F3132</f>
        <v>77.47</v>
      </c>
      <c r="D3141">
        <f t="shared" si="48"/>
        <v>-2.1225521162350054E-2</v>
      </c>
      <c r="E3141">
        <v>-2.1225521162350054E-2</v>
      </c>
    </row>
    <row r="3142" spans="2:5">
      <c r="B3142" s="293">
        <f>'Historical VAR Data'!B3133</f>
        <v>41072</v>
      </c>
      <c r="C3142" s="292" t="str">
        <f>'Historical VAR Data'!F3133</f>
        <v>79.15</v>
      </c>
      <c r="D3142">
        <f t="shared" si="48"/>
        <v>1.643765249775268E-2</v>
      </c>
      <c r="E3142">
        <v>1.643765249775268E-2</v>
      </c>
    </row>
    <row r="3143" spans="2:5">
      <c r="B3143" s="293">
        <f>'Historical VAR Data'!B3134</f>
        <v>41071</v>
      </c>
      <c r="C3143" s="292" t="str">
        <f>'Historical VAR Data'!F3134</f>
        <v>77.87</v>
      </c>
      <c r="D3143">
        <f t="shared" si="48"/>
        <v>-5.7456588355463316E-3</v>
      </c>
      <c r="E3143">
        <v>-5.7456588355463316E-3</v>
      </c>
    </row>
    <row r="3144" spans="2:5">
      <c r="B3144" s="293">
        <f>'Historical VAR Data'!B3135</f>
        <v>41068</v>
      </c>
      <c r="C3144" s="292" t="str">
        <f>'Historical VAR Data'!F3135</f>
        <v>78.32</v>
      </c>
      <c r="D3144">
        <f t="shared" si="48"/>
        <v>6.1664953751283365E-3</v>
      </c>
      <c r="E3144">
        <v>6.1664953751283365E-3</v>
      </c>
    </row>
    <row r="3145" spans="2:5">
      <c r="B3145" s="293">
        <f>'Historical VAR Data'!B3136</f>
        <v>41067</v>
      </c>
      <c r="C3145" s="292" t="str">
        <f>'Historical VAR Data'!F3136</f>
        <v>77.84</v>
      </c>
      <c r="D3145">
        <f t="shared" si="48"/>
        <v>1.4995436171600023E-2</v>
      </c>
      <c r="E3145">
        <v>1.4995436171600023E-2</v>
      </c>
    </row>
    <row r="3146" spans="2:5">
      <c r="B3146" s="293">
        <f>'Historical VAR Data'!B3137</f>
        <v>41066</v>
      </c>
      <c r="C3146" s="292" t="str">
        <f>'Historical VAR Data'!F3137</f>
        <v>76.69</v>
      </c>
      <c r="D3146">
        <f t="shared" si="48"/>
        <v>3.9441583084846799E-2</v>
      </c>
      <c r="E3146">
        <v>3.9441583084846799E-2</v>
      </c>
    </row>
    <row r="3147" spans="2:5">
      <c r="B3147" s="293">
        <f>'Historical VAR Data'!B3138</f>
        <v>41065</v>
      </c>
      <c r="C3147" s="292" t="str">
        <f>'Historical VAR Data'!F3138</f>
        <v>73.78</v>
      </c>
      <c r="D3147">
        <f t="shared" si="48"/>
        <v>2.0188053097345244E-2</v>
      </c>
      <c r="E3147">
        <v>2.0188053097345244E-2</v>
      </c>
    </row>
    <row r="3148" spans="2:5">
      <c r="B3148" s="293">
        <f>'Historical VAR Data'!B3139</f>
        <v>41064</v>
      </c>
      <c r="C3148" s="292" t="str">
        <f>'Historical VAR Data'!F3139</f>
        <v>72.32</v>
      </c>
      <c r="D3148">
        <f t="shared" si="48"/>
        <v>-7.2752230610844361E-3</v>
      </c>
      <c r="E3148">
        <v>-7.2752230610844361E-3</v>
      </c>
    </row>
    <row r="3149" spans="2:5">
      <c r="B3149" s="293">
        <f>'Historical VAR Data'!B3140</f>
        <v>41061</v>
      </c>
      <c r="C3149" s="292" t="str">
        <f>'Historical VAR Data'!F3140</f>
        <v>72.85</v>
      </c>
      <c r="D3149">
        <f t="shared" ref="D3149:D3212" si="49">(C3149-C3150)/C3150</f>
        <v>-1.1533242876526574E-2</v>
      </c>
      <c r="E3149">
        <v>-1.1533242876526574E-2</v>
      </c>
    </row>
    <row r="3150" spans="2:5">
      <c r="B3150" s="293">
        <f>'Historical VAR Data'!B3141</f>
        <v>41060</v>
      </c>
      <c r="C3150" s="292" t="str">
        <f>'Historical VAR Data'!F3141</f>
        <v>73.70</v>
      </c>
      <c r="D3150">
        <f t="shared" si="49"/>
        <v>1.0696653867251799E-2</v>
      </c>
      <c r="E3150">
        <v>1.0696653867251799E-2</v>
      </c>
    </row>
    <row r="3151" spans="2:5">
      <c r="B3151" s="293">
        <f>'Historical VAR Data'!B3142</f>
        <v>41059</v>
      </c>
      <c r="C3151" s="292" t="str">
        <f>'Historical VAR Data'!F3142</f>
        <v>72.92</v>
      </c>
      <c r="D3151">
        <f t="shared" si="49"/>
        <v>-1.7796030116358037E-3</v>
      </c>
      <c r="E3151">
        <v>-1.7796030116358037E-3</v>
      </c>
    </row>
    <row r="3152" spans="2:5">
      <c r="B3152" s="293">
        <f>'Historical VAR Data'!B3143</f>
        <v>41058</v>
      </c>
      <c r="C3152" s="292" t="str">
        <f>'Historical VAR Data'!F3143</f>
        <v>73.05</v>
      </c>
      <c r="D3152">
        <f t="shared" si="49"/>
        <v>6.8917987594762234E-3</v>
      </c>
      <c r="E3152">
        <v>6.8917987594762234E-3</v>
      </c>
    </row>
    <row r="3153" spans="2:5">
      <c r="B3153" s="293">
        <f>'Historical VAR Data'!B3144</f>
        <v>41057</v>
      </c>
      <c r="C3153" s="292" t="str">
        <f>'Historical VAR Data'!F3144</f>
        <v>72.55</v>
      </c>
      <c r="D3153">
        <f t="shared" si="49"/>
        <v>1.6248774338142549E-2</v>
      </c>
      <c r="E3153">
        <v>1.6248774338142549E-2</v>
      </c>
    </row>
    <row r="3154" spans="2:5">
      <c r="B3154" s="293">
        <f>'Historical VAR Data'!B3145</f>
        <v>41054</v>
      </c>
      <c r="C3154" s="292" t="str">
        <f>'Historical VAR Data'!F3145</f>
        <v>71.39</v>
      </c>
      <c r="D3154">
        <f t="shared" si="49"/>
        <v>7.0086907765625395E-4</v>
      </c>
      <c r="E3154">
        <v>7.0086907765625395E-4</v>
      </c>
    </row>
    <row r="3155" spans="2:5">
      <c r="B3155" s="293">
        <f>'Historical VAR Data'!B3146</f>
        <v>41053</v>
      </c>
      <c r="C3155" s="292" t="str">
        <f>'Historical VAR Data'!F3146</f>
        <v>71.34</v>
      </c>
      <c r="D3155">
        <f t="shared" si="49"/>
        <v>7.4848185284564486E-3</v>
      </c>
      <c r="E3155">
        <v>7.4848185284564486E-3</v>
      </c>
    </row>
    <row r="3156" spans="2:5">
      <c r="B3156" s="293">
        <f>'Historical VAR Data'!B3147</f>
        <v>41052</v>
      </c>
      <c r="C3156" s="292" t="str">
        <f>'Historical VAR Data'!F3147</f>
        <v>70.81</v>
      </c>
      <c r="D3156">
        <f t="shared" si="49"/>
        <v>-2.2544737212906382E-3</v>
      </c>
      <c r="E3156">
        <v>-2.2544737212906382E-3</v>
      </c>
    </row>
    <row r="3157" spans="2:5">
      <c r="B3157" s="293">
        <f>'Historical VAR Data'!B3148</f>
        <v>41051</v>
      </c>
      <c r="C3157" s="292" t="str">
        <f>'Historical VAR Data'!F3148</f>
        <v>70.97</v>
      </c>
      <c r="D3157">
        <f t="shared" si="49"/>
        <v>-1.5536135386322715E-2</v>
      </c>
      <c r="E3157">
        <v>-1.5536135386322715E-2</v>
      </c>
    </row>
    <row r="3158" spans="2:5">
      <c r="B3158" s="293">
        <f>'Historical VAR Data'!B3149</f>
        <v>41050</v>
      </c>
      <c r="C3158" s="292" t="str">
        <f>'Historical VAR Data'!F3149</f>
        <v>72.09</v>
      </c>
      <c r="D3158">
        <f t="shared" si="49"/>
        <v>-9.3445101003159625E-3</v>
      </c>
      <c r="E3158">
        <v>-9.3445101003159625E-3</v>
      </c>
    </row>
    <row r="3159" spans="2:5">
      <c r="B3159" s="293">
        <f>'Historical VAR Data'!B3150</f>
        <v>41047</v>
      </c>
      <c r="C3159" s="292" t="str">
        <f>'Historical VAR Data'!F3150</f>
        <v>72.77</v>
      </c>
      <c r="D3159">
        <f t="shared" si="49"/>
        <v>2.0044855620969897E-2</v>
      </c>
      <c r="E3159">
        <v>2.0044855620969897E-2</v>
      </c>
    </row>
    <row r="3160" spans="2:5">
      <c r="B3160" s="293">
        <f>'Historical VAR Data'!B3151</f>
        <v>41046</v>
      </c>
      <c r="C3160" s="292" t="str">
        <f>'Historical VAR Data'!F3151</f>
        <v>71.34</v>
      </c>
      <c r="D3160">
        <f t="shared" si="49"/>
        <v>7.4848185284564486E-3</v>
      </c>
      <c r="E3160">
        <v>7.4848185284564486E-3</v>
      </c>
    </row>
    <row r="3161" spans="2:5">
      <c r="B3161" s="293">
        <f>'Historical VAR Data'!B3152</f>
        <v>41045</v>
      </c>
      <c r="C3161" s="292" t="str">
        <f>'Historical VAR Data'!F3152</f>
        <v>70.81</v>
      </c>
      <c r="D3161">
        <f t="shared" si="49"/>
        <v>-1.6391165439644292E-2</v>
      </c>
      <c r="E3161">
        <v>-1.6391165439644292E-2</v>
      </c>
    </row>
    <row r="3162" spans="2:5">
      <c r="B3162" s="293">
        <f>'Historical VAR Data'!B3153</f>
        <v>41044</v>
      </c>
      <c r="C3162" s="292" t="str">
        <f>'Historical VAR Data'!F3153</f>
        <v>71.99</v>
      </c>
      <c r="D3162">
        <f t="shared" si="49"/>
        <v>-2.7819041188386257E-2</v>
      </c>
      <c r="E3162">
        <v>-2.7819041188386257E-2</v>
      </c>
    </row>
    <row r="3163" spans="2:5">
      <c r="B3163" s="293">
        <f>'Historical VAR Data'!B3154</f>
        <v>41043</v>
      </c>
      <c r="C3163" s="292" t="str">
        <f>'Historical VAR Data'!F3154</f>
        <v>74.05</v>
      </c>
      <c r="D3163">
        <f t="shared" si="49"/>
        <v>-4.4366765259478127E-3</v>
      </c>
      <c r="E3163">
        <v>-4.4366765259478127E-3</v>
      </c>
    </row>
    <row r="3164" spans="2:5">
      <c r="B3164" s="293">
        <f>'Historical VAR Data'!B3155</f>
        <v>41040</v>
      </c>
      <c r="C3164" s="292" t="str">
        <f>'Historical VAR Data'!F3155</f>
        <v>74.38</v>
      </c>
      <c r="D3164">
        <f t="shared" si="49"/>
        <v>-8.3988801493135538E-3</v>
      </c>
      <c r="E3164">
        <v>-8.3988801493135538E-3</v>
      </c>
    </row>
    <row r="3165" spans="2:5">
      <c r="B3165" s="293">
        <f>'Historical VAR Data'!B3156</f>
        <v>41039</v>
      </c>
      <c r="C3165" s="292" t="str">
        <f>'Historical VAR Data'!F3156</f>
        <v>75.01</v>
      </c>
      <c r="D3165">
        <f t="shared" si="49"/>
        <v>-1.3545502367175185E-2</v>
      </c>
      <c r="E3165">
        <v>-1.3545502367175185E-2</v>
      </c>
    </row>
    <row r="3166" spans="2:5">
      <c r="B3166" s="293">
        <f>'Historical VAR Data'!B3157</f>
        <v>41038</v>
      </c>
      <c r="C3166" s="292" t="str">
        <f>'Historical VAR Data'!F3157</f>
        <v>76.04</v>
      </c>
      <c r="D3166">
        <f t="shared" si="49"/>
        <v>-2.8491120480388269E-2</v>
      </c>
      <c r="E3166">
        <v>-2.8491120480388269E-2</v>
      </c>
    </row>
    <row r="3167" spans="2:5">
      <c r="B3167" s="293">
        <f>'Historical VAR Data'!B3158</f>
        <v>41037</v>
      </c>
      <c r="C3167" s="292" t="str">
        <f>'Historical VAR Data'!F3158</f>
        <v>78.27</v>
      </c>
      <c r="D3167">
        <f t="shared" si="49"/>
        <v>-1.6581632653062455E-3</v>
      </c>
      <c r="E3167">
        <v>-1.6581632653062455E-3</v>
      </c>
    </row>
    <row r="3168" spans="2:5">
      <c r="B3168" s="293">
        <f>'Historical VAR Data'!B3159</f>
        <v>41036</v>
      </c>
      <c r="C3168" s="292" t="str">
        <f>'Historical VAR Data'!F3159</f>
        <v>78.40</v>
      </c>
      <c r="D3168">
        <f t="shared" si="49"/>
        <v>7.8416248875176672E-3</v>
      </c>
      <c r="E3168">
        <v>7.8416248875176672E-3</v>
      </c>
    </row>
    <row r="3169" spans="2:5">
      <c r="B3169" s="293">
        <f>'Historical VAR Data'!B3160</f>
        <v>41033</v>
      </c>
      <c r="C3169" s="292" t="str">
        <f>'Historical VAR Data'!F3160</f>
        <v>77.79</v>
      </c>
      <c r="D3169">
        <f t="shared" si="49"/>
        <v>-1.3067749302207396E-2</v>
      </c>
      <c r="E3169">
        <v>-1.3067749302207396E-2</v>
      </c>
    </row>
    <row r="3170" spans="2:5">
      <c r="B3170" s="293">
        <f>'Historical VAR Data'!B3161</f>
        <v>41032</v>
      </c>
      <c r="C3170" s="292" t="str">
        <f>'Historical VAR Data'!F3161</f>
        <v>78.82</v>
      </c>
      <c r="D3170">
        <f t="shared" si="49"/>
        <v>-1.7819314641744632E-2</v>
      </c>
      <c r="E3170">
        <v>-1.7819314641744632E-2</v>
      </c>
    </row>
    <row r="3171" spans="2:5">
      <c r="B3171" s="293">
        <f>'Historical VAR Data'!B3162</f>
        <v>41031</v>
      </c>
      <c r="C3171" s="292" t="str">
        <f>'Historical VAR Data'!F3162</f>
        <v>80.25</v>
      </c>
      <c r="D3171">
        <f t="shared" si="49"/>
        <v>-1.6303015444961981E-2</v>
      </c>
      <c r="E3171">
        <v>-1.6303015444961981E-2</v>
      </c>
    </row>
    <row r="3172" spans="2:5">
      <c r="B3172" s="293">
        <f>'Historical VAR Data'!B3163</f>
        <v>41029</v>
      </c>
      <c r="C3172" s="292" t="str">
        <f>'Historical VAR Data'!F3163</f>
        <v>81.58</v>
      </c>
      <c r="D3172">
        <f t="shared" si="49"/>
        <v>3.6909448818897286E-3</v>
      </c>
      <c r="E3172">
        <v>3.6909448818897286E-3</v>
      </c>
    </row>
    <row r="3173" spans="2:5">
      <c r="B3173" s="293">
        <f>'Historical VAR Data'!B3164</f>
        <v>41026</v>
      </c>
      <c r="C3173" s="292" t="str">
        <f>'Historical VAR Data'!F3164</f>
        <v>81.28</v>
      </c>
      <c r="D3173">
        <f t="shared" si="49"/>
        <v>4.5729823260413369E-3</v>
      </c>
      <c r="E3173">
        <v>4.5729823260413369E-3</v>
      </c>
    </row>
    <row r="3174" spans="2:5">
      <c r="B3174" s="293">
        <f>'Historical VAR Data'!B3165</f>
        <v>41025</v>
      </c>
      <c r="C3174" s="292" t="str">
        <f>'Historical VAR Data'!F3165</f>
        <v>80.91</v>
      </c>
      <c r="D3174">
        <f t="shared" si="49"/>
        <v>-2.2708056528566369E-2</v>
      </c>
      <c r="E3174">
        <v>-2.2708056528566369E-2</v>
      </c>
    </row>
    <row r="3175" spans="2:5">
      <c r="B3175" s="293">
        <f>'Historical VAR Data'!B3166</f>
        <v>41024</v>
      </c>
      <c r="C3175" s="292" t="str">
        <f>'Historical VAR Data'!F3166</f>
        <v>82.79</v>
      </c>
      <c r="D3175">
        <f t="shared" si="49"/>
        <v>-1.4287415168472303E-2</v>
      </c>
      <c r="E3175">
        <v>-1.4287415168472303E-2</v>
      </c>
    </row>
    <row r="3176" spans="2:5">
      <c r="B3176" s="293">
        <f>'Historical VAR Data'!B3167</f>
        <v>41023</v>
      </c>
      <c r="C3176" s="292" t="str">
        <f>'Historical VAR Data'!F3167</f>
        <v>83.99</v>
      </c>
      <c r="D3176">
        <f t="shared" si="49"/>
        <v>8.0412866058569583E-3</v>
      </c>
      <c r="E3176">
        <v>8.0412866058569583E-3</v>
      </c>
    </row>
    <row r="3177" spans="2:5">
      <c r="B3177" s="293">
        <f>'Historical VAR Data'!B3168</f>
        <v>41022</v>
      </c>
      <c r="C3177" s="292" t="str">
        <f>'Historical VAR Data'!F3168</f>
        <v>83.32</v>
      </c>
      <c r="D3177">
        <f t="shared" si="49"/>
        <v>4.3394406943105049E-3</v>
      </c>
      <c r="E3177">
        <v>4.3394406943105049E-3</v>
      </c>
    </row>
    <row r="3178" spans="2:5">
      <c r="B3178" s="293">
        <f>'Historical VAR Data'!B3169</f>
        <v>41019</v>
      </c>
      <c r="C3178" s="292" t="str">
        <f>'Historical VAR Data'!F3169</f>
        <v>82.96</v>
      </c>
      <c r="D3178">
        <f t="shared" si="49"/>
        <v>-1.7294479981047238E-2</v>
      </c>
      <c r="E3178">
        <v>-1.7294479981047238E-2</v>
      </c>
    </row>
    <row r="3179" spans="2:5">
      <c r="B3179" s="293">
        <f>'Historical VAR Data'!B3170</f>
        <v>41018</v>
      </c>
      <c r="C3179" s="292" t="str">
        <f>'Historical VAR Data'!F3170</f>
        <v>84.42</v>
      </c>
      <c r="D3179">
        <f t="shared" si="49"/>
        <v>1.542294459603695E-3</v>
      </c>
      <c r="E3179">
        <v>1.542294459603695E-3</v>
      </c>
    </row>
    <row r="3180" spans="2:5">
      <c r="B3180" s="293">
        <f>'Historical VAR Data'!B3171</f>
        <v>41017</v>
      </c>
      <c r="C3180" s="292" t="str">
        <f>'Historical VAR Data'!F3171</f>
        <v>84.29</v>
      </c>
      <c r="D3180">
        <f t="shared" si="49"/>
        <v>2.3784040908550698E-3</v>
      </c>
      <c r="E3180">
        <v>2.3784040908550698E-3</v>
      </c>
    </row>
    <row r="3181" spans="2:5">
      <c r="B3181" s="293">
        <f>'Historical VAR Data'!B3172</f>
        <v>41016</v>
      </c>
      <c r="C3181" s="292" t="str">
        <f>'Historical VAR Data'!F3172</f>
        <v>84.09</v>
      </c>
      <c r="D3181">
        <f t="shared" si="49"/>
        <v>1.2035142616440004E-2</v>
      </c>
      <c r="E3181">
        <v>1.2035142616440004E-2</v>
      </c>
    </row>
    <row r="3182" spans="2:5">
      <c r="B3182" s="293">
        <f>'Historical VAR Data'!B3173</f>
        <v>41015</v>
      </c>
      <c r="C3182" s="292" t="str">
        <f>'Historical VAR Data'!F3173</f>
        <v>83.09</v>
      </c>
      <c r="D3182">
        <f t="shared" si="49"/>
        <v>-7.5250836120400793E-3</v>
      </c>
      <c r="E3182">
        <v>-7.5250836120400793E-3</v>
      </c>
    </row>
    <row r="3183" spans="2:5">
      <c r="B3183" s="293">
        <f>'Historical VAR Data'!B3174</f>
        <v>41012</v>
      </c>
      <c r="C3183" s="292" t="str">
        <f>'Historical VAR Data'!F3174</f>
        <v>83.72</v>
      </c>
      <c r="D3183">
        <f t="shared" si="49"/>
        <v>7.9460630869250728E-3</v>
      </c>
      <c r="E3183">
        <v>7.9460630869250728E-3</v>
      </c>
    </row>
    <row r="3184" spans="2:5">
      <c r="B3184" s="293">
        <f>'Historical VAR Data'!B3175</f>
        <v>41011</v>
      </c>
      <c r="C3184" s="292" t="str">
        <f>'Historical VAR Data'!F3175</f>
        <v>83.06</v>
      </c>
      <c r="D3184">
        <f t="shared" si="49"/>
        <v>6.0233706782311961E-4</v>
      </c>
      <c r="E3184">
        <v>6.0233706782311961E-4</v>
      </c>
    </row>
    <row r="3185" spans="2:5">
      <c r="B3185" s="293">
        <f>'Historical VAR Data'!B3176</f>
        <v>41010</v>
      </c>
      <c r="C3185" s="292" t="str">
        <f>'Historical VAR Data'!F3176</f>
        <v>83.01</v>
      </c>
      <c r="D3185">
        <f t="shared" si="49"/>
        <v>1.8152827180179125E-2</v>
      </c>
      <c r="E3185">
        <v>1.8152827180179125E-2</v>
      </c>
    </row>
    <row r="3186" spans="2:5">
      <c r="B3186" s="293">
        <f>'Historical VAR Data'!B3177</f>
        <v>41009</v>
      </c>
      <c r="C3186" s="292" t="str">
        <f>'Historical VAR Data'!F3177</f>
        <v>81.53</v>
      </c>
      <c r="D3186">
        <f t="shared" si="49"/>
        <v>-4.031272904959666E-3</v>
      </c>
      <c r="E3186">
        <v>-4.031272904959666E-3</v>
      </c>
    </row>
    <row r="3187" spans="2:5">
      <c r="B3187" s="293">
        <f>'Historical VAR Data'!B3178</f>
        <v>41008</v>
      </c>
      <c r="C3187" s="292" t="str">
        <f>'Historical VAR Data'!F3178</f>
        <v>81.86</v>
      </c>
      <c r="D3187">
        <f t="shared" si="49"/>
        <v>-2.8252611585944866E-2</v>
      </c>
      <c r="E3187">
        <v>-2.8252611585944866E-2</v>
      </c>
    </row>
    <row r="3188" spans="2:5">
      <c r="B3188" s="293">
        <f>'Historical VAR Data'!B3179</f>
        <v>41003</v>
      </c>
      <c r="C3188" s="292" t="str">
        <f>'Historical VAR Data'!F3179</f>
        <v>84.24</v>
      </c>
      <c r="D3188">
        <f t="shared" si="49"/>
        <v>1.7838030681411757E-3</v>
      </c>
      <c r="E3188">
        <v>1.7838030681411757E-3</v>
      </c>
    </row>
    <row r="3189" spans="2:5">
      <c r="B3189" s="293">
        <f>'Historical VAR Data'!B3180</f>
        <v>41002</v>
      </c>
      <c r="C3189" s="292" t="str">
        <f>'Historical VAR Data'!F3180</f>
        <v>84.09</v>
      </c>
      <c r="D3189">
        <f t="shared" si="49"/>
        <v>0</v>
      </c>
      <c r="E3189">
        <v>0</v>
      </c>
    </row>
    <row r="3190" spans="2:5">
      <c r="B3190" s="293">
        <f>'Historical VAR Data'!B3181</f>
        <v>41001</v>
      </c>
      <c r="C3190" s="292" t="str">
        <f>'Historical VAR Data'!F3181</f>
        <v>84.09</v>
      </c>
      <c r="D3190">
        <f t="shared" si="49"/>
        <v>2.912740178680712E-2</v>
      </c>
      <c r="E3190">
        <v>2.912740178680712E-2</v>
      </c>
    </row>
    <row r="3191" spans="2:5">
      <c r="B3191" s="293">
        <f>'Historical VAR Data'!B3182</f>
        <v>40998</v>
      </c>
      <c r="C3191" s="292" t="str">
        <f>'Historical VAR Data'!F3182</f>
        <v>81.71</v>
      </c>
      <c r="D3191">
        <f t="shared" si="49"/>
        <v>1.5935278254473578E-3</v>
      </c>
      <c r="E3191">
        <v>1.5935278254473578E-3</v>
      </c>
    </row>
    <row r="3192" spans="2:5">
      <c r="B3192" s="293">
        <f>'Historical VAR Data'!B3183</f>
        <v>40997</v>
      </c>
      <c r="C3192" s="292" t="str">
        <f>'Historical VAR Data'!F3183</f>
        <v>81.58</v>
      </c>
      <c r="D3192">
        <f t="shared" si="49"/>
        <v>5.5466535190435455E-3</v>
      </c>
      <c r="E3192">
        <v>5.5466535190435455E-3</v>
      </c>
    </row>
    <row r="3193" spans="2:5">
      <c r="B3193" s="293">
        <f>'Historical VAR Data'!B3184</f>
        <v>40996</v>
      </c>
      <c r="C3193" s="292" t="str">
        <f>'Historical VAR Data'!F3184</f>
        <v>81.13</v>
      </c>
      <c r="D3193">
        <f t="shared" si="49"/>
        <v>-1.4695166383288898E-2</v>
      </c>
      <c r="E3193">
        <v>-1.4695166383288898E-2</v>
      </c>
    </row>
    <row r="3194" spans="2:5">
      <c r="B3194" s="293">
        <f>'Historical VAR Data'!B3185</f>
        <v>40995</v>
      </c>
      <c r="C3194" s="292" t="str">
        <f>'Historical VAR Data'!F3185</f>
        <v>82.34</v>
      </c>
      <c r="D3194">
        <f t="shared" si="49"/>
        <v>-8.6684324584637464E-3</v>
      </c>
      <c r="E3194">
        <v>-8.6684324584637464E-3</v>
      </c>
    </row>
    <row r="3195" spans="2:5">
      <c r="B3195" s="293">
        <f>'Historical VAR Data'!B3186</f>
        <v>40994</v>
      </c>
      <c r="C3195" s="292" t="str">
        <f>'Historical VAR Data'!F3186</f>
        <v>83.06</v>
      </c>
      <c r="D3195">
        <f t="shared" si="49"/>
        <v>-3.6985507246376788E-2</v>
      </c>
      <c r="E3195">
        <v>-3.6985507246376788E-2</v>
      </c>
    </row>
    <row r="3196" spans="2:5">
      <c r="B3196" s="293">
        <f>'Historical VAR Data'!B3187</f>
        <v>40991</v>
      </c>
      <c r="C3196" s="292" t="str">
        <f>'Historical VAR Data'!F3187</f>
        <v>86.25</v>
      </c>
      <c r="D3196">
        <f t="shared" si="49"/>
        <v>3.1402651779483138E-3</v>
      </c>
      <c r="E3196">
        <v>3.1402651779483138E-3</v>
      </c>
    </row>
    <row r="3197" spans="2:5">
      <c r="B3197" s="293">
        <f>'Historical VAR Data'!B3188</f>
        <v>40990</v>
      </c>
      <c r="C3197" s="292" t="str">
        <f>'Historical VAR Data'!F3188</f>
        <v>85.98</v>
      </c>
      <c r="D3197">
        <f t="shared" si="49"/>
        <v>-2.5832766825288931E-2</v>
      </c>
      <c r="E3197">
        <v>-2.5832766825288931E-2</v>
      </c>
    </row>
    <row r="3198" spans="2:5">
      <c r="B3198" s="293">
        <f>'Historical VAR Data'!B3189</f>
        <v>40989</v>
      </c>
      <c r="C3198" s="292" t="str">
        <f>'Historical VAR Data'!F3189</f>
        <v>88.26</v>
      </c>
      <c r="D3198">
        <f t="shared" si="49"/>
        <v>1.5299666398251446E-2</v>
      </c>
      <c r="E3198">
        <v>1.5299666398251446E-2</v>
      </c>
    </row>
    <row r="3199" spans="2:5">
      <c r="B3199" s="293">
        <f>'Historical VAR Data'!B3190</f>
        <v>40988</v>
      </c>
      <c r="C3199" s="292" t="str">
        <f>'Historical VAR Data'!F3190</f>
        <v>86.93</v>
      </c>
      <c r="D3199">
        <f t="shared" si="49"/>
        <v>6.9500752924824341E-3</v>
      </c>
      <c r="E3199">
        <v>6.9500752924824341E-3</v>
      </c>
    </row>
    <row r="3200" spans="2:5">
      <c r="B3200" s="293">
        <f>'Historical VAR Data'!B3191</f>
        <v>40987</v>
      </c>
      <c r="C3200" s="292" t="str">
        <f>'Historical VAR Data'!F3191</f>
        <v>86.33</v>
      </c>
      <c r="D3200">
        <f t="shared" si="49"/>
        <v>-2.3113371085173103E-3</v>
      </c>
      <c r="E3200">
        <v>-2.3113371085173103E-3</v>
      </c>
    </row>
    <row r="3201" spans="2:5">
      <c r="B3201" s="293">
        <f>'Historical VAR Data'!B3192</f>
        <v>40984</v>
      </c>
      <c r="C3201" s="292" t="str">
        <f>'Historical VAR Data'!F3192</f>
        <v>86.53</v>
      </c>
      <c r="D3201">
        <f t="shared" si="49"/>
        <v>-4.0368193412443167E-2</v>
      </c>
      <c r="E3201">
        <v>-4.0368193412443167E-2</v>
      </c>
    </row>
    <row r="3202" spans="2:5">
      <c r="B3202" s="293">
        <f>'Historical VAR Data'!B3193</f>
        <v>40983</v>
      </c>
      <c r="C3202" s="292" t="str">
        <f>'Historical VAR Data'!F3193</f>
        <v>90.17</v>
      </c>
      <c r="D3202">
        <f t="shared" si="49"/>
        <v>1.1327949753252638E-2</v>
      </c>
      <c r="E3202">
        <v>1.1327949753252638E-2</v>
      </c>
    </row>
    <row r="3203" spans="2:5">
      <c r="B3203" s="293">
        <f>'Historical VAR Data'!B3194</f>
        <v>40982</v>
      </c>
      <c r="C3203" s="292" t="str">
        <f>'Historical VAR Data'!F3194</f>
        <v>89.16</v>
      </c>
      <c r="D3203">
        <f t="shared" si="49"/>
        <v>2.5063232927109595E-2</v>
      </c>
      <c r="E3203">
        <v>2.5063232927109595E-2</v>
      </c>
    </row>
    <row r="3204" spans="2:5">
      <c r="B3204" s="293">
        <f>'Historical VAR Data'!B3195</f>
        <v>40981</v>
      </c>
      <c r="C3204" s="292" t="str">
        <f>'Historical VAR Data'!F3195</f>
        <v>86.98</v>
      </c>
      <c r="D3204">
        <f t="shared" si="49"/>
        <v>6.7129629629629432E-3</v>
      </c>
      <c r="E3204">
        <v>6.7129629629629432E-3</v>
      </c>
    </row>
    <row r="3205" spans="2:5">
      <c r="B3205" s="293">
        <f>'Historical VAR Data'!B3196</f>
        <v>40980</v>
      </c>
      <c r="C3205" s="292" t="str">
        <f>'Historical VAR Data'!F3196</f>
        <v>86.40</v>
      </c>
      <c r="D3205">
        <f t="shared" si="49"/>
        <v>-8.9470061940812237E-3</v>
      </c>
      <c r="E3205">
        <v>-8.9470061940812237E-3</v>
      </c>
    </row>
    <row r="3206" spans="2:5">
      <c r="B3206" s="293">
        <f>'Historical VAR Data'!B3197</f>
        <v>40977</v>
      </c>
      <c r="C3206" s="292" t="str">
        <f>'Historical VAR Data'!F3197</f>
        <v>87.18</v>
      </c>
      <c r="D3206">
        <f t="shared" si="49"/>
        <v>2.0245757753072018E-2</v>
      </c>
      <c r="E3206">
        <v>2.0245757753072018E-2</v>
      </c>
    </row>
    <row r="3207" spans="2:5">
      <c r="B3207" s="293">
        <f>'Historical VAR Data'!B3198</f>
        <v>40975</v>
      </c>
      <c r="C3207" s="292" t="str">
        <f>'Historical VAR Data'!F3198</f>
        <v>85.45</v>
      </c>
      <c r="D3207">
        <f t="shared" si="49"/>
        <v>-2.4877325116968992E-2</v>
      </c>
      <c r="E3207">
        <v>-2.4877325116968992E-2</v>
      </c>
    </row>
    <row r="3208" spans="2:5">
      <c r="B3208" s="293">
        <f>'Historical VAR Data'!B3199</f>
        <v>40974</v>
      </c>
      <c r="C3208" s="292" t="str">
        <f>'Historical VAR Data'!F3199</f>
        <v>87.63</v>
      </c>
      <c r="D3208">
        <f t="shared" si="49"/>
        <v>-6.3499262954983815E-3</v>
      </c>
      <c r="E3208">
        <v>-6.3499262954983815E-3</v>
      </c>
    </row>
    <row r="3209" spans="2:5">
      <c r="B3209" s="293">
        <f>'Historical VAR Data'!B3200</f>
        <v>40973</v>
      </c>
      <c r="C3209" s="292" t="str">
        <f>'Historical VAR Data'!F3200</f>
        <v>88.19</v>
      </c>
      <c r="D3209">
        <f t="shared" si="49"/>
        <v>-1.8693668632469199E-2</v>
      </c>
      <c r="E3209">
        <v>-1.8693668632469199E-2</v>
      </c>
    </row>
    <row r="3210" spans="2:5">
      <c r="B3210" s="293">
        <f>'Historical VAR Data'!B3201</f>
        <v>40970</v>
      </c>
      <c r="C3210" s="292" t="str">
        <f>'Historical VAR Data'!F3201</f>
        <v>89.87</v>
      </c>
      <c r="D3210">
        <f t="shared" si="49"/>
        <v>1.4448583361553234E-2</v>
      </c>
      <c r="E3210">
        <v>1.4448583361553234E-2</v>
      </c>
    </row>
    <row r="3211" spans="2:5">
      <c r="B3211" s="293">
        <f>'Historical VAR Data'!B3202</f>
        <v>40969</v>
      </c>
      <c r="C3211" s="292" t="str">
        <f>'Historical VAR Data'!F3202</f>
        <v>88.59</v>
      </c>
      <c r="D3211">
        <f t="shared" si="49"/>
        <v>-2.5412541254125436E-2</v>
      </c>
      <c r="E3211">
        <v>-2.5412541254125436E-2</v>
      </c>
    </row>
    <row r="3212" spans="2:5">
      <c r="B3212" s="293">
        <f>'Historical VAR Data'!B3203</f>
        <v>40968</v>
      </c>
      <c r="C3212" s="292" t="str">
        <f>'Historical VAR Data'!F3203</f>
        <v>90.90</v>
      </c>
      <c r="D3212">
        <f t="shared" si="49"/>
        <v>5.6422170594092836E-3</v>
      </c>
      <c r="E3212">
        <v>5.6422170594092836E-3</v>
      </c>
    </row>
    <row r="3213" spans="2:5">
      <c r="B3213" s="293">
        <f>'Historical VAR Data'!B3204</f>
        <v>40967</v>
      </c>
      <c r="C3213" s="292" t="str">
        <f>'Historical VAR Data'!F3204</f>
        <v>90.39</v>
      </c>
      <c r="D3213">
        <f t="shared" ref="D3213:D3276" si="50">(C3213-C3214)/C3214</f>
        <v>-4.5154185022026061E-3</v>
      </c>
      <c r="E3213">
        <v>-4.5154185022026061E-3</v>
      </c>
    </row>
    <row r="3214" spans="2:5">
      <c r="B3214" s="293">
        <f>'Historical VAR Data'!B3205</f>
        <v>40966</v>
      </c>
      <c r="C3214" s="292" t="str">
        <f>'Historical VAR Data'!F3205</f>
        <v>90.80</v>
      </c>
      <c r="D3214">
        <f t="shared" si="50"/>
        <v>-1.5504716469695401E-2</v>
      </c>
      <c r="E3214">
        <v>-1.5504716469695401E-2</v>
      </c>
    </row>
    <row r="3215" spans="2:5">
      <c r="B3215" s="293">
        <f>'Historical VAR Data'!B3206</f>
        <v>40963</v>
      </c>
      <c r="C3215" s="292" t="str">
        <f>'Historical VAR Data'!F3206</f>
        <v>92.23</v>
      </c>
      <c r="D3215">
        <f t="shared" si="50"/>
        <v>-7.2120559741657873E-3</v>
      </c>
      <c r="E3215">
        <v>-7.2120559741657873E-3</v>
      </c>
    </row>
    <row r="3216" spans="2:5">
      <c r="B3216" s="293">
        <f>'Historical VAR Data'!B3207</f>
        <v>40962</v>
      </c>
      <c r="C3216" s="292" t="str">
        <f>'Historical VAR Data'!F3207</f>
        <v>92.90</v>
      </c>
      <c r="D3216">
        <f t="shared" si="50"/>
        <v>1.220309435606891E-2</v>
      </c>
      <c r="E3216">
        <v>1.220309435606891E-2</v>
      </c>
    </row>
    <row r="3217" spans="2:5">
      <c r="B3217" s="293">
        <f>'Historical VAR Data'!B3208</f>
        <v>40961</v>
      </c>
      <c r="C3217" s="292" t="str">
        <f>'Historical VAR Data'!F3208</f>
        <v>91.78</v>
      </c>
      <c r="D3217">
        <f t="shared" si="50"/>
        <v>-1.7975604536700114E-2</v>
      </c>
      <c r="E3217">
        <v>-1.7975604536700114E-2</v>
      </c>
    </row>
    <row r="3218" spans="2:5">
      <c r="B3218" s="293">
        <f>'Historical VAR Data'!B3209</f>
        <v>40960</v>
      </c>
      <c r="C3218" s="292" t="str">
        <f>'Historical VAR Data'!F3209</f>
        <v>93.46</v>
      </c>
      <c r="D3218">
        <f t="shared" si="50"/>
        <v>-9.3279626881493487E-3</v>
      </c>
      <c r="E3218">
        <v>-9.3279626881493487E-3</v>
      </c>
    </row>
    <row r="3219" spans="2:5">
      <c r="B3219" s="293">
        <f>'Historical VAR Data'!B3210</f>
        <v>40956</v>
      </c>
      <c r="C3219" s="292" t="str">
        <f>'Historical VAR Data'!F3210</f>
        <v>94.34</v>
      </c>
      <c r="D3219">
        <f t="shared" si="50"/>
        <v>2.1548456957228037E-2</v>
      </c>
      <c r="E3219">
        <v>2.1548456957228037E-2</v>
      </c>
    </row>
    <row r="3220" spans="2:5">
      <c r="B3220" s="293">
        <f>'Historical VAR Data'!B3211</f>
        <v>40955</v>
      </c>
      <c r="C3220" s="292" t="str">
        <f>'Historical VAR Data'!F3211</f>
        <v>92.35</v>
      </c>
      <c r="D3220">
        <f t="shared" si="50"/>
        <v>1.0172828702690796E-2</v>
      </c>
      <c r="E3220">
        <v>1.0172828702690796E-2</v>
      </c>
    </row>
    <row r="3221" spans="2:5">
      <c r="B3221" s="293">
        <f>'Historical VAR Data'!B3212</f>
        <v>40954</v>
      </c>
      <c r="C3221" s="292" t="str">
        <f>'Historical VAR Data'!F3212</f>
        <v>91.42</v>
      </c>
      <c r="D3221">
        <f t="shared" si="50"/>
        <v>2.4122807017543735E-3</v>
      </c>
      <c r="E3221">
        <v>2.4122807017543735E-3</v>
      </c>
    </row>
    <row r="3222" spans="2:5">
      <c r="B3222" s="293">
        <f>'Historical VAR Data'!B3213</f>
        <v>40953</v>
      </c>
      <c r="C3222" s="292" t="str">
        <f>'Historical VAR Data'!F3213</f>
        <v>91.20</v>
      </c>
      <c r="D3222">
        <f t="shared" si="50"/>
        <v>3.6315615714757154E-3</v>
      </c>
      <c r="E3222">
        <v>3.6315615714757154E-3</v>
      </c>
    </row>
    <row r="3223" spans="2:5">
      <c r="B3223" s="293">
        <f>'Historical VAR Data'!B3214</f>
        <v>40952</v>
      </c>
      <c r="C3223" s="292" t="str">
        <f>'Historical VAR Data'!F3214</f>
        <v>90.87</v>
      </c>
      <c r="D3223">
        <f t="shared" si="50"/>
        <v>3.5339591385975416E-3</v>
      </c>
      <c r="E3223">
        <v>3.5339591385975416E-3</v>
      </c>
    </row>
    <row r="3224" spans="2:5">
      <c r="B3224" s="293">
        <f>'Historical VAR Data'!B3215</f>
        <v>40949</v>
      </c>
      <c r="C3224" s="292" t="str">
        <f>'Historical VAR Data'!F3215</f>
        <v>90.55</v>
      </c>
      <c r="D3224">
        <f t="shared" si="50"/>
        <v>1.9918114418500895E-3</v>
      </c>
      <c r="E3224">
        <v>1.9918114418500895E-3</v>
      </c>
    </row>
    <row r="3225" spans="2:5">
      <c r="B3225" s="293">
        <f>'Historical VAR Data'!B3216</f>
        <v>40948</v>
      </c>
      <c r="C3225" s="292" t="str">
        <f>'Historical VAR Data'!F3216</f>
        <v>90.37</v>
      </c>
      <c r="D3225">
        <f t="shared" si="50"/>
        <v>1.5507360377570624E-2</v>
      </c>
      <c r="E3225">
        <v>1.5507360377570624E-2</v>
      </c>
    </row>
    <row r="3226" spans="2:5">
      <c r="B3226" s="293">
        <f>'Historical VAR Data'!B3217</f>
        <v>40947</v>
      </c>
      <c r="C3226" s="292" t="str">
        <f>'Historical VAR Data'!F3217</f>
        <v>88.99</v>
      </c>
      <c r="D3226">
        <f t="shared" si="50"/>
        <v>8.4995466908431554E-3</v>
      </c>
      <c r="E3226">
        <v>8.4995466908431554E-3</v>
      </c>
    </row>
    <row r="3227" spans="2:5">
      <c r="B3227" s="293">
        <f>'Historical VAR Data'!B3218</f>
        <v>40946</v>
      </c>
      <c r="C3227" s="292" t="str">
        <f>'Historical VAR Data'!F3218</f>
        <v>88.24</v>
      </c>
      <c r="D3227">
        <f t="shared" si="50"/>
        <v>-1.0651418320439544E-2</v>
      </c>
      <c r="E3227">
        <v>-1.0651418320439544E-2</v>
      </c>
    </row>
    <row r="3228" spans="2:5">
      <c r="B3228" s="293">
        <f>'Historical VAR Data'!B3219</f>
        <v>40945</v>
      </c>
      <c r="C3228" s="292" t="str">
        <f>'Historical VAR Data'!F3219</f>
        <v>89.19</v>
      </c>
      <c r="D3228">
        <f t="shared" si="50"/>
        <v>4.8445245606128055E-3</v>
      </c>
      <c r="E3228">
        <v>4.8445245606128055E-3</v>
      </c>
    </row>
    <row r="3229" spans="2:5">
      <c r="B3229" s="293">
        <f>'Historical VAR Data'!B3220</f>
        <v>40942</v>
      </c>
      <c r="C3229" s="292" t="str">
        <f>'Historical VAR Data'!F3220</f>
        <v>88.76</v>
      </c>
      <c r="D3229">
        <f t="shared" si="50"/>
        <v>2.8505214368482131E-2</v>
      </c>
      <c r="E3229">
        <v>2.8505214368482131E-2</v>
      </c>
    </row>
    <row r="3230" spans="2:5">
      <c r="B3230" s="293">
        <f>'Historical VAR Data'!B3221</f>
        <v>40941</v>
      </c>
      <c r="C3230" s="292" t="str">
        <f>'Historical VAR Data'!F3221</f>
        <v>86.30</v>
      </c>
      <c r="D3230">
        <f t="shared" si="50"/>
        <v>6.0620191186756354E-3</v>
      </c>
      <c r="E3230">
        <v>6.0620191186756354E-3</v>
      </c>
    </row>
    <row r="3231" spans="2:5">
      <c r="B3231" s="293">
        <f>'Historical VAR Data'!B3222</f>
        <v>40940</v>
      </c>
      <c r="C3231" s="292" t="str">
        <f>'Historical VAR Data'!F3222</f>
        <v>85.78</v>
      </c>
      <c r="D3231">
        <f t="shared" si="50"/>
        <v>-7.7501445922498746E-3</v>
      </c>
      <c r="E3231">
        <v>-7.7501445922498746E-3</v>
      </c>
    </row>
    <row r="3232" spans="2:5">
      <c r="B3232" s="293">
        <f>'Historical VAR Data'!B3223</f>
        <v>40939</v>
      </c>
      <c r="C3232" s="292" t="str">
        <f>'Historical VAR Data'!F3223</f>
        <v>86.45</v>
      </c>
      <c r="D3232">
        <f t="shared" si="50"/>
        <v>2.3440274653723264E-2</v>
      </c>
      <c r="E3232">
        <v>2.3440274653723264E-2</v>
      </c>
    </row>
    <row r="3233" spans="2:5">
      <c r="B3233" s="293">
        <f>'Historical VAR Data'!B3224</f>
        <v>40938</v>
      </c>
      <c r="C3233" s="292" t="str">
        <f>'Historical VAR Data'!F3224</f>
        <v>84.47</v>
      </c>
      <c r="D3233">
        <f t="shared" si="50"/>
        <v>-1.3200934579439201E-2</v>
      </c>
      <c r="E3233">
        <v>-1.3200934579439201E-2</v>
      </c>
    </row>
    <row r="3234" spans="2:5">
      <c r="B3234" s="293">
        <f>'Historical VAR Data'!B3225</f>
        <v>40935</v>
      </c>
      <c r="C3234" s="292" t="str">
        <f>'Historical VAR Data'!F3225</f>
        <v>85.60</v>
      </c>
      <c r="D3234">
        <f t="shared" si="50"/>
        <v>-4.0721349621874172E-3</v>
      </c>
      <c r="E3234">
        <v>-4.0721349621874172E-3</v>
      </c>
    </row>
    <row r="3235" spans="2:5">
      <c r="B3235" s="293">
        <f>'Historical VAR Data'!B3226</f>
        <v>40933</v>
      </c>
      <c r="C3235" s="292" t="str">
        <f>'Historical VAR Data'!F3226</f>
        <v>85.95</v>
      </c>
      <c r="D3235">
        <f t="shared" si="50"/>
        <v>-3.3627087198514851E-3</v>
      </c>
      <c r="E3235">
        <v>-3.3627087198514851E-3</v>
      </c>
    </row>
    <row r="3236" spans="2:5">
      <c r="B3236" s="293">
        <f>'Historical VAR Data'!B3227</f>
        <v>40932</v>
      </c>
      <c r="C3236" s="292" t="str">
        <f>'Historical VAR Data'!F3227</f>
        <v>86.24</v>
      </c>
      <c r="D3236">
        <f t="shared" si="50"/>
        <v>-1.1582117211027163E-3</v>
      </c>
      <c r="E3236">
        <v>-1.1582117211027163E-3</v>
      </c>
    </row>
    <row r="3237" spans="2:5">
      <c r="B3237" s="293">
        <f>'Historical VAR Data'!B3228</f>
        <v>40931</v>
      </c>
      <c r="C3237" s="292" t="str">
        <f>'Historical VAR Data'!F3228</f>
        <v>86.34</v>
      </c>
      <c r="D3237">
        <f t="shared" si="50"/>
        <v>6.0591936611513663E-3</v>
      </c>
      <c r="E3237">
        <v>6.0591936611513663E-3</v>
      </c>
    </row>
    <row r="3238" spans="2:5">
      <c r="B3238" s="293">
        <f>'Historical VAR Data'!B3229</f>
        <v>40928</v>
      </c>
      <c r="C3238" s="292" t="str">
        <f>'Historical VAR Data'!F3229</f>
        <v>85.82</v>
      </c>
      <c r="D3238">
        <f t="shared" si="50"/>
        <v>1.7789373814041748E-2</v>
      </c>
      <c r="E3238">
        <v>1.7789373814041748E-2</v>
      </c>
    </row>
    <row r="3239" spans="2:5">
      <c r="B3239" s="293">
        <f>'Historical VAR Data'!B3230</f>
        <v>40927</v>
      </c>
      <c r="C3239" s="292" t="str">
        <f>'Historical VAR Data'!F3230</f>
        <v>84.32</v>
      </c>
      <c r="D3239">
        <f t="shared" si="50"/>
        <v>4.227441285537685E-2</v>
      </c>
      <c r="E3239">
        <v>4.227441285537685E-2</v>
      </c>
    </row>
    <row r="3240" spans="2:5">
      <c r="B3240" s="293">
        <f>'Historical VAR Data'!B3231</f>
        <v>40926</v>
      </c>
      <c r="C3240" s="292" t="str">
        <f>'Historical VAR Data'!F3231</f>
        <v>80.90</v>
      </c>
      <c r="D3240">
        <f t="shared" si="50"/>
        <v>-1.6174145688921296E-2</v>
      </c>
      <c r="E3240">
        <v>-1.6174145688921296E-2</v>
      </c>
    </row>
    <row r="3241" spans="2:5">
      <c r="B3241" s="293">
        <f>'Historical VAR Data'!B3232</f>
        <v>40925</v>
      </c>
      <c r="C3241" s="292" t="str">
        <f>'Historical VAR Data'!F3232</f>
        <v>82.23</v>
      </c>
      <c r="D3241">
        <f t="shared" si="50"/>
        <v>3.3040201005025249E-2</v>
      </c>
      <c r="E3241">
        <v>3.3040201005025249E-2</v>
      </c>
    </row>
    <row r="3242" spans="2:5">
      <c r="B3242" s="293">
        <f>'Historical VAR Data'!B3233</f>
        <v>40924</v>
      </c>
      <c r="C3242" s="292" t="str">
        <f>'Historical VAR Data'!F3233</f>
        <v>79.60</v>
      </c>
      <c r="D3242">
        <f t="shared" si="50"/>
        <v>-2.6180572547100572E-2</v>
      </c>
      <c r="E3242">
        <v>-2.6180572547100572E-2</v>
      </c>
    </row>
    <row r="3243" spans="2:5">
      <c r="B3243" s="293">
        <f>'Historical VAR Data'!B3234</f>
        <v>40921</v>
      </c>
      <c r="C3243" s="292" t="str">
        <f>'Historical VAR Data'!F3234</f>
        <v>81.74</v>
      </c>
      <c r="D3243">
        <f t="shared" si="50"/>
        <v>3.3244848944507591E-2</v>
      </c>
      <c r="E3243">
        <v>3.3244848944507591E-2</v>
      </c>
    </row>
    <row r="3244" spans="2:5">
      <c r="B3244" s="293">
        <f>'Historical VAR Data'!B3235</f>
        <v>40920</v>
      </c>
      <c r="C3244" s="292" t="str">
        <f>'Historical VAR Data'!F3235</f>
        <v>79.11</v>
      </c>
      <c r="D3244">
        <f t="shared" si="50"/>
        <v>7.2574484339189343E-3</v>
      </c>
      <c r="E3244">
        <v>7.2574484339189343E-3</v>
      </c>
    </row>
    <row r="3245" spans="2:5">
      <c r="B3245" s="293">
        <f>'Historical VAR Data'!B3236</f>
        <v>40919</v>
      </c>
      <c r="C3245" s="292" t="str">
        <f>'Historical VAR Data'!F3236</f>
        <v>78.54</v>
      </c>
      <c r="D3245">
        <f t="shared" si="50"/>
        <v>1.0680736070004023E-2</v>
      </c>
      <c r="E3245">
        <v>1.0680736070004023E-2</v>
      </c>
    </row>
    <row r="3246" spans="2:5">
      <c r="B3246" s="293">
        <f>'Historical VAR Data'!B3237</f>
        <v>40918</v>
      </c>
      <c r="C3246" s="292" t="str">
        <f>'Historical VAR Data'!F3237</f>
        <v>77.71</v>
      </c>
      <c r="D3246">
        <f t="shared" si="50"/>
        <v>6.7366239150148466E-3</v>
      </c>
      <c r="E3246">
        <v>6.7366239150148466E-3</v>
      </c>
    </row>
    <row r="3247" spans="2:5">
      <c r="B3247" s="293">
        <f>'Historical VAR Data'!B3238</f>
        <v>40917</v>
      </c>
      <c r="C3247" s="292" t="str">
        <f>'Historical VAR Data'!F3238</f>
        <v>77.19</v>
      </c>
      <c r="D3247">
        <f t="shared" si="50"/>
        <v>0</v>
      </c>
      <c r="E3247">
        <v>0</v>
      </c>
    </row>
    <row r="3248" spans="2:5">
      <c r="B3248" s="293">
        <f>'Historical VAR Data'!B3239</f>
        <v>40914</v>
      </c>
      <c r="C3248" s="292" t="str">
        <f>'Historical VAR Data'!F3239</f>
        <v>77.19</v>
      </c>
      <c r="D3248">
        <f t="shared" si="50"/>
        <v>9.0767634854762929E-4</v>
      </c>
      <c r="E3248">
        <v>9.0767634854762929E-4</v>
      </c>
    </row>
    <row r="3249" spans="2:5">
      <c r="B3249" s="293">
        <f>'Historical VAR Data'!B3240</f>
        <v>40913</v>
      </c>
      <c r="C3249" s="292" t="str">
        <f>'Historical VAR Data'!F3240</f>
        <v>77.12</v>
      </c>
      <c r="D3249">
        <f t="shared" si="50"/>
        <v>-2.094706106385669E-2</v>
      </c>
      <c r="E3249">
        <v>-2.094706106385669E-2</v>
      </c>
    </row>
    <row r="3250" spans="2:5">
      <c r="B3250" s="293">
        <f>'Historical VAR Data'!B3241</f>
        <v>40912</v>
      </c>
      <c r="C3250" s="292" t="str">
        <f>'Historical VAR Data'!F3241</f>
        <v>78.77</v>
      </c>
      <c r="D3250">
        <f t="shared" si="50"/>
        <v>-1.1412629977175172E-3</v>
      </c>
      <c r="E3250">
        <v>-1.1412629977175172E-3</v>
      </c>
    </row>
    <row r="3251" spans="2:5">
      <c r="B3251" s="293">
        <f>'Historical VAR Data'!B3242</f>
        <v>40911</v>
      </c>
      <c r="C3251" s="292" t="str">
        <f>'Historical VAR Data'!F3242</f>
        <v>78.86</v>
      </c>
      <c r="D3251">
        <f t="shared" si="50"/>
        <v>1.3885317562355339E-2</v>
      </c>
      <c r="E3251">
        <v>1.3885317562355339E-2</v>
      </c>
    </row>
    <row r="3252" spans="2:5">
      <c r="B3252" s="293">
        <f>'Historical VAR Data'!B3243</f>
        <v>40910</v>
      </c>
      <c r="C3252" s="292" t="str">
        <f>'Historical VAR Data'!F3243</f>
        <v>77.78</v>
      </c>
      <c r="D3252">
        <f t="shared" si="50"/>
        <v>-1.681203387688027E-2</v>
      </c>
      <c r="E3252">
        <v>-1.681203387688027E-2</v>
      </c>
    </row>
    <row r="3253" spans="2:5">
      <c r="B3253" s="293">
        <f>'Historical VAR Data'!B3244</f>
        <v>40907</v>
      </c>
      <c r="C3253" s="292" t="str">
        <f>'Historical VAR Data'!F3244</f>
        <v>79.11</v>
      </c>
      <c r="D3253">
        <f t="shared" si="50"/>
        <v>1.2656625743576043E-3</v>
      </c>
      <c r="E3253">
        <v>1.2656625743576043E-3</v>
      </c>
    </row>
    <row r="3254" spans="2:5">
      <c r="B3254" s="293">
        <f>'Historical VAR Data'!B3245</f>
        <v>40906</v>
      </c>
      <c r="C3254" s="292" t="str">
        <f>'Historical VAR Data'!F3245</f>
        <v>79.01</v>
      </c>
      <c r="D3254">
        <f t="shared" si="50"/>
        <v>-4.4102822580644446E-3</v>
      </c>
      <c r="E3254">
        <v>-4.4102822580644446E-3</v>
      </c>
    </row>
    <row r="3255" spans="2:5">
      <c r="B3255" s="293">
        <f>'Historical VAR Data'!B3246</f>
        <v>40905</v>
      </c>
      <c r="C3255" s="292" t="str">
        <f>'Historical VAR Data'!F3246</f>
        <v>79.36</v>
      </c>
      <c r="D3255">
        <f t="shared" si="50"/>
        <v>2.8378903719061783E-2</v>
      </c>
      <c r="E3255">
        <v>2.8378903719061783E-2</v>
      </c>
    </row>
    <row r="3256" spans="2:5">
      <c r="B3256" s="293">
        <f>'Historical VAR Data'!B3247</f>
        <v>40904</v>
      </c>
      <c r="C3256" s="292" t="str">
        <f>'Historical VAR Data'!F3247</f>
        <v>77.17</v>
      </c>
      <c r="D3256">
        <f t="shared" si="50"/>
        <v>-2.266970618034438E-2</v>
      </c>
      <c r="E3256">
        <v>-2.266970618034438E-2</v>
      </c>
    </row>
    <row r="3257" spans="2:5">
      <c r="B3257" s="293">
        <f>'Historical VAR Data'!B3248</f>
        <v>40903</v>
      </c>
      <c r="C3257" s="292" t="str">
        <f>'Historical VAR Data'!F3248</f>
        <v>78.96</v>
      </c>
      <c r="D3257">
        <f t="shared" si="50"/>
        <v>1.4127921911122455E-2</v>
      </c>
      <c r="E3257">
        <v>1.4127921911122455E-2</v>
      </c>
    </row>
    <row r="3258" spans="2:5">
      <c r="B3258" s="293">
        <f>'Historical VAR Data'!B3249</f>
        <v>40900</v>
      </c>
      <c r="C3258" s="292" t="str">
        <f>'Historical VAR Data'!F3249</f>
        <v>77.86</v>
      </c>
      <c r="D3258">
        <f t="shared" si="50"/>
        <v>-3.1110004977600796E-2</v>
      </c>
      <c r="E3258">
        <v>-3.1110004977600796E-2</v>
      </c>
    </row>
    <row r="3259" spans="2:5">
      <c r="B3259" s="293">
        <f>'Historical VAR Data'!B3250</f>
        <v>40899</v>
      </c>
      <c r="C3259" s="292" t="str">
        <f>'Historical VAR Data'!F3250</f>
        <v>80.36</v>
      </c>
      <c r="D3259">
        <f t="shared" si="50"/>
        <v>1.6443207690361714E-2</v>
      </c>
      <c r="E3259">
        <v>1.6443207690361714E-2</v>
      </c>
    </row>
    <row r="3260" spans="2:5">
      <c r="B3260" s="293">
        <f>'Historical VAR Data'!B3251</f>
        <v>40898</v>
      </c>
      <c r="C3260" s="292" t="str">
        <f>'Historical VAR Data'!F3251</f>
        <v>79.06</v>
      </c>
      <c r="D3260">
        <f t="shared" si="50"/>
        <v>3.7805198214754462E-2</v>
      </c>
      <c r="E3260">
        <v>3.7805198214754462E-2</v>
      </c>
    </row>
    <row r="3261" spans="2:5">
      <c r="B3261" s="293">
        <f>'Historical VAR Data'!B3252</f>
        <v>40897</v>
      </c>
      <c r="C3261" s="292" t="str">
        <f>'Historical VAR Data'!F3252</f>
        <v>76.18</v>
      </c>
      <c r="D3261">
        <f t="shared" si="50"/>
        <v>-3.3739218670725477E-2</v>
      </c>
      <c r="E3261">
        <v>-3.3739218670725477E-2</v>
      </c>
    </row>
    <row r="3262" spans="2:5">
      <c r="B3262" s="293">
        <f>'Historical VAR Data'!B3253</f>
        <v>40896</v>
      </c>
      <c r="C3262" s="292" t="str">
        <f>'Historical VAR Data'!F3253</f>
        <v>78.84</v>
      </c>
      <c r="D3262">
        <f t="shared" si="50"/>
        <v>-4.0424456796360935E-3</v>
      </c>
      <c r="E3262">
        <v>-4.0424456796360935E-3</v>
      </c>
    </row>
    <row r="3263" spans="2:5">
      <c r="B3263" s="293">
        <f>'Historical VAR Data'!B3254</f>
        <v>40893</v>
      </c>
      <c r="C3263" s="292" t="str">
        <f>'Historical VAR Data'!F3254</f>
        <v>79.16</v>
      </c>
      <c r="D3263">
        <f t="shared" si="50"/>
        <v>-3.2746823069403797E-2</v>
      </c>
      <c r="E3263">
        <v>-3.2746823069403797E-2</v>
      </c>
    </row>
    <row r="3264" spans="2:5">
      <c r="B3264" s="293">
        <f>'Historical VAR Data'!B3255</f>
        <v>40892</v>
      </c>
      <c r="C3264" s="292" t="str">
        <f>'Historical VAR Data'!F3255</f>
        <v>81.84</v>
      </c>
      <c r="D3264">
        <f t="shared" si="50"/>
        <v>1.4000743402304668E-2</v>
      </c>
      <c r="E3264">
        <v>1.4000743402304668E-2</v>
      </c>
    </row>
    <row r="3265" spans="2:5">
      <c r="B3265" s="293">
        <f>'Historical VAR Data'!B3256</f>
        <v>40891</v>
      </c>
      <c r="C3265" s="292" t="str">
        <f>'Historical VAR Data'!F3256</f>
        <v>80.71</v>
      </c>
      <c r="D3265">
        <f t="shared" si="50"/>
        <v>-1.6451377041189479E-2</v>
      </c>
      <c r="E3265">
        <v>-1.6451377041189479E-2</v>
      </c>
    </row>
    <row r="3266" spans="2:5">
      <c r="B3266" s="293">
        <f>'Historical VAR Data'!B3257</f>
        <v>40890</v>
      </c>
      <c r="C3266" s="292" t="str">
        <f>'Historical VAR Data'!F3257</f>
        <v>82.06</v>
      </c>
      <c r="D3266">
        <f t="shared" si="50"/>
        <v>2.0139234211834965E-2</v>
      </c>
      <c r="E3266">
        <v>2.0139234211834965E-2</v>
      </c>
    </row>
    <row r="3267" spans="2:5">
      <c r="B3267" s="293">
        <f>'Historical VAR Data'!B3258</f>
        <v>40889</v>
      </c>
      <c r="C3267" s="292" t="str">
        <f>'Historical VAR Data'!F3258</f>
        <v>80.44</v>
      </c>
      <c r="D3267">
        <f t="shared" si="50"/>
        <v>-1.5301750520259519E-2</v>
      </c>
      <c r="E3267">
        <v>-1.5301750520259519E-2</v>
      </c>
    </row>
    <row r="3268" spans="2:5">
      <c r="B3268" s="293">
        <f>'Historical VAR Data'!B3259</f>
        <v>40886</v>
      </c>
      <c r="C3268" s="292" t="str">
        <f>'Historical VAR Data'!F3259</f>
        <v>81.69</v>
      </c>
      <c r="D3268">
        <f t="shared" si="50"/>
        <v>-1.22264335493347E-3</v>
      </c>
      <c r="E3268">
        <v>-1.22264335493347E-3</v>
      </c>
    </row>
    <row r="3269" spans="2:5">
      <c r="B3269" s="293">
        <f>'Historical VAR Data'!B3260</f>
        <v>40885</v>
      </c>
      <c r="C3269" s="292" t="str">
        <f>'Historical VAR Data'!F3260</f>
        <v>81.79</v>
      </c>
      <c r="D3269">
        <f t="shared" si="50"/>
        <v>-2.2586042065009564E-2</v>
      </c>
      <c r="E3269">
        <v>-2.2586042065009564E-2</v>
      </c>
    </row>
    <row r="3270" spans="2:5">
      <c r="B3270" s="293">
        <f>'Historical VAR Data'!B3261</f>
        <v>40884</v>
      </c>
      <c r="C3270" s="292" t="str">
        <f>'Historical VAR Data'!F3261</f>
        <v>83.68</v>
      </c>
      <c r="D3270">
        <f t="shared" si="50"/>
        <v>-3.2712981158247577E-2</v>
      </c>
      <c r="E3270">
        <v>-3.2712981158247577E-2</v>
      </c>
    </row>
    <row r="3271" spans="2:5">
      <c r="B3271" s="293">
        <f>'Historical VAR Data'!B3262</f>
        <v>40882</v>
      </c>
      <c r="C3271" s="292" t="str">
        <f>'Historical VAR Data'!F3262</f>
        <v>86.51</v>
      </c>
      <c r="D3271">
        <f t="shared" si="50"/>
        <v>1.7644982943183153E-2</v>
      </c>
      <c r="E3271">
        <v>1.7644982943183153E-2</v>
      </c>
    </row>
    <row r="3272" spans="2:5">
      <c r="B3272" s="293">
        <f>'Historical VAR Data'!B3263</f>
        <v>40879</v>
      </c>
      <c r="C3272" s="292" t="str">
        <f>'Historical VAR Data'!F3263</f>
        <v>85.01</v>
      </c>
      <c r="D3272">
        <f t="shared" si="50"/>
        <v>3.7846416798925753E-2</v>
      </c>
      <c r="E3272">
        <v>3.7846416798925753E-2</v>
      </c>
    </row>
    <row r="3273" spans="2:5">
      <c r="B3273" s="293">
        <f>'Historical VAR Data'!B3264</f>
        <v>40878</v>
      </c>
      <c r="C3273" s="292" t="str">
        <f>'Historical VAR Data'!F3264</f>
        <v>81.91</v>
      </c>
      <c r="D3273">
        <f t="shared" si="50"/>
        <v>2.5798371947401408E-2</v>
      </c>
      <c r="E3273">
        <v>2.5798371947401408E-2</v>
      </c>
    </row>
    <row r="3274" spans="2:5">
      <c r="B3274" s="293">
        <f>'Historical VAR Data'!B3265</f>
        <v>40877</v>
      </c>
      <c r="C3274" s="292" t="str">
        <f>'Historical VAR Data'!F3265</f>
        <v>79.85</v>
      </c>
      <c r="D3274">
        <f t="shared" si="50"/>
        <v>2.3717948717948644E-2</v>
      </c>
      <c r="E3274">
        <v>2.3717948717948644E-2</v>
      </c>
    </row>
    <row r="3275" spans="2:5">
      <c r="B3275" s="293">
        <f>'Historical VAR Data'!B3266</f>
        <v>40876</v>
      </c>
      <c r="C3275" s="292" t="str">
        <f>'Historical VAR Data'!F3266</f>
        <v>78.00</v>
      </c>
      <c r="D3275">
        <f t="shared" si="50"/>
        <v>-6.6225165562913404E-3</v>
      </c>
      <c r="E3275">
        <v>-6.6225165562913404E-3</v>
      </c>
    </row>
    <row r="3276" spans="2:5">
      <c r="B3276" s="293">
        <f>'Historical VAR Data'!B3267</f>
        <v>40875</v>
      </c>
      <c r="C3276" s="292" t="str">
        <f>'Historical VAR Data'!F3267</f>
        <v>78.52</v>
      </c>
      <c r="D3276">
        <f t="shared" si="50"/>
        <v>1.7493844758325699E-2</v>
      </c>
      <c r="E3276">
        <v>1.7493844758325699E-2</v>
      </c>
    </row>
    <row r="3277" spans="2:5">
      <c r="B3277" s="293">
        <f>'Historical VAR Data'!B3268</f>
        <v>40872</v>
      </c>
      <c r="C3277" s="292" t="str">
        <f>'Historical VAR Data'!F3268</f>
        <v>77.17</v>
      </c>
      <c r="D3277">
        <f t="shared" ref="D3277:D3340" si="51">(C3277-C3278)/C3278</f>
        <v>-1.1907810499359701E-2</v>
      </c>
      <c r="E3277">
        <v>-1.1907810499359701E-2</v>
      </c>
    </row>
    <row r="3278" spans="2:5">
      <c r="B3278" s="293">
        <f>'Historical VAR Data'!B3269</f>
        <v>40871</v>
      </c>
      <c r="C3278" s="292" t="str">
        <f>'Historical VAR Data'!F3269</f>
        <v>78.10</v>
      </c>
      <c r="D3278">
        <f t="shared" si="51"/>
        <v>1.3759086188992575E-2</v>
      </c>
      <c r="E3278">
        <v>1.3759086188992575E-2</v>
      </c>
    </row>
    <row r="3279" spans="2:5">
      <c r="B3279" s="293">
        <f>'Historical VAR Data'!B3270</f>
        <v>40870</v>
      </c>
      <c r="C3279" s="292" t="str">
        <f>'Historical VAR Data'!F3270</f>
        <v>77.04</v>
      </c>
      <c r="D3279">
        <f t="shared" si="51"/>
        <v>7.7174623937214309E-3</v>
      </c>
      <c r="E3279">
        <v>7.7174623937214309E-3</v>
      </c>
    </row>
    <row r="3280" spans="2:5">
      <c r="B3280" s="293">
        <f>'Historical VAR Data'!B3271</f>
        <v>40869</v>
      </c>
      <c r="C3280" s="292" t="str">
        <f>'Historical VAR Data'!F3271</f>
        <v>76.45</v>
      </c>
      <c r="D3280">
        <f t="shared" si="51"/>
        <v>-5.4637700013009192E-3</v>
      </c>
      <c r="E3280">
        <v>-5.4637700013009192E-3</v>
      </c>
    </row>
    <row r="3281" spans="2:5">
      <c r="B3281" s="293">
        <f>'Historical VAR Data'!B3272</f>
        <v>40868</v>
      </c>
      <c r="C3281" s="292" t="str">
        <f>'Historical VAR Data'!F3272</f>
        <v>76.87</v>
      </c>
      <c r="D3281">
        <f t="shared" si="51"/>
        <v>-3.6958155850663851E-2</v>
      </c>
      <c r="E3281">
        <v>-3.6958155850663851E-2</v>
      </c>
    </row>
    <row r="3282" spans="2:5">
      <c r="B3282" s="293">
        <f>'Historical VAR Data'!B3273</f>
        <v>40865</v>
      </c>
      <c r="C3282" s="292" t="str">
        <f>'Historical VAR Data'!F3273</f>
        <v>79.82</v>
      </c>
      <c r="D3282">
        <f t="shared" si="51"/>
        <v>-1.6389402341343343E-2</v>
      </c>
      <c r="E3282">
        <v>-1.6389402341343343E-2</v>
      </c>
    </row>
    <row r="3283" spans="2:5">
      <c r="B3283" s="293">
        <f>'Historical VAR Data'!B3274</f>
        <v>40864</v>
      </c>
      <c r="C3283" s="292" t="str">
        <f>'Historical VAR Data'!F3274</f>
        <v>81.15</v>
      </c>
      <c r="D3283">
        <f t="shared" si="51"/>
        <v>-2.3348176675893582E-2</v>
      </c>
      <c r="E3283">
        <v>-2.3348176675893582E-2</v>
      </c>
    </row>
    <row r="3284" spans="2:5">
      <c r="B3284" s="293">
        <f>'Historical VAR Data'!B3275</f>
        <v>40863</v>
      </c>
      <c r="C3284" s="292" t="str">
        <f>'Historical VAR Data'!F3275</f>
        <v>83.09</v>
      </c>
      <c r="D3284">
        <f t="shared" si="51"/>
        <v>-6.2193517521827056E-3</v>
      </c>
      <c r="E3284">
        <v>-6.2193517521827056E-3</v>
      </c>
    </row>
    <row r="3285" spans="2:5">
      <c r="B3285" s="293">
        <f>'Historical VAR Data'!B3276</f>
        <v>40862</v>
      </c>
      <c r="C3285" s="292" t="str">
        <f>'Historical VAR Data'!F3276</f>
        <v>83.61</v>
      </c>
      <c r="D3285">
        <f t="shared" si="51"/>
        <v>-1.7277856135401962E-2</v>
      </c>
      <c r="E3285">
        <v>-1.7277856135401962E-2</v>
      </c>
    </row>
    <row r="3286" spans="2:5">
      <c r="B3286" s="293">
        <f>'Historical VAR Data'!B3277</f>
        <v>40861</v>
      </c>
      <c r="C3286" s="292" t="str">
        <f>'Historical VAR Data'!F3277</f>
        <v>85.08</v>
      </c>
      <c r="D3286">
        <f t="shared" si="51"/>
        <v>-3.7470725995317022E-3</v>
      </c>
      <c r="E3286">
        <v>-3.7470725995317022E-3</v>
      </c>
    </row>
    <row r="3287" spans="2:5">
      <c r="B3287" s="293">
        <f>'Historical VAR Data'!B3278</f>
        <v>40858</v>
      </c>
      <c r="C3287" s="292" t="str">
        <f>'Historical VAR Data'!F3278</f>
        <v>85.40</v>
      </c>
      <c r="D3287">
        <f t="shared" si="51"/>
        <v>-2.3364485981307087E-3</v>
      </c>
      <c r="E3287">
        <v>-2.3364485981307087E-3</v>
      </c>
    </row>
    <row r="3288" spans="2:5">
      <c r="B3288" s="293">
        <f>'Historical VAR Data'!B3279</f>
        <v>40856</v>
      </c>
      <c r="C3288" s="292" t="str">
        <f>'Historical VAR Data'!F3279</f>
        <v>85.60</v>
      </c>
      <c r="D3288">
        <f t="shared" si="51"/>
        <v>-2.3054097238073615E-2</v>
      </c>
      <c r="E3288">
        <v>-2.3054097238073615E-2</v>
      </c>
    </row>
    <row r="3289" spans="2:5">
      <c r="B3289" s="293">
        <f>'Historical VAR Data'!B3280</f>
        <v>40855</v>
      </c>
      <c r="C3289" s="292" t="str">
        <f>'Historical VAR Data'!F3280</f>
        <v>87.62</v>
      </c>
      <c r="D3289">
        <f t="shared" si="51"/>
        <v>-6.6885840607639633E-3</v>
      </c>
      <c r="E3289">
        <v>-6.6885840607639633E-3</v>
      </c>
    </row>
    <row r="3290" spans="2:5">
      <c r="B3290" s="293">
        <f>'Historical VAR Data'!B3281</f>
        <v>40851</v>
      </c>
      <c r="C3290" s="292" t="str">
        <f>'Historical VAR Data'!F3281</f>
        <v>88.21</v>
      </c>
      <c r="D3290">
        <f t="shared" si="51"/>
        <v>7.078433611142714E-3</v>
      </c>
      <c r="E3290">
        <v>7.078433611142714E-3</v>
      </c>
    </row>
    <row r="3291" spans="2:5">
      <c r="B3291" s="293">
        <f>'Historical VAR Data'!B3282</f>
        <v>40850</v>
      </c>
      <c r="C3291" s="292" t="str">
        <f>'Historical VAR Data'!F3282</f>
        <v>87.59</v>
      </c>
      <c r="D3291">
        <f t="shared" si="51"/>
        <v>1.2133117633464261E-2</v>
      </c>
      <c r="E3291">
        <v>1.2133117633464261E-2</v>
      </c>
    </row>
    <row r="3292" spans="2:5">
      <c r="B3292" s="293">
        <f>'Historical VAR Data'!B3283</f>
        <v>40849</v>
      </c>
      <c r="C3292" s="292" t="str">
        <f>'Historical VAR Data'!F3283</f>
        <v>86.54</v>
      </c>
      <c r="D3292">
        <f t="shared" si="51"/>
        <v>-7.7963769777573107E-3</v>
      </c>
      <c r="E3292">
        <v>-7.7963769777573107E-3</v>
      </c>
    </row>
    <row r="3293" spans="2:5">
      <c r="B3293" s="293">
        <f>'Historical VAR Data'!B3284</f>
        <v>40848</v>
      </c>
      <c r="C3293" s="292" t="str">
        <f>'Historical VAR Data'!F3284</f>
        <v>87.22</v>
      </c>
      <c r="D3293">
        <f t="shared" si="51"/>
        <v>-1.0662431941923749E-2</v>
      </c>
      <c r="E3293">
        <v>-1.0662431941923749E-2</v>
      </c>
    </row>
    <row r="3294" spans="2:5">
      <c r="B3294" s="293">
        <f>'Historical VAR Data'!B3285</f>
        <v>40847</v>
      </c>
      <c r="C3294" s="292" t="str">
        <f>'Historical VAR Data'!F3285</f>
        <v>88.16</v>
      </c>
      <c r="D3294">
        <f t="shared" si="51"/>
        <v>3.9858786015259575E-3</v>
      </c>
      <c r="E3294">
        <v>3.9858786015259575E-3</v>
      </c>
    </row>
    <row r="3295" spans="2:5">
      <c r="B3295" s="293">
        <f>'Historical VAR Data'!B3286</f>
        <v>40844</v>
      </c>
      <c r="C3295" s="292" t="str">
        <f>'Historical VAR Data'!F3286</f>
        <v>87.81</v>
      </c>
      <c r="D3295">
        <f t="shared" si="51"/>
        <v>2.8460997891778014E-2</v>
      </c>
      <c r="E3295">
        <v>2.8460997891778014E-2</v>
      </c>
    </row>
    <row r="3296" spans="2:5">
      <c r="B3296" s="293">
        <f>'Historical VAR Data'!B3287</f>
        <v>40841</v>
      </c>
      <c r="C3296" s="292" t="str">
        <f>'Historical VAR Data'!F3287</f>
        <v>85.38</v>
      </c>
      <c r="D3296">
        <f t="shared" si="51"/>
        <v>1.4616755793226259E-2</v>
      </c>
      <c r="E3296">
        <v>1.4616755793226259E-2</v>
      </c>
    </row>
    <row r="3297" spans="2:5">
      <c r="B3297" s="293">
        <f>'Historical VAR Data'!B3288</f>
        <v>40840</v>
      </c>
      <c r="C3297" s="292" t="str">
        <f>'Historical VAR Data'!F3288</f>
        <v>84.15</v>
      </c>
      <c r="D3297">
        <f t="shared" si="51"/>
        <v>9.7192224622030515E-3</v>
      </c>
      <c r="E3297">
        <v>9.7192224622030515E-3</v>
      </c>
    </row>
    <row r="3298" spans="2:5">
      <c r="B3298" s="293">
        <f>'Historical VAR Data'!B3289</f>
        <v>40837</v>
      </c>
      <c r="C3298" s="292" t="str">
        <f>'Historical VAR Data'!F3289</f>
        <v>83.34</v>
      </c>
      <c r="D3298">
        <f t="shared" si="51"/>
        <v>-1.0801186943620138E-2</v>
      </c>
      <c r="E3298">
        <v>-1.0801186943620138E-2</v>
      </c>
    </row>
    <row r="3299" spans="2:5">
      <c r="B3299" s="293">
        <f>'Historical VAR Data'!B3290</f>
        <v>40836</v>
      </c>
      <c r="C3299" s="292" t="str">
        <f>'Historical VAR Data'!F3290</f>
        <v>84.25</v>
      </c>
      <c r="D3299">
        <f t="shared" si="51"/>
        <v>-3.7838477001299895E-3</v>
      </c>
      <c r="E3299">
        <v>-3.7838477001299895E-3</v>
      </c>
    </row>
    <row r="3300" spans="2:5">
      <c r="B3300" s="293">
        <f>'Historical VAR Data'!B3291</f>
        <v>40835</v>
      </c>
      <c r="C3300" s="292" t="str">
        <f>'Historical VAR Data'!F3291</f>
        <v>84.57</v>
      </c>
      <c r="D3300">
        <f t="shared" si="51"/>
        <v>2.1376811594202853E-2</v>
      </c>
      <c r="E3300">
        <v>2.1376811594202853E-2</v>
      </c>
    </row>
    <row r="3301" spans="2:5">
      <c r="B3301" s="293">
        <f>'Historical VAR Data'!B3292</f>
        <v>40834</v>
      </c>
      <c r="C3301" s="292" t="str">
        <f>'Historical VAR Data'!F3292</f>
        <v>82.80</v>
      </c>
      <c r="D3301">
        <f t="shared" si="51"/>
        <v>6.0422960725072092E-4</v>
      </c>
      <c r="E3301">
        <v>6.0422960725072092E-4</v>
      </c>
    </row>
    <row r="3302" spans="2:5">
      <c r="B3302" s="293">
        <f>'Historical VAR Data'!B3293</f>
        <v>40833</v>
      </c>
      <c r="C3302" s="292" t="str">
        <f>'Historical VAR Data'!F3293</f>
        <v>82.75</v>
      </c>
      <c r="D3302">
        <f t="shared" si="51"/>
        <v>-2.6928504233302047E-2</v>
      </c>
      <c r="E3302">
        <v>-2.6928504233302047E-2</v>
      </c>
    </row>
    <row r="3303" spans="2:5">
      <c r="B3303" s="293">
        <f>'Historical VAR Data'!B3294</f>
        <v>40830</v>
      </c>
      <c r="C3303" s="292" t="str">
        <f>'Historical VAR Data'!F3294</f>
        <v>85.04</v>
      </c>
      <c r="D3303">
        <f t="shared" si="51"/>
        <v>-3.3985702566505572E-3</v>
      </c>
      <c r="E3303">
        <v>-3.3985702566505572E-3</v>
      </c>
    </row>
    <row r="3304" spans="2:5">
      <c r="B3304" s="293">
        <f>'Historical VAR Data'!B3295</f>
        <v>40829</v>
      </c>
      <c r="C3304" s="292" t="str">
        <f>'Historical VAR Data'!F3295</f>
        <v>85.33</v>
      </c>
      <c r="D3304">
        <f t="shared" si="51"/>
        <v>-2.2005730659025807E-2</v>
      </c>
      <c r="E3304">
        <v>-2.2005730659025807E-2</v>
      </c>
    </row>
    <row r="3305" spans="2:5">
      <c r="B3305" s="293">
        <f>'Historical VAR Data'!B3296</f>
        <v>40828</v>
      </c>
      <c r="C3305" s="292" t="str">
        <f>'Historical VAR Data'!F3296</f>
        <v>87.25</v>
      </c>
      <c r="D3305">
        <f t="shared" si="51"/>
        <v>5.6477639465190741E-3</v>
      </c>
      <c r="E3305">
        <v>5.6477639465190741E-3</v>
      </c>
    </row>
    <row r="3306" spans="2:5">
      <c r="B3306" s="293">
        <f>'Historical VAR Data'!B3297</f>
        <v>40827</v>
      </c>
      <c r="C3306" s="292" t="str">
        <f>'Historical VAR Data'!F3297</f>
        <v>86.76</v>
      </c>
      <c r="D3306">
        <f t="shared" si="51"/>
        <v>3.4088200238379017E-2</v>
      </c>
      <c r="E3306">
        <v>3.4088200238379017E-2</v>
      </c>
    </row>
    <row r="3307" spans="2:5">
      <c r="B3307" s="293">
        <f>'Historical VAR Data'!B3298</f>
        <v>40826</v>
      </c>
      <c r="C3307" s="292" t="str">
        <f>'Historical VAR Data'!F3298</f>
        <v>83.90</v>
      </c>
      <c r="D3307">
        <f t="shared" si="51"/>
        <v>2.2173489278752526E-2</v>
      </c>
      <c r="E3307">
        <v>2.2173489278752526E-2</v>
      </c>
    </row>
    <row r="3308" spans="2:5">
      <c r="B3308" s="293">
        <f>'Historical VAR Data'!B3299</f>
        <v>40823</v>
      </c>
      <c r="C3308" s="292" t="str">
        <f>'Historical VAR Data'!F3299</f>
        <v>82.08</v>
      </c>
      <c r="D3308">
        <f t="shared" si="51"/>
        <v>1.8235950874581304E-2</v>
      </c>
      <c r="E3308">
        <v>1.8235950874581304E-2</v>
      </c>
    </row>
    <row r="3309" spans="2:5">
      <c r="B3309" s="293">
        <f>'Historical VAR Data'!B3300</f>
        <v>40821</v>
      </c>
      <c r="C3309" s="292" t="str">
        <f>'Historical VAR Data'!F3300</f>
        <v>80.61</v>
      </c>
      <c r="D3309">
        <f t="shared" si="51"/>
        <v>-2.4804663276691084E-4</v>
      </c>
      <c r="E3309">
        <v>-2.4804663276691084E-4</v>
      </c>
    </row>
    <row r="3310" spans="2:5">
      <c r="B3310" s="293">
        <f>'Historical VAR Data'!B3301</f>
        <v>40820</v>
      </c>
      <c r="C3310" s="292" t="str">
        <f>'Historical VAR Data'!F3301</f>
        <v>80.63</v>
      </c>
      <c r="D3310">
        <f t="shared" si="51"/>
        <v>-2.4743288383026456E-3</v>
      </c>
      <c r="E3310">
        <v>-2.4743288383026456E-3</v>
      </c>
    </row>
    <row r="3311" spans="2:5">
      <c r="B3311" s="293">
        <f>'Historical VAR Data'!B3302</f>
        <v>40819</v>
      </c>
      <c r="C3311" s="292" t="str">
        <f>'Historical VAR Data'!F3302</f>
        <v>80.83</v>
      </c>
      <c r="D3311">
        <f t="shared" si="51"/>
        <v>-1.9648271679805998E-2</v>
      </c>
      <c r="E3311">
        <v>-1.9648271679805998E-2</v>
      </c>
    </row>
    <row r="3312" spans="2:5">
      <c r="B3312" s="293">
        <f>'Historical VAR Data'!B3303</f>
        <v>40816</v>
      </c>
      <c r="C3312" s="292" t="str">
        <f>'Historical VAR Data'!F3303</f>
        <v>82.45</v>
      </c>
      <c r="D3312">
        <f t="shared" si="51"/>
        <v>-3.0229746070133011E-3</v>
      </c>
      <c r="E3312">
        <v>-3.0229746070133011E-3</v>
      </c>
    </row>
    <row r="3313" spans="2:5">
      <c r="B3313" s="293">
        <f>'Historical VAR Data'!B3304</f>
        <v>40815</v>
      </c>
      <c r="C3313" s="292" t="str">
        <f>'Historical VAR Data'!F3304</f>
        <v>82.70</v>
      </c>
      <c r="D3313">
        <f t="shared" si="51"/>
        <v>-2.653159671972972E-3</v>
      </c>
      <c r="E3313">
        <v>-2.653159671972972E-3</v>
      </c>
    </row>
    <row r="3314" spans="2:5">
      <c r="B3314" s="293">
        <f>'Historical VAR Data'!B3305</f>
        <v>40814</v>
      </c>
      <c r="C3314" s="292" t="str">
        <f>'Historical VAR Data'!F3305</f>
        <v>82.92</v>
      </c>
      <c r="D3314">
        <f t="shared" si="51"/>
        <v>1.7797962440162057E-2</v>
      </c>
      <c r="E3314">
        <v>1.7797962440162057E-2</v>
      </c>
    </row>
    <row r="3315" spans="2:5">
      <c r="B3315" s="293">
        <f>'Historical VAR Data'!B3306</f>
        <v>40813</v>
      </c>
      <c r="C3315" s="292" t="str">
        <f>'Historical VAR Data'!F3306</f>
        <v>81.47</v>
      </c>
      <c r="D3315">
        <f t="shared" si="51"/>
        <v>1.2175425518698026E-2</v>
      </c>
      <c r="E3315">
        <v>1.2175425518698026E-2</v>
      </c>
    </row>
    <row r="3316" spans="2:5">
      <c r="B3316" s="293">
        <f>'Historical VAR Data'!B3307</f>
        <v>40812</v>
      </c>
      <c r="C3316" s="292" t="str">
        <f>'Historical VAR Data'!F3307</f>
        <v>80.49</v>
      </c>
      <c r="D3316">
        <f t="shared" si="51"/>
        <v>-1.9968342871058087E-2</v>
      </c>
      <c r="E3316">
        <v>-1.9968342871058087E-2</v>
      </c>
    </row>
    <row r="3317" spans="2:5">
      <c r="B3317" s="293">
        <f>'Historical VAR Data'!B3308</f>
        <v>40809</v>
      </c>
      <c r="C3317" s="292" t="str">
        <f>'Historical VAR Data'!F3308</f>
        <v>82.13</v>
      </c>
      <c r="D3317">
        <f t="shared" si="51"/>
        <v>7.4828263002943993E-3</v>
      </c>
      <c r="E3317">
        <v>7.4828263002943993E-3</v>
      </c>
    </row>
    <row r="3318" spans="2:5">
      <c r="B3318" s="293">
        <f>'Historical VAR Data'!B3309</f>
        <v>40808</v>
      </c>
      <c r="C3318" s="292" t="str">
        <f>'Historical VAR Data'!F3309</f>
        <v>81.52</v>
      </c>
      <c r="D3318">
        <f t="shared" si="51"/>
        <v>-4.3529273729907399E-2</v>
      </c>
      <c r="E3318">
        <v>-4.3529273729907399E-2</v>
      </c>
    </row>
    <row r="3319" spans="2:5">
      <c r="B3319" s="293">
        <f>'Historical VAR Data'!B3310</f>
        <v>40807</v>
      </c>
      <c r="C3319" s="292" t="str">
        <f>'Historical VAR Data'!F3310</f>
        <v>85.23</v>
      </c>
      <c r="D3319">
        <f t="shared" si="51"/>
        <v>7.5659061354770131E-3</v>
      </c>
      <c r="E3319">
        <v>7.5659061354770131E-3</v>
      </c>
    </row>
    <row r="3320" spans="2:5">
      <c r="B3320" s="293">
        <f>'Historical VAR Data'!B3311</f>
        <v>40806</v>
      </c>
      <c r="C3320" s="292" t="str">
        <f>'Historical VAR Data'!F3311</f>
        <v>84.59</v>
      </c>
      <c r="D3320">
        <f t="shared" si="51"/>
        <v>2.0139893873613143E-2</v>
      </c>
      <c r="E3320">
        <v>2.0139893873613143E-2</v>
      </c>
    </row>
    <row r="3321" spans="2:5">
      <c r="B3321" s="293">
        <f>'Historical VAR Data'!B3312</f>
        <v>40805</v>
      </c>
      <c r="C3321" s="292" t="str">
        <f>'Historical VAR Data'!F3312</f>
        <v>82.92</v>
      </c>
      <c r="D3321">
        <f t="shared" si="51"/>
        <v>-2.2285107888220735E-2</v>
      </c>
      <c r="E3321">
        <v>-2.2285107888220735E-2</v>
      </c>
    </row>
    <row r="3322" spans="2:5">
      <c r="B3322" s="293">
        <f>'Historical VAR Data'!B3313</f>
        <v>40802</v>
      </c>
      <c r="C3322" s="292" t="str">
        <f>'Historical VAR Data'!F3313</f>
        <v>84.81</v>
      </c>
      <c r="D3322">
        <f t="shared" si="51"/>
        <v>4.7942666501915178E-2</v>
      </c>
      <c r="E3322">
        <v>4.7942666501915178E-2</v>
      </c>
    </row>
    <row r="3323" spans="2:5">
      <c r="B3323" s="293">
        <f>'Historical VAR Data'!B3314</f>
        <v>40801</v>
      </c>
      <c r="C3323" s="292" t="str">
        <f>'Historical VAR Data'!F3314</f>
        <v>80.93</v>
      </c>
      <c r="D3323">
        <f t="shared" si="51"/>
        <v>2.4773937817416428E-3</v>
      </c>
      <c r="E3323">
        <v>2.4773937817416428E-3</v>
      </c>
    </row>
    <row r="3324" spans="2:5">
      <c r="B3324" s="293">
        <f>'Historical VAR Data'!B3315</f>
        <v>40800</v>
      </c>
      <c r="C3324" s="292" t="str">
        <f>'Historical VAR Data'!F3315</f>
        <v>80.73</v>
      </c>
      <c r="D3324">
        <f t="shared" si="51"/>
        <v>3.6051715564396603E-3</v>
      </c>
      <c r="E3324">
        <v>3.6051715564396603E-3</v>
      </c>
    </row>
    <row r="3325" spans="2:5">
      <c r="B3325" s="293">
        <f>'Historical VAR Data'!B3316</f>
        <v>40799</v>
      </c>
      <c r="C3325" s="292" t="str">
        <f>'Historical VAR Data'!F3316</f>
        <v>80.44</v>
      </c>
      <c r="D3325">
        <f t="shared" si="51"/>
        <v>9.2848180677540127E-3</v>
      </c>
      <c r="E3325">
        <v>9.2848180677540127E-3</v>
      </c>
    </row>
    <row r="3326" spans="2:5">
      <c r="B3326" s="293">
        <f>'Historical VAR Data'!B3317</f>
        <v>40798</v>
      </c>
      <c r="C3326" s="292" t="str">
        <f>'Historical VAR Data'!F3317</f>
        <v>79.70</v>
      </c>
      <c r="D3326">
        <f t="shared" si="51"/>
        <v>-7.9661438884739925E-3</v>
      </c>
      <c r="E3326">
        <v>-7.9661438884739925E-3</v>
      </c>
    </row>
    <row r="3327" spans="2:5">
      <c r="B3327" s="293">
        <f>'Historical VAR Data'!B3318</f>
        <v>40795</v>
      </c>
      <c r="C3327" s="292" t="str">
        <f>'Historical VAR Data'!F3318</f>
        <v>80.34</v>
      </c>
      <c r="D3327">
        <f t="shared" si="51"/>
        <v>-1.652589056188021E-2</v>
      </c>
      <c r="E3327">
        <v>-1.652589056188021E-2</v>
      </c>
    </row>
    <row r="3328" spans="2:5">
      <c r="B3328" s="293">
        <f>'Historical VAR Data'!B3319</f>
        <v>40794</v>
      </c>
      <c r="C3328" s="292" t="str">
        <f>'Historical VAR Data'!F3319</f>
        <v>81.69</v>
      </c>
      <c r="D3328">
        <f t="shared" si="51"/>
        <v>-5.9625212947190202E-3</v>
      </c>
      <c r="E3328">
        <v>-5.9625212947190202E-3</v>
      </c>
    </row>
    <row r="3329" spans="2:5">
      <c r="B3329" s="293">
        <f>'Historical VAR Data'!B3320</f>
        <v>40793</v>
      </c>
      <c r="C3329" s="292" t="str">
        <f>'Historical VAR Data'!F3320</f>
        <v>82.18</v>
      </c>
      <c r="D3329">
        <f t="shared" si="51"/>
        <v>3.5142965108955863E-2</v>
      </c>
      <c r="E3329">
        <v>3.5142965108955863E-2</v>
      </c>
    </row>
    <row r="3330" spans="2:5">
      <c r="B3330" s="293">
        <f>'Historical VAR Data'!B3321</f>
        <v>40792</v>
      </c>
      <c r="C3330" s="292" t="str">
        <f>'Historical VAR Data'!F3321</f>
        <v>79.39</v>
      </c>
      <c r="D3330">
        <f t="shared" si="51"/>
        <v>-9.2349931361536877E-3</v>
      </c>
      <c r="E3330">
        <v>-9.2349931361536877E-3</v>
      </c>
    </row>
    <row r="3331" spans="2:5">
      <c r="B3331" s="293">
        <f>'Historical VAR Data'!B3322</f>
        <v>40791</v>
      </c>
      <c r="C3331" s="292" t="str">
        <f>'Historical VAR Data'!F3322</f>
        <v>80.13</v>
      </c>
      <c r="D3331">
        <f t="shared" si="51"/>
        <v>-1.6206261510129005E-2</v>
      </c>
      <c r="E3331">
        <v>-1.6206261510129005E-2</v>
      </c>
    </row>
    <row r="3332" spans="2:5">
      <c r="B3332" s="293">
        <f>'Historical VAR Data'!B3323</f>
        <v>40788</v>
      </c>
      <c r="C3332" s="292" t="str">
        <f>'Historical VAR Data'!F3323</f>
        <v>81.45</v>
      </c>
      <c r="D3332">
        <f t="shared" si="51"/>
        <v>-1.7135272112948012E-2</v>
      </c>
      <c r="E3332">
        <v>-1.7135272112948012E-2</v>
      </c>
    </row>
    <row r="3333" spans="2:5">
      <c r="B3333" s="293">
        <f>'Historical VAR Data'!B3324</f>
        <v>40785</v>
      </c>
      <c r="C3333" s="292" t="str">
        <f>'Historical VAR Data'!F3324</f>
        <v>82.87</v>
      </c>
      <c r="D3333">
        <f t="shared" si="51"/>
        <v>1.2081672103420144E-3</v>
      </c>
      <c r="E3333">
        <v>1.2081672103420144E-3</v>
      </c>
    </row>
    <row r="3334" spans="2:5">
      <c r="B3334" s="293">
        <f>'Historical VAR Data'!B3325</f>
        <v>40784</v>
      </c>
      <c r="C3334" s="292" t="str">
        <f>'Historical VAR Data'!F3325</f>
        <v>82.77</v>
      </c>
      <c r="D3334">
        <f t="shared" si="51"/>
        <v>1.5956793911869365E-2</v>
      </c>
      <c r="E3334">
        <v>1.5956793911869365E-2</v>
      </c>
    </row>
    <row r="3335" spans="2:5">
      <c r="B3335" s="293">
        <f>'Historical VAR Data'!B3326</f>
        <v>40781</v>
      </c>
      <c r="C3335" s="292" t="str">
        <f>'Historical VAR Data'!F3326</f>
        <v>81.47</v>
      </c>
      <c r="D3335">
        <f t="shared" si="51"/>
        <v>-2.1263815473330082E-2</v>
      </c>
      <c r="E3335">
        <v>-2.1263815473330082E-2</v>
      </c>
    </row>
    <row r="3336" spans="2:5">
      <c r="B3336" s="293">
        <f>'Historical VAR Data'!B3327</f>
        <v>40780</v>
      </c>
      <c r="C3336" s="292" t="str">
        <f>'Historical VAR Data'!F3327</f>
        <v>83.24</v>
      </c>
      <c r="D3336">
        <f t="shared" si="51"/>
        <v>-2.4021138601982022E-4</v>
      </c>
      <c r="E3336">
        <v>-2.4021138601982022E-4</v>
      </c>
    </row>
    <row r="3337" spans="2:5">
      <c r="B3337" s="293">
        <f>'Historical VAR Data'!B3328</f>
        <v>40779</v>
      </c>
      <c r="C3337" s="292" t="str">
        <f>'Historical VAR Data'!F3328</f>
        <v>83.26</v>
      </c>
      <c r="D3337">
        <f t="shared" si="51"/>
        <v>-7.6281287246722351E-3</v>
      </c>
      <c r="E3337">
        <v>-7.6281287246722351E-3</v>
      </c>
    </row>
    <row r="3338" spans="2:5">
      <c r="B3338" s="293">
        <f>'Historical VAR Data'!B3329</f>
        <v>40778</v>
      </c>
      <c r="C3338" s="292" t="str">
        <f>'Historical VAR Data'!F3329</f>
        <v>83.90</v>
      </c>
      <c r="D3338">
        <f t="shared" si="51"/>
        <v>-1.8598666510702883E-2</v>
      </c>
      <c r="E3338">
        <v>-1.8598666510702883E-2</v>
      </c>
    </row>
    <row r="3339" spans="2:5">
      <c r="B3339" s="293">
        <f>'Historical VAR Data'!B3330</f>
        <v>40777</v>
      </c>
      <c r="C3339" s="292" t="str">
        <f>'Historical VAR Data'!F3330</f>
        <v>85.49</v>
      </c>
      <c r="D3339">
        <f t="shared" si="51"/>
        <v>3.1682703590705939E-3</v>
      </c>
      <c r="E3339">
        <v>3.1682703590705939E-3</v>
      </c>
    </row>
    <row r="3340" spans="2:5">
      <c r="B3340" s="293">
        <f>'Historical VAR Data'!B3331</f>
        <v>40774</v>
      </c>
      <c r="C3340" s="292" t="str">
        <f>'Historical VAR Data'!F3331</f>
        <v>85.22</v>
      </c>
      <c r="D3340">
        <f t="shared" si="51"/>
        <v>-1.1720581340833841E-3</v>
      </c>
      <c r="E3340">
        <v>-1.1720581340833841E-3</v>
      </c>
    </row>
    <row r="3341" spans="2:5">
      <c r="B3341" s="293">
        <f>'Historical VAR Data'!B3332</f>
        <v>40773</v>
      </c>
      <c r="C3341" s="292" t="str">
        <f>'Historical VAR Data'!F3332</f>
        <v>85.32</v>
      </c>
      <c r="D3341">
        <f t="shared" ref="D3341:D3404" si="52">(C3341-C3342)/C3342</f>
        <v>-5.9419783292555652E-3</v>
      </c>
      <c r="E3341">
        <v>-5.9419783292555652E-3</v>
      </c>
    </row>
    <row r="3342" spans="2:5">
      <c r="B3342" s="293">
        <f>'Historical VAR Data'!B3333</f>
        <v>40772</v>
      </c>
      <c r="C3342" s="292" t="str">
        <f>'Historical VAR Data'!F3333</f>
        <v>85.83</v>
      </c>
      <c r="D3342">
        <f t="shared" si="52"/>
        <v>-5.8220773171864418E-4</v>
      </c>
      <c r="E3342">
        <v>-5.8220773171864418E-4</v>
      </c>
    </row>
    <row r="3343" spans="2:5">
      <c r="B3343" s="293">
        <f>'Historical VAR Data'!B3334</f>
        <v>40771</v>
      </c>
      <c r="C3343" s="292" t="str">
        <f>'Historical VAR Data'!F3334</f>
        <v>85.88</v>
      </c>
      <c r="D3343">
        <f t="shared" si="52"/>
        <v>-1.3953488372093553E-3</v>
      </c>
      <c r="E3343">
        <v>-1.3953488372093553E-3</v>
      </c>
    </row>
    <row r="3344" spans="2:5">
      <c r="B3344" s="293">
        <f>'Historical VAR Data'!B3335</f>
        <v>40767</v>
      </c>
      <c r="C3344" s="292" t="str">
        <f>'Historical VAR Data'!F3335</f>
        <v>86.00</v>
      </c>
      <c r="D3344">
        <f t="shared" si="52"/>
        <v>-1.1834999425485477E-2</v>
      </c>
      <c r="E3344">
        <v>-1.1834999425485477E-2</v>
      </c>
    </row>
    <row r="3345" spans="2:5">
      <c r="B3345" s="293">
        <f>'Historical VAR Data'!B3336</f>
        <v>40766</v>
      </c>
      <c r="C3345" s="292" t="str">
        <f>'Historical VAR Data'!F3336</f>
        <v>87.03</v>
      </c>
      <c r="D3345">
        <f t="shared" si="52"/>
        <v>1.315483119906863E-2</v>
      </c>
      <c r="E3345">
        <v>1.315483119906863E-2</v>
      </c>
    </row>
    <row r="3346" spans="2:5">
      <c r="B3346" s="293">
        <f>'Historical VAR Data'!B3337</f>
        <v>40765</v>
      </c>
      <c r="C3346" s="292" t="str">
        <f>'Historical VAR Data'!F3337</f>
        <v>85.90</v>
      </c>
      <c r="D3346">
        <f t="shared" si="52"/>
        <v>3.7439613526570152E-2</v>
      </c>
      <c r="E3346">
        <v>3.7439613526570152E-2</v>
      </c>
    </row>
    <row r="3347" spans="2:5">
      <c r="B3347" s="293">
        <f>'Historical VAR Data'!B3338</f>
        <v>40764</v>
      </c>
      <c r="C3347" s="292" t="str">
        <f>'Historical VAR Data'!F3338</f>
        <v>82.80</v>
      </c>
      <c r="D3347">
        <f t="shared" si="52"/>
        <v>-1.1579324340455997E-2</v>
      </c>
      <c r="E3347">
        <v>-1.1579324340455997E-2</v>
      </c>
    </row>
    <row r="3348" spans="2:5">
      <c r="B3348" s="293">
        <f>'Historical VAR Data'!B3339</f>
        <v>40763</v>
      </c>
      <c r="C3348" s="292" t="str">
        <f>'Historical VAR Data'!F3339</f>
        <v>83.77</v>
      </c>
      <c r="D3348">
        <f t="shared" si="52"/>
        <v>-1.7874165872259972E-3</v>
      </c>
      <c r="E3348">
        <v>-1.7874165872259972E-3</v>
      </c>
    </row>
    <row r="3349" spans="2:5">
      <c r="B3349" s="293">
        <f>'Historical VAR Data'!B3340</f>
        <v>40760</v>
      </c>
      <c r="C3349" s="292" t="str">
        <f>'Historical VAR Data'!F3340</f>
        <v>83.92</v>
      </c>
      <c r="D3349">
        <f t="shared" si="52"/>
        <v>-3.1617816755134955E-2</v>
      </c>
      <c r="E3349">
        <v>-3.1617816755134955E-2</v>
      </c>
    </row>
    <row r="3350" spans="2:5">
      <c r="B3350" s="293">
        <f>'Historical VAR Data'!B3341</f>
        <v>40759</v>
      </c>
      <c r="C3350" s="292" t="str">
        <f>'Historical VAR Data'!F3341</f>
        <v>86.66</v>
      </c>
      <c r="D3350">
        <f t="shared" si="52"/>
        <v>-2.3219116321009946E-2</v>
      </c>
      <c r="E3350">
        <v>-2.3219116321009946E-2</v>
      </c>
    </row>
    <row r="3351" spans="2:5">
      <c r="B3351" s="293">
        <f>'Historical VAR Data'!B3342</f>
        <v>40758</v>
      </c>
      <c r="C3351" s="292" t="str">
        <f>'Historical VAR Data'!F3342</f>
        <v>88.72</v>
      </c>
      <c r="D3351">
        <f t="shared" si="52"/>
        <v>1.3544018058691259E-3</v>
      </c>
      <c r="E3351">
        <v>1.3544018058691259E-3</v>
      </c>
    </row>
    <row r="3352" spans="2:5">
      <c r="B3352" s="293">
        <f>'Historical VAR Data'!B3343</f>
        <v>40757</v>
      </c>
      <c r="C3352" s="292" t="str">
        <f>'Historical VAR Data'!F3343</f>
        <v>88.60</v>
      </c>
      <c r="D3352">
        <f t="shared" si="52"/>
        <v>2.3567467652495285E-2</v>
      </c>
      <c r="E3352">
        <v>2.3567467652495285E-2</v>
      </c>
    </row>
    <row r="3353" spans="2:5">
      <c r="B3353" s="293">
        <f>'Historical VAR Data'!B3344</f>
        <v>40756</v>
      </c>
      <c r="C3353" s="292" t="str">
        <f>'Historical VAR Data'!F3344</f>
        <v>86.56</v>
      </c>
      <c r="D3353">
        <f t="shared" si="52"/>
        <v>4.1763341067285317E-3</v>
      </c>
      <c r="E3353">
        <v>4.1763341067285317E-3</v>
      </c>
    </row>
    <row r="3354" spans="2:5">
      <c r="B3354" s="293">
        <f>'Historical VAR Data'!B3345</f>
        <v>40753</v>
      </c>
      <c r="C3354" s="292" t="str">
        <f>'Historical VAR Data'!F3345</f>
        <v>86.20</v>
      </c>
      <c r="D3354">
        <f t="shared" si="52"/>
        <v>-1.3901760889711578E-3</v>
      </c>
      <c r="E3354">
        <v>-1.3901760889711578E-3</v>
      </c>
    </row>
    <row r="3355" spans="2:5">
      <c r="B3355" s="293">
        <f>'Historical VAR Data'!B3346</f>
        <v>40752</v>
      </c>
      <c r="C3355" s="292" t="str">
        <f>'Historical VAR Data'!F3346</f>
        <v>86.32</v>
      </c>
      <c r="D3355">
        <f t="shared" si="52"/>
        <v>-2.2755575682101271E-2</v>
      </c>
      <c r="E3355">
        <v>-2.2755575682101271E-2</v>
      </c>
    </row>
    <row r="3356" spans="2:5">
      <c r="B3356" s="293">
        <f>'Historical VAR Data'!B3347</f>
        <v>40751</v>
      </c>
      <c r="C3356" s="292" t="str">
        <f>'Historical VAR Data'!F3347</f>
        <v>88.33</v>
      </c>
      <c r="D3356">
        <f t="shared" si="52"/>
        <v>5.6637970095148565E-4</v>
      </c>
      <c r="E3356">
        <v>5.6637970095148565E-4</v>
      </c>
    </row>
    <row r="3357" spans="2:5">
      <c r="B3357" s="293">
        <f>'Historical VAR Data'!B3348</f>
        <v>40750</v>
      </c>
      <c r="C3357" s="292" t="str">
        <f>'Historical VAR Data'!F3348</f>
        <v>88.28</v>
      </c>
      <c r="D3357">
        <f t="shared" si="52"/>
        <v>-1.7910779842029139E-2</v>
      </c>
      <c r="E3357">
        <v>-1.7910779842029139E-2</v>
      </c>
    </row>
    <row r="3358" spans="2:5">
      <c r="B3358" s="293">
        <f>'Historical VAR Data'!B3349</f>
        <v>40749</v>
      </c>
      <c r="C3358" s="292" t="str">
        <f>'Historical VAR Data'!F3349</f>
        <v>89.89</v>
      </c>
      <c r="D3358">
        <f t="shared" si="52"/>
        <v>2.4534403925504499E-3</v>
      </c>
      <c r="E3358">
        <v>2.4534403925504499E-3</v>
      </c>
    </row>
    <row r="3359" spans="2:5">
      <c r="B3359" s="293">
        <f>'Historical VAR Data'!B3350</f>
        <v>40746</v>
      </c>
      <c r="C3359" s="292" t="str">
        <f>'Historical VAR Data'!F3350</f>
        <v>89.67</v>
      </c>
      <c r="D3359">
        <f t="shared" si="52"/>
        <v>1.8994413407821421E-3</v>
      </c>
      <c r="E3359">
        <v>1.8994413407821421E-3</v>
      </c>
    </row>
    <row r="3360" spans="2:5">
      <c r="B3360" s="293">
        <f>'Historical VAR Data'!B3351</f>
        <v>40745</v>
      </c>
      <c r="C3360" s="292" t="str">
        <f>'Historical VAR Data'!F3351</f>
        <v>89.50</v>
      </c>
      <c r="D3360">
        <f t="shared" si="52"/>
        <v>-1.3012792236435892E-2</v>
      </c>
      <c r="E3360">
        <v>-1.3012792236435892E-2</v>
      </c>
    </row>
    <row r="3361" spans="2:5">
      <c r="B3361" s="293">
        <f>'Historical VAR Data'!B3352</f>
        <v>40744</v>
      </c>
      <c r="C3361" s="292" t="str">
        <f>'Historical VAR Data'!F3352</f>
        <v>90.68</v>
      </c>
      <c r="D3361">
        <f t="shared" si="52"/>
        <v>-1.956968320899544E-2</v>
      </c>
      <c r="E3361">
        <v>-1.956968320899544E-2</v>
      </c>
    </row>
    <row r="3362" spans="2:5">
      <c r="B3362" s="293">
        <f>'Historical VAR Data'!B3353</f>
        <v>40743</v>
      </c>
      <c r="C3362" s="292" t="str">
        <f>'Historical VAR Data'!F3353</f>
        <v>92.49</v>
      </c>
      <c r="D3362">
        <f t="shared" si="52"/>
        <v>1.5369414864419711E-2</v>
      </c>
      <c r="E3362">
        <v>1.5369414864419711E-2</v>
      </c>
    </row>
    <row r="3363" spans="2:5">
      <c r="B3363" s="293">
        <f>'Historical VAR Data'!B3354</f>
        <v>40742</v>
      </c>
      <c r="C3363" s="292" t="str">
        <f>'Historical VAR Data'!F3354</f>
        <v>91.09</v>
      </c>
      <c r="D3363">
        <f t="shared" si="52"/>
        <v>-1.979984934897238E-2</v>
      </c>
      <c r="E3363">
        <v>-1.979984934897238E-2</v>
      </c>
    </row>
    <row r="3364" spans="2:5">
      <c r="B3364" s="293">
        <f>'Historical VAR Data'!B3355</f>
        <v>40739</v>
      </c>
      <c r="C3364" s="292" t="str">
        <f>'Historical VAR Data'!F3355</f>
        <v>92.93</v>
      </c>
      <c r="D3364">
        <f t="shared" si="52"/>
        <v>2.6974536037980145E-3</v>
      </c>
      <c r="E3364">
        <v>2.6974536037980145E-3</v>
      </c>
    </row>
    <row r="3365" spans="2:5">
      <c r="B3365" s="293">
        <f>'Historical VAR Data'!B3356</f>
        <v>40738</v>
      </c>
      <c r="C3365" s="292" t="str">
        <f>'Historical VAR Data'!F3356</f>
        <v>92.68</v>
      </c>
      <c r="D3365">
        <f t="shared" si="52"/>
        <v>-5.0456253354803958E-3</v>
      </c>
      <c r="E3365">
        <v>-5.0456253354803958E-3</v>
      </c>
    </row>
    <row r="3366" spans="2:5">
      <c r="B3366" s="293">
        <f>'Historical VAR Data'!B3357</f>
        <v>40737</v>
      </c>
      <c r="C3366" s="292" t="str">
        <f>'Historical VAR Data'!F3357</f>
        <v>93.15</v>
      </c>
      <c r="D3366">
        <f t="shared" si="52"/>
        <v>1.7699115044247836E-2</v>
      </c>
      <c r="E3366">
        <v>1.7699115044247836E-2</v>
      </c>
    </row>
    <row r="3367" spans="2:5">
      <c r="B3367" s="293">
        <f>'Historical VAR Data'!B3358</f>
        <v>40736</v>
      </c>
      <c r="C3367" s="292" t="str">
        <f>'Historical VAR Data'!F3358</f>
        <v>91.53</v>
      </c>
      <c r="D3367">
        <f t="shared" si="52"/>
        <v>-1.1341542449773138E-2</v>
      </c>
      <c r="E3367">
        <v>-1.1341542449773138E-2</v>
      </c>
    </row>
    <row r="3368" spans="2:5">
      <c r="B3368" s="293">
        <f>'Historical VAR Data'!B3359</f>
        <v>40735</v>
      </c>
      <c r="C3368" s="292" t="str">
        <f>'Historical VAR Data'!F3359</f>
        <v>92.58</v>
      </c>
      <c r="D3368">
        <f t="shared" si="52"/>
        <v>-8.9916506101477556E-3</v>
      </c>
      <c r="E3368">
        <v>-8.9916506101477556E-3</v>
      </c>
    </row>
    <row r="3369" spans="2:5">
      <c r="B3369" s="293">
        <f>'Historical VAR Data'!B3360</f>
        <v>40732</v>
      </c>
      <c r="C3369" s="292" t="str">
        <f>'Historical VAR Data'!F3360</f>
        <v>93.42</v>
      </c>
      <c r="D3369">
        <f t="shared" si="52"/>
        <v>3.2216494845360519E-3</v>
      </c>
      <c r="E3369">
        <v>3.2216494845360519E-3</v>
      </c>
    </row>
    <row r="3370" spans="2:5">
      <c r="B3370" s="293">
        <f>'Historical VAR Data'!B3361</f>
        <v>40731</v>
      </c>
      <c r="C3370" s="292" t="str">
        <f>'Historical VAR Data'!F3361</f>
        <v>93.12</v>
      </c>
      <c r="D3370">
        <f t="shared" si="52"/>
        <v>2.6455026455026519E-2</v>
      </c>
      <c r="E3370">
        <v>2.6455026455026519E-2</v>
      </c>
    </row>
    <row r="3371" spans="2:5">
      <c r="B3371" s="293">
        <f>'Historical VAR Data'!B3362</f>
        <v>40730</v>
      </c>
      <c r="C3371" s="292" t="str">
        <f>'Historical VAR Data'!F3362</f>
        <v>90.72</v>
      </c>
      <c r="D3371">
        <f t="shared" si="52"/>
        <v>3.428824245105655E-3</v>
      </c>
      <c r="E3371">
        <v>3.428824245105655E-3</v>
      </c>
    </row>
    <row r="3372" spans="2:5">
      <c r="B3372" s="293">
        <f>'Historical VAR Data'!B3363</f>
        <v>40729</v>
      </c>
      <c r="C3372" s="292" t="str">
        <f>'Historical VAR Data'!F3363</f>
        <v>90.41</v>
      </c>
      <c r="D3372">
        <f t="shared" si="52"/>
        <v>1.4399645547186026E-3</v>
      </c>
      <c r="E3372">
        <v>1.4399645547186026E-3</v>
      </c>
    </row>
    <row r="3373" spans="2:5">
      <c r="B3373" s="293">
        <f>'Historical VAR Data'!B3364</f>
        <v>40728</v>
      </c>
      <c r="C3373" s="292" t="str">
        <f>'Historical VAR Data'!F3364</f>
        <v>90.28</v>
      </c>
      <c r="D3373">
        <f t="shared" si="52"/>
        <v>-1.257792846986772E-2</v>
      </c>
      <c r="E3373">
        <v>-1.257792846986772E-2</v>
      </c>
    </row>
    <row r="3374" spans="2:5">
      <c r="B3374" s="293">
        <f>'Historical VAR Data'!B3365</f>
        <v>40725</v>
      </c>
      <c r="C3374" s="292" t="str">
        <f>'Historical VAR Data'!F3365</f>
        <v>91.43</v>
      </c>
      <c r="D3374">
        <f t="shared" si="52"/>
        <v>-5.4656755574985962E-4</v>
      </c>
      <c r="E3374">
        <v>-5.4656755574985962E-4</v>
      </c>
    </row>
    <row r="3375" spans="2:5">
      <c r="B3375" s="293">
        <f>'Historical VAR Data'!B3366</f>
        <v>40724</v>
      </c>
      <c r="C3375" s="292" t="str">
        <f>'Historical VAR Data'!F3366</f>
        <v>91.48</v>
      </c>
      <c r="D3375">
        <f t="shared" si="52"/>
        <v>9.7130242825608139E-3</v>
      </c>
      <c r="E3375">
        <v>9.7130242825608139E-3</v>
      </c>
    </row>
    <row r="3376" spans="2:5">
      <c r="B3376" s="293">
        <f>'Historical VAR Data'!B3367</f>
        <v>40723</v>
      </c>
      <c r="C3376" s="292" t="str">
        <f>'Historical VAR Data'!F3367</f>
        <v>90.60</v>
      </c>
      <c r="D3376">
        <f t="shared" si="52"/>
        <v>8.1228441081561114E-3</v>
      </c>
      <c r="E3376">
        <v>8.1228441081561114E-3</v>
      </c>
    </row>
    <row r="3377" spans="2:5">
      <c r="B3377" s="293">
        <f>'Historical VAR Data'!B3368</f>
        <v>40722</v>
      </c>
      <c r="C3377" s="292" t="str">
        <f>'Historical VAR Data'!F3368</f>
        <v>89.87</v>
      </c>
      <c r="D3377">
        <f t="shared" si="52"/>
        <v>6.2702944799014919E-3</v>
      </c>
      <c r="E3377">
        <v>6.2702944799014919E-3</v>
      </c>
    </row>
    <row r="3378" spans="2:5">
      <c r="B3378" s="293">
        <f>'Historical VAR Data'!B3369</f>
        <v>40721</v>
      </c>
      <c r="C3378" s="292" t="str">
        <f>'Historical VAR Data'!F3369</f>
        <v>89.31</v>
      </c>
      <c r="D3378">
        <f t="shared" si="52"/>
        <v>1.6823687752355954E-3</v>
      </c>
      <c r="E3378">
        <v>1.6823687752355954E-3</v>
      </c>
    </row>
    <row r="3379" spans="2:5">
      <c r="B3379" s="293">
        <f>'Historical VAR Data'!B3370</f>
        <v>40718</v>
      </c>
      <c r="C3379" s="292" t="str">
        <f>'Historical VAR Data'!F3370</f>
        <v>89.16</v>
      </c>
      <c r="D3379">
        <f t="shared" si="52"/>
        <v>3.6141778036025564E-2</v>
      </c>
      <c r="E3379">
        <v>3.6141778036025564E-2</v>
      </c>
    </row>
    <row r="3380" spans="2:5">
      <c r="B3380" s="293">
        <f>'Historical VAR Data'!B3371</f>
        <v>40717</v>
      </c>
      <c r="C3380" s="292" t="str">
        <f>'Historical VAR Data'!F3371</f>
        <v>86.05</v>
      </c>
      <c r="D3380">
        <f t="shared" si="52"/>
        <v>3.7326490143472901E-3</v>
      </c>
      <c r="E3380">
        <v>3.7326490143472901E-3</v>
      </c>
    </row>
    <row r="3381" spans="2:5">
      <c r="B3381" s="293">
        <f>'Historical VAR Data'!B3372</f>
        <v>40716</v>
      </c>
      <c r="C3381" s="292" t="str">
        <f>'Historical VAR Data'!F3372</f>
        <v>85.73</v>
      </c>
      <c r="D3381">
        <f t="shared" si="52"/>
        <v>-7.4099803172397883E-3</v>
      </c>
      <c r="E3381">
        <v>-7.4099803172397883E-3</v>
      </c>
    </row>
    <row r="3382" spans="2:5">
      <c r="B3382" s="293">
        <f>'Historical VAR Data'!B3373</f>
        <v>40715</v>
      </c>
      <c r="C3382" s="292" t="str">
        <f>'Historical VAR Data'!F3373</f>
        <v>86.37</v>
      </c>
      <c r="D3382">
        <f t="shared" si="52"/>
        <v>1.0293601590829451E-2</v>
      </c>
      <c r="E3382">
        <v>1.0293601590829451E-2</v>
      </c>
    </row>
    <row r="3383" spans="2:5">
      <c r="B3383" s="293">
        <f>'Historical VAR Data'!B3374</f>
        <v>40714</v>
      </c>
      <c r="C3383" s="292" t="str">
        <f>'Historical VAR Data'!F3374</f>
        <v>85.49</v>
      </c>
      <c r="D3383">
        <f t="shared" si="52"/>
        <v>-2.3752426630124453E-2</v>
      </c>
      <c r="E3383">
        <v>-2.3752426630124453E-2</v>
      </c>
    </row>
    <row r="3384" spans="2:5">
      <c r="B3384" s="293">
        <f>'Historical VAR Data'!B3375</f>
        <v>40711</v>
      </c>
      <c r="C3384" s="292" t="str">
        <f>'Historical VAR Data'!F3375</f>
        <v>87.57</v>
      </c>
      <c r="D3384">
        <f t="shared" si="52"/>
        <v>1.073407202216058E-2</v>
      </c>
      <c r="E3384">
        <v>1.073407202216058E-2</v>
      </c>
    </row>
    <row r="3385" spans="2:5">
      <c r="B3385" s="293">
        <f>'Historical VAR Data'!B3376</f>
        <v>40710</v>
      </c>
      <c r="C3385" s="292" t="str">
        <f>'Historical VAR Data'!F3376</f>
        <v>86.64</v>
      </c>
      <c r="D3385">
        <f t="shared" si="52"/>
        <v>-1.3831258644537176E-3</v>
      </c>
      <c r="E3385">
        <v>-1.3831258644537176E-3</v>
      </c>
    </row>
    <row r="3386" spans="2:5">
      <c r="B3386" s="293">
        <f>'Historical VAR Data'!B3377</f>
        <v>40709</v>
      </c>
      <c r="C3386" s="292" t="str">
        <f>'Historical VAR Data'!F3377</f>
        <v>86.76</v>
      </c>
      <c r="D3386">
        <f t="shared" si="52"/>
        <v>-1.9661016949152486E-2</v>
      </c>
      <c r="E3386">
        <v>-1.9661016949152486E-2</v>
      </c>
    </row>
    <row r="3387" spans="2:5">
      <c r="B3387" s="293">
        <f>'Historical VAR Data'!B3378</f>
        <v>40708</v>
      </c>
      <c r="C3387" s="292" t="str">
        <f>'Historical VAR Data'!F3378</f>
        <v>88.50</v>
      </c>
      <c r="D3387">
        <f t="shared" si="52"/>
        <v>4.4262853251617364E-3</v>
      </c>
      <c r="E3387">
        <v>4.4262853251617364E-3</v>
      </c>
    </row>
    <row r="3388" spans="2:5">
      <c r="B3388" s="293">
        <f>'Historical VAR Data'!B3379</f>
        <v>40707</v>
      </c>
      <c r="C3388" s="292" t="str">
        <f>'Historical VAR Data'!F3379</f>
        <v>88.11</v>
      </c>
      <c r="D3388">
        <f t="shared" si="52"/>
        <v>2.1565217391304341E-2</v>
      </c>
      <c r="E3388">
        <v>2.1565217391304341E-2</v>
      </c>
    </row>
    <row r="3389" spans="2:5">
      <c r="B3389" s="293">
        <f>'Historical VAR Data'!B3380</f>
        <v>40704</v>
      </c>
      <c r="C3389" s="292" t="str">
        <f>'Historical VAR Data'!F3380</f>
        <v>86.25</v>
      </c>
      <c r="D3389">
        <f t="shared" si="52"/>
        <v>-1.0099850797658618E-2</v>
      </c>
      <c r="E3389">
        <v>-1.0099850797658618E-2</v>
      </c>
    </row>
    <row r="3390" spans="2:5">
      <c r="B3390" s="293">
        <f>'Historical VAR Data'!B3381</f>
        <v>40703</v>
      </c>
      <c r="C3390" s="292" t="str">
        <f>'Historical VAR Data'!F3381</f>
        <v>87.13</v>
      </c>
      <c r="D3390">
        <f t="shared" si="52"/>
        <v>1.5382822514858329E-2</v>
      </c>
      <c r="E3390">
        <v>1.5382822514858329E-2</v>
      </c>
    </row>
    <row r="3391" spans="2:5">
      <c r="B3391" s="293">
        <f>'Historical VAR Data'!B3382</f>
        <v>40702</v>
      </c>
      <c r="C3391" s="292" t="str">
        <f>'Historical VAR Data'!F3382</f>
        <v>85.81</v>
      </c>
      <c r="D3391">
        <f t="shared" si="52"/>
        <v>1.3105076741440371E-2</v>
      </c>
      <c r="E3391">
        <v>1.3105076741440371E-2</v>
      </c>
    </row>
    <row r="3392" spans="2:5">
      <c r="B3392" s="293">
        <f>'Historical VAR Data'!B3383</f>
        <v>40701</v>
      </c>
      <c r="C3392" s="292" t="str">
        <f>'Historical VAR Data'!F3383</f>
        <v>84.70</v>
      </c>
      <c r="D3392">
        <f t="shared" si="52"/>
        <v>-5.1679586563307227E-3</v>
      </c>
      <c r="E3392">
        <v>-5.1679586563307227E-3</v>
      </c>
    </row>
    <row r="3393" spans="2:5">
      <c r="B3393" s="293">
        <f>'Historical VAR Data'!B3384</f>
        <v>40700</v>
      </c>
      <c r="C3393" s="292" t="str">
        <f>'Historical VAR Data'!F3384</f>
        <v>85.14</v>
      </c>
      <c r="D3393">
        <f t="shared" si="52"/>
        <v>-5.869233478107426E-4</v>
      </c>
      <c r="E3393">
        <v>-5.869233478107426E-4</v>
      </c>
    </row>
    <row r="3394" spans="2:5">
      <c r="B3394" s="293">
        <f>'Historical VAR Data'!B3385</f>
        <v>40697</v>
      </c>
      <c r="C3394" s="292" t="str">
        <f>'Historical VAR Data'!F3385</f>
        <v>85.19</v>
      </c>
      <c r="D3394">
        <f t="shared" si="52"/>
        <v>-6.8780601538820634E-3</v>
      </c>
      <c r="E3394">
        <v>-6.8780601538820634E-3</v>
      </c>
    </row>
    <row r="3395" spans="2:5">
      <c r="B3395" s="293">
        <f>'Historical VAR Data'!B3386</f>
        <v>40696</v>
      </c>
      <c r="C3395" s="292" t="str">
        <f>'Historical VAR Data'!F3386</f>
        <v>85.78</v>
      </c>
      <c r="D3395">
        <f t="shared" si="52"/>
        <v>1.1671335200746302E-3</v>
      </c>
      <c r="E3395">
        <v>1.1671335200746302E-3</v>
      </c>
    </row>
    <row r="3396" spans="2:5">
      <c r="B3396" s="293">
        <f>'Historical VAR Data'!B3387</f>
        <v>40695</v>
      </c>
      <c r="C3396" s="292" t="str">
        <f>'Historical VAR Data'!F3387</f>
        <v>85.68</v>
      </c>
      <c r="D3396">
        <f t="shared" si="52"/>
        <v>4.0437158469945507E-2</v>
      </c>
      <c r="E3396">
        <v>4.0437158469945507E-2</v>
      </c>
    </row>
    <row r="3397" spans="2:5">
      <c r="B3397" s="293">
        <f>'Historical VAR Data'!B3388</f>
        <v>40694</v>
      </c>
      <c r="C3397" s="292" t="str">
        <f>'Historical VAR Data'!F3388</f>
        <v>82.35</v>
      </c>
      <c r="D3397">
        <f t="shared" si="52"/>
        <v>2.9229082937522214E-3</v>
      </c>
      <c r="E3397">
        <v>2.9229082937522214E-3</v>
      </c>
    </row>
    <row r="3398" spans="2:5">
      <c r="B3398" s="293">
        <f>'Historical VAR Data'!B3389</f>
        <v>40693</v>
      </c>
      <c r="C3398" s="292" t="str">
        <f>'Historical VAR Data'!F3389</f>
        <v>82.11</v>
      </c>
      <c r="D3398">
        <f t="shared" si="52"/>
        <v>-2.4298384157453875E-3</v>
      </c>
      <c r="E3398">
        <v>-2.4298384157453875E-3</v>
      </c>
    </row>
    <row r="3399" spans="2:5">
      <c r="B3399" s="293">
        <f>'Historical VAR Data'!B3390</f>
        <v>40690</v>
      </c>
      <c r="C3399" s="292" t="str">
        <f>'Historical VAR Data'!F3390</f>
        <v>82.31</v>
      </c>
      <c r="D3399">
        <f t="shared" si="52"/>
        <v>-1.6019127316198485E-2</v>
      </c>
      <c r="E3399">
        <v>-1.6019127316198485E-2</v>
      </c>
    </row>
    <row r="3400" spans="2:5">
      <c r="B3400" s="293">
        <f>'Historical VAR Data'!B3391</f>
        <v>40689</v>
      </c>
      <c r="C3400" s="292" t="str">
        <f>'Historical VAR Data'!F3391</f>
        <v>83.65</v>
      </c>
      <c r="D3400">
        <f t="shared" si="52"/>
        <v>2.21163245356794E-2</v>
      </c>
      <c r="E3400">
        <v>2.21163245356794E-2</v>
      </c>
    </row>
    <row r="3401" spans="2:5">
      <c r="B3401" s="293">
        <f>'Historical VAR Data'!B3392</f>
        <v>40688</v>
      </c>
      <c r="C3401" s="292" t="str">
        <f>'Historical VAR Data'!F3392</f>
        <v>81.84</v>
      </c>
      <c r="D3401">
        <f t="shared" si="52"/>
        <v>2.0815476919309626E-3</v>
      </c>
      <c r="E3401">
        <v>2.0815476919309626E-3</v>
      </c>
    </row>
    <row r="3402" spans="2:5">
      <c r="B3402" s="293">
        <f>'Historical VAR Data'!B3393</f>
        <v>40687</v>
      </c>
      <c r="C3402" s="292" t="str">
        <f>'Historical VAR Data'!F3393</f>
        <v>81.67</v>
      </c>
      <c r="D3402">
        <f t="shared" si="52"/>
        <v>-5.6008766589552388E-3</v>
      </c>
      <c r="E3402">
        <v>-5.6008766589552388E-3</v>
      </c>
    </row>
    <row r="3403" spans="2:5">
      <c r="B3403" s="293">
        <f>'Historical VAR Data'!B3394</f>
        <v>40686</v>
      </c>
      <c r="C3403" s="292" t="str">
        <f>'Historical VAR Data'!F3394</f>
        <v>82.13</v>
      </c>
      <c r="D3403">
        <f t="shared" si="52"/>
        <v>-2.8966658784582679E-2</v>
      </c>
      <c r="E3403">
        <v>-2.8966658784582679E-2</v>
      </c>
    </row>
    <row r="3404" spans="2:5">
      <c r="B3404" s="293">
        <f>'Historical VAR Data'!B3395</f>
        <v>40683</v>
      </c>
      <c r="C3404" s="292" t="str">
        <f>'Historical VAR Data'!F3395</f>
        <v>84.58</v>
      </c>
      <c r="D3404">
        <f t="shared" si="52"/>
        <v>1.6464367263550109E-2</v>
      </c>
      <c r="E3404">
        <v>1.6464367263550109E-2</v>
      </c>
    </row>
    <row r="3405" spans="2:5">
      <c r="B3405" s="293">
        <f>'Historical VAR Data'!B3396</f>
        <v>40682</v>
      </c>
      <c r="C3405" s="292" t="str">
        <f>'Historical VAR Data'!F3396</f>
        <v>83.21</v>
      </c>
      <c r="D3405">
        <f t="shared" ref="D3405:D3468" si="53">(C3405-C3406)/C3406</f>
        <v>-5.2600119545727665E-3</v>
      </c>
      <c r="E3405">
        <v>-5.2600119545727665E-3</v>
      </c>
    </row>
    <row r="3406" spans="2:5">
      <c r="B3406" s="293">
        <f>'Historical VAR Data'!B3397</f>
        <v>40681</v>
      </c>
      <c r="C3406" s="292" t="str">
        <f>'Historical VAR Data'!F3397</f>
        <v>83.65</v>
      </c>
      <c r="D3406">
        <f t="shared" si="53"/>
        <v>-1.4324937328398036E-3</v>
      </c>
      <c r="E3406">
        <v>-1.4324937328398036E-3</v>
      </c>
    </row>
    <row r="3407" spans="2:5">
      <c r="B3407" s="293">
        <f>'Historical VAR Data'!B3398</f>
        <v>40680</v>
      </c>
      <c r="C3407" s="292" t="str">
        <f>'Historical VAR Data'!F3398</f>
        <v>83.77</v>
      </c>
      <c r="D3407">
        <f t="shared" si="53"/>
        <v>-1.7245424683247291E-2</v>
      </c>
      <c r="E3407">
        <v>-1.7245424683247291E-2</v>
      </c>
    </row>
    <row r="3408" spans="2:5">
      <c r="B3408" s="293">
        <f>'Historical VAR Data'!B3399</f>
        <v>40679</v>
      </c>
      <c r="C3408" s="292" t="str">
        <f>'Historical VAR Data'!F3399</f>
        <v>85.24</v>
      </c>
      <c r="D3408">
        <f t="shared" si="53"/>
        <v>-5.1353874883288035E-3</v>
      </c>
      <c r="E3408">
        <v>-5.1353874883288035E-3</v>
      </c>
    </row>
    <row r="3409" spans="2:5">
      <c r="B3409" s="293">
        <f>'Historical VAR Data'!B3400</f>
        <v>40676</v>
      </c>
      <c r="C3409" s="292" t="str">
        <f>'Historical VAR Data'!F3400</f>
        <v>85.68</v>
      </c>
      <c r="D3409">
        <f t="shared" si="53"/>
        <v>3.1612223393046512E-3</v>
      </c>
      <c r="E3409">
        <v>3.1612223393046512E-3</v>
      </c>
    </row>
    <row r="3410" spans="2:5">
      <c r="B3410" s="293">
        <f>'Historical VAR Data'!B3401</f>
        <v>40675</v>
      </c>
      <c r="C3410" s="292" t="str">
        <f>'Historical VAR Data'!F3401</f>
        <v>85.41</v>
      </c>
      <c r="D3410">
        <f t="shared" si="53"/>
        <v>-1.282940360610263E-2</v>
      </c>
      <c r="E3410">
        <v>-1.282940360610263E-2</v>
      </c>
    </row>
    <row r="3411" spans="2:5">
      <c r="B3411" s="293">
        <f>'Historical VAR Data'!B3402</f>
        <v>40674</v>
      </c>
      <c r="C3411" s="292" t="str">
        <f>'Historical VAR Data'!F3402</f>
        <v>86.52</v>
      </c>
      <c r="D3411">
        <f t="shared" si="53"/>
        <v>-2.1045485403937535E-2</v>
      </c>
      <c r="E3411">
        <v>-2.1045485403937535E-2</v>
      </c>
    </row>
    <row r="3412" spans="2:5">
      <c r="B3412" s="293">
        <f>'Historical VAR Data'!B3403</f>
        <v>40673</v>
      </c>
      <c r="C3412" s="292" t="str">
        <f>'Historical VAR Data'!F3403</f>
        <v>88.38</v>
      </c>
      <c r="D3412">
        <f t="shared" si="53"/>
        <v>4.4927878931189373E-2</v>
      </c>
      <c r="E3412">
        <v>4.4927878931189373E-2</v>
      </c>
    </row>
    <row r="3413" spans="2:5">
      <c r="B3413" s="293">
        <f>'Historical VAR Data'!B3404</f>
        <v>40672</v>
      </c>
      <c r="C3413" s="292" t="str">
        <f>'Historical VAR Data'!F3404</f>
        <v>84.58</v>
      </c>
      <c r="D3413">
        <f t="shared" si="53"/>
        <v>-1.1453950444132818E-2</v>
      </c>
      <c r="E3413">
        <v>-1.1453950444132818E-2</v>
      </c>
    </row>
    <row r="3414" spans="2:5">
      <c r="B3414" s="293">
        <f>'Historical VAR Data'!B3405</f>
        <v>40669</v>
      </c>
      <c r="C3414" s="292" t="str">
        <f>'Historical VAR Data'!F3405</f>
        <v>85.56</v>
      </c>
      <c r="D3414">
        <f t="shared" si="53"/>
        <v>4.9330514446793714E-3</v>
      </c>
      <c r="E3414">
        <v>4.9330514446793714E-3</v>
      </c>
    </row>
    <row r="3415" spans="2:5">
      <c r="B3415" s="293">
        <f>'Historical VAR Data'!B3406</f>
        <v>40668</v>
      </c>
      <c r="C3415" s="292" t="str">
        <f>'Historical VAR Data'!F3406</f>
        <v>85.14</v>
      </c>
      <c r="D3415">
        <f t="shared" si="53"/>
        <v>-2.5858123569794108E-2</v>
      </c>
      <c r="E3415">
        <v>-2.5858123569794108E-2</v>
      </c>
    </row>
    <row r="3416" spans="2:5">
      <c r="B3416" s="293">
        <f>'Historical VAR Data'!B3407</f>
        <v>40667</v>
      </c>
      <c r="C3416" s="292" t="str">
        <f>'Historical VAR Data'!F3407</f>
        <v>87.40</v>
      </c>
      <c r="D3416">
        <f t="shared" si="53"/>
        <v>1.1454753722795936E-3</v>
      </c>
      <c r="E3416">
        <v>1.1454753722795936E-3</v>
      </c>
    </row>
    <row r="3417" spans="2:5">
      <c r="B3417" s="293">
        <f>'Historical VAR Data'!B3408</f>
        <v>40666</v>
      </c>
      <c r="C3417" s="292" t="str">
        <f>'Historical VAR Data'!F3408</f>
        <v>87.30</v>
      </c>
      <c r="D3417">
        <f t="shared" si="53"/>
        <v>-1.4895057549086068E-2</v>
      </c>
      <c r="E3417">
        <v>-1.4895057549086068E-2</v>
      </c>
    </row>
    <row r="3418" spans="2:5">
      <c r="B3418" s="293">
        <f>'Historical VAR Data'!B3409</f>
        <v>40665</v>
      </c>
      <c r="C3418" s="292" t="str">
        <f>'Historical VAR Data'!F3409</f>
        <v>88.62</v>
      </c>
      <c r="D3418">
        <f t="shared" si="53"/>
        <v>-6.8362658298778368E-3</v>
      </c>
      <c r="E3418">
        <v>-6.8362658298778368E-3</v>
      </c>
    </row>
    <row r="3419" spans="2:5">
      <c r="B3419" s="293">
        <f>'Historical VAR Data'!B3410</f>
        <v>40662</v>
      </c>
      <c r="C3419" s="292" t="str">
        <f>'Historical VAR Data'!F3410</f>
        <v>89.23</v>
      </c>
      <c r="D3419">
        <f t="shared" si="53"/>
        <v>-7.6734875444839602E-3</v>
      </c>
      <c r="E3419">
        <v>-7.6734875444839602E-3</v>
      </c>
    </row>
    <row r="3420" spans="2:5">
      <c r="B3420" s="293">
        <f>'Historical VAR Data'!B3411</f>
        <v>40661</v>
      </c>
      <c r="C3420" s="292" t="str">
        <f>'Historical VAR Data'!F3411</f>
        <v>89.92</v>
      </c>
      <c r="D3420">
        <f t="shared" si="53"/>
        <v>-9.3643274209539978E-3</v>
      </c>
      <c r="E3420">
        <v>-9.3643274209539978E-3</v>
      </c>
    </row>
    <row r="3421" spans="2:5">
      <c r="B3421" s="293">
        <f>'Historical VAR Data'!B3412</f>
        <v>40660</v>
      </c>
      <c r="C3421" s="292" t="str">
        <f>'Historical VAR Data'!F3412</f>
        <v>90.77</v>
      </c>
      <c r="D3421">
        <f t="shared" si="53"/>
        <v>-3.841088674275774E-3</v>
      </c>
      <c r="E3421">
        <v>-3.841088674275774E-3</v>
      </c>
    </row>
    <row r="3422" spans="2:5">
      <c r="B3422" s="293">
        <f>'Historical VAR Data'!B3413</f>
        <v>40659</v>
      </c>
      <c r="C3422" s="292" t="str">
        <f>'Historical VAR Data'!F3413</f>
        <v>91.12</v>
      </c>
      <c r="D3422">
        <f t="shared" si="53"/>
        <v>-2.080823568064809E-3</v>
      </c>
      <c r="E3422">
        <v>-2.080823568064809E-3</v>
      </c>
    </row>
    <row r="3423" spans="2:5">
      <c r="B3423" s="293">
        <f>'Historical VAR Data'!B3414</f>
        <v>40658</v>
      </c>
      <c r="C3423" s="292" t="str">
        <f>'Historical VAR Data'!F3414</f>
        <v>91.31</v>
      </c>
      <c r="D3423">
        <f t="shared" si="53"/>
        <v>-2.9482419742301379E-3</v>
      </c>
      <c r="E3423">
        <v>-2.9482419742301379E-3</v>
      </c>
    </row>
    <row r="3424" spans="2:5">
      <c r="B3424" s="293">
        <f>'Historical VAR Data'!B3415</f>
        <v>40654</v>
      </c>
      <c r="C3424" s="292" t="str">
        <f>'Historical VAR Data'!F3415</f>
        <v>91.58</v>
      </c>
      <c r="D3424">
        <f t="shared" si="53"/>
        <v>7.6494372199752126E-4</v>
      </c>
      <c r="E3424">
        <v>7.6494372199752126E-4</v>
      </c>
    </row>
    <row r="3425" spans="2:5">
      <c r="B3425" s="293">
        <f>'Historical VAR Data'!B3416</f>
        <v>40653</v>
      </c>
      <c r="C3425" s="292" t="str">
        <f>'Historical VAR Data'!F3416</f>
        <v>91.51</v>
      </c>
      <c r="D3425">
        <f t="shared" si="53"/>
        <v>1.7116816716683407E-2</v>
      </c>
      <c r="E3425">
        <v>1.7116816716683407E-2</v>
      </c>
    </row>
    <row r="3426" spans="2:5">
      <c r="B3426" s="293">
        <f>'Historical VAR Data'!B3417</f>
        <v>40652</v>
      </c>
      <c r="C3426" s="292" t="str">
        <f>'Historical VAR Data'!F3417</f>
        <v>89.97</v>
      </c>
      <c r="D3426">
        <f t="shared" si="53"/>
        <v>-8.0485115766262844E-3</v>
      </c>
      <c r="E3426">
        <v>-8.0485115766262844E-3</v>
      </c>
    </row>
    <row r="3427" spans="2:5">
      <c r="B3427" s="293">
        <f>'Historical VAR Data'!B3418</f>
        <v>40651</v>
      </c>
      <c r="C3427" s="292" t="str">
        <f>'Historical VAR Data'!F3418</f>
        <v>90.70</v>
      </c>
      <c r="D3427">
        <f t="shared" si="53"/>
        <v>-5.5096418732779242E-4</v>
      </c>
      <c r="E3427">
        <v>-5.5096418732779242E-4</v>
      </c>
    </row>
    <row r="3428" spans="2:5">
      <c r="B3428" s="293">
        <f>'Historical VAR Data'!B3419</f>
        <v>40648</v>
      </c>
      <c r="C3428" s="292" t="str">
        <f>'Historical VAR Data'!F3419</f>
        <v>90.75</v>
      </c>
      <c r="D3428">
        <f t="shared" si="53"/>
        <v>-1.2728459530026128E-2</v>
      </c>
      <c r="E3428">
        <v>-1.2728459530026128E-2</v>
      </c>
    </row>
    <row r="3429" spans="2:5">
      <c r="B3429" s="293">
        <f>'Historical VAR Data'!B3420</f>
        <v>40646</v>
      </c>
      <c r="C3429" s="292" t="str">
        <f>'Historical VAR Data'!F3420</f>
        <v>91.92</v>
      </c>
      <c r="D3429">
        <f t="shared" si="53"/>
        <v>2.1673891297099065E-2</v>
      </c>
      <c r="E3429">
        <v>2.1673891297099065E-2</v>
      </c>
    </row>
    <row r="3430" spans="2:5">
      <c r="B3430" s="293">
        <f>'Historical VAR Data'!B3421</f>
        <v>40644</v>
      </c>
      <c r="C3430" s="292" t="str">
        <f>'Historical VAR Data'!F3421</f>
        <v>89.97</v>
      </c>
      <c r="D3430">
        <f t="shared" si="53"/>
        <v>3.3355570380254768E-4</v>
      </c>
      <c r="E3430">
        <v>3.3355570380254768E-4</v>
      </c>
    </row>
    <row r="3431" spans="2:5">
      <c r="B3431" s="293">
        <f>'Historical VAR Data'!B3422</f>
        <v>40641</v>
      </c>
      <c r="C3431" s="292" t="str">
        <f>'Historical VAR Data'!F3422</f>
        <v>89.94</v>
      </c>
      <c r="D3431">
        <f t="shared" si="53"/>
        <v>-1.2949956101843798E-2</v>
      </c>
      <c r="E3431">
        <v>-1.2949956101843798E-2</v>
      </c>
    </row>
    <row r="3432" spans="2:5">
      <c r="B3432" s="293">
        <f>'Historical VAR Data'!B3423</f>
        <v>40640</v>
      </c>
      <c r="C3432" s="292" t="str">
        <f>'Historical VAR Data'!F3423</f>
        <v>91.12</v>
      </c>
      <c r="D3432">
        <f t="shared" si="53"/>
        <v>-2.9399233063485204E-2</v>
      </c>
      <c r="E3432">
        <v>-2.9399233063485204E-2</v>
      </c>
    </row>
    <row r="3433" spans="2:5">
      <c r="B3433" s="293">
        <f>'Historical VAR Data'!B3424</f>
        <v>40639</v>
      </c>
      <c r="C3433" s="292" t="str">
        <f>'Historical VAR Data'!F3424</f>
        <v>93.88</v>
      </c>
      <c r="D3433">
        <f t="shared" si="53"/>
        <v>1.9880499728408454E-2</v>
      </c>
      <c r="E3433">
        <v>1.9880499728408454E-2</v>
      </c>
    </row>
    <row r="3434" spans="2:5">
      <c r="B3434" s="293">
        <f>'Historical VAR Data'!B3425</f>
        <v>40638</v>
      </c>
      <c r="C3434" s="292" t="str">
        <f>'Historical VAR Data'!F3425</f>
        <v>92.05</v>
      </c>
      <c r="D3434">
        <f t="shared" si="53"/>
        <v>-7.6541612764123319E-3</v>
      </c>
      <c r="E3434">
        <v>-7.6541612764123319E-3</v>
      </c>
    </row>
    <row r="3435" spans="2:5">
      <c r="B3435" s="293">
        <f>'Historical VAR Data'!B3426</f>
        <v>40637</v>
      </c>
      <c r="C3435" s="292" t="str">
        <f>'Historical VAR Data'!F3426</f>
        <v>92.76</v>
      </c>
      <c r="D3435">
        <f t="shared" si="53"/>
        <v>3.4617048896582367E-3</v>
      </c>
      <c r="E3435">
        <v>3.4617048896582367E-3</v>
      </c>
    </row>
    <row r="3436" spans="2:5">
      <c r="B3436" s="293">
        <f>'Historical VAR Data'!B3427</f>
        <v>40634</v>
      </c>
      <c r="C3436" s="292" t="str">
        <f>'Historical VAR Data'!F3427</f>
        <v>92.44</v>
      </c>
      <c r="D3436">
        <f t="shared" si="53"/>
        <v>-2.2005924672027066E-2</v>
      </c>
      <c r="E3436">
        <v>-2.2005924672027066E-2</v>
      </c>
    </row>
    <row r="3437" spans="2:5">
      <c r="B3437" s="293">
        <f>'Historical VAR Data'!B3428</f>
        <v>40633</v>
      </c>
      <c r="C3437" s="292" t="str">
        <f>'Historical VAR Data'!F3428</f>
        <v>94.52</v>
      </c>
      <c r="D3437">
        <f t="shared" si="53"/>
        <v>2.2501081782778001E-2</v>
      </c>
      <c r="E3437">
        <v>2.2501081782778001E-2</v>
      </c>
    </row>
    <row r="3438" spans="2:5">
      <c r="B3438" s="293">
        <f>'Historical VAR Data'!B3429</f>
        <v>40632</v>
      </c>
      <c r="C3438" s="292" t="str">
        <f>'Historical VAR Data'!F3429</f>
        <v>92.44</v>
      </c>
      <c r="D3438">
        <f t="shared" si="53"/>
        <v>2.168256721595868E-3</v>
      </c>
      <c r="E3438">
        <v>2.168256721595868E-3</v>
      </c>
    </row>
    <row r="3439" spans="2:5">
      <c r="B3439" s="293">
        <f>'Historical VAR Data'!B3430</f>
        <v>40631</v>
      </c>
      <c r="C3439" s="292" t="str">
        <f>'Historical VAR Data'!F3430</f>
        <v>92.24</v>
      </c>
      <c r="D3439">
        <f t="shared" si="53"/>
        <v>1.7539988968560277E-2</v>
      </c>
      <c r="E3439">
        <v>1.7539988968560277E-2</v>
      </c>
    </row>
    <row r="3440" spans="2:5">
      <c r="B3440" s="293">
        <f>'Historical VAR Data'!B3431</f>
        <v>40630</v>
      </c>
      <c r="C3440" s="292" t="str">
        <f>'Historical VAR Data'!F3431</f>
        <v>90.65</v>
      </c>
      <c r="D3440">
        <f t="shared" si="53"/>
        <v>1.2509773260359706E-2</v>
      </c>
      <c r="E3440">
        <v>1.2509773260359706E-2</v>
      </c>
    </row>
    <row r="3441" spans="2:5">
      <c r="B3441" s="293">
        <f>'Historical VAR Data'!B3432</f>
        <v>40627</v>
      </c>
      <c r="C3441" s="292" t="str">
        <f>'Historical VAR Data'!F3432</f>
        <v>89.53</v>
      </c>
      <c r="D3441">
        <f t="shared" si="53"/>
        <v>3.9837398373983819E-2</v>
      </c>
      <c r="E3441">
        <v>3.9837398373983819E-2</v>
      </c>
    </row>
    <row r="3442" spans="2:5">
      <c r="B3442" s="293">
        <f>'Historical VAR Data'!B3433</f>
        <v>40626</v>
      </c>
      <c r="C3442" s="292" t="str">
        <f>'Historical VAR Data'!F3433</f>
        <v>86.10</v>
      </c>
      <c r="D3442">
        <f t="shared" si="53"/>
        <v>4.550227511375576E-3</v>
      </c>
      <c r="E3442">
        <v>4.550227511375576E-3</v>
      </c>
    </row>
    <row r="3443" spans="2:5">
      <c r="B3443" s="293">
        <f>'Historical VAR Data'!B3434</f>
        <v>40625</v>
      </c>
      <c r="C3443" s="292" t="str">
        <f>'Historical VAR Data'!F3434</f>
        <v>85.71</v>
      </c>
      <c r="D3443">
        <f t="shared" si="53"/>
        <v>4.3355987813450941E-3</v>
      </c>
      <c r="E3443">
        <v>4.3355987813450941E-3</v>
      </c>
    </row>
    <row r="3444" spans="2:5">
      <c r="B3444" s="293">
        <f>'Historical VAR Data'!B3435</f>
        <v>40624</v>
      </c>
      <c r="C3444" s="292" t="str">
        <f>'Historical VAR Data'!F3435</f>
        <v>85.34</v>
      </c>
      <c r="D3444">
        <f t="shared" si="53"/>
        <v>8.0321285140563057E-3</v>
      </c>
      <c r="E3444">
        <v>8.0321285140563057E-3</v>
      </c>
    </row>
    <row r="3445" spans="2:5">
      <c r="B3445" s="293">
        <f>'Historical VAR Data'!B3436</f>
        <v>40623</v>
      </c>
      <c r="C3445" s="292" t="str">
        <f>'Historical VAR Data'!F3436</f>
        <v>84.66</v>
      </c>
      <c r="D3445">
        <f t="shared" si="53"/>
        <v>-7.3865634892720088E-3</v>
      </c>
      <c r="E3445">
        <v>-7.3865634892720088E-3</v>
      </c>
    </row>
    <row r="3446" spans="2:5">
      <c r="B3446" s="293">
        <f>'Historical VAR Data'!B3437</f>
        <v>40620</v>
      </c>
      <c r="C3446" s="292" t="str">
        <f>'Historical VAR Data'!F3437</f>
        <v>85.29</v>
      </c>
      <c r="D3446">
        <f t="shared" si="53"/>
        <v>-7.4479227278017052E-3</v>
      </c>
      <c r="E3446">
        <v>-7.4479227278017052E-3</v>
      </c>
    </row>
    <row r="3447" spans="2:5">
      <c r="B3447" s="293">
        <f>'Historical VAR Data'!B3438</f>
        <v>40619</v>
      </c>
      <c r="C3447" s="292" t="str">
        <f>'Historical VAR Data'!F3438</f>
        <v>85.93</v>
      </c>
      <c r="D3447">
        <f t="shared" si="53"/>
        <v>-1.1276032677482336E-2</v>
      </c>
      <c r="E3447">
        <v>-1.1276032677482336E-2</v>
      </c>
    </row>
    <row r="3448" spans="2:5">
      <c r="B3448" s="293">
        <f>'Historical VAR Data'!B3439</f>
        <v>40618</v>
      </c>
      <c r="C3448" s="292" t="str">
        <f>'Historical VAR Data'!F3439</f>
        <v>86.91</v>
      </c>
      <c r="D3448">
        <f t="shared" si="53"/>
        <v>1.5185141922672552E-2</v>
      </c>
      <c r="E3448">
        <v>1.5185141922672552E-2</v>
      </c>
    </row>
    <row r="3449" spans="2:5">
      <c r="B3449" s="293">
        <f>'Historical VAR Data'!B3440</f>
        <v>40617</v>
      </c>
      <c r="C3449" s="292" t="str">
        <f>'Historical VAR Data'!F3440</f>
        <v>85.61</v>
      </c>
      <c r="D3449">
        <f t="shared" si="53"/>
        <v>-1.7106773823191677E-2</v>
      </c>
      <c r="E3449">
        <v>-1.7106773823191677E-2</v>
      </c>
    </row>
    <row r="3450" spans="2:5">
      <c r="B3450" s="293">
        <f>'Historical VAR Data'!B3441</f>
        <v>40616</v>
      </c>
      <c r="C3450" s="292" t="str">
        <f>'Historical VAR Data'!F3441</f>
        <v>87.10</v>
      </c>
      <c r="D3450">
        <f t="shared" si="53"/>
        <v>1.8832612001403667E-2</v>
      </c>
      <c r="E3450">
        <v>1.8832612001403667E-2</v>
      </c>
    </row>
    <row r="3451" spans="2:5">
      <c r="B3451" s="293">
        <f>'Historical VAR Data'!B3442</f>
        <v>40613</v>
      </c>
      <c r="C3451" s="292" t="str">
        <f>'Historical VAR Data'!F3442</f>
        <v>85.49</v>
      </c>
      <c r="D3451">
        <f t="shared" si="53"/>
        <v>-6.5078442765834086E-3</v>
      </c>
      <c r="E3451">
        <v>-6.5078442765834086E-3</v>
      </c>
    </row>
    <row r="3452" spans="2:5">
      <c r="B3452" s="293">
        <f>'Historical VAR Data'!B3443</f>
        <v>40612</v>
      </c>
      <c r="C3452" s="292" t="str">
        <f>'Historical VAR Data'!F3443</f>
        <v>86.05</v>
      </c>
      <c r="D3452">
        <f t="shared" si="53"/>
        <v>-1.091954022988509E-2</v>
      </c>
      <c r="E3452">
        <v>-1.091954022988509E-2</v>
      </c>
    </row>
    <row r="3453" spans="2:5">
      <c r="B3453" s="293">
        <f>'Historical VAR Data'!B3444</f>
        <v>40611</v>
      </c>
      <c r="C3453" s="292" t="str">
        <f>'Historical VAR Data'!F3444</f>
        <v>87.00</v>
      </c>
      <c r="D3453">
        <f t="shared" si="53"/>
        <v>-1.3381719210705452E-2</v>
      </c>
      <c r="E3453">
        <v>-1.3381719210705452E-2</v>
      </c>
    </row>
    <row r="3454" spans="2:5">
      <c r="B3454" s="293">
        <f>'Historical VAR Data'!B3445</f>
        <v>40610</v>
      </c>
      <c r="C3454" s="292" t="str">
        <f>'Historical VAR Data'!F3445</f>
        <v>88.18</v>
      </c>
      <c r="D3454">
        <f t="shared" si="53"/>
        <v>-2.2629554197781017E-3</v>
      </c>
      <c r="E3454">
        <v>-2.2629554197781017E-3</v>
      </c>
    </row>
    <row r="3455" spans="2:5">
      <c r="B3455" s="293">
        <f>'Historical VAR Data'!B3446</f>
        <v>40609</v>
      </c>
      <c r="C3455" s="292" t="str">
        <f>'Historical VAR Data'!F3446</f>
        <v>88.38</v>
      </c>
      <c r="D3455">
        <f t="shared" si="53"/>
        <v>7.8686281217926531E-3</v>
      </c>
      <c r="E3455">
        <v>7.8686281217926531E-3</v>
      </c>
    </row>
    <row r="3456" spans="2:5">
      <c r="B3456" s="293">
        <f>'Historical VAR Data'!B3447</f>
        <v>40606</v>
      </c>
      <c r="C3456" s="292" t="str">
        <f>'Historical VAR Data'!F3447</f>
        <v>87.69</v>
      </c>
      <c r="D3456">
        <f t="shared" si="53"/>
        <v>6.1962134251289961E-3</v>
      </c>
      <c r="E3456">
        <v>6.1962134251289961E-3</v>
      </c>
    </row>
    <row r="3457" spans="2:5">
      <c r="B3457" s="293">
        <f>'Historical VAR Data'!B3448</f>
        <v>40605</v>
      </c>
      <c r="C3457" s="292" t="str">
        <f>'Historical VAR Data'!F3448</f>
        <v>87.15</v>
      </c>
      <c r="D3457">
        <f t="shared" si="53"/>
        <v>-1.8249408583980966E-2</v>
      </c>
      <c r="E3457">
        <v>-1.8249408583980966E-2</v>
      </c>
    </row>
    <row r="3458" spans="2:5">
      <c r="B3458" s="293">
        <f>'Historical VAR Data'!B3449</f>
        <v>40603</v>
      </c>
      <c r="C3458" s="292" t="str">
        <f>'Historical VAR Data'!F3449</f>
        <v>88.77</v>
      </c>
      <c r="D3458">
        <f t="shared" si="53"/>
        <v>6.7717103680538793E-2</v>
      </c>
      <c r="E3458">
        <v>6.7717103680538793E-2</v>
      </c>
    </row>
    <row r="3459" spans="2:5">
      <c r="B3459" s="293">
        <f>'Historical VAR Data'!B3450</f>
        <v>40602</v>
      </c>
      <c r="C3459" s="292" t="str">
        <f>'Historical VAR Data'!F3450</f>
        <v>83.14</v>
      </c>
      <c r="D3459">
        <f t="shared" si="53"/>
        <v>0</v>
      </c>
      <c r="E3459">
        <v>0</v>
      </c>
    </row>
    <row r="3460" spans="2:5">
      <c r="B3460" s="293">
        <f>'Historical VAR Data'!B3451</f>
        <v>40599</v>
      </c>
      <c r="C3460" s="292" t="str">
        <f>'Historical VAR Data'!F3451</f>
        <v>83.14</v>
      </c>
      <c r="D3460">
        <f t="shared" si="53"/>
        <v>-6.4531548757170917E-3</v>
      </c>
      <c r="E3460">
        <v>-6.4531548757170917E-3</v>
      </c>
    </row>
    <row r="3461" spans="2:5">
      <c r="B3461" s="293">
        <f>'Historical VAR Data'!B3452</f>
        <v>40598</v>
      </c>
      <c r="C3461" s="292" t="str">
        <f>'Historical VAR Data'!F3452</f>
        <v>83.68</v>
      </c>
      <c r="D3461">
        <f t="shared" si="53"/>
        <v>-1.1225333805978833E-2</v>
      </c>
      <c r="E3461">
        <v>-1.1225333805978833E-2</v>
      </c>
    </row>
    <row r="3462" spans="2:5">
      <c r="B3462" s="293">
        <f>'Historical VAR Data'!B3453</f>
        <v>40597</v>
      </c>
      <c r="C3462" s="292" t="str">
        <f>'Historical VAR Data'!F3453</f>
        <v>84.63</v>
      </c>
      <c r="D3462">
        <f t="shared" si="53"/>
        <v>-1.6730568142209804E-2</v>
      </c>
      <c r="E3462">
        <v>-1.6730568142209804E-2</v>
      </c>
    </row>
    <row r="3463" spans="2:5">
      <c r="B3463" s="293">
        <f>'Historical VAR Data'!B3454</f>
        <v>40596</v>
      </c>
      <c r="C3463" s="292" t="str">
        <f>'Historical VAR Data'!F3454</f>
        <v>86.07</v>
      </c>
      <c r="D3463">
        <f t="shared" si="53"/>
        <v>-4.6258818087198533E-3</v>
      </c>
      <c r="E3463">
        <v>-4.6258818087198533E-3</v>
      </c>
    </row>
    <row r="3464" spans="2:5">
      <c r="B3464" s="293">
        <f>'Historical VAR Data'!B3455</f>
        <v>40595</v>
      </c>
      <c r="C3464" s="292" t="str">
        <f>'Historical VAR Data'!F3455</f>
        <v>86.47</v>
      </c>
      <c r="D3464">
        <f t="shared" si="53"/>
        <v>-1.3350068461889568E-2</v>
      </c>
      <c r="E3464">
        <v>-1.3350068461889568E-2</v>
      </c>
    </row>
    <row r="3465" spans="2:5">
      <c r="B3465" s="293">
        <f>'Historical VAR Data'!B3456</f>
        <v>40592</v>
      </c>
      <c r="C3465" s="292" t="str">
        <f>'Historical VAR Data'!F3456</f>
        <v>87.64</v>
      </c>
      <c r="D3465">
        <f t="shared" si="53"/>
        <v>-9.941256213285083E-3</v>
      </c>
      <c r="E3465">
        <v>-9.941256213285083E-3</v>
      </c>
    </row>
    <row r="3466" spans="2:5">
      <c r="B3466" s="293">
        <f>'Historical VAR Data'!B3457</f>
        <v>40591</v>
      </c>
      <c r="C3466" s="292" t="str">
        <f>'Historical VAR Data'!F3457</f>
        <v>88.52</v>
      </c>
      <c r="D3466">
        <f t="shared" si="53"/>
        <v>-4.1624479694004337E-3</v>
      </c>
      <c r="E3466">
        <v>-4.1624479694004337E-3</v>
      </c>
    </row>
    <row r="3467" spans="2:5">
      <c r="B3467" s="293">
        <f>'Historical VAR Data'!B3458</f>
        <v>40590</v>
      </c>
      <c r="C3467" s="292" t="str">
        <f>'Historical VAR Data'!F3458</f>
        <v>88.89</v>
      </c>
      <c r="D3467">
        <f t="shared" si="53"/>
        <v>3.8396386222473563E-3</v>
      </c>
      <c r="E3467">
        <v>3.8396386222473563E-3</v>
      </c>
    </row>
    <row r="3468" spans="2:5">
      <c r="B3468" s="293">
        <f>'Historical VAR Data'!B3459</f>
        <v>40589</v>
      </c>
      <c r="C3468" s="292" t="str">
        <f>'Historical VAR Data'!F3459</f>
        <v>88.55</v>
      </c>
      <c r="D3468">
        <f t="shared" si="53"/>
        <v>1.571461344345022E-2</v>
      </c>
      <c r="E3468">
        <v>1.571461344345022E-2</v>
      </c>
    </row>
    <row r="3469" spans="2:5">
      <c r="B3469" s="293">
        <f>'Historical VAR Data'!B3460</f>
        <v>40588</v>
      </c>
      <c r="C3469" s="292" t="str">
        <f>'Historical VAR Data'!F3460</f>
        <v>87.18</v>
      </c>
      <c r="D3469">
        <f t="shared" ref="D3469:D3532" si="54">(C3469-C3470)/C3470</f>
        <v>7.1626617375231579E-3</v>
      </c>
      <c r="E3469">
        <v>7.1626617375231579E-3</v>
      </c>
    </row>
    <row r="3470" spans="2:5">
      <c r="B3470" s="293">
        <f>'Historical VAR Data'!B3461</f>
        <v>40585</v>
      </c>
      <c r="C3470" s="292" t="str">
        <f>'Historical VAR Data'!F3461</f>
        <v>86.56</v>
      </c>
      <c r="D3470">
        <f t="shared" si="54"/>
        <v>3.7765255964512717E-2</v>
      </c>
      <c r="E3470">
        <v>3.7765255964512717E-2</v>
      </c>
    </row>
    <row r="3471" spans="2:5">
      <c r="B3471" s="293">
        <f>'Historical VAR Data'!B3462</f>
        <v>40584</v>
      </c>
      <c r="C3471" s="292" t="str">
        <f>'Historical VAR Data'!F3462</f>
        <v>83.41</v>
      </c>
      <c r="D3471">
        <f t="shared" si="54"/>
        <v>-5.4846786693693566E-3</v>
      </c>
      <c r="E3471">
        <v>-5.4846786693693566E-3</v>
      </c>
    </row>
    <row r="3472" spans="2:5">
      <c r="B3472" s="293">
        <f>'Historical VAR Data'!B3463</f>
        <v>40583</v>
      </c>
      <c r="C3472" s="292" t="str">
        <f>'Historical VAR Data'!F3463</f>
        <v>83.87</v>
      </c>
      <c r="D3472">
        <f t="shared" si="54"/>
        <v>-1.6072266541529687E-2</v>
      </c>
      <c r="E3472">
        <v>-1.6072266541529687E-2</v>
      </c>
    </row>
    <row r="3473" spans="2:5">
      <c r="B3473" s="293">
        <f>'Historical VAR Data'!B3464</f>
        <v>40582</v>
      </c>
      <c r="C3473" s="292" t="str">
        <f>'Historical VAR Data'!F3464</f>
        <v>85.24</v>
      </c>
      <c r="D3473">
        <f t="shared" si="54"/>
        <v>-3.0371971334319212E-2</v>
      </c>
      <c r="E3473">
        <v>-3.0371971334319212E-2</v>
      </c>
    </row>
    <row r="3474" spans="2:5">
      <c r="B3474" s="293">
        <f>'Historical VAR Data'!B3465</f>
        <v>40581</v>
      </c>
      <c r="C3474" s="292" t="str">
        <f>'Historical VAR Data'!F3465</f>
        <v>87.91</v>
      </c>
      <c r="D3474">
        <f t="shared" si="54"/>
        <v>1.5009814109225229E-2</v>
      </c>
      <c r="E3474">
        <v>1.5009814109225229E-2</v>
      </c>
    </row>
    <row r="3475" spans="2:5">
      <c r="B3475" s="293">
        <f>'Historical VAR Data'!B3466</f>
        <v>40578</v>
      </c>
      <c r="C3475" s="292" t="str">
        <f>'Historical VAR Data'!F3466</f>
        <v>86.61</v>
      </c>
      <c r="D3475">
        <f t="shared" si="54"/>
        <v>-1.3103919781221577E-2</v>
      </c>
      <c r="E3475">
        <v>-1.3103919781221577E-2</v>
      </c>
    </row>
    <row r="3476" spans="2:5">
      <c r="B3476" s="293">
        <f>'Historical VAR Data'!B3467</f>
        <v>40577</v>
      </c>
      <c r="C3476" s="292" t="str">
        <f>'Historical VAR Data'!F3467</f>
        <v>87.76</v>
      </c>
      <c r="D3476">
        <f t="shared" si="54"/>
        <v>1.1292924637013183E-2</v>
      </c>
      <c r="E3476">
        <v>1.1292924637013183E-2</v>
      </c>
    </row>
    <row r="3477" spans="2:5">
      <c r="B3477" s="293">
        <f>'Historical VAR Data'!B3468</f>
        <v>40576</v>
      </c>
      <c r="C3477" s="292" t="str">
        <f>'Historical VAR Data'!F3468</f>
        <v>86.78</v>
      </c>
      <c r="D3477">
        <f t="shared" si="54"/>
        <v>-2.6911863646557586E-2</v>
      </c>
      <c r="E3477">
        <v>-2.6911863646557586E-2</v>
      </c>
    </row>
    <row r="3478" spans="2:5">
      <c r="B3478" s="293">
        <f>'Historical VAR Data'!B3469</f>
        <v>40575</v>
      </c>
      <c r="C3478" s="292" t="str">
        <f>'Historical VAR Data'!F3469</f>
        <v>89.18</v>
      </c>
      <c r="D3478">
        <f t="shared" si="54"/>
        <v>-2.0107680474673092E-2</v>
      </c>
      <c r="E3478">
        <v>-2.0107680474673092E-2</v>
      </c>
    </row>
    <row r="3479" spans="2:5">
      <c r="B3479" s="293">
        <f>'Historical VAR Data'!B3470</f>
        <v>40574</v>
      </c>
      <c r="C3479" s="292" t="str">
        <f>'Historical VAR Data'!F3470</f>
        <v>91.01</v>
      </c>
      <c r="D3479">
        <f t="shared" si="54"/>
        <v>-1.5149875554593567E-2</v>
      </c>
      <c r="E3479">
        <v>-1.5149875554593567E-2</v>
      </c>
    </row>
    <row r="3480" spans="2:5">
      <c r="B3480" s="293">
        <f>'Historical VAR Data'!B3471</f>
        <v>40571</v>
      </c>
      <c r="C3480" s="292" t="str">
        <f>'Historical VAR Data'!F3471</f>
        <v>92.41</v>
      </c>
      <c r="D3480">
        <f t="shared" si="54"/>
        <v>-1.4608658562593352E-2</v>
      </c>
      <c r="E3480">
        <v>-1.4608658562593352E-2</v>
      </c>
    </row>
    <row r="3481" spans="2:5">
      <c r="B3481" s="293">
        <f>'Historical VAR Data'!B3472</f>
        <v>40570</v>
      </c>
      <c r="C3481" s="292" t="str">
        <f>'Historical VAR Data'!F3472</f>
        <v>93.78</v>
      </c>
      <c r="D3481">
        <f t="shared" si="54"/>
        <v>-6.3572790845517523E-3</v>
      </c>
      <c r="E3481">
        <v>-6.3572790845517523E-3</v>
      </c>
    </row>
    <row r="3482" spans="2:5">
      <c r="B3482" s="293">
        <f>'Historical VAR Data'!B3473</f>
        <v>40568</v>
      </c>
      <c r="C3482" s="292" t="str">
        <f>'Historical VAR Data'!F3473</f>
        <v>94.38</v>
      </c>
      <c r="D3482">
        <f t="shared" si="54"/>
        <v>1.7574123989218281E-2</v>
      </c>
      <c r="E3482">
        <v>1.7574123989218281E-2</v>
      </c>
    </row>
    <row r="3483" spans="2:5">
      <c r="B3483" s="293">
        <f>'Historical VAR Data'!B3474</f>
        <v>40567</v>
      </c>
      <c r="C3483" s="292" t="str">
        <f>'Historical VAR Data'!F3474</f>
        <v>92.75</v>
      </c>
      <c r="D3483">
        <f t="shared" si="54"/>
        <v>1.4215418261344965E-2</v>
      </c>
      <c r="E3483">
        <v>1.4215418261344965E-2</v>
      </c>
    </row>
    <row r="3484" spans="2:5">
      <c r="B3484" s="293">
        <f>'Historical VAR Data'!B3475</f>
        <v>40564</v>
      </c>
      <c r="C3484" s="292" t="str">
        <f>'Historical VAR Data'!F3475</f>
        <v>91.45</v>
      </c>
      <c r="D3484">
        <f t="shared" si="54"/>
        <v>7.1585903083701066E-3</v>
      </c>
      <c r="E3484">
        <v>7.1585903083701066E-3</v>
      </c>
    </row>
    <row r="3485" spans="2:5">
      <c r="B3485" s="293">
        <f>'Historical VAR Data'!B3476</f>
        <v>40563</v>
      </c>
      <c r="C3485" s="292" t="str">
        <f>'Historical VAR Data'!F3476</f>
        <v>90.80</v>
      </c>
      <c r="D3485">
        <f t="shared" si="54"/>
        <v>7.7691453940066917E-3</v>
      </c>
      <c r="E3485">
        <v>7.7691453940066917E-3</v>
      </c>
    </row>
    <row r="3486" spans="2:5">
      <c r="B3486" s="293">
        <f>'Historical VAR Data'!B3477</f>
        <v>40562</v>
      </c>
      <c r="C3486" s="292" t="str">
        <f>'Historical VAR Data'!F3477</f>
        <v>90.10</v>
      </c>
      <c r="D3486">
        <f t="shared" si="54"/>
        <v>-7.7092511013216172E-3</v>
      </c>
      <c r="E3486">
        <v>-7.7092511013216172E-3</v>
      </c>
    </row>
    <row r="3487" spans="2:5">
      <c r="B3487" s="293">
        <f>'Historical VAR Data'!B3478</f>
        <v>40561</v>
      </c>
      <c r="C3487" s="292" t="str">
        <f>'Historical VAR Data'!F3478</f>
        <v>90.80</v>
      </c>
      <c r="D3487">
        <f t="shared" si="54"/>
        <v>8.3287062742920595E-3</v>
      </c>
      <c r="E3487">
        <v>8.3287062742920595E-3</v>
      </c>
    </row>
    <row r="3488" spans="2:5">
      <c r="B3488" s="293">
        <f>'Historical VAR Data'!B3479</f>
        <v>40560</v>
      </c>
      <c r="C3488" s="292" t="str">
        <f>'Historical VAR Data'!F3479</f>
        <v>90.05</v>
      </c>
      <c r="D3488">
        <f t="shared" si="54"/>
        <v>3.2308377896612304E-3</v>
      </c>
      <c r="E3488">
        <v>3.2308377896612304E-3</v>
      </c>
    </row>
    <row r="3489" spans="2:5">
      <c r="B3489" s="293">
        <f>'Historical VAR Data'!B3480</f>
        <v>40557</v>
      </c>
      <c r="C3489" s="292" t="str">
        <f>'Historical VAR Data'!F3480</f>
        <v>89.76</v>
      </c>
      <c r="D3489">
        <f t="shared" si="54"/>
        <v>-1.3517969007583138E-2</v>
      </c>
      <c r="E3489">
        <v>-1.3517969007583138E-2</v>
      </c>
    </row>
    <row r="3490" spans="2:5">
      <c r="B3490" s="293">
        <f>'Historical VAR Data'!B3481</f>
        <v>40556</v>
      </c>
      <c r="C3490" s="292" t="str">
        <f>'Historical VAR Data'!F3481</f>
        <v>90.99</v>
      </c>
      <c r="D3490">
        <f t="shared" si="54"/>
        <v>-1.3016596160104164E-2</v>
      </c>
      <c r="E3490">
        <v>-1.3016596160104164E-2</v>
      </c>
    </row>
    <row r="3491" spans="2:5">
      <c r="B3491" s="293">
        <f>'Historical VAR Data'!B3482</f>
        <v>40555</v>
      </c>
      <c r="C3491" s="292" t="str">
        <f>'Historical VAR Data'!F3482</f>
        <v>92.19</v>
      </c>
      <c r="D3491">
        <f t="shared" si="54"/>
        <v>9.1954022988506127E-3</v>
      </c>
      <c r="E3491">
        <v>9.1954022988506127E-3</v>
      </c>
    </row>
    <row r="3492" spans="2:5">
      <c r="B3492" s="293">
        <f>'Historical VAR Data'!B3483</f>
        <v>40554</v>
      </c>
      <c r="C3492" s="292" t="str">
        <f>'Historical VAR Data'!F3483</f>
        <v>91.35</v>
      </c>
      <c r="D3492">
        <f t="shared" si="54"/>
        <v>-8.1433224755700327E-3</v>
      </c>
      <c r="E3492">
        <v>-8.1433224755700327E-3</v>
      </c>
    </row>
    <row r="3493" spans="2:5">
      <c r="B3493" s="293">
        <f>'Historical VAR Data'!B3484</f>
        <v>40553</v>
      </c>
      <c r="C3493" s="292" t="str">
        <f>'Historical VAR Data'!F3484</f>
        <v>92.10</v>
      </c>
      <c r="D3493">
        <f t="shared" si="54"/>
        <v>-2.9095509171410554E-2</v>
      </c>
      <c r="E3493">
        <v>-2.9095509171410554E-2</v>
      </c>
    </row>
    <row r="3494" spans="2:5">
      <c r="B3494" s="293">
        <f>'Historical VAR Data'!B3485</f>
        <v>40550</v>
      </c>
      <c r="C3494" s="292" t="str">
        <f>'Historical VAR Data'!F3485</f>
        <v>94.86</v>
      </c>
      <c r="D3494">
        <f t="shared" si="54"/>
        <v>-2.4575835475578411E-2</v>
      </c>
      <c r="E3494">
        <v>-2.4575835475578411E-2</v>
      </c>
    </row>
    <row r="3495" spans="2:5">
      <c r="B3495" s="293">
        <f>'Historical VAR Data'!B3486</f>
        <v>40549</v>
      </c>
      <c r="C3495" s="292" t="str">
        <f>'Historical VAR Data'!F3486</f>
        <v>97.25</v>
      </c>
      <c r="D3495">
        <f t="shared" si="54"/>
        <v>1.2598917117867489E-2</v>
      </c>
      <c r="E3495">
        <v>1.2598917117867489E-2</v>
      </c>
    </row>
    <row r="3496" spans="2:5">
      <c r="B3496" s="293">
        <f>'Historical VAR Data'!B3487</f>
        <v>40548</v>
      </c>
      <c r="C3496" s="292" t="str">
        <f>'Historical VAR Data'!F3487</f>
        <v>96.04</v>
      </c>
      <c r="D3496">
        <f t="shared" si="54"/>
        <v>-3.3208800332087296E-3</v>
      </c>
      <c r="E3496">
        <v>-3.3208800332087296E-3</v>
      </c>
    </row>
    <row r="3497" spans="2:5">
      <c r="B3497" s="293">
        <f>'Historical VAR Data'!B3488</f>
        <v>40547</v>
      </c>
      <c r="C3497" s="292" t="str">
        <f>'Historical VAR Data'!F3488</f>
        <v>96.36</v>
      </c>
      <c r="D3497">
        <f t="shared" si="54"/>
        <v>8.5827925476239606E-3</v>
      </c>
      <c r="E3497">
        <v>8.5827925476239606E-3</v>
      </c>
    </row>
    <row r="3498" spans="2:5">
      <c r="B3498" s="293">
        <f>'Historical VAR Data'!B3489</f>
        <v>40546</v>
      </c>
      <c r="C3498" s="292" t="str">
        <f>'Historical VAR Data'!F3489</f>
        <v>95.54</v>
      </c>
      <c r="D3498">
        <f t="shared" si="54"/>
        <v>-1.0973084886128241E-2</v>
      </c>
      <c r="E3498">
        <v>-1.0973084886128241E-2</v>
      </c>
    </row>
    <row r="3499" spans="2:5">
      <c r="B3499" s="293">
        <f>'Historical VAR Data'!B3490</f>
        <v>40543</v>
      </c>
      <c r="C3499" s="292" t="str">
        <f>'Historical VAR Data'!F3490</f>
        <v>96.60</v>
      </c>
      <c r="D3499">
        <f t="shared" si="54"/>
        <v>-7.9079798705967985E-3</v>
      </c>
      <c r="E3499">
        <v>-7.9079798705967985E-3</v>
      </c>
    </row>
    <row r="3500" spans="2:5">
      <c r="B3500" s="293">
        <f>'Historical VAR Data'!B3491</f>
        <v>40542</v>
      </c>
      <c r="C3500" s="292" t="str">
        <f>'Historical VAR Data'!F3491</f>
        <v>97.37</v>
      </c>
      <c r="D3500">
        <f t="shared" si="54"/>
        <v>2.2042615723732641E-2</v>
      </c>
      <c r="E3500">
        <v>2.2042615723732641E-2</v>
      </c>
    </row>
    <row r="3501" spans="2:5">
      <c r="B3501" s="293">
        <f>'Historical VAR Data'!B3492</f>
        <v>40541</v>
      </c>
      <c r="C3501" s="292" t="str">
        <f>'Historical VAR Data'!F3492</f>
        <v>95.27</v>
      </c>
      <c r="D3501">
        <f t="shared" si="54"/>
        <v>7.0824524312896589E-3</v>
      </c>
      <c r="E3501">
        <v>7.0824524312896589E-3</v>
      </c>
    </row>
    <row r="3502" spans="2:5">
      <c r="B3502" s="293">
        <f>'Historical VAR Data'!B3493</f>
        <v>40540</v>
      </c>
      <c r="C3502" s="292" t="str">
        <f>'Historical VAR Data'!F3493</f>
        <v>94.60</v>
      </c>
      <c r="D3502">
        <f t="shared" si="54"/>
        <v>-2.5305778152679152E-3</v>
      </c>
      <c r="E3502">
        <v>-2.5305778152679152E-3</v>
      </c>
    </row>
    <row r="3503" spans="2:5">
      <c r="B3503" s="293">
        <f>'Historical VAR Data'!B3494</f>
        <v>40539</v>
      </c>
      <c r="C3503" s="292" t="str">
        <f>'Historical VAR Data'!F3494</f>
        <v>94.84</v>
      </c>
      <c r="D3503">
        <f t="shared" si="54"/>
        <v>-6.2866722548197227E-3</v>
      </c>
      <c r="E3503">
        <v>-6.2866722548197227E-3</v>
      </c>
    </row>
    <row r="3504" spans="2:5">
      <c r="B3504" s="293">
        <f>'Historical VAR Data'!B3495</f>
        <v>40536</v>
      </c>
      <c r="C3504" s="292" t="str">
        <f>'Historical VAR Data'!F3495</f>
        <v>95.44</v>
      </c>
      <c r="D3504">
        <f t="shared" si="54"/>
        <v>1.273344651952465E-2</v>
      </c>
      <c r="E3504">
        <v>1.273344651952465E-2</v>
      </c>
    </row>
    <row r="3505" spans="2:5">
      <c r="B3505" s="293">
        <f>'Historical VAR Data'!B3496</f>
        <v>40535</v>
      </c>
      <c r="C3505" s="292" t="str">
        <f>'Historical VAR Data'!F3496</f>
        <v>94.24</v>
      </c>
      <c r="D3505">
        <f t="shared" si="54"/>
        <v>1.5298427063132966E-2</v>
      </c>
      <c r="E3505">
        <v>1.5298427063132966E-2</v>
      </c>
    </row>
    <row r="3506" spans="2:5">
      <c r="B3506" s="293">
        <f>'Historical VAR Data'!B3497</f>
        <v>40534</v>
      </c>
      <c r="C3506" s="292" t="str">
        <f>'Historical VAR Data'!F3497</f>
        <v>92.82</v>
      </c>
      <c r="D3506">
        <f t="shared" si="54"/>
        <v>4.9805110437418122E-3</v>
      </c>
      <c r="E3506">
        <v>4.9805110437418122E-3</v>
      </c>
    </row>
    <row r="3507" spans="2:5">
      <c r="B3507" s="293">
        <f>'Historical VAR Data'!B3498</f>
        <v>40533</v>
      </c>
      <c r="C3507" s="292" t="str">
        <f>'Historical VAR Data'!F3498</f>
        <v>92.36</v>
      </c>
      <c r="D3507">
        <f t="shared" si="54"/>
        <v>-5.4915473242167015E-3</v>
      </c>
      <c r="E3507">
        <v>-5.4915473242167015E-3</v>
      </c>
    </row>
    <row r="3508" spans="2:5">
      <c r="B3508" s="293">
        <f>'Historical VAR Data'!B3499</f>
        <v>40532</v>
      </c>
      <c r="C3508" s="292" t="str">
        <f>'Historical VAR Data'!F3499</f>
        <v>92.87</v>
      </c>
      <c r="D3508">
        <f t="shared" si="54"/>
        <v>-2.5498426023084917E-2</v>
      </c>
      <c r="E3508">
        <v>-2.5498426023084917E-2</v>
      </c>
    </row>
    <row r="3509" spans="2:5">
      <c r="B3509" s="293">
        <f>'Historical VAR Data'!B3500</f>
        <v>40528</v>
      </c>
      <c r="C3509" s="292" t="str">
        <f>'Historical VAR Data'!F3500</f>
        <v>95.30</v>
      </c>
      <c r="D3509">
        <f t="shared" si="54"/>
        <v>5.062223159670998E-3</v>
      </c>
      <c r="E3509">
        <v>5.062223159670998E-3</v>
      </c>
    </row>
    <row r="3510" spans="2:5">
      <c r="B3510" s="293">
        <f>'Historical VAR Data'!B3501</f>
        <v>40527</v>
      </c>
      <c r="C3510" s="292" t="str">
        <f>'Historical VAR Data'!F3501</f>
        <v>94.82</v>
      </c>
      <c r="D3510">
        <f t="shared" si="54"/>
        <v>-1.2703040399833538E-2</v>
      </c>
      <c r="E3510">
        <v>-1.2703040399833538E-2</v>
      </c>
    </row>
    <row r="3511" spans="2:5">
      <c r="B3511" s="293">
        <f>'Historical VAR Data'!B3502</f>
        <v>40526</v>
      </c>
      <c r="C3511" s="292" t="str">
        <f>'Historical VAR Data'!F3502</f>
        <v>96.04</v>
      </c>
      <c r="D3511">
        <f t="shared" si="54"/>
        <v>1.5436667371537408E-2</v>
      </c>
      <c r="E3511">
        <v>1.5436667371537408E-2</v>
      </c>
    </row>
    <row r="3512" spans="2:5">
      <c r="B3512" s="293">
        <f>'Historical VAR Data'!B3503</f>
        <v>40525</v>
      </c>
      <c r="C3512" s="292" t="str">
        <f>'Historical VAR Data'!F3503</f>
        <v>94.58</v>
      </c>
      <c r="D3512">
        <f t="shared" si="54"/>
        <v>2.1051495195940871E-2</v>
      </c>
      <c r="E3512">
        <v>2.1051495195940871E-2</v>
      </c>
    </row>
    <row r="3513" spans="2:5">
      <c r="B3513" s="293">
        <f>'Historical VAR Data'!B3504</f>
        <v>40522</v>
      </c>
      <c r="C3513" s="292" t="str">
        <f>'Historical VAR Data'!F3504</f>
        <v>92.63</v>
      </c>
      <c r="D3513">
        <f t="shared" si="54"/>
        <v>2.3988503205836856E-2</v>
      </c>
      <c r="E3513">
        <v>2.3988503205836856E-2</v>
      </c>
    </row>
    <row r="3514" spans="2:5">
      <c r="B3514" s="293">
        <f>'Historical VAR Data'!B3505</f>
        <v>40521</v>
      </c>
      <c r="C3514" s="292" t="str">
        <f>'Historical VAR Data'!F3505</f>
        <v>90.46</v>
      </c>
      <c r="D3514">
        <f t="shared" si="54"/>
        <v>-1.5990427499184303E-2</v>
      </c>
      <c r="E3514">
        <v>-1.5990427499184303E-2</v>
      </c>
    </row>
    <row r="3515" spans="2:5">
      <c r="B3515" s="293">
        <f>'Historical VAR Data'!B3506</f>
        <v>40520</v>
      </c>
      <c r="C3515" s="292" t="str">
        <f>'Historical VAR Data'!F3506</f>
        <v>91.93</v>
      </c>
      <c r="D3515">
        <f t="shared" si="54"/>
        <v>-3.360797918473418E-3</v>
      </c>
      <c r="E3515">
        <v>-3.360797918473418E-3</v>
      </c>
    </row>
    <row r="3516" spans="2:5">
      <c r="B3516" s="293">
        <f>'Historical VAR Data'!B3507</f>
        <v>40519</v>
      </c>
      <c r="C3516" s="292" t="str">
        <f>'Historical VAR Data'!F3507</f>
        <v>92.24</v>
      </c>
      <c r="D3516">
        <f t="shared" si="54"/>
        <v>2.4319822320932792E-2</v>
      </c>
      <c r="E3516">
        <v>2.4319822320932792E-2</v>
      </c>
    </row>
    <row r="3517" spans="2:5">
      <c r="B3517" s="293">
        <f>'Historical VAR Data'!B3508</f>
        <v>40518</v>
      </c>
      <c r="C3517" s="292" t="str">
        <f>'Historical VAR Data'!F3508</f>
        <v>90.05</v>
      </c>
      <c r="D3517">
        <f t="shared" si="54"/>
        <v>1.0208660533991436E-2</v>
      </c>
      <c r="E3517">
        <v>1.0208660533991436E-2</v>
      </c>
    </row>
    <row r="3518" spans="2:5">
      <c r="B3518" s="293">
        <f>'Historical VAR Data'!B3509</f>
        <v>40515</v>
      </c>
      <c r="C3518" s="292" t="str">
        <f>'Historical VAR Data'!F3509</f>
        <v>89.14</v>
      </c>
      <c r="D3518">
        <f t="shared" si="54"/>
        <v>1.2379329926178347E-2</v>
      </c>
      <c r="E3518">
        <v>1.2379329926178347E-2</v>
      </c>
    </row>
    <row r="3519" spans="2:5">
      <c r="B3519" s="293">
        <f>'Historical VAR Data'!B3510</f>
        <v>40514</v>
      </c>
      <c r="C3519" s="292" t="str">
        <f>'Historical VAR Data'!F3510</f>
        <v>88.05</v>
      </c>
      <c r="D3519">
        <f t="shared" si="54"/>
        <v>-1.8504068665700556E-2</v>
      </c>
      <c r="E3519">
        <v>-1.8504068665700556E-2</v>
      </c>
    </row>
    <row r="3520" spans="2:5">
      <c r="B3520" s="293">
        <f>'Historical VAR Data'!B3511</f>
        <v>40513</v>
      </c>
      <c r="C3520" s="292" t="str">
        <f>'Historical VAR Data'!F3511</f>
        <v>89.71</v>
      </c>
      <c r="D3520">
        <f t="shared" si="54"/>
        <v>1.2756829984195027E-2</v>
      </c>
      <c r="E3520">
        <v>1.2756829984195027E-2</v>
      </c>
    </row>
    <row r="3521" spans="2:5">
      <c r="B3521" s="293">
        <f>'Historical VAR Data'!B3512</f>
        <v>40512</v>
      </c>
      <c r="C3521" s="292" t="str">
        <f>'Historical VAR Data'!F3512</f>
        <v>88.58</v>
      </c>
      <c r="D3521">
        <f t="shared" si="54"/>
        <v>2.5587588282968549E-2</v>
      </c>
      <c r="E3521">
        <v>2.5587588282968549E-2</v>
      </c>
    </row>
    <row r="3522" spans="2:5">
      <c r="B3522" s="293">
        <f>'Historical VAR Data'!B3513</f>
        <v>40511</v>
      </c>
      <c r="C3522" s="292" t="str">
        <f>'Historical VAR Data'!F3513</f>
        <v>86.37</v>
      </c>
      <c r="D3522">
        <f t="shared" si="54"/>
        <v>1.3613425654266058E-2</v>
      </c>
      <c r="E3522">
        <v>1.3613425654266058E-2</v>
      </c>
    </row>
    <row r="3523" spans="2:5">
      <c r="B3523" s="293">
        <f>'Historical VAR Data'!B3514</f>
        <v>40508</v>
      </c>
      <c r="C3523" s="292" t="str">
        <f>'Historical VAR Data'!F3514</f>
        <v>85.21</v>
      </c>
      <c r="D3523">
        <f t="shared" si="54"/>
        <v>2.3476933912426365E-4</v>
      </c>
      <c r="E3523">
        <v>2.3476933912426365E-4</v>
      </c>
    </row>
    <row r="3524" spans="2:5">
      <c r="B3524" s="293">
        <f>'Historical VAR Data'!B3515</f>
        <v>40507</v>
      </c>
      <c r="C3524" s="292" t="str">
        <f>'Historical VAR Data'!F3515</f>
        <v>85.19</v>
      </c>
      <c r="D3524">
        <f t="shared" si="54"/>
        <v>-6.7622711903928918E-3</v>
      </c>
      <c r="E3524">
        <v>-6.7622711903928918E-3</v>
      </c>
    </row>
    <row r="3525" spans="2:5">
      <c r="B3525" s="293">
        <f>'Historical VAR Data'!B3516</f>
        <v>40506</v>
      </c>
      <c r="C3525" s="292" t="str">
        <f>'Historical VAR Data'!F3516</f>
        <v>85.77</v>
      </c>
      <c r="D3525">
        <f t="shared" si="54"/>
        <v>-1.0270020770828532E-2</v>
      </c>
      <c r="E3525">
        <v>-1.0270020770828532E-2</v>
      </c>
    </row>
    <row r="3526" spans="2:5">
      <c r="B3526" s="293">
        <f>'Historical VAR Data'!B3517</f>
        <v>40505</v>
      </c>
      <c r="C3526" s="292" t="str">
        <f>'Historical VAR Data'!F3517</f>
        <v>86.66</v>
      </c>
      <c r="D3526">
        <f t="shared" si="54"/>
        <v>-1.7683065064611224E-2</v>
      </c>
      <c r="E3526">
        <v>-1.7683065064611224E-2</v>
      </c>
    </row>
    <row r="3527" spans="2:5">
      <c r="B3527" s="293">
        <f>'Historical VAR Data'!B3518</f>
        <v>40504</v>
      </c>
      <c r="C3527" s="292" t="str">
        <f>'Historical VAR Data'!F3518</f>
        <v>88.22</v>
      </c>
      <c r="D3527">
        <f t="shared" si="54"/>
        <v>-4.8505358150028963E-3</v>
      </c>
      <c r="E3527">
        <v>-4.8505358150028963E-3</v>
      </c>
    </row>
    <row r="3528" spans="2:5">
      <c r="B3528" s="293">
        <f>'Historical VAR Data'!B3519</f>
        <v>40501</v>
      </c>
      <c r="C3528" s="292" t="str">
        <f>'Historical VAR Data'!F3519</f>
        <v>88.65</v>
      </c>
      <c r="D3528">
        <f t="shared" si="54"/>
        <v>-1.979212737726661E-2</v>
      </c>
      <c r="E3528">
        <v>-1.979212737726661E-2</v>
      </c>
    </row>
    <row r="3529" spans="2:5">
      <c r="B3529" s="293">
        <f>'Historical VAR Data'!B3520</f>
        <v>40500</v>
      </c>
      <c r="C3529" s="292" t="str">
        <f>'Historical VAR Data'!F3520</f>
        <v>90.44</v>
      </c>
      <c r="D3529">
        <f t="shared" si="54"/>
        <v>4.1079160652826088E-3</v>
      </c>
      <c r="E3529">
        <v>4.1079160652826088E-3</v>
      </c>
    </row>
    <row r="3530" spans="2:5">
      <c r="B3530" s="293">
        <f>'Historical VAR Data'!B3521</f>
        <v>40498</v>
      </c>
      <c r="C3530" s="292" t="str">
        <f>'Historical VAR Data'!F3521</f>
        <v>90.07</v>
      </c>
      <c r="D3530">
        <f t="shared" si="54"/>
        <v>-1.2715115641784619E-2</v>
      </c>
      <c r="E3530">
        <v>-1.2715115641784619E-2</v>
      </c>
    </row>
    <row r="3531" spans="2:5">
      <c r="B3531" s="293">
        <f>'Historical VAR Data'!B3522</f>
        <v>40497</v>
      </c>
      <c r="C3531" s="292" t="str">
        <f>'Historical VAR Data'!F3522</f>
        <v>91.23</v>
      </c>
      <c r="D3531">
        <f t="shared" si="54"/>
        <v>-1.404949746028312E-2</v>
      </c>
      <c r="E3531">
        <v>-1.404949746028312E-2</v>
      </c>
    </row>
    <row r="3532" spans="2:5">
      <c r="B3532" s="293">
        <f>'Historical VAR Data'!B3523</f>
        <v>40494</v>
      </c>
      <c r="C3532" s="292" t="str">
        <f>'Historical VAR Data'!F3523</f>
        <v>92.53</v>
      </c>
      <c r="D3532">
        <f t="shared" si="54"/>
        <v>-1.2951969778737674E-3</v>
      </c>
      <c r="E3532">
        <v>-1.2951969778737674E-3</v>
      </c>
    </row>
    <row r="3533" spans="2:5">
      <c r="B3533" s="293">
        <f>'Historical VAR Data'!B3524</f>
        <v>40493</v>
      </c>
      <c r="C3533" s="292" t="str">
        <f>'Historical VAR Data'!F3524</f>
        <v>92.65</v>
      </c>
      <c r="D3533">
        <f t="shared" ref="D3533:D3596" si="55">(C3533-C3534)/C3534</f>
        <v>-8.4546232876711487E-3</v>
      </c>
      <c r="E3533">
        <v>-8.4546232876711487E-3</v>
      </c>
    </row>
    <row r="3534" spans="2:5">
      <c r="B3534" s="293">
        <f>'Historical VAR Data'!B3525</f>
        <v>40492</v>
      </c>
      <c r="C3534" s="292" t="str">
        <f>'Historical VAR Data'!F3525</f>
        <v>93.44</v>
      </c>
      <c r="D3534">
        <f t="shared" si="55"/>
        <v>9.641135511516167E-4</v>
      </c>
      <c r="E3534">
        <v>9.641135511516167E-4</v>
      </c>
    </row>
    <row r="3535" spans="2:5">
      <c r="B3535" s="293">
        <f>'Historical VAR Data'!B3526</f>
        <v>40491</v>
      </c>
      <c r="C3535" s="292" t="str">
        <f>'Historical VAR Data'!F3526</f>
        <v>93.35</v>
      </c>
      <c r="D3535">
        <f t="shared" si="55"/>
        <v>4.7357657948552123E-3</v>
      </c>
      <c r="E3535">
        <v>4.7357657948552123E-3</v>
      </c>
    </row>
    <row r="3536" spans="2:5">
      <c r="B3536" s="293">
        <f>'Historical VAR Data'!B3527</f>
        <v>40490</v>
      </c>
      <c r="C3536" s="292" t="str">
        <f>'Historical VAR Data'!F3527</f>
        <v>92.91</v>
      </c>
      <c r="D3536">
        <f t="shared" si="55"/>
        <v>-8.7485330203777596E-3</v>
      </c>
      <c r="E3536">
        <v>-8.7485330203777596E-3</v>
      </c>
    </row>
    <row r="3537" spans="2:5">
      <c r="B3537" s="293">
        <f>'Historical VAR Data'!B3528</f>
        <v>40486</v>
      </c>
      <c r="C3537" s="292" t="str">
        <f>'Historical VAR Data'!F3528</f>
        <v>93.73</v>
      </c>
      <c r="D3537">
        <f t="shared" si="55"/>
        <v>7.7411031071927625E-3</v>
      </c>
      <c r="E3537">
        <v>7.7411031071927625E-3</v>
      </c>
    </row>
    <row r="3538" spans="2:5">
      <c r="B3538" s="293">
        <f>'Historical VAR Data'!B3529</f>
        <v>40485</v>
      </c>
      <c r="C3538" s="292" t="str">
        <f>'Historical VAR Data'!F3529</f>
        <v>93.01</v>
      </c>
      <c r="D3538">
        <f t="shared" si="55"/>
        <v>-2.8945111492280876E-3</v>
      </c>
      <c r="E3538">
        <v>-2.8945111492280876E-3</v>
      </c>
    </row>
    <row r="3539" spans="2:5">
      <c r="B3539" s="293">
        <f>'Historical VAR Data'!B3530</f>
        <v>40484</v>
      </c>
      <c r="C3539" s="292" t="str">
        <f>'Historical VAR Data'!F3530</f>
        <v>93.28</v>
      </c>
      <c r="D3539">
        <f t="shared" si="55"/>
        <v>2.9029136651972476E-3</v>
      </c>
      <c r="E3539">
        <v>2.9029136651972476E-3</v>
      </c>
    </row>
    <row r="3540" spans="2:5">
      <c r="B3540" s="293">
        <f>'Historical VAR Data'!B3531</f>
        <v>40483</v>
      </c>
      <c r="C3540" s="292" t="str">
        <f>'Historical VAR Data'!F3531</f>
        <v>93.01</v>
      </c>
      <c r="D3540">
        <f t="shared" si="55"/>
        <v>-1.0742395235056275E-2</v>
      </c>
      <c r="E3540">
        <v>-1.0742395235056275E-2</v>
      </c>
    </row>
    <row r="3541" spans="2:5">
      <c r="B3541" s="293">
        <f>'Historical VAR Data'!B3532</f>
        <v>40480</v>
      </c>
      <c r="C3541" s="292" t="str">
        <f>'Historical VAR Data'!F3532</f>
        <v>94.02</v>
      </c>
      <c r="D3541">
        <f t="shared" si="55"/>
        <v>6.4226075786768819E-3</v>
      </c>
      <c r="E3541">
        <v>6.4226075786768819E-3</v>
      </c>
    </row>
    <row r="3542" spans="2:5">
      <c r="B3542" s="293">
        <f>'Historical VAR Data'!B3533</f>
        <v>40479</v>
      </c>
      <c r="C3542" s="292" t="str">
        <f>'Historical VAR Data'!F3533</f>
        <v>93.42</v>
      </c>
      <c r="D3542">
        <f t="shared" si="55"/>
        <v>-2.1165129924559892E-2</v>
      </c>
      <c r="E3542">
        <v>-2.1165129924559892E-2</v>
      </c>
    </row>
    <row r="3543" spans="2:5">
      <c r="B3543" s="293">
        <f>'Historical VAR Data'!B3534</f>
        <v>40478</v>
      </c>
      <c r="C3543" s="292" t="str">
        <f>'Historical VAR Data'!F3534</f>
        <v>95.44</v>
      </c>
      <c r="D3543">
        <f t="shared" si="55"/>
        <v>-3.4105859730796523E-2</v>
      </c>
      <c r="E3543">
        <v>-3.4105859730796523E-2</v>
      </c>
    </row>
    <row r="3544" spans="2:5">
      <c r="B3544" s="293">
        <f>'Historical VAR Data'!B3535</f>
        <v>40477</v>
      </c>
      <c r="C3544" s="292" t="str">
        <f>'Historical VAR Data'!F3535</f>
        <v>98.81</v>
      </c>
      <c r="D3544">
        <f t="shared" si="55"/>
        <v>-1.1108887109687745E-2</v>
      </c>
      <c r="E3544">
        <v>-1.1108887109687745E-2</v>
      </c>
    </row>
    <row r="3545" spans="2:5">
      <c r="B3545" s="293">
        <f>'Historical VAR Data'!B3536</f>
        <v>40476</v>
      </c>
      <c r="C3545" s="292" t="str">
        <f>'Historical VAR Data'!F3536</f>
        <v>99.92</v>
      </c>
      <c r="D3545">
        <f t="shared" si="55"/>
        <v>1.7411668872823624E-2</v>
      </c>
      <c r="E3545">
        <v>1.7411668872823624E-2</v>
      </c>
    </row>
    <row r="3546" spans="2:5">
      <c r="B3546" s="293">
        <f>'Historical VAR Data'!B3537</f>
        <v>40473</v>
      </c>
      <c r="C3546" s="292" t="str">
        <f>'Historical VAR Data'!F3537</f>
        <v>98.21</v>
      </c>
      <c r="D3546">
        <f t="shared" si="55"/>
        <v>-8.2803190952237433E-3</v>
      </c>
      <c r="E3546">
        <v>-8.2803190952237433E-3</v>
      </c>
    </row>
    <row r="3547" spans="2:5">
      <c r="B3547" s="293">
        <f>'Historical VAR Data'!B3538</f>
        <v>40472</v>
      </c>
      <c r="C3547" s="292" t="str">
        <f>'Historical VAR Data'!F3538</f>
        <v>99.03</v>
      </c>
      <c r="D3547">
        <f t="shared" si="55"/>
        <v>1.5169902912621936E-3</v>
      </c>
      <c r="E3547">
        <v>1.5169902912621936E-3</v>
      </c>
    </row>
    <row r="3548" spans="2:5">
      <c r="B3548" s="293">
        <f>'Historical VAR Data'!B3539</f>
        <v>40471</v>
      </c>
      <c r="C3548" s="292" t="str">
        <f>'Historical VAR Data'!F3539</f>
        <v>98.88</v>
      </c>
      <c r="D3548">
        <f t="shared" si="55"/>
        <v>5.5934099460998388E-3</v>
      </c>
      <c r="E3548">
        <v>5.5934099460998388E-3</v>
      </c>
    </row>
    <row r="3549" spans="2:5">
      <c r="B3549" s="293">
        <f>'Historical VAR Data'!B3540</f>
        <v>40470</v>
      </c>
      <c r="C3549" s="292" t="str">
        <f>'Historical VAR Data'!F3540</f>
        <v>98.33</v>
      </c>
      <c r="D3549">
        <f t="shared" si="55"/>
        <v>-1.5222834251377026E-2</v>
      </c>
      <c r="E3549">
        <v>-1.5222834251377026E-2</v>
      </c>
    </row>
    <row r="3550" spans="2:5">
      <c r="B3550" s="293">
        <f>'Historical VAR Data'!B3541</f>
        <v>40469</v>
      </c>
      <c r="C3550" s="292" t="str">
        <f>'Historical VAR Data'!F3541</f>
        <v>99.85</v>
      </c>
      <c r="D3550">
        <f t="shared" si="55"/>
        <v>1.525165226232842E-2</v>
      </c>
      <c r="E3550">
        <v>1.525165226232842E-2</v>
      </c>
    </row>
    <row r="3551" spans="2:5">
      <c r="B3551" s="293">
        <f>'Historical VAR Data'!B3542</f>
        <v>40466</v>
      </c>
      <c r="C3551" s="292" t="str">
        <f>'Historical VAR Data'!F3542</f>
        <v>98.35</v>
      </c>
      <c r="D3551">
        <f t="shared" si="55"/>
        <v>8.6145010768125235E-3</v>
      </c>
      <c r="E3551">
        <v>8.6145010768125235E-3</v>
      </c>
    </row>
    <row r="3552" spans="2:5">
      <c r="B3552" s="293">
        <f>'Historical VAR Data'!B3543</f>
        <v>40465</v>
      </c>
      <c r="C3552" s="292" t="str">
        <f>'Historical VAR Data'!F3543</f>
        <v>97.51</v>
      </c>
      <c r="D3552">
        <f t="shared" si="55"/>
        <v>-2.645766773162931E-2</v>
      </c>
      <c r="E3552">
        <v>-2.645766773162931E-2</v>
      </c>
    </row>
    <row r="3553" spans="2:5">
      <c r="B3553" s="293">
        <f>'Historical VAR Data'!B3544</f>
        <v>40464</v>
      </c>
      <c r="C3553" s="292" t="str">
        <f>'Historical VAR Data'!F3544</f>
        <v>100.16</v>
      </c>
      <c r="D3553">
        <f t="shared" si="55"/>
        <v>-1.0667720268668494E-2</v>
      </c>
      <c r="E3553">
        <v>-1.0667720268668494E-2</v>
      </c>
    </row>
    <row r="3554" spans="2:5">
      <c r="B3554" s="293">
        <f>'Historical VAR Data'!B3545</f>
        <v>40463</v>
      </c>
      <c r="C3554" s="292" t="str">
        <f>'Historical VAR Data'!F3545</f>
        <v>101.24</v>
      </c>
      <c r="D3554">
        <f t="shared" si="55"/>
        <v>-1.3447671019294578E-2</v>
      </c>
      <c r="E3554">
        <v>-1.3447671019294578E-2</v>
      </c>
    </row>
    <row r="3555" spans="2:5">
      <c r="B3555" s="293">
        <f>'Historical VAR Data'!B3546</f>
        <v>40462</v>
      </c>
      <c r="C3555" s="292" t="str">
        <f>'Historical VAR Data'!F3546</f>
        <v>102.62</v>
      </c>
      <c r="D3555">
        <f t="shared" si="55"/>
        <v>-6.9672924327462632E-3</v>
      </c>
      <c r="E3555">
        <v>-6.9672924327462632E-3</v>
      </c>
    </row>
    <row r="3556" spans="2:5">
      <c r="B3556" s="293">
        <f>'Historical VAR Data'!B3547</f>
        <v>40459</v>
      </c>
      <c r="C3556" s="292" t="str">
        <f>'Historical VAR Data'!F3547</f>
        <v>103.34</v>
      </c>
      <c r="D3556">
        <f t="shared" si="55"/>
        <v>-1.8352168453588111E-3</v>
      </c>
      <c r="E3556">
        <v>-1.8352168453588111E-3</v>
      </c>
    </row>
    <row r="3557" spans="2:5">
      <c r="B3557" s="293">
        <f>'Historical VAR Data'!B3548</f>
        <v>40458</v>
      </c>
      <c r="C3557" s="292" t="str">
        <f>'Historical VAR Data'!F3548</f>
        <v>103.53</v>
      </c>
      <c r="D3557">
        <f t="shared" si="55"/>
        <v>-7.1921749136939009E-3</v>
      </c>
      <c r="E3557">
        <v>-7.1921749136939009E-3</v>
      </c>
    </row>
    <row r="3558" spans="2:5">
      <c r="B3558" s="293">
        <f>'Historical VAR Data'!B3549</f>
        <v>40457</v>
      </c>
      <c r="C3558" s="292" t="str">
        <f>'Historical VAR Data'!F3549</f>
        <v>104.28</v>
      </c>
      <c r="D3558">
        <f t="shared" si="55"/>
        <v>2.3068050749711156E-3</v>
      </c>
      <c r="E3558">
        <v>2.3068050749711156E-3</v>
      </c>
    </row>
    <row r="3559" spans="2:5">
      <c r="B3559" s="293">
        <f>'Historical VAR Data'!B3550</f>
        <v>40456</v>
      </c>
      <c r="C3559" s="292" t="str">
        <f>'Historical VAR Data'!F3550</f>
        <v>104.04</v>
      </c>
      <c r="D3559">
        <f t="shared" si="55"/>
        <v>-8.4818450395501808E-3</v>
      </c>
      <c r="E3559">
        <v>-8.4818450395501808E-3</v>
      </c>
    </row>
    <row r="3560" spans="2:5">
      <c r="B3560" s="293">
        <f>'Historical VAR Data'!B3551</f>
        <v>40455</v>
      </c>
      <c r="C3560" s="292" t="str">
        <f>'Historical VAR Data'!F3551</f>
        <v>104.93</v>
      </c>
      <c r="D3560">
        <f t="shared" si="55"/>
        <v>-6.8149550402271542E-3</v>
      </c>
      <c r="E3560">
        <v>-6.8149550402271542E-3</v>
      </c>
    </row>
    <row r="3561" spans="2:5">
      <c r="B3561" s="293">
        <f>'Historical VAR Data'!B3552</f>
        <v>40452</v>
      </c>
      <c r="C3561" s="292" t="str">
        <f>'Historical VAR Data'!F3552</f>
        <v>105.65</v>
      </c>
      <c r="D3561">
        <f t="shared" si="55"/>
        <v>1.1585599387208042E-2</v>
      </c>
      <c r="E3561">
        <v>1.1585599387208042E-2</v>
      </c>
    </row>
    <row r="3562" spans="2:5">
      <c r="B3562" s="293">
        <f>'Historical VAR Data'!B3553</f>
        <v>40451</v>
      </c>
      <c r="C3562" s="292" t="str">
        <f>'Historical VAR Data'!F3553</f>
        <v>104.44</v>
      </c>
      <c r="D3562">
        <f t="shared" si="55"/>
        <v>-2.8716377907534352E-4</v>
      </c>
      <c r="E3562">
        <v>-2.8716377907534352E-4</v>
      </c>
    </row>
    <row r="3563" spans="2:5">
      <c r="B3563" s="293">
        <f>'Historical VAR Data'!B3554</f>
        <v>40450</v>
      </c>
      <c r="C3563" s="292" t="str">
        <f>'Historical VAR Data'!F3554</f>
        <v>104.47</v>
      </c>
      <c r="D3563">
        <f t="shared" si="55"/>
        <v>-1.1356108640106017E-2</v>
      </c>
      <c r="E3563">
        <v>-1.1356108640106017E-2</v>
      </c>
    </row>
    <row r="3564" spans="2:5">
      <c r="B3564" s="293">
        <f>'Historical VAR Data'!B3555</f>
        <v>40449</v>
      </c>
      <c r="C3564" s="292" t="str">
        <f>'Historical VAR Data'!F3555</f>
        <v>105.67</v>
      </c>
      <c r="D3564">
        <f t="shared" si="55"/>
        <v>2.284386797018681E-2</v>
      </c>
      <c r="E3564">
        <v>2.284386797018681E-2</v>
      </c>
    </row>
    <row r="3565" spans="2:5">
      <c r="B3565" s="293">
        <f>'Historical VAR Data'!B3556</f>
        <v>40448</v>
      </c>
      <c r="C3565" s="292" t="str">
        <f>'Historical VAR Data'!F3556</f>
        <v>103.31</v>
      </c>
      <c r="D3565">
        <f t="shared" si="55"/>
        <v>2.5307661770543836E-2</v>
      </c>
      <c r="E3565">
        <v>2.5307661770543836E-2</v>
      </c>
    </row>
    <row r="3566" spans="2:5">
      <c r="B3566" s="293">
        <f>'Historical VAR Data'!B3557</f>
        <v>40445</v>
      </c>
      <c r="C3566" s="292" t="str">
        <f>'Historical VAR Data'!F3557</f>
        <v>100.76</v>
      </c>
      <c r="D3566">
        <f t="shared" si="55"/>
        <v>9.1136705057587464E-3</v>
      </c>
      <c r="E3566">
        <v>9.1136705057587464E-3</v>
      </c>
    </row>
    <row r="3567" spans="2:5">
      <c r="B3567" s="293">
        <f>'Historical VAR Data'!B3558</f>
        <v>40444</v>
      </c>
      <c r="C3567" s="292" t="str">
        <f>'Historical VAR Data'!F3558</f>
        <v>99.85</v>
      </c>
      <c r="D3567">
        <f t="shared" si="55"/>
        <v>-4.4865403788634378E-3</v>
      </c>
      <c r="E3567">
        <v>-4.4865403788634378E-3</v>
      </c>
    </row>
    <row r="3568" spans="2:5">
      <c r="B3568" s="293">
        <f>'Historical VAR Data'!B3559</f>
        <v>40443</v>
      </c>
      <c r="C3568" s="292" t="str">
        <f>'Historical VAR Data'!F3559</f>
        <v>100.30</v>
      </c>
      <c r="D3568">
        <f t="shared" si="55"/>
        <v>1.5977631316157039E-3</v>
      </c>
      <c r="E3568">
        <v>1.5977631316157039E-3</v>
      </c>
    </row>
    <row r="3569" spans="2:5">
      <c r="B3569" s="293">
        <f>'Historical VAR Data'!B3560</f>
        <v>40442</v>
      </c>
      <c r="C3569" s="292" t="str">
        <f>'Historical VAR Data'!F3560</f>
        <v>100.14</v>
      </c>
      <c r="D3569">
        <f t="shared" si="55"/>
        <v>1.3152569809793577E-2</v>
      </c>
      <c r="E3569">
        <v>1.3152569809793577E-2</v>
      </c>
    </row>
    <row r="3570" spans="2:5">
      <c r="B3570" s="293">
        <f>'Historical VAR Data'!B3561</f>
        <v>40441</v>
      </c>
      <c r="C3570" s="292" t="str">
        <f>'Historical VAR Data'!F3561</f>
        <v>98.84</v>
      </c>
      <c r="D3570">
        <f t="shared" si="55"/>
        <v>-5.0332192470304007E-3</v>
      </c>
      <c r="E3570">
        <v>-5.0332192470304007E-3</v>
      </c>
    </row>
    <row r="3571" spans="2:5">
      <c r="B3571" s="293">
        <f>'Historical VAR Data'!B3562</f>
        <v>40438</v>
      </c>
      <c r="C3571" s="292" t="str">
        <f>'Historical VAR Data'!F3562</f>
        <v>99.34</v>
      </c>
      <c r="D3571">
        <f t="shared" si="55"/>
        <v>-5.0306871918701231E-4</v>
      </c>
      <c r="E3571">
        <v>-5.0306871918701231E-4</v>
      </c>
    </row>
    <row r="3572" spans="2:5">
      <c r="B3572" s="293">
        <f>'Historical VAR Data'!B3563</f>
        <v>40437</v>
      </c>
      <c r="C3572" s="292" t="str">
        <f>'Historical VAR Data'!F3563</f>
        <v>99.39</v>
      </c>
      <c r="D3572">
        <f t="shared" si="55"/>
        <v>-2.2086135930127382E-3</v>
      </c>
      <c r="E3572">
        <v>-2.2086135930127382E-3</v>
      </c>
    </row>
    <row r="3573" spans="2:5">
      <c r="B3573" s="293">
        <f>'Historical VAR Data'!B3564</f>
        <v>40436</v>
      </c>
      <c r="C3573" s="292" t="str">
        <f>'Historical VAR Data'!F3564</f>
        <v>99.61</v>
      </c>
      <c r="D3573">
        <f t="shared" si="55"/>
        <v>4.9435028248587054E-3</v>
      </c>
      <c r="E3573">
        <v>4.9435028248587054E-3</v>
      </c>
    </row>
    <row r="3574" spans="2:5">
      <c r="B3574" s="293">
        <f>'Historical VAR Data'!B3565</f>
        <v>40435</v>
      </c>
      <c r="C3574" s="292" t="str">
        <f>'Historical VAR Data'!F3565</f>
        <v>99.12</v>
      </c>
      <c r="D3574">
        <f t="shared" si="55"/>
        <v>-8.2049229537721948E-3</v>
      </c>
      <c r="E3574">
        <v>-8.2049229537721948E-3</v>
      </c>
    </row>
    <row r="3575" spans="2:5">
      <c r="B3575" s="293">
        <f>'Historical VAR Data'!B3566</f>
        <v>40434</v>
      </c>
      <c r="C3575" s="292" t="str">
        <f>'Historical VAR Data'!F3566</f>
        <v>99.94</v>
      </c>
      <c r="D3575">
        <f t="shared" si="55"/>
        <v>2.4395243952439478E-2</v>
      </c>
      <c r="E3575">
        <v>2.4395243952439478E-2</v>
      </c>
    </row>
    <row r="3576" spans="2:5">
      <c r="B3576" s="293">
        <f>'Historical VAR Data'!B3567</f>
        <v>40430</v>
      </c>
      <c r="C3576" s="292" t="str">
        <f>'Historical VAR Data'!F3567</f>
        <v>97.56</v>
      </c>
      <c r="D3576">
        <f t="shared" si="55"/>
        <v>1.6038325348885715E-2</v>
      </c>
      <c r="E3576">
        <v>1.6038325348885715E-2</v>
      </c>
    </row>
    <row r="3577" spans="2:5">
      <c r="B3577" s="293">
        <f>'Historical VAR Data'!B3568</f>
        <v>40429</v>
      </c>
      <c r="C3577" s="292" t="str">
        <f>'Historical VAR Data'!F3568</f>
        <v>96.02</v>
      </c>
      <c r="D3577">
        <f t="shared" si="55"/>
        <v>3.0293533897418996E-3</v>
      </c>
      <c r="E3577">
        <v>3.0293533897418996E-3</v>
      </c>
    </row>
    <row r="3578" spans="2:5">
      <c r="B3578" s="293">
        <f>'Historical VAR Data'!B3569</f>
        <v>40428</v>
      </c>
      <c r="C3578" s="292" t="str">
        <f>'Historical VAR Data'!F3569</f>
        <v>95.73</v>
      </c>
      <c r="D3578">
        <f t="shared" si="55"/>
        <v>1.5487429723135758E-2</v>
      </c>
      <c r="E3578">
        <v>1.5487429723135758E-2</v>
      </c>
    </row>
    <row r="3579" spans="2:5">
      <c r="B3579" s="293">
        <f>'Historical VAR Data'!B3570</f>
        <v>40427</v>
      </c>
      <c r="C3579" s="292" t="str">
        <f>'Historical VAR Data'!F3570</f>
        <v>94.27</v>
      </c>
      <c r="D3579">
        <f t="shared" si="55"/>
        <v>2.8723404255318725E-3</v>
      </c>
      <c r="E3579">
        <v>2.8723404255318725E-3</v>
      </c>
    </row>
    <row r="3580" spans="2:5">
      <c r="B3580" s="293">
        <f>'Historical VAR Data'!B3571</f>
        <v>40424</v>
      </c>
      <c r="C3580" s="292" t="str">
        <f>'Historical VAR Data'!F3571</f>
        <v>94.00</v>
      </c>
      <c r="D3580">
        <f t="shared" si="55"/>
        <v>2.2390446742722439E-3</v>
      </c>
      <c r="E3580">
        <v>2.2390446742722439E-3</v>
      </c>
    </row>
    <row r="3581" spans="2:5">
      <c r="B3581" s="293">
        <f>'Historical VAR Data'!B3572</f>
        <v>40423</v>
      </c>
      <c r="C3581" s="292" t="str">
        <f>'Historical VAR Data'!F3572</f>
        <v>93.79</v>
      </c>
      <c r="D3581">
        <f t="shared" si="55"/>
        <v>-9.8184121621620844E-3</v>
      </c>
      <c r="E3581">
        <v>-9.8184121621620844E-3</v>
      </c>
    </row>
    <row r="3582" spans="2:5">
      <c r="B3582" s="293">
        <f>'Historical VAR Data'!B3573</f>
        <v>40422</v>
      </c>
      <c r="C3582" s="292" t="str">
        <f>'Historical VAR Data'!F3573</f>
        <v>94.72</v>
      </c>
      <c r="D3582">
        <f t="shared" si="55"/>
        <v>8.0885483184334316E-3</v>
      </c>
      <c r="E3582">
        <v>8.0885483184334316E-3</v>
      </c>
    </row>
    <row r="3583" spans="2:5">
      <c r="B3583" s="293">
        <f>'Historical VAR Data'!B3574</f>
        <v>40421</v>
      </c>
      <c r="C3583" s="292" t="str">
        <f>'Historical VAR Data'!F3574</f>
        <v>93.96</v>
      </c>
      <c r="D3583">
        <f t="shared" si="55"/>
        <v>2.881844380403416E-3</v>
      </c>
      <c r="E3583">
        <v>2.881844380403416E-3</v>
      </c>
    </row>
    <row r="3584" spans="2:5">
      <c r="B3584" s="293">
        <f>'Historical VAR Data'!B3575</f>
        <v>40420</v>
      </c>
      <c r="C3584" s="292" t="str">
        <f>'Historical VAR Data'!F3575</f>
        <v>93.69</v>
      </c>
      <c r="D3584">
        <f t="shared" si="55"/>
        <v>-5.4140127388535575E-3</v>
      </c>
      <c r="E3584">
        <v>-5.4140127388535575E-3</v>
      </c>
    </row>
    <row r="3585" spans="2:5">
      <c r="B3585" s="293">
        <f>'Historical VAR Data'!B3576</f>
        <v>40417</v>
      </c>
      <c r="C3585" s="292" t="str">
        <f>'Historical VAR Data'!F3576</f>
        <v>94.20</v>
      </c>
      <c r="D3585">
        <f t="shared" si="55"/>
        <v>-1.0504201680672268E-2</v>
      </c>
      <c r="E3585">
        <v>-1.0504201680672268E-2</v>
      </c>
    </row>
    <row r="3586" spans="2:5">
      <c r="B3586" s="293">
        <f>'Historical VAR Data'!B3577</f>
        <v>40416</v>
      </c>
      <c r="C3586" s="292" t="str">
        <f>'Historical VAR Data'!F3577</f>
        <v>95.20</v>
      </c>
      <c r="D3586">
        <f t="shared" si="55"/>
        <v>2.4426988055525619E-2</v>
      </c>
      <c r="E3586">
        <v>2.4426988055525619E-2</v>
      </c>
    </row>
    <row r="3587" spans="2:5">
      <c r="B3587" s="293">
        <f>'Historical VAR Data'!B3578</f>
        <v>40415</v>
      </c>
      <c r="C3587" s="292" t="str">
        <f>'Historical VAR Data'!F3578</f>
        <v>92.93</v>
      </c>
      <c r="D3587">
        <f t="shared" si="55"/>
        <v>1.2929641202457122E-3</v>
      </c>
      <c r="E3587">
        <v>1.2929641202457122E-3</v>
      </c>
    </row>
    <row r="3588" spans="2:5">
      <c r="B3588" s="293">
        <f>'Historical VAR Data'!B3579</f>
        <v>40414</v>
      </c>
      <c r="C3588" s="292" t="str">
        <f>'Historical VAR Data'!F3579</f>
        <v>92.81</v>
      </c>
      <c r="D3588">
        <f t="shared" si="55"/>
        <v>-3.3290378006873094E-3</v>
      </c>
      <c r="E3588">
        <v>-3.3290378006873094E-3</v>
      </c>
    </row>
    <row r="3589" spans="2:5">
      <c r="B3589" s="293">
        <f>'Historical VAR Data'!B3580</f>
        <v>40413</v>
      </c>
      <c r="C3589" s="292" t="str">
        <f>'Historical VAR Data'!F3580</f>
        <v>93.12</v>
      </c>
      <c r="D3589">
        <f t="shared" si="55"/>
        <v>4.9643859270451975E-3</v>
      </c>
      <c r="E3589">
        <v>4.9643859270451975E-3</v>
      </c>
    </row>
    <row r="3590" spans="2:5">
      <c r="B3590" s="293">
        <f>'Historical VAR Data'!B3581</f>
        <v>40410</v>
      </c>
      <c r="C3590" s="292" t="str">
        <f>'Historical VAR Data'!F3581</f>
        <v>92.66</v>
      </c>
      <c r="D3590">
        <f t="shared" si="55"/>
        <v>-4.1912950026867339E-3</v>
      </c>
      <c r="E3590">
        <v>-4.1912950026867339E-3</v>
      </c>
    </row>
    <row r="3591" spans="2:5">
      <c r="B3591" s="293">
        <f>'Historical VAR Data'!B3582</f>
        <v>40409</v>
      </c>
      <c r="C3591" s="292" t="str">
        <f>'Historical VAR Data'!F3582</f>
        <v>93.05</v>
      </c>
      <c r="D3591">
        <f t="shared" si="55"/>
        <v>-3.8539770902472907E-3</v>
      </c>
      <c r="E3591">
        <v>-3.8539770902472907E-3</v>
      </c>
    </row>
    <row r="3592" spans="2:5">
      <c r="B3592" s="293">
        <f>'Historical VAR Data'!B3583</f>
        <v>40408</v>
      </c>
      <c r="C3592" s="292" t="str">
        <f>'Historical VAR Data'!F3583</f>
        <v>93.41</v>
      </c>
      <c r="D3592">
        <f t="shared" si="55"/>
        <v>-4.2803638309262974E-4</v>
      </c>
      <c r="E3592">
        <v>-4.2803638309262974E-4</v>
      </c>
    </row>
    <row r="3593" spans="2:5">
      <c r="B3593" s="293">
        <f>'Historical VAR Data'!B3584</f>
        <v>40407</v>
      </c>
      <c r="C3593" s="292" t="str">
        <f>'Historical VAR Data'!F3584</f>
        <v>93.45</v>
      </c>
      <c r="D3593">
        <f t="shared" si="55"/>
        <v>-7.6457470532016441E-3</v>
      </c>
      <c r="E3593">
        <v>-7.6457470532016441E-3</v>
      </c>
    </row>
    <row r="3594" spans="2:5">
      <c r="B3594" s="293">
        <f>'Historical VAR Data'!B3585</f>
        <v>40406</v>
      </c>
      <c r="C3594" s="292" t="str">
        <f>'Historical VAR Data'!F3585</f>
        <v>94.17</v>
      </c>
      <c r="D3594">
        <f t="shared" si="55"/>
        <v>3.3027913914340751E-3</v>
      </c>
      <c r="E3594">
        <v>3.3027913914340751E-3</v>
      </c>
    </row>
    <row r="3595" spans="2:5">
      <c r="B3595" s="293">
        <f>'Historical VAR Data'!B3586</f>
        <v>40403</v>
      </c>
      <c r="C3595" s="292" t="str">
        <f>'Historical VAR Data'!F3586</f>
        <v>93.86</v>
      </c>
      <c r="D3595">
        <f t="shared" si="55"/>
        <v>8.4882346620823706E-3</v>
      </c>
      <c r="E3595">
        <v>8.4882346620823706E-3</v>
      </c>
    </row>
    <row r="3596" spans="2:5">
      <c r="B3596" s="293">
        <f>'Historical VAR Data'!B3587</f>
        <v>40402</v>
      </c>
      <c r="C3596" s="292" t="str">
        <f>'Historical VAR Data'!F3587</f>
        <v>93.07</v>
      </c>
      <c r="D3596">
        <f t="shared" si="55"/>
        <v>-9.8936170212766683E-3</v>
      </c>
      <c r="E3596">
        <v>-9.8936170212766683E-3</v>
      </c>
    </row>
    <row r="3597" spans="2:5">
      <c r="B3597" s="293">
        <f>'Historical VAR Data'!B3588</f>
        <v>40401</v>
      </c>
      <c r="C3597" s="292" t="str">
        <f>'Historical VAR Data'!F3588</f>
        <v>94.00</v>
      </c>
      <c r="D3597">
        <f t="shared" ref="D3597:D3660" si="56">(C3597-C3598)/C3598</f>
        <v>-1.5932023366968208E-3</v>
      </c>
      <c r="E3597">
        <v>-1.5932023366968208E-3</v>
      </c>
    </row>
    <row r="3598" spans="2:5">
      <c r="B3598" s="293">
        <f>'Historical VAR Data'!B3589</f>
        <v>40400</v>
      </c>
      <c r="C3598" s="292" t="str">
        <f>'Historical VAR Data'!F3589</f>
        <v>94.15</v>
      </c>
      <c r="D3598">
        <f t="shared" si="56"/>
        <v>-1.5785072130461958E-2</v>
      </c>
      <c r="E3598">
        <v>-1.5785072130461958E-2</v>
      </c>
    </row>
    <row r="3599" spans="2:5">
      <c r="B3599" s="293">
        <f>'Historical VAR Data'!B3590</f>
        <v>40399</v>
      </c>
      <c r="C3599" s="292" t="str">
        <f>'Historical VAR Data'!F3590</f>
        <v>95.66</v>
      </c>
      <c r="D3599">
        <f t="shared" si="56"/>
        <v>1.1632825719120075E-2</v>
      </c>
      <c r="E3599">
        <v>1.1632825719120075E-2</v>
      </c>
    </row>
    <row r="3600" spans="2:5">
      <c r="B3600" s="293">
        <f>'Historical VAR Data'!B3591</f>
        <v>40396</v>
      </c>
      <c r="C3600" s="292" t="str">
        <f>'Historical VAR Data'!F3591</f>
        <v>94.56</v>
      </c>
      <c r="D3600">
        <f t="shared" si="56"/>
        <v>-5.2598358931201343E-3</v>
      </c>
      <c r="E3600">
        <v>-5.2598358931201343E-3</v>
      </c>
    </row>
    <row r="3601" spans="2:5">
      <c r="B3601" s="293">
        <f>'Historical VAR Data'!B3592</f>
        <v>40395</v>
      </c>
      <c r="C3601" s="292" t="str">
        <f>'Historical VAR Data'!F3592</f>
        <v>95.06</v>
      </c>
      <c r="D3601">
        <f t="shared" si="56"/>
        <v>-7.5172269784923662E-3</v>
      </c>
      <c r="E3601">
        <v>-7.5172269784923662E-3</v>
      </c>
    </row>
    <row r="3602" spans="2:5">
      <c r="B3602" s="293">
        <f>'Historical VAR Data'!B3593</f>
        <v>40394</v>
      </c>
      <c r="C3602" s="292" t="str">
        <f>'Historical VAR Data'!F3593</f>
        <v>95.78</v>
      </c>
      <c r="D3602">
        <f t="shared" si="56"/>
        <v>9.0602612726506469E-3</v>
      </c>
      <c r="E3602">
        <v>9.0602612726506469E-3</v>
      </c>
    </row>
    <row r="3603" spans="2:5">
      <c r="B3603" s="293">
        <f>'Historical VAR Data'!B3594</f>
        <v>40393</v>
      </c>
      <c r="C3603" s="292" t="str">
        <f>'Historical VAR Data'!F3594</f>
        <v>94.92</v>
      </c>
      <c r="D3603">
        <f t="shared" si="56"/>
        <v>-7.3691967575527091E-4</v>
      </c>
      <c r="E3603">
        <v>-7.3691967575527091E-4</v>
      </c>
    </row>
    <row r="3604" spans="2:5">
      <c r="B3604" s="293">
        <f>'Historical VAR Data'!B3595</f>
        <v>40392</v>
      </c>
      <c r="C3604" s="292" t="str">
        <f>'Historical VAR Data'!F3595</f>
        <v>94.99</v>
      </c>
      <c r="D3604">
        <f t="shared" si="56"/>
        <v>-3.2528856243442001E-3</v>
      </c>
      <c r="E3604">
        <v>-3.2528856243442001E-3</v>
      </c>
    </row>
    <row r="3605" spans="2:5">
      <c r="B3605" s="293">
        <f>'Historical VAR Data'!B3596</f>
        <v>40389</v>
      </c>
      <c r="C3605" s="292" t="str">
        <f>'Historical VAR Data'!F3596</f>
        <v>95.30</v>
      </c>
      <c r="D3605">
        <f t="shared" si="56"/>
        <v>-3.7633284549445896E-3</v>
      </c>
      <c r="E3605">
        <v>-3.7633284549445896E-3</v>
      </c>
    </row>
    <row r="3606" spans="2:5">
      <c r="B3606" s="293">
        <f>'Historical VAR Data'!B3597</f>
        <v>40388</v>
      </c>
      <c r="C3606" s="292" t="str">
        <f>'Historical VAR Data'!F3597</f>
        <v>95.66</v>
      </c>
      <c r="D3606">
        <f t="shared" si="56"/>
        <v>1.2560184216034156E-3</v>
      </c>
      <c r="E3606">
        <v>1.2560184216034156E-3</v>
      </c>
    </row>
    <row r="3607" spans="2:5">
      <c r="B3607" s="293">
        <f>'Historical VAR Data'!B3598</f>
        <v>40387</v>
      </c>
      <c r="C3607" s="292" t="str">
        <f>'Historical VAR Data'!F3598</f>
        <v>95.54</v>
      </c>
      <c r="D3607">
        <f t="shared" si="56"/>
        <v>-1.0460901087519327E-2</v>
      </c>
      <c r="E3607">
        <v>-1.0460901087519327E-2</v>
      </c>
    </row>
    <row r="3608" spans="2:5">
      <c r="B3608" s="293">
        <f>'Historical VAR Data'!B3599</f>
        <v>40386</v>
      </c>
      <c r="C3608" s="292" t="str">
        <f>'Historical VAR Data'!F3599</f>
        <v>96.55</v>
      </c>
      <c r="D3608">
        <f t="shared" si="56"/>
        <v>-1.9640272896423168E-3</v>
      </c>
      <c r="E3608">
        <v>-1.9640272896423168E-3</v>
      </c>
    </row>
    <row r="3609" spans="2:5">
      <c r="B3609" s="293">
        <f>'Historical VAR Data'!B3600</f>
        <v>40385</v>
      </c>
      <c r="C3609" s="292" t="str">
        <f>'Historical VAR Data'!F3600</f>
        <v>96.74</v>
      </c>
      <c r="D3609">
        <f t="shared" si="56"/>
        <v>-1.2389015073302142E-3</v>
      </c>
      <c r="E3609">
        <v>-1.2389015073302142E-3</v>
      </c>
    </row>
    <row r="3610" spans="2:5">
      <c r="B3610" s="293">
        <f>'Historical VAR Data'!B3601</f>
        <v>40382</v>
      </c>
      <c r="C3610" s="292" t="str">
        <f>'Historical VAR Data'!F3601</f>
        <v>96.86</v>
      </c>
      <c r="D3610">
        <f t="shared" si="56"/>
        <v>-1.1733496581981489E-2</v>
      </c>
      <c r="E3610">
        <v>-1.1733496581981489E-2</v>
      </c>
    </row>
    <row r="3611" spans="2:5">
      <c r="B3611" s="293">
        <f>'Historical VAR Data'!B3602</f>
        <v>40381</v>
      </c>
      <c r="C3611" s="292" t="str">
        <f>'Historical VAR Data'!F3602</f>
        <v>98.01</v>
      </c>
      <c r="D3611">
        <f t="shared" si="56"/>
        <v>7.9185520361992005E-3</v>
      </c>
      <c r="E3611">
        <v>7.9185520361992005E-3</v>
      </c>
    </row>
    <row r="3612" spans="2:5">
      <c r="B3612" s="293">
        <f>'Historical VAR Data'!B3603</f>
        <v>40380</v>
      </c>
      <c r="C3612" s="292" t="str">
        <f>'Historical VAR Data'!F3603</f>
        <v>97.24</v>
      </c>
      <c r="D3612">
        <f t="shared" si="56"/>
        <v>-1.9501180334600423E-3</v>
      </c>
      <c r="E3612">
        <v>-1.9501180334600423E-3</v>
      </c>
    </row>
    <row r="3613" spans="2:5">
      <c r="B3613" s="293">
        <f>'Historical VAR Data'!B3604</f>
        <v>40379</v>
      </c>
      <c r="C3613" s="292" t="str">
        <f>'Historical VAR Data'!F3604</f>
        <v>97.43</v>
      </c>
      <c r="D3613">
        <f t="shared" si="56"/>
        <v>2.6757229597612958E-3</v>
      </c>
      <c r="E3613">
        <v>2.6757229597612958E-3</v>
      </c>
    </row>
    <row r="3614" spans="2:5">
      <c r="B3614" s="293">
        <f>'Historical VAR Data'!B3605</f>
        <v>40378</v>
      </c>
      <c r="C3614" s="292" t="str">
        <f>'Historical VAR Data'!F3605</f>
        <v>97.17</v>
      </c>
      <c r="D3614">
        <f t="shared" si="56"/>
        <v>2.0907753729775106E-2</v>
      </c>
      <c r="E3614">
        <v>2.0907753729775106E-2</v>
      </c>
    </row>
    <row r="3615" spans="2:5">
      <c r="B3615" s="293">
        <f>'Historical VAR Data'!B3606</f>
        <v>40375</v>
      </c>
      <c r="C3615" s="292" t="str">
        <f>'Historical VAR Data'!F3606</f>
        <v>95.18</v>
      </c>
      <c r="D3615">
        <f t="shared" si="56"/>
        <v>-1.782905086523204E-3</v>
      </c>
      <c r="E3615">
        <v>-1.782905086523204E-3</v>
      </c>
    </row>
    <row r="3616" spans="2:5">
      <c r="B3616" s="293">
        <f>'Historical VAR Data'!B3607</f>
        <v>40374</v>
      </c>
      <c r="C3616" s="292" t="str">
        <f>'Historical VAR Data'!F3607</f>
        <v>95.35</v>
      </c>
      <c r="D3616">
        <f t="shared" si="56"/>
        <v>-1.4661221070269199E-3</v>
      </c>
      <c r="E3616">
        <v>-1.4661221070269199E-3</v>
      </c>
    </row>
    <row r="3617" spans="2:5">
      <c r="B3617" s="293">
        <f>'Historical VAR Data'!B3608</f>
        <v>40373</v>
      </c>
      <c r="C3617" s="292" t="str">
        <f>'Historical VAR Data'!F3608</f>
        <v>95.49</v>
      </c>
      <c r="D3617">
        <f t="shared" si="56"/>
        <v>-1.985785953177382E-3</v>
      </c>
      <c r="E3617">
        <v>-1.985785953177382E-3</v>
      </c>
    </row>
    <row r="3618" spans="2:5">
      <c r="B3618" s="293">
        <f>'Historical VAR Data'!B3609</f>
        <v>40372</v>
      </c>
      <c r="C3618" s="292" t="str">
        <f>'Historical VAR Data'!F3609</f>
        <v>95.68</v>
      </c>
      <c r="D3618">
        <f t="shared" si="56"/>
        <v>7.3214098943632871E-4</v>
      </c>
      <c r="E3618">
        <v>7.3214098943632871E-4</v>
      </c>
    </row>
    <row r="3619" spans="2:5">
      <c r="B3619" s="293">
        <f>'Historical VAR Data'!B3610</f>
        <v>40371</v>
      </c>
      <c r="C3619" s="292" t="str">
        <f>'Historical VAR Data'!F3610</f>
        <v>95.61</v>
      </c>
      <c r="D3619">
        <f t="shared" si="56"/>
        <v>5.9974747474746751E-3</v>
      </c>
      <c r="E3619">
        <v>5.9974747474746751E-3</v>
      </c>
    </row>
    <row r="3620" spans="2:5">
      <c r="B3620" s="293">
        <f>'Historical VAR Data'!B3611</f>
        <v>40368</v>
      </c>
      <c r="C3620" s="292" t="str">
        <f>'Historical VAR Data'!F3611</f>
        <v>95.04</v>
      </c>
      <c r="D3620">
        <f t="shared" si="56"/>
        <v>-5.9617194854094044E-3</v>
      </c>
      <c r="E3620">
        <v>-5.9617194854094044E-3</v>
      </c>
    </row>
    <row r="3621" spans="2:5">
      <c r="B3621" s="293">
        <f>'Historical VAR Data'!B3612</f>
        <v>40367</v>
      </c>
      <c r="C3621" s="292" t="str">
        <f>'Historical VAR Data'!F3612</f>
        <v>95.61</v>
      </c>
      <c r="D3621">
        <f t="shared" si="56"/>
        <v>-5.5127938423133052E-3</v>
      </c>
      <c r="E3621">
        <v>-5.5127938423133052E-3</v>
      </c>
    </row>
    <row r="3622" spans="2:5">
      <c r="B3622" s="293">
        <f>'Historical VAR Data'!B3613</f>
        <v>40366</v>
      </c>
      <c r="C3622" s="292" t="str">
        <f>'Historical VAR Data'!F3613</f>
        <v>96.14</v>
      </c>
      <c r="D3622">
        <f t="shared" si="56"/>
        <v>-9.3525927465450901E-4</v>
      </c>
      <c r="E3622">
        <v>-9.3525927465450901E-4</v>
      </c>
    </row>
    <row r="3623" spans="2:5">
      <c r="B3623" s="293">
        <f>'Historical VAR Data'!B3614</f>
        <v>40365</v>
      </c>
      <c r="C3623" s="292" t="str">
        <f>'Historical VAR Data'!F3614</f>
        <v>96.23</v>
      </c>
      <c r="D3623">
        <f t="shared" si="56"/>
        <v>3.755085010952325E-3</v>
      </c>
      <c r="E3623">
        <v>3.755085010952325E-3</v>
      </c>
    </row>
    <row r="3624" spans="2:5">
      <c r="B3624" s="293">
        <f>'Historical VAR Data'!B3615</f>
        <v>40364</v>
      </c>
      <c r="C3624" s="292" t="str">
        <f>'Historical VAR Data'!F3615</f>
        <v>95.87</v>
      </c>
      <c r="D3624">
        <f t="shared" si="56"/>
        <v>-1.2362212836097545E-2</v>
      </c>
      <c r="E3624">
        <v>-1.2362212836097545E-2</v>
      </c>
    </row>
    <row r="3625" spans="2:5">
      <c r="B3625" s="293">
        <f>'Historical VAR Data'!B3616</f>
        <v>40361</v>
      </c>
      <c r="C3625" s="292" t="str">
        <f>'Historical VAR Data'!F3616</f>
        <v>97.07</v>
      </c>
      <c r="D3625">
        <f t="shared" si="56"/>
        <v>1.2516950036507652E-2</v>
      </c>
      <c r="E3625">
        <v>1.2516950036507652E-2</v>
      </c>
    </row>
    <row r="3626" spans="2:5">
      <c r="B3626" s="293">
        <f>'Historical VAR Data'!B3617</f>
        <v>40360</v>
      </c>
      <c r="C3626" s="292" t="str">
        <f>'Historical VAR Data'!F3617</f>
        <v>95.87</v>
      </c>
      <c r="D3626">
        <f t="shared" si="56"/>
        <v>1.6717166440289501E-3</v>
      </c>
      <c r="E3626">
        <v>1.6717166440289501E-3</v>
      </c>
    </row>
    <row r="3627" spans="2:5">
      <c r="B3627" s="293">
        <f>'Historical VAR Data'!B3618</f>
        <v>40359</v>
      </c>
      <c r="C3627" s="292" t="str">
        <f>'Historical VAR Data'!F3618</f>
        <v>95.71</v>
      </c>
      <c r="D3627">
        <f t="shared" si="56"/>
        <v>1.0451858108108053E-2</v>
      </c>
      <c r="E3627">
        <v>1.0451858108108053E-2</v>
      </c>
    </row>
    <row r="3628" spans="2:5">
      <c r="B3628" s="293">
        <f>'Historical VAR Data'!B3619</f>
        <v>40358</v>
      </c>
      <c r="C3628" s="292" t="str">
        <f>'Historical VAR Data'!F3619</f>
        <v>94.72</v>
      </c>
      <c r="D3628">
        <f t="shared" si="56"/>
        <v>-7.1278825995807838E-3</v>
      </c>
      <c r="E3628">
        <v>-7.1278825995807838E-3</v>
      </c>
    </row>
    <row r="3629" spans="2:5">
      <c r="B3629" s="293">
        <f>'Historical VAR Data'!B3620</f>
        <v>40357</v>
      </c>
      <c r="C3629" s="292" t="str">
        <f>'Historical VAR Data'!F3620</f>
        <v>95.40</v>
      </c>
      <c r="D3629">
        <f t="shared" si="56"/>
        <v>1.5109597786763159E-2</v>
      </c>
      <c r="E3629">
        <v>1.5109597786763159E-2</v>
      </c>
    </row>
    <row r="3630" spans="2:5">
      <c r="B3630" s="293">
        <f>'Historical VAR Data'!B3621</f>
        <v>40354</v>
      </c>
      <c r="C3630" s="292" t="str">
        <f>'Historical VAR Data'!F3621</f>
        <v>93.98</v>
      </c>
      <c r="D3630">
        <f t="shared" si="56"/>
        <v>7.180366520201497E-3</v>
      </c>
      <c r="E3630">
        <v>7.180366520201497E-3</v>
      </c>
    </row>
    <row r="3631" spans="2:5">
      <c r="B3631" s="293">
        <f>'Historical VAR Data'!B3622</f>
        <v>40353</v>
      </c>
      <c r="C3631" s="292" t="str">
        <f>'Historical VAR Data'!F3622</f>
        <v>93.31</v>
      </c>
      <c r="D3631">
        <f t="shared" si="56"/>
        <v>-1.0917956328174699E-2</v>
      </c>
      <c r="E3631">
        <v>-1.0917956328174699E-2</v>
      </c>
    </row>
    <row r="3632" spans="2:5">
      <c r="B3632" s="293">
        <f>'Historical VAR Data'!B3623</f>
        <v>40352</v>
      </c>
      <c r="C3632" s="292" t="str">
        <f>'Historical VAR Data'!F3623</f>
        <v>94.34</v>
      </c>
      <c r="D3632">
        <f t="shared" si="56"/>
        <v>-1.4520004178418474E-2</v>
      </c>
      <c r="E3632">
        <v>-1.4520004178418474E-2</v>
      </c>
    </row>
    <row r="3633" spans="2:5">
      <c r="B3633" s="293">
        <f>'Historical VAR Data'!B3624</f>
        <v>40351</v>
      </c>
      <c r="C3633" s="292" t="str">
        <f>'Historical VAR Data'!F3624</f>
        <v>95.73</v>
      </c>
      <c r="D3633">
        <f t="shared" si="56"/>
        <v>-7.6707784803565346E-3</v>
      </c>
      <c r="E3633">
        <v>-7.6707784803565346E-3</v>
      </c>
    </row>
    <row r="3634" spans="2:5">
      <c r="B3634" s="293">
        <f>'Historical VAR Data'!B3625</f>
        <v>40350</v>
      </c>
      <c r="C3634" s="292" t="str">
        <f>'Historical VAR Data'!F3625</f>
        <v>96.47</v>
      </c>
      <c r="D3634">
        <f t="shared" si="56"/>
        <v>1.9734108849189629E-3</v>
      </c>
      <c r="E3634">
        <v>1.9734108849189629E-3</v>
      </c>
    </row>
    <row r="3635" spans="2:5">
      <c r="B3635" s="293">
        <f>'Historical VAR Data'!B3626</f>
        <v>40347</v>
      </c>
      <c r="C3635" s="292" t="str">
        <f>'Historical VAR Data'!F3626</f>
        <v>96.28</v>
      </c>
      <c r="D3635">
        <f t="shared" si="56"/>
        <v>5.2202965128419297E-3</v>
      </c>
      <c r="E3635">
        <v>5.2202965128419297E-3</v>
      </c>
    </row>
    <row r="3636" spans="2:5">
      <c r="B3636" s="293">
        <f>'Historical VAR Data'!B3627</f>
        <v>40346</v>
      </c>
      <c r="C3636" s="292" t="str">
        <f>'Historical VAR Data'!F3627</f>
        <v>95.78</v>
      </c>
      <c r="D3636">
        <f t="shared" si="56"/>
        <v>-3.4335657059619009E-3</v>
      </c>
      <c r="E3636">
        <v>-3.4335657059619009E-3</v>
      </c>
    </row>
    <row r="3637" spans="2:5">
      <c r="B3637" s="293">
        <f>'Historical VAR Data'!B3628</f>
        <v>40345</v>
      </c>
      <c r="C3637" s="292" t="str">
        <f>'Historical VAR Data'!F3628</f>
        <v>96.11</v>
      </c>
      <c r="D3637">
        <f t="shared" si="56"/>
        <v>-8.4597131950893151E-3</v>
      </c>
      <c r="E3637">
        <v>-8.4597131950893151E-3</v>
      </c>
    </row>
    <row r="3638" spans="2:5">
      <c r="B3638" s="293">
        <f>'Historical VAR Data'!B3629</f>
        <v>40344</v>
      </c>
      <c r="C3638" s="292" t="str">
        <f>'Historical VAR Data'!F3629</f>
        <v>96.93</v>
      </c>
      <c r="D3638">
        <f t="shared" si="56"/>
        <v>1.1056639198915221E-2</v>
      </c>
      <c r="E3638">
        <v>1.1056639198915221E-2</v>
      </c>
    </row>
    <row r="3639" spans="2:5">
      <c r="B3639" s="293">
        <f>'Historical VAR Data'!B3630</f>
        <v>40343</v>
      </c>
      <c r="C3639" s="292" t="str">
        <f>'Historical VAR Data'!F3630</f>
        <v>95.87</v>
      </c>
      <c r="D3639">
        <f t="shared" si="56"/>
        <v>2.0865936358904782E-4</v>
      </c>
      <c r="E3639">
        <v>2.0865936358904782E-4</v>
      </c>
    </row>
    <row r="3640" spans="2:5">
      <c r="B3640" s="293">
        <f>'Historical VAR Data'!B3631</f>
        <v>40340</v>
      </c>
      <c r="C3640" s="292" t="str">
        <f>'Historical VAR Data'!F3631</f>
        <v>95.85</v>
      </c>
      <c r="D3640">
        <f t="shared" si="56"/>
        <v>-5.2137643378531143E-4</v>
      </c>
      <c r="E3640">
        <v>-5.2137643378531143E-4</v>
      </c>
    </row>
    <row r="3641" spans="2:5">
      <c r="B3641" s="293">
        <f>'Historical VAR Data'!B3632</f>
        <v>40339</v>
      </c>
      <c r="C3641" s="292" t="str">
        <f>'Historical VAR Data'!F3632</f>
        <v>95.90</v>
      </c>
      <c r="D3641">
        <f t="shared" si="56"/>
        <v>7.0355980258322137E-3</v>
      </c>
      <c r="E3641">
        <v>7.0355980258322137E-3</v>
      </c>
    </row>
    <row r="3642" spans="2:5">
      <c r="B3642" s="293">
        <f>'Historical VAR Data'!B3633</f>
        <v>40338</v>
      </c>
      <c r="C3642" s="292" t="str">
        <f>'Historical VAR Data'!F3633</f>
        <v>95.23</v>
      </c>
      <c r="D3642">
        <f t="shared" si="56"/>
        <v>-7.710742940502187E-3</v>
      </c>
      <c r="E3642">
        <v>-7.710742940502187E-3</v>
      </c>
    </row>
    <row r="3643" spans="2:5">
      <c r="B3643" s="293">
        <f>'Historical VAR Data'!B3634</f>
        <v>40337</v>
      </c>
      <c r="C3643" s="292" t="str">
        <f>'Historical VAR Data'!F3634</f>
        <v>95.97</v>
      </c>
      <c r="D3643">
        <f t="shared" si="56"/>
        <v>1.4609203798393046E-3</v>
      </c>
      <c r="E3643">
        <v>1.4609203798393046E-3</v>
      </c>
    </row>
    <row r="3644" spans="2:5">
      <c r="B3644" s="293">
        <f>'Historical VAR Data'!B3635</f>
        <v>40336</v>
      </c>
      <c r="C3644" s="292" t="str">
        <f>'Historical VAR Data'!F3635</f>
        <v>95.83</v>
      </c>
      <c r="D3644">
        <f t="shared" si="56"/>
        <v>-1.1552346570397158E-2</v>
      </c>
      <c r="E3644">
        <v>-1.1552346570397158E-2</v>
      </c>
    </row>
    <row r="3645" spans="2:5">
      <c r="B3645" s="293">
        <f>'Historical VAR Data'!B3636</f>
        <v>40333</v>
      </c>
      <c r="C3645" s="292" t="str">
        <f>'Historical VAR Data'!F3636</f>
        <v>96.95</v>
      </c>
      <c r="D3645">
        <f t="shared" si="56"/>
        <v>-5.1546391752574393E-4</v>
      </c>
      <c r="E3645">
        <v>-5.1546391752574393E-4</v>
      </c>
    </row>
    <row r="3646" spans="2:5">
      <c r="B3646" s="293">
        <f>'Historical VAR Data'!B3637</f>
        <v>40332</v>
      </c>
      <c r="C3646" s="292" t="str">
        <f>'Historical VAR Data'!F3637</f>
        <v>97.00</v>
      </c>
      <c r="D3646">
        <f t="shared" si="56"/>
        <v>2.4287222808870086E-2</v>
      </c>
      <c r="E3646">
        <v>2.4287222808870086E-2</v>
      </c>
    </row>
    <row r="3647" spans="2:5">
      <c r="B3647" s="293">
        <f>'Historical VAR Data'!B3638</f>
        <v>40331</v>
      </c>
      <c r="C3647" s="292" t="str">
        <f>'Historical VAR Data'!F3638</f>
        <v>94.70</v>
      </c>
      <c r="D3647">
        <f t="shared" si="56"/>
        <v>-1.0548523206750455E-3</v>
      </c>
      <c r="E3647">
        <v>-1.0548523206750455E-3</v>
      </c>
    </row>
    <row r="3648" spans="2:5">
      <c r="B3648" s="293">
        <f>'Historical VAR Data'!B3639</f>
        <v>40330</v>
      </c>
      <c r="C3648" s="292" t="str">
        <f>'Historical VAR Data'!F3639</f>
        <v>94.80</v>
      </c>
      <c r="D3648">
        <f t="shared" si="56"/>
        <v>-2.2680412371134051E-2</v>
      </c>
      <c r="E3648">
        <v>-2.2680412371134051E-2</v>
      </c>
    </row>
    <row r="3649" spans="2:5">
      <c r="B3649" s="293">
        <f>'Historical VAR Data'!B3640</f>
        <v>40329</v>
      </c>
      <c r="C3649" s="292" t="str">
        <f>'Historical VAR Data'!F3640</f>
        <v>97.00</v>
      </c>
      <c r="D3649">
        <f t="shared" si="56"/>
        <v>5.9110235403919227E-3</v>
      </c>
      <c r="E3649">
        <v>5.9110235403919227E-3</v>
      </c>
    </row>
    <row r="3650" spans="2:5">
      <c r="B3650" s="293">
        <f>'Historical VAR Data'!B3641</f>
        <v>40326</v>
      </c>
      <c r="C3650" s="292" t="str">
        <f>'Historical VAR Data'!F3641</f>
        <v>96.43</v>
      </c>
      <c r="D3650">
        <f t="shared" si="56"/>
        <v>1.9021451970833894E-2</v>
      </c>
      <c r="E3650">
        <v>1.9021451970833894E-2</v>
      </c>
    </row>
    <row r="3651" spans="2:5">
      <c r="B3651" s="293">
        <f>'Historical VAR Data'!B3642</f>
        <v>40325</v>
      </c>
      <c r="C3651" s="292" t="str">
        <f>'Historical VAR Data'!F3642</f>
        <v>94.63</v>
      </c>
      <c r="D3651">
        <f t="shared" si="56"/>
        <v>1.1004273504273517E-2</v>
      </c>
      <c r="E3651">
        <v>1.1004273504273517E-2</v>
      </c>
    </row>
    <row r="3652" spans="2:5">
      <c r="B3652" s="293">
        <f>'Historical VAR Data'!B3643</f>
        <v>40324</v>
      </c>
      <c r="C3652" s="292" t="str">
        <f>'Historical VAR Data'!F3643</f>
        <v>93.60</v>
      </c>
      <c r="D3652">
        <f t="shared" si="56"/>
        <v>1.2987012987012863E-2</v>
      </c>
      <c r="E3652">
        <v>1.2987012987012863E-2</v>
      </c>
    </row>
    <row r="3653" spans="2:5">
      <c r="B3653" s="293">
        <f>'Historical VAR Data'!B3644</f>
        <v>40323</v>
      </c>
      <c r="C3653" s="292" t="str">
        <f>'Historical VAR Data'!F3644</f>
        <v>92.40</v>
      </c>
      <c r="D3653">
        <f t="shared" si="56"/>
        <v>-2.7777777777777783E-2</v>
      </c>
      <c r="E3653">
        <v>-2.7777777777777783E-2</v>
      </c>
    </row>
    <row r="3654" spans="2:5">
      <c r="B3654" s="293">
        <f>'Historical VAR Data'!B3645</f>
        <v>40322</v>
      </c>
      <c r="C3654" s="292" t="str">
        <f>'Historical VAR Data'!F3645</f>
        <v>95.04</v>
      </c>
      <c r="D3654">
        <f t="shared" si="56"/>
        <v>1.0204081632653145E-2</v>
      </c>
      <c r="E3654">
        <v>1.0204081632653145E-2</v>
      </c>
    </row>
    <row r="3655" spans="2:5">
      <c r="B3655" s="293">
        <f>'Historical VAR Data'!B3646</f>
        <v>40319</v>
      </c>
      <c r="C3655" s="292" t="str">
        <f>'Historical VAR Data'!F3646</f>
        <v>94.08</v>
      </c>
      <c r="D3655">
        <f t="shared" si="56"/>
        <v>-4.0783034257748776E-2</v>
      </c>
      <c r="E3655">
        <v>-4.0783034257748776E-2</v>
      </c>
    </row>
    <row r="3656" spans="2:5">
      <c r="B3656" s="293">
        <f>'Historical VAR Data'!B3647</f>
        <v>40318</v>
      </c>
      <c r="C3656" s="292" t="str">
        <f>'Historical VAR Data'!F3647</f>
        <v>98.08</v>
      </c>
      <c r="D3656">
        <f t="shared" si="56"/>
        <v>1.3642000826787858E-2</v>
      </c>
      <c r="E3656">
        <v>1.3642000826787858E-2</v>
      </c>
    </row>
    <row r="3657" spans="2:5">
      <c r="B3657" s="293">
        <f>'Historical VAR Data'!B3648</f>
        <v>40317</v>
      </c>
      <c r="C3657" s="292" t="str">
        <f>'Historical VAR Data'!F3648</f>
        <v>96.76</v>
      </c>
      <c r="D3657">
        <f t="shared" si="56"/>
        <v>-1.6366778489376836E-2</v>
      </c>
      <c r="E3657">
        <v>-1.6366778489376836E-2</v>
      </c>
    </row>
    <row r="3658" spans="2:5">
      <c r="B3658" s="293">
        <f>'Historical VAR Data'!B3649</f>
        <v>40316</v>
      </c>
      <c r="C3658" s="292" t="str">
        <f>'Historical VAR Data'!F3649</f>
        <v>98.37</v>
      </c>
      <c r="D3658">
        <f t="shared" si="56"/>
        <v>5.6225720711512101E-3</v>
      </c>
      <c r="E3658">
        <v>5.6225720711512101E-3</v>
      </c>
    </row>
    <row r="3659" spans="2:5">
      <c r="B3659" s="293">
        <f>'Historical VAR Data'!B3650</f>
        <v>40315</v>
      </c>
      <c r="C3659" s="292" t="str">
        <f>'Historical VAR Data'!F3650</f>
        <v>97.82</v>
      </c>
      <c r="D3659">
        <f t="shared" si="56"/>
        <v>-8.9159067882473107E-3</v>
      </c>
      <c r="E3659">
        <v>-8.9159067882473107E-3</v>
      </c>
    </row>
    <row r="3660" spans="2:5">
      <c r="B3660" s="293">
        <f>'Historical VAR Data'!B3651</f>
        <v>40312</v>
      </c>
      <c r="C3660" s="292" t="str">
        <f>'Historical VAR Data'!F3651</f>
        <v>98.70</v>
      </c>
      <c r="D3660">
        <f t="shared" si="56"/>
        <v>-9.1356289529163394E-3</v>
      </c>
      <c r="E3660">
        <v>-9.1356289529163394E-3</v>
      </c>
    </row>
    <row r="3661" spans="2:5">
      <c r="B3661" s="293">
        <f>'Historical VAR Data'!B3652</f>
        <v>40311</v>
      </c>
      <c r="C3661" s="292" t="str">
        <f>'Historical VAR Data'!F3652</f>
        <v>99.61</v>
      </c>
      <c r="D3661">
        <f t="shared" ref="D3661:D3724" si="57">(C3661-C3662)/C3662</f>
        <v>7.1789686552072166E-3</v>
      </c>
      <c r="E3661">
        <v>7.1789686552072166E-3</v>
      </c>
    </row>
    <row r="3662" spans="2:5">
      <c r="B3662" s="293">
        <f>'Historical VAR Data'!B3653</f>
        <v>40310</v>
      </c>
      <c r="C3662" s="292" t="str">
        <f>'Historical VAR Data'!F3653</f>
        <v>98.90</v>
      </c>
      <c r="D3662">
        <f t="shared" si="57"/>
        <v>6.6157760814249946E-3</v>
      </c>
      <c r="E3662">
        <v>6.6157760814249946E-3</v>
      </c>
    </row>
    <row r="3663" spans="2:5">
      <c r="B3663" s="293">
        <f>'Historical VAR Data'!B3654</f>
        <v>40309</v>
      </c>
      <c r="C3663" s="292" t="str">
        <f>'Historical VAR Data'!F3654</f>
        <v>98.25</v>
      </c>
      <c r="D3663">
        <f t="shared" si="57"/>
        <v>-1.7272912009754287E-3</v>
      </c>
      <c r="E3663">
        <v>-1.7272912009754287E-3</v>
      </c>
    </row>
    <row r="3664" spans="2:5">
      <c r="B3664" s="293">
        <f>'Historical VAR Data'!B3655</f>
        <v>40308</v>
      </c>
      <c r="C3664" s="292" t="str">
        <f>'Historical VAR Data'!F3655</f>
        <v>98.42</v>
      </c>
      <c r="D3664">
        <f t="shared" si="57"/>
        <v>1.3072568193515141E-2</v>
      </c>
      <c r="E3664">
        <v>1.3072568193515141E-2</v>
      </c>
    </row>
    <row r="3665" spans="2:5">
      <c r="B3665" s="293">
        <f>'Historical VAR Data'!B3656</f>
        <v>40305</v>
      </c>
      <c r="C3665" s="292" t="str">
        <f>'Historical VAR Data'!F3656</f>
        <v>97.15</v>
      </c>
      <c r="D3665">
        <f t="shared" si="57"/>
        <v>-7.0523303352411863E-3</v>
      </c>
      <c r="E3665">
        <v>-7.0523303352411863E-3</v>
      </c>
    </row>
    <row r="3666" spans="2:5">
      <c r="B3666" s="293">
        <f>'Historical VAR Data'!B3657</f>
        <v>40304</v>
      </c>
      <c r="C3666" s="292" t="str">
        <f>'Historical VAR Data'!F3657</f>
        <v>97.84</v>
      </c>
      <c r="D3666">
        <f t="shared" si="57"/>
        <v>-5.3878214902917665E-3</v>
      </c>
      <c r="E3666">
        <v>-5.3878214902917665E-3</v>
      </c>
    </row>
    <row r="3667" spans="2:5">
      <c r="B3667" s="293">
        <f>'Historical VAR Data'!B3658</f>
        <v>40303</v>
      </c>
      <c r="C3667" s="292" t="str">
        <f>'Historical VAR Data'!F3658</f>
        <v>98.37</v>
      </c>
      <c r="D3667">
        <f t="shared" si="57"/>
        <v>5.2115266707541911E-3</v>
      </c>
      <c r="E3667">
        <v>5.2115266707541911E-3</v>
      </c>
    </row>
    <row r="3668" spans="2:5">
      <c r="B3668" s="293">
        <f>'Historical VAR Data'!B3659</f>
        <v>40302</v>
      </c>
      <c r="C3668" s="292" t="str">
        <f>'Historical VAR Data'!F3659</f>
        <v>97.86</v>
      </c>
      <c r="D3668">
        <f t="shared" si="57"/>
        <v>-4.172178691360503E-3</v>
      </c>
      <c r="E3668">
        <v>-4.172178691360503E-3</v>
      </c>
    </row>
    <row r="3669" spans="2:5">
      <c r="B3669" s="293">
        <f>'Historical VAR Data'!B3660</f>
        <v>40301</v>
      </c>
      <c r="C3669" s="292" t="str">
        <f>'Historical VAR Data'!F3660</f>
        <v>98.27</v>
      </c>
      <c r="D3669">
        <f t="shared" si="57"/>
        <v>-1.2560289389067525E-2</v>
      </c>
      <c r="E3669">
        <v>-1.2560289389067525E-2</v>
      </c>
    </row>
    <row r="3670" spans="2:5">
      <c r="B3670" s="293">
        <f>'Historical VAR Data'!B3661</f>
        <v>40298</v>
      </c>
      <c r="C3670" s="292" t="str">
        <f>'Historical VAR Data'!F3661</f>
        <v>99.52</v>
      </c>
      <c r="D3670">
        <f t="shared" si="57"/>
        <v>2.1451298368059007E-2</v>
      </c>
      <c r="E3670">
        <v>2.1451298368059007E-2</v>
      </c>
    </row>
    <row r="3671" spans="2:5">
      <c r="B3671" s="293">
        <f>'Historical VAR Data'!B3662</f>
        <v>40297</v>
      </c>
      <c r="C3671" s="292" t="str">
        <f>'Historical VAR Data'!F3662</f>
        <v>97.43</v>
      </c>
      <c r="D3671">
        <f t="shared" si="57"/>
        <v>-1.4365199797673117E-2</v>
      </c>
      <c r="E3671">
        <v>-1.4365199797673117E-2</v>
      </c>
    </row>
    <row r="3672" spans="2:5">
      <c r="B3672" s="293">
        <f>'Historical VAR Data'!B3663</f>
        <v>40296</v>
      </c>
      <c r="C3672" s="292" t="str">
        <f>'Historical VAR Data'!F3663</f>
        <v>98.85</v>
      </c>
      <c r="D3672">
        <f t="shared" si="57"/>
        <v>-1.4142842711385047E-3</v>
      </c>
      <c r="E3672">
        <v>-1.4142842711385047E-3</v>
      </c>
    </row>
    <row r="3673" spans="2:5">
      <c r="B3673" s="293">
        <f>'Historical VAR Data'!B3664</f>
        <v>40295</v>
      </c>
      <c r="C3673" s="292" t="str">
        <f>'Historical VAR Data'!F3664</f>
        <v>98.99</v>
      </c>
      <c r="D3673">
        <f t="shared" si="57"/>
        <v>8.0448065173115285E-3</v>
      </c>
      <c r="E3673">
        <v>8.0448065173115285E-3</v>
      </c>
    </row>
    <row r="3674" spans="2:5">
      <c r="B3674" s="293">
        <f>'Historical VAR Data'!B3665</f>
        <v>40294</v>
      </c>
      <c r="C3674" s="292" t="str">
        <f>'Historical VAR Data'!F3665</f>
        <v>98.20</v>
      </c>
      <c r="D3674">
        <f t="shared" si="57"/>
        <v>0</v>
      </c>
      <c r="E3674">
        <v>0</v>
      </c>
    </row>
    <row r="3675" spans="2:5">
      <c r="B3675" s="293">
        <f>'Historical VAR Data'!B3666</f>
        <v>40291</v>
      </c>
      <c r="C3675" s="292" t="str">
        <f>'Historical VAR Data'!F3666</f>
        <v>98.20</v>
      </c>
      <c r="D3675">
        <f t="shared" si="57"/>
        <v>-8.98173377737411E-3</v>
      </c>
      <c r="E3675">
        <v>-8.98173377737411E-3</v>
      </c>
    </row>
    <row r="3676" spans="2:5">
      <c r="B3676" s="293">
        <f>'Historical VAR Data'!B3667</f>
        <v>40290</v>
      </c>
      <c r="C3676" s="292" t="str">
        <f>'Historical VAR Data'!F3667</f>
        <v>99.09</v>
      </c>
      <c r="D3676">
        <f t="shared" si="57"/>
        <v>-7.0592981040735363E-4</v>
      </c>
      <c r="E3676">
        <v>-7.0592981040735363E-4</v>
      </c>
    </row>
    <row r="3677" spans="2:5">
      <c r="B3677" s="293">
        <f>'Historical VAR Data'!B3668</f>
        <v>40289</v>
      </c>
      <c r="C3677" s="292" t="str">
        <f>'Historical VAR Data'!F3668</f>
        <v>99.16</v>
      </c>
      <c r="D3677">
        <f t="shared" si="57"/>
        <v>6.2918611731275654E-3</v>
      </c>
      <c r="E3677">
        <v>6.2918611731275654E-3</v>
      </c>
    </row>
    <row r="3678" spans="2:5">
      <c r="B3678" s="293">
        <f>'Historical VAR Data'!B3669</f>
        <v>40288</v>
      </c>
      <c r="C3678" s="292" t="str">
        <f>'Historical VAR Data'!F3669</f>
        <v>98.54</v>
      </c>
      <c r="D3678">
        <f t="shared" si="57"/>
        <v>-4.0428542551040171E-3</v>
      </c>
      <c r="E3678">
        <v>-4.0428542551040171E-3</v>
      </c>
    </row>
    <row r="3679" spans="2:5">
      <c r="B3679" s="293">
        <f>'Historical VAR Data'!B3670</f>
        <v>40287</v>
      </c>
      <c r="C3679" s="292" t="str">
        <f>'Historical VAR Data'!F3670</f>
        <v>98.94</v>
      </c>
      <c r="D3679">
        <f t="shared" si="57"/>
        <v>-5.3282396702523487E-3</v>
      </c>
      <c r="E3679">
        <v>-5.3282396702523487E-3</v>
      </c>
    </row>
    <row r="3680" spans="2:5">
      <c r="B3680" s="293">
        <f>'Historical VAR Data'!B3671</f>
        <v>40284</v>
      </c>
      <c r="C3680" s="292" t="str">
        <f>'Historical VAR Data'!F3671</f>
        <v>99.47</v>
      </c>
      <c r="D3680">
        <f t="shared" si="57"/>
        <v>-9.3616173687879473E-3</v>
      </c>
      <c r="E3680">
        <v>-9.3616173687879473E-3</v>
      </c>
    </row>
    <row r="3681" spans="2:5">
      <c r="B3681" s="293">
        <f>'Historical VAR Data'!B3672</f>
        <v>40283</v>
      </c>
      <c r="C3681" s="292" t="str">
        <f>'Historical VAR Data'!F3672</f>
        <v>100.41</v>
      </c>
      <c r="D3681">
        <f t="shared" si="57"/>
        <v>4.9820645675565127E-4</v>
      </c>
      <c r="E3681">
        <v>4.9820645675565127E-4</v>
      </c>
    </row>
    <row r="3682" spans="2:5">
      <c r="B3682" s="293">
        <f>'Historical VAR Data'!B3673</f>
        <v>40281</v>
      </c>
      <c r="C3682" s="292" t="str">
        <f>'Historical VAR Data'!F3673</f>
        <v>100.36</v>
      </c>
      <c r="D3682">
        <f t="shared" si="57"/>
        <v>6.7208345872204001E-3</v>
      </c>
      <c r="E3682">
        <v>6.7208345872204001E-3</v>
      </c>
    </row>
    <row r="3683" spans="2:5">
      <c r="B3683" s="293">
        <f>'Historical VAR Data'!B3674</f>
        <v>40280</v>
      </c>
      <c r="C3683" s="292" t="str">
        <f>'Historical VAR Data'!F3674</f>
        <v>99.69</v>
      </c>
      <c r="D3683">
        <f t="shared" si="57"/>
        <v>-1.7929268052408701E-2</v>
      </c>
      <c r="E3683">
        <v>-1.7929268052408701E-2</v>
      </c>
    </row>
    <row r="3684" spans="2:5">
      <c r="B3684" s="293">
        <f>'Historical VAR Data'!B3675</f>
        <v>40277</v>
      </c>
      <c r="C3684" s="292" t="str">
        <f>'Historical VAR Data'!F3675</f>
        <v>101.51</v>
      </c>
      <c r="D3684">
        <f t="shared" si="57"/>
        <v>6.145306769749277E-3</v>
      </c>
      <c r="E3684">
        <v>6.145306769749277E-3</v>
      </c>
    </row>
    <row r="3685" spans="2:5">
      <c r="B3685" s="293">
        <f>'Historical VAR Data'!B3676</f>
        <v>40276</v>
      </c>
      <c r="C3685" s="292" t="str">
        <f>'Historical VAR Data'!F3676</f>
        <v>100.89</v>
      </c>
      <c r="D3685">
        <f t="shared" si="57"/>
        <v>-4.9314528059966464E-3</v>
      </c>
      <c r="E3685">
        <v>-4.9314528059966464E-3</v>
      </c>
    </row>
    <row r="3686" spans="2:5">
      <c r="B3686" s="293">
        <f>'Historical VAR Data'!B3677</f>
        <v>40275</v>
      </c>
      <c r="C3686" s="292" t="str">
        <f>'Historical VAR Data'!F3677</f>
        <v>101.39</v>
      </c>
      <c r="D3686">
        <f t="shared" si="57"/>
        <v>7.6525541641820315E-3</v>
      </c>
      <c r="E3686">
        <v>7.6525541641820315E-3</v>
      </c>
    </row>
    <row r="3687" spans="2:5">
      <c r="B3687" s="293">
        <f>'Historical VAR Data'!B3678</f>
        <v>40274</v>
      </c>
      <c r="C3687" s="292" t="str">
        <f>'Historical VAR Data'!F3678</f>
        <v>100.62</v>
      </c>
      <c r="D3687">
        <f t="shared" si="57"/>
        <v>4.0914080431095779E-3</v>
      </c>
      <c r="E3687">
        <v>4.0914080431095779E-3</v>
      </c>
    </row>
    <row r="3688" spans="2:5">
      <c r="B3688" s="293">
        <f>'Historical VAR Data'!B3679</f>
        <v>40273</v>
      </c>
      <c r="C3688" s="292" t="str">
        <f>'Historical VAR Data'!F3679</f>
        <v>100.21</v>
      </c>
      <c r="D3688">
        <f t="shared" si="57"/>
        <v>6.2255246510692875E-3</v>
      </c>
      <c r="E3688">
        <v>6.2255246510692875E-3</v>
      </c>
    </row>
    <row r="3689" spans="2:5">
      <c r="B3689" s="293">
        <f>'Historical VAR Data'!B3680</f>
        <v>40269</v>
      </c>
      <c r="C3689" s="292" t="str">
        <f>'Historical VAR Data'!F3680</f>
        <v>99.59</v>
      </c>
      <c r="D3689">
        <f t="shared" si="57"/>
        <v>2.213947871591012E-3</v>
      </c>
      <c r="E3689">
        <v>2.213947871591012E-3</v>
      </c>
    </row>
    <row r="3690" spans="2:5">
      <c r="B3690" s="293">
        <f>'Historical VAR Data'!B3681</f>
        <v>40268</v>
      </c>
      <c r="C3690" s="292" t="str">
        <f>'Historical VAR Data'!F3681</f>
        <v>99.37</v>
      </c>
      <c r="D3690">
        <f t="shared" si="57"/>
        <v>2.0854735976987889E-2</v>
      </c>
      <c r="E3690">
        <v>2.0854735976987889E-2</v>
      </c>
    </row>
    <row r="3691" spans="2:5">
      <c r="B3691" s="293">
        <f>'Historical VAR Data'!B3682</f>
        <v>40267</v>
      </c>
      <c r="C3691" s="292" t="str">
        <f>'Historical VAR Data'!F3682</f>
        <v>97.34</v>
      </c>
      <c r="D3691">
        <f t="shared" si="57"/>
        <v>-9.2374012111262865E-4</v>
      </c>
      <c r="E3691">
        <v>-9.2374012111262865E-4</v>
      </c>
    </row>
    <row r="3692" spans="2:5">
      <c r="B3692" s="293">
        <f>'Historical VAR Data'!B3683</f>
        <v>40266</v>
      </c>
      <c r="C3692" s="292" t="str">
        <f>'Historical VAR Data'!F3683</f>
        <v>97.43</v>
      </c>
      <c r="D3692">
        <f t="shared" si="57"/>
        <v>3.1919275123558715E-3</v>
      </c>
      <c r="E3692">
        <v>3.1919275123558715E-3</v>
      </c>
    </row>
    <row r="3693" spans="2:5">
      <c r="B3693" s="293">
        <f>'Historical VAR Data'!B3684</f>
        <v>40263</v>
      </c>
      <c r="C3693" s="292" t="str">
        <f>'Historical VAR Data'!F3684</f>
        <v>97.12</v>
      </c>
      <c r="D3693">
        <f t="shared" si="57"/>
        <v>9.4584762498701892E-3</v>
      </c>
      <c r="E3693">
        <v>9.4584762498701892E-3</v>
      </c>
    </row>
    <row r="3694" spans="2:5">
      <c r="B3694" s="293">
        <f>'Historical VAR Data'!B3685</f>
        <v>40262</v>
      </c>
      <c r="C3694" s="292" t="str">
        <f>'Historical VAR Data'!F3685</f>
        <v>96.21</v>
      </c>
      <c r="D3694">
        <f t="shared" si="57"/>
        <v>-1.4241803278688531E-2</v>
      </c>
      <c r="E3694">
        <v>-1.4241803278688531E-2</v>
      </c>
    </row>
    <row r="3695" spans="2:5">
      <c r="B3695" s="293">
        <f>'Historical VAR Data'!B3686</f>
        <v>40260</v>
      </c>
      <c r="C3695" s="292" t="str">
        <f>'Historical VAR Data'!F3686</f>
        <v>97.60</v>
      </c>
      <c r="D3695">
        <f t="shared" si="57"/>
        <v>8.6812732534103879E-3</v>
      </c>
      <c r="E3695">
        <v>8.6812732534103879E-3</v>
      </c>
    </row>
    <row r="3696" spans="2:5">
      <c r="B3696" s="293">
        <f>'Historical VAR Data'!B3687</f>
        <v>40259</v>
      </c>
      <c r="C3696" s="292" t="str">
        <f>'Historical VAR Data'!F3687</f>
        <v>96.76</v>
      </c>
      <c r="D3696">
        <f t="shared" si="57"/>
        <v>-4.9362402303577725E-3</v>
      </c>
      <c r="E3696">
        <v>-4.9362402303577725E-3</v>
      </c>
    </row>
    <row r="3697" spans="2:5">
      <c r="B3697" s="293">
        <f>'Historical VAR Data'!B3688</f>
        <v>40256</v>
      </c>
      <c r="C3697" s="292" t="str">
        <f>'Historical VAR Data'!F3688</f>
        <v>97.24</v>
      </c>
      <c r="D3697">
        <f t="shared" si="57"/>
        <v>6.7294751009420381E-3</v>
      </c>
      <c r="E3697">
        <v>6.7294751009420381E-3</v>
      </c>
    </row>
    <row r="3698" spans="2:5">
      <c r="B3698" s="293">
        <f>'Historical VAR Data'!B3689</f>
        <v>40255</v>
      </c>
      <c r="C3698" s="292" t="str">
        <f>'Historical VAR Data'!F3689</f>
        <v>96.59</v>
      </c>
      <c r="D3698">
        <f t="shared" si="57"/>
        <v>1.6592346780047349E-3</v>
      </c>
      <c r="E3698">
        <v>1.6592346780047349E-3</v>
      </c>
    </row>
    <row r="3699" spans="2:5">
      <c r="B3699" s="293">
        <f>'Historical VAR Data'!B3690</f>
        <v>40254</v>
      </c>
      <c r="C3699" s="292" t="str">
        <f>'Historical VAR Data'!F3690</f>
        <v>96.43</v>
      </c>
      <c r="D3699">
        <f t="shared" si="57"/>
        <v>5.2121338475972058E-3</v>
      </c>
      <c r="E3699">
        <v>5.2121338475972058E-3</v>
      </c>
    </row>
    <row r="3700" spans="2:5">
      <c r="B3700" s="293">
        <f>'Historical VAR Data'!B3691</f>
        <v>40253</v>
      </c>
      <c r="C3700" s="292" t="str">
        <f>'Historical VAR Data'!F3691</f>
        <v>95.93</v>
      </c>
      <c r="D3700">
        <f t="shared" si="57"/>
        <v>6.9276792274589154E-3</v>
      </c>
      <c r="E3700">
        <v>6.9276792274589154E-3</v>
      </c>
    </row>
    <row r="3701" spans="2:5">
      <c r="B3701" s="293">
        <f>'Historical VAR Data'!B3692</f>
        <v>40252</v>
      </c>
      <c r="C3701" s="292" t="str">
        <f>'Historical VAR Data'!F3692</f>
        <v>95.27</v>
      </c>
      <c r="D3701">
        <f t="shared" si="57"/>
        <v>7.7215993230377589E-3</v>
      </c>
      <c r="E3701">
        <v>7.7215993230377589E-3</v>
      </c>
    </row>
    <row r="3702" spans="2:5">
      <c r="B3702" s="293">
        <f>'Historical VAR Data'!B3693</f>
        <v>40249</v>
      </c>
      <c r="C3702" s="292" t="str">
        <f>'Historical VAR Data'!F3693</f>
        <v>94.54</v>
      </c>
      <c r="D3702">
        <f t="shared" si="57"/>
        <v>-1.3049378849566759E-2</v>
      </c>
      <c r="E3702">
        <v>-1.3049378849566759E-2</v>
      </c>
    </row>
    <row r="3703" spans="2:5">
      <c r="B3703" s="293">
        <f>'Historical VAR Data'!B3694</f>
        <v>40248</v>
      </c>
      <c r="C3703" s="292" t="str">
        <f>'Historical VAR Data'!F3694</f>
        <v>95.79</v>
      </c>
      <c r="D3703">
        <f t="shared" si="57"/>
        <v>1.1723700887198979E-2</v>
      </c>
      <c r="E3703">
        <v>1.1723700887198979E-2</v>
      </c>
    </row>
    <row r="3704" spans="2:5">
      <c r="B3704" s="293">
        <f>'Historical VAR Data'!B3695</f>
        <v>40247</v>
      </c>
      <c r="C3704" s="292" t="str">
        <f>'Historical VAR Data'!F3695</f>
        <v>94.68</v>
      </c>
      <c r="D3704">
        <f t="shared" si="57"/>
        <v>-1.2824522990303303E-2</v>
      </c>
      <c r="E3704">
        <v>-1.2824522990303303E-2</v>
      </c>
    </row>
    <row r="3705" spans="2:5">
      <c r="B3705" s="293">
        <f>'Historical VAR Data'!B3696</f>
        <v>40246</v>
      </c>
      <c r="C3705" s="292" t="str">
        <f>'Historical VAR Data'!F3696</f>
        <v>95.91</v>
      </c>
      <c r="D3705">
        <f t="shared" si="57"/>
        <v>-1.0420965744944336E-2</v>
      </c>
      <c r="E3705">
        <v>-1.0420965744944336E-2</v>
      </c>
    </row>
    <row r="3706" spans="2:5">
      <c r="B3706" s="293">
        <f>'Historical VAR Data'!B3697</f>
        <v>40245</v>
      </c>
      <c r="C3706" s="292" t="str">
        <f>'Historical VAR Data'!F3697</f>
        <v>96.92</v>
      </c>
      <c r="D3706">
        <f t="shared" si="57"/>
        <v>-3.9054470709146503E-3</v>
      </c>
      <c r="E3706">
        <v>-3.9054470709146503E-3</v>
      </c>
    </row>
    <row r="3707" spans="2:5">
      <c r="B3707" s="293">
        <f>'Historical VAR Data'!B3698</f>
        <v>40242</v>
      </c>
      <c r="C3707" s="292" t="str">
        <f>'Historical VAR Data'!F3698</f>
        <v>97.30</v>
      </c>
      <c r="D3707">
        <f t="shared" si="57"/>
        <v>-4.3998772127290166E-3</v>
      </c>
      <c r="E3707">
        <v>-4.3998772127290166E-3</v>
      </c>
    </row>
    <row r="3708" spans="2:5">
      <c r="B3708" s="293">
        <f>'Historical VAR Data'!B3699</f>
        <v>40241</v>
      </c>
      <c r="C3708" s="292" t="str">
        <f>'Historical VAR Data'!F3699</f>
        <v>97.73</v>
      </c>
      <c r="D3708">
        <f t="shared" si="57"/>
        <v>-2.1441698999386744E-3</v>
      </c>
      <c r="E3708">
        <v>-2.1441698999386744E-3</v>
      </c>
    </row>
    <row r="3709" spans="2:5">
      <c r="B3709" s="293">
        <f>'Historical VAR Data'!B3700</f>
        <v>40240</v>
      </c>
      <c r="C3709" s="292" t="str">
        <f>'Historical VAR Data'!F3700</f>
        <v>97.94</v>
      </c>
      <c r="D3709">
        <f t="shared" si="57"/>
        <v>2.2444931621254736E-2</v>
      </c>
      <c r="E3709">
        <v>2.2444931621254736E-2</v>
      </c>
    </row>
    <row r="3710" spans="2:5">
      <c r="B3710" s="293">
        <f>'Historical VAR Data'!B3701</f>
        <v>40239</v>
      </c>
      <c r="C3710" s="292" t="str">
        <f>'Historical VAR Data'!F3701</f>
        <v>95.79</v>
      </c>
      <c r="D3710">
        <f t="shared" si="57"/>
        <v>-1.4593974773272236E-3</v>
      </c>
      <c r="E3710">
        <v>-1.4593974773272236E-3</v>
      </c>
    </row>
    <row r="3711" spans="2:5">
      <c r="B3711" s="293">
        <f>'Historical VAR Data'!B3702</f>
        <v>40235</v>
      </c>
      <c r="C3711" s="292" t="str">
        <f>'Historical VAR Data'!F3702</f>
        <v>95.93</v>
      </c>
      <c r="D3711">
        <f t="shared" si="57"/>
        <v>1.4702771313729643E-2</v>
      </c>
      <c r="E3711">
        <v>1.4702771313729643E-2</v>
      </c>
    </row>
    <row r="3712" spans="2:5">
      <c r="B3712" s="293">
        <f>'Historical VAR Data'!B3703</f>
        <v>40234</v>
      </c>
      <c r="C3712" s="292" t="str">
        <f>'Historical VAR Data'!F3703</f>
        <v>94.54</v>
      </c>
      <c r="D3712">
        <f t="shared" si="57"/>
        <v>-2.1021021021020887E-2</v>
      </c>
      <c r="E3712">
        <v>-2.1021021021020887E-2</v>
      </c>
    </row>
    <row r="3713" spans="2:5">
      <c r="B3713" s="293">
        <f>'Historical VAR Data'!B3704</f>
        <v>40233</v>
      </c>
      <c r="C3713" s="292" t="str">
        <f>'Historical VAR Data'!F3704</f>
        <v>96.57</v>
      </c>
      <c r="D3713">
        <f t="shared" si="57"/>
        <v>1.3645428781358215E-2</v>
      </c>
      <c r="E3713">
        <v>1.3645428781358215E-2</v>
      </c>
    </row>
    <row r="3714" spans="2:5">
      <c r="B3714" s="293">
        <f>'Historical VAR Data'!B3705</f>
        <v>40232</v>
      </c>
      <c r="C3714" s="292" t="str">
        <f>'Historical VAR Data'!F3705</f>
        <v>95.27</v>
      </c>
      <c r="D3714">
        <f t="shared" si="57"/>
        <v>-2.9304029304029425E-3</v>
      </c>
      <c r="E3714">
        <v>-2.9304029304029425E-3</v>
      </c>
    </row>
    <row r="3715" spans="2:5">
      <c r="B3715" s="293">
        <f>'Historical VAR Data'!B3706</f>
        <v>40231</v>
      </c>
      <c r="C3715" s="292" t="str">
        <f>'Historical VAR Data'!F3706</f>
        <v>95.55</v>
      </c>
      <c r="D3715">
        <f t="shared" si="57"/>
        <v>2.2026431718061017E-3</v>
      </c>
      <c r="E3715">
        <v>2.2026431718061017E-3</v>
      </c>
    </row>
    <row r="3716" spans="2:5">
      <c r="B3716" s="293">
        <f>'Historical VAR Data'!B3707</f>
        <v>40228</v>
      </c>
      <c r="C3716" s="292" t="str">
        <f>'Historical VAR Data'!F3707</f>
        <v>95.34</v>
      </c>
      <c r="D3716">
        <f t="shared" si="57"/>
        <v>-1.6099071207430364E-2</v>
      </c>
      <c r="E3716">
        <v>-1.6099071207430364E-2</v>
      </c>
    </row>
    <row r="3717" spans="2:5">
      <c r="B3717" s="293">
        <f>'Historical VAR Data'!B3708</f>
        <v>40227</v>
      </c>
      <c r="C3717" s="292" t="str">
        <f>'Historical VAR Data'!F3708</f>
        <v>96.90</v>
      </c>
      <c r="D3717">
        <f t="shared" si="57"/>
        <v>1.6362492133417266E-2</v>
      </c>
      <c r="E3717">
        <v>1.6362492133417266E-2</v>
      </c>
    </row>
    <row r="3718" spans="2:5">
      <c r="B3718" s="293">
        <f>'Historical VAR Data'!B3709</f>
        <v>40226</v>
      </c>
      <c r="C3718" s="292" t="str">
        <f>'Historical VAR Data'!F3709</f>
        <v>95.34</v>
      </c>
      <c r="D3718">
        <f t="shared" si="57"/>
        <v>-5.2170283806343906E-3</v>
      </c>
      <c r="E3718">
        <v>-5.2170283806343906E-3</v>
      </c>
    </row>
    <row r="3719" spans="2:5">
      <c r="B3719" s="293">
        <f>'Historical VAR Data'!B3710</f>
        <v>40225</v>
      </c>
      <c r="C3719" s="292" t="str">
        <f>'Historical VAR Data'!F3710</f>
        <v>95.84</v>
      </c>
      <c r="D3719">
        <f t="shared" si="57"/>
        <v>6.5112371350557084E-3</v>
      </c>
      <c r="E3719">
        <v>6.5112371350557084E-3</v>
      </c>
    </row>
    <row r="3720" spans="2:5">
      <c r="B3720" s="293">
        <f>'Historical VAR Data'!B3711</f>
        <v>40224</v>
      </c>
      <c r="C3720" s="292" t="str">
        <f>'Historical VAR Data'!F3711</f>
        <v>95.22</v>
      </c>
      <c r="D3720">
        <f t="shared" si="57"/>
        <v>-8.3315975838366713E-3</v>
      </c>
      <c r="E3720">
        <v>-8.3315975838366713E-3</v>
      </c>
    </row>
    <row r="3721" spans="2:5">
      <c r="B3721" s="293">
        <f>'Historical VAR Data'!B3712</f>
        <v>40220</v>
      </c>
      <c r="C3721" s="292" t="str">
        <f>'Historical VAR Data'!F3712</f>
        <v>96.02</v>
      </c>
      <c r="D3721">
        <f t="shared" si="57"/>
        <v>1.3617650163622843E-2</v>
      </c>
      <c r="E3721">
        <v>1.3617650163622843E-2</v>
      </c>
    </row>
    <row r="3722" spans="2:5">
      <c r="B3722" s="293">
        <f>'Historical VAR Data'!B3713</f>
        <v>40219</v>
      </c>
      <c r="C3722" s="292" t="str">
        <f>'Historical VAR Data'!F3713</f>
        <v>94.73</v>
      </c>
      <c r="D3722">
        <f t="shared" si="57"/>
        <v>-1.7119734384727033E-2</v>
      </c>
      <c r="E3722">
        <v>-1.7119734384727033E-2</v>
      </c>
    </row>
    <row r="3723" spans="2:5">
      <c r="B3723" s="293">
        <f>'Historical VAR Data'!B3714</f>
        <v>40218</v>
      </c>
      <c r="C3723" s="292" t="str">
        <f>'Historical VAR Data'!F3714</f>
        <v>96.38</v>
      </c>
      <c r="D3723">
        <f t="shared" si="57"/>
        <v>7.948128006693065E-3</v>
      </c>
      <c r="E3723">
        <v>7.948128006693065E-3</v>
      </c>
    </row>
    <row r="3724" spans="2:5">
      <c r="B3724" s="293">
        <f>'Historical VAR Data'!B3715</f>
        <v>40217</v>
      </c>
      <c r="C3724" s="292" t="str">
        <f>'Historical VAR Data'!F3715</f>
        <v>95.62</v>
      </c>
      <c r="D3724">
        <f t="shared" si="57"/>
        <v>-9.3244923331951054E-3</v>
      </c>
      <c r="E3724">
        <v>-9.3244923331951054E-3</v>
      </c>
    </row>
    <row r="3725" spans="2:5">
      <c r="B3725" s="293">
        <f>'Historical VAR Data'!B3716</f>
        <v>40214</v>
      </c>
      <c r="C3725" s="292" t="str">
        <f>'Historical VAR Data'!F3716</f>
        <v>96.52</v>
      </c>
      <c r="D3725">
        <f t="shared" ref="D3725:D3788" si="58">(C3725-C3726)/C3726</f>
        <v>-1.6406807296443487E-2</v>
      </c>
      <c r="E3725">
        <v>-1.6406807296443487E-2</v>
      </c>
    </row>
    <row r="3726" spans="2:5">
      <c r="B3726" s="293">
        <f>'Historical VAR Data'!B3717</f>
        <v>40213</v>
      </c>
      <c r="C3726" s="292" t="str">
        <f>'Historical VAR Data'!F3717</f>
        <v>98.13</v>
      </c>
      <c r="D3726">
        <f t="shared" si="58"/>
        <v>-1.0187613475892728E-2</v>
      </c>
      <c r="E3726">
        <v>-1.0187613475892728E-2</v>
      </c>
    </row>
    <row r="3727" spans="2:5">
      <c r="B3727" s="293">
        <f>'Historical VAR Data'!B3718</f>
        <v>40212</v>
      </c>
      <c r="C3727" s="292" t="str">
        <f>'Historical VAR Data'!F3718</f>
        <v>99.14</v>
      </c>
      <c r="D3727">
        <f t="shared" si="58"/>
        <v>1.8701191944102007E-2</v>
      </c>
      <c r="E3727">
        <v>1.8701191944102007E-2</v>
      </c>
    </row>
    <row r="3728" spans="2:5">
      <c r="B3728" s="293">
        <f>'Historical VAR Data'!B3719</f>
        <v>40211</v>
      </c>
      <c r="C3728" s="292" t="str">
        <f>'Historical VAR Data'!F3719</f>
        <v>97.32</v>
      </c>
      <c r="D3728">
        <f t="shared" si="58"/>
        <v>-2.5142742662526345E-2</v>
      </c>
      <c r="E3728">
        <v>-2.5142742662526345E-2</v>
      </c>
    </row>
    <row r="3729" spans="2:5">
      <c r="B3729" s="293">
        <f>'Historical VAR Data'!B3720</f>
        <v>40210</v>
      </c>
      <c r="C3729" s="292" t="str">
        <f>'Historical VAR Data'!F3720</f>
        <v>99.83</v>
      </c>
      <c r="D3729">
        <f t="shared" si="58"/>
        <v>-1.4024691358024708E-2</v>
      </c>
      <c r="E3729">
        <v>-1.4024691358024708E-2</v>
      </c>
    </row>
    <row r="3730" spans="2:5">
      <c r="B3730" s="293">
        <f>'Historical VAR Data'!B3721</f>
        <v>40207</v>
      </c>
      <c r="C3730" s="292" t="str">
        <f>'Historical VAR Data'!F3721</f>
        <v>101.25</v>
      </c>
      <c r="D3730">
        <f t="shared" si="58"/>
        <v>1.1865915158707065E-3</v>
      </c>
      <c r="E3730">
        <v>1.1865915158707065E-3</v>
      </c>
    </row>
    <row r="3731" spans="2:5">
      <c r="B3731" s="293">
        <f>'Historical VAR Data'!B3722</f>
        <v>40206</v>
      </c>
      <c r="C3731" s="292" t="str">
        <f>'Historical VAR Data'!F3722</f>
        <v>101.13</v>
      </c>
      <c r="D3731">
        <f t="shared" si="58"/>
        <v>-1.1243644896362981E-2</v>
      </c>
      <c r="E3731">
        <v>-1.1243644896362981E-2</v>
      </c>
    </row>
    <row r="3732" spans="2:5">
      <c r="B3732" s="293">
        <f>'Historical VAR Data'!B3723</f>
        <v>40205</v>
      </c>
      <c r="C3732" s="292" t="str">
        <f>'Historical VAR Data'!F3723</f>
        <v>102.28</v>
      </c>
      <c r="D3732">
        <f t="shared" si="58"/>
        <v>-3.2630284687411359E-2</v>
      </c>
      <c r="E3732">
        <v>-3.2630284687411359E-2</v>
      </c>
    </row>
    <row r="3733" spans="2:5">
      <c r="B3733" s="293">
        <f>'Historical VAR Data'!B3724</f>
        <v>40203</v>
      </c>
      <c r="C3733" s="292" t="str">
        <f>'Historical VAR Data'!F3724</f>
        <v>105.73</v>
      </c>
      <c r="D3733">
        <f t="shared" si="58"/>
        <v>6.7606170253285847E-3</v>
      </c>
      <c r="E3733">
        <v>6.7606170253285847E-3</v>
      </c>
    </row>
    <row r="3734" spans="2:5">
      <c r="B3734" s="293">
        <f>'Historical VAR Data'!B3725</f>
        <v>40200</v>
      </c>
      <c r="C3734" s="292" t="str">
        <f>'Historical VAR Data'!F3725</f>
        <v>105.02</v>
      </c>
      <c r="D3734">
        <f t="shared" si="58"/>
        <v>-5.3982384695521104E-3</v>
      </c>
      <c r="E3734">
        <v>-5.3982384695521104E-3</v>
      </c>
    </row>
    <row r="3735" spans="2:5">
      <c r="B3735" s="293">
        <f>'Historical VAR Data'!B3726</f>
        <v>40199</v>
      </c>
      <c r="C3735" s="292" t="str">
        <f>'Historical VAR Data'!F3726</f>
        <v>105.59</v>
      </c>
      <c r="D3735">
        <f t="shared" si="58"/>
        <v>-2.5742756966229859E-2</v>
      </c>
      <c r="E3735">
        <v>-2.5742756966229859E-2</v>
      </c>
    </row>
    <row r="3736" spans="2:5">
      <c r="B3736" s="293">
        <f>'Historical VAR Data'!B3727</f>
        <v>40198</v>
      </c>
      <c r="C3736" s="292" t="str">
        <f>'Historical VAR Data'!F3727</f>
        <v>108.38</v>
      </c>
      <c r="D3736">
        <f t="shared" si="58"/>
        <v>7.4363264547313368E-3</v>
      </c>
      <c r="E3736">
        <v>7.4363264547313368E-3</v>
      </c>
    </row>
    <row r="3737" spans="2:5">
      <c r="B3737" s="293">
        <f>'Historical VAR Data'!B3728</f>
        <v>40197</v>
      </c>
      <c r="C3737" s="292" t="str">
        <f>'Historical VAR Data'!F3728</f>
        <v>107.58</v>
      </c>
      <c r="D3737">
        <f t="shared" si="58"/>
        <v>-1.5286041189931366E-2</v>
      </c>
      <c r="E3737">
        <v>-1.5286041189931366E-2</v>
      </c>
    </row>
    <row r="3738" spans="2:5">
      <c r="B3738" s="293">
        <f>'Historical VAR Data'!B3729</f>
        <v>40196</v>
      </c>
      <c r="C3738" s="292" t="str">
        <f>'Historical VAR Data'!F3729</f>
        <v>109.25</v>
      </c>
      <c r="D3738">
        <f t="shared" si="58"/>
        <v>-4.3743734621343655E-3</v>
      </c>
      <c r="E3738">
        <v>-4.3743734621343655E-3</v>
      </c>
    </row>
    <row r="3739" spans="2:5">
      <c r="B3739" s="293">
        <f>'Historical VAR Data'!B3730</f>
        <v>40193</v>
      </c>
      <c r="C3739" s="292" t="str">
        <f>'Historical VAR Data'!F3730</f>
        <v>109.73</v>
      </c>
      <c r="D3739">
        <f t="shared" si="58"/>
        <v>5.498029872629053E-3</v>
      </c>
      <c r="E3739">
        <v>5.498029872629053E-3</v>
      </c>
    </row>
    <row r="3740" spans="2:5">
      <c r="B3740" s="293">
        <f>'Historical VAR Data'!B3731</f>
        <v>40192</v>
      </c>
      <c r="C3740" s="292" t="str">
        <f>'Historical VAR Data'!F3731</f>
        <v>109.13</v>
      </c>
      <c r="D3740">
        <f t="shared" si="58"/>
        <v>6.9200959586639601E-3</v>
      </c>
      <c r="E3740">
        <v>6.9200959586639601E-3</v>
      </c>
    </row>
    <row r="3741" spans="2:5">
      <c r="B3741" s="293">
        <f>'Historical VAR Data'!B3732</f>
        <v>40191</v>
      </c>
      <c r="C3741" s="292" t="str">
        <f>'Historical VAR Data'!F3732</f>
        <v>108.38</v>
      </c>
      <c r="D3741">
        <f t="shared" si="58"/>
        <v>0</v>
      </c>
      <c r="E3741">
        <v>0</v>
      </c>
    </row>
    <row r="3742" spans="2:5">
      <c r="B3742" s="293">
        <f>'Historical VAR Data'!B3733</f>
        <v>40190</v>
      </c>
      <c r="C3742" s="292" t="str">
        <f>'Historical VAR Data'!F3733</f>
        <v>108.38</v>
      </c>
      <c r="D3742">
        <f t="shared" si="58"/>
        <v>-1.5264401235689685E-2</v>
      </c>
      <c r="E3742">
        <v>-1.5264401235689685E-2</v>
      </c>
    </row>
    <row r="3743" spans="2:5">
      <c r="B3743" s="293">
        <f>'Historical VAR Data'!B3734</f>
        <v>40189</v>
      </c>
      <c r="C3743" s="292" t="str">
        <f>'Historical VAR Data'!F3734</f>
        <v>110.06</v>
      </c>
      <c r="D3743">
        <f t="shared" si="58"/>
        <v>8.0600842645172695E-3</v>
      </c>
      <c r="E3743">
        <v>8.0600842645172695E-3</v>
      </c>
    </row>
    <row r="3744" spans="2:5">
      <c r="B3744" s="293">
        <f>'Historical VAR Data'!B3735</f>
        <v>40186</v>
      </c>
      <c r="C3744" s="292" t="str">
        <f>'Historical VAR Data'!F3735</f>
        <v>109.18</v>
      </c>
      <c r="D3744">
        <f t="shared" si="58"/>
        <v>1.2425816023738904E-2</v>
      </c>
      <c r="E3744">
        <v>1.2425816023738904E-2</v>
      </c>
    </row>
    <row r="3745" spans="2:5">
      <c r="B3745" s="293">
        <f>'Historical VAR Data'!B3736</f>
        <v>40185</v>
      </c>
      <c r="C3745" s="292" t="str">
        <f>'Historical VAR Data'!F3736</f>
        <v>107.84</v>
      </c>
      <c r="D3745">
        <f t="shared" si="58"/>
        <v>2.7826732214081382E-4</v>
      </c>
      <c r="E3745">
        <v>2.7826732214081382E-4</v>
      </c>
    </row>
    <row r="3746" spans="2:5">
      <c r="B3746" s="293">
        <f>'Historical VAR Data'!B3737</f>
        <v>40184</v>
      </c>
      <c r="C3746" s="292" t="str">
        <f>'Historical VAR Data'!F3737</f>
        <v>107.81</v>
      </c>
      <c r="D3746">
        <f t="shared" si="58"/>
        <v>-4.8001476968521743E-3</v>
      </c>
      <c r="E3746">
        <v>-4.8001476968521743E-3</v>
      </c>
    </row>
    <row r="3747" spans="2:5">
      <c r="B3747" s="293">
        <f>'Historical VAR Data'!B3738</f>
        <v>40183</v>
      </c>
      <c r="C3747" s="292" t="str">
        <f>'Historical VAR Data'!F3738</f>
        <v>108.33</v>
      </c>
      <c r="D3747">
        <f t="shared" si="58"/>
        <v>-1.1046193171444294E-2</v>
      </c>
      <c r="E3747">
        <v>-1.1046193171444294E-2</v>
      </c>
    </row>
    <row r="3748" spans="2:5">
      <c r="B3748" s="293">
        <f>'Historical VAR Data'!B3739</f>
        <v>40182</v>
      </c>
      <c r="C3748" s="292" t="str">
        <f>'Historical VAR Data'!F3739</f>
        <v>109.54</v>
      </c>
      <c r="D3748">
        <f t="shared" si="58"/>
        <v>-1.607832569837413E-2</v>
      </c>
      <c r="E3748">
        <v>-1.607832569837413E-2</v>
      </c>
    </row>
    <row r="3749" spans="2:5">
      <c r="B3749" s="293">
        <f>'Historical VAR Data'!B3740</f>
        <v>40178</v>
      </c>
      <c r="C3749" s="292" t="str">
        <f>'Historical VAR Data'!F3740</f>
        <v>111.33</v>
      </c>
      <c r="D3749">
        <f t="shared" si="58"/>
        <v>1.1539160457932001E-2</v>
      </c>
      <c r="E3749">
        <v>1.1539160457932001E-2</v>
      </c>
    </row>
    <row r="3750" spans="2:5">
      <c r="B3750" s="293">
        <f>'Historical VAR Data'!B3741</f>
        <v>40177</v>
      </c>
      <c r="C3750" s="292" t="str">
        <f>'Historical VAR Data'!F3741</f>
        <v>110.06</v>
      </c>
      <c r="D3750">
        <f t="shared" si="58"/>
        <v>4.5450413598761163E-4</v>
      </c>
      <c r="E3750">
        <v>4.5450413598761163E-4</v>
      </c>
    </row>
    <row r="3751" spans="2:5">
      <c r="B3751" s="293">
        <f>'Historical VAR Data'!B3742</f>
        <v>40176</v>
      </c>
      <c r="C3751" s="292" t="str">
        <f>'Historical VAR Data'!F3742</f>
        <v>110.01</v>
      </c>
      <c r="D3751">
        <f t="shared" si="58"/>
        <v>1.2610456553755565E-2</v>
      </c>
      <c r="E3751">
        <v>1.2610456553755565E-2</v>
      </c>
    </row>
    <row r="3752" spans="2:5">
      <c r="B3752" s="293">
        <f>'Historical VAR Data'!B3743</f>
        <v>40171</v>
      </c>
      <c r="C3752" s="292" t="str">
        <f>'Historical VAR Data'!F3743</f>
        <v>108.64</v>
      </c>
      <c r="D3752">
        <f t="shared" si="58"/>
        <v>6.4474532559645752E-4</v>
      </c>
      <c r="E3752">
        <v>6.4474532559645752E-4</v>
      </c>
    </row>
    <row r="3753" spans="2:5">
      <c r="B3753" s="293">
        <f>'Historical VAR Data'!B3744</f>
        <v>40170</v>
      </c>
      <c r="C3753" s="292" t="str">
        <f>'Historical VAR Data'!F3744</f>
        <v>108.57</v>
      </c>
      <c r="D3753">
        <f t="shared" si="58"/>
        <v>6.9865983445013685E-2</v>
      </c>
      <c r="E3753">
        <v>6.9865983445013685E-2</v>
      </c>
    </row>
    <row r="3754" spans="2:5">
      <c r="B3754" s="293">
        <f>'Historical VAR Data'!B3745</f>
        <v>40169</v>
      </c>
      <c r="C3754" s="292" t="str">
        <f>'Historical VAR Data'!F3745</f>
        <v>101.48</v>
      </c>
      <c r="D3754">
        <f t="shared" si="58"/>
        <v>3.0253807106599025E-2</v>
      </c>
      <c r="E3754">
        <v>3.0253807106599025E-2</v>
      </c>
    </row>
    <row r="3755" spans="2:5">
      <c r="B3755" s="293">
        <f>'Historical VAR Data'!B3746</f>
        <v>40168</v>
      </c>
      <c r="C3755" s="292" t="str">
        <f>'Historical VAR Data'!F3746</f>
        <v>98.50</v>
      </c>
      <c r="D3755">
        <f t="shared" si="58"/>
        <v>5.7177863998366584E-3</v>
      </c>
      <c r="E3755">
        <v>5.7177863998366584E-3</v>
      </c>
    </row>
    <row r="3756" spans="2:5">
      <c r="B3756" s="293">
        <f>'Historical VAR Data'!B3747</f>
        <v>40165</v>
      </c>
      <c r="C3756" s="292" t="str">
        <f>'Historical VAR Data'!F3747</f>
        <v>97.94</v>
      </c>
      <c r="D3756">
        <f t="shared" si="58"/>
        <v>-1.9362070722510724E-3</v>
      </c>
      <c r="E3756">
        <v>-1.9362070722510724E-3</v>
      </c>
    </row>
    <row r="3757" spans="2:5">
      <c r="B3757" s="293">
        <f>'Historical VAR Data'!B3748</f>
        <v>40164</v>
      </c>
      <c r="C3757" s="292" t="str">
        <f>'Historical VAR Data'!F3748</f>
        <v>98.13</v>
      </c>
      <c r="D3757">
        <f t="shared" si="58"/>
        <v>-1.1197068403908737E-3</v>
      </c>
      <c r="E3757">
        <v>-1.1197068403908737E-3</v>
      </c>
    </row>
    <row r="3758" spans="2:5">
      <c r="B3758" s="293">
        <f>'Historical VAR Data'!B3749</f>
        <v>40163</v>
      </c>
      <c r="C3758" s="292" t="str">
        <f>'Historical VAR Data'!F3749</f>
        <v>98.24</v>
      </c>
      <c r="D3758">
        <f t="shared" si="58"/>
        <v>-1.9303058010770285E-3</v>
      </c>
      <c r="E3758">
        <v>-1.9303058010770285E-3</v>
      </c>
    </row>
    <row r="3759" spans="2:5">
      <c r="B3759" s="293">
        <f>'Historical VAR Data'!B3750</f>
        <v>40162</v>
      </c>
      <c r="C3759" s="292" t="str">
        <f>'Historical VAR Data'!F3750</f>
        <v>98.43</v>
      </c>
      <c r="D3759">
        <f t="shared" si="58"/>
        <v>1.6281672941895879E-3</v>
      </c>
      <c r="E3759">
        <v>1.6281672941895879E-3</v>
      </c>
    </row>
    <row r="3760" spans="2:5">
      <c r="B3760" s="293">
        <f>'Historical VAR Data'!B3751</f>
        <v>40161</v>
      </c>
      <c r="C3760" s="292" t="str">
        <f>'Historical VAR Data'!F3751</f>
        <v>98.27</v>
      </c>
      <c r="D3760">
        <f t="shared" si="58"/>
        <v>-5.2636906569491874E-3</v>
      </c>
      <c r="E3760">
        <v>-5.2636906569491874E-3</v>
      </c>
    </row>
    <row r="3761" spans="2:5">
      <c r="B3761" s="293">
        <f>'Historical VAR Data'!B3752</f>
        <v>40158</v>
      </c>
      <c r="C3761" s="292" t="str">
        <f>'Historical VAR Data'!F3752</f>
        <v>98.79</v>
      </c>
      <c r="D3761">
        <f t="shared" si="58"/>
        <v>5.291543706115908E-3</v>
      </c>
      <c r="E3761">
        <v>5.291543706115908E-3</v>
      </c>
    </row>
    <row r="3762" spans="2:5">
      <c r="B3762" s="293">
        <f>'Historical VAR Data'!B3753</f>
        <v>40157</v>
      </c>
      <c r="C3762" s="292" t="str">
        <f>'Historical VAR Data'!F3753</f>
        <v>98.27</v>
      </c>
      <c r="D3762">
        <f t="shared" si="58"/>
        <v>3.1645569620253398E-3</v>
      </c>
      <c r="E3762">
        <v>3.1645569620253398E-3</v>
      </c>
    </row>
    <row r="3763" spans="2:5">
      <c r="B3763" s="293">
        <f>'Historical VAR Data'!B3754</f>
        <v>40156</v>
      </c>
      <c r="C3763" s="292" t="str">
        <f>'Historical VAR Data'!F3754</f>
        <v>97.96</v>
      </c>
      <c r="D3763">
        <f t="shared" si="58"/>
        <v>-1.1702986279257574E-2</v>
      </c>
      <c r="E3763">
        <v>-1.1702986279257574E-2</v>
      </c>
    </row>
    <row r="3764" spans="2:5">
      <c r="B3764" s="293">
        <f>'Historical VAR Data'!B3755</f>
        <v>40155</v>
      </c>
      <c r="C3764" s="292" t="str">
        <f>'Historical VAR Data'!F3755</f>
        <v>99.12</v>
      </c>
      <c r="D3764">
        <f t="shared" si="58"/>
        <v>1.4015345268542246E-2</v>
      </c>
      <c r="E3764">
        <v>1.4015345268542246E-2</v>
      </c>
    </row>
    <row r="3765" spans="2:5">
      <c r="B3765" s="293">
        <f>'Historical VAR Data'!B3756</f>
        <v>40154</v>
      </c>
      <c r="C3765" s="292" t="str">
        <f>'Historical VAR Data'!F3756</f>
        <v>97.75</v>
      </c>
      <c r="D3765">
        <f t="shared" si="58"/>
        <v>-1.4020576961872106E-2</v>
      </c>
      <c r="E3765">
        <v>-1.4020576961872106E-2</v>
      </c>
    </row>
    <row r="3766" spans="2:5">
      <c r="B3766" s="293">
        <f>'Historical VAR Data'!B3757</f>
        <v>40151</v>
      </c>
      <c r="C3766" s="292" t="str">
        <f>'Historical VAR Data'!F3757</f>
        <v>99.14</v>
      </c>
      <c r="D3766">
        <f t="shared" si="58"/>
        <v>3.0352084176446495E-3</v>
      </c>
      <c r="E3766">
        <v>3.0352084176446495E-3</v>
      </c>
    </row>
    <row r="3767" spans="2:5">
      <c r="B3767" s="293">
        <f>'Historical VAR Data'!B3758</f>
        <v>40150</v>
      </c>
      <c r="C3767" s="292" t="str">
        <f>'Historical VAR Data'!F3758</f>
        <v>98.84</v>
      </c>
      <c r="D3767">
        <f t="shared" si="58"/>
        <v>8.1004455245036746E-4</v>
      </c>
      <c r="E3767">
        <v>8.1004455245036746E-4</v>
      </c>
    </row>
    <row r="3768" spans="2:5">
      <c r="B3768" s="293">
        <f>'Historical VAR Data'!B3759</f>
        <v>40149</v>
      </c>
      <c r="C3768" s="292" t="str">
        <f>'Historical VAR Data'!F3759</f>
        <v>98.76</v>
      </c>
      <c r="D3768">
        <f t="shared" si="58"/>
        <v>-6.7384089309061816E-3</v>
      </c>
      <c r="E3768">
        <v>-6.7384089309061816E-3</v>
      </c>
    </row>
    <row r="3769" spans="2:5">
      <c r="B3769" s="293">
        <f>'Historical VAR Data'!B3760</f>
        <v>40148</v>
      </c>
      <c r="C3769" s="292" t="str">
        <f>'Historical VAR Data'!F3760</f>
        <v>99.43</v>
      </c>
      <c r="D3769">
        <f t="shared" si="58"/>
        <v>3.1275221953188282E-3</v>
      </c>
      <c r="E3769">
        <v>3.1275221953188282E-3</v>
      </c>
    </row>
    <row r="3770" spans="2:5">
      <c r="B3770" s="293">
        <f>'Historical VAR Data'!B3761</f>
        <v>40147</v>
      </c>
      <c r="C3770" s="292" t="str">
        <f>'Historical VAR Data'!F3761</f>
        <v>99.12</v>
      </c>
      <c r="D3770">
        <f t="shared" si="58"/>
        <v>8.1366965012206211E-3</v>
      </c>
      <c r="E3770">
        <v>8.1366965012206211E-3</v>
      </c>
    </row>
    <row r="3771" spans="2:5">
      <c r="B3771" s="293">
        <f>'Historical VAR Data'!B3762</f>
        <v>40144</v>
      </c>
      <c r="C3771" s="292" t="str">
        <f>'Historical VAR Data'!F3762</f>
        <v>98.32</v>
      </c>
      <c r="D3771">
        <f t="shared" si="58"/>
        <v>-1.304958843605713E-2</v>
      </c>
      <c r="E3771">
        <v>-1.304958843605713E-2</v>
      </c>
    </row>
    <row r="3772" spans="2:5">
      <c r="B3772" s="293">
        <f>'Historical VAR Data'!B3763</f>
        <v>40143</v>
      </c>
      <c r="C3772" s="292" t="str">
        <f>'Historical VAR Data'!F3763</f>
        <v>99.62</v>
      </c>
      <c r="D3772">
        <f t="shared" si="58"/>
        <v>-2.0163273335300453E-2</v>
      </c>
      <c r="E3772">
        <v>-2.0163273335300453E-2</v>
      </c>
    </row>
    <row r="3773" spans="2:5">
      <c r="B3773" s="293">
        <f>'Historical VAR Data'!B3764</f>
        <v>40142</v>
      </c>
      <c r="C3773" s="292" t="str">
        <f>'Historical VAR Data'!F3764</f>
        <v>101.67</v>
      </c>
      <c r="D3773">
        <f t="shared" si="58"/>
        <v>-2.3550191345304179E-3</v>
      </c>
      <c r="E3773">
        <v>-2.3550191345304179E-3</v>
      </c>
    </row>
    <row r="3774" spans="2:5">
      <c r="B3774" s="293">
        <f>'Historical VAR Data'!B3765</f>
        <v>40141</v>
      </c>
      <c r="C3774" s="292" t="str">
        <f>'Historical VAR Data'!F3765</f>
        <v>101.91</v>
      </c>
      <c r="D3774">
        <f t="shared" si="58"/>
        <v>-6.8640909982356718E-4</v>
      </c>
      <c r="E3774">
        <v>-6.8640909982356718E-4</v>
      </c>
    </row>
    <row r="3775" spans="2:5">
      <c r="B3775" s="293">
        <f>'Historical VAR Data'!B3766</f>
        <v>40140</v>
      </c>
      <c r="C3775" s="292" t="str">
        <f>'Historical VAR Data'!F3766</f>
        <v>101.98</v>
      </c>
      <c r="D3775">
        <f t="shared" si="58"/>
        <v>3.5426097224955659E-3</v>
      </c>
      <c r="E3775">
        <v>3.5426097224955659E-3</v>
      </c>
    </row>
    <row r="3776" spans="2:5">
      <c r="B3776" s="293">
        <f>'Historical VAR Data'!B3767</f>
        <v>40137</v>
      </c>
      <c r="C3776" s="292" t="str">
        <f>'Historical VAR Data'!F3767</f>
        <v>101.62</v>
      </c>
      <c r="D3776">
        <f t="shared" si="58"/>
        <v>7.2356031321241347E-3</v>
      </c>
      <c r="E3776">
        <v>7.2356031321241347E-3</v>
      </c>
    </row>
    <row r="3777" spans="2:5">
      <c r="B3777" s="293">
        <f>'Historical VAR Data'!B3768</f>
        <v>40136</v>
      </c>
      <c r="C3777" s="292" t="str">
        <f>'Historical VAR Data'!F3768</f>
        <v>100.89</v>
      </c>
      <c r="D3777">
        <f t="shared" si="58"/>
        <v>-6.7926757235676092E-3</v>
      </c>
      <c r="E3777">
        <v>-6.7926757235676092E-3</v>
      </c>
    </row>
    <row r="3778" spans="2:5">
      <c r="B3778" s="293">
        <f>'Historical VAR Data'!B3769</f>
        <v>40135</v>
      </c>
      <c r="C3778" s="292" t="str">
        <f>'Historical VAR Data'!F3769</f>
        <v>101.58</v>
      </c>
      <c r="D3778">
        <f t="shared" si="58"/>
        <v>-6.8863748155442587E-4</v>
      </c>
      <c r="E3778">
        <v>-6.8863748155442587E-4</v>
      </c>
    </row>
    <row r="3779" spans="2:5">
      <c r="B3779" s="293">
        <f>'Historical VAR Data'!B3770</f>
        <v>40134</v>
      </c>
      <c r="C3779" s="292" t="str">
        <f>'Historical VAR Data'!F3770</f>
        <v>101.65</v>
      </c>
      <c r="D3779">
        <f t="shared" si="58"/>
        <v>2.1689835354431514E-3</v>
      </c>
      <c r="E3779">
        <v>2.1689835354431514E-3</v>
      </c>
    </row>
    <row r="3780" spans="2:5">
      <c r="B3780" s="293">
        <f>'Historical VAR Data'!B3771</f>
        <v>40133</v>
      </c>
      <c r="C3780" s="292" t="str">
        <f>'Historical VAR Data'!F3771</f>
        <v>101.43</v>
      </c>
      <c r="D3780">
        <f t="shared" si="58"/>
        <v>-1.1816838995567735E-3</v>
      </c>
      <c r="E3780">
        <v>-1.1816838995567735E-3</v>
      </c>
    </row>
    <row r="3781" spans="2:5">
      <c r="B3781" s="293">
        <f>'Historical VAR Data'!B3772</f>
        <v>40130</v>
      </c>
      <c r="C3781" s="292" t="str">
        <f>'Historical VAR Data'!F3772</f>
        <v>101.55</v>
      </c>
      <c r="D3781">
        <f t="shared" si="58"/>
        <v>8.8704908338264746E-4</v>
      </c>
      <c r="E3781">
        <v>8.8704908338264746E-4</v>
      </c>
    </row>
    <row r="3782" spans="2:5">
      <c r="B3782" s="293">
        <f>'Historical VAR Data'!B3773</f>
        <v>40129</v>
      </c>
      <c r="C3782" s="292" t="str">
        <f>'Historical VAR Data'!F3773</f>
        <v>101.46</v>
      </c>
      <c r="D3782">
        <f t="shared" si="58"/>
        <v>-1.8691588785047903E-3</v>
      </c>
      <c r="E3782">
        <v>-1.8691588785047903E-3</v>
      </c>
    </row>
    <row r="3783" spans="2:5">
      <c r="B3783" s="293">
        <f>'Historical VAR Data'!B3774</f>
        <v>40128</v>
      </c>
      <c r="C3783" s="292" t="str">
        <f>'Historical VAR Data'!F3774</f>
        <v>101.65</v>
      </c>
      <c r="D3783">
        <f t="shared" si="58"/>
        <v>1.6093562574970004E-2</v>
      </c>
      <c r="E3783">
        <v>1.6093562574970004E-2</v>
      </c>
    </row>
    <row r="3784" spans="2:5">
      <c r="B3784" s="293">
        <f>'Historical VAR Data'!B3775</f>
        <v>40127</v>
      </c>
      <c r="C3784" s="292" t="str">
        <f>'Historical VAR Data'!F3775</f>
        <v>100.04</v>
      </c>
      <c r="D3784">
        <f t="shared" si="58"/>
        <v>3.1083926601825156E-3</v>
      </c>
      <c r="E3784">
        <v>3.1083926601825156E-3</v>
      </c>
    </row>
    <row r="3785" spans="2:5">
      <c r="B3785" s="293">
        <f>'Historical VAR Data'!B3776</f>
        <v>40126</v>
      </c>
      <c r="C3785" s="292" t="str">
        <f>'Historical VAR Data'!F3776</f>
        <v>99.73</v>
      </c>
      <c r="D3785">
        <f t="shared" si="58"/>
        <v>2.6138534231427077E-3</v>
      </c>
      <c r="E3785">
        <v>2.6138534231427077E-3</v>
      </c>
    </row>
    <row r="3786" spans="2:5">
      <c r="B3786" s="293">
        <f>'Historical VAR Data'!B3777</f>
        <v>40123</v>
      </c>
      <c r="C3786" s="292" t="str">
        <f>'Historical VAR Data'!F3777</f>
        <v>99.47</v>
      </c>
      <c r="D3786">
        <f t="shared" si="58"/>
        <v>1.1070853462157753E-3</v>
      </c>
      <c r="E3786">
        <v>1.1070853462157753E-3</v>
      </c>
    </row>
    <row r="3787" spans="2:5">
      <c r="B3787" s="293">
        <f>'Historical VAR Data'!B3778</f>
        <v>40122</v>
      </c>
      <c r="C3787" s="292" t="str">
        <f>'Historical VAR Data'!F3778</f>
        <v>99.36</v>
      </c>
      <c r="D3787">
        <f t="shared" si="58"/>
        <v>-4.0096230954290869E-3</v>
      </c>
      <c r="E3787">
        <v>-4.0096230954290869E-3</v>
      </c>
    </row>
    <row r="3788" spans="2:5">
      <c r="B3788" s="293">
        <f>'Historical VAR Data'!B3779</f>
        <v>40121</v>
      </c>
      <c r="C3788" s="292" t="str">
        <f>'Historical VAR Data'!F3779</f>
        <v>99.76</v>
      </c>
      <c r="D3788">
        <f t="shared" si="58"/>
        <v>2.7817844632186305E-2</v>
      </c>
      <c r="E3788">
        <v>2.7817844632186305E-2</v>
      </c>
    </row>
    <row r="3789" spans="2:5">
      <c r="B3789" s="293">
        <f>'Historical VAR Data'!B3780</f>
        <v>40120</v>
      </c>
      <c r="C3789" s="292" t="str">
        <f>'Historical VAR Data'!F3780</f>
        <v>97.06</v>
      </c>
      <c r="D3789">
        <f t="shared" ref="D3789:D3852" si="59">(C3789-C3790)/C3790</f>
        <v>-3.278525161933226E-2</v>
      </c>
      <c r="E3789">
        <v>-3.278525161933226E-2</v>
      </c>
    </row>
    <row r="3790" spans="2:5">
      <c r="B3790" s="293">
        <f>'Historical VAR Data'!B3781</f>
        <v>40116</v>
      </c>
      <c r="C3790" s="292" t="str">
        <f>'Historical VAR Data'!F3781</f>
        <v>100.35</v>
      </c>
      <c r="D3790">
        <f t="shared" si="59"/>
        <v>2.0439292251372695E-2</v>
      </c>
      <c r="E3790">
        <v>2.0439292251372695E-2</v>
      </c>
    </row>
    <row r="3791" spans="2:5">
      <c r="B3791" s="293">
        <f>'Historical VAR Data'!B3782</f>
        <v>40115</v>
      </c>
      <c r="C3791" s="292" t="str">
        <f>'Historical VAR Data'!F3782</f>
        <v>98.34</v>
      </c>
      <c r="D3791">
        <f t="shared" si="59"/>
        <v>-2.5275052036871814E-2</v>
      </c>
      <c r="E3791">
        <v>-2.5275052036871814E-2</v>
      </c>
    </row>
    <row r="3792" spans="2:5">
      <c r="B3792" s="293">
        <f>'Historical VAR Data'!B3783</f>
        <v>40114</v>
      </c>
      <c r="C3792" s="292" t="str">
        <f>'Historical VAR Data'!F3783</f>
        <v>100.89</v>
      </c>
      <c r="D3792">
        <f t="shared" si="59"/>
        <v>-1.8197742312183771E-2</v>
      </c>
      <c r="E3792">
        <v>-1.8197742312183771E-2</v>
      </c>
    </row>
    <row r="3793" spans="2:5">
      <c r="B3793" s="293">
        <f>'Historical VAR Data'!B3784</f>
        <v>40113</v>
      </c>
      <c r="C3793" s="292" t="str">
        <f>'Historical VAR Data'!F3784</f>
        <v>102.76</v>
      </c>
      <c r="D3793">
        <f t="shared" si="59"/>
        <v>2.5365853658537085E-3</v>
      </c>
      <c r="E3793">
        <v>2.5365853658537085E-3</v>
      </c>
    </row>
    <row r="3794" spans="2:5">
      <c r="B3794" s="293">
        <f>'Historical VAR Data'!B3785</f>
        <v>40112</v>
      </c>
      <c r="C3794" s="292" t="str">
        <f>'Historical VAR Data'!F3785</f>
        <v>102.50</v>
      </c>
      <c r="D3794">
        <f t="shared" si="59"/>
        <v>9.852216748768473E-3</v>
      </c>
      <c r="E3794">
        <v>9.852216748768473E-3</v>
      </c>
    </row>
    <row r="3795" spans="2:5">
      <c r="B3795" s="293">
        <f>'Historical VAR Data'!B3786</f>
        <v>40109</v>
      </c>
      <c r="C3795" s="292" t="str">
        <f>'Historical VAR Data'!F3786</f>
        <v>101.50</v>
      </c>
      <c r="D3795">
        <f t="shared" si="59"/>
        <v>9.347653142402523E-3</v>
      </c>
      <c r="E3795">
        <v>9.347653142402523E-3</v>
      </c>
    </row>
    <row r="3796" spans="2:5">
      <c r="B3796" s="293">
        <f>'Historical VAR Data'!B3787</f>
        <v>40108</v>
      </c>
      <c r="C3796" s="292" t="str">
        <f>'Historical VAR Data'!F3787</f>
        <v>100.56</v>
      </c>
      <c r="D3796">
        <f t="shared" si="59"/>
        <v>-1.5468964166829824E-2</v>
      </c>
      <c r="E3796">
        <v>-1.5468964166829824E-2</v>
      </c>
    </row>
    <row r="3797" spans="2:5">
      <c r="B3797" s="293">
        <f>'Historical VAR Data'!B3788</f>
        <v>40107</v>
      </c>
      <c r="C3797" s="292" t="str">
        <f>'Historical VAR Data'!F3788</f>
        <v>102.14</v>
      </c>
      <c r="D3797">
        <f t="shared" si="59"/>
        <v>8.8192062714359054E-4</v>
      </c>
      <c r="E3797">
        <v>8.8192062714359054E-4</v>
      </c>
    </row>
    <row r="3798" spans="2:5">
      <c r="B3798" s="293">
        <f>'Historical VAR Data'!B3789</f>
        <v>40106</v>
      </c>
      <c r="C3798" s="292" t="str">
        <f>'Historical VAR Data'!F3789</f>
        <v>102.05</v>
      </c>
      <c r="D3798">
        <f t="shared" si="59"/>
        <v>4.9236829148202859E-3</v>
      </c>
      <c r="E3798">
        <v>4.9236829148202859E-3</v>
      </c>
    </row>
    <row r="3799" spans="2:5">
      <c r="B3799" s="293">
        <f>'Historical VAR Data'!B3790</f>
        <v>40102</v>
      </c>
      <c r="C3799" s="292" t="str">
        <f>'Historical VAR Data'!F3790</f>
        <v>101.55</v>
      </c>
      <c r="D3799">
        <f t="shared" si="59"/>
        <v>-9.2682926829268566E-3</v>
      </c>
      <c r="E3799">
        <v>-9.2682926829268566E-3</v>
      </c>
    </row>
    <row r="3800" spans="2:5">
      <c r="B3800" s="293">
        <f>'Historical VAR Data'!B3791</f>
        <v>40101</v>
      </c>
      <c r="C3800" s="292" t="str">
        <f>'Historical VAR Data'!F3791</f>
        <v>102.50</v>
      </c>
      <c r="D3800">
        <f t="shared" si="59"/>
        <v>1.1945897916872283E-2</v>
      </c>
      <c r="E3800">
        <v>1.1945897916872283E-2</v>
      </c>
    </row>
    <row r="3801" spans="2:5">
      <c r="B3801" s="293">
        <f>'Historical VAR Data'!B3792</f>
        <v>40100</v>
      </c>
      <c r="C3801" s="292" t="str">
        <f>'Historical VAR Data'!F3792</f>
        <v>101.29</v>
      </c>
      <c r="D3801">
        <f t="shared" si="59"/>
        <v>1.9014084507042259E-2</v>
      </c>
      <c r="E3801">
        <v>1.9014084507042259E-2</v>
      </c>
    </row>
    <row r="3802" spans="2:5">
      <c r="B3802" s="293">
        <f>'Historical VAR Data'!B3793</f>
        <v>40099</v>
      </c>
      <c r="C3802" s="292" t="str">
        <f>'Historical VAR Data'!F3793</f>
        <v>99.40</v>
      </c>
      <c r="D3802">
        <f t="shared" si="59"/>
        <v>0</v>
      </c>
      <c r="E3802">
        <v>0</v>
      </c>
    </row>
    <row r="3803" spans="2:5">
      <c r="B3803" s="293">
        <f>'Historical VAR Data'!B3794</f>
        <v>40098</v>
      </c>
      <c r="C3803" s="292" t="str">
        <f>'Historical VAR Data'!F3794</f>
        <v>99.40</v>
      </c>
      <c r="D3803">
        <f t="shared" si="59"/>
        <v>2.1171489061398122E-3</v>
      </c>
      <c r="E3803">
        <v>2.1171489061398122E-3</v>
      </c>
    </row>
    <row r="3804" spans="2:5">
      <c r="B3804" s="293">
        <f>'Historical VAR Data'!B3795</f>
        <v>40095</v>
      </c>
      <c r="C3804" s="292" t="str">
        <f>'Historical VAR Data'!F3795</f>
        <v>99.19</v>
      </c>
      <c r="D3804">
        <f t="shared" si="59"/>
        <v>-9.1898911197682721E-3</v>
      </c>
      <c r="E3804">
        <v>-9.1898911197682721E-3</v>
      </c>
    </row>
    <row r="3805" spans="2:5">
      <c r="B3805" s="293">
        <f>'Historical VAR Data'!B3796</f>
        <v>40094</v>
      </c>
      <c r="C3805" s="292" t="str">
        <f>'Historical VAR Data'!F3796</f>
        <v>100.11</v>
      </c>
      <c r="D3805">
        <f t="shared" si="59"/>
        <v>1.3874822766862515E-2</v>
      </c>
      <c r="E3805">
        <v>1.3874822766862515E-2</v>
      </c>
    </row>
    <row r="3806" spans="2:5">
      <c r="B3806" s="293">
        <f>'Historical VAR Data'!B3797</f>
        <v>40093</v>
      </c>
      <c r="C3806" s="292" t="str">
        <f>'Historical VAR Data'!F3797</f>
        <v>98.74</v>
      </c>
      <c r="D3806">
        <f t="shared" si="59"/>
        <v>1.2167917258161663E-3</v>
      </c>
      <c r="E3806">
        <v>1.2167917258161663E-3</v>
      </c>
    </row>
    <row r="3807" spans="2:5">
      <c r="B3807" s="293">
        <f>'Historical VAR Data'!B3798</f>
        <v>40092</v>
      </c>
      <c r="C3807" s="292" t="str">
        <f>'Historical VAR Data'!F3798</f>
        <v>98.62</v>
      </c>
      <c r="D3807">
        <f t="shared" si="59"/>
        <v>-1.417577966788179E-3</v>
      </c>
      <c r="E3807">
        <v>-1.417577966788179E-3</v>
      </c>
    </row>
    <row r="3808" spans="2:5">
      <c r="B3808" s="293">
        <f>'Historical VAR Data'!B3799</f>
        <v>40091</v>
      </c>
      <c r="C3808" s="292" t="str">
        <f>'Historical VAR Data'!F3799</f>
        <v>98.76</v>
      </c>
      <c r="D3808">
        <f t="shared" si="59"/>
        <v>-6.938159879336327E-3</v>
      </c>
      <c r="E3808">
        <v>-6.938159879336327E-3</v>
      </c>
    </row>
    <row r="3809" spans="2:5">
      <c r="B3809" s="293">
        <f>'Historical VAR Data'!B3800</f>
        <v>40087</v>
      </c>
      <c r="C3809" s="292" t="str">
        <f>'Historical VAR Data'!F3800</f>
        <v>99.45</v>
      </c>
      <c r="D3809">
        <f t="shared" si="59"/>
        <v>-1.5249034557876939E-2</v>
      </c>
      <c r="E3809">
        <v>-1.5249034557876939E-2</v>
      </c>
    </row>
    <row r="3810" spans="2:5">
      <c r="B3810" s="293">
        <f>'Historical VAR Data'!B3801</f>
        <v>40086</v>
      </c>
      <c r="C3810" s="292" t="str">
        <f>'Historical VAR Data'!F3801</f>
        <v>100.99</v>
      </c>
      <c r="D3810">
        <f t="shared" si="59"/>
        <v>5.9766909054686157E-3</v>
      </c>
      <c r="E3810">
        <v>5.9766909054686157E-3</v>
      </c>
    </row>
    <row r="3811" spans="2:5">
      <c r="B3811" s="293">
        <f>'Historical VAR Data'!B3802</f>
        <v>40085</v>
      </c>
      <c r="C3811" s="292" t="str">
        <f>'Historical VAR Data'!F3802</f>
        <v>100.39</v>
      </c>
      <c r="D3811">
        <f t="shared" si="59"/>
        <v>-3.0784508440913831E-3</v>
      </c>
      <c r="E3811">
        <v>-3.0784508440913831E-3</v>
      </c>
    </row>
    <row r="3812" spans="2:5">
      <c r="B3812" s="293">
        <f>'Historical VAR Data'!B3803</f>
        <v>40081</v>
      </c>
      <c r="C3812" s="292" t="str">
        <f>'Historical VAR Data'!F3803</f>
        <v>100.70</v>
      </c>
      <c r="D3812">
        <f t="shared" si="59"/>
        <v>3.4877927254609721E-3</v>
      </c>
      <c r="E3812">
        <v>3.4877927254609721E-3</v>
      </c>
    </row>
    <row r="3813" spans="2:5">
      <c r="B3813" s="293">
        <f>'Historical VAR Data'!B3804</f>
        <v>40080</v>
      </c>
      <c r="C3813" s="292" t="str">
        <f>'Historical VAR Data'!F3804</f>
        <v>100.35</v>
      </c>
      <c r="D3813">
        <f t="shared" si="59"/>
        <v>1.7232640648758121E-2</v>
      </c>
      <c r="E3813">
        <v>1.7232640648758121E-2</v>
      </c>
    </row>
    <row r="3814" spans="2:5">
      <c r="B3814" s="293">
        <f>'Historical VAR Data'!B3805</f>
        <v>40079</v>
      </c>
      <c r="C3814" s="292" t="str">
        <f>'Historical VAR Data'!F3805</f>
        <v>98.65</v>
      </c>
      <c r="D3814">
        <f t="shared" si="59"/>
        <v>-9.1148470731202357E-4</v>
      </c>
      <c r="E3814">
        <v>-9.1148470731202357E-4</v>
      </c>
    </row>
    <row r="3815" spans="2:5">
      <c r="B3815" s="293">
        <f>'Historical VAR Data'!B3806</f>
        <v>40078</v>
      </c>
      <c r="C3815" s="292" t="str">
        <f>'Historical VAR Data'!F3806</f>
        <v>98.74</v>
      </c>
      <c r="D3815">
        <f t="shared" si="59"/>
        <v>6.5239551478083651E-3</v>
      </c>
      <c r="E3815">
        <v>6.5239551478083651E-3</v>
      </c>
    </row>
    <row r="3816" spans="2:5">
      <c r="B3816" s="293">
        <f>'Historical VAR Data'!B3807</f>
        <v>40074</v>
      </c>
      <c r="C3816" s="292" t="str">
        <f>'Historical VAR Data'!F3807</f>
        <v>98.10</v>
      </c>
      <c r="D3816">
        <f t="shared" si="59"/>
        <v>-3.858651502843315E-3</v>
      </c>
      <c r="E3816">
        <v>-3.858651502843315E-3</v>
      </c>
    </row>
    <row r="3817" spans="2:5">
      <c r="B3817" s="293">
        <f>'Historical VAR Data'!B3808</f>
        <v>40073</v>
      </c>
      <c r="C3817" s="292" t="str">
        <f>'Historical VAR Data'!F3808</f>
        <v>98.48</v>
      </c>
      <c r="D3817">
        <f t="shared" si="59"/>
        <v>-6.9577493193505868E-3</v>
      </c>
      <c r="E3817">
        <v>-6.9577493193505868E-3</v>
      </c>
    </row>
    <row r="3818" spans="2:5">
      <c r="B3818" s="293">
        <f>'Historical VAR Data'!B3809</f>
        <v>40072</v>
      </c>
      <c r="C3818" s="292" t="str">
        <f>'Historical VAR Data'!F3809</f>
        <v>99.17</v>
      </c>
      <c r="D3818">
        <f t="shared" si="59"/>
        <v>1.919579713073325E-3</v>
      </c>
      <c r="E3818">
        <v>1.919579713073325E-3</v>
      </c>
    </row>
    <row r="3819" spans="2:5">
      <c r="B3819" s="293">
        <f>'Historical VAR Data'!B3810</f>
        <v>40071</v>
      </c>
      <c r="C3819" s="292" t="str">
        <f>'Historical VAR Data'!F3810</f>
        <v>98.98</v>
      </c>
      <c r="D3819">
        <f t="shared" si="59"/>
        <v>2.1465428276573769E-2</v>
      </c>
      <c r="E3819">
        <v>2.1465428276573769E-2</v>
      </c>
    </row>
    <row r="3820" spans="2:5">
      <c r="B3820" s="293">
        <f>'Historical VAR Data'!B3811</f>
        <v>40070</v>
      </c>
      <c r="C3820" s="292" t="str">
        <f>'Historical VAR Data'!F3811</f>
        <v>96.90</v>
      </c>
      <c r="D3820">
        <f t="shared" si="59"/>
        <v>-5.1572975760698456E-4</v>
      </c>
      <c r="E3820">
        <v>-5.1572975760698456E-4</v>
      </c>
    </row>
    <row r="3821" spans="2:5">
      <c r="B3821" s="293">
        <f>'Historical VAR Data'!B3812</f>
        <v>40067</v>
      </c>
      <c r="C3821" s="292" t="str">
        <f>'Historical VAR Data'!F3812</f>
        <v>96.95</v>
      </c>
      <c r="D3821">
        <f t="shared" si="59"/>
        <v>0</v>
      </c>
      <c r="E3821">
        <v>0</v>
      </c>
    </row>
    <row r="3822" spans="2:5">
      <c r="B3822" s="293">
        <f>'Historical VAR Data'!B3813</f>
        <v>40066</v>
      </c>
      <c r="C3822" s="292" t="str">
        <f>'Historical VAR Data'!F3813</f>
        <v>96.95</v>
      </c>
      <c r="D3822">
        <f t="shared" si="59"/>
        <v>0</v>
      </c>
      <c r="E3822">
        <v>0</v>
      </c>
    </row>
    <row r="3823" spans="2:5">
      <c r="B3823" s="293">
        <f>'Historical VAR Data'!B3814</f>
        <v>40065</v>
      </c>
      <c r="C3823" s="292" t="str">
        <f>'Historical VAR Data'!F3814</f>
        <v>96.95</v>
      </c>
      <c r="D3823">
        <f t="shared" si="59"/>
        <v>-4.8244713611168017E-3</v>
      </c>
      <c r="E3823">
        <v>-4.8244713611168017E-3</v>
      </c>
    </row>
    <row r="3824" spans="2:5">
      <c r="B3824" s="293">
        <f>'Historical VAR Data'!B3815</f>
        <v>40064</v>
      </c>
      <c r="C3824" s="292" t="str">
        <f>'Historical VAR Data'!F3815</f>
        <v>97.42</v>
      </c>
      <c r="D3824">
        <f t="shared" si="59"/>
        <v>-4.597936037600928E-3</v>
      </c>
      <c r="E3824">
        <v>-4.597936037600928E-3</v>
      </c>
    </row>
    <row r="3825" spans="2:5">
      <c r="B3825" s="293">
        <f>'Historical VAR Data'!B3816</f>
        <v>40063</v>
      </c>
      <c r="C3825" s="292" t="str">
        <f>'Historical VAR Data'!F3816</f>
        <v>97.87</v>
      </c>
      <c r="D3825">
        <f t="shared" si="59"/>
        <v>4.1038268185083172E-3</v>
      </c>
      <c r="E3825">
        <v>4.1038268185083172E-3</v>
      </c>
    </row>
    <row r="3826" spans="2:5">
      <c r="B3826" s="293">
        <f>'Historical VAR Data'!B3817</f>
        <v>40060</v>
      </c>
      <c r="C3826" s="292" t="str">
        <f>'Historical VAR Data'!F3817</f>
        <v>97.47</v>
      </c>
      <c r="D3826">
        <f t="shared" si="59"/>
        <v>3.5004632966128221E-3</v>
      </c>
      <c r="E3826">
        <v>3.5004632966128221E-3</v>
      </c>
    </row>
    <row r="3827" spans="2:5">
      <c r="B3827" s="293">
        <f>'Historical VAR Data'!B3818</f>
        <v>40059</v>
      </c>
      <c r="C3827" s="292" t="str">
        <f>'Historical VAR Data'!F3818</f>
        <v>97.13</v>
      </c>
      <c r="D3827">
        <f t="shared" si="59"/>
        <v>-3.1814449917898428E-3</v>
      </c>
      <c r="E3827">
        <v>-3.1814449917898428E-3</v>
      </c>
    </row>
    <row r="3828" spans="2:5">
      <c r="B3828" s="293">
        <f>'Historical VAR Data'!B3819</f>
        <v>40058</v>
      </c>
      <c r="C3828" s="292" t="str">
        <f>'Historical VAR Data'!F3819</f>
        <v>97.44</v>
      </c>
      <c r="D3828">
        <f t="shared" si="59"/>
        <v>-1.2465795074490766E-2</v>
      </c>
      <c r="E3828">
        <v>-1.2465795074490766E-2</v>
      </c>
    </row>
    <row r="3829" spans="2:5">
      <c r="B3829" s="293">
        <f>'Historical VAR Data'!B3820</f>
        <v>40057</v>
      </c>
      <c r="C3829" s="292" t="str">
        <f>'Historical VAR Data'!F3820</f>
        <v>98.67</v>
      </c>
      <c r="D3829">
        <f t="shared" si="59"/>
        <v>-1.2707624574744808E-2</v>
      </c>
      <c r="E3829">
        <v>-1.2707624574744808E-2</v>
      </c>
    </row>
    <row r="3830" spans="2:5">
      <c r="B3830" s="293">
        <f>'Historical VAR Data'!B3821</f>
        <v>40056</v>
      </c>
      <c r="C3830" s="292" t="str">
        <f>'Historical VAR Data'!F3821</f>
        <v>99.94</v>
      </c>
      <c r="D3830">
        <f t="shared" si="59"/>
        <v>1.2153129430828467E-2</v>
      </c>
      <c r="E3830">
        <v>1.2153129430828467E-2</v>
      </c>
    </row>
    <row r="3831" spans="2:5">
      <c r="B3831" s="293">
        <f>'Historical VAR Data'!B3822</f>
        <v>40053</v>
      </c>
      <c r="C3831" s="292" t="str">
        <f>'Historical VAR Data'!F3822</f>
        <v>98.74</v>
      </c>
      <c r="D3831">
        <f t="shared" si="59"/>
        <v>-8.0369700622866316E-3</v>
      </c>
      <c r="E3831">
        <v>-8.0369700622866316E-3</v>
      </c>
    </row>
    <row r="3832" spans="2:5">
      <c r="B3832" s="293">
        <f>'Historical VAR Data'!B3823</f>
        <v>40052</v>
      </c>
      <c r="C3832" s="292" t="str">
        <f>'Historical VAR Data'!F3823</f>
        <v>99.54</v>
      </c>
      <c r="D3832">
        <f t="shared" si="59"/>
        <v>4.74412031896652E-3</v>
      </c>
      <c r="E3832">
        <v>4.74412031896652E-3</v>
      </c>
    </row>
    <row r="3833" spans="2:5">
      <c r="B3833" s="293">
        <f>'Historical VAR Data'!B3824</f>
        <v>40051</v>
      </c>
      <c r="C3833" s="292" t="str">
        <f>'Historical VAR Data'!F3824</f>
        <v>99.07</v>
      </c>
      <c r="D3833">
        <f t="shared" si="59"/>
        <v>-9.0762404195243458E-4</v>
      </c>
      <c r="E3833">
        <v>-9.0762404195243458E-4</v>
      </c>
    </row>
    <row r="3834" spans="2:5">
      <c r="B3834" s="293">
        <f>'Historical VAR Data'!B3825</f>
        <v>40050</v>
      </c>
      <c r="C3834" s="292" t="str">
        <f>'Historical VAR Data'!F3825</f>
        <v>99.16</v>
      </c>
      <c r="D3834">
        <f t="shared" si="59"/>
        <v>1.9116135662898246E-2</v>
      </c>
      <c r="E3834">
        <v>1.9116135662898246E-2</v>
      </c>
    </row>
    <row r="3835" spans="2:5">
      <c r="B3835" s="293">
        <f>'Historical VAR Data'!B3826</f>
        <v>40049</v>
      </c>
      <c r="C3835" s="292" t="str">
        <f>'Historical VAR Data'!F3826</f>
        <v>97.30</v>
      </c>
      <c r="D3835">
        <f t="shared" si="59"/>
        <v>9.2314075303391828E-3</v>
      </c>
      <c r="E3835">
        <v>9.2314075303391828E-3</v>
      </c>
    </row>
    <row r="3836" spans="2:5">
      <c r="B3836" s="293">
        <f>'Historical VAR Data'!B3827</f>
        <v>40046</v>
      </c>
      <c r="C3836" s="292" t="str">
        <f>'Historical VAR Data'!F3827</f>
        <v>96.41</v>
      </c>
      <c r="D3836">
        <f t="shared" si="59"/>
        <v>3.4346378018317893E-3</v>
      </c>
      <c r="E3836">
        <v>3.4346378018317893E-3</v>
      </c>
    </row>
    <row r="3837" spans="2:5">
      <c r="B3837" s="293">
        <f>'Historical VAR Data'!B3828</f>
        <v>40045</v>
      </c>
      <c r="C3837" s="292" t="str">
        <f>'Historical VAR Data'!F3828</f>
        <v>96.08</v>
      </c>
      <c r="D3837">
        <f t="shared" si="59"/>
        <v>1.2434141201264411E-2</v>
      </c>
      <c r="E3837">
        <v>1.2434141201264411E-2</v>
      </c>
    </row>
    <row r="3838" spans="2:5">
      <c r="B3838" s="293">
        <f>'Historical VAR Data'!B3829</f>
        <v>40044</v>
      </c>
      <c r="C3838" s="292" t="str">
        <f>'Historical VAR Data'!F3829</f>
        <v>94.90</v>
      </c>
      <c r="D3838">
        <f t="shared" si="59"/>
        <v>-1.7801697371144679E-2</v>
      </c>
      <c r="E3838">
        <v>-1.7801697371144679E-2</v>
      </c>
    </row>
    <row r="3839" spans="2:5">
      <c r="B3839" s="293">
        <f>'Historical VAR Data'!B3830</f>
        <v>40043</v>
      </c>
      <c r="C3839" s="292" t="str">
        <f>'Historical VAR Data'!F3830</f>
        <v>96.62</v>
      </c>
      <c r="D3839">
        <f t="shared" si="59"/>
        <v>8.6647875561123109E-3</v>
      </c>
      <c r="E3839">
        <v>8.6647875561123109E-3</v>
      </c>
    </row>
    <row r="3840" spans="2:5">
      <c r="B3840" s="293">
        <f>'Historical VAR Data'!B3831</f>
        <v>40042</v>
      </c>
      <c r="C3840" s="292" t="str">
        <f>'Historical VAR Data'!F3831</f>
        <v>95.79</v>
      </c>
      <c r="D3840">
        <f t="shared" si="59"/>
        <v>-1.2168711972775009E-2</v>
      </c>
      <c r="E3840">
        <v>-1.2168711972775009E-2</v>
      </c>
    </row>
    <row r="3841" spans="2:5">
      <c r="B3841" s="293">
        <f>'Historical VAR Data'!B3832</f>
        <v>40039</v>
      </c>
      <c r="C3841" s="292" t="str">
        <f>'Historical VAR Data'!F3832</f>
        <v>96.97</v>
      </c>
      <c r="D3841">
        <f t="shared" si="59"/>
        <v>-2.4152158599174859E-2</v>
      </c>
      <c r="E3841">
        <v>-2.4152158599174859E-2</v>
      </c>
    </row>
    <row r="3842" spans="2:5">
      <c r="B3842" s="293">
        <f>'Historical VAR Data'!B3833</f>
        <v>40038</v>
      </c>
      <c r="C3842" s="292" t="str">
        <f>'Historical VAR Data'!F3833</f>
        <v>99.37</v>
      </c>
      <c r="D3842">
        <f t="shared" si="59"/>
        <v>1.0782219509714192E-2</v>
      </c>
      <c r="E3842">
        <v>1.0782219509714192E-2</v>
      </c>
    </row>
    <row r="3843" spans="2:5">
      <c r="B3843" s="293">
        <f>'Historical VAR Data'!B3834</f>
        <v>40037</v>
      </c>
      <c r="C3843" s="292" t="str">
        <f>'Historical VAR Data'!F3834</f>
        <v>98.31</v>
      </c>
      <c r="D3843">
        <f t="shared" si="59"/>
        <v>1.2221203788573638E-3</v>
      </c>
      <c r="E3843">
        <v>1.2221203788573638E-3</v>
      </c>
    </row>
    <row r="3844" spans="2:5">
      <c r="B3844" s="293">
        <f>'Historical VAR Data'!B3835</f>
        <v>40036</v>
      </c>
      <c r="C3844" s="292" t="str">
        <f>'Historical VAR Data'!F3835</f>
        <v>98.19</v>
      </c>
      <c r="D3844">
        <f t="shared" si="59"/>
        <v>-8.882608256788084E-3</v>
      </c>
      <c r="E3844">
        <v>-8.882608256788084E-3</v>
      </c>
    </row>
    <row r="3845" spans="2:5">
      <c r="B3845" s="293">
        <f>'Historical VAR Data'!B3836</f>
        <v>40035</v>
      </c>
      <c r="C3845" s="292" t="str">
        <f>'Historical VAR Data'!F3836</f>
        <v>99.07</v>
      </c>
      <c r="D3845">
        <f t="shared" si="59"/>
        <v>-8.903561424569835E-3</v>
      </c>
      <c r="E3845">
        <v>-8.903561424569835E-3</v>
      </c>
    </row>
    <row r="3846" spans="2:5">
      <c r="B3846" s="293">
        <f>'Historical VAR Data'!B3837</f>
        <v>40032</v>
      </c>
      <c r="C3846" s="292" t="str">
        <f>'Historical VAR Data'!F3837</f>
        <v>99.96</v>
      </c>
      <c r="D3846">
        <f t="shared" si="59"/>
        <v>8.5763293310462552E-3</v>
      </c>
      <c r="E3846">
        <v>8.5763293310462552E-3</v>
      </c>
    </row>
    <row r="3847" spans="2:5">
      <c r="B3847" s="293">
        <f>'Historical VAR Data'!B3838</f>
        <v>40031</v>
      </c>
      <c r="C3847" s="292" t="str">
        <f>'Historical VAR Data'!F3838</f>
        <v>99.11</v>
      </c>
      <c r="D3847">
        <f t="shared" si="59"/>
        <v>-2.2101628021706905E-2</v>
      </c>
      <c r="E3847">
        <v>-2.2101628021706905E-2</v>
      </c>
    </row>
    <row r="3848" spans="2:5">
      <c r="B3848" s="293">
        <f>'Historical VAR Data'!B3839</f>
        <v>40030</v>
      </c>
      <c r="C3848" s="292" t="str">
        <f>'Historical VAR Data'!F3839</f>
        <v>101.35</v>
      </c>
      <c r="D3848">
        <f t="shared" si="59"/>
        <v>-3.4414945919371536E-3</v>
      </c>
      <c r="E3848">
        <v>-3.4414945919371536E-3</v>
      </c>
    </row>
    <row r="3849" spans="2:5">
      <c r="B3849" s="293">
        <f>'Historical VAR Data'!B3840</f>
        <v>40029</v>
      </c>
      <c r="C3849" s="292" t="str">
        <f>'Historical VAR Data'!F3840</f>
        <v>101.70</v>
      </c>
      <c r="D3849">
        <f t="shared" si="59"/>
        <v>-9.8231827111978703E-4</v>
      </c>
      <c r="E3849">
        <v>-9.8231827111978703E-4</v>
      </c>
    </row>
    <row r="3850" spans="2:5">
      <c r="B3850" s="293">
        <f>'Historical VAR Data'!B3841</f>
        <v>40028</v>
      </c>
      <c r="C3850" s="292" t="str">
        <f>'Historical VAR Data'!F3841</f>
        <v>101.80</v>
      </c>
      <c r="D3850">
        <f t="shared" si="59"/>
        <v>3.2521927663348607E-3</v>
      </c>
      <c r="E3850">
        <v>3.2521927663348607E-3</v>
      </c>
    </row>
    <row r="3851" spans="2:5">
      <c r="B3851" s="293">
        <f>'Historical VAR Data'!B3842</f>
        <v>40025</v>
      </c>
      <c r="C3851" s="292" t="str">
        <f>'Historical VAR Data'!F3842</f>
        <v>101.47</v>
      </c>
      <c r="D3851">
        <f t="shared" si="59"/>
        <v>-7.1428571428571817E-3</v>
      </c>
      <c r="E3851">
        <v>-7.1428571428571817E-3</v>
      </c>
    </row>
    <row r="3852" spans="2:5">
      <c r="B3852" s="293">
        <f>'Historical VAR Data'!B3843</f>
        <v>40024</v>
      </c>
      <c r="C3852" s="292" t="str">
        <f>'Historical VAR Data'!F3843</f>
        <v>102.20</v>
      </c>
      <c r="D3852">
        <f t="shared" si="59"/>
        <v>1.3788314651324279E-2</v>
      </c>
      <c r="E3852">
        <v>1.3788314651324279E-2</v>
      </c>
    </row>
    <row r="3853" spans="2:5">
      <c r="B3853" s="293">
        <f>'Historical VAR Data'!B3844</f>
        <v>40023</v>
      </c>
      <c r="C3853" s="292" t="str">
        <f>'Historical VAR Data'!F3844</f>
        <v>100.81</v>
      </c>
      <c r="D3853">
        <f t="shared" ref="D3853:D3916" si="60">(C3853-C3854)/C3854</f>
        <v>-1.7159013356731902E-2</v>
      </c>
      <c r="E3853">
        <v>-1.7159013356731902E-2</v>
      </c>
    </row>
    <row r="3854" spans="2:5">
      <c r="B3854" s="293">
        <f>'Historical VAR Data'!B3845</f>
        <v>40022</v>
      </c>
      <c r="C3854" s="292" t="str">
        <f>'Historical VAR Data'!F3845</f>
        <v>102.57</v>
      </c>
      <c r="D3854">
        <f t="shared" si="60"/>
        <v>1.6047548291233189E-2</v>
      </c>
      <c r="E3854">
        <v>1.6047548291233189E-2</v>
      </c>
    </row>
    <row r="3855" spans="2:5">
      <c r="B3855" s="293">
        <f>'Historical VAR Data'!B3846</f>
        <v>40021</v>
      </c>
      <c r="C3855" s="292" t="str">
        <f>'Historical VAR Data'!F3846</f>
        <v>100.95</v>
      </c>
      <c r="D3855">
        <f t="shared" si="60"/>
        <v>1.8257010288480958E-2</v>
      </c>
      <c r="E3855">
        <v>1.8257010288480958E-2</v>
      </c>
    </row>
    <row r="3856" spans="2:5">
      <c r="B3856" s="293">
        <f>'Historical VAR Data'!B3847</f>
        <v>40018</v>
      </c>
      <c r="C3856" s="292" t="str">
        <f>'Historical VAR Data'!F3847</f>
        <v>99.14</v>
      </c>
      <c r="D3856">
        <f t="shared" si="60"/>
        <v>1.2769435080192052E-2</v>
      </c>
      <c r="E3856">
        <v>1.2769435080192052E-2</v>
      </c>
    </row>
    <row r="3857" spans="2:5">
      <c r="B3857" s="293">
        <f>'Historical VAR Data'!B3848</f>
        <v>40017</v>
      </c>
      <c r="C3857" s="292" t="str">
        <f>'Historical VAR Data'!F3848</f>
        <v>97.89</v>
      </c>
      <c r="D3857">
        <f t="shared" si="60"/>
        <v>2.2136368382583319E-2</v>
      </c>
      <c r="E3857">
        <v>2.2136368382583319E-2</v>
      </c>
    </row>
    <row r="3858" spans="2:5">
      <c r="B3858" s="293">
        <f>'Historical VAR Data'!B3849</f>
        <v>40016</v>
      </c>
      <c r="C3858" s="292" t="str">
        <f>'Historical VAR Data'!F3849</f>
        <v>95.77</v>
      </c>
      <c r="D3858">
        <f t="shared" si="60"/>
        <v>3.4576697401508625E-3</v>
      </c>
      <c r="E3858">
        <v>3.4576697401508625E-3</v>
      </c>
    </row>
    <row r="3859" spans="2:5">
      <c r="B3859" s="293">
        <f>'Historical VAR Data'!B3850</f>
        <v>40015</v>
      </c>
      <c r="C3859" s="292" t="str">
        <f>'Historical VAR Data'!F3850</f>
        <v>95.44</v>
      </c>
      <c r="D3859">
        <f t="shared" si="60"/>
        <v>-2.4330402780617415E-2</v>
      </c>
      <c r="E3859">
        <v>-2.4330402780617415E-2</v>
      </c>
    </row>
    <row r="3860" spans="2:5">
      <c r="B3860" s="293">
        <f>'Historical VAR Data'!B3851</f>
        <v>40014</v>
      </c>
      <c r="C3860" s="292" t="str">
        <f>'Historical VAR Data'!F3851</f>
        <v>97.82</v>
      </c>
      <c r="D3860">
        <f t="shared" si="60"/>
        <v>1.2734237498705763E-2</v>
      </c>
      <c r="E3860">
        <v>1.2734237498705763E-2</v>
      </c>
    </row>
    <row r="3861" spans="2:5">
      <c r="B3861" s="293">
        <f>'Historical VAR Data'!B3852</f>
        <v>40011</v>
      </c>
      <c r="C3861" s="292" t="str">
        <f>'Historical VAR Data'!F3852</f>
        <v>96.59</v>
      </c>
      <c r="D3861">
        <f t="shared" si="60"/>
        <v>-5.1738410596023545E-4</v>
      </c>
      <c r="E3861">
        <v>-5.1738410596023545E-4</v>
      </c>
    </row>
    <row r="3862" spans="2:5">
      <c r="B3862" s="293">
        <f>'Historical VAR Data'!B3853</f>
        <v>40010</v>
      </c>
      <c r="C3862" s="292" t="str">
        <f>'Historical VAR Data'!F3853</f>
        <v>96.64</v>
      </c>
      <c r="D3862">
        <f t="shared" si="60"/>
        <v>3.1927389215162784E-2</v>
      </c>
      <c r="E3862">
        <v>3.1927389215162784E-2</v>
      </c>
    </row>
    <row r="3863" spans="2:5">
      <c r="B3863" s="293">
        <f>'Historical VAR Data'!B3854</f>
        <v>40009</v>
      </c>
      <c r="C3863" s="292" t="str">
        <f>'Historical VAR Data'!F3854</f>
        <v>93.65</v>
      </c>
      <c r="D3863">
        <f t="shared" si="60"/>
        <v>1.815612089584694E-2</v>
      </c>
      <c r="E3863">
        <v>1.815612089584694E-2</v>
      </c>
    </row>
    <row r="3864" spans="2:5">
      <c r="B3864" s="293">
        <f>'Historical VAR Data'!B3855</f>
        <v>40008</v>
      </c>
      <c r="C3864" s="292" t="str">
        <f>'Historical VAR Data'!F3855</f>
        <v>91.98</v>
      </c>
      <c r="D3864">
        <f t="shared" si="60"/>
        <v>1.8717465943072296E-2</v>
      </c>
      <c r="E3864">
        <v>1.8717465943072296E-2</v>
      </c>
    </row>
    <row r="3865" spans="2:5">
      <c r="B3865" s="293">
        <f>'Historical VAR Data'!B3856</f>
        <v>40007</v>
      </c>
      <c r="C3865" s="292" t="str">
        <f>'Historical VAR Data'!F3856</f>
        <v>90.29</v>
      </c>
      <c r="D3865">
        <f t="shared" si="60"/>
        <v>-6.4920774647886136E-3</v>
      </c>
      <c r="E3865">
        <v>-6.4920774647886136E-3</v>
      </c>
    </row>
    <row r="3866" spans="2:5">
      <c r="B3866" s="293">
        <f>'Historical VAR Data'!B3857</f>
        <v>40004</v>
      </c>
      <c r="C3866" s="292" t="str">
        <f>'Historical VAR Data'!F3857</f>
        <v>90.88</v>
      </c>
      <c r="D3866">
        <f t="shared" si="60"/>
        <v>-5.3628105505090194E-3</v>
      </c>
      <c r="E3866">
        <v>-5.3628105505090194E-3</v>
      </c>
    </row>
    <row r="3867" spans="2:5">
      <c r="B3867" s="293">
        <f>'Historical VAR Data'!B3858</f>
        <v>40003</v>
      </c>
      <c r="C3867" s="292" t="str">
        <f>'Historical VAR Data'!F3858</f>
        <v>91.37</v>
      </c>
      <c r="D3867">
        <f t="shared" si="60"/>
        <v>-2.8374986358178644E-3</v>
      </c>
      <c r="E3867">
        <v>-2.8374986358178644E-3</v>
      </c>
    </row>
    <row r="3868" spans="2:5">
      <c r="B3868" s="293">
        <f>'Historical VAR Data'!B3859</f>
        <v>40002</v>
      </c>
      <c r="C3868" s="292" t="str">
        <f>'Historical VAR Data'!F3859</f>
        <v>91.63</v>
      </c>
      <c r="D3868">
        <f t="shared" si="60"/>
        <v>7.2551390568318854E-3</v>
      </c>
      <c r="E3868">
        <v>7.2551390568318854E-3</v>
      </c>
    </row>
    <row r="3869" spans="2:5">
      <c r="B3869" s="293">
        <f>'Historical VAR Data'!B3860</f>
        <v>40001</v>
      </c>
      <c r="C3869" s="292" t="str">
        <f>'Historical VAR Data'!F3860</f>
        <v>90.97</v>
      </c>
      <c r="D3869">
        <f t="shared" si="60"/>
        <v>5.4993400791901849E-4</v>
      </c>
      <c r="E3869">
        <v>5.4993400791901849E-4</v>
      </c>
    </row>
    <row r="3870" spans="2:5">
      <c r="B3870" s="293">
        <f>'Historical VAR Data'!B3861</f>
        <v>40000</v>
      </c>
      <c r="C3870" s="292" t="str">
        <f>'Historical VAR Data'!F3861</f>
        <v>90.92</v>
      </c>
      <c r="D3870">
        <f t="shared" si="60"/>
        <v>-5.4787399937623417E-2</v>
      </c>
      <c r="E3870">
        <v>-5.4787399937623417E-2</v>
      </c>
    </row>
    <row r="3871" spans="2:5">
      <c r="B3871" s="293">
        <f>'Historical VAR Data'!B3862</f>
        <v>39997</v>
      </c>
      <c r="C3871" s="292" t="str">
        <f>'Historical VAR Data'!F3862</f>
        <v>96.19</v>
      </c>
      <c r="D3871">
        <f t="shared" si="60"/>
        <v>2.1233676611105215E-2</v>
      </c>
      <c r="E3871">
        <v>2.1233676611105215E-2</v>
      </c>
    </row>
    <row r="3872" spans="2:5">
      <c r="B3872" s="293">
        <f>'Historical VAR Data'!B3863</f>
        <v>39996</v>
      </c>
      <c r="C3872" s="292" t="str">
        <f>'Historical VAR Data'!F3863</f>
        <v>94.19</v>
      </c>
      <c r="D3872">
        <f t="shared" si="60"/>
        <v>2.1916024736899166E-2</v>
      </c>
      <c r="E3872">
        <v>2.1916024736899166E-2</v>
      </c>
    </row>
    <row r="3873" spans="2:5">
      <c r="B3873" s="293">
        <f>'Historical VAR Data'!B3864</f>
        <v>39995</v>
      </c>
      <c r="C3873" s="292" t="str">
        <f>'Historical VAR Data'!F3864</f>
        <v>92.17</v>
      </c>
      <c r="D3873">
        <f t="shared" si="60"/>
        <v>4.1398845190107354E-3</v>
      </c>
      <c r="E3873">
        <v>4.1398845190107354E-3</v>
      </c>
    </row>
    <row r="3874" spans="2:5">
      <c r="B3874" s="293">
        <f>'Historical VAR Data'!B3865</f>
        <v>39994</v>
      </c>
      <c r="C3874" s="292" t="str">
        <f>'Historical VAR Data'!F3865</f>
        <v>91.79</v>
      </c>
      <c r="D3874">
        <f t="shared" si="60"/>
        <v>-1.1416262789445214E-2</v>
      </c>
      <c r="E3874">
        <v>-1.1416262789445214E-2</v>
      </c>
    </row>
    <row r="3875" spans="2:5">
      <c r="B3875" s="293">
        <f>'Historical VAR Data'!B3866</f>
        <v>39993</v>
      </c>
      <c r="C3875" s="292" t="str">
        <f>'Historical VAR Data'!F3866</f>
        <v>92.85</v>
      </c>
      <c r="D3875">
        <f t="shared" si="60"/>
        <v>1.198910081743863E-2</v>
      </c>
      <c r="E3875">
        <v>1.198910081743863E-2</v>
      </c>
    </row>
    <row r="3876" spans="2:5">
      <c r="B3876" s="293">
        <f>'Historical VAR Data'!B3867</f>
        <v>39990</v>
      </c>
      <c r="C3876" s="292" t="str">
        <f>'Historical VAR Data'!F3867</f>
        <v>91.75</v>
      </c>
      <c r="D3876">
        <f t="shared" si="60"/>
        <v>4.7087166009637197E-3</v>
      </c>
      <c r="E3876">
        <v>4.7087166009637197E-3</v>
      </c>
    </row>
    <row r="3877" spans="2:5">
      <c r="B3877" s="293">
        <f>'Historical VAR Data'!B3868</f>
        <v>39989</v>
      </c>
      <c r="C3877" s="292" t="str">
        <f>'Historical VAR Data'!F3868</f>
        <v>91.32</v>
      </c>
      <c r="D3877">
        <f t="shared" si="60"/>
        <v>-2.2165114037905637E-2</v>
      </c>
      <c r="E3877">
        <v>-2.2165114037905637E-2</v>
      </c>
    </row>
    <row r="3878" spans="2:5">
      <c r="B3878" s="293">
        <f>'Historical VAR Data'!B3869</f>
        <v>39988</v>
      </c>
      <c r="C3878" s="292" t="str">
        <f>'Historical VAR Data'!F3869</f>
        <v>93.39</v>
      </c>
      <c r="D3878">
        <f t="shared" si="60"/>
        <v>1.1918951132300295E-2</v>
      </c>
      <c r="E3878">
        <v>1.1918951132300295E-2</v>
      </c>
    </row>
    <row r="3879" spans="2:5">
      <c r="B3879" s="293">
        <f>'Historical VAR Data'!B3870</f>
        <v>39987</v>
      </c>
      <c r="C3879" s="292" t="str">
        <f>'Historical VAR Data'!F3870</f>
        <v>92.29</v>
      </c>
      <c r="D3879">
        <f t="shared" si="60"/>
        <v>2.6470915359804358E-2</v>
      </c>
      <c r="E3879">
        <v>2.6470915359804358E-2</v>
      </c>
    </row>
    <row r="3880" spans="2:5">
      <c r="B3880" s="293">
        <f>'Historical VAR Data'!B3871</f>
        <v>39986</v>
      </c>
      <c r="C3880" s="292" t="str">
        <f>'Historical VAR Data'!F3871</f>
        <v>89.91</v>
      </c>
      <c r="D3880">
        <f t="shared" si="60"/>
        <v>-3.5093367675466947E-2</v>
      </c>
      <c r="E3880">
        <v>-3.5093367675466947E-2</v>
      </c>
    </row>
    <row r="3881" spans="2:5">
      <c r="B3881" s="293">
        <f>'Historical VAR Data'!B3872</f>
        <v>39983</v>
      </c>
      <c r="C3881" s="292" t="str">
        <f>'Historical VAR Data'!F3872</f>
        <v>93.18</v>
      </c>
      <c r="D3881">
        <f t="shared" si="60"/>
        <v>-1.9054637330245164E-2</v>
      </c>
      <c r="E3881">
        <v>-1.9054637330245164E-2</v>
      </c>
    </row>
    <row r="3882" spans="2:5">
      <c r="B3882" s="293">
        <f>'Historical VAR Data'!B3873</f>
        <v>39982</v>
      </c>
      <c r="C3882" s="292" t="str">
        <f>'Historical VAR Data'!F3873</f>
        <v>94.99</v>
      </c>
      <c r="D3882">
        <f t="shared" si="60"/>
        <v>-5.548374266679923E-2</v>
      </c>
      <c r="E3882">
        <v>-5.548374266679923E-2</v>
      </c>
    </row>
    <row r="3883" spans="2:5">
      <c r="B3883" s="293">
        <f>'Historical VAR Data'!B3874</f>
        <v>39981</v>
      </c>
      <c r="C3883" s="292" t="str">
        <f>'Historical VAR Data'!F3874</f>
        <v>100.57</v>
      </c>
      <c r="D3883">
        <f t="shared" si="60"/>
        <v>-5.0868252170630436E-2</v>
      </c>
      <c r="E3883">
        <v>-5.0868252170630436E-2</v>
      </c>
    </row>
    <row r="3884" spans="2:5">
      <c r="B3884" s="293">
        <f>'Historical VAR Data'!B3875</f>
        <v>39980</v>
      </c>
      <c r="C3884" s="292" t="str">
        <f>'Historical VAR Data'!F3875</f>
        <v>105.96</v>
      </c>
      <c r="D3884">
        <f t="shared" si="60"/>
        <v>1.7867435158501435E-2</v>
      </c>
      <c r="E3884">
        <v>1.7867435158501435E-2</v>
      </c>
    </row>
    <row r="3885" spans="2:5">
      <c r="B3885" s="293">
        <f>'Historical VAR Data'!B3876</f>
        <v>39979</v>
      </c>
      <c r="C3885" s="292" t="str">
        <f>'Historical VAR Data'!F3876</f>
        <v>104.10</v>
      </c>
      <c r="D3885">
        <f t="shared" si="60"/>
        <v>-1.3430544896392994E-3</v>
      </c>
      <c r="E3885">
        <v>-1.3430544896392994E-3</v>
      </c>
    </row>
    <row r="3886" spans="2:5">
      <c r="B3886" s="293">
        <f>'Historical VAR Data'!B3877</f>
        <v>39976</v>
      </c>
      <c r="C3886" s="292" t="str">
        <f>'Historical VAR Data'!F3877</f>
        <v>104.24</v>
      </c>
      <c r="D3886">
        <f t="shared" si="60"/>
        <v>-1.8640557333835475E-2</v>
      </c>
      <c r="E3886">
        <v>-1.8640557333835475E-2</v>
      </c>
    </row>
    <row r="3887" spans="2:5">
      <c r="B3887" s="293">
        <f>'Historical VAR Data'!B3878</f>
        <v>39975</v>
      </c>
      <c r="C3887" s="292" t="str">
        <f>'Historical VAR Data'!F3878</f>
        <v>106.22</v>
      </c>
      <c r="D3887">
        <f t="shared" si="60"/>
        <v>2.8964448319286979E-2</v>
      </c>
      <c r="E3887">
        <v>2.8964448319286979E-2</v>
      </c>
    </row>
    <row r="3888" spans="2:5">
      <c r="B3888" s="293">
        <f>'Historical VAR Data'!B3879</f>
        <v>39974</v>
      </c>
      <c r="C3888" s="292" t="str">
        <f>'Historical VAR Data'!F3879</f>
        <v>103.23</v>
      </c>
      <c r="D3888">
        <f t="shared" si="60"/>
        <v>2.9828411811652127E-2</v>
      </c>
      <c r="E3888">
        <v>2.9828411811652127E-2</v>
      </c>
    </row>
    <row r="3889" spans="2:5">
      <c r="B3889" s="293">
        <f>'Historical VAR Data'!B3880</f>
        <v>39973</v>
      </c>
      <c r="C3889" s="292" t="str">
        <f>'Historical VAR Data'!F3880</f>
        <v>100.24</v>
      </c>
      <c r="D3889">
        <f t="shared" si="60"/>
        <v>-6.344171292624907E-3</v>
      </c>
      <c r="E3889">
        <v>-6.344171292624907E-3</v>
      </c>
    </row>
    <row r="3890" spans="2:5">
      <c r="B3890" s="293">
        <f>'Historical VAR Data'!B3881</f>
        <v>39972</v>
      </c>
      <c r="C3890" s="292" t="str">
        <f>'Historical VAR Data'!F3881</f>
        <v>100.88</v>
      </c>
      <c r="D3890">
        <f t="shared" si="60"/>
        <v>-2.3899371069182381E-2</v>
      </c>
      <c r="E3890">
        <v>-2.3899371069182381E-2</v>
      </c>
    </row>
    <row r="3891" spans="2:5">
      <c r="B3891" s="293">
        <f>'Historical VAR Data'!B3882</f>
        <v>39969</v>
      </c>
      <c r="C3891" s="292" t="str">
        <f>'Historical VAR Data'!F3882</f>
        <v>103.35</v>
      </c>
      <c r="D3891">
        <f t="shared" si="60"/>
        <v>-1.2799694335657689E-2</v>
      </c>
      <c r="E3891">
        <v>-1.2799694335657689E-2</v>
      </c>
    </row>
    <row r="3892" spans="2:5">
      <c r="B3892" s="293">
        <f>'Historical VAR Data'!B3883</f>
        <v>39968</v>
      </c>
      <c r="C3892" s="292" t="str">
        <f>'Historical VAR Data'!F3883</f>
        <v>104.69</v>
      </c>
      <c r="D3892">
        <f t="shared" si="60"/>
        <v>8.6042065009563496E-4</v>
      </c>
      <c r="E3892">
        <v>8.6042065009563496E-4</v>
      </c>
    </row>
    <row r="3893" spans="2:5">
      <c r="B3893" s="293">
        <f>'Historical VAR Data'!B3884</f>
        <v>39967</v>
      </c>
      <c r="C3893" s="292" t="str">
        <f>'Historical VAR Data'!F3884</f>
        <v>104.60</v>
      </c>
      <c r="D3893">
        <f t="shared" si="60"/>
        <v>-6.6476733143400078E-3</v>
      </c>
      <c r="E3893">
        <v>-6.6476733143400078E-3</v>
      </c>
    </row>
    <row r="3894" spans="2:5">
      <c r="B3894" s="293">
        <f>'Historical VAR Data'!B3885</f>
        <v>39966</v>
      </c>
      <c r="C3894" s="292" t="str">
        <f>'Historical VAR Data'!F3885</f>
        <v>105.30</v>
      </c>
      <c r="D3894">
        <f t="shared" si="60"/>
        <v>-2.4458032240133414E-2</v>
      </c>
      <c r="E3894">
        <v>-2.4458032240133414E-2</v>
      </c>
    </row>
    <row r="3895" spans="2:5">
      <c r="B3895" s="293">
        <f>'Historical VAR Data'!B3886</f>
        <v>39965</v>
      </c>
      <c r="C3895" s="292" t="str">
        <f>'Historical VAR Data'!F3886</f>
        <v>107.94</v>
      </c>
      <c r="D3895">
        <f t="shared" si="60"/>
        <v>6.481207457827752E-2</v>
      </c>
      <c r="E3895">
        <v>6.481207457827752E-2</v>
      </c>
    </row>
    <row r="3896" spans="2:5">
      <c r="B3896" s="293">
        <f>'Historical VAR Data'!B3887</f>
        <v>39962</v>
      </c>
      <c r="C3896" s="292" t="str">
        <f>'Historical VAR Data'!F3887</f>
        <v>101.37</v>
      </c>
      <c r="D3896">
        <f t="shared" si="60"/>
        <v>3.6609060231107458E-2</v>
      </c>
      <c r="E3896">
        <v>3.6609060231107458E-2</v>
      </c>
    </row>
    <row r="3897" spans="2:5">
      <c r="B3897" s="293">
        <f>'Historical VAR Data'!B3888</f>
        <v>39961</v>
      </c>
      <c r="C3897" s="292" t="str">
        <f>'Historical VAR Data'!F3888</f>
        <v>97.79</v>
      </c>
      <c r="D3897">
        <f t="shared" si="60"/>
        <v>2.8394152907771614E-2</v>
      </c>
      <c r="E3897">
        <v>2.8394152907771614E-2</v>
      </c>
    </row>
    <row r="3898" spans="2:5">
      <c r="B3898" s="293">
        <f>'Historical VAR Data'!B3889</f>
        <v>39960</v>
      </c>
      <c r="C3898" s="292" t="str">
        <f>'Historical VAR Data'!F3889</f>
        <v>95.09</v>
      </c>
      <c r="D3898">
        <f t="shared" si="60"/>
        <v>2.2133220910624785E-3</v>
      </c>
      <c r="E3898">
        <v>2.2133220910624785E-3</v>
      </c>
    </row>
    <row r="3899" spans="2:5">
      <c r="B3899" s="293">
        <f>'Historical VAR Data'!B3890</f>
        <v>39959</v>
      </c>
      <c r="C3899" s="292" t="str">
        <f>'Historical VAR Data'!F3890</f>
        <v>94.88</v>
      </c>
      <c r="D3899">
        <f t="shared" si="60"/>
        <v>-5.0820328131252486E-2</v>
      </c>
      <c r="E3899">
        <v>-5.0820328131252486E-2</v>
      </c>
    </row>
    <row r="3900" spans="2:5">
      <c r="B3900" s="293">
        <f>'Historical VAR Data'!B3891</f>
        <v>39958</v>
      </c>
      <c r="C3900" s="292" t="str">
        <f>'Historical VAR Data'!F3891</f>
        <v>99.96</v>
      </c>
      <c r="D3900">
        <f t="shared" si="60"/>
        <v>-1.9423190111830527E-2</v>
      </c>
      <c r="E3900">
        <v>-1.9423190111830527E-2</v>
      </c>
    </row>
    <row r="3901" spans="2:5">
      <c r="B3901" s="293">
        <f>'Historical VAR Data'!B3892</f>
        <v>39955</v>
      </c>
      <c r="C3901" s="292" t="str">
        <f>'Historical VAR Data'!F3892</f>
        <v>101.94</v>
      </c>
      <c r="D3901">
        <f t="shared" si="60"/>
        <v>2.1033653846153789E-2</v>
      </c>
      <c r="E3901">
        <v>2.1033653846153789E-2</v>
      </c>
    </row>
    <row r="3902" spans="2:5">
      <c r="B3902" s="293">
        <f>'Historical VAR Data'!B3893</f>
        <v>39954</v>
      </c>
      <c r="C3902" s="292" t="str">
        <f>'Historical VAR Data'!F3893</f>
        <v>99.84</v>
      </c>
      <c r="D3902">
        <f t="shared" si="60"/>
        <v>1.7218543046357591E-2</v>
      </c>
      <c r="E3902">
        <v>1.7218543046357591E-2</v>
      </c>
    </row>
    <row r="3903" spans="2:5">
      <c r="B3903" s="293">
        <f>'Historical VAR Data'!B3894</f>
        <v>39953</v>
      </c>
      <c r="C3903" s="292" t="str">
        <f>'Historical VAR Data'!F3894</f>
        <v>98.15</v>
      </c>
      <c r="D3903">
        <f t="shared" si="60"/>
        <v>1.2899896800825593E-2</v>
      </c>
      <c r="E3903">
        <v>1.2899896800825593E-2</v>
      </c>
    </row>
    <row r="3904" spans="2:5">
      <c r="B3904" s="293">
        <f>'Historical VAR Data'!B3895</f>
        <v>39952</v>
      </c>
      <c r="C3904" s="292" t="str">
        <f>'Historical VAR Data'!F3895</f>
        <v>96.90</v>
      </c>
      <c r="D3904">
        <f t="shared" si="60"/>
        <v>-3.3940141931502444E-3</v>
      </c>
      <c r="E3904">
        <v>-3.3940141931502444E-3</v>
      </c>
    </row>
    <row r="3905" spans="2:5">
      <c r="B3905" s="293">
        <f>'Historical VAR Data'!B3896</f>
        <v>39951</v>
      </c>
      <c r="C3905" s="292" t="str">
        <f>'Historical VAR Data'!F3896</f>
        <v>97.23</v>
      </c>
      <c r="D3905">
        <f t="shared" si="60"/>
        <v>0.10163154316791297</v>
      </c>
      <c r="E3905">
        <v>0.10163154316791297</v>
      </c>
    </row>
    <row r="3906" spans="2:5">
      <c r="B3906" s="293">
        <f>'Historical VAR Data'!B3897</f>
        <v>39948</v>
      </c>
      <c r="C3906" s="292" t="str">
        <f>'Historical VAR Data'!F3897</f>
        <v>88.26</v>
      </c>
      <c r="D3906">
        <f t="shared" si="60"/>
        <v>-6.975697569756867E-3</v>
      </c>
      <c r="E3906">
        <v>-6.975697569756867E-3</v>
      </c>
    </row>
    <row r="3907" spans="2:5">
      <c r="B3907" s="293">
        <f>'Historical VAR Data'!B3898</f>
        <v>39947</v>
      </c>
      <c r="C3907" s="292" t="str">
        <f>'Historical VAR Data'!F3898</f>
        <v>88.88</v>
      </c>
      <c r="D3907">
        <f t="shared" si="60"/>
        <v>-2.2497187851530068E-4</v>
      </c>
      <c r="E3907">
        <v>-2.2497187851530068E-4</v>
      </c>
    </row>
    <row r="3908" spans="2:5">
      <c r="B3908" s="293">
        <f>'Historical VAR Data'!B3899</f>
        <v>39946</v>
      </c>
      <c r="C3908" s="292" t="str">
        <f>'Historical VAR Data'!F3899</f>
        <v>88.90</v>
      </c>
      <c r="D3908">
        <f t="shared" si="60"/>
        <v>-1.2331963115209415E-2</v>
      </c>
      <c r="E3908">
        <v>-1.2331963115209415E-2</v>
      </c>
    </row>
    <row r="3909" spans="2:5">
      <c r="B3909" s="293">
        <f>'Historical VAR Data'!B3900</f>
        <v>39945</v>
      </c>
      <c r="C3909" s="292" t="str">
        <f>'Historical VAR Data'!F3900</f>
        <v>90.01</v>
      </c>
      <c r="D3909">
        <f t="shared" si="60"/>
        <v>1.7062146892655426E-2</v>
      </c>
      <c r="E3909">
        <v>1.7062146892655426E-2</v>
      </c>
    </row>
    <row r="3910" spans="2:5">
      <c r="B3910" s="293">
        <f>'Historical VAR Data'!B3901</f>
        <v>39944</v>
      </c>
      <c r="C3910" s="292" t="str">
        <f>'Historical VAR Data'!F3901</f>
        <v>88.50</v>
      </c>
      <c r="D3910">
        <f t="shared" si="60"/>
        <v>-9.7348103390399975E-3</v>
      </c>
      <c r="E3910">
        <v>-9.7348103390399975E-3</v>
      </c>
    </row>
    <row r="3911" spans="2:5">
      <c r="B3911" s="293">
        <f>'Historical VAR Data'!B3902</f>
        <v>39941</v>
      </c>
      <c r="C3911" s="292" t="str">
        <f>'Historical VAR Data'!F3902</f>
        <v>89.37</v>
      </c>
      <c r="D3911">
        <f t="shared" si="60"/>
        <v>-1.0956175298804724E-2</v>
      </c>
      <c r="E3911">
        <v>-1.0956175298804724E-2</v>
      </c>
    </row>
    <row r="3912" spans="2:5">
      <c r="B3912" s="293">
        <f>'Historical VAR Data'!B3903</f>
        <v>39940</v>
      </c>
      <c r="C3912" s="292" t="str">
        <f>'Historical VAR Data'!F3903</f>
        <v>90.36</v>
      </c>
      <c r="D3912">
        <f t="shared" si="60"/>
        <v>-1.1053956440844972E-2</v>
      </c>
      <c r="E3912">
        <v>-1.1053956440844972E-2</v>
      </c>
    </row>
    <row r="3913" spans="2:5">
      <c r="B3913" s="293">
        <f>'Historical VAR Data'!B3904</f>
        <v>39939</v>
      </c>
      <c r="C3913" s="292" t="str">
        <f>'Historical VAR Data'!F3904</f>
        <v>91.37</v>
      </c>
      <c r="D3913">
        <f t="shared" si="60"/>
        <v>1.646456780509516E-2</v>
      </c>
      <c r="E3913">
        <v>1.646456780509516E-2</v>
      </c>
    </row>
    <row r="3914" spans="2:5">
      <c r="B3914" s="293">
        <f>'Historical VAR Data'!B3905</f>
        <v>39938</v>
      </c>
      <c r="C3914" s="292" t="str">
        <f>'Historical VAR Data'!F3905</f>
        <v>89.89</v>
      </c>
      <c r="D3914">
        <f t="shared" si="60"/>
        <v>-1.2848671205798393E-2</v>
      </c>
      <c r="E3914">
        <v>-1.2848671205798393E-2</v>
      </c>
    </row>
    <row r="3915" spans="2:5">
      <c r="B3915" s="293">
        <f>'Historical VAR Data'!B3906</f>
        <v>39937</v>
      </c>
      <c r="C3915" s="292" t="str">
        <f>'Historical VAR Data'!F3906</f>
        <v>91.06</v>
      </c>
      <c r="D3915">
        <f t="shared" si="60"/>
        <v>1.8340416014314478E-2</v>
      </c>
      <c r="E3915">
        <v>1.8340416014314478E-2</v>
      </c>
    </row>
    <row r="3916" spans="2:5">
      <c r="B3916" s="293">
        <f>'Historical VAR Data'!B3907</f>
        <v>39933</v>
      </c>
      <c r="C3916" s="292" t="str">
        <f>'Historical VAR Data'!F3907</f>
        <v>89.42</v>
      </c>
      <c r="D3916">
        <f t="shared" si="60"/>
        <v>0</v>
      </c>
      <c r="E3916">
        <v>0</v>
      </c>
    </row>
    <row r="3917" spans="2:5">
      <c r="B3917" s="293">
        <f>'Historical VAR Data'!B3908</f>
        <v>39932</v>
      </c>
      <c r="C3917" s="292" t="str">
        <f>'Historical VAR Data'!F3908</f>
        <v>89.42</v>
      </c>
      <c r="D3917">
        <f t="shared" ref="D3917:D3980" si="61">(C3917-C3918)/C3918</f>
        <v>2.4871060171919791E-2</v>
      </c>
      <c r="E3917">
        <v>2.4871060171919791E-2</v>
      </c>
    </row>
    <row r="3918" spans="2:5">
      <c r="B3918" s="293">
        <f>'Historical VAR Data'!B3909</f>
        <v>39931</v>
      </c>
      <c r="C3918" s="292" t="str">
        <f>'Historical VAR Data'!F3909</f>
        <v>87.25</v>
      </c>
      <c r="D3918">
        <f t="shared" si="61"/>
        <v>-1.5125860706626068E-2</v>
      </c>
      <c r="E3918">
        <v>-1.5125860706626068E-2</v>
      </c>
    </row>
    <row r="3919" spans="2:5">
      <c r="B3919" s="293">
        <f>'Historical VAR Data'!B3910</f>
        <v>39930</v>
      </c>
      <c r="C3919" s="292" t="str">
        <f>'Historical VAR Data'!F3910</f>
        <v>88.59</v>
      </c>
      <c r="D3919">
        <f t="shared" si="61"/>
        <v>-1.5010006671114013E-2</v>
      </c>
      <c r="E3919">
        <v>-1.5010006671114013E-2</v>
      </c>
    </row>
    <row r="3920" spans="2:5">
      <c r="B3920" s="293">
        <f>'Historical VAR Data'!B3911</f>
        <v>39927</v>
      </c>
      <c r="C3920" s="292" t="str">
        <f>'Historical VAR Data'!F3911</f>
        <v>89.94</v>
      </c>
      <c r="D3920">
        <f t="shared" si="61"/>
        <v>-4.0969992248920889E-3</v>
      </c>
      <c r="E3920">
        <v>-4.0969992248920889E-3</v>
      </c>
    </row>
    <row r="3921" spans="2:5">
      <c r="B3921" s="293">
        <f>'Historical VAR Data'!B3912</f>
        <v>39926</v>
      </c>
      <c r="C3921" s="292" t="str">
        <f>'Historical VAR Data'!F3912</f>
        <v>90.31</v>
      </c>
      <c r="D3921">
        <f t="shared" si="61"/>
        <v>2.4503686897334051E-2</v>
      </c>
      <c r="E3921">
        <v>2.4503686897334051E-2</v>
      </c>
    </row>
    <row r="3922" spans="2:5">
      <c r="B3922" s="293">
        <f>'Historical VAR Data'!B3913</f>
        <v>39925</v>
      </c>
      <c r="C3922" s="292" t="str">
        <f>'Historical VAR Data'!F3913</f>
        <v>88.15</v>
      </c>
      <c r="D3922">
        <f t="shared" si="61"/>
        <v>7.9473206176211846E-4</v>
      </c>
      <c r="E3922">
        <v>7.9473206176211846E-4</v>
      </c>
    </row>
    <row r="3923" spans="2:5">
      <c r="B3923" s="293">
        <f>'Historical VAR Data'!B3914</f>
        <v>39924</v>
      </c>
      <c r="C3923" s="292" t="str">
        <f>'Historical VAR Data'!F3914</f>
        <v>88.08</v>
      </c>
      <c r="D3923">
        <f t="shared" si="61"/>
        <v>2.5039836102890836E-3</v>
      </c>
      <c r="E3923">
        <v>2.5039836102890836E-3</v>
      </c>
    </row>
    <row r="3924" spans="2:5">
      <c r="B3924" s="293">
        <f>'Historical VAR Data'!B3915</f>
        <v>39923</v>
      </c>
      <c r="C3924" s="292" t="str">
        <f>'Historical VAR Data'!F3915</f>
        <v>87.86</v>
      </c>
      <c r="D3924">
        <f t="shared" si="61"/>
        <v>-3.5141664836371656E-2</v>
      </c>
      <c r="E3924">
        <v>-3.5141664836371656E-2</v>
      </c>
    </row>
    <row r="3925" spans="2:5">
      <c r="B3925" s="293">
        <f>'Historical VAR Data'!B3916</f>
        <v>39920</v>
      </c>
      <c r="C3925" s="292" t="str">
        <f>'Historical VAR Data'!F3916</f>
        <v>91.06</v>
      </c>
      <c r="D3925">
        <f t="shared" si="61"/>
        <v>-1.1292073832790359E-2</v>
      </c>
      <c r="E3925">
        <v>-1.1292073832790359E-2</v>
      </c>
    </row>
    <row r="3926" spans="2:5">
      <c r="B3926" s="293">
        <f>'Historical VAR Data'!B3917</f>
        <v>39919</v>
      </c>
      <c r="C3926" s="292" t="str">
        <f>'Historical VAR Data'!F3917</f>
        <v>92.10</v>
      </c>
      <c r="D3926">
        <f t="shared" si="61"/>
        <v>-1.0103181427343205E-2</v>
      </c>
      <c r="E3926">
        <v>-1.0103181427343205E-2</v>
      </c>
    </row>
    <row r="3927" spans="2:5">
      <c r="B3927" s="293">
        <f>'Historical VAR Data'!B3918</f>
        <v>39918</v>
      </c>
      <c r="C3927" s="292" t="str">
        <f>'Historical VAR Data'!F3918</f>
        <v>93.04</v>
      </c>
      <c r="D3927">
        <f t="shared" si="61"/>
        <v>2.8634604754007777E-2</v>
      </c>
      <c r="E3927">
        <v>2.8634604754007777E-2</v>
      </c>
    </row>
    <row r="3928" spans="2:5">
      <c r="B3928" s="293">
        <f>'Historical VAR Data'!B3919</f>
        <v>39916</v>
      </c>
      <c r="C3928" s="292" t="str">
        <f>'Historical VAR Data'!F3919</f>
        <v>90.45</v>
      </c>
      <c r="D3928">
        <f t="shared" si="61"/>
        <v>-1.0285589232957628E-2</v>
      </c>
      <c r="E3928">
        <v>-1.0285589232957628E-2</v>
      </c>
    </row>
    <row r="3929" spans="2:5">
      <c r="B3929" s="293">
        <f>'Historical VAR Data'!B3920</f>
        <v>39912</v>
      </c>
      <c r="C3929" s="292" t="str">
        <f>'Historical VAR Data'!F3920</f>
        <v>91.39</v>
      </c>
      <c r="D3929">
        <f t="shared" si="61"/>
        <v>-1.3812452789468016E-2</v>
      </c>
      <c r="E3929">
        <v>-1.3812452789468016E-2</v>
      </c>
    </row>
    <row r="3930" spans="2:5">
      <c r="B3930" s="293">
        <f>'Historical VAR Data'!B3921</f>
        <v>39911</v>
      </c>
      <c r="C3930" s="292" t="str">
        <f>'Historical VAR Data'!F3921</f>
        <v>92.67</v>
      </c>
      <c r="D3930">
        <f t="shared" si="61"/>
        <v>6.6643646408839852E-2</v>
      </c>
      <c r="E3930">
        <v>6.6643646408839852E-2</v>
      </c>
    </row>
    <row r="3931" spans="2:5">
      <c r="B3931" s="293">
        <f>'Historical VAR Data'!B3922</f>
        <v>39909</v>
      </c>
      <c r="C3931" s="292" t="str">
        <f>'Historical VAR Data'!F3922</f>
        <v>86.88</v>
      </c>
      <c r="D3931">
        <f t="shared" si="61"/>
        <v>4.6253469010174774E-3</v>
      </c>
      <c r="E3931">
        <v>4.6253469010174774E-3</v>
      </c>
    </row>
    <row r="3932" spans="2:5">
      <c r="B3932" s="293">
        <f>'Historical VAR Data'!B3923</f>
        <v>39905</v>
      </c>
      <c r="C3932" s="292" t="str">
        <f>'Historical VAR Data'!F3923</f>
        <v>86.48</v>
      </c>
      <c r="D3932">
        <f t="shared" si="61"/>
        <v>2.9401261754553015E-2</v>
      </c>
      <c r="E3932">
        <v>2.9401261754553015E-2</v>
      </c>
    </row>
    <row r="3933" spans="2:5">
      <c r="B3933" s="293">
        <f>'Historical VAR Data'!B3924</f>
        <v>39904</v>
      </c>
      <c r="C3933" s="292" t="str">
        <f>'Historical VAR Data'!F3924</f>
        <v>84.01</v>
      </c>
      <c r="D3933">
        <f t="shared" si="61"/>
        <v>-7.4432892249526872E-3</v>
      </c>
      <c r="E3933">
        <v>-7.4432892249526872E-3</v>
      </c>
    </row>
    <row r="3934" spans="2:5">
      <c r="B3934" s="293">
        <f>'Historical VAR Data'!B3925</f>
        <v>39903</v>
      </c>
      <c r="C3934" s="292" t="str">
        <f>'Historical VAR Data'!F3925</f>
        <v>84.64</v>
      </c>
      <c r="D3934">
        <f t="shared" si="61"/>
        <v>-1.9916628068550241E-2</v>
      </c>
      <c r="E3934">
        <v>-1.9916628068550241E-2</v>
      </c>
    </row>
    <row r="3935" spans="2:5">
      <c r="B3935" s="293">
        <f>'Historical VAR Data'!B3926</f>
        <v>39902</v>
      </c>
      <c r="C3935" s="292" t="str">
        <f>'Historical VAR Data'!F3926</f>
        <v>86.36</v>
      </c>
      <c r="D3935">
        <f t="shared" si="61"/>
        <v>7.701283547257836E-3</v>
      </c>
      <c r="E3935">
        <v>7.701283547257836E-3</v>
      </c>
    </row>
    <row r="3936" spans="2:5">
      <c r="B3936" s="293">
        <f>'Historical VAR Data'!B3927</f>
        <v>39899</v>
      </c>
      <c r="C3936" s="292" t="str">
        <f>'Historical VAR Data'!F3927</f>
        <v>85.70</v>
      </c>
      <c r="D3936">
        <f t="shared" si="61"/>
        <v>4.4538209095172253E-3</v>
      </c>
      <c r="E3936">
        <v>4.4538209095172253E-3</v>
      </c>
    </row>
    <row r="3937" spans="2:5">
      <c r="B3937" s="293">
        <f>'Historical VAR Data'!B3928</f>
        <v>39898</v>
      </c>
      <c r="C3937" s="292" t="str">
        <f>'Historical VAR Data'!F3928</f>
        <v>85.32</v>
      </c>
      <c r="D3937">
        <f t="shared" si="61"/>
        <v>2.4249699879951934E-2</v>
      </c>
      <c r="E3937">
        <v>2.4249699879951934E-2</v>
      </c>
    </row>
    <row r="3938" spans="2:5">
      <c r="B3938" s="293">
        <f>'Historical VAR Data'!B3929</f>
        <v>39897</v>
      </c>
      <c r="C3938" s="292" t="str">
        <f>'Historical VAR Data'!F3929</f>
        <v>83.30</v>
      </c>
      <c r="D3938">
        <f t="shared" si="61"/>
        <v>-2.3217636022514119E-2</v>
      </c>
      <c r="E3938">
        <v>-2.3217636022514119E-2</v>
      </c>
    </row>
    <row r="3939" spans="2:5">
      <c r="B3939" s="293">
        <f>'Historical VAR Data'!B3930</f>
        <v>39896</v>
      </c>
      <c r="C3939" s="292" t="str">
        <f>'Historical VAR Data'!F3930</f>
        <v>85.28</v>
      </c>
      <c r="D3939">
        <f t="shared" si="61"/>
        <v>-1.3533834586466184E-2</v>
      </c>
      <c r="E3939">
        <v>-1.3533834586466184E-2</v>
      </c>
    </row>
    <row r="3940" spans="2:5">
      <c r="B3940" s="293">
        <f>'Historical VAR Data'!B3931</f>
        <v>39895</v>
      </c>
      <c r="C3940" s="292" t="str">
        <f>'Historical VAR Data'!F3931</f>
        <v>86.45</v>
      </c>
      <c r="D3940">
        <f t="shared" si="61"/>
        <v>3.4585926280517001E-2</v>
      </c>
      <c r="E3940">
        <v>3.4585926280517001E-2</v>
      </c>
    </row>
    <row r="3941" spans="2:5">
      <c r="B3941" s="293">
        <f>'Historical VAR Data'!B3932</f>
        <v>39892</v>
      </c>
      <c r="C3941" s="292" t="str">
        <f>'Historical VAR Data'!F3932</f>
        <v>83.56</v>
      </c>
      <c r="D3941">
        <f t="shared" si="61"/>
        <v>-5.8298631766804864E-3</v>
      </c>
      <c r="E3941">
        <v>-5.8298631766804864E-3</v>
      </c>
    </row>
    <row r="3942" spans="2:5">
      <c r="B3942" s="293">
        <f>'Historical VAR Data'!B3933</f>
        <v>39891</v>
      </c>
      <c r="C3942" s="292" t="str">
        <f>'Historical VAR Data'!F3933</f>
        <v>84.05</v>
      </c>
      <c r="D3942">
        <f t="shared" si="61"/>
        <v>1.9900497512437818E-2</v>
      </c>
      <c r="E3942">
        <v>1.9900497512437818E-2</v>
      </c>
    </row>
    <row r="3943" spans="2:5">
      <c r="B3943" s="293">
        <f>'Historical VAR Data'!B3934</f>
        <v>39890</v>
      </c>
      <c r="C3943" s="292" t="str">
        <f>'Historical VAR Data'!F3934</f>
        <v>82.41</v>
      </c>
      <c r="D3943">
        <f t="shared" si="61"/>
        <v>7.2109508677585367E-3</v>
      </c>
      <c r="E3943">
        <v>7.2109508677585367E-3</v>
      </c>
    </row>
    <row r="3944" spans="2:5">
      <c r="B3944" s="293">
        <f>'Historical VAR Data'!B3935</f>
        <v>39889</v>
      </c>
      <c r="C3944" s="292" t="str">
        <f>'Historical VAR Data'!F3935</f>
        <v>81.82</v>
      </c>
      <c r="D3944">
        <f t="shared" si="61"/>
        <v>1.5766604593420188E-2</v>
      </c>
      <c r="E3944">
        <v>1.5766604593420188E-2</v>
      </c>
    </row>
    <row r="3945" spans="2:5">
      <c r="B3945" s="293">
        <f>'Historical VAR Data'!B3936</f>
        <v>39888</v>
      </c>
      <c r="C3945" s="292" t="str">
        <f>'Historical VAR Data'!F3936</f>
        <v>80.55</v>
      </c>
      <c r="D3945">
        <f t="shared" si="61"/>
        <v>5.3669495756364528E-3</v>
      </c>
      <c r="E3945">
        <v>5.3669495756364528E-3</v>
      </c>
    </row>
    <row r="3946" spans="2:5">
      <c r="B3946" s="293">
        <f>'Historical VAR Data'!B3937</f>
        <v>39885</v>
      </c>
      <c r="C3946" s="292" t="str">
        <f>'Historical VAR Data'!F3937</f>
        <v>80.12</v>
      </c>
      <c r="D3946">
        <f t="shared" si="61"/>
        <v>-2.1853253570992458E-2</v>
      </c>
      <c r="E3946">
        <v>-2.1853253570992458E-2</v>
      </c>
    </row>
    <row r="3947" spans="2:5">
      <c r="B3947" s="293">
        <f>'Historical VAR Data'!B3938</f>
        <v>39884</v>
      </c>
      <c r="C3947" s="292" t="str">
        <f>'Historical VAR Data'!F3938</f>
        <v>81.91</v>
      </c>
      <c r="D3947">
        <f t="shared" si="61"/>
        <v>-1.4675808973896294E-2</v>
      </c>
      <c r="E3947">
        <v>-1.4675808973896294E-2</v>
      </c>
    </row>
    <row r="3948" spans="2:5">
      <c r="B3948" s="293">
        <f>'Historical VAR Data'!B3939</f>
        <v>39881</v>
      </c>
      <c r="C3948" s="292" t="str">
        <f>'Historical VAR Data'!F3939</f>
        <v>83.13</v>
      </c>
      <c r="D3948">
        <f t="shared" si="61"/>
        <v>-5.7409400789379741E-3</v>
      </c>
      <c r="E3948">
        <v>-5.7409400789379741E-3</v>
      </c>
    </row>
    <row r="3949" spans="2:5">
      <c r="B3949" s="293">
        <f>'Historical VAR Data'!B3940</f>
        <v>39878</v>
      </c>
      <c r="C3949" s="292" t="str">
        <f>'Historical VAR Data'!F3940</f>
        <v>83.61</v>
      </c>
      <c r="D3949">
        <f t="shared" si="61"/>
        <v>2.8160354156419164E-2</v>
      </c>
      <c r="E3949">
        <v>2.8160354156419164E-2</v>
      </c>
    </row>
    <row r="3950" spans="2:5">
      <c r="B3950" s="293">
        <f>'Historical VAR Data'!B3941</f>
        <v>39877</v>
      </c>
      <c r="C3950" s="292" t="str">
        <f>'Historical VAR Data'!F3941</f>
        <v>81.32</v>
      </c>
      <c r="D3950">
        <f t="shared" si="61"/>
        <v>-3.9224952741020884E-2</v>
      </c>
      <c r="E3950">
        <v>-3.9224952741020884E-2</v>
      </c>
    </row>
    <row r="3951" spans="2:5">
      <c r="B3951" s="293">
        <f>'Historical VAR Data'!B3942</f>
        <v>39876</v>
      </c>
      <c r="C3951" s="292" t="str">
        <f>'Historical VAR Data'!F3942</f>
        <v>84.64</v>
      </c>
      <c r="D3951">
        <f t="shared" si="61"/>
        <v>5.8229352346998798E-3</v>
      </c>
      <c r="E3951">
        <v>5.8229352346998798E-3</v>
      </c>
    </row>
    <row r="3952" spans="2:5">
      <c r="B3952" s="293">
        <f>'Historical VAR Data'!B3943</f>
        <v>39875</v>
      </c>
      <c r="C3952" s="292" t="str">
        <f>'Historical VAR Data'!F3943</f>
        <v>84.15</v>
      </c>
      <c r="D3952">
        <f t="shared" si="61"/>
        <v>-2.376143519068079E-4</v>
      </c>
      <c r="E3952">
        <v>-2.376143519068079E-4</v>
      </c>
    </row>
    <row r="3953" spans="2:5">
      <c r="B3953" s="293">
        <f>'Historical VAR Data'!B3944</f>
        <v>39874</v>
      </c>
      <c r="C3953" s="292" t="str">
        <f>'Historical VAR Data'!F3944</f>
        <v>84.17</v>
      </c>
      <c r="D3953">
        <f t="shared" si="61"/>
        <v>-3.3195497358143818E-2</v>
      </c>
      <c r="E3953">
        <v>-3.3195497358143818E-2</v>
      </c>
    </row>
    <row r="3954" spans="2:5">
      <c r="B3954" s="293">
        <f>'Historical VAR Data'!B3945</f>
        <v>39871</v>
      </c>
      <c r="C3954" s="292" t="str">
        <f>'Historical VAR Data'!F3945</f>
        <v>87.06</v>
      </c>
      <c r="D3954">
        <f t="shared" si="61"/>
        <v>1.2650948821161521E-3</v>
      </c>
      <c r="E3954">
        <v>1.2650948821161521E-3</v>
      </c>
    </row>
    <row r="3955" spans="2:5">
      <c r="B3955" s="293">
        <f>'Historical VAR Data'!B3946</f>
        <v>39870</v>
      </c>
      <c r="C3955" s="292" t="str">
        <f>'Historical VAR Data'!F3946</f>
        <v>86.95</v>
      </c>
      <c r="D3955">
        <f t="shared" si="61"/>
        <v>2.5232873481900724E-2</v>
      </c>
      <c r="E3955">
        <v>2.5232873481900724E-2</v>
      </c>
    </row>
    <row r="3956" spans="2:5">
      <c r="B3956" s="293">
        <f>'Historical VAR Data'!B3947</f>
        <v>39869</v>
      </c>
      <c r="C3956" s="292" t="str">
        <f>'Historical VAR Data'!F3947</f>
        <v>84.81</v>
      </c>
      <c r="D3956">
        <f t="shared" si="61"/>
        <v>1.1328404483663282E-2</v>
      </c>
      <c r="E3956">
        <v>1.1328404483663282E-2</v>
      </c>
    </row>
    <row r="3957" spans="2:5">
      <c r="B3957" s="293">
        <f>'Historical VAR Data'!B3948</f>
        <v>39868</v>
      </c>
      <c r="C3957" s="292" t="str">
        <f>'Historical VAR Data'!F3948</f>
        <v>83.86</v>
      </c>
      <c r="D3957">
        <f t="shared" si="61"/>
        <v>2.51046025104595E-3</v>
      </c>
      <c r="E3957">
        <v>2.51046025104595E-3</v>
      </c>
    </row>
    <row r="3958" spans="2:5">
      <c r="B3958" s="293">
        <f>'Historical VAR Data'!B3949</f>
        <v>39864</v>
      </c>
      <c r="C3958" s="292" t="str">
        <f>'Historical VAR Data'!F3949</f>
        <v>83.65</v>
      </c>
      <c r="D3958">
        <f t="shared" si="61"/>
        <v>-7.5928342626646163E-3</v>
      </c>
      <c r="E3958">
        <v>-7.5928342626646163E-3</v>
      </c>
    </row>
    <row r="3959" spans="2:5">
      <c r="B3959" s="293">
        <f>'Historical VAR Data'!B3950</f>
        <v>39863</v>
      </c>
      <c r="C3959" s="292" t="str">
        <f>'Historical VAR Data'!F3950</f>
        <v>84.29</v>
      </c>
      <c r="D3959">
        <f t="shared" si="61"/>
        <v>1.5297518670200076E-2</v>
      </c>
      <c r="E3959">
        <v>1.5297518670200076E-2</v>
      </c>
    </row>
    <row r="3960" spans="2:5">
      <c r="B3960" s="293">
        <f>'Historical VAR Data'!B3951</f>
        <v>39862</v>
      </c>
      <c r="C3960" s="292" t="str">
        <f>'Historical VAR Data'!F3951</f>
        <v>83.02</v>
      </c>
      <c r="D3960">
        <f t="shared" si="61"/>
        <v>1.293313811615425E-2</v>
      </c>
      <c r="E3960">
        <v>1.293313811615425E-2</v>
      </c>
    </row>
    <row r="3961" spans="2:5">
      <c r="B3961" s="293">
        <f>'Historical VAR Data'!B3952</f>
        <v>39861</v>
      </c>
      <c r="C3961" s="292" t="str">
        <f>'Historical VAR Data'!F3952</f>
        <v>81.96</v>
      </c>
      <c r="D3961">
        <f t="shared" si="61"/>
        <v>-2.1840315073397929E-2</v>
      </c>
      <c r="E3961">
        <v>-2.1840315073397929E-2</v>
      </c>
    </row>
    <row r="3962" spans="2:5">
      <c r="B3962" s="293">
        <f>'Historical VAR Data'!B3953</f>
        <v>39860</v>
      </c>
      <c r="C3962" s="292" t="str">
        <f>'Historical VAR Data'!F3953</f>
        <v>83.79</v>
      </c>
      <c r="D3962">
        <f t="shared" si="61"/>
        <v>-2.6829268292682791E-2</v>
      </c>
      <c r="E3962">
        <v>-2.6829268292682791E-2</v>
      </c>
    </row>
    <row r="3963" spans="2:5">
      <c r="B3963" s="293">
        <f>'Historical VAR Data'!B3954</f>
        <v>39857</v>
      </c>
      <c r="C3963" s="292" t="str">
        <f>'Historical VAR Data'!F3954</f>
        <v>86.10</v>
      </c>
      <c r="D3963">
        <f t="shared" si="61"/>
        <v>1.7249527410207865E-2</v>
      </c>
      <c r="E3963">
        <v>1.7249527410207865E-2</v>
      </c>
    </row>
    <row r="3964" spans="2:5">
      <c r="B3964" s="293">
        <f>'Historical VAR Data'!B3955</f>
        <v>39856</v>
      </c>
      <c r="C3964" s="292" t="str">
        <f>'Historical VAR Data'!F3955</f>
        <v>84.64</v>
      </c>
      <c r="D3964">
        <f t="shared" si="61"/>
        <v>-3.2972209138012378E-3</v>
      </c>
      <c r="E3964">
        <v>-3.2972209138012378E-3</v>
      </c>
    </row>
    <row r="3965" spans="2:5">
      <c r="B3965" s="293">
        <f>'Historical VAR Data'!B3956</f>
        <v>39855</v>
      </c>
      <c r="C3965" s="292" t="str">
        <f>'Historical VAR Data'!F3956</f>
        <v>84.92</v>
      </c>
      <c r="D3965">
        <f t="shared" si="61"/>
        <v>8.2498526812029927E-4</v>
      </c>
      <c r="E3965">
        <v>8.2498526812029927E-4</v>
      </c>
    </row>
    <row r="3966" spans="2:5">
      <c r="B3966" s="293">
        <f>'Historical VAR Data'!B3957</f>
        <v>39854</v>
      </c>
      <c r="C3966" s="292" t="str">
        <f>'Historical VAR Data'!F3957</f>
        <v>84.85</v>
      </c>
      <c r="D3966">
        <f t="shared" si="61"/>
        <v>-1.4518002322880372E-2</v>
      </c>
      <c r="E3966">
        <v>-1.4518002322880372E-2</v>
      </c>
    </row>
    <row r="3967" spans="2:5">
      <c r="B3967" s="293">
        <f>'Historical VAR Data'!B3958</f>
        <v>39853</v>
      </c>
      <c r="C3967" s="292" t="str">
        <f>'Historical VAR Data'!F3958</f>
        <v>86.10</v>
      </c>
      <c r="D3967">
        <f t="shared" si="61"/>
        <v>1.4373232799245982E-2</v>
      </c>
      <c r="E3967">
        <v>1.4373232799245982E-2</v>
      </c>
    </row>
    <row r="3968" spans="2:5">
      <c r="B3968" s="293">
        <f>'Historical VAR Data'!B3959</f>
        <v>39850</v>
      </c>
      <c r="C3968" s="292" t="str">
        <f>'Historical VAR Data'!F3959</f>
        <v>84.88</v>
      </c>
      <c r="D3968">
        <f t="shared" si="61"/>
        <v>1.9824582482277923E-2</v>
      </c>
      <c r="E3968">
        <v>1.9824582482277923E-2</v>
      </c>
    </row>
    <row r="3969" spans="2:5">
      <c r="B3969" s="293">
        <f>'Historical VAR Data'!B3960</f>
        <v>39849</v>
      </c>
      <c r="C3969" s="292" t="str">
        <f>'Historical VAR Data'!F3960</f>
        <v>83.23</v>
      </c>
      <c r="D3969">
        <f t="shared" si="61"/>
        <v>0</v>
      </c>
      <c r="E3969">
        <v>0</v>
      </c>
    </row>
    <row r="3970" spans="2:5">
      <c r="B3970" s="293">
        <f>'Historical VAR Data'!B3961</f>
        <v>39848</v>
      </c>
      <c r="C3970" s="292" t="str">
        <f>'Historical VAR Data'!F3961</f>
        <v>83.23</v>
      </c>
      <c r="D3970">
        <f t="shared" si="61"/>
        <v>-2.4024024024019245E-4</v>
      </c>
      <c r="E3970">
        <v>-2.4024024024019245E-4</v>
      </c>
    </row>
    <row r="3971" spans="2:5">
      <c r="B3971" s="293">
        <f>'Historical VAR Data'!B3962</f>
        <v>39847</v>
      </c>
      <c r="C3971" s="292" t="str">
        <f>'Historical VAR Data'!F3962</f>
        <v>83.25</v>
      </c>
      <c r="D3971">
        <f t="shared" si="61"/>
        <v>-2.380393996247656E-2</v>
      </c>
      <c r="E3971">
        <v>-2.380393996247656E-2</v>
      </c>
    </row>
    <row r="3972" spans="2:5">
      <c r="B3972" s="293">
        <f>'Historical VAR Data'!B3963</f>
        <v>39846</v>
      </c>
      <c r="C3972" s="292" t="str">
        <f>'Historical VAR Data'!F3963</f>
        <v>85.28</v>
      </c>
      <c r="D3972">
        <f t="shared" si="61"/>
        <v>-4.448179271708682E-2</v>
      </c>
      <c r="E3972">
        <v>-4.448179271708682E-2</v>
      </c>
    </row>
    <row r="3973" spans="2:5">
      <c r="B3973" s="293">
        <f>'Historical VAR Data'!B3964</f>
        <v>39843</v>
      </c>
      <c r="C3973" s="292" t="str">
        <f>'Historical VAR Data'!F3964</f>
        <v>89.25</v>
      </c>
      <c r="D3973">
        <f t="shared" si="61"/>
        <v>-3.2387759660487628E-3</v>
      </c>
      <c r="E3973">
        <v>-3.2387759660487628E-3</v>
      </c>
    </row>
    <row r="3974" spans="2:5">
      <c r="B3974" s="293">
        <f>'Historical VAR Data'!B3965</f>
        <v>39842</v>
      </c>
      <c r="C3974" s="292" t="str">
        <f>'Historical VAR Data'!F3965</f>
        <v>89.54</v>
      </c>
      <c r="D3974">
        <f t="shared" si="61"/>
        <v>9.5839440748676126E-3</v>
      </c>
      <c r="E3974">
        <v>9.5839440748676126E-3</v>
      </c>
    </row>
    <row r="3975" spans="2:5">
      <c r="B3975" s="293">
        <f>'Historical VAR Data'!B3966</f>
        <v>39841</v>
      </c>
      <c r="C3975" s="292" t="str">
        <f>'Historical VAR Data'!F3966</f>
        <v>88.69</v>
      </c>
      <c r="D3975">
        <f t="shared" si="61"/>
        <v>6.0117967332123544E-3</v>
      </c>
      <c r="E3975">
        <v>6.0117967332123544E-3</v>
      </c>
    </row>
    <row r="3976" spans="2:5">
      <c r="B3976" s="293">
        <f>'Historical VAR Data'!B3967</f>
        <v>39840</v>
      </c>
      <c r="C3976" s="292" t="str">
        <f>'Historical VAR Data'!F3967</f>
        <v>88.16</v>
      </c>
      <c r="D3976">
        <f t="shared" si="61"/>
        <v>5.7074340527577823E-2</v>
      </c>
      <c r="E3976">
        <v>5.7074340527577823E-2</v>
      </c>
    </row>
    <row r="3977" spans="2:5">
      <c r="B3977" s="293">
        <f>'Historical VAR Data'!B3968</f>
        <v>39836</v>
      </c>
      <c r="C3977" s="292" t="str">
        <f>'Historical VAR Data'!F3968</f>
        <v>83.40</v>
      </c>
      <c r="D3977">
        <f t="shared" si="61"/>
        <v>7.2463768115943062E-3</v>
      </c>
      <c r="E3977">
        <v>7.2463768115943062E-3</v>
      </c>
    </row>
    <row r="3978" spans="2:5">
      <c r="B3978" s="293">
        <f>'Historical VAR Data'!B3969</f>
        <v>39835</v>
      </c>
      <c r="C3978" s="292" t="str">
        <f>'Historical VAR Data'!F3969</f>
        <v>82.80</v>
      </c>
      <c r="D3978">
        <f t="shared" si="61"/>
        <v>-7.7890952666267903E-3</v>
      </c>
      <c r="E3978">
        <v>-7.7890952666267903E-3</v>
      </c>
    </row>
    <row r="3979" spans="2:5">
      <c r="B3979" s="293">
        <f>'Historical VAR Data'!B3970</f>
        <v>39834</v>
      </c>
      <c r="C3979" s="292" t="str">
        <f>'Historical VAR Data'!F3970</f>
        <v>83.45</v>
      </c>
      <c r="D3979">
        <f t="shared" si="61"/>
        <v>-3.2239359851559797E-2</v>
      </c>
      <c r="E3979">
        <v>-3.2239359851559797E-2</v>
      </c>
    </row>
    <row r="3980" spans="2:5">
      <c r="B3980" s="293">
        <f>'Historical VAR Data'!B3971</f>
        <v>39833</v>
      </c>
      <c r="C3980" s="292" t="str">
        <f>'Historical VAR Data'!F3971</f>
        <v>86.23</v>
      </c>
      <c r="D3980">
        <f t="shared" si="61"/>
        <v>4.2306297594584791E-2</v>
      </c>
      <c r="E3980">
        <v>4.2306297594584791E-2</v>
      </c>
    </row>
    <row r="3981" spans="2:5">
      <c r="B3981" s="293">
        <f>'Historical VAR Data'!B3972</f>
        <v>39832</v>
      </c>
      <c r="C3981" s="292" t="str">
        <f>'Historical VAR Data'!F3972</f>
        <v>82.73</v>
      </c>
      <c r="D3981">
        <f t="shared" ref="D3981:D4044" si="62">(C3981-C3982)/C3982</f>
        <v>-8.0335731414868296E-3</v>
      </c>
      <c r="E3981">
        <v>-8.0335731414868296E-3</v>
      </c>
    </row>
    <row r="3982" spans="2:5">
      <c r="B3982" s="293">
        <f>'Historical VAR Data'!B3973</f>
        <v>39829</v>
      </c>
      <c r="C3982" s="292" t="str">
        <f>'Historical VAR Data'!F3973</f>
        <v>83.40</v>
      </c>
      <c r="D3982">
        <f t="shared" si="62"/>
        <v>7.8913324708926369E-2</v>
      </c>
      <c r="E3982">
        <v>7.8913324708926369E-2</v>
      </c>
    </row>
    <row r="3983" spans="2:5">
      <c r="B3983" s="293">
        <f>'Historical VAR Data'!B3974</f>
        <v>39828</v>
      </c>
      <c r="C3983" s="292" t="str">
        <f>'Historical VAR Data'!F3974</f>
        <v>77.30</v>
      </c>
      <c r="D3983">
        <f t="shared" si="62"/>
        <v>-2.865041467705455E-2</v>
      </c>
      <c r="E3983">
        <v>-2.865041467705455E-2</v>
      </c>
    </row>
    <row r="3984" spans="2:5">
      <c r="B3984" s="293">
        <f>'Historical VAR Data'!B3975</f>
        <v>39827</v>
      </c>
      <c r="C3984" s="292" t="str">
        <f>'Historical VAR Data'!F3975</f>
        <v>79.58</v>
      </c>
      <c r="D3984">
        <f t="shared" si="62"/>
        <v>2.1434989089975636E-2</v>
      </c>
      <c r="E3984">
        <v>2.1434989089975636E-2</v>
      </c>
    </row>
    <row r="3985" spans="2:5">
      <c r="B3985" s="293">
        <f>'Historical VAR Data'!B3976</f>
        <v>39826</v>
      </c>
      <c r="C3985" s="292" t="str">
        <f>'Historical VAR Data'!F3976</f>
        <v>77.91</v>
      </c>
      <c r="D3985">
        <f t="shared" si="62"/>
        <v>-1.6908517350157772E-2</v>
      </c>
      <c r="E3985">
        <v>-1.6908517350157772E-2</v>
      </c>
    </row>
    <row r="3986" spans="2:5">
      <c r="B3986" s="293">
        <f>'Historical VAR Data'!B3977</f>
        <v>39825</v>
      </c>
      <c r="C3986" s="292" t="str">
        <f>'Historical VAR Data'!F3977</f>
        <v>79.25</v>
      </c>
      <c r="D3986">
        <f t="shared" si="62"/>
        <v>-4.1253326881200057E-2</v>
      </c>
      <c r="E3986">
        <v>-4.1253326881200057E-2</v>
      </c>
    </row>
    <row r="3987" spans="2:5">
      <c r="B3987" s="293">
        <f>'Historical VAR Data'!B3978</f>
        <v>39822</v>
      </c>
      <c r="C3987" s="292" t="str">
        <f>'Historical VAR Data'!F3978</f>
        <v>82.66</v>
      </c>
      <c r="D3987">
        <f t="shared" si="62"/>
        <v>3.9617658156206659E-2</v>
      </c>
      <c r="E3987">
        <v>3.9617658156206659E-2</v>
      </c>
    </row>
    <row r="3988" spans="2:5">
      <c r="B3988" s="293">
        <f>'Historical VAR Data'!B3979</f>
        <v>39820</v>
      </c>
      <c r="C3988" s="292" t="str">
        <f>'Historical VAR Data'!F3979</f>
        <v>79.51</v>
      </c>
      <c r="D3988">
        <f t="shared" si="62"/>
        <v>-3.1546894031668569E-2</v>
      </c>
      <c r="E3988">
        <v>-3.1546894031668569E-2</v>
      </c>
    </row>
    <row r="3989" spans="2:5">
      <c r="B3989" s="293">
        <f>'Historical VAR Data'!B3980</f>
        <v>39819</v>
      </c>
      <c r="C3989" s="292" t="str">
        <f>'Historical VAR Data'!F3980</f>
        <v>82.10</v>
      </c>
      <c r="D3989">
        <f t="shared" si="62"/>
        <v>-2.0753816793893237E-2</v>
      </c>
      <c r="E3989">
        <v>-2.0753816793893237E-2</v>
      </c>
    </row>
    <row r="3990" spans="2:5">
      <c r="B3990" s="293">
        <f>'Historical VAR Data'!B3981</f>
        <v>39818</v>
      </c>
      <c r="C3990" s="292" t="str">
        <f>'Historical VAR Data'!F3981</f>
        <v>83.84</v>
      </c>
      <c r="D3990">
        <f t="shared" si="62"/>
        <v>-1.8266978922716653E-2</v>
      </c>
      <c r="E3990">
        <v>-1.8266978922716653E-2</v>
      </c>
    </row>
    <row r="3991" spans="2:5">
      <c r="B3991" s="293">
        <f>'Historical VAR Data'!B3982</f>
        <v>39815</v>
      </c>
      <c r="C3991" s="292" t="str">
        <f>'Historical VAR Data'!F3982</f>
        <v>85.40</v>
      </c>
      <c r="D3991">
        <f t="shared" si="62"/>
        <v>1.97014925373135E-2</v>
      </c>
      <c r="E3991">
        <v>1.97014925373135E-2</v>
      </c>
    </row>
    <row r="3992" spans="2:5">
      <c r="B3992" s="293">
        <f>'Historical VAR Data'!B3983</f>
        <v>39813</v>
      </c>
      <c r="C3992" s="292" t="str">
        <f>'Historical VAR Data'!F3983</f>
        <v>83.75</v>
      </c>
      <c r="D3992">
        <f t="shared" si="62"/>
        <v>-5.2262739042641376E-3</v>
      </c>
      <c r="E3992">
        <v>-5.2262739042641376E-3</v>
      </c>
    </row>
    <row r="3993" spans="2:5">
      <c r="B3993" s="293">
        <f>'Historical VAR Data'!B3984</f>
        <v>39812</v>
      </c>
      <c r="C3993" s="292" t="str">
        <f>'Historical VAR Data'!F3984</f>
        <v>84.19</v>
      </c>
      <c r="D3993">
        <f t="shared" si="62"/>
        <v>2.5456760048721116E-2</v>
      </c>
      <c r="E3993">
        <v>2.5456760048721116E-2</v>
      </c>
    </row>
    <row r="3994" spans="2:5">
      <c r="B3994" s="293">
        <f>'Historical VAR Data'!B3985</f>
        <v>39811</v>
      </c>
      <c r="C3994" s="292" t="str">
        <f>'Historical VAR Data'!F3985</f>
        <v>82.10</v>
      </c>
      <c r="D3994">
        <f t="shared" si="62"/>
        <v>1.3416270276862964E-3</v>
      </c>
      <c r="E3994">
        <v>1.3416270276862964E-3</v>
      </c>
    </row>
    <row r="3995" spans="2:5">
      <c r="B3995" s="293">
        <f>'Historical VAR Data'!B3986</f>
        <v>39808</v>
      </c>
      <c r="C3995" s="292" t="str">
        <f>'Historical VAR Data'!F3986</f>
        <v>81.99</v>
      </c>
      <c r="D3995">
        <f t="shared" si="62"/>
        <v>-6.181818181818244E-3</v>
      </c>
      <c r="E3995">
        <v>-6.181818181818244E-3</v>
      </c>
    </row>
    <row r="3996" spans="2:5">
      <c r="B3996" s="293">
        <f>'Historical VAR Data'!B3987</f>
        <v>39806</v>
      </c>
      <c r="C3996" s="292" t="str">
        <f>'Historical VAR Data'!F3987</f>
        <v>82.50</v>
      </c>
      <c r="D3996">
        <f t="shared" si="62"/>
        <v>-9.9603984159366173E-3</v>
      </c>
      <c r="E3996">
        <v>-9.9603984159366173E-3</v>
      </c>
    </row>
    <row r="3997" spans="2:5">
      <c r="B3997" s="293">
        <f>'Historical VAR Data'!B3988</f>
        <v>39805</v>
      </c>
      <c r="C3997" s="292" t="str">
        <f>'Historical VAR Data'!F3988</f>
        <v>83.33</v>
      </c>
      <c r="D3997">
        <f t="shared" si="62"/>
        <v>-1.1037265606456287E-2</v>
      </c>
      <c r="E3997">
        <v>-1.1037265606456287E-2</v>
      </c>
    </row>
    <row r="3998" spans="2:5">
      <c r="B3998" s="293">
        <f>'Historical VAR Data'!B3989</f>
        <v>39804</v>
      </c>
      <c r="C3998" s="292" t="str">
        <f>'Historical VAR Data'!F3989</f>
        <v>84.26</v>
      </c>
      <c r="D3998">
        <f t="shared" si="62"/>
        <v>-2.7222156468219884E-3</v>
      </c>
      <c r="E3998">
        <v>-2.7222156468219884E-3</v>
      </c>
    </row>
    <row r="3999" spans="2:5">
      <c r="B3999" s="293">
        <f>'Historical VAR Data'!B3990</f>
        <v>39801</v>
      </c>
      <c r="C3999" s="292" t="str">
        <f>'Historical VAR Data'!F3990</f>
        <v>84.49</v>
      </c>
      <c r="D3999">
        <f t="shared" si="62"/>
        <v>-4.3601225547961883E-3</v>
      </c>
      <c r="E3999">
        <v>-4.3601225547961883E-3</v>
      </c>
    </row>
    <row r="4000" spans="2:5">
      <c r="B4000" s="293">
        <f>'Historical VAR Data'!B3991</f>
        <v>39800</v>
      </c>
      <c r="C4000" s="292" t="str">
        <f>'Historical VAR Data'!F3991</f>
        <v>84.86</v>
      </c>
      <c r="D4000">
        <f t="shared" si="62"/>
        <v>5.2853598014888405E-2</v>
      </c>
      <c r="E4000">
        <v>5.2853598014888405E-2</v>
      </c>
    </row>
    <row r="4001" spans="2:5">
      <c r="B4001" s="293">
        <f>'Historical VAR Data'!B3992</f>
        <v>39799</v>
      </c>
      <c r="C4001" s="292" t="str">
        <f>'Historical VAR Data'!F3992</f>
        <v>80.60</v>
      </c>
      <c r="D4001">
        <f t="shared" si="62"/>
        <v>-4.8154093097913398E-3</v>
      </c>
      <c r="E4001">
        <v>-4.8154093097913398E-3</v>
      </c>
    </row>
    <row r="4002" spans="2:5">
      <c r="B4002" s="293">
        <f>'Historical VAR Data'!B3993</f>
        <v>39798</v>
      </c>
      <c r="C4002" s="292" t="str">
        <f>'Historical VAR Data'!F3993</f>
        <v>80.99</v>
      </c>
      <c r="D4002">
        <f t="shared" si="62"/>
        <v>3.6207778915046042E-2</v>
      </c>
      <c r="E4002">
        <v>3.6207778915046042E-2</v>
      </c>
    </row>
    <row r="4003" spans="2:5">
      <c r="B4003" s="293">
        <f>'Historical VAR Data'!B3994</f>
        <v>39797</v>
      </c>
      <c r="C4003" s="292" t="str">
        <f>'Historical VAR Data'!F3994</f>
        <v>78.16</v>
      </c>
      <c r="D4003">
        <f t="shared" si="62"/>
        <v>2.2100170001307672E-2</v>
      </c>
      <c r="E4003">
        <v>2.2100170001307672E-2</v>
      </c>
    </row>
    <row r="4004" spans="2:5">
      <c r="B4004" s="293">
        <f>'Historical VAR Data'!B3995</f>
        <v>39794</v>
      </c>
      <c r="C4004" s="292" t="str">
        <f>'Historical VAR Data'!F3995</f>
        <v>76.47</v>
      </c>
      <c r="D4004">
        <f t="shared" si="62"/>
        <v>-1.316298877274482E-2</v>
      </c>
      <c r="E4004">
        <v>-1.316298877274482E-2</v>
      </c>
    </row>
    <row r="4005" spans="2:5">
      <c r="B4005" s="293">
        <f>'Historical VAR Data'!B3996</f>
        <v>39793</v>
      </c>
      <c r="C4005" s="292" t="str">
        <f>'Historical VAR Data'!F3996</f>
        <v>77.49</v>
      </c>
      <c r="D4005">
        <f t="shared" si="62"/>
        <v>-1.0597548518896813E-2</v>
      </c>
      <c r="E4005">
        <v>-1.0597548518896813E-2</v>
      </c>
    </row>
    <row r="4006" spans="2:5">
      <c r="B4006" s="293">
        <f>'Historical VAR Data'!B3997</f>
        <v>39792</v>
      </c>
      <c r="C4006" s="292" t="str">
        <f>'Historical VAR Data'!F3997</f>
        <v>78.32</v>
      </c>
      <c r="D4006">
        <f t="shared" si="62"/>
        <v>1.5823605706874175E-2</v>
      </c>
      <c r="E4006">
        <v>1.5823605706874175E-2</v>
      </c>
    </row>
    <row r="4007" spans="2:5">
      <c r="B4007" s="293">
        <f>'Historical VAR Data'!B3998</f>
        <v>39790</v>
      </c>
      <c r="C4007" s="292" t="str">
        <f>'Historical VAR Data'!F3998</f>
        <v>77.10</v>
      </c>
      <c r="D4007">
        <f t="shared" si="62"/>
        <v>3.5872632003224332E-2</v>
      </c>
      <c r="E4007">
        <v>3.5872632003224332E-2</v>
      </c>
    </row>
    <row r="4008" spans="2:5">
      <c r="B4008" s="293">
        <f>'Historical VAR Data'!B3999</f>
        <v>39787</v>
      </c>
      <c r="C4008" s="292" t="str">
        <f>'Historical VAR Data'!F3999</f>
        <v>74.43</v>
      </c>
      <c r="D4008">
        <f t="shared" si="62"/>
        <v>-2.7567285079696881E-2</v>
      </c>
      <c r="E4008">
        <v>-2.7567285079696881E-2</v>
      </c>
    </row>
    <row r="4009" spans="2:5">
      <c r="B4009" s="293">
        <f>'Historical VAR Data'!B4000</f>
        <v>39786</v>
      </c>
      <c r="C4009" s="292" t="str">
        <f>'Historical VAR Data'!F4000</f>
        <v>76.54</v>
      </c>
      <c r="D4009">
        <f t="shared" si="62"/>
        <v>3.8393705060371902E-2</v>
      </c>
      <c r="E4009">
        <v>3.8393705060371902E-2</v>
      </c>
    </row>
    <row r="4010" spans="2:5">
      <c r="B4010" s="293">
        <f>'Historical VAR Data'!B4001</f>
        <v>39785</v>
      </c>
      <c r="C4010" s="292" t="str">
        <f>'Historical VAR Data'!F4001</f>
        <v>73.71</v>
      </c>
      <c r="D4010">
        <f t="shared" si="62"/>
        <v>-7.5400565504241592E-3</v>
      </c>
      <c r="E4010">
        <v>-7.5400565504241592E-3</v>
      </c>
    </row>
    <row r="4011" spans="2:5">
      <c r="B4011" s="293">
        <f>'Historical VAR Data'!B4002</f>
        <v>39784</v>
      </c>
      <c r="C4011" s="292" t="str">
        <f>'Historical VAR Data'!F4002</f>
        <v>74.27</v>
      </c>
      <c r="D4011">
        <f t="shared" si="62"/>
        <v>2.3707787732598195E-2</v>
      </c>
      <c r="E4011">
        <v>2.3707787732598195E-2</v>
      </c>
    </row>
    <row r="4012" spans="2:5">
      <c r="B4012" s="293">
        <f>'Historical VAR Data'!B4003</f>
        <v>39783</v>
      </c>
      <c r="C4012" s="292" t="str">
        <f>'Historical VAR Data'!F4003</f>
        <v>72.55</v>
      </c>
      <c r="D4012">
        <f t="shared" si="62"/>
        <v>-1.8799026237489865E-2</v>
      </c>
      <c r="E4012">
        <v>-1.8799026237489865E-2</v>
      </c>
    </row>
    <row r="4013" spans="2:5">
      <c r="B4013" s="293">
        <f>'Historical VAR Data'!B4004</f>
        <v>39780</v>
      </c>
      <c r="C4013" s="292" t="str">
        <f>'Historical VAR Data'!F4004</f>
        <v>73.94</v>
      </c>
      <c r="D4013">
        <f t="shared" si="62"/>
        <v>-3.0676455165180957E-2</v>
      </c>
      <c r="E4013">
        <v>-3.0676455165180957E-2</v>
      </c>
    </row>
    <row r="4014" spans="2:5">
      <c r="B4014" s="293">
        <f>'Historical VAR Data'!B4005</f>
        <v>39779</v>
      </c>
      <c r="C4014" s="292" t="str">
        <f>'Historical VAR Data'!F4005</f>
        <v>76.28</v>
      </c>
      <c r="D4014">
        <f t="shared" si="62"/>
        <v>0</v>
      </c>
      <c r="E4014">
        <v>0</v>
      </c>
    </row>
    <row r="4015" spans="2:5">
      <c r="B4015" s="293">
        <f>'Historical VAR Data'!B4006</f>
        <v>39778</v>
      </c>
      <c r="C4015" s="292" t="str">
        <f>'Historical VAR Data'!F4006</f>
        <v>76.28</v>
      </c>
      <c r="D4015">
        <f t="shared" si="62"/>
        <v>6.8796413058708095E-2</v>
      </c>
      <c r="E4015">
        <v>6.8796413058708095E-2</v>
      </c>
    </row>
    <row r="4016" spans="2:5">
      <c r="B4016" s="293">
        <f>'Historical VAR Data'!B4007</f>
        <v>39777</v>
      </c>
      <c r="C4016" s="292" t="str">
        <f>'Historical VAR Data'!F4007</f>
        <v>71.37</v>
      </c>
      <c r="D4016">
        <f t="shared" si="62"/>
        <v>2.6692891261590013E-3</v>
      </c>
      <c r="E4016">
        <v>2.6692891261590013E-3</v>
      </c>
    </row>
    <row r="4017" spans="2:5">
      <c r="B4017" s="293">
        <f>'Historical VAR Data'!B4008</f>
        <v>39776</v>
      </c>
      <c r="C4017" s="292" t="str">
        <f>'Historical VAR Data'!F4008</f>
        <v>71.18</v>
      </c>
      <c r="D4017">
        <f t="shared" si="62"/>
        <v>1.9624695602349296E-2</v>
      </c>
      <c r="E4017">
        <v>1.9624695602349296E-2</v>
      </c>
    </row>
    <row r="4018" spans="2:5">
      <c r="B4018" s="293">
        <f>'Historical VAR Data'!B4009</f>
        <v>39773</v>
      </c>
      <c r="C4018" s="292" t="str">
        <f>'Historical VAR Data'!F4009</f>
        <v>69.81</v>
      </c>
      <c r="D4018">
        <f t="shared" si="62"/>
        <v>8.6536964980544778E-2</v>
      </c>
      <c r="E4018">
        <v>8.6536964980544778E-2</v>
      </c>
    </row>
    <row r="4019" spans="2:5">
      <c r="B4019" s="293">
        <f>'Historical VAR Data'!B4010</f>
        <v>39772</v>
      </c>
      <c r="C4019" s="292" t="str">
        <f>'Historical VAR Data'!F4010</f>
        <v>64.25</v>
      </c>
      <c r="D4019">
        <f t="shared" si="62"/>
        <v>1.8709370540669092E-2</v>
      </c>
      <c r="E4019">
        <v>1.8709370540669092E-2</v>
      </c>
    </row>
    <row r="4020" spans="2:5">
      <c r="B4020" s="293">
        <f>'Historical VAR Data'!B4011</f>
        <v>39771</v>
      </c>
      <c r="C4020" s="292" t="str">
        <f>'Historical VAR Data'!F4011</f>
        <v>63.07</v>
      </c>
      <c r="D4020">
        <f t="shared" si="62"/>
        <v>-2.36842105263157E-2</v>
      </c>
      <c r="E4020">
        <v>-2.36842105263157E-2</v>
      </c>
    </row>
    <row r="4021" spans="2:5">
      <c r="B4021" s="293">
        <f>'Historical VAR Data'!B4012</f>
        <v>39770</v>
      </c>
      <c r="C4021" s="292" t="str">
        <f>'Historical VAR Data'!F4012</f>
        <v>64.60</v>
      </c>
      <c r="D4021">
        <f t="shared" si="62"/>
        <v>-7.529344403091906E-2</v>
      </c>
      <c r="E4021">
        <v>-7.529344403091906E-2</v>
      </c>
    </row>
    <row r="4022" spans="2:5">
      <c r="B4022" s="293">
        <f>'Historical VAR Data'!B4013</f>
        <v>39769</v>
      </c>
      <c r="C4022" s="292" t="str">
        <f>'Historical VAR Data'!F4013</f>
        <v>69.86</v>
      </c>
      <c r="D4022">
        <f t="shared" si="62"/>
        <v>8.6630089517758333E-3</v>
      </c>
      <c r="E4022">
        <v>8.6630089517758333E-3</v>
      </c>
    </row>
    <row r="4023" spans="2:5">
      <c r="B4023" s="293">
        <f>'Historical VAR Data'!B4014</f>
        <v>39766</v>
      </c>
      <c r="C4023" s="292" t="str">
        <f>'Historical VAR Data'!F4014</f>
        <v>69.26</v>
      </c>
      <c r="D4023">
        <f t="shared" si="62"/>
        <v>-5.5994256999282203E-3</v>
      </c>
      <c r="E4023">
        <v>-5.5994256999282203E-3</v>
      </c>
    </row>
    <row r="4024" spans="2:5">
      <c r="B4024" s="293">
        <f>'Historical VAR Data'!B4015</f>
        <v>39764</v>
      </c>
      <c r="C4024" s="292" t="str">
        <f>'Historical VAR Data'!F4015</f>
        <v>69.65</v>
      </c>
      <c r="D4024">
        <f t="shared" si="62"/>
        <v>-5.7102069950034475E-3</v>
      </c>
      <c r="E4024">
        <v>-5.7102069950034475E-3</v>
      </c>
    </row>
    <row r="4025" spans="2:5">
      <c r="B4025" s="293">
        <f>'Historical VAR Data'!B4016</f>
        <v>39763</v>
      </c>
      <c r="C4025" s="292" t="str">
        <f>'Historical VAR Data'!F4016</f>
        <v>70.05</v>
      </c>
      <c r="D4025">
        <f t="shared" si="62"/>
        <v>-7.2431144067796605E-2</v>
      </c>
      <c r="E4025">
        <v>-7.2431144067796605E-2</v>
      </c>
    </row>
    <row r="4026" spans="2:5">
      <c r="B4026" s="293">
        <f>'Historical VAR Data'!B4017</f>
        <v>39762</v>
      </c>
      <c r="C4026" s="292" t="str">
        <f>'Historical VAR Data'!F4017</f>
        <v>75.52</v>
      </c>
      <c r="D4026">
        <f t="shared" si="62"/>
        <v>7.5630252100840373E-2</v>
      </c>
      <c r="E4026">
        <v>7.5630252100840373E-2</v>
      </c>
    </row>
    <row r="4027" spans="2:5">
      <c r="B4027" s="293">
        <f>'Historical VAR Data'!B4018</f>
        <v>39759</v>
      </c>
      <c r="C4027" s="292" t="str">
        <f>'Historical VAR Data'!F4018</f>
        <v>70.21</v>
      </c>
      <c r="D4027">
        <f t="shared" si="62"/>
        <v>4.8536439665471928E-2</v>
      </c>
      <c r="E4027">
        <v>4.8536439665471928E-2</v>
      </c>
    </row>
    <row r="4028" spans="2:5">
      <c r="B4028" s="293">
        <f>'Historical VAR Data'!B4019</f>
        <v>39758</v>
      </c>
      <c r="C4028" s="292" t="str">
        <f>'Historical VAR Data'!F4019</f>
        <v>66.96</v>
      </c>
      <c r="D4028">
        <f t="shared" si="62"/>
        <v>-2.1052631578947541E-2</v>
      </c>
      <c r="E4028">
        <v>-2.1052631578947541E-2</v>
      </c>
    </row>
    <row r="4029" spans="2:5">
      <c r="B4029" s="293">
        <f>'Historical VAR Data'!B4020</f>
        <v>39757</v>
      </c>
      <c r="C4029" s="292" t="str">
        <f>'Historical VAR Data'!F4020</f>
        <v>68.40</v>
      </c>
      <c r="D4029">
        <f t="shared" si="62"/>
        <v>-2.896081771720602E-2</v>
      </c>
      <c r="E4029">
        <v>-2.896081771720602E-2</v>
      </c>
    </row>
    <row r="4030" spans="2:5">
      <c r="B4030" s="293">
        <f>'Historical VAR Data'!B4021</f>
        <v>39756</v>
      </c>
      <c r="C4030" s="292" t="str">
        <f>'Historical VAR Data'!F4021</f>
        <v>70.44</v>
      </c>
      <c r="D4030">
        <f t="shared" si="62"/>
        <v>6.285714285714253E-3</v>
      </c>
      <c r="E4030">
        <v>6.285714285714253E-3</v>
      </c>
    </row>
    <row r="4031" spans="2:5">
      <c r="B4031" s="293">
        <f>'Historical VAR Data'!B4022</f>
        <v>39755</v>
      </c>
      <c r="C4031" s="292" t="str">
        <f>'Historical VAR Data'!F4022</f>
        <v>70.00</v>
      </c>
      <c r="D4031">
        <f t="shared" si="62"/>
        <v>6.9845636558153637E-2</v>
      </c>
      <c r="E4031">
        <v>6.9845636558153637E-2</v>
      </c>
    </row>
    <row r="4032" spans="2:5">
      <c r="B4032" s="293">
        <f>'Historical VAR Data'!B4023</f>
        <v>39752</v>
      </c>
      <c r="C4032" s="292" t="str">
        <f>'Historical VAR Data'!F4023</f>
        <v>65.43</v>
      </c>
      <c r="D4032">
        <f t="shared" si="62"/>
        <v>5.2944962986804088E-2</v>
      </c>
      <c r="E4032">
        <v>5.2944962986804088E-2</v>
      </c>
    </row>
    <row r="4033" spans="2:5">
      <c r="B4033" s="293">
        <f>'Historical VAR Data'!B4024</f>
        <v>39750</v>
      </c>
      <c r="C4033" s="292" t="str">
        <f>'Historical VAR Data'!F4024</f>
        <v>62.14</v>
      </c>
      <c r="D4033">
        <f t="shared" si="62"/>
        <v>6.5683416223632274E-2</v>
      </c>
      <c r="E4033">
        <v>6.5683416223632274E-2</v>
      </c>
    </row>
    <row r="4034" spans="2:5">
      <c r="B4034" s="293">
        <f>'Historical VAR Data'!B4025</f>
        <v>39748</v>
      </c>
      <c r="C4034" s="292" t="str">
        <f>'Historical VAR Data'!F4025</f>
        <v>58.31</v>
      </c>
      <c r="D4034">
        <f t="shared" si="62"/>
        <v>-3.6039014713175728E-2</v>
      </c>
      <c r="E4034">
        <v>-3.6039014713175728E-2</v>
      </c>
    </row>
    <row r="4035" spans="2:5">
      <c r="B4035" s="293">
        <f>'Historical VAR Data'!B4026</f>
        <v>39745</v>
      </c>
      <c r="C4035" s="292" t="str">
        <f>'Historical VAR Data'!F4026</f>
        <v>60.49</v>
      </c>
      <c r="D4035">
        <f t="shared" si="62"/>
        <v>-8.9143201325101562E-2</v>
      </c>
      <c r="E4035">
        <v>-8.9143201325101562E-2</v>
      </c>
    </row>
    <row r="4036" spans="2:5">
      <c r="B4036" s="293">
        <f>'Historical VAR Data'!B4027</f>
        <v>39744</v>
      </c>
      <c r="C4036" s="292" t="str">
        <f>'Historical VAR Data'!F4027</f>
        <v>66.41</v>
      </c>
      <c r="D4036">
        <f t="shared" si="62"/>
        <v>-7.6210400478183664E-3</v>
      </c>
      <c r="E4036">
        <v>-7.6210400478183664E-3</v>
      </c>
    </row>
    <row r="4037" spans="2:5">
      <c r="B4037" s="293">
        <f>'Historical VAR Data'!B4028</f>
        <v>39743</v>
      </c>
      <c r="C4037" s="292" t="str">
        <f>'Historical VAR Data'!F4028</f>
        <v>66.92</v>
      </c>
      <c r="D4037">
        <f t="shared" si="62"/>
        <v>-5.3465346534653478E-2</v>
      </c>
      <c r="E4037">
        <v>-5.3465346534653478E-2</v>
      </c>
    </row>
    <row r="4038" spans="2:5">
      <c r="B4038" s="293">
        <f>'Historical VAR Data'!B4029</f>
        <v>39742</v>
      </c>
      <c r="C4038" s="292" t="str">
        <f>'Historical VAR Data'!F4029</f>
        <v>70.70</v>
      </c>
      <c r="D4038">
        <f t="shared" si="62"/>
        <v>6.2624537432393636E-3</v>
      </c>
      <c r="E4038">
        <v>6.2624537432393636E-3</v>
      </c>
    </row>
    <row r="4039" spans="2:5">
      <c r="B4039" s="293">
        <f>'Historical VAR Data'!B4030</f>
        <v>39741</v>
      </c>
      <c r="C4039" s="292" t="str">
        <f>'Historical VAR Data'!F4030</f>
        <v>70.26</v>
      </c>
      <c r="D4039">
        <f t="shared" si="62"/>
        <v>8.3237657864523289E-3</v>
      </c>
      <c r="E4039">
        <v>8.3237657864523289E-3</v>
      </c>
    </row>
    <row r="4040" spans="2:5">
      <c r="B4040" s="293">
        <f>'Historical VAR Data'!B4031</f>
        <v>39738</v>
      </c>
      <c r="C4040" s="292" t="str">
        <f>'Historical VAR Data'!F4031</f>
        <v>69.68</v>
      </c>
      <c r="D4040">
        <f t="shared" si="62"/>
        <v>-9.4241518263356291E-2</v>
      </c>
      <c r="E4040">
        <v>-9.4241518263356291E-2</v>
      </c>
    </row>
    <row r="4041" spans="2:5">
      <c r="B4041" s="293">
        <f>'Historical VAR Data'!B4032</f>
        <v>39737</v>
      </c>
      <c r="C4041" s="292" t="str">
        <f>'Historical VAR Data'!F4032</f>
        <v>76.93</v>
      </c>
      <c r="D4041">
        <f t="shared" si="62"/>
        <v>-8.3784480536219577E-3</v>
      </c>
      <c r="E4041">
        <v>-8.3784480536219577E-3</v>
      </c>
    </row>
    <row r="4042" spans="2:5">
      <c r="B4042" s="293">
        <f>'Historical VAR Data'!B4033</f>
        <v>39736</v>
      </c>
      <c r="C4042" s="292" t="str">
        <f>'Historical VAR Data'!F4033</f>
        <v>77.58</v>
      </c>
      <c r="D4042">
        <f t="shared" si="62"/>
        <v>-4.2340451796074638E-2</v>
      </c>
      <c r="E4042">
        <v>-4.2340451796074638E-2</v>
      </c>
    </row>
    <row r="4043" spans="2:5">
      <c r="B4043" s="293">
        <f>'Historical VAR Data'!B4034</f>
        <v>39735</v>
      </c>
      <c r="C4043" s="292" t="str">
        <f>'Historical VAR Data'!F4034</f>
        <v>81.01</v>
      </c>
      <c r="D4043">
        <f t="shared" si="62"/>
        <v>-1.8298594280174395E-2</v>
      </c>
      <c r="E4043">
        <v>-1.8298594280174395E-2</v>
      </c>
    </row>
    <row r="4044" spans="2:5">
      <c r="B4044" s="293">
        <f>'Historical VAR Data'!B4035</f>
        <v>39734</v>
      </c>
      <c r="C4044" s="292" t="str">
        <f>'Historical VAR Data'!F4035</f>
        <v>82.52</v>
      </c>
      <c r="D4044">
        <f t="shared" si="62"/>
        <v>7.6862847448779859E-2</v>
      </c>
      <c r="E4044">
        <v>7.6862847448779859E-2</v>
      </c>
    </row>
    <row r="4045" spans="2:5">
      <c r="B4045" s="293">
        <f>'Historical VAR Data'!B4036</f>
        <v>39731</v>
      </c>
      <c r="C4045" s="292" t="str">
        <f>'Historical VAR Data'!F4036</f>
        <v>76.63</v>
      </c>
      <c r="D4045">
        <f t="shared" ref="D4045:D4108" si="63">(C4045-C4046)/C4046</f>
        <v>-5.9754601226993921E-2</v>
      </c>
      <c r="E4045">
        <v>-5.9754601226993921E-2</v>
      </c>
    </row>
    <row r="4046" spans="2:5">
      <c r="B4046" s="293">
        <f>'Historical VAR Data'!B4037</f>
        <v>39729</v>
      </c>
      <c r="C4046" s="292" t="str">
        <f>'Historical VAR Data'!F4037</f>
        <v>81.50</v>
      </c>
      <c r="D4046">
        <f t="shared" si="63"/>
        <v>-4.0327508248808302E-3</v>
      </c>
      <c r="E4046">
        <v>-4.0327508248808302E-3</v>
      </c>
    </row>
    <row r="4047" spans="2:5">
      <c r="B4047" s="293">
        <f>'Historical VAR Data'!B4038</f>
        <v>39728</v>
      </c>
      <c r="C4047" s="292" t="str">
        <f>'Historical VAR Data'!F4038</f>
        <v>81.83</v>
      </c>
      <c r="D4047">
        <f t="shared" si="63"/>
        <v>4.7491039426523211E-2</v>
      </c>
      <c r="E4047">
        <v>4.7491039426523211E-2</v>
      </c>
    </row>
    <row r="4048" spans="2:5">
      <c r="B4048" s="293">
        <f>'Historical VAR Data'!B4039</f>
        <v>39727</v>
      </c>
      <c r="C4048" s="292" t="str">
        <f>'Historical VAR Data'!F4039</f>
        <v>78.12</v>
      </c>
      <c r="D4048">
        <f t="shared" si="63"/>
        <v>-1.970134270297394E-2</v>
      </c>
      <c r="E4048">
        <v>-1.970134270297394E-2</v>
      </c>
    </row>
    <row r="4049" spans="2:5">
      <c r="B4049" s="293">
        <f>'Historical VAR Data'!B4040</f>
        <v>39724</v>
      </c>
      <c r="C4049" s="292" t="str">
        <f>'Historical VAR Data'!F4040</f>
        <v>79.69</v>
      </c>
      <c r="D4049">
        <f t="shared" si="63"/>
        <v>-1.2148258336432427E-2</v>
      </c>
      <c r="E4049">
        <v>-1.2148258336432427E-2</v>
      </c>
    </row>
    <row r="4050" spans="2:5">
      <c r="B4050" s="293">
        <f>'Historical VAR Data'!B4041</f>
        <v>39722</v>
      </c>
      <c r="C4050" s="292" t="str">
        <f>'Historical VAR Data'!F4041</f>
        <v>80.67</v>
      </c>
      <c r="D4050">
        <f t="shared" si="63"/>
        <v>1.1916708479678913E-2</v>
      </c>
      <c r="E4050">
        <v>1.1916708479678913E-2</v>
      </c>
    </row>
    <row r="4051" spans="2:5">
      <c r="B4051" s="293">
        <f>'Historical VAR Data'!B4042</f>
        <v>39721</v>
      </c>
      <c r="C4051" s="292" t="str">
        <f>'Historical VAR Data'!F4042</f>
        <v>79.72</v>
      </c>
      <c r="D4051">
        <f t="shared" si="63"/>
        <v>3.3981841763942991E-2</v>
      </c>
      <c r="E4051">
        <v>3.3981841763942991E-2</v>
      </c>
    </row>
    <row r="4052" spans="2:5">
      <c r="B4052" s="293">
        <f>'Historical VAR Data'!B4043</f>
        <v>39720</v>
      </c>
      <c r="C4052" s="292" t="str">
        <f>'Historical VAR Data'!F4043</f>
        <v>77.10</v>
      </c>
      <c r="D4052">
        <f t="shared" si="63"/>
        <v>-4.63821892393321E-2</v>
      </c>
      <c r="E4052">
        <v>-4.63821892393321E-2</v>
      </c>
    </row>
    <row r="4053" spans="2:5">
      <c r="B4053" s="293">
        <f>'Historical VAR Data'!B4044</f>
        <v>39717</v>
      </c>
      <c r="C4053" s="292" t="str">
        <f>'Historical VAR Data'!F4044</f>
        <v>80.85</v>
      </c>
      <c r="D4053">
        <f t="shared" si="63"/>
        <v>-2.6255570275804007E-2</v>
      </c>
      <c r="E4053">
        <v>-2.6255570275804007E-2</v>
      </c>
    </row>
    <row r="4054" spans="2:5">
      <c r="B4054" s="293">
        <f>'Historical VAR Data'!B4045</f>
        <v>39716</v>
      </c>
      <c r="C4054" s="292" t="str">
        <f>'Historical VAR Data'!F4045</f>
        <v>83.03</v>
      </c>
      <c r="D4054">
        <f t="shared" si="63"/>
        <v>6.1803199224431064E-3</v>
      </c>
      <c r="E4054">
        <v>6.1803199224431064E-3</v>
      </c>
    </row>
    <row r="4055" spans="2:5">
      <c r="B4055" s="293">
        <f>'Historical VAR Data'!B4046</f>
        <v>39715</v>
      </c>
      <c r="C4055" s="292" t="str">
        <f>'Historical VAR Data'!F4046</f>
        <v>82.52</v>
      </c>
      <c r="D4055">
        <f t="shared" si="63"/>
        <v>-8.8878212827289103E-3</v>
      </c>
      <c r="E4055">
        <v>-8.8878212827289103E-3</v>
      </c>
    </row>
    <row r="4056" spans="2:5">
      <c r="B4056" s="293">
        <f>'Historical VAR Data'!B4047</f>
        <v>39714</v>
      </c>
      <c r="C4056" s="292" t="str">
        <f>'Historical VAR Data'!F4047</f>
        <v>83.26</v>
      </c>
      <c r="D4056">
        <f t="shared" si="63"/>
        <v>-1.2102515424774514E-2</v>
      </c>
      <c r="E4056">
        <v>-1.2102515424774514E-2</v>
      </c>
    </row>
    <row r="4057" spans="2:5">
      <c r="B4057" s="293">
        <f>'Historical VAR Data'!B4048</f>
        <v>39713</v>
      </c>
      <c r="C4057" s="292" t="str">
        <f>'Historical VAR Data'!F4048</f>
        <v>84.28</v>
      </c>
      <c r="D4057">
        <f t="shared" si="63"/>
        <v>-6.6006600660066276E-3</v>
      </c>
      <c r="E4057">
        <v>-6.6006600660066276E-3</v>
      </c>
    </row>
    <row r="4058" spans="2:5">
      <c r="B4058" s="293">
        <f>'Historical VAR Data'!B4049</f>
        <v>39710</v>
      </c>
      <c r="C4058" s="292" t="str">
        <f>'Historical VAR Data'!F4049</f>
        <v>84.84</v>
      </c>
      <c r="D4058">
        <f t="shared" si="63"/>
        <v>5.1170858629661878E-2</v>
      </c>
      <c r="E4058">
        <v>5.1170858629661878E-2</v>
      </c>
    </row>
    <row r="4059" spans="2:5">
      <c r="B4059" s="293">
        <f>'Historical VAR Data'!B4050</f>
        <v>39709</v>
      </c>
      <c r="C4059" s="292" t="str">
        <f>'Historical VAR Data'!F4050</f>
        <v>80.71</v>
      </c>
      <c r="D4059">
        <f t="shared" si="63"/>
        <v>2.9201734251466362E-2</v>
      </c>
      <c r="E4059">
        <v>2.9201734251466362E-2</v>
      </c>
    </row>
    <row r="4060" spans="2:5">
      <c r="B4060" s="293">
        <f>'Historical VAR Data'!B4051</f>
        <v>39708</v>
      </c>
      <c r="C4060" s="292" t="str">
        <f>'Historical VAR Data'!F4051</f>
        <v>78.42</v>
      </c>
      <c r="D4060">
        <f t="shared" si="63"/>
        <v>-7.5930144267273396E-3</v>
      </c>
      <c r="E4060">
        <v>-7.5930144267273396E-3</v>
      </c>
    </row>
    <row r="4061" spans="2:5">
      <c r="B4061" s="293">
        <f>'Historical VAR Data'!B4052</f>
        <v>39707</v>
      </c>
      <c r="C4061" s="292" t="str">
        <f>'Historical VAR Data'!F4052</f>
        <v>79.02</v>
      </c>
      <c r="D4061">
        <f t="shared" si="63"/>
        <v>0</v>
      </c>
      <c r="E4061">
        <v>0</v>
      </c>
    </row>
    <row r="4062" spans="2:5">
      <c r="B4062" s="293">
        <f>'Historical VAR Data'!B4053</f>
        <v>39706</v>
      </c>
      <c r="C4062" s="292" t="str">
        <f>'Historical VAR Data'!F4053</f>
        <v>79.02</v>
      </c>
      <c r="D4062">
        <f t="shared" si="63"/>
        <v>-2.0453700260319892E-2</v>
      </c>
      <c r="E4062">
        <v>-2.0453700260319892E-2</v>
      </c>
    </row>
    <row r="4063" spans="2:5">
      <c r="B4063" s="293">
        <f>'Historical VAR Data'!B4054</f>
        <v>39703</v>
      </c>
      <c r="C4063" s="292" t="str">
        <f>'Historical VAR Data'!F4054</f>
        <v>80.67</v>
      </c>
      <c r="D4063">
        <f t="shared" si="63"/>
        <v>4.1075429424943773E-3</v>
      </c>
      <c r="E4063">
        <v>4.1075429424943773E-3</v>
      </c>
    </row>
    <row r="4064" spans="2:5">
      <c r="B4064" s="293">
        <f>'Historical VAR Data'!B4055</f>
        <v>39702</v>
      </c>
      <c r="C4064" s="292" t="str">
        <f>'Historical VAR Data'!F4055</f>
        <v>80.34</v>
      </c>
      <c r="D4064">
        <f t="shared" si="63"/>
        <v>-2.7243007628042135E-2</v>
      </c>
      <c r="E4064">
        <v>-2.7243007628042135E-2</v>
      </c>
    </row>
    <row r="4065" spans="2:5">
      <c r="B4065" s="293">
        <f>'Historical VAR Data'!B4056</f>
        <v>39701</v>
      </c>
      <c r="C4065" s="292" t="str">
        <f>'Historical VAR Data'!F4056</f>
        <v>82.59</v>
      </c>
      <c r="D4065">
        <f t="shared" si="63"/>
        <v>-7.8087457952906239E-3</v>
      </c>
      <c r="E4065">
        <v>-7.8087457952906239E-3</v>
      </c>
    </row>
    <row r="4066" spans="2:5">
      <c r="B4066" s="293">
        <f>'Historical VAR Data'!B4057</f>
        <v>39700</v>
      </c>
      <c r="C4066" s="292" t="str">
        <f>'Historical VAR Data'!F4057</f>
        <v>83.24</v>
      </c>
      <c r="D4066">
        <f t="shared" si="63"/>
        <v>-1.1284000475115843E-2</v>
      </c>
      <c r="E4066">
        <v>-1.1284000475115843E-2</v>
      </c>
    </row>
    <row r="4067" spans="2:5">
      <c r="B4067" s="293">
        <f>'Historical VAR Data'!B4058</f>
        <v>39699</v>
      </c>
      <c r="C4067" s="292" t="str">
        <f>'Historical VAR Data'!F4058</f>
        <v>84.19</v>
      </c>
      <c r="D4067">
        <f t="shared" si="63"/>
        <v>4.6358438975888691E-2</v>
      </c>
      <c r="E4067">
        <v>4.6358438975888691E-2</v>
      </c>
    </row>
    <row r="4068" spans="2:5">
      <c r="B4068" s="293">
        <f>'Historical VAR Data'!B4059</f>
        <v>39696</v>
      </c>
      <c r="C4068" s="292" t="str">
        <f>'Historical VAR Data'!F4059</f>
        <v>80.46</v>
      </c>
      <c r="D4068">
        <f t="shared" si="63"/>
        <v>-3.4679217240525285E-3</v>
      </c>
      <c r="E4068">
        <v>-3.4679217240525285E-3</v>
      </c>
    </row>
    <row r="4069" spans="2:5">
      <c r="B4069" s="293">
        <f>'Historical VAR Data'!B4060</f>
        <v>39695</v>
      </c>
      <c r="C4069" s="292" t="str">
        <f>'Historical VAR Data'!F4060</f>
        <v>80.74</v>
      </c>
      <c r="D4069">
        <f t="shared" si="63"/>
        <v>-1.7163724893487654E-2</v>
      </c>
      <c r="E4069">
        <v>-1.7163724893487654E-2</v>
      </c>
    </row>
    <row r="4070" spans="2:5">
      <c r="B4070" s="293">
        <f>'Historical VAR Data'!B4061</f>
        <v>39693</v>
      </c>
      <c r="C4070" s="292" t="str">
        <f>'Historical VAR Data'!F4061</f>
        <v>82.15</v>
      </c>
      <c r="D4070">
        <f t="shared" si="63"/>
        <v>2.2783864541832826E-2</v>
      </c>
      <c r="E4070">
        <v>2.2783864541832826E-2</v>
      </c>
    </row>
    <row r="4071" spans="2:5">
      <c r="B4071" s="293">
        <f>'Historical VAR Data'!B4062</f>
        <v>39692</v>
      </c>
      <c r="C4071" s="292" t="str">
        <f>'Historical VAR Data'!F4062</f>
        <v>80.32</v>
      </c>
      <c r="D4071">
        <f t="shared" si="63"/>
        <v>-9.7398594501295309E-3</v>
      </c>
      <c r="E4071">
        <v>-9.7398594501295309E-3</v>
      </c>
    </row>
    <row r="4072" spans="2:5">
      <c r="B4072" s="293">
        <f>'Historical VAR Data'!B4063</f>
        <v>39689</v>
      </c>
      <c r="C4072" s="292" t="str">
        <f>'Historical VAR Data'!F4063</f>
        <v>81.11</v>
      </c>
      <c r="D4072">
        <f t="shared" si="63"/>
        <v>3.0753590036853497E-2</v>
      </c>
      <c r="E4072">
        <v>3.0753590036853497E-2</v>
      </c>
    </row>
    <row r="4073" spans="2:5">
      <c r="B4073" s="293">
        <f>'Historical VAR Data'!B4064</f>
        <v>39688</v>
      </c>
      <c r="C4073" s="292" t="str">
        <f>'Historical VAR Data'!F4064</f>
        <v>78.69</v>
      </c>
      <c r="D4073">
        <f t="shared" si="63"/>
        <v>-4.8058682180345961E-3</v>
      </c>
      <c r="E4073">
        <v>-4.8058682180345961E-3</v>
      </c>
    </row>
    <row r="4074" spans="2:5">
      <c r="B4074" s="293">
        <f>'Historical VAR Data'!B4065</f>
        <v>39687</v>
      </c>
      <c r="C4074" s="292" t="str">
        <f>'Historical VAR Data'!F4065</f>
        <v>79.07</v>
      </c>
      <c r="D4074">
        <f t="shared" si="63"/>
        <v>-4.6576032225579631E-3</v>
      </c>
      <c r="E4074">
        <v>-4.6576032225579631E-3</v>
      </c>
    </row>
    <row r="4075" spans="2:5">
      <c r="B4075" s="293">
        <f>'Historical VAR Data'!B4066</f>
        <v>39686</v>
      </c>
      <c r="C4075" s="292" t="str">
        <f>'Historical VAR Data'!F4066</f>
        <v>79.44</v>
      </c>
      <c r="D4075">
        <f t="shared" si="63"/>
        <v>6.4614215127326855E-3</v>
      </c>
      <c r="E4075">
        <v>6.4614215127326855E-3</v>
      </c>
    </row>
    <row r="4076" spans="2:5">
      <c r="B4076" s="293">
        <f>'Historical VAR Data'!B4067</f>
        <v>39685</v>
      </c>
      <c r="C4076" s="292" t="str">
        <f>'Historical VAR Data'!F4067</f>
        <v>78.93</v>
      </c>
      <c r="D4076">
        <f t="shared" si="63"/>
        <v>2.6676829268293695E-3</v>
      </c>
      <c r="E4076">
        <v>2.6676829268293695E-3</v>
      </c>
    </row>
    <row r="4077" spans="2:5">
      <c r="B4077" s="293">
        <f>'Historical VAR Data'!B4068</f>
        <v>39682</v>
      </c>
      <c r="C4077" s="292" t="str">
        <f>'Historical VAR Data'!F4068</f>
        <v>78.72</v>
      </c>
      <c r="D4077">
        <f t="shared" si="63"/>
        <v>-1.6983016983016977E-2</v>
      </c>
      <c r="E4077">
        <v>-1.6983016983016977E-2</v>
      </c>
    </row>
    <row r="4078" spans="2:5">
      <c r="B4078" s="293">
        <f>'Historical VAR Data'!B4069</f>
        <v>39681</v>
      </c>
      <c r="C4078" s="292" t="str">
        <f>'Historical VAR Data'!F4069</f>
        <v>80.08</v>
      </c>
      <c r="D4078">
        <f t="shared" si="63"/>
        <v>-5.6550424128180933E-2</v>
      </c>
      <c r="E4078">
        <v>-5.6550424128180933E-2</v>
      </c>
    </row>
    <row r="4079" spans="2:5">
      <c r="B4079" s="293">
        <f>'Historical VAR Data'!B4070</f>
        <v>39680</v>
      </c>
      <c r="C4079" s="292" t="str">
        <f>'Historical VAR Data'!F4070</f>
        <v>84.88</v>
      </c>
      <c r="D4079">
        <f t="shared" si="63"/>
        <v>1.1801168196447668E-2</v>
      </c>
      <c r="E4079">
        <v>1.1801168196447668E-2</v>
      </c>
    </row>
    <row r="4080" spans="2:5">
      <c r="B4080" s="293">
        <f>'Historical VAR Data'!B4071</f>
        <v>39679</v>
      </c>
      <c r="C4080" s="292" t="str">
        <f>'Historical VAR Data'!F4071</f>
        <v>83.89</v>
      </c>
      <c r="D4080">
        <f t="shared" si="63"/>
        <v>7.8087457952907948E-3</v>
      </c>
      <c r="E4080">
        <v>7.8087457952907948E-3</v>
      </c>
    </row>
    <row r="4081" spans="2:5">
      <c r="B4081" s="293">
        <f>'Historical VAR Data'!B4072</f>
        <v>39678</v>
      </c>
      <c r="C4081" s="292" t="str">
        <f>'Historical VAR Data'!F4072</f>
        <v>83.24</v>
      </c>
      <c r="D4081">
        <f t="shared" si="63"/>
        <v>-6.3268473200429887E-3</v>
      </c>
      <c r="E4081">
        <v>-6.3268473200429887E-3</v>
      </c>
    </row>
    <row r="4082" spans="2:5">
      <c r="B4082" s="293">
        <f>'Historical VAR Data'!B4073</f>
        <v>39674</v>
      </c>
      <c r="C4082" s="292" t="str">
        <f>'Historical VAR Data'!F4073</f>
        <v>83.77</v>
      </c>
      <c r="D4082">
        <f t="shared" si="63"/>
        <v>-2.638307763830788E-2</v>
      </c>
      <c r="E4082">
        <v>-2.638307763830788E-2</v>
      </c>
    </row>
    <row r="4083" spans="2:5">
      <c r="B4083" s="293">
        <f>'Historical VAR Data'!B4074</f>
        <v>39673</v>
      </c>
      <c r="C4083" s="292" t="str">
        <f>'Historical VAR Data'!F4074</f>
        <v>86.04</v>
      </c>
      <c r="D4083">
        <f t="shared" si="63"/>
        <v>6.7868008424995614E-3</v>
      </c>
      <c r="E4083">
        <v>6.7868008424995614E-3</v>
      </c>
    </row>
    <row r="4084" spans="2:5">
      <c r="B4084" s="293">
        <f>'Historical VAR Data'!B4075</f>
        <v>39672</v>
      </c>
      <c r="C4084" s="292" t="str">
        <f>'Historical VAR Data'!F4075</f>
        <v>85.46</v>
      </c>
      <c r="D4084">
        <f t="shared" si="63"/>
        <v>-3.4981343283583414E-3</v>
      </c>
      <c r="E4084">
        <v>-3.4981343283583414E-3</v>
      </c>
    </row>
    <row r="4085" spans="2:5">
      <c r="B4085" s="293">
        <f>'Historical VAR Data'!B4076</f>
        <v>39671</v>
      </c>
      <c r="C4085" s="292" t="str">
        <f>'Historical VAR Data'!F4076</f>
        <v>85.76</v>
      </c>
      <c r="D4085">
        <f t="shared" si="63"/>
        <v>4.5683495373081947E-3</v>
      </c>
      <c r="E4085">
        <v>4.5683495373081947E-3</v>
      </c>
    </row>
    <row r="4086" spans="2:5">
      <c r="B4086" s="293">
        <f>'Historical VAR Data'!B4077</f>
        <v>39668</v>
      </c>
      <c r="C4086" s="292" t="str">
        <f>'Historical VAR Data'!F4077</f>
        <v>85.37</v>
      </c>
      <c r="D4086">
        <f t="shared" si="63"/>
        <v>7.4345055463772682E-3</v>
      </c>
      <c r="E4086">
        <v>7.4345055463772682E-3</v>
      </c>
    </row>
    <row r="4087" spans="2:5">
      <c r="B4087" s="293">
        <f>'Historical VAR Data'!B4078</f>
        <v>39667</v>
      </c>
      <c r="C4087" s="292" t="str">
        <f>'Historical VAR Data'!F4078</f>
        <v>84.74</v>
      </c>
      <c r="D4087">
        <f t="shared" si="63"/>
        <v>1.6554702495201482E-2</v>
      </c>
      <c r="E4087">
        <v>1.6554702495201482E-2</v>
      </c>
    </row>
    <row r="4088" spans="2:5">
      <c r="B4088" s="293">
        <f>'Historical VAR Data'!B4079</f>
        <v>39666</v>
      </c>
      <c r="C4088" s="292" t="str">
        <f>'Historical VAR Data'!F4079</f>
        <v>83.36</v>
      </c>
      <c r="D4088">
        <f t="shared" si="63"/>
        <v>-1.1971079767689997E-2</v>
      </c>
      <c r="E4088">
        <v>-1.1971079767689997E-2</v>
      </c>
    </row>
    <row r="4089" spans="2:5">
      <c r="B4089" s="293">
        <f>'Historical VAR Data'!B4080</f>
        <v>39665</v>
      </c>
      <c r="C4089" s="292" t="str">
        <f>'Historical VAR Data'!F4080</f>
        <v>84.37</v>
      </c>
      <c r="D4089">
        <f t="shared" si="63"/>
        <v>4.5995536821224994E-2</v>
      </c>
      <c r="E4089">
        <v>4.5995536821224994E-2</v>
      </c>
    </row>
    <row r="4090" spans="2:5">
      <c r="B4090" s="293">
        <f>'Historical VAR Data'!B4081</f>
        <v>39664</v>
      </c>
      <c r="C4090" s="292" t="str">
        <f>'Historical VAR Data'!F4081</f>
        <v>80.66</v>
      </c>
      <c r="D4090">
        <f t="shared" si="63"/>
        <v>-1.1519607843137228E-2</v>
      </c>
      <c r="E4090">
        <v>-1.1519607843137228E-2</v>
      </c>
    </row>
    <row r="4091" spans="2:5">
      <c r="B4091" s="293">
        <f>'Historical VAR Data'!B4082</f>
        <v>39661</v>
      </c>
      <c r="C4091" s="292" t="str">
        <f>'Historical VAR Data'!F4082</f>
        <v>81.60</v>
      </c>
      <c r="D4091">
        <f t="shared" si="63"/>
        <v>3.7771842808088506E-2</v>
      </c>
      <c r="E4091">
        <v>3.7771842808088506E-2</v>
      </c>
    </row>
    <row r="4092" spans="2:5">
      <c r="B4092" s="293">
        <f>'Historical VAR Data'!B4083</f>
        <v>39660</v>
      </c>
      <c r="C4092" s="292" t="str">
        <f>'Historical VAR Data'!F4083</f>
        <v>78.63</v>
      </c>
      <c r="D4092">
        <f t="shared" si="63"/>
        <v>-3.1693711967545643E-3</v>
      </c>
      <c r="E4092">
        <v>-3.1693711967545643E-3</v>
      </c>
    </row>
    <row r="4093" spans="2:5">
      <c r="B4093" s="293">
        <f>'Historical VAR Data'!B4084</f>
        <v>39659</v>
      </c>
      <c r="C4093" s="292" t="str">
        <f>'Historical VAR Data'!F4084</f>
        <v>78.88</v>
      </c>
      <c r="D4093">
        <f t="shared" si="63"/>
        <v>-4.2602257555528648E-2</v>
      </c>
      <c r="E4093">
        <v>-4.2602257555528648E-2</v>
      </c>
    </row>
    <row r="4094" spans="2:5">
      <c r="B4094" s="293">
        <f>'Historical VAR Data'!B4085</f>
        <v>39658</v>
      </c>
      <c r="C4094" s="292" t="str">
        <f>'Historical VAR Data'!F4085</f>
        <v>82.39</v>
      </c>
      <c r="D4094">
        <f t="shared" si="63"/>
        <v>-3.3775067432860274E-2</v>
      </c>
      <c r="E4094">
        <v>-3.3775067432860274E-2</v>
      </c>
    </row>
    <row r="4095" spans="2:5">
      <c r="B4095" s="293">
        <f>'Historical VAR Data'!B4086</f>
        <v>39657</v>
      </c>
      <c r="C4095" s="292" t="str">
        <f>'Historical VAR Data'!F4086</f>
        <v>85.27</v>
      </c>
      <c r="D4095">
        <f t="shared" si="63"/>
        <v>-1.5812557710064689E-2</v>
      </c>
      <c r="E4095">
        <v>-1.5812557710064689E-2</v>
      </c>
    </row>
    <row r="4096" spans="2:5">
      <c r="B4096" s="293">
        <f>'Historical VAR Data'!B4087</f>
        <v>39654</v>
      </c>
      <c r="C4096" s="292" t="str">
        <f>'Historical VAR Data'!F4087</f>
        <v>86.64</v>
      </c>
      <c r="D4096">
        <f t="shared" si="63"/>
        <v>1.1676786548341896E-2</v>
      </c>
      <c r="E4096">
        <v>1.1676786548341896E-2</v>
      </c>
    </row>
    <row r="4097" spans="2:5">
      <c r="B4097" s="293">
        <f>'Historical VAR Data'!B4088</f>
        <v>39653</v>
      </c>
      <c r="C4097" s="292" t="str">
        <f>'Historical VAR Data'!F4088</f>
        <v>85.64</v>
      </c>
      <c r="D4097">
        <f t="shared" si="63"/>
        <v>-2.5711035267349316E-2</v>
      </c>
      <c r="E4097">
        <v>-2.5711035267349316E-2</v>
      </c>
    </row>
    <row r="4098" spans="2:5">
      <c r="B4098" s="293">
        <f>'Historical VAR Data'!B4089</f>
        <v>39652</v>
      </c>
      <c r="C4098" s="292" t="str">
        <f>'Historical VAR Data'!F4089</f>
        <v>87.90</v>
      </c>
      <c r="D4098">
        <f t="shared" si="63"/>
        <v>2.963570340869159E-2</v>
      </c>
      <c r="E4098">
        <v>2.963570340869159E-2</v>
      </c>
    </row>
    <row r="4099" spans="2:5">
      <c r="B4099" s="293">
        <f>'Historical VAR Data'!B4090</f>
        <v>39651</v>
      </c>
      <c r="C4099" s="292" t="str">
        <f>'Historical VAR Data'!F4090</f>
        <v>85.37</v>
      </c>
      <c r="D4099">
        <f t="shared" si="63"/>
        <v>1.9099916437865686E-2</v>
      </c>
      <c r="E4099">
        <v>1.9099916437865686E-2</v>
      </c>
    </row>
    <row r="4100" spans="2:5">
      <c r="B4100" s="293">
        <f>'Historical VAR Data'!B4091</f>
        <v>39650</v>
      </c>
      <c r="C4100" s="292" t="str">
        <f>'Historical VAR Data'!F4091</f>
        <v>83.77</v>
      </c>
      <c r="D4100">
        <f t="shared" si="63"/>
        <v>4.4253303415607043E-2</v>
      </c>
      <c r="E4100">
        <v>4.4253303415607043E-2</v>
      </c>
    </row>
    <row r="4101" spans="2:5">
      <c r="B4101" s="293">
        <f>'Historical VAR Data'!B4092</f>
        <v>39647</v>
      </c>
      <c r="C4101" s="292" t="str">
        <f>'Historical VAR Data'!F4092</f>
        <v>80.22</v>
      </c>
      <c r="D4101">
        <f t="shared" si="63"/>
        <v>5.1376146788990849E-2</v>
      </c>
      <c r="E4101">
        <v>5.1376146788990849E-2</v>
      </c>
    </row>
    <row r="4102" spans="2:5">
      <c r="B4102" s="293">
        <f>'Historical VAR Data'!B4093</f>
        <v>39646</v>
      </c>
      <c r="C4102" s="292" t="str">
        <f>'Historical VAR Data'!F4093</f>
        <v>76.30</v>
      </c>
      <c r="D4102">
        <f t="shared" si="63"/>
        <v>1.8283731482717072E-2</v>
      </c>
      <c r="E4102">
        <v>1.8283731482717072E-2</v>
      </c>
    </row>
    <row r="4103" spans="2:5">
      <c r="B4103" s="293">
        <f>'Historical VAR Data'!B4094</f>
        <v>39645</v>
      </c>
      <c r="C4103" s="292" t="str">
        <f>'Historical VAR Data'!F4094</f>
        <v>74.93</v>
      </c>
      <c r="D4103">
        <f t="shared" si="63"/>
        <v>-4.0021344717165058E-4</v>
      </c>
      <c r="E4103">
        <v>-4.0021344717165058E-4</v>
      </c>
    </row>
    <row r="4104" spans="2:5">
      <c r="B4104" s="293">
        <f>'Historical VAR Data'!B4095</f>
        <v>39644</v>
      </c>
      <c r="C4104" s="292" t="str">
        <f>'Historical VAR Data'!F4095</f>
        <v>74.96</v>
      </c>
      <c r="D4104">
        <f t="shared" si="63"/>
        <v>-2.7503892060197259E-2</v>
      </c>
      <c r="E4104">
        <v>-2.7503892060197259E-2</v>
      </c>
    </row>
    <row r="4105" spans="2:5">
      <c r="B4105" s="293">
        <f>'Historical VAR Data'!B4096</f>
        <v>39643</v>
      </c>
      <c r="C4105" s="292" t="str">
        <f>'Historical VAR Data'!F4096</f>
        <v>77.08</v>
      </c>
      <c r="D4105">
        <f t="shared" si="63"/>
        <v>3.0894743881235823E-2</v>
      </c>
      <c r="E4105">
        <v>3.0894743881235823E-2</v>
      </c>
    </row>
    <row r="4106" spans="2:5">
      <c r="B4106" s="293">
        <f>'Historical VAR Data'!B4097</f>
        <v>39640</v>
      </c>
      <c r="C4106" s="292" t="str">
        <f>'Historical VAR Data'!F4097</f>
        <v>74.77</v>
      </c>
      <c r="D4106">
        <f t="shared" si="63"/>
        <v>-2.9717103555670987E-2</v>
      </c>
      <c r="E4106">
        <v>-2.9717103555670987E-2</v>
      </c>
    </row>
    <row r="4107" spans="2:5">
      <c r="B4107" s="293">
        <f>'Historical VAR Data'!B4098</f>
        <v>39639</v>
      </c>
      <c r="C4107" s="292" t="str">
        <f>'Historical VAR Data'!F4098</f>
        <v>77.06</v>
      </c>
      <c r="D4107">
        <f t="shared" si="63"/>
        <v>-8.874598070739521E-3</v>
      </c>
      <c r="E4107">
        <v>-8.874598070739521E-3</v>
      </c>
    </row>
    <row r="4108" spans="2:5">
      <c r="B4108" s="293">
        <f>'Historical VAR Data'!B4099</f>
        <v>39638</v>
      </c>
      <c r="C4108" s="292" t="str">
        <f>'Historical VAR Data'!F4099</f>
        <v>77.75</v>
      </c>
      <c r="D4108">
        <f t="shared" si="63"/>
        <v>4.4325050369375382E-2</v>
      </c>
      <c r="E4108">
        <v>4.4325050369375382E-2</v>
      </c>
    </row>
    <row r="4109" spans="2:5">
      <c r="B4109" s="293">
        <f>'Historical VAR Data'!B4100</f>
        <v>39637</v>
      </c>
      <c r="C4109" s="292" t="str">
        <f>'Historical VAR Data'!F4100</f>
        <v>74.45</v>
      </c>
      <c r="D4109">
        <f t="shared" ref="D4109:D4172" si="64">(C4109-C4110)/C4110</f>
        <v>3.661932609301044E-2</v>
      </c>
      <c r="E4109">
        <v>3.661932609301044E-2</v>
      </c>
    </row>
    <row r="4110" spans="2:5">
      <c r="B4110" s="293">
        <f>'Historical VAR Data'!B4101</f>
        <v>39636</v>
      </c>
      <c r="C4110" s="292" t="str">
        <f>'Historical VAR Data'!F4101</f>
        <v>71.82</v>
      </c>
      <c r="D4110">
        <f t="shared" si="64"/>
        <v>1.112206110094315E-2</v>
      </c>
      <c r="E4110">
        <v>1.112206110094315E-2</v>
      </c>
    </row>
    <row r="4111" spans="2:5">
      <c r="B4111" s="293">
        <f>'Historical VAR Data'!B4102</f>
        <v>39633</v>
      </c>
      <c r="C4111" s="292" t="str">
        <f>'Historical VAR Data'!F4102</f>
        <v>71.03</v>
      </c>
      <c r="D4111">
        <f t="shared" si="64"/>
        <v>8.8055673909956615E-3</v>
      </c>
      <c r="E4111">
        <v>8.8055673909956615E-3</v>
      </c>
    </row>
    <row r="4112" spans="2:5">
      <c r="B4112" s="293">
        <f>'Historical VAR Data'!B4103</f>
        <v>39632</v>
      </c>
      <c r="C4112" s="292" t="str">
        <f>'Historical VAR Data'!F4103</f>
        <v>70.41</v>
      </c>
      <c r="D4112">
        <f t="shared" si="64"/>
        <v>-3.9950913553313427E-2</v>
      </c>
      <c r="E4112">
        <v>-3.9950913553313427E-2</v>
      </c>
    </row>
    <row r="4113" spans="2:5">
      <c r="B4113" s="293">
        <f>'Historical VAR Data'!B4104</f>
        <v>39631</v>
      </c>
      <c r="C4113" s="292" t="str">
        <f>'Historical VAR Data'!F4104</f>
        <v>73.34</v>
      </c>
      <c r="D4113">
        <f t="shared" si="64"/>
        <v>3.7487622011600025E-2</v>
      </c>
      <c r="E4113">
        <v>3.7487622011600025E-2</v>
      </c>
    </row>
    <row r="4114" spans="2:5">
      <c r="B4114" s="293">
        <f>'Historical VAR Data'!B4105</f>
        <v>39630</v>
      </c>
      <c r="C4114" s="292" t="str">
        <f>'Historical VAR Data'!F4105</f>
        <v>70.69</v>
      </c>
      <c r="D4114">
        <f t="shared" si="64"/>
        <v>8.2727143060904052E-3</v>
      </c>
      <c r="E4114">
        <v>8.2727143060904052E-3</v>
      </c>
    </row>
    <row r="4115" spans="2:5">
      <c r="B4115" s="293">
        <f>'Historical VAR Data'!B4106</f>
        <v>39629</v>
      </c>
      <c r="C4115" s="292" t="str">
        <f>'Historical VAR Data'!F4106</f>
        <v>70.11</v>
      </c>
      <c r="D4115">
        <f t="shared" si="64"/>
        <v>7.3275862068966262E-3</v>
      </c>
      <c r="E4115">
        <v>7.3275862068966262E-3</v>
      </c>
    </row>
    <row r="4116" spans="2:5">
      <c r="B4116" s="293">
        <f>'Historical VAR Data'!B4107</f>
        <v>39626</v>
      </c>
      <c r="C4116" s="292" t="str">
        <f>'Historical VAR Data'!F4107</f>
        <v>69.60</v>
      </c>
      <c r="D4116">
        <f t="shared" si="64"/>
        <v>-2.8340080971659937E-2</v>
      </c>
      <c r="E4116">
        <v>-2.8340080971659937E-2</v>
      </c>
    </row>
    <row r="4117" spans="2:5">
      <c r="B4117" s="293">
        <f>'Historical VAR Data'!B4108</f>
        <v>39625</v>
      </c>
      <c r="C4117" s="292" t="str">
        <f>'Historical VAR Data'!F4108</f>
        <v>71.63</v>
      </c>
      <c r="D4117">
        <f t="shared" si="64"/>
        <v>-9.9516240497581048E-3</v>
      </c>
      <c r="E4117">
        <v>-9.9516240497581048E-3</v>
      </c>
    </row>
    <row r="4118" spans="2:5">
      <c r="B4118" s="293">
        <f>'Historical VAR Data'!B4109</f>
        <v>39624</v>
      </c>
      <c r="C4118" s="292" t="str">
        <f>'Historical VAR Data'!F4109</f>
        <v>72.35</v>
      </c>
      <c r="D4118">
        <f t="shared" si="64"/>
        <v>7.3795600111389754E-3</v>
      </c>
      <c r="E4118">
        <v>7.3795600111389754E-3</v>
      </c>
    </row>
    <row r="4119" spans="2:5">
      <c r="B4119" s="293">
        <f>'Historical VAR Data'!B4110</f>
        <v>39623</v>
      </c>
      <c r="C4119" s="292" t="str">
        <f>'Historical VAR Data'!F4110</f>
        <v>71.82</v>
      </c>
      <c r="D4119">
        <f t="shared" si="64"/>
        <v>-4.0352752538749467E-2</v>
      </c>
      <c r="E4119">
        <v>-4.0352752538749467E-2</v>
      </c>
    </row>
    <row r="4120" spans="2:5">
      <c r="B4120" s="293">
        <f>'Historical VAR Data'!B4111</f>
        <v>39622</v>
      </c>
      <c r="C4120" s="292" t="str">
        <f>'Historical VAR Data'!F4111</f>
        <v>74.84</v>
      </c>
      <c r="D4120">
        <f t="shared" si="64"/>
        <v>-4.654874318393328E-3</v>
      </c>
      <c r="E4120">
        <v>-4.654874318393328E-3</v>
      </c>
    </row>
    <row r="4121" spans="2:5">
      <c r="B4121" s="293">
        <f>'Historical VAR Data'!B4112</f>
        <v>39619</v>
      </c>
      <c r="C4121" s="292" t="str">
        <f>'Historical VAR Data'!F4112</f>
        <v>75.19</v>
      </c>
      <c r="D4121">
        <f t="shared" si="64"/>
        <v>-1.7509473409120652E-2</v>
      </c>
      <c r="E4121">
        <v>-1.7509473409120652E-2</v>
      </c>
    </row>
    <row r="4122" spans="2:5">
      <c r="B4122" s="293">
        <f>'Historical VAR Data'!B4113</f>
        <v>39618</v>
      </c>
      <c r="C4122" s="292" t="str">
        <f>'Historical VAR Data'!F4113</f>
        <v>76.53</v>
      </c>
      <c r="D4122">
        <f t="shared" si="64"/>
        <v>-8.9355089355089064E-3</v>
      </c>
      <c r="E4122">
        <v>-8.9355089355089064E-3</v>
      </c>
    </row>
    <row r="4123" spans="2:5">
      <c r="B4123" s="293">
        <f>'Historical VAR Data'!B4114</f>
        <v>39617</v>
      </c>
      <c r="C4123" s="292" t="str">
        <f>'Historical VAR Data'!F4114</f>
        <v>77.22</v>
      </c>
      <c r="D4123">
        <f t="shared" si="64"/>
        <v>-5.4095826893354165E-3</v>
      </c>
      <c r="E4123">
        <v>-5.4095826893354165E-3</v>
      </c>
    </row>
    <row r="4124" spans="2:5">
      <c r="B4124" s="293">
        <f>'Historical VAR Data'!B4115</f>
        <v>39616</v>
      </c>
      <c r="C4124" s="292" t="str">
        <f>'Historical VAR Data'!F4115</f>
        <v>77.64</v>
      </c>
      <c r="D4124">
        <f t="shared" si="64"/>
        <v>1.3048016701461378E-2</v>
      </c>
      <c r="E4124">
        <v>1.3048016701461378E-2</v>
      </c>
    </row>
    <row r="4125" spans="2:5">
      <c r="B4125" s="293">
        <f>'Historical VAR Data'!B4116</f>
        <v>39615</v>
      </c>
      <c r="C4125" s="292" t="str">
        <f>'Historical VAR Data'!F4116</f>
        <v>76.64</v>
      </c>
      <c r="D4125">
        <f t="shared" si="64"/>
        <v>2.9692328362219449E-2</v>
      </c>
      <c r="E4125">
        <v>2.9692328362219449E-2</v>
      </c>
    </row>
    <row r="4126" spans="2:5">
      <c r="B4126" s="293">
        <f>'Historical VAR Data'!B4117</f>
        <v>39612</v>
      </c>
      <c r="C4126" s="292" t="str">
        <f>'Historical VAR Data'!F4117</f>
        <v>74.43</v>
      </c>
      <c r="D4126">
        <f t="shared" si="64"/>
        <v>-1.1553784860557642E-2</v>
      </c>
      <c r="E4126">
        <v>-1.1553784860557642E-2</v>
      </c>
    </row>
    <row r="4127" spans="2:5">
      <c r="B4127" s="293">
        <f>'Historical VAR Data'!B4118</f>
        <v>39611</v>
      </c>
      <c r="C4127" s="292" t="str">
        <f>'Historical VAR Data'!F4118</f>
        <v>75.30</v>
      </c>
      <c r="D4127">
        <f t="shared" si="64"/>
        <v>-1.5428870292887118E-2</v>
      </c>
      <c r="E4127">
        <v>-1.5428870292887118E-2</v>
      </c>
    </row>
    <row r="4128" spans="2:5">
      <c r="B4128" s="293">
        <f>'Historical VAR Data'!B4119</f>
        <v>39610</v>
      </c>
      <c r="C4128" s="292" t="str">
        <f>'Historical VAR Data'!F4119</f>
        <v>76.48</v>
      </c>
      <c r="D4128">
        <f t="shared" si="64"/>
        <v>2.5613517500335404E-2</v>
      </c>
      <c r="E4128">
        <v>2.5613517500335404E-2</v>
      </c>
    </row>
    <row r="4129" spans="2:5">
      <c r="B4129" s="293">
        <f>'Historical VAR Data'!B4120</f>
        <v>39609</v>
      </c>
      <c r="C4129" s="292" t="str">
        <f>'Historical VAR Data'!F4120</f>
        <v>74.57</v>
      </c>
      <c r="D4129">
        <f t="shared" si="64"/>
        <v>-1.061430277298675E-2</v>
      </c>
      <c r="E4129">
        <v>-1.061430277298675E-2</v>
      </c>
    </row>
    <row r="4130" spans="2:5">
      <c r="B4130" s="293">
        <f>'Historical VAR Data'!B4121</f>
        <v>39608</v>
      </c>
      <c r="C4130" s="292" t="str">
        <f>'Historical VAR Data'!F4121</f>
        <v>75.37</v>
      </c>
      <c r="D4130">
        <f t="shared" si="64"/>
        <v>-1.3868899646735603E-2</v>
      </c>
      <c r="E4130">
        <v>-1.3868899646735603E-2</v>
      </c>
    </row>
    <row r="4131" spans="2:5">
      <c r="B4131" s="293">
        <f>'Historical VAR Data'!B4122</f>
        <v>39605</v>
      </c>
      <c r="C4131" s="292" t="str">
        <f>'Historical VAR Data'!F4122</f>
        <v>76.43</v>
      </c>
      <c r="D4131">
        <f t="shared" si="64"/>
        <v>-7.917964693665621E-3</v>
      </c>
      <c r="E4131">
        <v>-7.917964693665621E-3</v>
      </c>
    </row>
    <row r="4132" spans="2:5">
      <c r="B4132" s="293">
        <f>'Historical VAR Data'!B4123</f>
        <v>39604</v>
      </c>
      <c r="C4132" s="292" t="str">
        <f>'Historical VAR Data'!F4123</f>
        <v>77.04</v>
      </c>
      <c r="D4132">
        <f t="shared" si="64"/>
        <v>5.7370299203952882E-2</v>
      </c>
      <c r="E4132">
        <v>5.7370299203952882E-2</v>
      </c>
    </row>
    <row r="4133" spans="2:5">
      <c r="B4133" s="293">
        <f>'Historical VAR Data'!B4124</f>
        <v>39603</v>
      </c>
      <c r="C4133" s="292" t="str">
        <f>'Historical VAR Data'!F4124</f>
        <v>72.86</v>
      </c>
      <c r="D4133">
        <f t="shared" si="64"/>
        <v>-1.2737127371273683E-2</v>
      </c>
      <c r="E4133">
        <v>-1.2737127371273683E-2</v>
      </c>
    </row>
    <row r="4134" spans="2:5">
      <c r="B4134" s="293">
        <f>'Historical VAR Data'!B4125</f>
        <v>39602</v>
      </c>
      <c r="C4134" s="292" t="str">
        <f>'Historical VAR Data'!F4125</f>
        <v>73.80</v>
      </c>
      <c r="D4134">
        <f t="shared" si="64"/>
        <v>-9.3959731543624535E-3</v>
      </c>
      <c r="E4134">
        <v>-9.3959731543624535E-3</v>
      </c>
    </row>
    <row r="4135" spans="2:5">
      <c r="B4135" s="293">
        <f>'Historical VAR Data'!B4126</f>
        <v>39601</v>
      </c>
      <c r="C4135" s="292" t="str">
        <f>'Historical VAR Data'!F4126</f>
        <v>74.50</v>
      </c>
      <c r="D4135">
        <f t="shared" si="64"/>
        <v>-6.3482086737900664E-2</v>
      </c>
      <c r="E4135">
        <v>-6.3482086737900664E-2</v>
      </c>
    </row>
    <row r="4136" spans="2:5">
      <c r="B4136" s="293">
        <f>'Historical VAR Data'!B4127</f>
        <v>39598</v>
      </c>
      <c r="C4136" s="292" t="str">
        <f>'Historical VAR Data'!F4127</f>
        <v>79.55</v>
      </c>
      <c r="D4136">
        <f t="shared" si="64"/>
        <v>6.4524291497974557E-3</v>
      </c>
      <c r="E4136">
        <v>6.4524291497974557E-3</v>
      </c>
    </row>
    <row r="4137" spans="2:5">
      <c r="B4137" s="293">
        <f>'Historical VAR Data'!B4128</f>
        <v>39597</v>
      </c>
      <c r="C4137" s="292" t="str">
        <f>'Historical VAR Data'!F4128</f>
        <v>79.04</v>
      </c>
      <c r="D4137">
        <f t="shared" si="64"/>
        <v>-3.1372549019607697E-2</v>
      </c>
      <c r="E4137">
        <v>-3.1372549019607697E-2</v>
      </c>
    </row>
    <row r="4138" spans="2:5">
      <c r="B4138" s="293">
        <f>'Historical VAR Data'!B4129</f>
        <v>39596</v>
      </c>
      <c r="C4138" s="292" t="str">
        <f>'Historical VAR Data'!F4129</f>
        <v>81.60</v>
      </c>
      <c r="D4138">
        <f t="shared" si="64"/>
        <v>-3.6630036630038013E-3</v>
      </c>
      <c r="E4138">
        <v>-3.6630036630038013E-3</v>
      </c>
    </row>
    <row r="4139" spans="2:5">
      <c r="B4139" s="293">
        <f>'Historical VAR Data'!B4130</f>
        <v>39595</v>
      </c>
      <c r="C4139" s="292" t="str">
        <f>'Historical VAR Data'!F4130</f>
        <v>81.90</v>
      </c>
      <c r="D4139">
        <f t="shared" si="64"/>
        <v>1.0736764161421752E-2</v>
      </c>
      <c r="E4139">
        <v>1.0736764161421752E-2</v>
      </c>
    </row>
    <row r="4140" spans="2:5">
      <c r="B4140" s="293">
        <f>'Historical VAR Data'!B4131</f>
        <v>39594</v>
      </c>
      <c r="C4140" s="292" t="str">
        <f>'Historical VAR Data'!F4131</f>
        <v>81.03</v>
      </c>
      <c r="D4140">
        <f t="shared" si="64"/>
        <v>-6.9852941176469759E-3</v>
      </c>
      <c r="E4140">
        <v>-6.9852941176469759E-3</v>
      </c>
    </row>
    <row r="4141" spans="2:5">
      <c r="B4141" s="293">
        <f>'Historical VAR Data'!B4132</f>
        <v>39591</v>
      </c>
      <c r="C4141" s="292" t="str">
        <f>'Historical VAR Data'!F4132</f>
        <v>81.60</v>
      </c>
      <c r="D4141">
        <f t="shared" si="64"/>
        <v>-1.0909090909090978E-2</v>
      </c>
      <c r="E4141">
        <v>-1.0909090909090978E-2</v>
      </c>
    </row>
    <row r="4142" spans="2:5">
      <c r="B4142" s="293">
        <f>'Historical VAR Data'!B4133</f>
        <v>39590</v>
      </c>
      <c r="C4142" s="292" t="str">
        <f>'Historical VAR Data'!F4133</f>
        <v>82.50</v>
      </c>
      <c r="D4142">
        <f t="shared" si="64"/>
        <v>-1.7857142857142856E-2</v>
      </c>
      <c r="E4142">
        <v>-1.7857142857142856E-2</v>
      </c>
    </row>
    <row r="4143" spans="2:5">
      <c r="B4143" s="293">
        <f>'Historical VAR Data'!B4134</f>
        <v>39589</v>
      </c>
      <c r="C4143" s="292" t="str">
        <f>'Historical VAR Data'!F4134</f>
        <v>84.00</v>
      </c>
      <c r="D4143">
        <f t="shared" si="64"/>
        <v>-2.1549213744903838E-2</v>
      </c>
      <c r="E4143">
        <v>-2.1549213744903838E-2</v>
      </c>
    </row>
    <row r="4144" spans="2:5">
      <c r="B4144" s="293">
        <f>'Historical VAR Data'!B4135</f>
        <v>39588</v>
      </c>
      <c r="C4144" s="292" t="str">
        <f>'Historical VAR Data'!F4135</f>
        <v>85.85</v>
      </c>
      <c r="D4144">
        <f t="shared" si="64"/>
        <v>-2.6202359346642494E-2</v>
      </c>
      <c r="E4144">
        <v>-2.6202359346642494E-2</v>
      </c>
    </row>
    <row r="4145" spans="2:5">
      <c r="B4145" s="293">
        <f>'Historical VAR Data'!B4136</f>
        <v>39584</v>
      </c>
      <c r="C4145" s="292" t="str">
        <f>'Historical VAR Data'!F4136</f>
        <v>88.16</v>
      </c>
      <c r="D4145">
        <f t="shared" si="64"/>
        <v>-1.8115942028985121E-3</v>
      </c>
      <c r="E4145">
        <v>-1.8115942028985121E-3</v>
      </c>
    </row>
    <row r="4146" spans="2:5">
      <c r="B4146" s="293">
        <f>'Historical VAR Data'!B4137</f>
        <v>39583</v>
      </c>
      <c r="C4146" s="292" t="str">
        <f>'Historical VAR Data'!F4137</f>
        <v>88.32</v>
      </c>
      <c r="D4146">
        <f t="shared" si="64"/>
        <v>6.8399452804376922E-3</v>
      </c>
      <c r="E4146">
        <v>6.8399452804376922E-3</v>
      </c>
    </row>
    <row r="4147" spans="2:5">
      <c r="B4147" s="293">
        <f>'Historical VAR Data'!B4138</f>
        <v>39582</v>
      </c>
      <c r="C4147" s="292" t="str">
        <f>'Historical VAR Data'!F4138</f>
        <v>87.72</v>
      </c>
      <c r="D4147">
        <f t="shared" si="64"/>
        <v>-7.8045469969460213E-3</v>
      </c>
      <c r="E4147">
        <v>-7.8045469969460213E-3</v>
      </c>
    </row>
    <row r="4148" spans="2:5">
      <c r="B4148" s="293">
        <f>'Historical VAR Data'!B4139</f>
        <v>39581</v>
      </c>
      <c r="C4148" s="292" t="str">
        <f>'Historical VAR Data'!F4139</f>
        <v>88.41</v>
      </c>
      <c r="D4148">
        <f t="shared" si="64"/>
        <v>-2.9322205932108391E-3</v>
      </c>
      <c r="E4148">
        <v>-2.9322205932108391E-3</v>
      </c>
    </row>
    <row r="4149" spans="2:5">
      <c r="B4149" s="293">
        <f>'Historical VAR Data'!B4140</f>
        <v>39580</v>
      </c>
      <c r="C4149" s="292" t="str">
        <f>'Historical VAR Data'!F4140</f>
        <v>88.67</v>
      </c>
      <c r="D4149">
        <f t="shared" si="64"/>
        <v>7.9006772009037696E-4</v>
      </c>
      <c r="E4149">
        <v>7.9006772009037696E-4</v>
      </c>
    </row>
    <row r="4150" spans="2:5">
      <c r="B4150" s="293">
        <f>'Historical VAR Data'!B4141</f>
        <v>39577</v>
      </c>
      <c r="C4150" s="292" t="str">
        <f>'Historical VAR Data'!F4141</f>
        <v>88.60</v>
      </c>
      <c r="D4150">
        <f t="shared" si="64"/>
        <v>-4.1587051815219125E-3</v>
      </c>
      <c r="E4150">
        <v>-4.1587051815219125E-3</v>
      </c>
    </row>
    <row r="4151" spans="2:5">
      <c r="B4151" s="293">
        <f>'Historical VAR Data'!B4142</f>
        <v>39576</v>
      </c>
      <c r="C4151" s="292" t="str">
        <f>'Historical VAR Data'!F4142</f>
        <v>88.97</v>
      </c>
      <c r="D4151">
        <f t="shared" si="64"/>
        <v>-1.1004891062694476E-2</v>
      </c>
      <c r="E4151">
        <v>-1.1004891062694476E-2</v>
      </c>
    </row>
    <row r="4152" spans="2:5">
      <c r="B4152" s="293">
        <f>'Historical VAR Data'!B4143</f>
        <v>39575</v>
      </c>
      <c r="C4152" s="292" t="str">
        <f>'Historical VAR Data'!F4143</f>
        <v>89.96</v>
      </c>
      <c r="D4152">
        <f t="shared" si="64"/>
        <v>-6.0766766103194274E-3</v>
      </c>
      <c r="E4152">
        <v>-6.0766766103194274E-3</v>
      </c>
    </row>
    <row r="4153" spans="2:5">
      <c r="B4153" s="293">
        <f>'Historical VAR Data'!B4144</f>
        <v>39574</v>
      </c>
      <c r="C4153" s="292" t="str">
        <f>'Historical VAR Data'!F4144</f>
        <v>90.51</v>
      </c>
      <c r="D4153">
        <f t="shared" si="64"/>
        <v>-1.1143887250081896E-2</v>
      </c>
      <c r="E4153">
        <v>-1.1143887250081896E-2</v>
      </c>
    </row>
    <row r="4154" spans="2:5">
      <c r="B4154" s="293">
        <f>'Historical VAR Data'!B4145</f>
        <v>39573</v>
      </c>
      <c r="C4154" s="292" t="str">
        <f>'Historical VAR Data'!F4145</f>
        <v>91.53</v>
      </c>
      <c r="D4154">
        <f t="shared" si="64"/>
        <v>-1.2195121951219464E-2</v>
      </c>
      <c r="E4154">
        <v>-1.2195121951219464E-2</v>
      </c>
    </row>
    <row r="4155" spans="2:5">
      <c r="B4155" s="293">
        <f>'Historical VAR Data'!B4146</f>
        <v>39570</v>
      </c>
      <c r="C4155" s="292" t="str">
        <f>'Historical VAR Data'!F4146</f>
        <v>92.66</v>
      </c>
      <c r="D4155">
        <f t="shared" si="64"/>
        <v>2.0372205704217532E-2</v>
      </c>
      <c r="E4155">
        <v>2.0372205704217532E-2</v>
      </c>
    </row>
    <row r="4156" spans="2:5">
      <c r="B4156" s="293">
        <f>'Historical VAR Data'!B4147</f>
        <v>39568</v>
      </c>
      <c r="C4156" s="292" t="str">
        <f>'Historical VAR Data'!F4147</f>
        <v>90.81</v>
      </c>
      <c r="D4156">
        <f t="shared" si="64"/>
        <v>1.0234731338302388E-2</v>
      </c>
      <c r="E4156">
        <v>1.0234731338302388E-2</v>
      </c>
    </row>
    <row r="4157" spans="2:5">
      <c r="B4157" s="293">
        <f>'Historical VAR Data'!B4148</f>
        <v>39567</v>
      </c>
      <c r="C4157" s="292" t="str">
        <f>'Historical VAR Data'!F4148</f>
        <v>89.89</v>
      </c>
      <c r="D4157">
        <f t="shared" si="64"/>
        <v>9.0929501571621277E-3</v>
      </c>
      <c r="E4157">
        <v>9.0929501571621277E-3</v>
      </c>
    </row>
    <row r="4158" spans="2:5">
      <c r="B4158" s="293">
        <f>'Historical VAR Data'!B4149</f>
        <v>39566</v>
      </c>
      <c r="C4158" s="292" t="str">
        <f>'Historical VAR Data'!F4149</f>
        <v>89.08</v>
      </c>
      <c r="D4158">
        <f t="shared" si="64"/>
        <v>1.7993702204228137E-3</v>
      </c>
      <c r="E4158">
        <v>1.7993702204228137E-3</v>
      </c>
    </row>
    <row r="4159" spans="2:5">
      <c r="B4159" s="293">
        <f>'Historical VAR Data'!B4150</f>
        <v>39563</v>
      </c>
      <c r="C4159" s="292" t="str">
        <f>'Historical VAR Data'!F4150</f>
        <v>88.92</v>
      </c>
      <c r="D4159">
        <f t="shared" si="64"/>
        <v>1.2295081967213095E-2</v>
      </c>
      <c r="E4159">
        <v>1.2295081967213095E-2</v>
      </c>
    </row>
    <row r="4160" spans="2:5">
      <c r="B4160" s="293">
        <f>'Historical VAR Data'!B4151</f>
        <v>39562</v>
      </c>
      <c r="C4160" s="292" t="str">
        <f>'Historical VAR Data'!F4151</f>
        <v>87.84</v>
      </c>
      <c r="D4160">
        <f t="shared" si="64"/>
        <v>-2.8533510285335083E-2</v>
      </c>
      <c r="E4160">
        <v>-2.8533510285335083E-2</v>
      </c>
    </row>
    <row r="4161" spans="2:5">
      <c r="B4161" s="293">
        <f>'Historical VAR Data'!B4152</f>
        <v>39561</v>
      </c>
      <c r="C4161" s="292" t="str">
        <f>'Historical VAR Data'!F4152</f>
        <v>90.42</v>
      </c>
      <c r="D4161">
        <f t="shared" si="64"/>
        <v>0</v>
      </c>
      <c r="E4161">
        <v>0</v>
      </c>
    </row>
    <row r="4162" spans="2:5">
      <c r="B4162" s="293">
        <f>'Historical VAR Data'!B4153</f>
        <v>39560</v>
      </c>
      <c r="C4162" s="292" t="str">
        <f>'Historical VAR Data'!F4153</f>
        <v>90.42</v>
      </c>
      <c r="D4162">
        <f t="shared" si="64"/>
        <v>8.7014725568942564E-3</v>
      </c>
      <c r="E4162">
        <v>8.7014725568942564E-3</v>
      </c>
    </row>
    <row r="4163" spans="2:5">
      <c r="B4163" s="293">
        <f>'Historical VAR Data'!B4154</f>
        <v>39559</v>
      </c>
      <c r="C4163" s="292" t="str">
        <f>'Historical VAR Data'!F4154</f>
        <v>89.64</v>
      </c>
      <c r="D4163">
        <f t="shared" si="64"/>
        <v>2.5394646533973907E-2</v>
      </c>
      <c r="E4163">
        <v>2.5394646533973907E-2</v>
      </c>
    </row>
    <row r="4164" spans="2:5">
      <c r="B4164" s="293">
        <f>'Historical VAR Data'!B4155</f>
        <v>39555</v>
      </c>
      <c r="C4164" s="292" t="str">
        <f>'Historical VAR Data'!F4155</f>
        <v>87.42</v>
      </c>
      <c r="D4164">
        <f t="shared" si="64"/>
        <v>1.0986469295709528E-2</v>
      </c>
      <c r="E4164">
        <v>1.0986469295709528E-2</v>
      </c>
    </row>
    <row r="4165" spans="2:5">
      <c r="B4165" s="293">
        <f>'Historical VAR Data'!B4156</f>
        <v>39554</v>
      </c>
      <c r="C4165" s="292" t="str">
        <f>'Historical VAR Data'!F4156</f>
        <v>86.47</v>
      </c>
      <c r="D4165">
        <f t="shared" si="64"/>
        <v>-2.1168213719719317E-2</v>
      </c>
      <c r="E4165">
        <v>-2.1168213719719317E-2</v>
      </c>
    </row>
    <row r="4166" spans="2:5">
      <c r="B4166" s="293">
        <f>'Historical VAR Data'!B4157</f>
        <v>39553</v>
      </c>
      <c r="C4166" s="292" t="str">
        <f>'Historical VAR Data'!F4157</f>
        <v>88.34</v>
      </c>
      <c r="D4166">
        <f t="shared" si="64"/>
        <v>2.4350649350649452E-2</v>
      </c>
      <c r="E4166">
        <v>2.4350649350649452E-2</v>
      </c>
    </row>
    <row r="4167" spans="2:5">
      <c r="B4167" s="293">
        <f>'Historical VAR Data'!B4158</f>
        <v>39549</v>
      </c>
      <c r="C4167" s="292" t="str">
        <f>'Historical VAR Data'!F4158</f>
        <v>86.24</v>
      </c>
      <c r="D4167">
        <f t="shared" si="64"/>
        <v>4.5428072218986672E-3</v>
      </c>
      <c r="E4167">
        <v>4.5428072218986672E-3</v>
      </c>
    </row>
    <row r="4168" spans="2:5">
      <c r="B4168" s="293">
        <f>'Historical VAR Data'!B4159</f>
        <v>39548</v>
      </c>
      <c r="C4168" s="292" t="str">
        <f>'Historical VAR Data'!F4159</f>
        <v>85.85</v>
      </c>
      <c r="D4168">
        <f t="shared" si="64"/>
        <v>-8.3169689268799696E-3</v>
      </c>
      <c r="E4168">
        <v>-8.3169689268799696E-3</v>
      </c>
    </row>
    <row r="4169" spans="2:5">
      <c r="B4169" s="293">
        <f>'Historical VAR Data'!B4160</f>
        <v>39547</v>
      </c>
      <c r="C4169" s="292" t="str">
        <f>'Historical VAR Data'!F4160</f>
        <v>86.57</v>
      </c>
      <c r="D4169">
        <f t="shared" si="64"/>
        <v>4.8752176436446604E-3</v>
      </c>
      <c r="E4169">
        <v>4.8752176436446604E-3</v>
      </c>
    </row>
    <row r="4170" spans="2:5">
      <c r="B4170" s="293">
        <f>'Historical VAR Data'!B4161</f>
        <v>39546</v>
      </c>
      <c r="C4170" s="292" t="str">
        <f>'Historical VAR Data'!F4161</f>
        <v>86.15</v>
      </c>
      <c r="D4170">
        <f t="shared" si="64"/>
        <v>-1.8680943159813196E-2</v>
      </c>
      <c r="E4170">
        <v>-1.8680943159813196E-2</v>
      </c>
    </row>
    <row r="4171" spans="2:5">
      <c r="B4171" s="293">
        <f>'Historical VAR Data'!B4162</f>
        <v>39545</v>
      </c>
      <c r="C4171" s="292" t="str">
        <f>'Historical VAR Data'!F4162</f>
        <v>87.79</v>
      </c>
      <c r="D4171">
        <f t="shared" si="64"/>
        <v>4.8071420396017129E-3</v>
      </c>
      <c r="E4171">
        <v>4.8071420396017129E-3</v>
      </c>
    </row>
    <row r="4172" spans="2:5">
      <c r="B4172" s="293">
        <f>'Historical VAR Data'!B4163</f>
        <v>39542</v>
      </c>
      <c r="C4172" s="292" t="str">
        <f>'Historical VAR Data'!F4163</f>
        <v>87.37</v>
      </c>
      <c r="D4172">
        <f t="shared" si="64"/>
        <v>-2.4016979445933777E-2</v>
      </c>
      <c r="E4172">
        <v>-2.4016979445933777E-2</v>
      </c>
    </row>
    <row r="4173" spans="2:5">
      <c r="B4173" s="293">
        <f>'Historical VAR Data'!B4164</f>
        <v>39541</v>
      </c>
      <c r="C4173" s="292" t="str">
        <f>'Historical VAR Data'!F4164</f>
        <v>89.52</v>
      </c>
      <c r="D4173">
        <f t="shared" ref="D4173:D4236" si="65">(C4173-C4174)/C4174</f>
        <v>7.8256008943536251E-4</v>
      </c>
      <c r="E4173">
        <v>7.8256008943536251E-4</v>
      </c>
    </row>
    <row r="4174" spans="2:5">
      <c r="B4174" s="293">
        <f>'Historical VAR Data'!B4165</f>
        <v>39540</v>
      </c>
      <c r="C4174" s="292" t="str">
        <f>'Historical VAR Data'!F4165</f>
        <v>89.45</v>
      </c>
      <c r="D4174">
        <f t="shared" si="65"/>
        <v>-6.8835350283112063E-3</v>
      </c>
      <c r="E4174">
        <v>-6.8835350283112063E-3</v>
      </c>
    </row>
    <row r="4175" spans="2:5">
      <c r="B4175" s="293">
        <f>'Historical VAR Data'!B4166</f>
        <v>39539</v>
      </c>
      <c r="C4175" s="292" t="str">
        <f>'Historical VAR Data'!F4166</f>
        <v>90.07</v>
      </c>
      <c r="D4175">
        <f t="shared" si="65"/>
        <v>-7.3837337447652824E-3</v>
      </c>
      <c r="E4175">
        <v>-7.3837337447652824E-3</v>
      </c>
    </row>
    <row r="4176" spans="2:5">
      <c r="B4176" s="293">
        <f>'Historical VAR Data'!B4167</f>
        <v>39538</v>
      </c>
      <c r="C4176" s="292" t="str">
        <f>'Historical VAR Data'!F4167</f>
        <v>90.74</v>
      </c>
      <c r="D4176">
        <f t="shared" si="65"/>
        <v>-3.7955894826123819E-2</v>
      </c>
      <c r="E4176">
        <v>-3.7955894826123819E-2</v>
      </c>
    </row>
    <row r="4177" spans="2:5">
      <c r="B4177" s="293">
        <f>'Historical VAR Data'!B4168</f>
        <v>39535</v>
      </c>
      <c r="C4177" s="292" t="str">
        <f>'Historical VAR Data'!F4168</f>
        <v>94.32</v>
      </c>
      <c r="D4177">
        <f t="shared" si="65"/>
        <v>3.6255767963085009E-2</v>
      </c>
      <c r="E4177">
        <v>3.6255767963085009E-2</v>
      </c>
    </row>
    <row r="4178" spans="2:5">
      <c r="B4178" s="293">
        <f>'Historical VAR Data'!B4169</f>
        <v>39534</v>
      </c>
      <c r="C4178" s="292" t="str">
        <f>'Historical VAR Data'!F4169</f>
        <v>91.02</v>
      </c>
      <c r="D4178">
        <f t="shared" si="65"/>
        <v>2.7542139473394293E-3</v>
      </c>
      <c r="E4178">
        <v>2.7542139473394293E-3</v>
      </c>
    </row>
    <row r="4179" spans="2:5">
      <c r="B4179" s="293">
        <f>'Historical VAR Data'!B4170</f>
        <v>39533</v>
      </c>
      <c r="C4179" s="292" t="str">
        <f>'Historical VAR Data'!F4170</f>
        <v>90.77</v>
      </c>
      <c r="D4179">
        <f t="shared" si="65"/>
        <v>-1.5936686903729388E-2</v>
      </c>
      <c r="E4179">
        <v>-1.5936686903729388E-2</v>
      </c>
    </row>
    <row r="4180" spans="2:5">
      <c r="B4180" s="293">
        <f>'Historical VAR Data'!B4171</f>
        <v>39532</v>
      </c>
      <c r="C4180" s="292" t="str">
        <f>'Historical VAR Data'!F4171</f>
        <v>92.24</v>
      </c>
      <c r="D4180">
        <f t="shared" si="65"/>
        <v>4.4384057971014516E-2</v>
      </c>
      <c r="E4180">
        <v>4.4384057971014516E-2</v>
      </c>
    </row>
    <row r="4181" spans="2:5">
      <c r="B4181" s="293">
        <f>'Historical VAR Data'!B4172</f>
        <v>39531</v>
      </c>
      <c r="C4181" s="292" t="str">
        <f>'Historical VAR Data'!F4172</f>
        <v>88.32</v>
      </c>
      <c r="D4181">
        <f t="shared" si="65"/>
        <v>-2.3720772619451932E-3</v>
      </c>
      <c r="E4181">
        <v>-2.3720772619451932E-3</v>
      </c>
    </row>
    <row r="4182" spans="2:5">
      <c r="B4182" s="293">
        <f>'Historical VAR Data'!B4173</f>
        <v>39526</v>
      </c>
      <c r="C4182" s="292" t="str">
        <f>'Historical VAR Data'!F4173</f>
        <v>88.53</v>
      </c>
      <c r="D4182">
        <f t="shared" si="65"/>
        <v>9.0038750854798989E-3</v>
      </c>
      <c r="E4182">
        <v>9.0038750854798989E-3</v>
      </c>
    </row>
    <row r="4183" spans="2:5">
      <c r="B4183" s="293">
        <f>'Historical VAR Data'!B4174</f>
        <v>39525</v>
      </c>
      <c r="C4183" s="292" t="str">
        <f>'Historical VAR Data'!F4174</f>
        <v>87.74</v>
      </c>
      <c r="D4183">
        <f t="shared" si="65"/>
        <v>1.2228887863405492E-2</v>
      </c>
      <c r="E4183">
        <v>1.2228887863405492E-2</v>
      </c>
    </row>
    <row r="4184" spans="2:5">
      <c r="B4184" s="293">
        <f>'Historical VAR Data'!B4175</f>
        <v>39524</v>
      </c>
      <c r="C4184" s="292" t="str">
        <f>'Historical VAR Data'!F4175</f>
        <v>86.68</v>
      </c>
      <c r="D4184">
        <f t="shared" si="65"/>
        <v>-3.6888888888888811E-2</v>
      </c>
      <c r="E4184">
        <v>-3.6888888888888811E-2</v>
      </c>
    </row>
    <row r="4185" spans="2:5">
      <c r="B4185" s="293">
        <f>'Historical VAR Data'!B4176</f>
        <v>39521</v>
      </c>
      <c r="C4185" s="292" t="str">
        <f>'Historical VAR Data'!F4176</f>
        <v>90.00</v>
      </c>
      <c r="D4185">
        <f t="shared" si="65"/>
        <v>4.6025104602510386E-2</v>
      </c>
      <c r="E4185">
        <v>4.6025104602510386E-2</v>
      </c>
    </row>
    <row r="4186" spans="2:5">
      <c r="B4186" s="293">
        <f>'Historical VAR Data'!B4177</f>
        <v>39520</v>
      </c>
      <c r="C4186" s="292" t="str">
        <f>'Historical VAR Data'!F4177</f>
        <v>86.04</v>
      </c>
      <c r="D4186">
        <f t="shared" si="65"/>
        <v>-4.2297417631344578E-2</v>
      </c>
      <c r="E4186">
        <v>-4.2297417631344578E-2</v>
      </c>
    </row>
    <row r="4187" spans="2:5">
      <c r="B4187" s="293">
        <f>'Historical VAR Data'!B4178</f>
        <v>39519</v>
      </c>
      <c r="C4187" s="292" t="str">
        <f>'Historical VAR Data'!F4178</f>
        <v>89.84</v>
      </c>
      <c r="D4187">
        <f t="shared" si="65"/>
        <v>7.9658925165489516E-3</v>
      </c>
      <c r="E4187">
        <v>7.9658925165489516E-3</v>
      </c>
    </row>
    <row r="4188" spans="2:5">
      <c r="B4188" s="293">
        <f>'Historical VAR Data'!B4179</f>
        <v>39518</v>
      </c>
      <c r="C4188" s="292" t="str">
        <f>'Historical VAR Data'!F4179</f>
        <v>89.13</v>
      </c>
      <c r="D4188">
        <f t="shared" si="65"/>
        <v>4.0751985053713156E-2</v>
      </c>
      <c r="E4188">
        <v>4.0751985053713156E-2</v>
      </c>
    </row>
    <row r="4189" spans="2:5">
      <c r="B4189" s="293">
        <f>'Historical VAR Data'!B4180</f>
        <v>39517</v>
      </c>
      <c r="C4189" s="292" t="str">
        <f>'Historical VAR Data'!F4180</f>
        <v>85.64</v>
      </c>
      <c r="D4189">
        <f t="shared" si="65"/>
        <v>3.1627035258286985E-3</v>
      </c>
      <c r="E4189">
        <v>3.1627035258286985E-3</v>
      </c>
    </row>
    <row r="4190" spans="2:5">
      <c r="B4190" s="293">
        <f>'Historical VAR Data'!B4181</f>
        <v>39514</v>
      </c>
      <c r="C4190" s="292" t="str">
        <f>'Historical VAR Data'!F4181</f>
        <v>85.37</v>
      </c>
      <c r="D4190">
        <f t="shared" si="65"/>
        <v>-5.1760524269687844E-2</v>
      </c>
      <c r="E4190">
        <v>-5.1760524269687844E-2</v>
      </c>
    </row>
    <row r="4191" spans="2:5">
      <c r="B4191" s="293">
        <f>'Historical VAR Data'!B4182</f>
        <v>39512</v>
      </c>
      <c r="C4191" s="292" t="str">
        <f>'Historical VAR Data'!F4182</f>
        <v>90.03</v>
      </c>
      <c r="D4191">
        <f t="shared" si="65"/>
        <v>2.2835719154737619E-2</v>
      </c>
      <c r="E4191">
        <v>2.2835719154737619E-2</v>
      </c>
    </row>
    <row r="4192" spans="2:5">
      <c r="B4192" s="293">
        <f>'Historical VAR Data'!B4183</f>
        <v>39511</v>
      </c>
      <c r="C4192" s="292" t="str">
        <f>'Historical VAR Data'!F4183</f>
        <v>88.02</v>
      </c>
      <c r="D4192">
        <f t="shared" si="65"/>
        <v>8.9408528198074416E-3</v>
      </c>
      <c r="E4192">
        <v>8.9408528198074416E-3</v>
      </c>
    </row>
    <row r="4193" spans="2:5">
      <c r="B4193" s="293">
        <f>'Historical VAR Data'!B4184</f>
        <v>39510</v>
      </c>
      <c r="C4193" s="292" t="str">
        <f>'Historical VAR Data'!F4184</f>
        <v>87.24</v>
      </c>
      <c r="D4193">
        <f t="shared" si="65"/>
        <v>-6.4350064350064351E-2</v>
      </c>
      <c r="E4193">
        <v>-6.4350064350064351E-2</v>
      </c>
    </row>
    <row r="4194" spans="2:5">
      <c r="B4194" s="293">
        <f>'Historical VAR Data'!B4185</f>
        <v>39507</v>
      </c>
      <c r="C4194" s="292" t="str">
        <f>'Historical VAR Data'!F4185</f>
        <v>93.24</v>
      </c>
      <c r="D4194">
        <f t="shared" si="65"/>
        <v>-7.5572112825972107E-3</v>
      </c>
      <c r="E4194">
        <v>-7.5572112825972107E-3</v>
      </c>
    </row>
    <row r="4195" spans="2:5">
      <c r="B4195" s="293">
        <f>'Historical VAR Data'!B4186</f>
        <v>39506</v>
      </c>
      <c r="C4195" s="292" t="str">
        <f>'Historical VAR Data'!F4186</f>
        <v>93.95</v>
      </c>
      <c r="D4195">
        <f t="shared" si="65"/>
        <v>4.1684480547242468E-3</v>
      </c>
      <c r="E4195">
        <v>4.1684480547242468E-3</v>
      </c>
    </row>
    <row r="4196" spans="2:5">
      <c r="B4196" s="293">
        <f>'Historical VAR Data'!B4187</f>
        <v>39505</v>
      </c>
      <c r="C4196" s="292" t="str">
        <f>'Historical VAR Data'!F4187</f>
        <v>93.56</v>
      </c>
      <c r="D4196">
        <f t="shared" si="65"/>
        <v>-5.6329046657455743E-3</v>
      </c>
      <c r="E4196">
        <v>-5.6329046657455743E-3</v>
      </c>
    </row>
    <row r="4197" spans="2:5">
      <c r="B4197" s="293">
        <f>'Historical VAR Data'!B4188</f>
        <v>39504</v>
      </c>
      <c r="C4197" s="292" t="str">
        <f>'Historical VAR Data'!F4188</f>
        <v>94.09</v>
      </c>
      <c r="D4197">
        <f t="shared" si="65"/>
        <v>2.4504581291285316E-3</v>
      </c>
      <c r="E4197">
        <v>2.4504581291285316E-3</v>
      </c>
    </row>
    <row r="4198" spans="2:5">
      <c r="B4198" s="293">
        <f>'Historical VAR Data'!B4189</f>
        <v>39503</v>
      </c>
      <c r="C4198" s="292" t="str">
        <f>'Historical VAR Data'!F4189</f>
        <v>93.86</v>
      </c>
      <c r="D4198">
        <f t="shared" si="65"/>
        <v>2.8828236325769981E-2</v>
      </c>
      <c r="E4198">
        <v>2.8828236325769981E-2</v>
      </c>
    </row>
    <row r="4199" spans="2:5">
      <c r="B4199" s="293">
        <f>'Historical VAR Data'!B4190</f>
        <v>39500</v>
      </c>
      <c r="C4199" s="292" t="str">
        <f>'Historical VAR Data'!F4190</f>
        <v>91.23</v>
      </c>
      <c r="D4199">
        <f t="shared" si="65"/>
        <v>-1.3729729729729686E-2</v>
      </c>
      <c r="E4199">
        <v>-1.3729729729729686E-2</v>
      </c>
    </row>
    <row r="4200" spans="2:5">
      <c r="B4200" s="293">
        <f>'Historical VAR Data'!B4191</f>
        <v>39499</v>
      </c>
      <c r="C4200" s="292" t="str">
        <f>'Historical VAR Data'!F4191</f>
        <v>92.50</v>
      </c>
      <c r="D4200">
        <f t="shared" si="65"/>
        <v>1.3143483023001126E-2</v>
      </c>
      <c r="E4200">
        <v>1.3143483023001126E-2</v>
      </c>
    </row>
    <row r="4201" spans="2:5">
      <c r="B4201" s="293">
        <f>'Historical VAR Data'!B4192</f>
        <v>39498</v>
      </c>
      <c r="C4201" s="292" t="str">
        <f>'Historical VAR Data'!F4192</f>
        <v>91.30</v>
      </c>
      <c r="D4201">
        <f t="shared" si="65"/>
        <v>-3.4169046863429642E-2</v>
      </c>
      <c r="E4201">
        <v>-3.4169046863429642E-2</v>
      </c>
    </row>
    <row r="4202" spans="2:5">
      <c r="B4202" s="293">
        <f>'Historical VAR Data'!B4193</f>
        <v>39497</v>
      </c>
      <c r="C4202" s="292" t="str">
        <f>'Historical VAR Data'!F4193</f>
        <v>94.53</v>
      </c>
      <c r="D4202">
        <f t="shared" si="65"/>
        <v>5.2921253175272176E-4</v>
      </c>
      <c r="E4202">
        <v>5.2921253175272176E-4</v>
      </c>
    </row>
    <row r="4203" spans="2:5">
      <c r="B4203" s="293">
        <f>'Historical VAR Data'!B4194</f>
        <v>39496</v>
      </c>
      <c r="C4203" s="292" t="str">
        <f>'Historical VAR Data'!F4194</f>
        <v>94.48</v>
      </c>
      <c r="D4203">
        <f t="shared" si="65"/>
        <v>2.6530828823092432E-3</v>
      </c>
      <c r="E4203">
        <v>2.6530828823092432E-3</v>
      </c>
    </row>
    <row r="4204" spans="2:5">
      <c r="B4204" s="293">
        <f>'Historical VAR Data'!B4195</f>
        <v>39493</v>
      </c>
      <c r="C4204" s="292" t="str">
        <f>'Historical VAR Data'!F4195</f>
        <v>94.23</v>
      </c>
      <c r="D4204">
        <f t="shared" si="65"/>
        <v>1.5956873315363926E-2</v>
      </c>
      <c r="E4204">
        <v>1.5956873315363926E-2</v>
      </c>
    </row>
    <row r="4205" spans="2:5">
      <c r="B4205" s="293">
        <f>'Historical VAR Data'!B4196</f>
        <v>39492</v>
      </c>
      <c r="C4205" s="292" t="str">
        <f>'Historical VAR Data'!F4196</f>
        <v>92.75</v>
      </c>
      <c r="D4205">
        <f t="shared" si="65"/>
        <v>7.0027688047992531E-2</v>
      </c>
      <c r="E4205">
        <v>7.0027688047992531E-2</v>
      </c>
    </row>
    <row r="4206" spans="2:5">
      <c r="B4206" s="293">
        <f>'Historical VAR Data'!B4197</f>
        <v>39491</v>
      </c>
      <c r="C4206" s="292" t="str">
        <f>'Historical VAR Data'!F4197</f>
        <v>86.68</v>
      </c>
      <c r="D4206">
        <f t="shared" si="65"/>
        <v>1.5107155404614197E-2</v>
      </c>
      <c r="E4206">
        <v>1.5107155404614197E-2</v>
      </c>
    </row>
    <row r="4207" spans="2:5">
      <c r="B4207" s="293">
        <f>'Historical VAR Data'!B4198</f>
        <v>39490</v>
      </c>
      <c r="C4207" s="292" t="str">
        <f>'Historical VAR Data'!F4198</f>
        <v>85.39</v>
      </c>
      <c r="D4207">
        <f t="shared" si="65"/>
        <v>-2.400274317064801E-2</v>
      </c>
      <c r="E4207">
        <v>-2.400274317064801E-2</v>
      </c>
    </row>
    <row r="4208" spans="2:5">
      <c r="B4208" s="293">
        <f>'Historical VAR Data'!B4199</f>
        <v>39489</v>
      </c>
      <c r="C4208" s="292" t="str">
        <f>'Historical VAR Data'!F4199</f>
        <v>87.49</v>
      </c>
      <c r="D4208">
        <f t="shared" si="65"/>
        <v>-6.7668371696504775E-2</v>
      </c>
      <c r="E4208">
        <v>-6.7668371696504775E-2</v>
      </c>
    </row>
    <row r="4209" spans="2:5">
      <c r="B4209" s="293">
        <f>'Historical VAR Data'!B4200</f>
        <v>39486</v>
      </c>
      <c r="C4209" s="292" t="str">
        <f>'Historical VAR Data'!F4200</f>
        <v>93.84</v>
      </c>
      <c r="D4209">
        <f t="shared" si="65"/>
        <v>-1.4699706005879793E-2</v>
      </c>
      <c r="E4209">
        <v>-1.4699706005879793E-2</v>
      </c>
    </row>
    <row r="4210" spans="2:5">
      <c r="B4210" s="293">
        <f>'Historical VAR Data'!B4201</f>
        <v>39485</v>
      </c>
      <c r="C4210" s="292" t="str">
        <f>'Historical VAR Data'!F4201</f>
        <v>95.24</v>
      </c>
      <c r="D4210">
        <f t="shared" si="65"/>
        <v>-4.8266213650444673E-2</v>
      </c>
      <c r="E4210">
        <v>-4.8266213650444673E-2</v>
      </c>
    </row>
    <row r="4211" spans="2:5">
      <c r="B4211" s="293">
        <f>'Historical VAR Data'!B4202</f>
        <v>39484</v>
      </c>
      <c r="C4211" s="292" t="str">
        <f>'Historical VAR Data'!F4202</f>
        <v>100.07</v>
      </c>
      <c r="D4211">
        <f t="shared" si="65"/>
        <v>-2.731337480559878E-2</v>
      </c>
      <c r="E4211">
        <v>-2.731337480559878E-2</v>
      </c>
    </row>
    <row r="4212" spans="2:5">
      <c r="B4212" s="293">
        <f>'Historical VAR Data'!B4203</f>
        <v>39483</v>
      </c>
      <c r="C4212" s="292" t="str">
        <f>'Historical VAR Data'!F4203</f>
        <v>102.88</v>
      </c>
      <c r="D4212">
        <f t="shared" si="65"/>
        <v>3.8667339727410384E-2</v>
      </c>
      <c r="E4212">
        <v>3.8667339727410384E-2</v>
      </c>
    </row>
    <row r="4213" spans="2:5">
      <c r="B4213" s="293">
        <f>'Historical VAR Data'!B4204</f>
        <v>39482</v>
      </c>
      <c r="C4213" s="292" t="str">
        <f>'Historical VAR Data'!F4204</f>
        <v>99.05</v>
      </c>
      <c r="D4213">
        <f t="shared" si="65"/>
        <v>5.7435678445606868E-2</v>
      </c>
      <c r="E4213">
        <v>5.7435678445606868E-2</v>
      </c>
    </row>
    <row r="4214" spans="2:5">
      <c r="B4214" s="293">
        <f>'Historical VAR Data'!B4205</f>
        <v>39479</v>
      </c>
      <c r="C4214" s="292" t="str">
        <f>'Historical VAR Data'!F4205</f>
        <v>93.67</v>
      </c>
      <c r="D4214">
        <f t="shared" si="65"/>
        <v>4.8936170212766007E-2</v>
      </c>
      <c r="E4214">
        <v>4.8936170212766007E-2</v>
      </c>
    </row>
    <row r="4215" spans="2:5">
      <c r="B4215" s="293">
        <f>'Historical VAR Data'!B4206</f>
        <v>39478</v>
      </c>
      <c r="C4215" s="292" t="str">
        <f>'Historical VAR Data'!F4206</f>
        <v>89.30</v>
      </c>
      <c r="D4215">
        <f t="shared" si="65"/>
        <v>-2.755090928890342E-2</v>
      </c>
      <c r="E4215">
        <v>-2.755090928890342E-2</v>
      </c>
    </row>
    <row r="4216" spans="2:5">
      <c r="B4216" s="293">
        <f>'Historical VAR Data'!B4207</f>
        <v>39477</v>
      </c>
      <c r="C4216" s="292" t="str">
        <f>'Historical VAR Data'!F4207</f>
        <v>91.83</v>
      </c>
      <c r="D4216">
        <f t="shared" si="65"/>
        <v>-4.7011207970112094E-2</v>
      </c>
      <c r="E4216">
        <v>-4.7011207970112094E-2</v>
      </c>
    </row>
    <row r="4217" spans="2:5">
      <c r="B4217" s="293">
        <f>'Historical VAR Data'!B4208</f>
        <v>39476</v>
      </c>
      <c r="C4217" s="292" t="str">
        <f>'Historical VAR Data'!F4208</f>
        <v>96.36</v>
      </c>
      <c r="D4217">
        <f t="shared" si="65"/>
        <v>-4.9566294919455179E-3</v>
      </c>
      <c r="E4217">
        <v>-4.9566294919455179E-3</v>
      </c>
    </row>
    <row r="4218" spans="2:5">
      <c r="B4218" s="293">
        <f>'Historical VAR Data'!B4209</f>
        <v>39475</v>
      </c>
      <c r="C4218" s="292" t="str">
        <f>'Historical VAR Data'!F4209</f>
        <v>96.84</v>
      </c>
      <c r="D4218">
        <f t="shared" si="65"/>
        <v>-4.5817321903635744E-2</v>
      </c>
      <c r="E4218">
        <v>-4.5817321903635744E-2</v>
      </c>
    </row>
    <row r="4219" spans="2:5">
      <c r="B4219" s="293">
        <f>'Historical VAR Data'!B4210</f>
        <v>39472</v>
      </c>
      <c r="C4219" s="292" t="str">
        <f>'Historical VAR Data'!F4210</f>
        <v>101.49</v>
      </c>
      <c r="D4219">
        <f t="shared" si="65"/>
        <v>9.458584987057804E-2</v>
      </c>
      <c r="E4219">
        <v>9.458584987057804E-2</v>
      </c>
    </row>
    <row r="4220" spans="2:5">
      <c r="B4220" s="293">
        <f>'Historical VAR Data'!B4211</f>
        <v>39471</v>
      </c>
      <c r="C4220" s="292" t="str">
        <f>'Historical VAR Data'!F4211</f>
        <v>92.72</v>
      </c>
      <c r="D4220">
        <f t="shared" si="65"/>
        <v>-8.1434515553794329E-2</v>
      </c>
      <c r="E4220">
        <v>-8.1434515553794329E-2</v>
      </c>
    </row>
    <row r="4221" spans="2:5">
      <c r="B4221" s="293">
        <f>'Historical VAR Data'!B4212</f>
        <v>39470</v>
      </c>
      <c r="C4221" s="292" t="str">
        <f>'Historical VAR Data'!F4212</f>
        <v>100.94</v>
      </c>
      <c r="D4221">
        <f t="shared" si="65"/>
        <v>0.1283255086071988</v>
      </c>
      <c r="E4221">
        <v>0.1283255086071988</v>
      </c>
    </row>
    <row r="4222" spans="2:5">
      <c r="B4222" s="293">
        <f>'Historical VAR Data'!B4213</f>
        <v>39469</v>
      </c>
      <c r="C4222" s="292" t="str">
        <f>'Historical VAR Data'!F4213</f>
        <v>89.46</v>
      </c>
      <c r="D4222">
        <f t="shared" si="65"/>
        <v>-4.5658203541711129E-2</v>
      </c>
      <c r="E4222">
        <v>-4.5658203541711129E-2</v>
      </c>
    </row>
    <row r="4223" spans="2:5">
      <c r="B4223" s="293">
        <f>'Historical VAR Data'!B4214</f>
        <v>39468</v>
      </c>
      <c r="C4223" s="292" t="str">
        <f>'Historical VAR Data'!F4214</f>
        <v>93.74</v>
      </c>
      <c r="D4223">
        <f t="shared" si="65"/>
        <v>-0.13968428781204112</v>
      </c>
      <c r="E4223">
        <v>-0.13968428781204112</v>
      </c>
    </row>
    <row r="4224" spans="2:5">
      <c r="B4224" s="293">
        <f>'Historical VAR Data'!B4215</f>
        <v>39465</v>
      </c>
      <c r="C4224" s="292" t="str">
        <f>'Historical VAR Data'!F4215</f>
        <v>108.96</v>
      </c>
      <c r="D4224">
        <f t="shared" si="65"/>
        <v>-6.3756659219797229E-2</v>
      </c>
      <c r="E4224">
        <v>-6.3756659219797229E-2</v>
      </c>
    </row>
    <row r="4225" spans="2:5">
      <c r="B4225" s="293">
        <f>'Historical VAR Data'!B4216</f>
        <v>39464</v>
      </c>
      <c r="C4225" s="292" t="str">
        <f>'Historical VAR Data'!F4216</f>
        <v>116.38</v>
      </c>
      <c r="D4225">
        <f t="shared" si="65"/>
        <v>-1.146691582434391E-2</v>
      </c>
      <c r="E4225">
        <v>-1.146691582434391E-2</v>
      </c>
    </row>
    <row r="4226" spans="2:5">
      <c r="B4226" s="293">
        <f>'Historical VAR Data'!B4217</f>
        <v>39463</v>
      </c>
      <c r="C4226" s="292" t="str">
        <f>'Historical VAR Data'!F4217</f>
        <v>117.73</v>
      </c>
      <c r="D4226">
        <f t="shared" si="65"/>
        <v>-5.6726223860267593E-2</v>
      </c>
      <c r="E4226">
        <v>-5.6726223860267593E-2</v>
      </c>
    </row>
    <row r="4227" spans="2:5">
      <c r="B4227" s="293">
        <f>'Historical VAR Data'!B4218</f>
        <v>39462</v>
      </c>
      <c r="C4227" s="292" t="str">
        <f>'Historical VAR Data'!F4218</f>
        <v>124.81</v>
      </c>
      <c r="D4227">
        <f t="shared" si="65"/>
        <v>-3.7405522134814087E-2</v>
      </c>
      <c r="E4227">
        <v>-3.7405522134814087E-2</v>
      </c>
    </row>
    <row r="4228" spans="2:5">
      <c r="B4228" s="293">
        <f>'Historical VAR Data'!B4219</f>
        <v>39461</v>
      </c>
      <c r="C4228" s="292" t="str">
        <f>'Historical VAR Data'!F4219</f>
        <v>129.66</v>
      </c>
      <c r="D4228">
        <f t="shared" si="65"/>
        <v>4.5560841867591254E-2</v>
      </c>
      <c r="E4228">
        <v>4.5560841867591254E-2</v>
      </c>
    </row>
    <row r="4229" spans="2:5">
      <c r="B4229" s="293">
        <f>'Historical VAR Data'!B4220</f>
        <v>39458</v>
      </c>
      <c r="C4229" s="292" t="str">
        <f>'Historical VAR Data'!F4220</f>
        <v>124.01</v>
      </c>
      <c r="D4229">
        <f t="shared" si="65"/>
        <v>2.402972749793568E-2</v>
      </c>
      <c r="E4229">
        <v>2.402972749793568E-2</v>
      </c>
    </row>
    <row r="4230" spans="2:5">
      <c r="B4230" s="293">
        <f>'Historical VAR Data'!B4221</f>
        <v>39457</v>
      </c>
      <c r="C4230" s="292" t="str">
        <f>'Historical VAR Data'!F4221</f>
        <v>121.10</v>
      </c>
      <c r="D4230">
        <f t="shared" si="65"/>
        <v>-4.0716096324461347E-2</v>
      </c>
      <c r="E4230">
        <v>-4.0716096324461347E-2</v>
      </c>
    </row>
    <row r="4231" spans="2:5">
      <c r="B4231" s="293">
        <f>'Historical VAR Data'!B4222</f>
        <v>39456</v>
      </c>
      <c r="C4231" s="292" t="str">
        <f>'Historical VAR Data'!F4222</f>
        <v>126.24</v>
      </c>
      <c r="D4231">
        <f t="shared" si="65"/>
        <v>4.6245648930880144E-2</v>
      </c>
      <c r="E4231">
        <v>4.6245648930880144E-2</v>
      </c>
    </row>
    <row r="4232" spans="2:5">
      <c r="B4232" s="293">
        <f>'Historical VAR Data'!B4223</f>
        <v>39455</v>
      </c>
      <c r="C4232" s="292" t="str">
        <f>'Historical VAR Data'!F4223</f>
        <v>120.66</v>
      </c>
      <c r="D4232">
        <f t="shared" si="65"/>
        <v>-1.4537732767069595E-2</v>
      </c>
      <c r="E4232">
        <v>-1.4537732767069595E-2</v>
      </c>
    </row>
    <row r="4233" spans="2:5">
      <c r="B4233" s="293">
        <f>'Historical VAR Data'!B4224</f>
        <v>39454</v>
      </c>
      <c r="C4233" s="292" t="str">
        <f>'Historical VAR Data'!F4224</f>
        <v>122.44</v>
      </c>
      <c r="D4233">
        <f t="shared" si="65"/>
        <v>-9.7856854023453937E-3</v>
      </c>
      <c r="E4233">
        <v>-9.7856854023453937E-3</v>
      </c>
    </row>
    <row r="4234" spans="2:5">
      <c r="B4234" s="293">
        <f>'Historical VAR Data'!B4225</f>
        <v>39451</v>
      </c>
      <c r="C4234" s="292" t="str">
        <f>'Historical VAR Data'!F4225</f>
        <v>123.65</v>
      </c>
      <c r="D4234">
        <f t="shared" si="65"/>
        <v>-1.6777989821882947E-2</v>
      </c>
      <c r="E4234">
        <v>-1.6777989821882947E-2</v>
      </c>
    </row>
    <row r="4235" spans="2:5">
      <c r="B4235" s="293">
        <f>'Historical VAR Data'!B4226</f>
        <v>39450</v>
      </c>
      <c r="C4235" s="292" t="str">
        <f>'Historical VAR Data'!F4226</f>
        <v>125.76</v>
      </c>
      <c r="D4235">
        <f t="shared" si="65"/>
        <v>7.3862180855605891E-2</v>
      </c>
      <c r="E4235">
        <v>7.3862180855605891E-2</v>
      </c>
    </row>
    <row r="4236" spans="2:5">
      <c r="B4236" s="293">
        <f>'Historical VAR Data'!B4227</f>
        <v>39449</v>
      </c>
      <c r="C4236" s="292" t="str">
        <f>'Historical VAR Data'!F4227</f>
        <v>117.11</v>
      </c>
      <c r="D4236">
        <f t="shared" si="65"/>
        <v>-1.3643728148716346E-3</v>
      </c>
      <c r="E4236">
        <v>-1.3643728148716346E-3</v>
      </c>
    </row>
    <row r="4237" spans="2:5">
      <c r="B4237" s="293">
        <f>'Historical VAR Data'!B4228</f>
        <v>39448</v>
      </c>
      <c r="C4237" s="292" t="str">
        <f>'Historical VAR Data'!F4228</f>
        <v>117.27</v>
      </c>
      <c r="D4237">
        <f t="shared" ref="D4237:D4300" si="66">(C4237-C4238)/C4238</f>
        <v>2.6074022224166504E-2</v>
      </c>
      <c r="E4237">
        <v>2.6074022224166504E-2</v>
      </c>
    </row>
    <row r="4238" spans="2:5">
      <c r="B4238" s="293">
        <f>'Historical VAR Data'!B4229</f>
        <v>39447</v>
      </c>
      <c r="C4238" s="292" t="str">
        <f>'Historical VAR Data'!F4229</f>
        <v>114.29</v>
      </c>
      <c r="D4238">
        <f t="shared" si="66"/>
        <v>3.9377955620225655E-2</v>
      </c>
      <c r="E4238">
        <v>3.9377955620225655E-2</v>
      </c>
    </row>
    <row r="4239" spans="2:5">
      <c r="B4239" s="293">
        <f>'Historical VAR Data'!B4230</f>
        <v>39444</v>
      </c>
      <c r="C4239" s="292" t="str">
        <f>'Historical VAR Data'!F4230</f>
        <v>109.96</v>
      </c>
      <c r="D4239">
        <f t="shared" si="66"/>
        <v>5.0269628004752506E-3</v>
      </c>
      <c r="E4239">
        <v>5.0269628004752506E-3</v>
      </c>
    </row>
    <row r="4240" spans="2:5">
      <c r="B4240" s="293">
        <f>'Historical VAR Data'!B4231</f>
        <v>39443</v>
      </c>
      <c r="C4240" s="292" t="str">
        <f>'Historical VAR Data'!F4231</f>
        <v>109.41</v>
      </c>
      <c r="D4240">
        <f t="shared" si="66"/>
        <v>2.2902161964089411E-3</v>
      </c>
      <c r="E4240">
        <v>2.2902161964089411E-3</v>
      </c>
    </row>
    <row r="4241" spans="2:5">
      <c r="B4241" s="293">
        <f>'Historical VAR Data'!B4232</f>
        <v>39442</v>
      </c>
      <c r="C4241" s="292" t="str">
        <f>'Historical VAR Data'!F4232</f>
        <v>109.16</v>
      </c>
      <c r="D4241">
        <f t="shared" si="66"/>
        <v>1.2615955473098326E-2</v>
      </c>
      <c r="E4241">
        <v>1.2615955473098326E-2</v>
      </c>
    </row>
    <row r="4242" spans="2:5">
      <c r="B4242" s="293">
        <f>'Historical VAR Data'!B4233</f>
        <v>39440</v>
      </c>
      <c r="C4242" s="292" t="str">
        <f>'Historical VAR Data'!F4233</f>
        <v>107.80</v>
      </c>
      <c r="D4242">
        <f t="shared" si="66"/>
        <v>3.4151957022256353E-2</v>
      </c>
      <c r="E4242">
        <v>3.4151957022256353E-2</v>
      </c>
    </row>
    <row r="4243" spans="2:5">
      <c r="B4243" s="293">
        <f>'Historical VAR Data'!B4234</f>
        <v>39436</v>
      </c>
      <c r="C4243" s="292" t="str">
        <f>'Historical VAR Data'!F4234</f>
        <v>104.24</v>
      </c>
      <c r="D4243">
        <f t="shared" si="66"/>
        <v>-1.9182812200278372E-4</v>
      </c>
      <c r="E4243">
        <v>-1.9182812200278372E-4</v>
      </c>
    </row>
    <row r="4244" spans="2:5">
      <c r="B4244" s="293">
        <f>'Historical VAR Data'!B4235</f>
        <v>39435</v>
      </c>
      <c r="C4244" s="292" t="str">
        <f>'Historical VAR Data'!F4235</f>
        <v>104.26</v>
      </c>
      <c r="D4244">
        <f t="shared" si="66"/>
        <v>-1.2595889762288079E-2</v>
      </c>
      <c r="E4244">
        <v>-1.2595889762288079E-2</v>
      </c>
    </row>
    <row r="4245" spans="2:5">
      <c r="B4245" s="293">
        <f>'Historical VAR Data'!B4236</f>
        <v>39434</v>
      </c>
      <c r="C4245" s="292" t="str">
        <f>'Historical VAR Data'!F4236</f>
        <v>105.59</v>
      </c>
      <c r="D4245">
        <f t="shared" si="66"/>
        <v>1.6265640038498532E-2</v>
      </c>
      <c r="E4245">
        <v>1.6265640038498532E-2</v>
      </c>
    </row>
    <row r="4246" spans="2:5">
      <c r="B4246" s="293">
        <f>'Historical VAR Data'!B4237</f>
        <v>39433</v>
      </c>
      <c r="C4246" s="292" t="str">
        <f>'Historical VAR Data'!F4237</f>
        <v>103.90</v>
      </c>
      <c r="D4246">
        <f t="shared" si="66"/>
        <v>-7.5951618641052931E-2</v>
      </c>
      <c r="E4246">
        <v>-7.5951618641052931E-2</v>
      </c>
    </row>
    <row r="4247" spans="2:5">
      <c r="B4247" s="293">
        <f>'Historical VAR Data'!B4238</f>
        <v>39430</v>
      </c>
      <c r="C4247" s="292" t="str">
        <f>'Historical VAR Data'!F4238</f>
        <v>112.44</v>
      </c>
      <c r="D4247">
        <f t="shared" si="66"/>
        <v>4.4666785778095406E-3</v>
      </c>
      <c r="E4247">
        <v>4.4666785778095406E-3</v>
      </c>
    </row>
    <row r="4248" spans="2:5">
      <c r="B4248" s="293">
        <f>'Historical VAR Data'!B4239</f>
        <v>39429</v>
      </c>
      <c r="C4248" s="292" t="str">
        <f>'Historical VAR Data'!F4239</f>
        <v>111.94</v>
      </c>
      <c r="D4248">
        <f t="shared" si="66"/>
        <v>-2.1503496503496571E-2</v>
      </c>
      <c r="E4248">
        <v>-2.1503496503496571E-2</v>
      </c>
    </row>
    <row r="4249" spans="2:5">
      <c r="B4249" s="293">
        <f>'Historical VAR Data'!B4240</f>
        <v>39428</v>
      </c>
      <c r="C4249" s="292" t="str">
        <f>'Historical VAR Data'!F4240</f>
        <v>114.40</v>
      </c>
      <c r="D4249">
        <f t="shared" si="66"/>
        <v>3.1188029565530989E-2</v>
      </c>
      <c r="E4249">
        <v>3.1188029565530989E-2</v>
      </c>
    </row>
    <row r="4250" spans="2:5">
      <c r="B4250" s="293">
        <f>'Historical VAR Data'!B4241</f>
        <v>39427</v>
      </c>
      <c r="C4250" s="292" t="str">
        <f>'Historical VAR Data'!F4241</f>
        <v>110.94</v>
      </c>
      <c r="D4250">
        <f t="shared" si="66"/>
        <v>9.5550095550095294E-3</v>
      </c>
      <c r="E4250">
        <v>9.5550095550095294E-3</v>
      </c>
    </row>
    <row r="4251" spans="2:5">
      <c r="B4251" s="293">
        <f>'Historical VAR Data'!B4242</f>
        <v>39426</v>
      </c>
      <c r="C4251" s="292" t="str">
        <f>'Historical VAR Data'!F4242</f>
        <v>109.89</v>
      </c>
      <c r="D4251">
        <f t="shared" si="66"/>
        <v>-1.8488745980707336E-2</v>
      </c>
      <c r="E4251">
        <v>-1.8488745980707336E-2</v>
      </c>
    </row>
    <row r="4252" spans="2:5">
      <c r="B4252" s="293">
        <f>'Historical VAR Data'!B4243</f>
        <v>39423</v>
      </c>
      <c r="C4252" s="292" t="str">
        <f>'Historical VAR Data'!F4243</f>
        <v>111.96</v>
      </c>
      <c r="D4252">
        <f t="shared" si="66"/>
        <v>2.4174053182916648E-3</v>
      </c>
      <c r="E4252">
        <v>2.4174053182916648E-3</v>
      </c>
    </row>
    <row r="4253" spans="2:5">
      <c r="B4253" s="293">
        <f>'Historical VAR Data'!B4244</f>
        <v>39422</v>
      </c>
      <c r="C4253" s="292" t="str">
        <f>'Historical VAR Data'!F4244</f>
        <v>111.69</v>
      </c>
      <c r="D4253">
        <f t="shared" si="66"/>
        <v>4.4786814761731597E-4</v>
      </c>
      <c r="E4253">
        <v>4.4786814761731597E-4</v>
      </c>
    </row>
    <row r="4254" spans="2:5">
      <c r="B4254" s="293">
        <f>'Historical VAR Data'!B4245</f>
        <v>39421</v>
      </c>
      <c r="C4254" s="292" t="str">
        <f>'Historical VAR Data'!F4245</f>
        <v>111.64</v>
      </c>
      <c r="D4254">
        <f t="shared" si="66"/>
        <v>2.4878362250986812E-2</v>
      </c>
      <c r="E4254">
        <v>2.4878362250986812E-2</v>
      </c>
    </row>
    <row r="4255" spans="2:5">
      <c r="B4255" s="293">
        <f>'Historical VAR Data'!B4246</f>
        <v>39420</v>
      </c>
      <c r="C4255" s="292" t="str">
        <f>'Historical VAR Data'!F4246</f>
        <v>108.93</v>
      </c>
      <c r="D4255">
        <f t="shared" si="66"/>
        <v>-4.3871675349601482E-3</v>
      </c>
      <c r="E4255">
        <v>-4.3871675349601482E-3</v>
      </c>
    </row>
    <row r="4256" spans="2:5">
      <c r="B4256" s="293">
        <f>'Historical VAR Data'!B4247</f>
        <v>39419</v>
      </c>
      <c r="C4256" s="292" t="str">
        <f>'Historical VAR Data'!F4247</f>
        <v>109.41</v>
      </c>
      <c r="D4256">
        <f t="shared" si="66"/>
        <v>1.493506493506493E-2</v>
      </c>
      <c r="E4256">
        <v>1.493506493506493E-2</v>
      </c>
    </row>
    <row r="4257" spans="2:5">
      <c r="B4257" s="293">
        <f>'Historical VAR Data'!B4248</f>
        <v>39416</v>
      </c>
      <c r="C4257" s="292" t="str">
        <f>'Historical VAR Data'!F4248</f>
        <v>107.80</v>
      </c>
      <c r="D4257">
        <f t="shared" si="66"/>
        <v>2.3352952344788243E-2</v>
      </c>
      <c r="E4257">
        <v>2.3352952344788243E-2</v>
      </c>
    </row>
    <row r="4258" spans="2:5">
      <c r="B4258" s="293">
        <f>'Historical VAR Data'!B4249</f>
        <v>39415</v>
      </c>
      <c r="C4258" s="292" t="str">
        <f>'Historical VAR Data'!F4249</f>
        <v>105.34</v>
      </c>
      <c r="D4258">
        <f t="shared" si="66"/>
        <v>1.8069424631478623E-3</v>
      </c>
      <c r="E4258">
        <v>1.8069424631478623E-3</v>
      </c>
    </row>
    <row r="4259" spans="2:5">
      <c r="B4259" s="293">
        <f>'Historical VAR Data'!B4250</f>
        <v>39414</v>
      </c>
      <c r="C4259" s="292" t="str">
        <f>'Historical VAR Data'!F4250</f>
        <v>105.15</v>
      </c>
      <c r="D4259">
        <f t="shared" si="66"/>
        <v>-1.7656950672645746E-2</v>
      </c>
      <c r="E4259">
        <v>-1.7656950672645746E-2</v>
      </c>
    </row>
    <row r="4260" spans="2:5">
      <c r="B4260" s="293">
        <f>'Historical VAR Data'!B4251</f>
        <v>39413</v>
      </c>
      <c r="C4260" s="292" t="str">
        <f>'Historical VAR Data'!F4251</f>
        <v>107.04</v>
      </c>
      <c r="D4260">
        <f t="shared" si="66"/>
        <v>-1.5543088384070612E-2</v>
      </c>
      <c r="E4260">
        <v>-1.5543088384070612E-2</v>
      </c>
    </row>
    <row r="4261" spans="2:5">
      <c r="B4261" s="293">
        <f>'Historical VAR Data'!B4252</f>
        <v>39412</v>
      </c>
      <c r="C4261" s="292" t="str">
        <f>'Historical VAR Data'!F4252</f>
        <v>108.73</v>
      </c>
      <c r="D4261">
        <f t="shared" si="66"/>
        <v>8.2529673590504508E-3</v>
      </c>
      <c r="E4261">
        <v>8.2529673590504508E-3</v>
      </c>
    </row>
    <row r="4262" spans="2:5">
      <c r="B4262" s="293">
        <f>'Historical VAR Data'!B4253</f>
        <v>39409</v>
      </c>
      <c r="C4262" s="292" t="str">
        <f>'Historical VAR Data'!F4253</f>
        <v>107.84</v>
      </c>
      <c r="D4262">
        <f t="shared" si="66"/>
        <v>4.1529843538728961E-2</v>
      </c>
      <c r="E4262">
        <v>4.1529843538728961E-2</v>
      </c>
    </row>
    <row r="4263" spans="2:5">
      <c r="B4263" s="293">
        <f>'Historical VAR Data'!B4254</f>
        <v>39408</v>
      </c>
      <c r="C4263" s="292" t="str">
        <f>'Historical VAR Data'!F4254</f>
        <v>103.54</v>
      </c>
      <c r="D4263">
        <f t="shared" si="66"/>
        <v>-5.0527281063732152E-2</v>
      </c>
      <c r="E4263">
        <v>-5.0527281063732152E-2</v>
      </c>
    </row>
    <row r="4264" spans="2:5">
      <c r="B4264" s="293">
        <f>'Historical VAR Data'!B4255</f>
        <v>39407</v>
      </c>
      <c r="C4264" s="292" t="str">
        <f>'Historical VAR Data'!F4255</f>
        <v>109.05</v>
      </c>
      <c r="D4264">
        <f t="shared" si="66"/>
        <v>-7.8658330517066596E-2</v>
      </c>
      <c r="E4264">
        <v>-7.8658330517066596E-2</v>
      </c>
    </row>
    <row r="4265" spans="2:5">
      <c r="B4265" s="293">
        <f>'Historical VAR Data'!B4256</f>
        <v>39406</v>
      </c>
      <c r="C4265" s="292" t="str">
        <f>'Historical VAR Data'!F4256</f>
        <v>118.36</v>
      </c>
      <c r="D4265">
        <f t="shared" si="66"/>
        <v>-1.906182662025524E-2</v>
      </c>
      <c r="E4265">
        <v>-1.906182662025524E-2</v>
      </c>
    </row>
    <row r="4266" spans="2:5">
      <c r="B4266" s="293">
        <f>'Historical VAR Data'!B4257</f>
        <v>39405</v>
      </c>
      <c r="C4266" s="292" t="str">
        <f>'Historical VAR Data'!F4257</f>
        <v>120.66</v>
      </c>
      <c r="D4266">
        <f t="shared" si="66"/>
        <v>1.8266356692128766E-3</v>
      </c>
      <c r="E4266">
        <v>1.8266356692128766E-3</v>
      </c>
    </row>
    <row r="4267" spans="2:5">
      <c r="B4267" s="293">
        <f>'Historical VAR Data'!B4258</f>
        <v>39402</v>
      </c>
      <c r="C4267" s="292" t="str">
        <f>'Historical VAR Data'!F4258</f>
        <v>120.44</v>
      </c>
      <c r="D4267">
        <f t="shared" si="66"/>
        <v>-1.8498899845163362E-2</v>
      </c>
      <c r="E4267">
        <v>-1.8498899845163362E-2</v>
      </c>
    </row>
    <row r="4268" spans="2:5">
      <c r="B4268" s="293">
        <f>'Historical VAR Data'!B4259</f>
        <v>39401</v>
      </c>
      <c r="C4268" s="292" t="str">
        <f>'Historical VAR Data'!F4259</f>
        <v>122.71</v>
      </c>
      <c r="D4268">
        <f t="shared" si="66"/>
        <v>-2.9423396345804105E-2</v>
      </c>
      <c r="E4268">
        <v>-2.9423396345804105E-2</v>
      </c>
    </row>
    <row r="4269" spans="2:5">
      <c r="B4269" s="293">
        <f>'Historical VAR Data'!B4260</f>
        <v>39400</v>
      </c>
      <c r="C4269" s="292" t="str">
        <f>'Historical VAR Data'!F4260</f>
        <v>126.43</v>
      </c>
      <c r="D4269">
        <f t="shared" si="66"/>
        <v>1.9843510526740406E-2</v>
      </c>
      <c r="E4269">
        <v>1.9843510526740406E-2</v>
      </c>
    </row>
    <row r="4270" spans="2:5">
      <c r="B4270" s="293">
        <f>'Historical VAR Data'!B4261</f>
        <v>39399</v>
      </c>
      <c r="C4270" s="292" t="str">
        <f>'Historical VAR Data'!F4261</f>
        <v>123.97</v>
      </c>
      <c r="D4270">
        <f t="shared" si="66"/>
        <v>7.3798181030749199E-2</v>
      </c>
      <c r="E4270">
        <v>7.3798181030749199E-2</v>
      </c>
    </row>
    <row r="4271" spans="2:5">
      <c r="B4271" s="293">
        <f>'Historical VAR Data'!B4262</f>
        <v>39398</v>
      </c>
      <c r="C4271" s="292" t="str">
        <f>'Historical VAR Data'!F4262</f>
        <v>115.45</v>
      </c>
      <c r="D4271">
        <f t="shared" si="66"/>
        <v>5.5591112736582224E-2</v>
      </c>
      <c r="E4271">
        <v>5.5591112736582224E-2</v>
      </c>
    </row>
    <row r="4272" spans="2:5">
      <c r="B4272" s="293">
        <f>'Historical VAR Data'!B4263</f>
        <v>39394</v>
      </c>
      <c r="C4272" s="292" t="str">
        <f>'Historical VAR Data'!F4263</f>
        <v>109.37</v>
      </c>
      <c r="D4272">
        <f t="shared" si="66"/>
        <v>-2.6445376618638708E-3</v>
      </c>
      <c r="E4272">
        <v>-2.6445376618638708E-3</v>
      </c>
    </row>
    <row r="4273" spans="2:5">
      <c r="B4273" s="293">
        <f>'Historical VAR Data'!B4264</f>
        <v>39393</v>
      </c>
      <c r="C4273" s="292" t="str">
        <f>'Historical VAR Data'!F4264</f>
        <v>109.66</v>
      </c>
      <c r="D4273">
        <f t="shared" si="66"/>
        <v>2.1018002375947156E-3</v>
      </c>
      <c r="E4273">
        <v>2.1018002375947156E-3</v>
      </c>
    </row>
    <row r="4274" spans="2:5">
      <c r="B4274" s="293">
        <f>'Historical VAR Data'!B4265</f>
        <v>39392</v>
      </c>
      <c r="C4274" s="292" t="str">
        <f>'Historical VAR Data'!F4265</f>
        <v>109.43</v>
      </c>
      <c r="D4274">
        <f t="shared" si="66"/>
        <v>1.3428412669012806E-2</v>
      </c>
      <c r="E4274">
        <v>1.3428412669012806E-2</v>
      </c>
    </row>
    <row r="4275" spans="2:5">
      <c r="B4275" s="293">
        <f>'Historical VAR Data'!B4266</f>
        <v>39391</v>
      </c>
      <c r="C4275" s="292" t="str">
        <f>'Historical VAR Data'!F4266</f>
        <v>107.98</v>
      </c>
      <c r="D4275">
        <f t="shared" si="66"/>
        <v>9.3475415965601043E-3</v>
      </c>
      <c r="E4275">
        <v>9.3475415965601043E-3</v>
      </c>
    </row>
    <row r="4276" spans="2:5">
      <c r="B4276" s="293">
        <f>'Historical VAR Data'!B4267</f>
        <v>39388</v>
      </c>
      <c r="C4276" s="292" t="str">
        <f>'Historical VAR Data'!F4267</f>
        <v>106.98</v>
      </c>
      <c r="D4276">
        <f t="shared" si="66"/>
        <v>2.0509396165219934E-2</v>
      </c>
      <c r="E4276">
        <v>2.0509396165219934E-2</v>
      </c>
    </row>
    <row r="4277" spans="2:5">
      <c r="B4277" s="293">
        <f>'Historical VAR Data'!B4268</f>
        <v>39387</v>
      </c>
      <c r="C4277" s="292" t="str">
        <f>'Historical VAR Data'!F4268</f>
        <v>104.83</v>
      </c>
      <c r="D4277">
        <f t="shared" si="66"/>
        <v>-3.6666054034184846E-2</v>
      </c>
      <c r="E4277">
        <v>-3.6666054034184846E-2</v>
      </c>
    </row>
    <row r="4278" spans="2:5">
      <c r="B4278" s="293">
        <f>'Historical VAR Data'!B4269</f>
        <v>39386</v>
      </c>
      <c r="C4278" s="292" t="str">
        <f>'Historical VAR Data'!F4269</f>
        <v>108.82</v>
      </c>
      <c r="D4278">
        <f t="shared" si="66"/>
        <v>1.9868791002811529E-2</v>
      </c>
      <c r="E4278">
        <v>1.9868791002811529E-2</v>
      </c>
    </row>
    <row r="4279" spans="2:5">
      <c r="B4279" s="293">
        <f>'Historical VAR Data'!B4270</f>
        <v>39385</v>
      </c>
      <c r="C4279" s="292" t="str">
        <f>'Historical VAR Data'!F4270</f>
        <v>106.70</v>
      </c>
      <c r="D4279">
        <f t="shared" si="66"/>
        <v>4.2352941176470853E-3</v>
      </c>
      <c r="E4279">
        <v>4.2352941176470853E-3</v>
      </c>
    </row>
    <row r="4280" spans="2:5">
      <c r="B4280" s="293">
        <f>'Historical VAR Data'!B4271</f>
        <v>39384</v>
      </c>
      <c r="C4280" s="292" t="str">
        <f>'Historical VAR Data'!F4271</f>
        <v>106.25</v>
      </c>
      <c r="D4280">
        <f t="shared" si="66"/>
        <v>1.9086898139267165E-2</v>
      </c>
      <c r="E4280">
        <v>1.9086898139267165E-2</v>
      </c>
    </row>
    <row r="4281" spans="2:5">
      <c r="B4281" s="293">
        <f>'Historical VAR Data'!B4272</f>
        <v>39381</v>
      </c>
      <c r="C4281" s="292" t="str">
        <f>'Historical VAR Data'!F4272</f>
        <v>104.26</v>
      </c>
      <c r="D4281">
        <f t="shared" si="66"/>
        <v>2.8509420933214961E-2</v>
      </c>
      <c r="E4281">
        <v>2.8509420933214961E-2</v>
      </c>
    </row>
    <row r="4282" spans="2:5">
      <c r="B4282" s="293">
        <f>'Historical VAR Data'!B4273</f>
        <v>39380</v>
      </c>
      <c r="C4282" s="292" t="str">
        <f>'Historical VAR Data'!F4273</f>
        <v>101.37</v>
      </c>
      <c r="D4282">
        <f t="shared" si="66"/>
        <v>1.778831900385481E-3</v>
      </c>
      <c r="E4282">
        <v>1.778831900385481E-3</v>
      </c>
    </row>
    <row r="4283" spans="2:5">
      <c r="B4283" s="293">
        <f>'Historical VAR Data'!B4274</f>
        <v>39379</v>
      </c>
      <c r="C4283" s="292" t="str">
        <f>'Historical VAR Data'!F4274</f>
        <v>101.19</v>
      </c>
      <c r="D4283">
        <f t="shared" si="66"/>
        <v>1.5352197471402781E-2</v>
      </c>
      <c r="E4283">
        <v>1.5352197471402781E-2</v>
      </c>
    </row>
    <row r="4284" spans="2:5">
      <c r="B4284" s="293">
        <f>'Historical VAR Data'!B4275</f>
        <v>39378</v>
      </c>
      <c r="C4284" s="292" t="str">
        <f>'Historical VAR Data'!F4275</f>
        <v>99.66</v>
      </c>
      <c r="D4284">
        <f t="shared" si="66"/>
        <v>9.6128464584249826E-2</v>
      </c>
      <c r="E4284">
        <v>9.6128464584249826E-2</v>
      </c>
    </row>
    <row r="4285" spans="2:5">
      <c r="B4285" s="293">
        <f>'Historical VAR Data'!B4276</f>
        <v>39377</v>
      </c>
      <c r="C4285" s="292" t="str">
        <f>'Historical VAR Data'!F4276</f>
        <v>90.92</v>
      </c>
      <c r="D4285">
        <f t="shared" si="66"/>
        <v>-9.6939331227535192E-3</v>
      </c>
      <c r="E4285">
        <v>-9.6939331227535192E-3</v>
      </c>
    </row>
    <row r="4286" spans="2:5">
      <c r="B4286" s="293">
        <f>'Historical VAR Data'!B4277</f>
        <v>39374</v>
      </c>
      <c r="C4286" s="292" t="str">
        <f>'Historical VAR Data'!F4277</f>
        <v>91.81</v>
      </c>
      <c r="D4286">
        <f t="shared" si="66"/>
        <v>-3.2560590094836701E-2</v>
      </c>
      <c r="E4286">
        <v>-3.2560590094836701E-2</v>
      </c>
    </row>
    <row r="4287" spans="2:5">
      <c r="B4287" s="293">
        <f>'Historical VAR Data'!B4278</f>
        <v>39373</v>
      </c>
      <c r="C4287" s="292" t="str">
        <f>'Historical VAR Data'!F4278</f>
        <v>94.90</v>
      </c>
      <c r="D4287">
        <f t="shared" si="66"/>
        <v>-5.4969129655447084E-2</v>
      </c>
      <c r="E4287">
        <v>-5.4969129655447084E-2</v>
      </c>
    </row>
    <row r="4288" spans="2:5">
      <c r="B4288" s="293">
        <f>'Historical VAR Data'!B4279</f>
        <v>39372</v>
      </c>
      <c r="C4288" s="292" t="str">
        <f>'Historical VAR Data'!F4279</f>
        <v>100.42</v>
      </c>
      <c r="D4288">
        <f t="shared" si="66"/>
        <v>-4.7700331910858235E-2</v>
      </c>
      <c r="E4288">
        <v>-4.7700331910858235E-2</v>
      </c>
    </row>
    <row r="4289" spans="2:5">
      <c r="B4289" s="293">
        <f>'Historical VAR Data'!B4280</f>
        <v>39371</v>
      </c>
      <c r="C4289" s="292" t="str">
        <f>'Historical VAR Data'!F4280</f>
        <v>105.45</v>
      </c>
      <c r="D4289">
        <f t="shared" si="66"/>
        <v>1.8053678316277317E-2</v>
      </c>
      <c r="E4289">
        <v>1.8053678316277317E-2</v>
      </c>
    </row>
    <row r="4290" spans="2:5">
      <c r="B4290" s="293">
        <f>'Historical VAR Data'!B4281</f>
        <v>39370</v>
      </c>
      <c r="C4290" s="292" t="str">
        <f>'Historical VAR Data'!F4281</f>
        <v>103.58</v>
      </c>
      <c r="D4290">
        <f t="shared" si="66"/>
        <v>4.4785152309864816E-2</v>
      </c>
      <c r="E4290">
        <v>4.4785152309864816E-2</v>
      </c>
    </row>
    <row r="4291" spans="2:5">
      <c r="B4291" s="293">
        <f>'Historical VAR Data'!B4282</f>
        <v>39367</v>
      </c>
      <c r="C4291" s="292" t="str">
        <f>'Historical VAR Data'!F4282</f>
        <v>99.14</v>
      </c>
      <c r="D4291">
        <f t="shared" si="66"/>
        <v>-2.1998618920785279E-2</v>
      </c>
      <c r="E4291">
        <v>-2.1998618920785279E-2</v>
      </c>
    </row>
    <row r="4292" spans="2:5">
      <c r="B4292" s="293">
        <f>'Historical VAR Data'!B4283</f>
        <v>39366</v>
      </c>
      <c r="C4292" s="292" t="str">
        <f>'Historical VAR Data'!F4283</f>
        <v>101.37</v>
      </c>
      <c r="D4292">
        <f t="shared" si="66"/>
        <v>1.4816297927720531E-2</v>
      </c>
      <c r="E4292">
        <v>1.4816297927720531E-2</v>
      </c>
    </row>
    <row r="4293" spans="2:5">
      <c r="B4293" s="293">
        <f>'Historical VAR Data'!B4284</f>
        <v>39365</v>
      </c>
      <c r="C4293" s="292" t="str">
        <f>'Historical VAR Data'!F4284</f>
        <v>99.89</v>
      </c>
      <c r="D4293">
        <f t="shared" si="66"/>
        <v>5.2329676964878334E-3</v>
      </c>
      <c r="E4293">
        <v>5.2329676964878334E-3</v>
      </c>
    </row>
    <row r="4294" spans="2:5">
      <c r="B4294" s="293">
        <f>'Historical VAR Data'!B4285</f>
        <v>39364</v>
      </c>
      <c r="C4294" s="292" t="str">
        <f>'Historical VAR Data'!F4285</f>
        <v>99.37</v>
      </c>
      <c r="D4294">
        <f t="shared" si="66"/>
        <v>6.4716597021322264E-2</v>
      </c>
      <c r="E4294">
        <v>6.4716597021322264E-2</v>
      </c>
    </row>
    <row r="4295" spans="2:5">
      <c r="B4295" s="293">
        <f>'Historical VAR Data'!B4286</f>
        <v>39363</v>
      </c>
      <c r="C4295" s="292" t="str">
        <f>'Historical VAR Data'!F4286</f>
        <v>93.33</v>
      </c>
      <c r="D4295">
        <f t="shared" si="66"/>
        <v>-4.4533169533169617E-2</v>
      </c>
      <c r="E4295">
        <v>-4.4533169533169617E-2</v>
      </c>
    </row>
    <row r="4296" spans="2:5">
      <c r="B4296" s="293">
        <f>'Historical VAR Data'!B4287</f>
        <v>39360</v>
      </c>
      <c r="C4296" s="292" t="str">
        <f>'Historical VAR Data'!F4287</f>
        <v>97.68</v>
      </c>
      <c r="D4296">
        <f t="shared" si="66"/>
        <v>-5.2570320077594448E-2</v>
      </c>
      <c r="E4296">
        <v>-5.2570320077594448E-2</v>
      </c>
    </row>
    <row r="4297" spans="2:5">
      <c r="B4297" s="293">
        <f>'Historical VAR Data'!B4288</f>
        <v>39359</v>
      </c>
      <c r="C4297" s="292" t="str">
        <f>'Historical VAR Data'!F4288</f>
        <v>103.10</v>
      </c>
      <c r="D4297">
        <f t="shared" si="66"/>
        <v>4.405063291139235E-2</v>
      </c>
      <c r="E4297">
        <v>4.405063291139235E-2</v>
      </c>
    </row>
    <row r="4298" spans="2:5">
      <c r="B4298" s="293">
        <f>'Historical VAR Data'!B4289</f>
        <v>39358</v>
      </c>
      <c r="C4298" s="292" t="str">
        <f>'Historical VAR Data'!F4289</f>
        <v>98.75</v>
      </c>
      <c r="D4298">
        <f t="shared" si="66"/>
        <v>4.9861790346587262E-2</v>
      </c>
      <c r="E4298">
        <v>4.9861790346587262E-2</v>
      </c>
    </row>
    <row r="4299" spans="2:5">
      <c r="B4299" s="293">
        <f>'Historical VAR Data'!B4290</f>
        <v>39356</v>
      </c>
      <c r="C4299" s="292" t="str">
        <f>'Historical VAR Data'!F4290</f>
        <v>94.06</v>
      </c>
      <c r="D4299">
        <f t="shared" si="66"/>
        <v>6.4629315223542816E-2</v>
      </c>
      <c r="E4299">
        <v>6.4629315223542816E-2</v>
      </c>
    </row>
    <row r="4300" spans="2:5">
      <c r="B4300" s="293">
        <f>'Historical VAR Data'!B4291</f>
        <v>39353</v>
      </c>
      <c r="C4300" s="292" t="str">
        <f>'Historical VAR Data'!F4291</f>
        <v>88.35</v>
      </c>
      <c r="D4300">
        <f t="shared" si="66"/>
        <v>0</v>
      </c>
      <c r="E4300">
        <v>0</v>
      </c>
    </row>
    <row r="4301" spans="2:5">
      <c r="B4301" s="293">
        <f>'Historical VAR Data'!B4292</f>
        <v>39352</v>
      </c>
      <c r="C4301" s="292" t="str">
        <f>'Historical VAR Data'!F4292</f>
        <v>88.35</v>
      </c>
      <c r="D4301">
        <f t="shared" ref="D4301:D4364" si="67">(C4301-C4302)/C4302</f>
        <v>1.2839619396996335E-2</v>
      </c>
      <c r="E4301">
        <v>1.2839619396996335E-2</v>
      </c>
    </row>
    <row r="4302" spans="2:5">
      <c r="B4302" s="293">
        <f>'Historical VAR Data'!B4293</f>
        <v>39351</v>
      </c>
      <c r="C4302" s="292" t="str">
        <f>'Historical VAR Data'!F4293</f>
        <v>87.23</v>
      </c>
      <c r="D4302">
        <f t="shared" si="67"/>
        <v>-1.5129276278649535E-2</v>
      </c>
      <c r="E4302">
        <v>-1.5129276278649535E-2</v>
      </c>
    </row>
    <row r="4303" spans="2:5">
      <c r="B4303" s="293">
        <f>'Historical VAR Data'!B4294</f>
        <v>39350</v>
      </c>
      <c r="C4303" s="292" t="str">
        <f>'Historical VAR Data'!F4294</f>
        <v>88.57</v>
      </c>
      <c r="D4303">
        <f t="shared" si="67"/>
        <v>-1.0169870362092208E-2</v>
      </c>
      <c r="E4303">
        <v>-1.0169870362092208E-2</v>
      </c>
    </row>
    <row r="4304" spans="2:5">
      <c r="B4304" s="293">
        <f>'Historical VAR Data'!B4295</f>
        <v>39349</v>
      </c>
      <c r="C4304" s="292" t="str">
        <f>'Historical VAR Data'!F4295</f>
        <v>89.48</v>
      </c>
      <c r="D4304">
        <f t="shared" si="67"/>
        <v>4.8511835012889623E-2</v>
      </c>
      <c r="E4304">
        <v>4.8511835012889623E-2</v>
      </c>
    </row>
    <row r="4305" spans="2:5">
      <c r="B4305" s="293">
        <f>'Historical VAR Data'!B4296</f>
        <v>39346</v>
      </c>
      <c r="C4305" s="292" t="str">
        <f>'Historical VAR Data'!F4296</f>
        <v>85.34</v>
      </c>
      <c r="D4305">
        <f t="shared" si="67"/>
        <v>-1.1353104726598584E-2</v>
      </c>
      <c r="E4305">
        <v>-1.1353104726598584E-2</v>
      </c>
    </row>
    <row r="4306" spans="2:5">
      <c r="B4306" s="293">
        <f>'Historical VAR Data'!B4297</f>
        <v>39345</v>
      </c>
      <c r="C4306" s="292" t="str">
        <f>'Historical VAR Data'!F4297</f>
        <v>86.32</v>
      </c>
      <c r="D4306">
        <f t="shared" si="67"/>
        <v>5.7957575055056401E-4</v>
      </c>
      <c r="E4306">
        <v>5.7957575055056401E-4</v>
      </c>
    </row>
    <row r="4307" spans="2:5">
      <c r="B4307" s="293">
        <f>'Historical VAR Data'!B4298</f>
        <v>39344</v>
      </c>
      <c r="C4307" s="292" t="str">
        <f>'Historical VAR Data'!F4298</f>
        <v>86.27</v>
      </c>
      <c r="D4307">
        <f t="shared" si="67"/>
        <v>2.5924604590319807E-2</v>
      </c>
      <c r="E4307">
        <v>2.5924604590319807E-2</v>
      </c>
    </row>
    <row r="4308" spans="2:5">
      <c r="B4308" s="293">
        <f>'Historical VAR Data'!B4299</f>
        <v>39343</v>
      </c>
      <c r="C4308" s="292" t="str">
        <f>'Historical VAR Data'!F4299</f>
        <v>84.09</v>
      </c>
      <c r="D4308">
        <f t="shared" si="67"/>
        <v>5.7409400789379741E-3</v>
      </c>
      <c r="E4308">
        <v>5.7409400789379741E-3</v>
      </c>
    </row>
    <row r="4309" spans="2:5">
      <c r="B4309" s="293">
        <f>'Historical VAR Data'!B4300</f>
        <v>39342</v>
      </c>
      <c r="C4309" s="292" t="str">
        <f>'Historical VAR Data'!F4300</f>
        <v>83.61</v>
      </c>
      <c r="D4309">
        <f t="shared" si="67"/>
        <v>-1.1818933932159319E-2</v>
      </c>
      <c r="E4309">
        <v>-1.1818933932159319E-2</v>
      </c>
    </row>
    <row r="4310" spans="2:5">
      <c r="B4310" s="293">
        <f>'Historical VAR Data'!B4301</f>
        <v>39339</v>
      </c>
      <c r="C4310" s="292" t="str">
        <f>'Historical VAR Data'!F4301</f>
        <v>84.61</v>
      </c>
      <c r="D4310">
        <f t="shared" si="67"/>
        <v>-3.2254374928514323E-2</v>
      </c>
      <c r="E4310">
        <v>-3.2254374928514323E-2</v>
      </c>
    </row>
    <row r="4311" spans="2:5">
      <c r="B4311" s="293">
        <f>'Historical VAR Data'!B4302</f>
        <v>39338</v>
      </c>
      <c r="C4311" s="292" t="str">
        <f>'Historical VAR Data'!F4302</f>
        <v>87.43</v>
      </c>
      <c r="D4311">
        <f t="shared" si="67"/>
        <v>7.8386167146974849E-3</v>
      </c>
      <c r="E4311">
        <v>7.8386167146974849E-3</v>
      </c>
    </row>
    <row r="4312" spans="2:5">
      <c r="B4312" s="293">
        <f>'Historical VAR Data'!B4303</f>
        <v>39337</v>
      </c>
      <c r="C4312" s="292" t="str">
        <f>'Historical VAR Data'!F4303</f>
        <v>86.75</v>
      </c>
      <c r="D4312">
        <f t="shared" si="67"/>
        <v>-2.8337813620071695E-2</v>
      </c>
      <c r="E4312">
        <v>-2.8337813620071695E-2</v>
      </c>
    </row>
    <row r="4313" spans="2:5">
      <c r="B4313" s="293">
        <f>'Historical VAR Data'!B4304</f>
        <v>39336</v>
      </c>
      <c r="C4313" s="292" t="str">
        <f>'Historical VAR Data'!F4304</f>
        <v>89.28</v>
      </c>
      <c r="D4313">
        <f t="shared" si="67"/>
        <v>2.5617461229178681E-2</v>
      </c>
      <c r="E4313">
        <v>2.5617461229178681E-2</v>
      </c>
    </row>
    <row r="4314" spans="2:5">
      <c r="B4314" s="293">
        <f>'Historical VAR Data'!B4305</f>
        <v>39335</v>
      </c>
      <c r="C4314" s="292" t="str">
        <f>'Historical VAR Data'!F4305</f>
        <v>87.05</v>
      </c>
      <c r="D4314">
        <f t="shared" si="67"/>
        <v>2.171361502347411E-2</v>
      </c>
      <c r="E4314">
        <v>2.171361502347411E-2</v>
      </c>
    </row>
    <row r="4315" spans="2:5">
      <c r="B4315" s="293">
        <f>'Historical VAR Data'!B4306</f>
        <v>39332</v>
      </c>
      <c r="C4315" s="292" t="str">
        <f>'Historical VAR Data'!F4306</f>
        <v>85.20</v>
      </c>
      <c r="D4315">
        <f t="shared" si="67"/>
        <v>4.5985143261407921E-3</v>
      </c>
      <c r="E4315">
        <v>4.5985143261407921E-3</v>
      </c>
    </row>
    <row r="4316" spans="2:5">
      <c r="B4316" s="293">
        <f>'Historical VAR Data'!B4307</f>
        <v>39331</v>
      </c>
      <c r="C4316" s="292" t="str">
        <f>'Historical VAR Data'!F4307</f>
        <v>84.81</v>
      </c>
      <c r="D4316">
        <f t="shared" si="67"/>
        <v>3.1937544357700026E-3</v>
      </c>
      <c r="E4316">
        <v>3.1937544357700026E-3</v>
      </c>
    </row>
    <row r="4317" spans="2:5">
      <c r="B4317" s="293">
        <f>'Historical VAR Data'!B4308</f>
        <v>39330</v>
      </c>
      <c r="C4317" s="292" t="str">
        <f>'Historical VAR Data'!F4308</f>
        <v>84.54</v>
      </c>
      <c r="D4317">
        <f t="shared" si="67"/>
        <v>2.398255813953493E-2</v>
      </c>
      <c r="E4317">
        <v>2.398255813953493E-2</v>
      </c>
    </row>
    <row r="4318" spans="2:5">
      <c r="B4318" s="293">
        <f>'Historical VAR Data'!B4309</f>
        <v>39329</v>
      </c>
      <c r="C4318" s="292" t="str">
        <f>'Historical VAR Data'!F4309</f>
        <v>82.56</v>
      </c>
      <c r="D4318">
        <f t="shared" si="67"/>
        <v>-2.2148525405661548E-2</v>
      </c>
      <c r="E4318">
        <v>-2.2148525405661548E-2</v>
      </c>
    </row>
    <row r="4319" spans="2:5">
      <c r="B4319" s="293">
        <f>'Historical VAR Data'!B4310</f>
        <v>39328</v>
      </c>
      <c r="C4319" s="292" t="str">
        <f>'Historical VAR Data'!F4310</f>
        <v>84.43</v>
      </c>
      <c r="D4319">
        <f t="shared" si="67"/>
        <v>6.9275582573455091E-2</v>
      </c>
      <c r="E4319">
        <v>6.9275582573455091E-2</v>
      </c>
    </row>
    <row r="4320" spans="2:5">
      <c r="B4320" s="293">
        <f>'Historical VAR Data'!B4311</f>
        <v>39325</v>
      </c>
      <c r="C4320" s="292" t="str">
        <f>'Historical VAR Data'!F4311</f>
        <v>78.96</v>
      </c>
      <c r="D4320">
        <f t="shared" si="67"/>
        <v>4.1688654353561963E-2</v>
      </c>
      <c r="E4320">
        <v>4.1688654353561963E-2</v>
      </c>
    </row>
    <row r="4321" spans="2:5">
      <c r="B4321" s="293">
        <f>'Historical VAR Data'!B4312</f>
        <v>39324</v>
      </c>
      <c r="C4321" s="292" t="str">
        <f>'Historical VAR Data'!F4312</f>
        <v>75.80</v>
      </c>
      <c r="D4321">
        <f t="shared" si="67"/>
        <v>1.1880923775196912E-2</v>
      </c>
      <c r="E4321">
        <v>1.1880923775196912E-2</v>
      </c>
    </row>
    <row r="4322" spans="2:5">
      <c r="B4322" s="293">
        <f>'Historical VAR Data'!B4313</f>
        <v>39323</v>
      </c>
      <c r="C4322" s="292" t="str">
        <f>'Historical VAR Data'!F4313</f>
        <v>74.91</v>
      </c>
      <c r="D4322">
        <f t="shared" si="67"/>
        <v>-1.2783342119135463E-2</v>
      </c>
      <c r="E4322">
        <v>-1.2783342119135463E-2</v>
      </c>
    </row>
    <row r="4323" spans="2:5">
      <c r="B4323" s="293">
        <f>'Historical VAR Data'!B4314</f>
        <v>39322</v>
      </c>
      <c r="C4323" s="292" t="str">
        <f>'Historical VAR Data'!F4314</f>
        <v>75.88</v>
      </c>
      <c r="D4323">
        <f t="shared" si="67"/>
        <v>-3.5456336178596218E-3</v>
      </c>
      <c r="E4323">
        <v>-3.5456336178596218E-3</v>
      </c>
    </row>
    <row r="4324" spans="2:5">
      <c r="B4324" s="293">
        <f>'Historical VAR Data'!B4315</f>
        <v>39321</v>
      </c>
      <c r="C4324" s="292" t="str">
        <f>'Historical VAR Data'!F4315</f>
        <v>76.15</v>
      </c>
      <c r="D4324">
        <f t="shared" si="67"/>
        <v>2.5589225589225665E-2</v>
      </c>
      <c r="E4324">
        <v>2.5589225589225665E-2</v>
      </c>
    </row>
    <row r="4325" spans="2:5">
      <c r="B4325" s="293">
        <f>'Historical VAR Data'!B4316</f>
        <v>39318</v>
      </c>
      <c r="C4325" s="292" t="str">
        <f>'Historical VAR Data'!F4316</f>
        <v>74.25</v>
      </c>
      <c r="D4325">
        <f t="shared" si="67"/>
        <v>2.2445607270724255E-2</v>
      </c>
      <c r="E4325">
        <v>2.2445607270724255E-2</v>
      </c>
    </row>
    <row r="4326" spans="2:5">
      <c r="B4326" s="293">
        <f>'Historical VAR Data'!B4317</f>
        <v>39317</v>
      </c>
      <c r="C4326" s="292" t="str">
        <f>'Historical VAR Data'!F4317</f>
        <v>72.62</v>
      </c>
      <c r="D4326">
        <f t="shared" si="67"/>
        <v>-4.3871675349601482E-3</v>
      </c>
      <c r="E4326">
        <v>-4.3871675349601482E-3</v>
      </c>
    </row>
    <row r="4327" spans="2:5">
      <c r="B4327" s="293">
        <f>'Historical VAR Data'!B4318</f>
        <v>39316</v>
      </c>
      <c r="C4327" s="292" t="str">
        <f>'Historical VAR Data'!F4318</f>
        <v>72.94</v>
      </c>
      <c r="D4327">
        <f t="shared" si="67"/>
        <v>7.876191792178985E-3</v>
      </c>
      <c r="E4327">
        <v>7.876191792178985E-3</v>
      </c>
    </row>
    <row r="4328" spans="2:5">
      <c r="B4328" s="293">
        <f>'Historical VAR Data'!B4319</f>
        <v>39315</v>
      </c>
      <c r="C4328" s="292" t="str">
        <f>'Historical VAR Data'!F4319</f>
        <v>72.37</v>
      </c>
      <c r="D4328">
        <f t="shared" si="67"/>
        <v>-2.5582334724653179E-2</v>
      </c>
      <c r="E4328">
        <v>-2.5582334724653179E-2</v>
      </c>
    </row>
    <row r="4329" spans="2:5">
      <c r="B4329" s="293">
        <f>'Historical VAR Data'!B4320</f>
        <v>39314</v>
      </c>
      <c r="C4329" s="292" t="str">
        <f>'Historical VAR Data'!F4320</f>
        <v>74.27</v>
      </c>
      <c r="D4329">
        <f t="shared" si="67"/>
        <v>7.3240200732400925E-3</v>
      </c>
      <c r="E4329">
        <v>7.3240200732400925E-3</v>
      </c>
    </row>
    <row r="4330" spans="2:5">
      <c r="B4330" s="293">
        <f>'Historical VAR Data'!B4321</f>
        <v>39311</v>
      </c>
      <c r="C4330" s="292" t="str">
        <f>'Historical VAR Data'!F4321</f>
        <v>73.73</v>
      </c>
      <c r="D4330">
        <f t="shared" si="67"/>
        <v>-3.2414698162729641E-2</v>
      </c>
      <c r="E4330">
        <v>-3.2414698162729641E-2</v>
      </c>
    </row>
    <row r="4331" spans="2:5">
      <c r="B4331" s="293">
        <f>'Historical VAR Data'!B4322</f>
        <v>39310</v>
      </c>
      <c r="C4331" s="292" t="str">
        <f>'Historical VAR Data'!F4322</f>
        <v>76.20</v>
      </c>
      <c r="D4331">
        <f t="shared" si="67"/>
        <v>-2.6571282575370444E-2</v>
      </c>
      <c r="E4331">
        <v>-2.6571282575370444E-2</v>
      </c>
    </row>
    <row r="4332" spans="2:5">
      <c r="B4332" s="293">
        <f>'Historical VAR Data'!B4323</f>
        <v>39308</v>
      </c>
      <c r="C4332" s="292" t="str">
        <f>'Historical VAR Data'!F4323</f>
        <v>78.28</v>
      </c>
      <c r="D4332">
        <f t="shared" si="67"/>
        <v>2.8241166425850596E-2</v>
      </c>
      <c r="E4332">
        <v>2.8241166425850596E-2</v>
      </c>
    </row>
    <row r="4333" spans="2:5">
      <c r="B4333" s="293">
        <f>'Historical VAR Data'!B4324</f>
        <v>39307</v>
      </c>
      <c r="C4333" s="292" t="str">
        <f>'Historical VAR Data'!F4324</f>
        <v>76.13</v>
      </c>
      <c r="D4333">
        <f t="shared" si="67"/>
        <v>1.8734109460725162E-2</v>
      </c>
      <c r="E4333">
        <v>1.8734109460725162E-2</v>
      </c>
    </row>
    <row r="4334" spans="2:5">
      <c r="B4334" s="293">
        <f>'Historical VAR Data'!B4325</f>
        <v>39304</v>
      </c>
      <c r="C4334" s="292" t="str">
        <f>'Historical VAR Data'!F4325</f>
        <v>74.73</v>
      </c>
      <c r="D4334">
        <f t="shared" si="67"/>
        <v>-2.8471138845553794E-2</v>
      </c>
      <c r="E4334">
        <v>-2.8471138845553794E-2</v>
      </c>
    </row>
    <row r="4335" spans="2:5">
      <c r="B4335" s="293">
        <f>'Historical VAR Data'!B4326</f>
        <v>39303</v>
      </c>
      <c r="C4335" s="292" t="str">
        <f>'Historical VAR Data'!F4326</f>
        <v>76.92</v>
      </c>
      <c r="D4335">
        <f t="shared" si="67"/>
        <v>-7.355787843592634E-3</v>
      </c>
      <c r="E4335">
        <v>-7.355787843592634E-3</v>
      </c>
    </row>
    <row r="4336" spans="2:5">
      <c r="B4336" s="293">
        <f>'Historical VAR Data'!B4327</f>
        <v>39302</v>
      </c>
      <c r="C4336" s="292" t="str">
        <f>'Historical VAR Data'!F4327</f>
        <v>77.49</v>
      </c>
      <c r="D4336">
        <f t="shared" si="67"/>
        <v>2.5135599947082834E-2</v>
      </c>
      <c r="E4336">
        <v>2.5135599947082834E-2</v>
      </c>
    </row>
    <row r="4337" spans="2:5">
      <c r="B4337" s="293">
        <f>'Historical VAR Data'!B4328</f>
        <v>39301</v>
      </c>
      <c r="C4337" s="292" t="str">
        <f>'Historical VAR Data'!F4328</f>
        <v>75.59</v>
      </c>
      <c r="D4337">
        <f t="shared" si="67"/>
        <v>1.955759374157004E-2</v>
      </c>
      <c r="E4337">
        <v>1.955759374157004E-2</v>
      </c>
    </row>
    <row r="4338" spans="2:5">
      <c r="B4338" s="293">
        <f>'Historical VAR Data'!B4329</f>
        <v>39300</v>
      </c>
      <c r="C4338" s="292" t="str">
        <f>'Historical VAR Data'!F4329</f>
        <v>74.14</v>
      </c>
      <c r="D4338">
        <f t="shared" si="67"/>
        <v>-1.4095744680851093E-2</v>
      </c>
      <c r="E4338">
        <v>-1.4095744680851093E-2</v>
      </c>
    </row>
    <row r="4339" spans="2:5">
      <c r="B4339" s="293">
        <f>'Historical VAR Data'!B4330</f>
        <v>39297</v>
      </c>
      <c r="C4339" s="292" t="str">
        <f>'Historical VAR Data'!F4330</f>
        <v>75.20</v>
      </c>
      <c r="D4339">
        <f t="shared" si="67"/>
        <v>2.1877972550618283E-2</v>
      </c>
      <c r="E4339">
        <v>2.1877972550618283E-2</v>
      </c>
    </row>
    <row r="4340" spans="2:5">
      <c r="B4340" s="293">
        <f>'Historical VAR Data'!B4331</f>
        <v>39296</v>
      </c>
      <c r="C4340" s="292" t="str">
        <f>'Historical VAR Data'!F4331</f>
        <v>73.59</v>
      </c>
      <c r="D4340">
        <f t="shared" si="67"/>
        <v>1.2381345439537842E-2</v>
      </c>
      <c r="E4340">
        <v>1.2381345439537842E-2</v>
      </c>
    </row>
    <row r="4341" spans="2:5">
      <c r="B4341" s="293">
        <f>'Historical VAR Data'!B4332</f>
        <v>39295</v>
      </c>
      <c r="C4341" s="292" t="str">
        <f>'Historical VAR Data'!F4332</f>
        <v>72.69</v>
      </c>
      <c r="D4341">
        <f t="shared" si="67"/>
        <v>-3.286322511974453E-2</v>
      </c>
      <c r="E4341">
        <v>-3.286322511974453E-2</v>
      </c>
    </row>
    <row r="4342" spans="2:5">
      <c r="B4342" s="293">
        <f>'Historical VAR Data'!B4333</f>
        <v>39294</v>
      </c>
      <c r="C4342" s="292" t="str">
        <f>'Historical VAR Data'!F4333</f>
        <v>75.16</v>
      </c>
      <c r="D4342">
        <f t="shared" si="67"/>
        <v>1.5950256826169133E-2</v>
      </c>
      <c r="E4342">
        <v>1.5950256826169133E-2</v>
      </c>
    </row>
    <row r="4343" spans="2:5">
      <c r="B4343" s="293">
        <f>'Historical VAR Data'!B4334</f>
        <v>39293</v>
      </c>
      <c r="C4343" s="292" t="str">
        <f>'Historical VAR Data'!F4334</f>
        <v>73.98</v>
      </c>
      <c r="D4343">
        <f t="shared" si="67"/>
        <v>1.2176768367765775E-2</v>
      </c>
      <c r="E4343">
        <v>1.2176768367765775E-2</v>
      </c>
    </row>
    <row r="4344" spans="2:5">
      <c r="B4344" s="293">
        <f>'Historical VAR Data'!B4335</f>
        <v>39290</v>
      </c>
      <c r="C4344" s="292" t="str">
        <f>'Historical VAR Data'!F4335</f>
        <v>73.09</v>
      </c>
      <c r="D4344">
        <f t="shared" si="67"/>
        <v>-4.1065337181841979E-2</v>
      </c>
      <c r="E4344">
        <v>-4.1065337181841979E-2</v>
      </c>
    </row>
    <row r="4345" spans="2:5">
      <c r="B4345" s="293">
        <f>'Historical VAR Data'!B4336</f>
        <v>39289</v>
      </c>
      <c r="C4345" s="292" t="str">
        <f>'Historical VAR Data'!F4336</f>
        <v>76.22</v>
      </c>
      <c r="D4345">
        <f t="shared" si="67"/>
        <v>2.8947368421052481E-3</v>
      </c>
      <c r="E4345">
        <v>2.8947368421052481E-3</v>
      </c>
    </row>
    <row r="4346" spans="2:5">
      <c r="B4346" s="293">
        <f>'Historical VAR Data'!B4337</f>
        <v>39288</v>
      </c>
      <c r="C4346" s="292" t="str">
        <f>'Historical VAR Data'!F4337</f>
        <v>76.00</v>
      </c>
      <c r="D4346">
        <f t="shared" si="67"/>
        <v>2.4534915071447734E-2</v>
      </c>
      <c r="E4346">
        <v>2.4534915071447734E-2</v>
      </c>
    </row>
    <row r="4347" spans="2:5">
      <c r="B4347" s="293">
        <f>'Historical VAR Data'!B4338</f>
        <v>39287</v>
      </c>
      <c r="C4347" s="292" t="str">
        <f>'Historical VAR Data'!F4338</f>
        <v>74.18</v>
      </c>
      <c r="D4347">
        <f t="shared" si="67"/>
        <v>3.6757512229210476E-2</v>
      </c>
      <c r="E4347">
        <v>3.6757512229210476E-2</v>
      </c>
    </row>
    <row r="4348" spans="2:5">
      <c r="B4348" s="293">
        <f>'Historical VAR Data'!B4339</f>
        <v>39286</v>
      </c>
      <c r="C4348" s="292" t="str">
        <f>'Historical VAR Data'!F4339</f>
        <v>71.55</v>
      </c>
      <c r="D4348">
        <f t="shared" si="67"/>
        <v>1.9957234497505222E-2</v>
      </c>
      <c r="E4348">
        <v>1.9957234497505222E-2</v>
      </c>
    </row>
    <row r="4349" spans="2:5">
      <c r="B4349" s="293">
        <f>'Historical VAR Data'!B4340</f>
        <v>39283</v>
      </c>
      <c r="C4349" s="292" t="str">
        <f>'Historical VAR Data'!F4340</f>
        <v>70.15</v>
      </c>
      <c r="D4349">
        <f t="shared" si="67"/>
        <v>-9.6004517859662949E-3</v>
      </c>
      <c r="E4349">
        <v>-9.6004517859662949E-3</v>
      </c>
    </row>
    <row r="4350" spans="2:5">
      <c r="B4350" s="293">
        <f>'Historical VAR Data'!B4341</f>
        <v>39282</v>
      </c>
      <c r="C4350" s="292" t="str">
        <f>'Historical VAR Data'!F4341</f>
        <v>70.83</v>
      </c>
      <c r="D4350">
        <f t="shared" si="67"/>
        <v>3.2577903682720114E-3</v>
      </c>
      <c r="E4350">
        <v>3.2577903682720114E-3</v>
      </c>
    </row>
    <row r="4351" spans="2:5">
      <c r="B4351" s="293">
        <f>'Historical VAR Data'!B4342</f>
        <v>39281</v>
      </c>
      <c r="C4351" s="292" t="str">
        <f>'Historical VAR Data'!F4342</f>
        <v>70.60</v>
      </c>
      <c r="D4351">
        <f t="shared" si="67"/>
        <v>4.1245910965722089E-3</v>
      </c>
      <c r="E4351">
        <v>4.1245910965722089E-3</v>
      </c>
    </row>
    <row r="4352" spans="2:5">
      <c r="B4352" s="293">
        <f>'Historical VAR Data'!B4343</f>
        <v>39280</v>
      </c>
      <c r="C4352" s="292" t="str">
        <f>'Historical VAR Data'!F4343</f>
        <v>70.31</v>
      </c>
      <c r="D4352">
        <f t="shared" si="67"/>
        <v>9.9658314350807792E-4</v>
      </c>
      <c r="E4352">
        <v>9.9658314350807792E-4</v>
      </c>
    </row>
    <row r="4353" spans="2:5">
      <c r="B4353" s="293">
        <f>'Historical VAR Data'!B4344</f>
        <v>39279</v>
      </c>
      <c r="C4353" s="292" t="str">
        <f>'Historical VAR Data'!F4344</f>
        <v>70.24</v>
      </c>
      <c r="D4353">
        <f t="shared" si="67"/>
        <v>-1.3621682347984819E-2</v>
      </c>
      <c r="E4353">
        <v>-1.3621682347984819E-2</v>
      </c>
    </row>
    <row r="4354" spans="2:5">
      <c r="B4354" s="293">
        <f>'Historical VAR Data'!B4345</f>
        <v>39276</v>
      </c>
      <c r="C4354" s="292" t="str">
        <f>'Historical VAR Data'!F4345</f>
        <v>71.21</v>
      </c>
      <c r="D4354">
        <f t="shared" si="67"/>
        <v>1.265466816647767E-3</v>
      </c>
      <c r="E4354">
        <v>1.265466816647767E-3</v>
      </c>
    </row>
    <row r="4355" spans="2:5">
      <c r="B4355" s="293">
        <f>'Historical VAR Data'!B4346</f>
        <v>39275</v>
      </c>
      <c r="C4355" s="292" t="str">
        <f>'Historical VAR Data'!F4346</f>
        <v>71.12</v>
      </c>
      <c r="D4355">
        <f t="shared" si="67"/>
        <v>1.3249750676734675E-2</v>
      </c>
      <c r="E4355">
        <v>1.3249750676734675E-2</v>
      </c>
    </row>
    <row r="4356" spans="2:5">
      <c r="B4356" s="293">
        <f>'Historical VAR Data'!B4347</f>
        <v>39274</v>
      </c>
      <c r="C4356" s="292" t="str">
        <f>'Historical VAR Data'!F4347</f>
        <v>70.19</v>
      </c>
      <c r="D4356">
        <f t="shared" si="67"/>
        <v>-6.7921324465827649E-3</v>
      </c>
      <c r="E4356">
        <v>-6.7921324465827649E-3</v>
      </c>
    </row>
    <row r="4357" spans="2:5">
      <c r="B4357" s="293">
        <f>'Historical VAR Data'!B4348</f>
        <v>39273</v>
      </c>
      <c r="C4357" s="292" t="str">
        <f>'Historical VAR Data'!F4348</f>
        <v>70.67</v>
      </c>
      <c r="D4357">
        <f t="shared" si="67"/>
        <v>-8.0011229646265187E-3</v>
      </c>
      <c r="E4357">
        <v>-8.0011229646265187E-3</v>
      </c>
    </row>
    <row r="4358" spans="2:5">
      <c r="B4358" s="293">
        <f>'Historical VAR Data'!B4349</f>
        <v>39272</v>
      </c>
      <c r="C4358" s="292" t="str">
        <f>'Historical VAR Data'!F4349</f>
        <v>71.24</v>
      </c>
      <c r="D4358">
        <f t="shared" si="67"/>
        <v>1.2939001848428788E-2</v>
      </c>
      <c r="E4358">
        <v>1.2939001848428788E-2</v>
      </c>
    </row>
    <row r="4359" spans="2:5">
      <c r="B4359" s="293">
        <f>'Historical VAR Data'!B4350</f>
        <v>39269</v>
      </c>
      <c r="C4359" s="292" t="str">
        <f>'Historical VAR Data'!F4350</f>
        <v>70.33</v>
      </c>
      <c r="D4359">
        <f t="shared" si="67"/>
        <v>1.4716491126821468E-2</v>
      </c>
      <c r="E4359">
        <v>1.4716491126821468E-2</v>
      </c>
    </row>
    <row r="4360" spans="2:5">
      <c r="B4360" s="293">
        <f>'Historical VAR Data'!B4351</f>
        <v>39268</v>
      </c>
      <c r="C4360" s="292" t="str">
        <f>'Historical VAR Data'!F4351</f>
        <v>69.31</v>
      </c>
      <c r="D4360">
        <f t="shared" si="67"/>
        <v>-1.6042021578648431E-2</v>
      </c>
      <c r="E4360">
        <v>-1.6042021578648431E-2</v>
      </c>
    </row>
    <row r="4361" spans="2:5">
      <c r="B4361" s="293">
        <f>'Historical VAR Data'!B4352</f>
        <v>39267</v>
      </c>
      <c r="C4361" s="292" t="str">
        <f>'Historical VAR Data'!F4352</f>
        <v>70.44</v>
      </c>
      <c r="D4361">
        <f t="shared" si="67"/>
        <v>2.2945106012198638E-2</v>
      </c>
      <c r="E4361">
        <v>2.2945106012198638E-2</v>
      </c>
    </row>
    <row r="4362" spans="2:5">
      <c r="B4362" s="293">
        <f>'Historical VAR Data'!B4353</f>
        <v>39266</v>
      </c>
      <c r="C4362" s="292" t="str">
        <f>'Historical VAR Data'!F4353</f>
        <v>68.86</v>
      </c>
      <c r="D4362">
        <f t="shared" si="67"/>
        <v>-8.7057457922231967E-4</v>
      </c>
      <c r="E4362">
        <v>-8.7057457922231967E-4</v>
      </c>
    </row>
    <row r="4363" spans="2:5">
      <c r="B4363" s="293">
        <f>'Historical VAR Data'!B4354</f>
        <v>39265</v>
      </c>
      <c r="C4363" s="292" t="str">
        <f>'Historical VAR Data'!F4354</f>
        <v>68.92</v>
      </c>
      <c r="D4363">
        <f t="shared" si="67"/>
        <v>-4.9090384060064014E-3</v>
      </c>
      <c r="E4363">
        <v>-4.9090384060064014E-3</v>
      </c>
    </row>
    <row r="4364" spans="2:5">
      <c r="B4364" s="293">
        <f>'Historical VAR Data'!B4355</f>
        <v>39262</v>
      </c>
      <c r="C4364" s="292" t="str">
        <f>'Historical VAR Data'!F4355</f>
        <v>69.26</v>
      </c>
      <c r="D4364">
        <f t="shared" si="67"/>
        <v>1.1833455076698352E-2</v>
      </c>
      <c r="E4364">
        <v>1.1833455076698352E-2</v>
      </c>
    </row>
    <row r="4365" spans="2:5">
      <c r="B4365" s="293">
        <f>'Historical VAR Data'!B4356</f>
        <v>39261</v>
      </c>
      <c r="C4365" s="292" t="str">
        <f>'Historical VAR Data'!F4356</f>
        <v>68.45</v>
      </c>
      <c r="D4365">
        <f t="shared" ref="D4365:D4428" si="68">(C4365-C4366)/C4366</f>
        <v>4.4020542920028922E-3</v>
      </c>
      <c r="E4365">
        <v>4.4020542920028922E-3</v>
      </c>
    </row>
    <row r="4366" spans="2:5">
      <c r="B4366" s="293">
        <f>'Historical VAR Data'!B4357</f>
        <v>39260</v>
      </c>
      <c r="C4366" s="292" t="str">
        <f>'Historical VAR Data'!F4357</f>
        <v>68.15</v>
      </c>
      <c r="D4366">
        <f t="shared" si="68"/>
        <v>-2.1536252692031584E-2</v>
      </c>
      <c r="E4366">
        <v>-2.1536252692031584E-2</v>
      </c>
    </row>
    <row r="4367" spans="2:5">
      <c r="B4367" s="293">
        <f>'Historical VAR Data'!B4358</f>
        <v>39259</v>
      </c>
      <c r="C4367" s="292" t="str">
        <f>'Historical VAR Data'!F4358</f>
        <v>69.65</v>
      </c>
      <c r="D4367">
        <f t="shared" si="68"/>
        <v>1.5818234109864742E-3</v>
      </c>
      <c r="E4367">
        <v>1.5818234109864742E-3</v>
      </c>
    </row>
    <row r="4368" spans="2:5">
      <c r="B4368" s="293">
        <f>'Historical VAR Data'!B4359</f>
        <v>39258</v>
      </c>
      <c r="C4368" s="292" t="str">
        <f>'Historical VAR Data'!F4359</f>
        <v>69.54</v>
      </c>
      <c r="D4368">
        <f t="shared" si="68"/>
        <v>4.332755632582487E-3</v>
      </c>
      <c r="E4368">
        <v>4.332755632582487E-3</v>
      </c>
    </row>
    <row r="4369" spans="2:5">
      <c r="B4369" s="293">
        <f>'Historical VAR Data'!B4360</f>
        <v>39255</v>
      </c>
      <c r="C4369" s="292" t="str">
        <f>'Historical VAR Data'!F4360</f>
        <v>69.24</v>
      </c>
      <c r="D4369">
        <f t="shared" si="68"/>
        <v>1.9734904270986585E-2</v>
      </c>
      <c r="E4369">
        <v>1.9734904270986585E-2</v>
      </c>
    </row>
    <row r="4370" spans="2:5">
      <c r="B4370" s="293">
        <f>'Historical VAR Data'!B4361</f>
        <v>39254</v>
      </c>
      <c r="C4370" s="292" t="str">
        <f>'Historical VAR Data'!F4361</f>
        <v>67.90</v>
      </c>
      <c r="D4370">
        <f t="shared" si="68"/>
        <v>-5.7109386440181657E-3</v>
      </c>
      <c r="E4370">
        <v>-5.7109386440181657E-3</v>
      </c>
    </row>
    <row r="4371" spans="2:5">
      <c r="B4371" s="293">
        <f>'Historical VAR Data'!B4362</f>
        <v>39253</v>
      </c>
      <c r="C4371" s="292" t="str">
        <f>'Historical VAR Data'!F4362</f>
        <v>68.29</v>
      </c>
      <c r="D4371">
        <f t="shared" si="68"/>
        <v>-3.6475051065071487E-3</v>
      </c>
      <c r="E4371">
        <v>-3.6475051065071487E-3</v>
      </c>
    </row>
    <row r="4372" spans="2:5">
      <c r="B4372" s="293">
        <f>'Historical VAR Data'!B4363</f>
        <v>39252</v>
      </c>
      <c r="C4372" s="292" t="str">
        <f>'Historical VAR Data'!F4363</f>
        <v>68.54</v>
      </c>
      <c r="D4372">
        <f t="shared" si="68"/>
        <v>1.2108682811577192E-2</v>
      </c>
      <c r="E4372">
        <v>1.2108682811577192E-2</v>
      </c>
    </row>
    <row r="4373" spans="2:5">
      <c r="B4373" s="293">
        <f>'Historical VAR Data'!B4364</f>
        <v>39251</v>
      </c>
      <c r="C4373" s="292" t="str">
        <f>'Historical VAR Data'!F4364</f>
        <v>67.72</v>
      </c>
      <c r="D4373">
        <f t="shared" si="68"/>
        <v>-8.927264744621681E-3</v>
      </c>
      <c r="E4373">
        <v>-8.927264744621681E-3</v>
      </c>
    </row>
    <row r="4374" spans="2:5">
      <c r="B4374" s="293">
        <f>'Historical VAR Data'!B4365</f>
        <v>39248</v>
      </c>
      <c r="C4374" s="292" t="str">
        <f>'Historical VAR Data'!F4365</f>
        <v>68.33</v>
      </c>
      <c r="D4374">
        <f t="shared" si="68"/>
        <v>-1.8670113456843274E-2</v>
      </c>
      <c r="E4374">
        <v>-1.8670113456843274E-2</v>
      </c>
    </row>
    <row r="4375" spans="2:5">
      <c r="B4375" s="293">
        <f>'Historical VAR Data'!B4366</f>
        <v>39247</v>
      </c>
      <c r="C4375" s="292" t="str">
        <f>'Historical VAR Data'!F4366</f>
        <v>69.63</v>
      </c>
      <c r="D4375">
        <f t="shared" si="68"/>
        <v>2.5917926565873664E-3</v>
      </c>
      <c r="E4375">
        <v>2.5917926565873664E-3</v>
      </c>
    </row>
    <row r="4376" spans="2:5">
      <c r="B4376" s="293">
        <f>'Historical VAR Data'!B4367</f>
        <v>39246</v>
      </c>
      <c r="C4376" s="292" t="str">
        <f>'Historical VAR Data'!F4367</f>
        <v>69.45</v>
      </c>
      <c r="D4376">
        <f t="shared" si="68"/>
        <v>4.3215211754539236E-4</v>
      </c>
      <c r="E4376">
        <v>4.3215211754539236E-4</v>
      </c>
    </row>
    <row r="4377" spans="2:5">
      <c r="B4377" s="293">
        <f>'Historical VAR Data'!B4368</f>
        <v>39245</v>
      </c>
      <c r="C4377" s="292" t="str">
        <f>'Historical VAR Data'!F4368</f>
        <v>69.42</v>
      </c>
      <c r="D4377">
        <f t="shared" si="68"/>
        <v>-9.7004279600569569E-3</v>
      </c>
      <c r="E4377">
        <v>-9.7004279600569569E-3</v>
      </c>
    </row>
    <row r="4378" spans="2:5">
      <c r="B4378" s="293">
        <f>'Historical VAR Data'!B4369</f>
        <v>39244</v>
      </c>
      <c r="C4378" s="292" t="str">
        <f>'Historical VAR Data'!F4369</f>
        <v>70.10</v>
      </c>
      <c r="D4378">
        <f t="shared" si="68"/>
        <v>4.1541326457526437E-3</v>
      </c>
      <c r="E4378">
        <v>4.1541326457526437E-3</v>
      </c>
    </row>
    <row r="4379" spans="2:5">
      <c r="B4379" s="293">
        <f>'Historical VAR Data'!B4370</f>
        <v>39241</v>
      </c>
      <c r="C4379" s="292" t="str">
        <f>'Historical VAR Data'!F4370</f>
        <v>69.81</v>
      </c>
      <c r="D4379">
        <f t="shared" si="68"/>
        <v>-9.3656875266070194E-3</v>
      </c>
      <c r="E4379">
        <v>-9.3656875266070194E-3</v>
      </c>
    </row>
    <row r="4380" spans="2:5">
      <c r="B4380" s="293">
        <f>'Historical VAR Data'!B4371</f>
        <v>39240</v>
      </c>
      <c r="C4380" s="292" t="str">
        <f>'Historical VAR Data'!F4371</f>
        <v>70.47</v>
      </c>
      <c r="D4380">
        <f t="shared" si="68"/>
        <v>-1.8413597733710405E-3</v>
      </c>
      <c r="E4380">
        <v>-1.8413597733710405E-3</v>
      </c>
    </row>
    <row r="4381" spans="2:5">
      <c r="B4381" s="293">
        <f>'Historical VAR Data'!B4372</f>
        <v>39239</v>
      </c>
      <c r="C4381" s="292" t="str">
        <f>'Historical VAR Data'!F4372</f>
        <v>70.60</v>
      </c>
      <c r="D4381">
        <f t="shared" si="68"/>
        <v>-2.4187975120939877E-2</v>
      </c>
      <c r="E4381">
        <v>-2.4187975120939877E-2</v>
      </c>
    </row>
    <row r="4382" spans="2:5">
      <c r="B4382" s="293">
        <f>'Historical VAR Data'!B4373</f>
        <v>39238</v>
      </c>
      <c r="C4382" s="292" t="str">
        <f>'Historical VAR Data'!F4373</f>
        <v>72.35</v>
      </c>
      <c r="D4382">
        <f t="shared" si="68"/>
        <v>-6.4542708047239617E-3</v>
      </c>
      <c r="E4382">
        <v>-6.4542708047239617E-3</v>
      </c>
    </row>
    <row r="4383" spans="2:5">
      <c r="B4383" s="293">
        <f>'Historical VAR Data'!B4374</f>
        <v>39237</v>
      </c>
      <c r="C4383" s="292" t="str">
        <f>'Historical VAR Data'!F4374</f>
        <v>72.82</v>
      </c>
      <c r="D4383">
        <f t="shared" si="68"/>
        <v>1.4206128133704681E-2</v>
      </c>
      <c r="E4383">
        <v>1.4206128133704681E-2</v>
      </c>
    </row>
    <row r="4384" spans="2:5">
      <c r="B4384" s="293">
        <f>'Historical VAR Data'!B4375</f>
        <v>39234</v>
      </c>
      <c r="C4384" s="292" t="str">
        <f>'Historical VAR Data'!F4375</f>
        <v>71.80</v>
      </c>
      <c r="D4384">
        <f t="shared" si="68"/>
        <v>-6.9589422407790062E-4</v>
      </c>
      <c r="E4384">
        <v>-6.9589422407790062E-4</v>
      </c>
    </row>
    <row r="4385" spans="2:5">
      <c r="B4385" s="293">
        <f>'Historical VAR Data'!B4376</f>
        <v>39233</v>
      </c>
      <c r="C4385" s="292" t="str">
        <f>'Historical VAR Data'!F4376</f>
        <v>71.85</v>
      </c>
      <c r="D4385">
        <f t="shared" si="68"/>
        <v>-1.1147811725846439E-2</v>
      </c>
      <c r="E4385">
        <v>-1.1147811725846439E-2</v>
      </c>
    </row>
    <row r="4386" spans="2:5">
      <c r="B4386" s="293">
        <f>'Historical VAR Data'!B4377</f>
        <v>39232</v>
      </c>
      <c r="C4386" s="292" t="str">
        <f>'Historical VAR Data'!F4377</f>
        <v>72.66</v>
      </c>
      <c r="D4386">
        <f t="shared" si="68"/>
        <v>-2.8818443804035673E-3</v>
      </c>
      <c r="E4386">
        <v>-2.8818443804035673E-3</v>
      </c>
    </row>
    <row r="4387" spans="2:5">
      <c r="B4387" s="293">
        <f>'Historical VAR Data'!B4378</f>
        <v>39231</v>
      </c>
      <c r="C4387" s="292" t="str">
        <f>'Historical VAR Data'!F4378</f>
        <v>72.87</v>
      </c>
      <c r="D4387">
        <f t="shared" si="68"/>
        <v>-1.072495248438762E-2</v>
      </c>
      <c r="E4387">
        <v>-1.072495248438762E-2</v>
      </c>
    </row>
    <row r="4388" spans="2:5">
      <c r="B4388" s="293">
        <f>'Historical VAR Data'!B4379</f>
        <v>39230</v>
      </c>
      <c r="C4388" s="292" t="str">
        <f>'Historical VAR Data'!F4379</f>
        <v>73.66</v>
      </c>
      <c r="D4388">
        <f t="shared" si="68"/>
        <v>-7.4114000808516E-3</v>
      </c>
      <c r="E4388">
        <v>-7.4114000808516E-3</v>
      </c>
    </row>
    <row r="4389" spans="2:5">
      <c r="B4389" s="293">
        <f>'Historical VAR Data'!B4380</f>
        <v>39227</v>
      </c>
      <c r="C4389" s="292" t="str">
        <f>'Historical VAR Data'!F4380</f>
        <v>74.21</v>
      </c>
      <c r="D4389">
        <f t="shared" si="68"/>
        <v>8.6991980426804495E-3</v>
      </c>
      <c r="E4389">
        <v>8.6991980426804495E-3</v>
      </c>
    </row>
    <row r="4390" spans="2:5">
      <c r="B4390" s="293">
        <f>'Historical VAR Data'!B4381</f>
        <v>39226</v>
      </c>
      <c r="C4390" s="292" t="str">
        <f>'Historical VAR Data'!F4381</f>
        <v>73.57</v>
      </c>
      <c r="D4390">
        <f t="shared" si="68"/>
        <v>4.3102226003119123E-2</v>
      </c>
      <c r="E4390">
        <v>4.3102226003119123E-2</v>
      </c>
    </row>
    <row r="4391" spans="2:5">
      <c r="B4391" s="293">
        <f>'Historical VAR Data'!B4382</f>
        <v>39225</v>
      </c>
      <c r="C4391" s="292" t="str">
        <f>'Historical VAR Data'!F4382</f>
        <v>70.53</v>
      </c>
      <c r="D4391">
        <f t="shared" si="68"/>
        <v>4.8439948710643031E-3</v>
      </c>
      <c r="E4391">
        <v>4.8439948710643031E-3</v>
      </c>
    </row>
    <row r="4392" spans="2:5">
      <c r="B4392" s="293">
        <f>'Historical VAR Data'!B4383</f>
        <v>39224</v>
      </c>
      <c r="C4392" s="292" t="str">
        <f>'Historical VAR Data'!F4383</f>
        <v>70.19</v>
      </c>
      <c r="D4392">
        <f t="shared" si="68"/>
        <v>-9.0357193279683827E-3</v>
      </c>
      <c r="E4392">
        <v>-9.0357193279683827E-3</v>
      </c>
    </row>
    <row r="4393" spans="2:5">
      <c r="B4393" s="293">
        <f>'Historical VAR Data'!B4384</f>
        <v>39223</v>
      </c>
      <c r="C4393" s="292" t="str">
        <f>'Historical VAR Data'!F4384</f>
        <v>70.83</v>
      </c>
      <c r="D4393">
        <f t="shared" si="68"/>
        <v>3.2577903682720114E-3</v>
      </c>
      <c r="E4393">
        <v>3.2577903682720114E-3</v>
      </c>
    </row>
    <row r="4394" spans="2:5">
      <c r="B4394" s="293">
        <f>'Historical VAR Data'!B4385</f>
        <v>39220</v>
      </c>
      <c r="C4394" s="292" t="str">
        <f>'Historical VAR Data'!F4385</f>
        <v>70.60</v>
      </c>
      <c r="D4394">
        <f t="shared" si="68"/>
        <v>-1.9580613803638531E-2</v>
      </c>
      <c r="E4394">
        <v>-1.9580613803638531E-2</v>
      </c>
    </row>
    <row r="4395" spans="2:5">
      <c r="B4395" s="293">
        <f>'Historical VAR Data'!B4386</f>
        <v>39219</v>
      </c>
      <c r="C4395" s="292" t="str">
        <f>'Historical VAR Data'!F4386</f>
        <v>72.01</v>
      </c>
      <c r="D4395">
        <f t="shared" si="68"/>
        <v>1.3511611541168304E-2</v>
      </c>
      <c r="E4395">
        <v>1.3511611541168304E-2</v>
      </c>
    </row>
    <row r="4396" spans="2:5">
      <c r="B4396" s="293">
        <f>'Historical VAR Data'!B4387</f>
        <v>39218</v>
      </c>
      <c r="C4396" s="292" t="str">
        <f>'Historical VAR Data'!F4387</f>
        <v>71.05</v>
      </c>
      <c r="D4396">
        <f t="shared" si="68"/>
        <v>4.3822448402601397E-3</v>
      </c>
      <c r="E4396">
        <v>4.3822448402601397E-3</v>
      </c>
    </row>
    <row r="4397" spans="2:5">
      <c r="B4397" s="293">
        <f>'Historical VAR Data'!B4388</f>
        <v>39217</v>
      </c>
      <c r="C4397" s="292" t="str">
        <f>'Historical VAR Data'!F4388</f>
        <v>70.74</v>
      </c>
      <c r="D4397">
        <f t="shared" si="68"/>
        <v>-5.7624736472243259E-3</v>
      </c>
      <c r="E4397">
        <v>-5.7624736472243259E-3</v>
      </c>
    </row>
    <row r="4398" spans="2:5">
      <c r="B4398" s="293">
        <f>'Historical VAR Data'!B4389</f>
        <v>39216</v>
      </c>
      <c r="C4398" s="292" t="str">
        <f>'Historical VAR Data'!F4389</f>
        <v>71.15</v>
      </c>
      <c r="D4398">
        <f t="shared" si="68"/>
        <v>1.3244090002848289E-2</v>
      </c>
      <c r="E4398">
        <v>1.3244090002848289E-2</v>
      </c>
    </row>
    <row r="4399" spans="2:5">
      <c r="B4399" s="293">
        <f>'Historical VAR Data'!B4390</f>
        <v>39213</v>
      </c>
      <c r="C4399" s="292" t="str">
        <f>'Historical VAR Data'!F4390</f>
        <v>70.22</v>
      </c>
      <c r="D4399">
        <f t="shared" si="68"/>
        <v>2.5259161921448448E-2</v>
      </c>
      <c r="E4399">
        <v>2.5259161921448448E-2</v>
      </c>
    </row>
    <row r="4400" spans="2:5">
      <c r="B4400" s="293">
        <f>'Historical VAR Data'!B4391</f>
        <v>39212</v>
      </c>
      <c r="C4400" s="292" t="str">
        <f>'Historical VAR Data'!F4391</f>
        <v>68.49</v>
      </c>
      <c r="D4400">
        <f t="shared" si="68"/>
        <v>-2.0171673819742643E-2</v>
      </c>
      <c r="E4400">
        <v>-2.0171673819742643E-2</v>
      </c>
    </row>
    <row r="4401" spans="2:5">
      <c r="B4401" s="293">
        <f>'Historical VAR Data'!B4392</f>
        <v>39211</v>
      </c>
      <c r="C4401" s="292" t="str">
        <f>'Historical VAR Data'!F4392</f>
        <v>69.90</v>
      </c>
      <c r="D4401">
        <f t="shared" si="68"/>
        <v>-2.568493150684826E-3</v>
      </c>
      <c r="E4401">
        <v>-2.568493150684826E-3</v>
      </c>
    </row>
    <row r="4402" spans="2:5">
      <c r="B4402" s="293">
        <f>'Historical VAR Data'!B4393</f>
        <v>39210</v>
      </c>
      <c r="C4402" s="292" t="str">
        <f>'Historical VAR Data'!F4393</f>
        <v>70.08</v>
      </c>
      <c r="D4402">
        <f t="shared" si="68"/>
        <v>-8.3486627989246276E-3</v>
      </c>
      <c r="E4402">
        <v>-8.3486627989246276E-3</v>
      </c>
    </row>
    <row r="4403" spans="2:5">
      <c r="B4403" s="293">
        <f>'Historical VAR Data'!B4394</f>
        <v>39209</v>
      </c>
      <c r="C4403" s="292" t="str">
        <f>'Historical VAR Data'!F4394</f>
        <v>70.67</v>
      </c>
      <c r="D4403">
        <f t="shared" si="68"/>
        <v>-1.3264451270594845E-2</v>
      </c>
      <c r="E4403">
        <v>-1.3264451270594845E-2</v>
      </c>
    </row>
    <row r="4404" spans="2:5">
      <c r="B4404" s="293">
        <f>'Historical VAR Data'!B4395</f>
        <v>39206</v>
      </c>
      <c r="C4404" s="292" t="str">
        <f>'Historical VAR Data'!F4395</f>
        <v>71.62</v>
      </c>
      <c r="D4404">
        <f t="shared" si="68"/>
        <v>-7.6208951087709175E-3</v>
      </c>
      <c r="E4404">
        <v>-7.6208951087709175E-3</v>
      </c>
    </row>
    <row r="4405" spans="2:5">
      <c r="B4405" s="293">
        <f>'Historical VAR Data'!B4396</f>
        <v>39205</v>
      </c>
      <c r="C4405" s="292" t="str">
        <f>'Historical VAR Data'!F4396</f>
        <v>72.17</v>
      </c>
      <c r="D4405">
        <f t="shared" si="68"/>
        <v>-3.7272225289894539E-3</v>
      </c>
      <c r="E4405">
        <v>-3.7272225289894539E-3</v>
      </c>
    </row>
    <row r="4406" spans="2:5">
      <c r="B4406" s="293">
        <f>'Historical VAR Data'!B4397</f>
        <v>39202</v>
      </c>
      <c r="C4406" s="292" t="str">
        <f>'Historical VAR Data'!F4397</f>
        <v>72.44</v>
      </c>
      <c r="D4406">
        <f t="shared" si="68"/>
        <v>2.4910047052310075E-3</v>
      </c>
      <c r="E4406">
        <v>2.4910047052310075E-3</v>
      </c>
    </row>
    <row r="4407" spans="2:5">
      <c r="B4407" s="293">
        <f>'Historical VAR Data'!B4398</f>
        <v>39199</v>
      </c>
      <c r="C4407" s="292" t="str">
        <f>'Historical VAR Data'!F4398</f>
        <v>72.26</v>
      </c>
      <c r="D4407">
        <f t="shared" si="68"/>
        <v>8.232175247662947E-3</v>
      </c>
      <c r="E4407">
        <v>8.232175247662947E-3</v>
      </c>
    </row>
    <row r="4408" spans="2:5">
      <c r="B4408" s="293">
        <f>'Historical VAR Data'!B4399</f>
        <v>39198</v>
      </c>
      <c r="C4408" s="292" t="str">
        <f>'Historical VAR Data'!F4399</f>
        <v>71.67</v>
      </c>
      <c r="D4408">
        <f t="shared" si="68"/>
        <v>7.7334083239594649E-3</v>
      </c>
      <c r="E4408">
        <v>7.7334083239594649E-3</v>
      </c>
    </row>
    <row r="4409" spans="2:5">
      <c r="B4409" s="293">
        <f>'Historical VAR Data'!B4400</f>
        <v>39197</v>
      </c>
      <c r="C4409" s="292" t="str">
        <f>'Historical VAR Data'!F4400</f>
        <v>71.12</v>
      </c>
      <c r="D4409">
        <f t="shared" si="68"/>
        <v>-8.504112644639612E-3</v>
      </c>
      <c r="E4409">
        <v>-8.504112644639612E-3</v>
      </c>
    </row>
    <row r="4410" spans="2:5">
      <c r="B4410" s="293">
        <f>'Historical VAR Data'!B4401</f>
        <v>39196</v>
      </c>
      <c r="C4410" s="292" t="str">
        <f>'Historical VAR Data'!F4401</f>
        <v>71.73</v>
      </c>
      <c r="D4410">
        <f t="shared" si="68"/>
        <v>-6.9223314412294058E-3</v>
      </c>
      <c r="E4410">
        <v>-6.9223314412294058E-3</v>
      </c>
    </row>
    <row r="4411" spans="2:5">
      <c r="B4411" s="293">
        <f>'Historical VAR Data'!B4402</f>
        <v>39195</v>
      </c>
      <c r="C4411" s="292" t="str">
        <f>'Historical VAR Data'!F4402</f>
        <v>72.23</v>
      </c>
      <c r="D4411">
        <f t="shared" si="68"/>
        <v>-4.4107512060646888E-3</v>
      </c>
      <c r="E4411">
        <v>-4.4107512060646888E-3</v>
      </c>
    </row>
    <row r="4412" spans="2:5">
      <c r="B4412" s="293">
        <f>'Historical VAR Data'!B4403</f>
        <v>39192</v>
      </c>
      <c r="C4412" s="292" t="str">
        <f>'Historical VAR Data'!F4403</f>
        <v>72.55</v>
      </c>
      <c r="D4412">
        <f t="shared" si="68"/>
        <v>5.5164804854491848E-4</v>
      </c>
      <c r="E4412">
        <v>5.5164804854491848E-4</v>
      </c>
    </row>
    <row r="4413" spans="2:5">
      <c r="B4413" s="293">
        <f>'Historical VAR Data'!B4404</f>
        <v>39191</v>
      </c>
      <c r="C4413" s="292" t="str">
        <f>'Historical VAR Data'!F4404</f>
        <v>72.51</v>
      </c>
      <c r="D4413">
        <f t="shared" si="68"/>
        <v>-1.2932208004355959E-2</v>
      </c>
      <c r="E4413">
        <v>-1.2932208004355959E-2</v>
      </c>
    </row>
    <row r="4414" spans="2:5">
      <c r="B4414" s="293">
        <f>'Historical VAR Data'!B4405</f>
        <v>39190</v>
      </c>
      <c r="C4414" s="292" t="str">
        <f>'Historical VAR Data'!F4405</f>
        <v>73.46</v>
      </c>
      <c r="D4414">
        <f t="shared" si="68"/>
        <v>3.1596685858727706E-2</v>
      </c>
      <c r="E4414">
        <v>3.1596685858727706E-2</v>
      </c>
    </row>
    <row r="4415" spans="2:5">
      <c r="B4415" s="293">
        <f>'Historical VAR Data'!B4406</f>
        <v>39189</v>
      </c>
      <c r="C4415" s="292" t="str">
        <f>'Historical VAR Data'!F4406</f>
        <v>71.21</v>
      </c>
      <c r="D4415">
        <f t="shared" si="68"/>
        <v>-1.0422456920511396E-2</v>
      </c>
      <c r="E4415">
        <v>-1.0422456920511396E-2</v>
      </c>
    </row>
    <row r="4416" spans="2:5">
      <c r="B4416" s="293">
        <f>'Historical VAR Data'!B4407</f>
        <v>39188</v>
      </c>
      <c r="C4416" s="292" t="str">
        <f>'Historical VAR Data'!F4407</f>
        <v>71.96</v>
      </c>
      <c r="D4416">
        <f t="shared" si="68"/>
        <v>8.5494043447792503E-3</v>
      </c>
      <c r="E4416">
        <v>8.5494043447792503E-3</v>
      </c>
    </row>
    <row r="4417" spans="2:5">
      <c r="B4417" s="293">
        <f>'Historical VAR Data'!B4408</f>
        <v>39185</v>
      </c>
      <c r="C4417" s="292" t="str">
        <f>'Historical VAR Data'!F4408</f>
        <v>71.35</v>
      </c>
      <c r="D4417">
        <f t="shared" si="68"/>
        <v>-1.5590507726269447E-2</v>
      </c>
      <c r="E4417">
        <v>-1.5590507726269447E-2</v>
      </c>
    </row>
    <row r="4418" spans="2:5">
      <c r="B4418" s="293">
        <f>'Historical VAR Data'!B4409</f>
        <v>39184</v>
      </c>
      <c r="C4418" s="292" t="str">
        <f>'Historical VAR Data'!F4409</f>
        <v>72.48</v>
      </c>
      <c r="D4418">
        <f t="shared" si="68"/>
        <v>8.7682672233821805E-3</v>
      </c>
      <c r="E4418">
        <v>8.7682672233821805E-3</v>
      </c>
    </row>
    <row r="4419" spans="2:5">
      <c r="B4419" s="293">
        <f>'Historical VAR Data'!B4410</f>
        <v>39183</v>
      </c>
      <c r="C4419" s="292" t="str">
        <f>'Historical VAR Data'!F4410</f>
        <v>71.85</v>
      </c>
      <c r="D4419">
        <f t="shared" si="68"/>
        <v>4.7545797790517295E-3</v>
      </c>
      <c r="E4419">
        <v>4.7545797790517295E-3</v>
      </c>
    </row>
    <row r="4420" spans="2:5">
      <c r="B4420" s="293">
        <f>'Historical VAR Data'!B4411</f>
        <v>39182</v>
      </c>
      <c r="C4420" s="292" t="str">
        <f>'Historical VAR Data'!F4411</f>
        <v>71.51</v>
      </c>
      <c r="D4420">
        <f t="shared" si="68"/>
        <v>-9.1450741305251007E-3</v>
      </c>
      <c r="E4420">
        <v>-9.1450741305251007E-3</v>
      </c>
    </row>
    <row r="4421" spans="2:5">
      <c r="B4421" s="293">
        <f>'Historical VAR Data'!B4412</f>
        <v>39181</v>
      </c>
      <c r="C4421" s="292" t="str">
        <f>'Historical VAR Data'!F4412</f>
        <v>72.17</v>
      </c>
      <c r="D4421">
        <f t="shared" si="68"/>
        <v>3.1971087016959129E-3</v>
      </c>
      <c r="E4421">
        <v>3.1971087016959129E-3</v>
      </c>
    </row>
    <row r="4422" spans="2:5">
      <c r="B4422" s="293">
        <f>'Historical VAR Data'!B4413</f>
        <v>39177</v>
      </c>
      <c r="C4422" s="292" t="str">
        <f>'Historical VAR Data'!F4413</f>
        <v>71.94</v>
      </c>
      <c r="D4422">
        <f t="shared" si="68"/>
        <v>-1.5195071868583154E-2</v>
      </c>
      <c r="E4422">
        <v>-1.5195071868583154E-2</v>
      </c>
    </row>
    <row r="4423" spans="2:5">
      <c r="B4423" s="293">
        <f>'Historical VAR Data'!B4414</f>
        <v>39176</v>
      </c>
      <c r="C4423" s="292" t="str">
        <f>'Historical VAR Data'!F4414</f>
        <v>73.05</v>
      </c>
      <c r="D4423">
        <f t="shared" si="68"/>
        <v>4.671156326121207E-2</v>
      </c>
      <c r="E4423">
        <v>4.671156326121207E-2</v>
      </c>
    </row>
    <row r="4424" spans="2:5">
      <c r="B4424" s="293">
        <f>'Historical VAR Data'!B4415</f>
        <v>39175</v>
      </c>
      <c r="C4424" s="292" t="str">
        <f>'Historical VAR Data'!F4415</f>
        <v>69.79</v>
      </c>
      <c r="D4424">
        <f t="shared" si="68"/>
        <v>4.742608434639068E-2</v>
      </c>
      <c r="E4424">
        <v>4.742608434639068E-2</v>
      </c>
    </row>
    <row r="4425" spans="2:5">
      <c r="B4425" s="293">
        <f>'Historical VAR Data'!B4416</f>
        <v>39174</v>
      </c>
      <c r="C4425" s="292" t="str">
        <f>'Historical VAR Data'!F4416</f>
        <v>66.63</v>
      </c>
      <c r="D4425">
        <f t="shared" si="68"/>
        <v>-2.1729555131405138E-2</v>
      </c>
      <c r="E4425">
        <v>-2.1729555131405138E-2</v>
      </c>
    </row>
    <row r="4426" spans="2:5">
      <c r="B4426" s="293">
        <f>'Historical VAR Data'!B4417</f>
        <v>39171</v>
      </c>
      <c r="C4426" s="292" t="str">
        <f>'Historical VAR Data'!F4417</f>
        <v>68.11</v>
      </c>
      <c r="D4426">
        <f t="shared" si="68"/>
        <v>3.275208491281268E-2</v>
      </c>
      <c r="E4426">
        <v>3.275208491281268E-2</v>
      </c>
    </row>
    <row r="4427" spans="2:5">
      <c r="B4427" s="293">
        <f>'Historical VAR Data'!B4418</f>
        <v>39170</v>
      </c>
      <c r="C4427" s="292" t="str">
        <f>'Historical VAR Data'!F4418</f>
        <v>65.95</v>
      </c>
      <c r="D4427">
        <f t="shared" si="68"/>
        <v>1.5552817985833156E-2</v>
      </c>
      <c r="E4427">
        <v>1.5552817985833156E-2</v>
      </c>
    </row>
    <row r="4428" spans="2:5">
      <c r="B4428" s="293">
        <f>'Historical VAR Data'!B4419</f>
        <v>39169</v>
      </c>
      <c r="C4428" s="292" t="str">
        <f>'Historical VAR Data'!F4419</f>
        <v>64.94</v>
      </c>
      <c r="D4428">
        <f t="shared" si="68"/>
        <v>-6.1557402277633499E-4</v>
      </c>
      <c r="E4428">
        <v>-6.1557402277633499E-4</v>
      </c>
    </row>
    <row r="4429" spans="2:5">
      <c r="B4429" s="293">
        <f>'Historical VAR Data'!B4420</f>
        <v>39167</v>
      </c>
      <c r="C4429" s="292" t="str">
        <f>'Historical VAR Data'!F4420</f>
        <v>64.98</v>
      </c>
      <c r="D4429">
        <f t="shared" ref="D4429:D4492" si="69">(C4429-C4430)/C4430</f>
        <v>-1.1410314924691922E-2</v>
      </c>
      <c r="E4429">
        <v>-1.1410314924691922E-2</v>
      </c>
    </row>
    <row r="4430" spans="2:5">
      <c r="B4430" s="293">
        <f>'Historical VAR Data'!B4421</f>
        <v>39164</v>
      </c>
      <c r="C4430" s="292" t="str">
        <f>'Historical VAR Data'!F4421</f>
        <v>65.73</v>
      </c>
      <c r="D4430">
        <f t="shared" si="69"/>
        <v>5.5071133547498763E-3</v>
      </c>
      <c r="E4430">
        <v>5.5071133547498763E-3</v>
      </c>
    </row>
    <row r="4431" spans="2:5">
      <c r="B4431" s="293">
        <f>'Historical VAR Data'!B4422</f>
        <v>39163</v>
      </c>
      <c r="C4431" s="292" t="str">
        <f>'Historical VAR Data'!F4422</f>
        <v>65.37</v>
      </c>
      <c r="D4431">
        <f t="shared" si="69"/>
        <v>3.5308566165183292E-3</v>
      </c>
      <c r="E4431">
        <v>3.5308566165183292E-3</v>
      </c>
    </row>
    <row r="4432" spans="2:5">
      <c r="B4432" s="293">
        <f>'Historical VAR Data'!B4423</f>
        <v>39162</v>
      </c>
      <c r="C4432" s="292" t="str">
        <f>'Historical VAR Data'!F4423</f>
        <v>65.14</v>
      </c>
      <c r="D4432">
        <f t="shared" si="69"/>
        <v>5.2469135802469665E-3</v>
      </c>
      <c r="E4432">
        <v>5.2469135802469665E-3</v>
      </c>
    </row>
    <row r="4433" spans="2:5">
      <c r="B4433" s="293">
        <f>'Historical VAR Data'!B4424</f>
        <v>39161</v>
      </c>
      <c r="C4433" s="292" t="str">
        <f>'Historical VAR Data'!F4424</f>
        <v>64.80</v>
      </c>
      <c r="D4433">
        <f t="shared" si="69"/>
        <v>-5.5248618784530306E-3</v>
      </c>
      <c r="E4433">
        <v>-5.5248618784530306E-3</v>
      </c>
    </row>
    <row r="4434" spans="2:5">
      <c r="B4434" s="293">
        <f>'Historical VAR Data'!B4425</f>
        <v>39160</v>
      </c>
      <c r="C4434" s="292" t="str">
        <f>'Historical VAR Data'!F4425</f>
        <v>65.16</v>
      </c>
      <c r="D4434">
        <f t="shared" si="69"/>
        <v>2.3884349465744751E-2</v>
      </c>
      <c r="E4434">
        <v>2.3884349465744751E-2</v>
      </c>
    </row>
    <row r="4435" spans="2:5">
      <c r="B4435" s="293">
        <f>'Historical VAR Data'!B4426</f>
        <v>39157</v>
      </c>
      <c r="C4435" s="292" t="str">
        <f>'Historical VAR Data'!F4426</f>
        <v>63.64</v>
      </c>
      <c r="D4435">
        <f t="shared" si="69"/>
        <v>-7.8505259852405655E-4</v>
      </c>
      <c r="E4435">
        <v>-7.8505259852405655E-4</v>
      </c>
    </row>
    <row r="4436" spans="2:5">
      <c r="B4436" s="293">
        <f>'Historical VAR Data'!B4427</f>
        <v>39156</v>
      </c>
      <c r="C4436" s="292" t="str">
        <f>'Historical VAR Data'!F4427</f>
        <v>63.69</v>
      </c>
      <c r="D4436">
        <f t="shared" si="69"/>
        <v>1.111287505953319E-2</v>
      </c>
      <c r="E4436">
        <v>1.111287505953319E-2</v>
      </c>
    </row>
    <row r="4437" spans="2:5">
      <c r="B4437" s="293">
        <f>'Historical VAR Data'!B4428</f>
        <v>39155</v>
      </c>
      <c r="C4437" s="292" t="str">
        <f>'Historical VAR Data'!F4428</f>
        <v>62.99</v>
      </c>
      <c r="D4437">
        <f t="shared" si="69"/>
        <v>-2.4469567910794354E-2</v>
      </c>
      <c r="E4437">
        <v>-2.4469567910794354E-2</v>
      </c>
    </row>
    <row r="4438" spans="2:5">
      <c r="B4438" s="293">
        <f>'Historical VAR Data'!B4429</f>
        <v>39154</v>
      </c>
      <c r="C4438" s="292" t="str">
        <f>'Historical VAR Data'!F4429</f>
        <v>64.57</v>
      </c>
      <c r="D4438">
        <f t="shared" si="69"/>
        <v>2.2162418869716503E-2</v>
      </c>
      <c r="E4438">
        <v>2.2162418869716503E-2</v>
      </c>
    </row>
    <row r="4439" spans="2:5">
      <c r="B4439" s="293">
        <f>'Historical VAR Data'!B4430</f>
        <v>39153</v>
      </c>
      <c r="C4439" s="292" t="str">
        <f>'Historical VAR Data'!F4430</f>
        <v>63.17</v>
      </c>
      <c r="D4439">
        <f t="shared" si="69"/>
        <v>-4.8834278512916692E-3</v>
      </c>
      <c r="E4439">
        <v>-4.8834278512916692E-3</v>
      </c>
    </row>
    <row r="4440" spans="2:5">
      <c r="B4440" s="293">
        <f>'Historical VAR Data'!B4431</f>
        <v>39150</v>
      </c>
      <c r="C4440" s="292" t="str">
        <f>'Historical VAR Data'!F4431</f>
        <v>63.48</v>
      </c>
      <c r="D4440">
        <f t="shared" si="69"/>
        <v>2.9349764877574108E-2</v>
      </c>
      <c r="E4440">
        <v>2.9349764877574108E-2</v>
      </c>
    </row>
    <row r="4441" spans="2:5">
      <c r="B4441" s="293">
        <f>'Historical VAR Data'!B4432</f>
        <v>39149</v>
      </c>
      <c r="C4441" s="292" t="str">
        <f>'Historical VAR Data'!F4432</f>
        <v>61.67</v>
      </c>
      <c r="D4441">
        <f t="shared" si="69"/>
        <v>2.7490836387870685E-2</v>
      </c>
      <c r="E4441">
        <v>2.7490836387870685E-2</v>
      </c>
    </row>
    <row r="4442" spans="2:5">
      <c r="B4442" s="293">
        <f>'Historical VAR Data'!B4433</f>
        <v>39148</v>
      </c>
      <c r="C4442" s="292" t="str">
        <f>'Historical VAR Data'!F4433</f>
        <v>60.02</v>
      </c>
      <c r="D4442">
        <f t="shared" si="69"/>
        <v>-4.1480006636801063E-3</v>
      </c>
      <c r="E4442">
        <v>-4.1480006636801063E-3</v>
      </c>
    </row>
    <row r="4443" spans="2:5">
      <c r="B4443" s="293">
        <f>'Historical VAR Data'!B4434</f>
        <v>39147</v>
      </c>
      <c r="C4443" s="292" t="str">
        <f>'Historical VAR Data'!F4434</f>
        <v>60.27</v>
      </c>
      <c r="D4443">
        <f t="shared" si="69"/>
        <v>-2.8059990324141186E-2</v>
      </c>
      <c r="E4443">
        <v>-2.8059990324141186E-2</v>
      </c>
    </row>
    <row r="4444" spans="2:5">
      <c r="B4444" s="293">
        <f>'Historical VAR Data'!B4435</f>
        <v>39146</v>
      </c>
      <c r="C4444" s="292" t="str">
        <f>'Historical VAR Data'!F4435</f>
        <v>62.01</v>
      </c>
      <c r="D4444">
        <f t="shared" si="69"/>
        <v>-3.2907049282595233E-2</v>
      </c>
      <c r="E4444">
        <v>-3.2907049282595233E-2</v>
      </c>
    </row>
    <row r="4445" spans="2:5">
      <c r="B4445" s="293">
        <f>'Historical VAR Data'!B4436</f>
        <v>39143</v>
      </c>
      <c r="C4445" s="292" t="str">
        <f>'Historical VAR Data'!F4436</f>
        <v>64.12</v>
      </c>
      <c r="D4445">
        <f t="shared" si="69"/>
        <v>-4.1931977015063834E-3</v>
      </c>
      <c r="E4445">
        <v>-4.1931977015063834E-3</v>
      </c>
    </row>
    <row r="4446" spans="2:5">
      <c r="B4446" s="293">
        <f>'Historical VAR Data'!B4437</f>
        <v>39142</v>
      </c>
      <c r="C4446" s="292" t="str">
        <f>'Historical VAR Data'!F4437</f>
        <v>64.39</v>
      </c>
      <c r="D4446">
        <f t="shared" si="69"/>
        <v>1.5294859665720575E-2</v>
      </c>
      <c r="E4446">
        <v>1.5294859665720575E-2</v>
      </c>
    </row>
    <row r="4447" spans="2:5">
      <c r="B4447" s="293">
        <f>'Historical VAR Data'!B4438</f>
        <v>39141</v>
      </c>
      <c r="C4447" s="292" t="str">
        <f>'Historical VAR Data'!F4438</f>
        <v>63.42</v>
      </c>
      <c r="D4447">
        <f t="shared" si="69"/>
        <v>-1.8266253869968926E-2</v>
      </c>
      <c r="E4447">
        <v>-1.8266253869968926E-2</v>
      </c>
    </row>
    <row r="4448" spans="2:5">
      <c r="B4448" s="293">
        <f>'Historical VAR Data'!B4439</f>
        <v>39140</v>
      </c>
      <c r="C4448" s="292" t="str">
        <f>'Historical VAR Data'!F4439</f>
        <v>64.60</v>
      </c>
      <c r="D4448">
        <f t="shared" si="69"/>
        <v>1.0847667751432385E-3</v>
      </c>
      <c r="E4448">
        <v>1.0847667751432385E-3</v>
      </c>
    </row>
    <row r="4449" spans="2:5">
      <c r="B4449" s="293">
        <f>'Historical VAR Data'!B4440</f>
        <v>39139</v>
      </c>
      <c r="C4449" s="292" t="str">
        <f>'Historical VAR Data'!F4440</f>
        <v>64.53</v>
      </c>
      <c r="D4449">
        <f t="shared" si="69"/>
        <v>1.3966480446927904E-3</v>
      </c>
      <c r="E4449">
        <v>1.3966480446927904E-3</v>
      </c>
    </row>
    <row r="4450" spans="2:5">
      <c r="B4450" s="293">
        <f>'Historical VAR Data'!B4441</f>
        <v>39136</v>
      </c>
      <c r="C4450" s="292" t="str">
        <f>'Historical VAR Data'!F4441</f>
        <v>64.44</v>
      </c>
      <c r="D4450">
        <f t="shared" si="69"/>
        <v>-2.7855153203343672E-3</v>
      </c>
      <c r="E4450">
        <v>-2.7855153203343672E-3</v>
      </c>
    </row>
    <row r="4451" spans="2:5">
      <c r="B4451" s="293">
        <f>'Historical VAR Data'!B4442</f>
        <v>39135</v>
      </c>
      <c r="C4451" s="292" t="str">
        <f>'Historical VAR Data'!F4442</f>
        <v>64.62</v>
      </c>
      <c r="D4451">
        <f t="shared" si="69"/>
        <v>0</v>
      </c>
      <c r="E4451">
        <v>0</v>
      </c>
    </row>
    <row r="4452" spans="2:5">
      <c r="B4452" s="293">
        <f>'Historical VAR Data'!B4443</f>
        <v>39134</v>
      </c>
      <c r="C4452" s="292" t="str">
        <f>'Historical VAR Data'!F4443</f>
        <v>64.62</v>
      </c>
      <c r="D4452">
        <f t="shared" si="69"/>
        <v>3.5719832272092557E-3</v>
      </c>
      <c r="E4452">
        <v>3.5719832272092557E-3</v>
      </c>
    </row>
    <row r="4453" spans="2:5">
      <c r="B4453" s="293">
        <f>'Historical VAR Data'!B4444</f>
        <v>39133</v>
      </c>
      <c r="C4453" s="292" t="str">
        <f>'Historical VAR Data'!F4444</f>
        <v>64.39</v>
      </c>
      <c r="D4453">
        <f t="shared" si="69"/>
        <v>6.2160062160071885E-4</v>
      </c>
      <c r="E4453">
        <v>6.2160062160071885E-4</v>
      </c>
    </row>
    <row r="4454" spans="2:5">
      <c r="B4454" s="293">
        <f>'Historical VAR Data'!B4445</f>
        <v>39132</v>
      </c>
      <c r="C4454" s="292" t="str">
        <f>'Historical VAR Data'!F4445</f>
        <v>64.35</v>
      </c>
      <c r="D4454">
        <f t="shared" si="69"/>
        <v>-2.7894002789401336E-3</v>
      </c>
      <c r="E4454">
        <v>-2.7894002789401336E-3</v>
      </c>
    </row>
    <row r="4455" spans="2:5">
      <c r="B4455" s="293">
        <f>'Historical VAR Data'!B4446</f>
        <v>39128</v>
      </c>
      <c r="C4455" s="292" t="str">
        <f>'Historical VAR Data'!F4446</f>
        <v>64.53</v>
      </c>
      <c r="D4455">
        <f t="shared" si="69"/>
        <v>-1.2396694214876066E-2</v>
      </c>
      <c r="E4455">
        <v>-1.2396694214876066E-2</v>
      </c>
    </row>
    <row r="4456" spans="2:5">
      <c r="B4456" s="293">
        <f>'Historical VAR Data'!B4447</f>
        <v>39127</v>
      </c>
      <c r="C4456" s="292" t="str">
        <f>'Historical VAR Data'!F4447</f>
        <v>65.34</v>
      </c>
      <c r="D4456">
        <f t="shared" si="69"/>
        <v>-4.8735912275356865E-3</v>
      </c>
      <c r="E4456">
        <v>-4.8735912275356865E-3</v>
      </c>
    </row>
    <row r="4457" spans="2:5">
      <c r="B4457" s="293">
        <f>'Historical VAR Data'!B4448</f>
        <v>39126</v>
      </c>
      <c r="C4457" s="292" t="str">
        <f>'Historical VAR Data'!F4448</f>
        <v>65.66</v>
      </c>
      <c r="D4457">
        <f t="shared" si="69"/>
        <v>5.8210784313724789E-3</v>
      </c>
      <c r="E4457">
        <v>5.8210784313724789E-3</v>
      </c>
    </row>
    <row r="4458" spans="2:5">
      <c r="B4458" s="293">
        <f>'Historical VAR Data'!B4449</f>
        <v>39125</v>
      </c>
      <c r="C4458" s="292" t="str">
        <f>'Historical VAR Data'!F4449</f>
        <v>65.28</v>
      </c>
      <c r="D4458">
        <f t="shared" si="69"/>
        <v>-7.4502052607571066E-3</v>
      </c>
      <c r="E4458">
        <v>-7.4502052607571066E-3</v>
      </c>
    </row>
    <row r="4459" spans="2:5">
      <c r="B4459" s="293">
        <f>'Historical VAR Data'!B4450</f>
        <v>39122</v>
      </c>
      <c r="C4459" s="292" t="str">
        <f>'Historical VAR Data'!F4450</f>
        <v>65.77</v>
      </c>
      <c r="D4459">
        <f t="shared" si="69"/>
        <v>1.6380775768814748E-2</v>
      </c>
      <c r="E4459">
        <v>1.6380775768814748E-2</v>
      </c>
    </row>
    <row r="4460" spans="2:5">
      <c r="B4460" s="293">
        <f>'Historical VAR Data'!B4451</f>
        <v>39121</v>
      </c>
      <c r="C4460" s="292" t="str">
        <f>'Historical VAR Data'!F4451</f>
        <v>64.71</v>
      </c>
      <c r="D4460">
        <f t="shared" si="69"/>
        <v>-1.3888888888889416E-3</v>
      </c>
      <c r="E4460">
        <v>-1.3888888888889416E-3</v>
      </c>
    </row>
    <row r="4461" spans="2:5">
      <c r="B4461" s="293">
        <f>'Historical VAR Data'!B4452</f>
        <v>39120</v>
      </c>
      <c r="C4461" s="292" t="str">
        <f>'Historical VAR Data'!F4452</f>
        <v>64.80</v>
      </c>
      <c r="D4461">
        <f t="shared" si="69"/>
        <v>1.2025612993909043E-2</v>
      </c>
      <c r="E4461">
        <v>1.2025612993909043E-2</v>
      </c>
    </row>
    <row r="4462" spans="2:5">
      <c r="B4462" s="293">
        <f>'Historical VAR Data'!B4453</f>
        <v>39119</v>
      </c>
      <c r="C4462" s="292" t="str">
        <f>'Historical VAR Data'!F4453</f>
        <v>64.03</v>
      </c>
      <c r="D4462">
        <f t="shared" si="69"/>
        <v>0</v>
      </c>
      <c r="E4462">
        <v>0</v>
      </c>
    </row>
    <row r="4463" spans="2:5">
      <c r="B4463" s="293">
        <f>'Historical VAR Data'!B4454</f>
        <v>39118</v>
      </c>
      <c r="C4463" s="292" t="str">
        <f>'Historical VAR Data'!F4454</f>
        <v>64.03</v>
      </c>
      <c r="D4463">
        <f t="shared" si="69"/>
        <v>-8.0557707203717435E-3</v>
      </c>
      <c r="E4463">
        <v>-8.0557707203717435E-3</v>
      </c>
    </row>
    <row r="4464" spans="2:5">
      <c r="B4464" s="293">
        <f>'Historical VAR Data'!B4455</f>
        <v>39115</v>
      </c>
      <c r="C4464" s="292" t="str">
        <f>'Historical VAR Data'!F4455</f>
        <v>64.55</v>
      </c>
      <c r="D4464">
        <f t="shared" si="69"/>
        <v>-6.311576354679751E-3</v>
      </c>
      <c r="E4464">
        <v>-6.311576354679751E-3</v>
      </c>
    </row>
    <row r="4465" spans="2:5">
      <c r="B4465" s="293">
        <f>'Historical VAR Data'!B4456</f>
        <v>39114</v>
      </c>
      <c r="C4465" s="292" t="str">
        <f>'Historical VAR Data'!F4456</f>
        <v>64.96</v>
      </c>
      <c r="D4465">
        <f t="shared" si="69"/>
        <v>2.5738196747197149E-2</v>
      </c>
      <c r="E4465">
        <v>2.5738196747197149E-2</v>
      </c>
    </row>
    <row r="4466" spans="2:5">
      <c r="B4466" s="293">
        <f>'Historical VAR Data'!B4457</f>
        <v>39113</v>
      </c>
      <c r="C4466" s="292" t="str">
        <f>'Historical VAR Data'!F4457</f>
        <v>63.33</v>
      </c>
      <c r="D4466">
        <f t="shared" si="69"/>
        <v>-3.9320541050644857E-3</v>
      </c>
      <c r="E4466">
        <v>-3.9320541050644857E-3</v>
      </c>
    </row>
    <row r="4467" spans="2:5">
      <c r="B4467" s="293">
        <f>'Historical VAR Data'!B4458</f>
        <v>39111</v>
      </c>
      <c r="C4467" s="292" t="str">
        <f>'Historical VAR Data'!F4458</f>
        <v>63.58</v>
      </c>
      <c r="D4467">
        <f t="shared" si="69"/>
        <v>3.787136793992818E-2</v>
      </c>
      <c r="E4467">
        <v>3.787136793992818E-2</v>
      </c>
    </row>
    <row r="4468" spans="2:5">
      <c r="B4468" s="293">
        <f>'Historical VAR Data'!B4459</f>
        <v>39107</v>
      </c>
      <c r="C4468" s="292" t="str">
        <f>'Historical VAR Data'!F4459</f>
        <v>61.26</v>
      </c>
      <c r="D4468">
        <f t="shared" si="69"/>
        <v>8.893280632411054E-3</v>
      </c>
      <c r="E4468">
        <v>8.893280632411054E-3</v>
      </c>
    </row>
    <row r="4469" spans="2:5">
      <c r="B4469" s="293">
        <f>'Historical VAR Data'!B4460</f>
        <v>39106</v>
      </c>
      <c r="C4469" s="292" t="str">
        <f>'Historical VAR Data'!F4460</f>
        <v>60.72</v>
      </c>
      <c r="D4469">
        <f t="shared" si="69"/>
        <v>8.4703537618335493E-3</v>
      </c>
      <c r="E4469">
        <v>8.4703537618335493E-3</v>
      </c>
    </row>
    <row r="4470" spans="2:5">
      <c r="B4470" s="293">
        <f>'Historical VAR Data'!B4461</f>
        <v>39105</v>
      </c>
      <c r="C4470" s="292" t="str">
        <f>'Historical VAR Data'!F4461</f>
        <v>60.21</v>
      </c>
      <c r="D4470">
        <f t="shared" si="69"/>
        <v>-2.4939271255060715E-2</v>
      </c>
      <c r="E4470">
        <v>-2.4939271255060715E-2</v>
      </c>
    </row>
    <row r="4471" spans="2:5">
      <c r="B4471" s="293">
        <f>'Historical VAR Data'!B4462</f>
        <v>39104</v>
      </c>
      <c r="C4471" s="292" t="str">
        <f>'Historical VAR Data'!F4462</f>
        <v>61.75</v>
      </c>
      <c r="D4471">
        <f t="shared" si="69"/>
        <v>1.7845554834522944E-3</v>
      </c>
      <c r="E4471">
        <v>1.7845554834522944E-3</v>
      </c>
    </row>
    <row r="4472" spans="2:5">
      <c r="B4472" s="293">
        <f>'Historical VAR Data'!B4463</f>
        <v>39101</v>
      </c>
      <c r="C4472" s="292" t="str">
        <f>'Historical VAR Data'!F4463</f>
        <v>61.64</v>
      </c>
      <c r="D4472">
        <f t="shared" si="69"/>
        <v>-9.6401028277635185E-3</v>
      </c>
      <c r="E4472">
        <v>-9.6401028277635185E-3</v>
      </c>
    </row>
    <row r="4473" spans="2:5">
      <c r="B4473" s="293">
        <f>'Historical VAR Data'!B4464</f>
        <v>39100</v>
      </c>
      <c r="C4473" s="292" t="str">
        <f>'Historical VAR Data'!F4464</f>
        <v>62.24</v>
      </c>
      <c r="D4473">
        <f t="shared" si="69"/>
        <v>8.0398777938582187E-4</v>
      </c>
      <c r="E4473">
        <v>8.0398777938582187E-4</v>
      </c>
    </row>
    <row r="4474" spans="2:5">
      <c r="B4474" s="293">
        <f>'Historical VAR Data'!B4465</f>
        <v>39099</v>
      </c>
      <c r="C4474" s="292" t="str">
        <f>'Historical VAR Data'!F4465</f>
        <v>62.19</v>
      </c>
      <c r="D4474">
        <f t="shared" si="69"/>
        <v>1.1877643996094971E-2</v>
      </c>
      <c r="E4474">
        <v>1.1877643996094971E-2</v>
      </c>
    </row>
    <row r="4475" spans="2:5">
      <c r="B4475" s="293">
        <f>'Historical VAR Data'!B4466</f>
        <v>39098</v>
      </c>
      <c r="C4475" s="292" t="str">
        <f>'Historical VAR Data'!F4466</f>
        <v>61.46</v>
      </c>
      <c r="D4475">
        <f t="shared" si="69"/>
        <v>-4.6963562753036302E-3</v>
      </c>
      <c r="E4475">
        <v>-4.6963562753036302E-3</v>
      </c>
    </row>
    <row r="4476" spans="2:5">
      <c r="B4476" s="293">
        <f>'Historical VAR Data'!B4467</f>
        <v>39097</v>
      </c>
      <c r="C4476" s="292" t="str">
        <f>'Historical VAR Data'!F4467</f>
        <v>61.75</v>
      </c>
      <c r="D4476">
        <f t="shared" si="69"/>
        <v>-9.7071671250610375E-4</v>
      </c>
      <c r="E4476">
        <v>-9.7071671250610375E-4</v>
      </c>
    </row>
    <row r="4477" spans="2:5">
      <c r="B4477" s="293">
        <f>'Historical VAR Data'!B4468</f>
        <v>39094</v>
      </c>
      <c r="C4477" s="292" t="str">
        <f>'Historical VAR Data'!F4468</f>
        <v>61.81</v>
      </c>
      <c r="D4477">
        <f t="shared" si="69"/>
        <v>9.8023198823721843E-3</v>
      </c>
      <c r="E4477">
        <v>9.8023198823721843E-3</v>
      </c>
    </row>
    <row r="4478" spans="2:5">
      <c r="B4478" s="293">
        <f>'Historical VAR Data'!B4469</f>
        <v>39093</v>
      </c>
      <c r="C4478" s="292" t="str">
        <f>'Historical VAR Data'!F4469</f>
        <v>61.21</v>
      </c>
      <c r="D4478">
        <f t="shared" si="69"/>
        <v>3.4302129097668152E-2</v>
      </c>
      <c r="E4478">
        <v>3.4302129097668152E-2</v>
      </c>
    </row>
    <row r="4479" spans="2:5">
      <c r="B4479" s="293">
        <f>'Historical VAR Data'!B4470</f>
        <v>39092</v>
      </c>
      <c r="C4479" s="292" t="str">
        <f>'Historical VAR Data'!F4470</f>
        <v>59.18</v>
      </c>
      <c r="D4479">
        <f t="shared" si="69"/>
        <v>-1.7759336099585066E-2</v>
      </c>
      <c r="E4479">
        <v>-1.7759336099585066E-2</v>
      </c>
    </row>
    <row r="4480" spans="2:5">
      <c r="B4480" s="293">
        <f>'Historical VAR Data'!B4471</f>
        <v>39091</v>
      </c>
      <c r="C4480" s="292" t="str">
        <f>'Historical VAR Data'!F4471</f>
        <v>60.25</v>
      </c>
      <c r="D4480">
        <f t="shared" si="69"/>
        <v>-1.2780599705063102E-2</v>
      </c>
      <c r="E4480">
        <v>-1.2780599705063102E-2</v>
      </c>
    </row>
    <row r="4481" spans="2:5">
      <c r="B4481" s="293">
        <f>'Historical VAR Data'!B4472</f>
        <v>39090</v>
      </c>
      <c r="C4481" s="292" t="str">
        <f>'Historical VAR Data'!F4472</f>
        <v>61.03</v>
      </c>
      <c r="D4481">
        <f t="shared" si="69"/>
        <v>-7.9648894668400833E-3</v>
      </c>
      <c r="E4481">
        <v>-7.9648894668400833E-3</v>
      </c>
    </row>
    <row r="4482" spans="2:5">
      <c r="B4482" s="293">
        <f>'Historical VAR Data'!B4473</f>
        <v>39087</v>
      </c>
      <c r="C4482" s="292" t="str">
        <f>'Historical VAR Data'!F4473</f>
        <v>61.52</v>
      </c>
      <c r="D4482">
        <f t="shared" si="69"/>
        <v>7.5335735342286414E-3</v>
      </c>
      <c r="E4482">
        <v>7.5335735342286414E-3</v>
      </c>
    </row>
    <row r="4483" spans="2:5">
      <c r="B4483" s="293">
        <f>'Historical VAR Data'!B4474</f>
        <v>39086</v>
      </c>
      <c r="C4483" s="292" t="str">
        <f>'Historical VAR Data'!F4474</f>
        <v>61.06</v>
      </c>
      <c r="D4483">
        <f t="shared" si="69"/>
        <v>-1.4366424535916069E-2</v>
      </c>
      <c r="E4483">
        <v>-1.4366424535916069E-2</v>
      </c>
    </row>
    <row r="4484" spans="2:5">
      <c r="B4484" s="293">
        <f>'Historical VAR Data'!B4475</f>
        <v>39085</v>
      </c>
      <c r="C4484" s="292" t="str">
        <f>'Historical VAR Data'!F4475</f>
        <v>61.95</v>
      </c>
      <c r="D4484">
        <f t="shared" si="69"/>
        <v>6.989596879063714E-3</v>
      </c>
      <c r="E4484">
        <v>6.989596879063714E-3</v>
      </c>
    </row>
    <row r="4485" spans="2:5">
      <c r="B4485" s="293">
        <f>'Historical VAR Data'!B4476</f>
        <v>39084</v>
      </c>
      <c r="C4485" s="292" t="str">
        <f>'Historical VAR Data'!F4476</f>
        <v>61.52</v>
      </c>
      <c r="D4485">
        <f t="shared" si="69"/>
        <v>1.0844561288202492E-2</v>
      </c>
      <c r="E4485">
        <v>1.0844561288202492E-2</v>
      </c>
    </row>
    <row r="4486" spans="2:5">
      <c r="B4486" s="293">
        <f>'Historical VAR Data'!B4477</f>
        <v>39080</v>
      </c>
      <c r="C4486" s="292" t="str">
        <f>'Historical VAR Data'!F4477</f>
        <v>60.86</v>
      </c>
      <c r="D4486">
        <f t="shared" si="69"/>
        <v>5.2857614800132192E-3</v>
      </c>
      <c r="E4486">
        <v>5.2857614800132192E-3</v>
      </c>
    </row>
    <row r="4487" spans="2:5">
      <c r="B4487" s="293">
        <f>'Historical VAR Data'!B4478</f>
        <v>39079</v>
      </c>
      <c r="C4487" s="292" t="str">
        <f>'Historical VAR Data'!F4478</f>
        <v>60.54</v>
      </c>
      <c r="D4487">
        <f t="shared" si="69"/>
        <v>-8.8408644400785712E-3</v>
      </c>
      <c r="E4487">
        <v>-8.8408644400785712E-3</v>
      </c>
    </row>
    <row r="4488" spans="2:5">
      <c r="B4488" s="293">
        <f>'Historical VAR Data'!B4479</f>
        <v>39078</v>
      </c>
      <c r="C4488" s="292" t="str">
        <f>'Historical VAR Data'!F4479</f>
        <v>61.08</v>
      </c>
      <c r="D4488">
        <f t="shared" si="69"/>
        <v>-3.2733224222591039E-4</v>
      </c>
      <c r="E4488">
        <v>-3.2733224222591039E-4</v>
      </c>
    </row>
    <row r="4489" spans="2:5">
      <c r="B4489" s="293">
        <f>'Historical VAR Data'!B4480</f>
        <v>39077</v>
      </c>
      <c r="C4489" s="292" t="str">
        <f>'Historical VAR Data'!F4480</f>
        <v>61.10</v>
      </c>
      <c r="D4489">
        <f t="shared" si="69"/>
        <v>2.3107836570663138E-2</v>
      </c>
      <c r="E4489">
        <v>2.3107836570663138E-2</v>
      </c>
    </row>
    <row r="4490" spans="2:5">
      <c r="B4490" s="293">
        <f>'Historical VAR Data'!B4481</f>
        <v>39073</v>
      </c>
      <c r="C4490" s="292" t="str">
        <f>'Historical VAR Data'!F4481</f>
        <v>59.72</v>
      </c>
      <c r="D4490">
        <f t="shared" si="69"/>
        <v>4.5416316232127166E-3</v>
      </c>
      <c r="E4490">
        <v>4.5416316232127166E-3</v>
      </c>
    </row>
    <row r="4491" spans="2:5">
      <c r="B4491" s="293">
        <f>'Historical VAR Data'!B4482</f>
        <v>39072</v>
      </c>
      <c r="C4491" s="292" t="str">
        <f>'Historical VAR Data'!F4482</f>
        <v>59.45</v>
      </c>
      <c r="D4491">
        <f t="shared" si="69"/>
        <v>-3.3528918692371456E-3</v>
      </c>
      <c r="E4491">
        <v>-3.3528918692371456E-3</v>
      </c>
    </row>
    <row r="4492" spans="2:5">
      <c r="B4492" s="293">
        <f>'Historical VAR Data'!B4483</f>
        <v>39071</v>
      </c>
      <c r="C4492" s="292" t="str">
        <f>'Historical VAR Data'!F4483</f>
        <v>59.65</v>
      </c>
      <c r="D4492">
        <f t="shared" si="69"/>
        <v>-1.5065282892534886E-3</v>
      </c>
      <c r="E4492">
        <v>-1.5065282892534886E-3</v>
      </c>
    </row>
    <row r="4493" spans="2:5">
      <c r="B4493" s="293">
        <f>'Historical VAR Data'!B4484</f>
        <v>39070</v>
      </c>
      <c r="C4493" s="292" t="str">
        <f>'Historical VAR Data'!F4484</f>
        <v>59.74</v>
      </c>
      <c r="D4493">
        <f t="shared" ref="D4493:D4556" si="70">(C4493-C4494)/C4494</f>
        <v>-4.7968127490039807E-2</v>
      </c>
      <c r="E4493">
        <v>-4.7968127490039807E-2</v>
      </c>
    </row>
    <row r="4494" spans="2:5">
      <c r="B4494" s="293">
        <f>'Historical VAR Data'!B4485</f>
        <v>39069</v>
      </c>
      <c r="C4494" s="292" t="str">
        <f>'Historical VAR Data'!F4485</f>
        <v>62.75</v>
      </c>
      <c r="D4494">
        <f t="shared" si="70"/>
        <v>-1.6457680250783657E-2</v>
      </c>
      <c r="E4494">
        <v>-1.6457680250783657E-2</v>
      </c>
    </row>
    <row r="4495" spans="2:5">
      <c r="B4495" s="293">
        <f>'Historical VAR Data'!B4486</f>
        <v>39066</v>
      </c>
      <c r="C4495" s="292" t="str">
        <f>'Historical VAR Data'!F4486</f>
        <v>63.80</v>
      </c>
      <c r="D4495">
        <f t="shared" si="70"/>
        <v>-1.54320987654321E-2</v>
      </c>
      <c r="E4495">
        <v>-1.54320987654321E-2</v>
      </c>
    </row>
    <row r="4496" spans="2:5">
      <c r="B4496" s="293">
        <f>'Historical VAR Data'!B4487</f>
        <v>39065</v>
      </c>
      <c r="C4496" s="292" t="str">
        <f>'Historical VAR Data'!F4487</f>
        <v>64.80</v>
      </c>
      <c r="D4496">
        <f t="shared" si="70"/>
        <v>3.6634138537833934E-2</v>
      </c>
      <c r="E4496">
        <v>3.6634138537833934E-2</v>
      </c>
    </row>
    <row r="4497" spans="2:5">
      <c r="B4497" s="293">
        <f>'Historical VAR Data'!B4488</f>
        <v>39064</v>
      </c>
      <c r="C4497" s="292" t="str">
        <f>'Historical VAR Data'!F4488</f>
        <v>62.51</v>
      </c>
      <c r="D4497">
        <f t="shared" si="70"/>
        <v>2.9479578392621858E-2</v>
      </c>
      <c r="E4497">
        <v>2.9479578392621858E-2</v>
      </c>
    </row>
    <row r="4498" spans="2:5">
      <c r="B4498" s="293">
        <f>'Historical VAR Data'!B4489</f>
        <v>39063</v>
      </c>
      <c r="C4498" s="292" t="str">
        <f>'Historical VAR Data'!F4489</f>
        <v>60.72</v>
      </c>
      <c r="D4498">
        <f t="shared" si="70"/>
        <v>-4.5883092394720326E-2</v>
      </c>
      <c r="E4498">
        <v>-4.5883092394720326E-2</v>
      </c>
    </row>
    <row r="4499" spans="2:5">
      <c r="B4499" s="293">
        <f>'Historical VAR Data'!B4490</f>
        <v>39062</v>
      </c>
      <c r="C4499" s="292" t="str">
        <f>'Historical VAR Data'!F4490</f>
        <v>63.64</v>
      </c>
      <c r="D4499">
        <f t="shared" si="70"/>
        <v>-6.0941419507156494E-2</v>
      </c>
      <c r="E4499">
        <v>-6.0941419507156494E-2</v>
      </c>
    </row>
    <row r="4500" spans="2:5">
      <c r="B4500" s="293">
        <f>'Historical VAR Data'!B4491</f>
        <v>39059</v>
      </c>
      <c r="C4500" s="292" t="str">
        <f>'Historical VAR Data'!F4491</f>
        <v>67.77</v>
      </c>
      <c r="D4500">
        <f t="shared" si="70"/>
        <v>2.3665138293151398E-3</v>
      </c>
      <c r="E4500">
        <v>2.3665138293151398E-3</v>
      </c>
    </row>
    <row r="4501" spans="2:5">
      <c r="B4501" s="293">
        <f>'Historical VAR Data'!B4492</f>
        <v>39058</v>
      </c>
      <c r="C4501" s="292" t="str">
        <f>'Historical VAR Data'!F4492</f>
        <v>67.61</v>
      </c>
      <c r="D4501">
        <f t="shared" si="70"/>
        <v>2.4238751704287142E-2</v>
      </c>
      <c r="E4501">
        <v>2.4238751704287142E-2</v>
      </c>
    </row>
    <row r="4502" spans="2:5">
      <c r="B4502" s="293">
        <f>'Historical VAR Data'!B4493</f>
        <v>39057</v>
      </c>
      <c r="C4502" s="292" t="str">
        <f>'Historical VAR Data'!F4493</f>
        <v>66.01</v>
      </c>
      <c r="D4502">
        <f t="shared" si="70"/>
        <v>-1.0344827586206862E-2</v>
      </c>
      <c r="E4502">
        <v>-1.0344827586206862E-2</v>
      </c>
    </row>
    <row r="4503" spans="2:5">
      <c r="B4503" s="293">
        <f>'Historical VAR Data'!B4494</f>
        <v>39056</v>
      </c>
      <c r="C4503" s="292" t="str">
        <f>'Historical VAR Data'!F4494</f>
        <v>66.70</v>
      </c>
      <c r="D4503">
        <f t="shared" si="70"/>
        <v>-8.9153046062406295E-3</v>
      </c>
      <c r="E4503">
        <v>-8.9153046062406295E-3</v>
      </c>
    </row>
    <row r="4504" spans="2:5">
      <c r="B4504" s="293">
        <f>'Historical VAR Data'!B4495</f>
        <v>39055</v>
      </c>
      <c r="C4504" s="292" t="str">
        <f>'Historical VAR Data'!F4495</f>
        <v>67.30</v>
      </c>
      <c r="D4504">
        <f t="shared" si="70"/>
        <v>1.9233681659851523E-2</v>
      </c>
      <c r="E4504">
        <v>1.9233681659851523E-2</v>
      </c>
    </row>
    <row r="4505" spans="2:5">
      <c r="B4505" s="293">
        <f>'Historical VAR Data'!B4496</f>
        <v>39052</v>
      </c>
      <c r="C4505" s="292" t="str">
        <f>'Historical VAR Data'!F4496</f>
        <v>66.03</v>
      </c>
      <c r="D4505">
        <f t="shared" si="70"/>
        <v>7.783882783882862E-3</v>
      </c>
      <c r="E4505">
        <v>7.783882783882862E-3</v>
      </c>
    </row>
    <row r="4506" spans="2:5">
      <c r="B4506" s="293">
        <f>'Historical VAR Data'!B4497</f>
        <v>39051</v>
      </c>
      <c r="C4506" s="292" t="str">
        <f>'Historical VAR Data'!F4497</f>
        <v>65.52</v>
      </c>
      <c r="D4506">
        <f t="shared" si="70"/>
        <v>-1.2658227848101318E-2</v>
      </c>
      <c r="E4506">
        <v>-1.2658227848101318E-2</v>
      </c>
    </row>
    <row r="4507" spans="2:5">
      <c r="B4507" s="293">
        <f>'Historical VAR Data'!B4498</f>
        <v>39050</v>
      </c>
      <c r="C4507" s="292" t="str">
        <f>'Historical VAR Data'!F4498</f>
        <v>66.36</v>
      </c>
      <c r="D4507">
        <f t="shared" si="70"/>
        <v>-7.0327697142001924E-3</v>
      </c>
      <c r="E4507">
        <v>-7.0327697142001924E-3</v>
      </c>
    </row>
    <row r="4508" spans="2:5">
      <c r="B4508" s="293">
        <f>'Historical VAR Data'!B4499</f>
        <v>39049</v>
      </c>
      <c r="C4508" s="292" t="str">
        <f>'Historical VAR Data'!F4499</f>
        <v>66.83</v>
      </c>
      <c r="D4508">
        <f t="shared" si="70"/>
        <v>-2.5943739979594829E-2</v>
      </c>
      <c r="E4508">
        <v>-2.5943739979594829E-2</v>
      </c>
    </row>
    <row r="4509" spans="2:5">
      <c r="B4509" s="293">
        <f>'Historical VAR Data'!B4500</f>
        <v>39048</v>
      </c>
      <c r="C4509" s="292" t="str">
        <f>'Historical VAR Data'!F4500</f>
        <v>68.61</v>
      </c>
      <c r="D4509">
        <f t="shared" si="70"/>
        <v>2.4947714371078605E-2</v>
      </c>
      <c r="E4509">
        <v>2.4947714371078605E-2</v>
      </c>
    </row>
    <row r="4510" spans="2:5">
      <c r="B4510" s="293">
        <f>'Historical VAR Data'!B4501</f>
        <v>39045</v>
      </c>
      <c r="C4510" s="292" t="str">
        <f>'Historical VAR Data'!F4501</f>
        <v>66.94</v>
      </c>
      <c r="D4510">
        <f t="shared" si="70"/>
        <v>5.4837693034982614E-2</v>
      </c>
      <c r="E4510">
        <v>5.4837693034982614E-2</v>
      </c>
    </row>
    <row r="4511" spans="2:5">
      <c r="B4511" s="293">
        <f>'Historical VAR Data'!B4502</f>
        <v>39044</v>
      </c>
      <c r="C4511" s="292" t="str">
        <f>'Historical VAR Data'!F4502</f>
        <v>63.46</v>
      </c>
      <c r="D4511">
        <f t="shared" si="70"/>
        <v>1.4872861026707176E-2</v>
      </c>
      <c r="E4511">
        <v>1.4872861026707176E-2</v>
      </c>
    </row>
    <row r="4512" spans="2:5">
      <c r="B4512" s="293">
        <f>'Historical VAR Data'!B4503</f>
        <v>39043</v>
      </c>
      <c r="C4512" s="292" t="str">
        <f>'Historical VAR Data'!F4503</f>
        <v>62.53</v>
      </c>
      <c r="D4512">
        <f t="shared" si="70"/>
        <v>1.2303707301278905E-2</v>
      </c>
      <c r="E4512">
        <v>1.2303707301278905E-2</v>
      </c>
    </row>
    <row r="4513" spans="2:5">
      <c r="B4513" s="293">
        <f>'Historical VAR Data'!B4504</f>
        <v>39042</v>
      </c>
      <c r="C4513" s="292" t="str">
        <f>'Historical VAR Data'!F4504</f>
        <v>61.77</v>
      </c>
      <c r="D4513">
        <f t="shared" si="70"/>
        <v>2.2512829001821E-2</v>
      </c>
      <c r="E4513">
        <v>2.2512829001821E-2</v>
      </c>
    </row>
    <row r="4514" spans="2:5">
      <c r="B4514" s="293">
        <f>'Historical VAR Data'!B4505</f>
        <v>39041</v>
      </c>
      <c r="C4514" s="292" t="str">
        <f>'Historical VAR Data'!F4505</f>
        <v>60.41</v>
      </c>
      <c r="D4514">
        <f t="shared" si="70"/>
        <v>-2.5487981932569855E-2</v>
      </c>
      <c r="E4514">
        <v>-2.5487981932569855E-2</v>
      </c>
    </row>
    <row r="4515" spans="2:5">
      <c r="B4515" s="293">
        <f>'Historical VAR Data'!B4506</f>
        <v>39038</v>
      </c>
      <c r="C4515" s="292" t="str">
        <f>'Historical VAR Data'!F4506</f>
        <v>61.99</v>
      </c>
      <c r="D4515">
        <f t="shared" si="70"/>
        <v>2.7685676392572973E-2</v>
      </c>
      <c r="E4515">
        <v>2.7685676392572973E-2</v>
      </c>
    </row>
    <row r="4516" spans="2:5">
      <c r="B4516" s="293">
        <f>'Historical VAR Data'!B4507</f>
        <v>39037</v>
      </c>
      <c r="C4516" s="292" t="str">
        <f>'Historical VAR Data'!F4507</f>
        <v>60.32</v>
      </c>
      <c r="D4516">
        <f t="shared" si="70"/>
        <v>8.189871302022431E-3</v>
      </c>
      <c r="E4516">
        <v>8.189871302022431E-3</v>
      </c>
    </row>
    <row r="4517" spans="2:5">
      <c r="B4517" s="293">
        <f>'Historical VAR Data'!B4508</f>
        <v>39036</v>
      </c>
      <c r="C4517" s="292" t="str">
        <f>'Historical VAR Data'!F4508</f>
        <v>59.83</v>
      </c>
      <c r="D4517">
        <f t="shared" si="70"/>
        <v>-6.9709543568465017E-3</v>
      </c>
      <c r="E4517">
        <v>-6.9709543568465017E-3</v>
      </c>
    </row>
    <row r="4518" spans="2:5">
      <c r="B4518" s="293">
        <f>'Historical VAR Data'!B4509</f>
        <v>39035</v>
      </c>
      <c r="C4518" s="292" t="str">
        <f>'Historical VAR Data'!F4509</f>
        <v>60.25</v>
      </c>
      <c r="D4518">
        <f t="shared" si="70"/>
        <v>-2.032520325203252E-2</v>
      </c>
      <c r="E4518">
        <v>-2.032520325203252E-2</v>
      </c>
    </row>
    <row r="4519" spans="2:5">
      <c r="B4519" s="293">
        <f>'Historical VAR Data'!B4510</f>
        <v>39034</v>
      </c>
      <c r="C4519" s="292" t="str">
        <f>'Historical VAR Data'!F4510</f>
        <v>61.50</v>
      </c>
      <c r="D4519">
        <f t="shared" si="70"/>
        <v>5.6156620298815102E-2</v>
      </c>
      <c r="E4519">
        <v>5.6156620298815102E-2</v>
      </c>
    </row>
    <row r="4520" spans="2:5">
      <c r="B4520" s="293">
        <f>'Historical VAR Data'!B4511</f>
        <v>39031</v>
      </c>
      <c r="C4520" s="292" t="str">
        <f>'Historical VAR Data'!F4511</f>
        <v>58.23</v>
      </c>
      <c r="D4520">
        <f t="shared" si="70"/>
        <v>1.4459930313588821E-2</v>
      </c>
      <c r="E4520">
        <v>1.4459930313588821E-2</v>
      </c>
    </row>
    <row r="4521" spans="2:5">
      <c r="B4521" s="293">
        <f>'Historical VAR Data'!B4512</f>
        <v>39030</v>
      </c>
      <c r="C4521" s="292" t="str">
        <f>'Historical VAR Data'!F4512</f>
        <v>57.40</v>
      </c>
      <c r="D4521">
        <f t="shared" si="70"/>
        <v>2.7952480782668866E-3</v>
      </c>
      <c r="E4521">
        <v>2.7952480782668866E-3</v>
      </c>
    </row>
    <row r="4522" spans="2:5">
      <c r="B4522" s="293">
        <f>'Historical VAR Data'!B4513</f>
        <v>39029</v>
      </c>
      <c r="C4522" s="292" t="str">
        <f>'Historical VAR Data'!F4513</f>
        <v>57.24</v>
      </c>
      <c r="D4522">
        <f t="shared" si="70"/>
        <v>-2.036625021393116E-2</v>
      </c>
      <c r="E4522">
        <v>-2.036625021393116E-2</v>
      </c>
    </row>
    <row r="4523" spans="2:5">
      <c r="B4523" s="293">
        <f>'Historical VAR Data'!B4514</f>
        <v>39028</v>
      </c>
      <c r="C4523" s="292" t="str">
        <f>'Historical VAR Data'!F4514</f>
        <v>58.43</v>
      </c>
      <c r="D4523">
        <f t="shared" si="70"/>
        <v>-1.7487808979317288E-2</v>
      </c>
      <c r="E4523">
        <v>-1.7487808979317288E-2</v>
      </c>
    </row>
    <row r="4524" spans="2:5">
      <c r="B4524" s="293">
        <f>'Historical VAR Data'!B4515</f>
        <v>39027</v>
      </c>
      <c r="C4524" s="292" t="str">
        <f>'Historical VAR Data'!F4515</f>
        <v>59.47</v>
      </c>
      <c r="D4524">
        <f t="shared" si="70"/>
        <v>1.3290168682910226E-2</v>
      </c>
      <c r="E4524">
        <v>1.3290168682910226E-2</v>
      </c>
    </row>
    <row r="4525" spans="2:5">
      <c r="B4525" s="293">
        <f>'Historical VAR Data'!B4516</f>
        <v>39024</v>
      </c>
      <c r="C4525" s="292" t="str">
        <f>'Historical VAR Data'!F4516</f>
        <v>58.69</v>
      </c>
      <c r="D4525">
        <f t="shared" si="70"/>
        <v>1.6101108033240993E-2</v>
      </c>
      <c r="E4525">
        <v>1.6101108033240993E-2</v>
      </c>
    </row>
    <row r="4526" spans="2:5">
      <c r="B4526" s="293">
        <f>'Historical VAR Data'!B4517</f>
        <v>39023</v>
      </c>
      <c r="C4526" s="292" t="str">
        <f>'Historical VAR Data'!F4517</f>
        <v>57.76</v>
      </c>
      <c r="D4526">
        <f t="shared" si="70"/>
        <v>-6.0230597143349062E-3</v>
      </c>
      <c r="E4526">
        <v>-6.0230597143349062E-3</v>
      </c>
    </row>
    <row r="4527" spans="2:5">
      <c r="B4527" s="293">
        <f>'Historical VAR Data'!B4518</f>
        <v>39022</v>
      </c>
      <c r="C4527" s="292" t="str">
        <f>'Historical VAR Data'!F4518</f>
        <v>58.11</v>
      </c>
      <c r="D4527">
        <f t="shared" si="70"/>
        <v>5.7113187954309155E-3</v>
      </c>
      <c r="E4527">
        <v>5.7113187954309155E-3</v>
      </c>
    </row>
    <row r="4528" spans="2:5">
      <c r="B4528" s="293">
        <f>'Historical VAR Data'!B4519</f>
        <v>39021</v>
      </c>
      <c r="C4528" s="292" t="str">
        <f>'Historical VAR Data'!F4519</f>
        <v>57.78</v>
      </c>
      <c r="D4528">
        <f t="shared" si="70"/>
        <v>-1.9001554672654936E-3</v>
      </c>
      <c r="E4528">
        <v>-1.9001554672654936E-3</v>
      </c>
    </row>
    <row r="4529" spans="2:5">
      <c r="B4529" s="293">
        <f>'Historical VAR Data'!B4520</f>
        <v>39020</v>
      </c>
      <c r="C4529" s="292" t="str">
        <f>'Historical VAR Data'!F4520</f>
        <v>57.89</v>
      </c>
      <c r="D4529">
        <f t="shared" si="70"/>
        <v>4.1630529054640418E-3</v>
      </c>
      <c r="E4529">
        <v>4.1630529054640418E-3</v>
      </c>
    </row>
    <row r="4530" spans="2:5">
      <c r="B4530" s="293">
        <f>'Historical VAR Data'!B4521</f>
        <v>39017</v>
      </c>
      <c r="C4530" s="292" t="str">
        <f>'Historical VAR Data'!F4521</f>
        <v>57.65</v>
      </c>
      <c r="D4530">
        <f t="shared" si="70"/>
        <v>2.1438695960311852E-2</v>
      </c>
      <c r="E4530">
        <v>2.1438695960311852E-2</v>
      </c>
    </row>
    <row r="4531" spans="2:5">
      <c r="B4531" s="293">
        <f>'Historical VAR Data'!B4522</f>
        <v>39016</v>
      </c>
      <c r="C4531" s="292" t="str">
        <f>'Historical VAR Data'!F4522</f>
        <v>56.44</v>
      </c>
      <c r="D4531">
        <f t="shared" si="70"/>
        <v>7.4973223848624525E-3</v>
      </c>
      <c r="E4531">
        <v>7.4973223848624525E-3</v>
      </c>
    </row>
    <row r="4532" spans="2:5">
      <c r="B4532" s="293">
        <f>'Historical VAR Data'!B4523</f>
        <v>39013</v>
      </c>
      <c r="C4532" s="292" t="str">
        <f>'Historical VAR Data'!F4523</f>
        <v>56.02</v>
      </c>
      <c r="D4532">
        <f t="shared" si="70"/>
        <v>-3.9118065433854706E-3</v>
      </c>
      <c r="E4532">
        <v>-3.9118065433854706E-3</v>
      </c>
    </row>
    <row r="4533" spans="2:5">
      <c r="B4533" s="293">
        <f>'Historical VAR Data'!B4524</f>
        <v>39010</v>
      </c>
      <c r="C4533" s="292" t="str">
        <f>'Historical VAR Data'!F4524</f>
        <v>56.24</v>
      </c>
      <c r="D4533">
        <f t="shared" si="70"/>
        <v>2.6742734890354532E-3</v>
      </c>
      <c r="E4533">
        <v>2.6742734890354532E-3</v>
      </c>
    </row>
    <row r="4534" spans="2:5">
      <c r="B4534" s="293">
        <f>'Historical VAR Data'!B4525</f>
        <v>39009</v>
      </c>
      <c r="C4534" s="292" t="str">
        <f>'Historical VAR Data'!F4525</f>
        <v>56.09</v>
      </c>
      <c r="D4534">
        <f t="shared" si="70"/>
        <v>-9.3606499470150848E-3</v>
      </c>
      <c r="E4534">
        <v>-9.3606499470150848E-3</v>
      </c>
    </row>
    <row r="4535" spans="2:5">
      <c r="B4535" s="293">
        <f>'Historical VAR Data'!B4526</f>
        <v>39008</v>
      </c>
      <c r="C4535" s="292" t="str">
        <f>'Historical VAR Data'!F4526</f>
        <v>56.62</v>
      </c>
      <c r="D4535">
        <f t="shared" si="70"/>
        <v>-1.1694885669401321E-2</v>
      </c>
      <c r="E4535">
        <v>-1.1694885669401321E-2</v>
      </c>
    </row>
    <row r="4536" spans="2:5">
      <c r="B4536" s="293">
        <f>'Historical VAR Data'!B4527</f>
        <v>39007</v>
      </c>
      <c r="C4536" s="292" t="str">
        <f>'Historical VAR Data'!F4527</f>
        <v>57.29</v>
      </c>
      <c r="D4536">
        <f t="shared" si="70"/>
        <v>-2.0181289550196678E-2</v>
      </c>
      <c r="E4536">
        <v>-2.0181289550196678E-2</v>
      </c>
    </row>
    <row r="4537" spans="2:5">
      <c r="B4537" s="293">
        <f>'Historical VAR Data'!B4528</f>
        <v>39006</v>
      </c>
      <c r="C4537" s="292" t="str">
        <f>'Historical VAR Data'!F4528</f>
        <v>58.47</v>
      </c>
      <c r="D4537">
        <f t="shared" si="70"/>
        <v>8.1034482758620494E-3</v>
      </c>
      <c r="E4537">
        <v>8.1034482758620494E-3</v>
      </c>
    </row>
    <row r="4538" spans="2:5">
      <c r="B4538" s="293">
        <f>'Historical VAR Data'!B4529</f>
        <v>39003</v>
      </c>
      <c r="C4538" s="292" t="str">
        <f>'Historical VAR Data'!F4529</f>
        <v>58.00</v>
      </c>
      <c r="D4538">
        <f t="shared" si="70"/>
        <v>-2.7510316368637654E-3</v>
      </c>
      <c r="E4538">
        <v>-2.7510316368637654E-3</v>
      </c>
    </row>
    <row r="4539" spans="2:5">
      <c r="B4539" s="293">
        <f>'Historical VAR Data'!B4530</f>
        <v>39002</v>
      </c>
      <c r="C4539" s="292" t="str">
        <f>'Historical VAR Data'!F4530</f>
        <v>58.16</v>
      </c>
      <c r="D4539">
        <f t="shared" si="70"/>
        <v>2.2402205755642848E-3</v>
      </c>
      <c r="E4539">
        <v>2.2402205755642848E-3</v>
      </c>
    </row>
    <row r="4540" spans="2:5">
      <c r="B4540" s="293">
        <f>'Historical VAR Data'!B4531</f>
        <v>39001</v>
      </c>
      <c r="C4540" s="292" t="str">
        <f>'Historical VAR Data'!F4531</f>
        <v>58.03</v>
      </c>
      <c r="D4540">
        <f t="shared" si="70"/>
        <v>-1.3933729821580294E-2</v>
      </c>
      <c r="E4540">
        <v>-1.3933729821580294E-2</v>
      </c>
    </row>
    <row r="4541" spans="2:5">
      <c r="B4541" s="293">
        <f>'Historical VAR Data'!B4532</f>
        <v>39000</v>
      </c>
      <c r="C4541" s="292" t="str">
        <f>'Historical VAR Data'!F4532</f>
        <v>58.85</v>
      </c>
      <c r="D4541">
        <f t="shared" si="70"/>
        <v>1.8871191135734131E-2</v>
      </c>
      <c r="E4541">
        <v>1.8871191135734131E-2</v>
      </c>
    </row>
    <row r="4542" spans="2:5">
      <c r="B4542" s="293">
        <f>'Historical VAR Data'!B4533</f>
        <v>38999</v>
      </c>
      <c r="C4542" s="292" t="str">
        <f>'Historical VAR Data'!F4533</f>
        <v>57.76</v>
      </c>
      <c r="D4542">
        <f t="shared" si="70"/>
        <v>-9.0924686910276407E-3</v>
      </c>
      <c r="E4542">
        <v>-9.0924686910276407E-3</v>
      </c>
    </row>
    <row r="4543" spans="2:5">
      <c r="B4543" s="293">
        <f>'Historical VAR Data'!B4534</f>
        <v>38996</v>
      </c>
      <c r="C4543" s="292" t="str">
        <f>'Historical VAR Data'!F4534</f>
        <v>58.29</v>
      </c>
      <c r="D4543">
        <f t="shared" si="70"/>
        <v>-1.5416238437821754E-3</v>
      </c>
      <c r="E4543">
        <v>-1.5416238437821754E-3</v>
      </c>
    </row>
    <row r="4544" spans="2:5">
      <c r="B4544" s="293">
        <f>'Historical VAR Data'!B4535</f>
        <v>38995</v>
      </c>
      <c r="C4544" s="292" t="str">
        <f>'Historical VAR Data'!F4535</f>
        <v>58.38</v>
      </c>
      <c r="D4544">
        <f t="shared" si="70"/>
        <v>6.8989306657469074E-3</v>
      </c>
      <c r="E4544">
        <v>6.8989306657469074E-3</v>
      </c>
    </row>
    <row r="4545" spans="2:5">
      <c r="B4545" s="293">
        <f>'Historical VAR Data'!B4536</f>
        <v>38994</v>
      </c>
      <c r="C4545" s="292" t="str">
        <f>'Historical VAR Data'!F4536</f>
        <v>57.98</v>
      </c>
      <c r="D4545">
        <f t="shared" si="70"/>
        <v>-2.4070021881838072E-2</v>
      </c>
      <c r="E4545">
        <v>-2.4070021881838072E-2</v>
      </c>
    </row>
    <row r="4546" spans="2:5">
      <c r="B4546" s="293">
        <f>'Historical VAR Data'!B4537</f>
        <v>38993</v>
      </c>
      <c r="C4546" s="292" t="str">
        <f>'Historical VAR Data'!F4537</f>
        <v>59.41</v>
      </c>
      <c r="D4546">
        <f t="shared" si="70"/>
        <v>2.4310344827586147E-2</v>
      </c>
      <c r="E4546">
        <v>2.4310344827586147E-2</v>
      </c>
    </row>
    <row r="4547" spans="2:5">
      <c r="B4547" s="293">
        <f>'Historical VAR Data'!B4538</f>
        <v>38989</v>
      </c>
      <c r="C4547" s="292" t="str">
        <f>'Historical VAR Data'!F4538</f>
        <v>58.00</v>
      </c>
      <c r="D4547">
        <f t="shared" si="70"/>
        <v>2.1486438886931997E-2</v>
      </c>
      <c r="E4547">
        <v>2.1486438886931997E-2</v>
      </c>
    </row>
    <row r="4548" spans="2:5">
      <c r="B4548" s="293">
        <f>'Historical VAR Data'!B4539</f>
        <v>38988</v>
      </c>
      <c r="C4548" s="292" t="str">
        <f>'Historical VAR Data'!F4539</f>
        <v>56.78</v>
      </c>
      <c r="D4548">
        <f t="shared" si="70"/>
        <v>-1.9335559852346534E-3</v>
      </c>
      <c r="E4548">
        <v>-1.9335559852346534E-3</v>
      </c>
    </row>
    <row r="4549" spans="2:5">
      <c r="B4549" s="293">
        <f>'Historical VAR Data'!B4540</f>
        <v>38987</v>
      </c>
      <c r="C4549" s="292" t="str">
        <f>'Historical VAR Data'!F4540</f>
        <v>56.89</v>
      </c>
      <c r="D4549">
        <f t="shared" si="70"/>
        <v>1.2319605772615327E-3</v>
      </c>
      <c r="E4549">
        <v>1.2319605772615327E-3</v>
      </c>
    </row>
    <row r="4550" spans="2:5">
      <c r="B4550" s="293">
        <f>'Historical VAR Data'!B4541</f>
        <v>38986</v>
      </c>
      <c r="C4550" s="292" t="str">
        <f>'Historical VAR Data'!F4541</f>
        <v>56.82</v>
      </c>
      <c r="D4550">
        <f t="shared" si="70"/>
        <v>3.8869257950529834E-3</v>
      </c>
      <c r="E4550">
        <v>3.8869257950529834E-3</v>
      </c>
    </row>
    <row r="4551" spans="2:5">
      <c r="B4551" s="293">
        <f>'Historical VAR Data'!B4542</f>
        <v>38985</v>
      </c>
      <c r="C4551" s="292" t="str">
        <f>'Historical VAR Data'!F4542</f>
        <v>56.60</v>
      </c>
      <c r="D4551">
        <f t="shared" si="70"/>
        <v>-1.6165478880584037E-2</v>
      </c>
      <c r="E4551">
        <v>-1.6165478880584037E-2</v>
      </c>
    </row>
    <row r="4552" spans="2:5">
      <c r="B4552" s="293">
        <f>'Historical VAR Data'!B4543</f>
        <v>38982</v>
      </c>
      <c r="C4552" s="292" t="str">
        <f>'Historical VAR Data'!F4543</f>
        <v>57.53</v>
      </c>
      <c r="D4552">
        <f t="shared" si="70"/>
        <v>-5.0155655482531846E-3</v>
      </c>
      <c r="E4552">
        <v>-5.0155655482531846E-3</v>
      </c>
    </row>
    <row r="4553" spans="2:5">
      <c r="B4553" s="293">
        <f>'Historical VAR Data'!B4544</f>
        <v>38981</v>
      </c>
      <c r="C4553" s="292" t="str">
        <f>'Historical VAR Data'!F4544</f>
        <v>57.82</v>
      </c>
      <c r="D4553">
        <f t="shared" si="70"/>
        <v>-2.0711080428028553E-3</v>
      </c>
      <c r="E4553">
        <v>-2.0711080428028553E-3</v>
      </c>
    </row>
    <row r="4554" spans="2:5">
      <c r="B4554" s="293">
        <f>'Historical VAR Data'!B4545</f>
        <v>38980</v>
      </c>
      <c r="C4554" s="292" t="str">
        <f>'Historical VAR Data'!F4545</f>
        <v>57.94</v>
      </c>
      <c r="D4554">
        <f t="shared" si="70"/>
        <v>1.8456670768149011E-2</v>
      </c>
      <c r="E4554">
        <v>1.8456670768149011E-2</v>
      </c>
    </row>
    <row r="4555" spans="2:5">
      <c r="B4555" s="293">
        <f>'Historical VAR Data'!B4546</f>
        <v>38979</v>
      </c>
      <c r="C4555" s="292" t="str">
        <f>'Historical VAR Data'!F4546</f>
        <v>56.89</v>
      </c>
      <c r="D4555">
        <f t="shared" si="70"/>
        <v>-1.0436597669159877E-2</v>
      </c>
      <c r="E4555">
        <v>-1.0436597669159877E-2</v>
      </c>
    </row>
    <row r="4556" spans="2:5">
      <c r="B4556" s="293">
        <f>'Historical VAR Data'!B4547</f>
        <v>38978</v>
      </c>
      <c r="C4556" s="292" t="str">
        <f>'Historical VAR Data'!F4547</f>
        <v>57.49</v>
      </c>
      <c r="D4556">
        <f t="shared" si="70"/>
        <v>1.2147887323943748E-2</v>
      </c>
      <c r="E4556">
        <v>1.2147887323943748E-2</v>
      </c>
    </row>
    <row r="4557" spans="2:5">
      <c r="B4557" s="293">
        <f>'Historical VAR Data'!B4548</f>
        <v>38975</v>
      </c>
      <c r="C4557" s="292" t="str">
        <f>'Historical VAR Data'!F4548</f>
        <v>56.80</v>
      </c>
      <c r="D4557">
        <f t="shared" ref="D4557:D4620" si="71">(C4557-C4558)/C4558</f>
        <v>-9.2447235304378358E-3</v>
      </c>
      <c r="E4557">
        <v>-9.2447235304378358E-3</v>
      </c>
    </row>
    <row r="4558" spans="2:5">
      <c r="B4558" s="293">
        <f>'Historical VAR Data'!B4549</f>
        <v>38974</v>
      </c>
      <c r="C4558" s="292" t="str">
        <f>'Historical VAR Data'!F4549</f>
        <v>57.33</v>
      </c>
      <c r="D4558">
        <f t="shared" si="71"/>
        <v>-5.5507372072853478E-3</v>
      </c>
      <c r="E4558">
        <v>-5.5507372072853478E-3</v>
      </c>
    </row>
    <row r="4559" spans="2:5">
      <c r="B4559" s="293">
        <f>'Historical VAR Data'!B4550</f>
        <v>38973</v>
      </c>
      <c r="C4559" s="292" t="str">
        <f>'Historical VAR Data'!F4550</f>
        <v>57.65</v>
      </c>
      <c r="D4559">
        <f t="shared" si="71"/>
        <v>4.3250090481360852E-2</v>
      </c>
      <c r="E4559">
        <v>4.3250090481360852E-2</v>
      </c>
    </row>
    <row r="4560" spans="2:5">
      <c r="B4560" s="293">
        <f>'Historical VAR Data'!B4551</f>
        <v>38972</v>
      </c>
      <c r="C4560" s="292" t="str">
        <f>'Historical VAR Data'!F4551</f>
        <v>55.26</v>
      </c>
      <c r="D4560">
        <f t="shared" si="71"/>
        <v>2.5993316004455969E-2</v>
      </c>
      <c r="E4560">
        <v>2.5993316004455969E-2</v>
      </c>
    </row>
    <row r="4561" spans="2:5">
      <c r="B4561" s="293">
        <f>'Historical VAR Data'!B4552</f>
        <v>38971</v>
      </c>
      <c r="C4561" s="292" t="str">
        <f>'Historical VAR Data'!F4552</f>
        <v>53.86</v>
      </c>
      <c r="D4561">
        <f t="shared" si="71"/>
        <v>-3.4247803478572772E-2</v>
      </c>
      <c r="E4561">
        <v>-3.4247803478572772E-2</v>
      </c>
    </row>
    <row r="4562" spans="2:5">
      <c r="B4562" s="293">
        <f>'Historical VAR Data'!B4553</f>
        <v>38968</v>
      </c>
      <c r="C4562" s="292" t="str">
        <f>'Historical VAR Data'!F4553</f>
        <v>55.77</v>
      </c>
      <c r="D4562">
        <f t="shared" si="71"/>
        <v>-4.4626918957515168E-3</v>
      </c>
      <c r="E4562">
        <v>-4.4626918957515168E-3</v>
      </c>
    </row>
    <row r="4563" spans="2:5">
      <c r="B4563" s="293">
        <f>'Historical VAR Data'!B4554</f>
        <v>38967</v>
      </c>
      <c r="C4563" s="292" t="str">
        <f>'Historical VAR Data'!F4554</f>
        <v>56.02</v>
      </c>
      <c r="D4563">
        <f t="shared" si="71"/>
        <v>-5.5032842180009799E-3</v>
      </c>
      <c r="E4563">
        <v>-5.5032842180009799E-3</v>
      </c>
    </row>
    <row r="4564" spans="2:5">
      <c r="B4564" s="293">
        <f>'Historical VAR Data'!B4555</f>
        <v>38966</v>
      </c>
      <c r="C4564" s="292" t="str">
        <f>'Historical VAR Data'!F4555</f>
        <v>56.33</v>
      </c>
      <c r="D4564">
        <f t="shared" si="71"/>
        <v>3.2056990204808499E-3</v>
      </c>
      <c r="E4564">
        <v>3.2056990204808499E-3</v>
      </c>
    </row>
    <row r="4565" spans="2:5">
      <c r="B4565" s="293">
        <f>'Historical VAR Data'!B4556</f>
        <v>38965</v>
      </c>
      <c r="C4565" s="292" t="str">
        <f>'Historical VAR Data'!F4556</f>
        <v>56.15</v>
      </c>
      <c r="D4565">
        <f t="shared" si="71"/>
        <v>-7.0733863837311867E-3</v>
      </c>
      <c r="E4565">
        <v>-7.0733863837311867E-3</v>
      </c>
    </row>
    <row r="4566" spans="2:5">
      <c r="B4566" s="293">
        <f>'Historical VAR Data'!B4557</f>
        <v>38964</v>
      </c>
      <c r="C4566" s="292" t="str">
        <f>'Historical VAR Data'!F4557</f>
        <v>56.55</v>
      </c>
      <c r="D4566">
        <f t="shared" si="71"/>
        <v>7.4826296098342163E-3</v>
      </c>
      <c r="E4566">
        <v>7.4826296098342163E-3</v>
      </c>
    </row>
    <row r="4567" spans="2:5">
      <c r="B4567" s="293">
        <f>'Historical VAR Data'!B4558</f>
        <v>38961</v>
      </c>
      <c r="C4567" s="292" t="str">
        <f>'Historical VAR Data'!F4558</f>
        <v>56.13</v>
      </c>
      <c r="D4567">
        <f t="shared" si="71"/>
        <v>1.3359812240476656E-2</v>
      </c>
      <c r="E4567">
        <v>1.3359812240476656E-2</v>
      </c>
    </row>
    <row r="4568" spans="2:5">
      <c r="B4568" s="293">
        <f>'Historical VAR Data'!B4559</f>
        <v>38960</v>
      </c>
      <c r="C4568" s="292" t="str">
        <f>'Historical VAR Data'!F4559</f>
        <v>55.39</v>
      </c>
      <c r="D4568">
        <f t="shared" si="71"/>
        <v>-7.7033321390182676E-3</v>
      </c>
      <c r="E4568">
        <v>-7.7033321390182676E-3</v>
      </c>
    </row>
    <row r="4569" spans="2:5">
      <c r="B4569" s="293">
        <f>'Historical VAR Data'!B4560</f>
        <v>38959</v>
      </c>
      <c r="C4569" s="292" t="str">
        <f>'Historical VAR Data'!F4560</f>
        <v>55.82</v>
      </c>
      <c r="D4569">
        <f t="shared" si="71"/>
        <v>-1.0634526763559046E-2</v>
      </c>
      <c r="E4569">
        <v>-1.0634526763559046E-2</v>
      </c>
    </row>
    <row r="4570" spans="2:5">
      <c r="B4570" s="293">
        <f>'Historical VAR Data'!B4561</f>
        <v>38958</v>
      </c>
      <c r="C4570" s="292" t="str">
        <f>'Historical VAR Data'!F4561</f>
        <v>56.42</v>
      </c>
      <c r="D4570">
        <f t="shared" si="71"/>
        <v>2.0806947711235726E-2</v>
      </c>
      <c r="E4570">
        <v>2.0806947711235726E-2</v>
      </c>
    </row>
    <row r="4571" spans="2:5">
      <c r="B4571" s="293">
        <f>'Historical VAR Data'!B4562</f>
        <v>38957</v>
      </c>
      <c r="C4571" s="292" t="str">
        <f>'Historical VAR Data'!F4562</f>
        <v>55.27</v>
      </c>
      <c r="D4571">
        <f t="shared" si="71"/>
        <v>-2.7066041140382277E-3</v>
      </c>
      <c r="E4571">
        <v>-2.7066041140382277E-3</v>
      </c>
    </row>
    <row r="4572" spans="2:5">
      <c r="B4572" s="293">
        <f>'Historical VAR Data'!B4563</f>
        <v>38954</v>
      </c>
      <c r="C4572" s="292" t="str">
        <f>'Historical VAR Data'!F4563</f>
        <v>55.42</v>
      </c>
      <c r="D4572">
        <f t="shared" si="71"/>
        <v>-7.5214899713467349E-3</v>
      </c>
      <c r="E4572">
        <v>-7.5214899713467349E-3</v>
      </c>
    </row>
    <row r="4573" spans="2:5">
      <c r="B4573" s="293">
        <f>'Historical VAR Data'!B4564</f>
        <v>38953</v>
      </c>
      <c r="C4573" s="292" t="str">
        <f>'Historical VAR Data'!F4564</f>
        <v>55.84</v>
      </c>
      <c r="D4573">
        <f t="shared" si="71"/>
        <v>1.6381507098653179E-2</v>
      </c>
      <c r="E4573">
        <v>1.6381507098653179E-2</v>
      </c>
    </row>
    <row r="4574" spans="2:5">
      <c r="B4574" s="293">
        <f>'Historical VAR Data'!B4565</f>
        <v>38952</v>
      </c>
      <c r="C4574" s="292" t="str">
        <f>'Historical VAR Data'!F4565</f>
        <v>54.94</v>
      </c>
      <c r="D4574">
        <f t="shared" si="71"/>
        <v>9.9264705882352779E-3</v>
      </c>
      <c r="E4574">
        <v>9.9264705882352779E-3</v>
      </c>
    </row>
    <row r="4575" spans="2:5">
      <c r="B4575" s="293">
        <f>'Historical VAR Data'!B4566</f>
        <v>38951</v>
      </c>
      <c r="C4575" s="292" t="str">
        <f>'Historical VAR Data'!F4566</f>
        <v>54.40</v>
      </c>
      <c r="D4575">
        <f t="shared" si="71"/>
        <v>-1.1268629589240358E-2</v>
      </c>
      <c r="E4575">
        <v>-1.1268629589240358E-2</v>
      </c>
    </row>
    <row r="4576" spans="2:5">
      <c r="B4576" s="293">
        <f>'Historical VAR Data'!B4567</f>
        <v>38950</v>
      </c>
      <c r="C4576" s="292" t="str">
        <f>'Historical VAR Data'!F4567</f>
        <v>55.02</v>
      </c>
      <c r="D4576">
        <f t="shared" si="71"/>
        <v>-6.5005417118093071E-3</v>
      </c>
      <c r="E4576">
        <v>-6.5005417118093071E-3</v>
      </c>
    </row>
    <row r="4577" spans="2:5">
      <c r="B4577" s="293">
        <f>'Historical VAR Data'!B4568</f>
        <v>38947</v>
      </c>
      <c r="C4577" s="292" t="str">
        <f>'Historical VAR Data'!F4568</f>
        <v>55.38</v>
      </c>
      <c r="D4577">
        <f t="shared" si="71"/>
        <v>1.6277807921867139E-3</v>
      </c>
      <c r="E4577">
        <v>1.6277807921867139E-3</v>
      </c>
    </row>
    <row r="4578" spans="2:5">
      <c r="B4578" s="293">
        <f>'Historical VAR Data'!B4569</f>
        <v>38946</v>
      </c>
      <c r="C4578" s="292" t="str">
        <f>'Historical VAR Data'!F4569</f>
        <v>55.29</v>
      </c>
      <c r="D4578">
        <f t="shared" si="71"/>
        <v>-7.8952090436030468E-3</v>
      </c>
      <c r="E4578">
        <v>-7.8952090436030468E-3</v>
      </c>
    </row>
    <row r="4579" spans="2:5">
      <c r="B4579" s="293">
        <f>'Historical VAR Data'!B4570</f>
        <v>38945</v>
      </c>
      <c r="C4579" s="292" t="str">
        <f>'Historical VAR Data'!F4570</f>
        <v>55.73</v>
      </c>
      <c r="D4579">
        <f t="shared" si="71"/>
        <v>5.0495942290350593E-3</v>
      </c>
      <c r="E4579">
        <v>5.0495942290350593E-3</v>
      </c>
    </row>
    <row r="4580" spans="2:5">
      <c r="B4580" s="293">
        <f>'Historical VAR Data'!B4571</f>
        <v>38943</v>
      </c>
      <c r="C4580" s="292" t="str">
        <f>'Historical VAR Data'!F4571</f>
        <v>55.45</v>
      </c>
      <c r="D4580">
        <f t="shared" si="71"/>
        <v>6.9003086980207471E-3</v>
      </c>
      <c r="E4580">
        <v>6.9003086980207471E-3</v>
      </c>
    </row>
    <row r="4581" spans="2:5">
      <c r="B4581" s="293">
        <f>'Historical VAR Data'!B4572</f>
        <v>38940</v>
      </c>
      <c r="C4581" s="292" t="str">
        <f>'Historical VAR Data'!F4572</f>
        <v>55.07</v>
      </c>
      <c r="D4581">
        <f t="shared" si="71"/>
        <v>2.3415721984761158E-2</v>
      </c>
      <c r="E4581">
        <v>2.3415721984761158E-2</v>
      </c>
    </row>
    <row r="4582" spans="2:5">
      <c r="B4582" s="293">
        <f>'Historical VAR Data'!B4573</f>
        <v>38939</v>
      </c>
      <c r="C4582" s="292" t="str">
        <f>'Historical VAR Data'!F4573</f>
        <v>53.81</v>
      </c>
      <c r="D4582">
        <f t="shared" si="71"/>
        <v>2.9822926374651203E-3</v>
      </c>
      <c r="E4582">
        <v>2.9822926374651203E-3</v>
      </c>
    </row>
    <row r="4583" spans="2:5">
      <c r="B4583" s="293">
        <f>'Historical VAR Data'!B4574</f>
        <v>38938</v>
      </c>
      <c r="C4583" s="292" t="str">
        <f>'Historical VAR Data'!F4574</f>
        <v>53.65</v>
      </c>
      <c r="D4583">
        <f t="shared" si="71"/>
        <v>-1.3030528667163121E-3</v>
      </c>
      <c r="E4583">
        <v>-1.3030528667163121E-3</v>
      </c>
    </row>
    <row r="4584" spans="2:5">
      <c r="B4584" s="293">
        <f>'Historical VAR Data'!B4575</f>
        <v>38937</v>
      </c>
      <c r="C4584" s="292" t="str">
        <f>'Historical VAR Data'!F4575</f>
        <v>53.72</v>
      </c>
      <c r="D4584">
        <f t="shared" si="71"/>
        <v>5.0514499532272406E-3</v>
      </c>
      <c r="E4584">
        <v>5.0514499532272406E-3</v>
      </c>
    </row>
    <row r="4585" spans="2:5">
      <c r="B4585" s="293">
        <f>'Historical VAR Data'!B4576</f>
        <v>38936</v>
      </c>
      <c r="C4585" s="292" t="str">
        <f>'Historical VAR Data'!F4576</f>
        <v>53.45</v>
      </c>
      <c r="D4585">
        <f t="shared" si="71"/>
        <v>6.9706103993972222E-3</v>
      </c>
      <c r="E4585">
        <v>6.9706103993972222E-3</v>
      </c>
    </row>
    <row r="4586" spans="2:5">
      <c r="B4586" s="293">
        <f>'Historical VAR Data'!B4577</f>
        <v>38933</v>
      </c>
      <c r="C4586" s="292" t="str">
        <f>'Historical VAR Data'!F4577</f>
        <v>53.08</v>
      </c>
      <c r="D4586">
        <f t="shared" si="71"/>
        <v>-6.9223573433115906E-3</v>
      </c>
      <c r="E4586">
        <v>-6.9223573433115906E-3</v>
      </c>
    </row>
    <row r="4587" spans="2:5">
      <c r="B4587" s="293">
        <f>'Historical VAR Data'!B4578</f>
        <v>38932</v>
      </c>
      <c r="C4587" s="292" t="str">
        <f>'Historical VAR Data'!F4578</f>
        <v>53.45</v>
      </c>
      <c r="D4587">
        <f t="shared" si="71"/>
        <v>2.0622422197225238E-3</v>
      </c>
      <c r="E4587">
        <v>2.0622422197225238E-3</v>
      </c>
    </row>
    <row r="4588" spans="2:5">
      <c r="B4588" s="293">
        <f>'Historical VAR Data'!B4579</f>
        <v>38931</v>
      </c>
      <c r="C4588" s="292" t="str">
        <f>'Historical VAR Data'!F4579</f>
        <v>53.34</v>
      </c>
      <c r="D4588">
        <f t="shared" si="71"/>
        <v>3.7945125510799822E-2</v>
      </c>
      <c r="E4588">
        <v>3.7945125510799822E-2</v>
      </c>
    </row>
    <row r="4589" spans="2:5">
      <c r="B4589" s="293">
        <f>'Historical VAR Data'!B4580</f>
        <v>38930</v>
      </c>
      <c r="C4589" s="292" t="str">
        <f>'Historical VAR Data'!F4580</f>
        <v>51.39</v>
      </c>
      <c r="D4589">
        <f t="shared" si="71"/>
        <v>6.4629847238542558E-3</v>
      </c>
      <c r="E4589">
        <v>6.4629847238542558E-3</v>
      </c>
    </row>
    <row r="4590" spans="2:5">
      <c r="B4590" s="293">
        <f>'Historical VAR Data'!B4581</f>
        <v>38929</v>
      </c>
      <c r="C4590" s="292" t="str">
        <f>'Historical VAR Data'!F4581</f>
        <v>51.06</v>
      </c>
      <c r="D4590">
        <f t="shared" si="71"/>
        <v>3.1434184675835698E-3</v>
      </c>
      <c r="E4590">
        <v>3.1434184675835698E-3</v>
      </c>
    </row>
    <row r="4591" spans="2:5">
      <c r="B4591" s="293">
        <f>'Historical VAR Data'!B4582</f>
        <v>38926</v>
      </c>
      <c r="C4591" s="292" t="str">
        <f>'Historical VAR Data'!F4582</f>
        <v>50.90</v>
      </c>
      <c r="D4591">
        <f t="shared" si="71"/>
        <v>3.9447731755423224E-3</v>
      </c>
      <c r="E4591">
        <v>3.9447731755423224E-3</v>
      </c>
    </row>
    <row r="4592" spans="2:5">
      <c r="B4592" s="293">
        <f>'Historical VAR Data'!B4583</f>
        <v>38925</v>
      </c>
      <c r="C4592" s="292" t="str">
        <f>'Historical VAR Data'!F4583</f>
        <v>50.70</v>
      </c>
      <c r="D4592">
        <f t="shared" si="71"/>
        <v>2.4449383713881608E-2</v>
      </c>
      <c r="E4592">
        <v>2.4449383713881608E-2</v>
      </c>
    </row>
    <row r="4593" spans="2:5">
      <c r="B4593" s="293">
        <f>'Historical VAR Data'!B4584</f>
        <v>38924</v>
      </c>
      <c r="C4593" s="292" t="str">
        <f>'Historical VAR Data'!F4584</f>
        <v>49.49</v>
      </c>
      <c r="D4593">
        <f t="shared" si="71"/>
        <v>1.0412413229889856E-2</v>
      </c>
      <c r="E4593">
        <v>1.0412413229889856E-2</v>
      </c>
    </row>
    <row r="4594" spans="2:5">
      <c r="B4594" s="293">
        <f>'Historical VAR Data'!B4585</f>
        <v>38923</v>
      </c>
      <c r="C4594" s="292" t="str">
        <f>'Historical VAR Data'!F4585</f>
        <v>48.98</v>
      </c>
      <c r="D4594">
        <f t="shared" si="71"/>
        <v>3.1375026321330698E-2</v>
      </c>
      <c r="E4594">
        <v>3.1375026321330698E-2</v>
      </c>
    </row>
    <row r="4595" spans="2:5">
      <c r="B4595" s="293">
        <f>'Historical VAR Data'!B4586</f>
        <v>38922</v>
      </c>
      <c r="C4595" s="292" t="str">
        <f>'Historical VAR Data'!F4586</f>
        <v>47.49</v>
      </c>
      <c r="D4595">
        <f t="shared" si="71"/>
        <v>-5.2366987850858814E-3</v>
      </c>
      <c r="E4595">
        <v>-5.2366987850858814E-3</v>
      </c>
    </row>
    <row r="4596" spans="2:5">
      <c r="B4596" s="293">
        <f>'Historical VAR Data'!B4587</f>
        <v>38919</v>
      </c>
      <c r="C4596" s="292" t="str">
        <f>'Historical VAR Data'!F4587</f>
        <v>47.74</v>
      </c>
      <c r="D4596">
        <f t="shared" si="71"/>
        <v>-5.1837140019860964E-2</v>
      </c>
      <c r="E4596">
        <v>-5.1837140019860964E-2</v>
      </c>
    </row>
    <row r="4597" spans="2:5">
      <c r="B4597" s="293">
        <f>'Historical VAR Data'!B4588</f>
        <v>38918</v>
      </c>
      <c r="C4597" s="292" t="str">
        <f>'Historical VAR Data'!F4588</f>
        <v>50.35</v>
      </c>
      <c r="D4597">
        <f t="shared" si="71"/>
        <v>2.3373983739837369E-2</v>
      </c>
      <c r="E4597">
        <v>2.3373983739837369E-2</v>
      </c>
    </row>
    <row r="4598" spans="2:5">
      <c r="B4598" s="293">
        <f>'Historical VAR Data'!B4589</f>
        <v>38917</v>
      </c>
      <c r="C4598" s="292" t="str">
        <f>'Historical VAR Data'!F4589</f>
        <v>49.20</v>
      </c>
      <c r="D4598">
        <f t="shared" si="71"/>
        <v>-1.8160047894631742E-2</v>
      </c>
      <c r="E4598">
        <v>-1.8160047894631742E-2</v>
      </c>
    </row>
    <row r="4599" spans="2:5">
      <c r="B4599" s="293">
        <f>'Historical VAR Data'!B4590</f>
        <v>38916</v>
      </c>
      <c r="C4599" s="292" t="str">
        <f>'Historical VAR Data'!F4590</f>
        <v>50.11</v>
      </c>
      <c r="D4599">
        <f t="shared" si="71"/>
        <v>-3.3810660302307418E-3</v>
      </c>
      <c r="E4599">
        <v>-3.3810660302307418E-3</v>
      </c>
    </row>
    <row r="4600" spans="2:5">
      <c r="B4600" s="293">
        <f>'Historical VAR Data'!B4591</f>
        <v>38915</v>
      </c>
      <c r="C4600" s="292" t="str">
        <f>'Historical VAR Data'!F4591</f>
        <v>50.28</v>
      </c>
      <c r="D4600">
        <f t="shared" si="71"/>
        <v>-4.1007057028418815E-2</v>
      </c>
      <c r="E4600">
        <v>-4.1007057028418815E-2</v>
      </c>
    </row>
    <row r="4601" spans="2:5">
      <c r="B4601" s="293">
        <f>'Historical VAR Data'!B4592</f>
        <v>38912</v>
      </c>
      <c r="C4601" s="292" t="str">
        <f>'Historical VAR Data'!F4592</f>
        <v>52.43</v>
      </c>
      <c r="D4601">
        <f t="shared" si="71"/>
        <v>3.2529659395331366E-3</v>
      </c>
      <c r="E4601">
        <v>3.2529659395331366E-3</v>
      </c>
    </row>
    <row r="4602" spans="2:5">
      <c r="B4602" s="293">
        <f>'Historical VAR Data'!B4593</f>
        <v>38911</v>
      </c>
      <c r="C4602" s="292" t="str">
        <f>'Historical VAR Data'!F4593</f>
        <v>52.26</v>
      </c>
      <c r="D4602">
        <f t="shared" si="71"/>
        <v>-2.1004391827381982E-3</v>
      </c>
      <c r="E4602">
        <v>-2.1004391827381982E-3</v>
      </c>
    </row>
    <row r="4603" spans="2:5">
      <c r="B4603" s="293">
        <f>'Historical VAR Data'!B4594</f>
        <v>38910</v>
      </c>
      <c r="C4603" s="292" t="str">
        <f>'Historical VAR Data'!F4594</f>
        <v>52.37</v>
      </c>
      <c r="D4603">
        <f t="shared" si="71"/>
        <v>1.1199073180150575E-2</v>
      </c>
      <c r="E4603">
        <v>1.1199073180150575E-2</v>
      </c>
    </row>
    <row r="4604" spans="2:5">
      <c r="B4604" s="293">
        <f>'Historical VAR Data'!B4595</f>
        <v>38909</v>
      </c>
      <c r="C4604" s="292" t="str">
        <f>'Historical VAR Data'!F4595</f>
        <v>51.79</v>
      </c>
      <c r="D4604">
        <f t="shared" si="71"/>
        <v>-3.8468936333910914E-3</v>
      </c>
      <c r="E4604">
        <v>-3.8468936333910914E-3</v>
      </c>
    </row>
    <row r="4605" spans="2:5">
      <c r="B4605" s="293">
        <f>'Historical VAR Data'!B4596</f>
        <v>38908</v>
      </c>
      <c r="C4605" s="292" t="str">
        <f>'Historical VAR Data'!F4596</f>
        <v>51.99</v>
      </c>
      <c r="D4605">
        <f t="shared" si="71"/>
        <v>1.6025014657025605E-2</v>
      </c>
      <c r="E4605">
        <v>1.6025014657025605E-2</v>
      </c>
    </row>
    <row r="4606" spans="2:5">
      <c r="B4606" s="293">
        <f>'Historical VAR Data'!B4597</f>
        <v>38905</v>
      </c>
      <c r="C4606" s="292" t="str">
        <f>'Historical VAR Data'!F4597</f>
        <v>51.17</v>
      </c>
      <c r="D4606">
        <f t="shared" si="71"/>
        <v>6.0951631930790855E-3</v>
      </c>
      <c r="E4606">
        <v>6.0951631930790855E-3</v>
      </c>
    </row>
    <row r="4607" spans="2:5">
      <c r="B4607" s="293">
        <f>'Historical VAR Data'!B4598</f>
        <v>38904</v>
      </c>
      <c r="C4607" s="292" t="str">
        <f>'Historical VAR Data'!F4598</f>
        <v>50.86</v>
      </c>
      <c r="D4607">
        <f t="shared" si="71"/>
        <v>-7.4160811865730397E-3</v>
      </c>
      <c r="E4607">
        <v>-7.4160811865730397E-3</v>
      </c>
    </row>
    <row r="4608" spans="2:5">
      <c r="B4608" s="293">
        <f>'Historical VAR Data'!B4599</f>
        <v>38903</v>
      </c>
      <c r="C4608" s="292" t="str">
        <f>'Historical VAR Data'!F4599</f>
        <v>51.24</v>
      </c>
      <c r="D4608">
        <f t="shared" si="71"/>
        <v>2.1513788382554163E-3</v>
      </c>
      <c r="E4608">
        <v>2.1513788382554163E-3</v>
      </c>
    </row>
    <row r="4609" spans="2:5">
      <c r="B4609" s="293">
        <f>'Historical VAR Data'!B4600</f>
        <v>38902</v>
      </c>
      <c r="C4609" s="292" t="str">
        <f>'Historical VAR Data'!F4600</f>
        <v>51.13</v>
      </c>
      <c r="D4609">
        <f t="shared" si="71"/>
        <v>3.5020242914979842E-2</v>
      </c>
      <c r="E4609">
        <v>3.5020242914979842E-2</v>
      </c>
    </row>
    <row r="4610" spans="2:5">
      <c r="B4610" s="293">
        <f>'Historical VAR Data'!B4601</f>
        <v>38901</v>
      </c>
      <c r="C4610" s="292" t="str">
        <f>'Historical VAR Data'!F4601</f>
        <v>49.40</v>
      </c>
      <c r="D4610">
        <f t="shared" si="71"/>
        <v>5.4956238550782823E-3</v>
      </c>
      <c r="E4610">
        <v>5.4956238550782823E-3</v>
      </c>
    </row>
    <row r="4611" spans="2:5">
      <c r="B4611" s="293">
        <f>'Historical VAR Data'!B4602</f>
        <v>38898</v>
      </c>
      <c r="C4611" s="292" t="str">
        <f>'Historical VAR Data'!F4602</f>
        <v>49.13</v>
      </c>
      <c r="D4611">
        <f t="shared" si="71"/>
        <v>3.5842293906810097E-2</v>
      </c>
      <c r="E4611">
        <v>3.5842293906810097E-2</v>
      </c>
    </row>
    <row r="4612" spans="2:5">
      <c r="B4612" s="293">
        <f>'Historical VAR Data'!B4603</f>
        <v>38897</v>
      </c>
      <c r="C4612" s="292" t="str">
        <f>'Historical VAR Data'!F4603</f>
        <v>47.43</v>
      </c>
      <c r="D4612">
        <f t="shared" si="71"/>
        <v>-1.5566625155666251E-2</v>
      </c>
      <c r="E4612">
        <v>-1.5566625155666251E-2</v>
      </c>
    </row>
    <row r="4613" spans="2:5">
      <c r="B4613" s="293">
        <f>'Historical VAR Data'!B4604</f>
        <v>38896</v>
      </c>
      <c r="C4613" s="292" t="str">
        <f>'Historical VAR Data'!F4604</f>
        <v>48.18</v>
      </c>
      <c r="D4613">
        <f t="shared" si="71"/>
        <v>5.0062578222778891E-3</v>
      </c>
      <c r="E4613">
        <v>5.0062578222778891E-3</v>
      </c>
    </row>
    <row r="4614" spans="2:5">
      <c r="B4614" s="293">
        <f>'Historical VAR Data'!B4605</f>
        <v>38895</v>
      </c>
      <c r="C4614" s="292" t="str">
        <f>'Historical VAR Data'!F4605</f>
        <v>47.94</v>
      </c>
      <c r="D4614">
        <f t="shared" si="71"/>
        <v>-1.3986013986013981E-2</v>
      </c>
      <c r="E4614">
        <v>-1.3986013986013981E-2</v>
      </c>
    </row>
    <row r="4615" spans="2:5">
      <c r="B4615" s="293">
        <f>'Historical VAR Data'!B4606</f>
        <v>38894</v>
      </c>
      <c r="C4615" s="292" t="str">
        <f>'Historical VAR Data'!F4606</f>
        <v>48.62</v>
      </c>
      <c r="D4615">
        <f t="shared" si="71"/>
        <v>-4.6479701902333879E-2</v>
      </c>
      <c r="E4615">
        <v>-4.6479701902333879E-2</v>
      </c>
    </row>
    <row r="4616" spans="2:5">
      <c r="B4616" s="293">
        <f>'Historical VAR Data'!B4607</f>
        <v>38891</v>
      </c>
      <c r="C4616" s="292" t="str">
        <f>'Historical VAR Data'!F4607</f>
        <v>50.99</v>
      </c>
      <c r="D4616">
        <f t="shared" si="71"/>
        <v>-1.5066640911724959E-2</v>
      </c>
      <c r="E4616">
        <v>-1.5066640911724959E-2</v>
      </c>
    </row>
    <row r="4617" spans="2:5">
      <c r="B4617" s="293">
        <f>'Historical VAR Data'!B4608</f>
        <v>38890</v>
      </c>
      <c r="C4617" s="292" t="str">
        <f>'Historical VAR Data'!F4608</f>
        <v>51.77</v>
      </c>
      <c r="D4617">
        <f t="shared" si="71"/>
        <v>2.6775089250297528E-2</v>
      </c>
      <c r="E4617">
        <v>2.6775089250297528E-2</v>
      </c>
    </row>
    <row r="4618" spans="2:5">
      <c r="B4618" s="293">
        <f>'Historical VAR Data'!B4609</f>
        <v>38889</v>
      </c>
      <c r="C4618" s="292" t="str">
        <f>'Historical VAR Data'!F4609</f>
        <v>50.42</v>
      </c>
      <c r="D4618">
        <f t="shared" si="71"/>
        <v>1.8380125227226898E-2</v>
      </c>
      <c r="E4618">
        <v>1.8380125227226898E-2</v>
      </c>
    </row>
    <row r="4619" spans="2:5">
      <c r="B4619" s="293">
        <f>'Historical VAR Data'!B4610</f>
        <v>38888</v>
      </c>
      <c r="C4619" s="292" t="str">
        <f>'Historical VAR Data'!F4610</f>
        <v>49.51</v>
      </c>
      <c r="D4619">
        <f t="shared" si="71"/>
        <v>-7.6167568651032786E-3</v>
      </c>
      <c r="E4619">
        <v>-7.6167568651032786E-3</v>
      </c>
    </row>
    <row r="4620" spans="2:5">
      <c r="B4620" s="293">
        <f>'Historical VAR Data'!B4611</f>
        <v>38887</v>
      </c>
      <c r="C4620" s="292" t="str">
        <f>'Historical VAR Data'!F4611</f>
        <v>49.89</v>
      </c>
      <c r="D4620">
        <f t="shared" si="71"/>
        <v>2.8023902740572829E-2</v>
      </c>
      <c r="E4620">
        <v>2.8023902740572829E-2</v>
      </c>
    </row>
    <row r="4621" spans="2:5">
      <c r="B4621" s="293">
        <f>'Historical VAR Data'!B4612</f>
        <v>38884</v>
      </c>
      <c r="C4621" s="292" t="str">
        <f>'Historical VAR Data'!F4612</f>
        <v>48.53</v>
      </c>
      <c r="D4621">
        <f t="shared" ref="D4621:D4684" si="72">(C4621-C4622)/C4622</f>
        <v>3.74091492090637E-2</v>
      </c>
      <c r="E4621">
        <v>3.74091492090637E-2</v>
      </c>
    </row>
    <row r="4622" spans="2:5">
      <c r="B4622" s="293">
        <f>'Historical VAR Data'!B4613</f>
        <v>38883</v>
      </c>
      <c r="C4622" s="292" t="str">
        <f>'Historical VAR Data'!F4613</f>
        <v>46.78</v>
      </c>
      <c r="D4622">
        <f t="shared" si="72"/>
        <v>4.746977160770275E-2</v>
      </c>
      <c r="E4622">
        <v>4.746977160770275E-2</v>
      </c>
    </row>
    <row r="4623" spans="2:5">
      <c r="B4623" s="293">
        <f>'Historical VAR Data'!B4614</f>
        <v>38882</v>
      </c>
      <c r="C4623" s="292" t="str">
        <f>'Historical VAR Data'!F4614</f>
        <v>44.66</v>
      </c>
      <c r="D4623">
        <f t="shared" si="72"/>
        <v>-2.8285465622280338E-2</v>
      </c>
      <c r="E4623">
        <v>-2.8285465622280338E-2</v>
      </c>
    </row>
    <row r="4624" spans="2:5">
      <c r="B4624" s="293">
        <f>'Historical VAR Data'!B4615</f>
        <v>38881</v>
      </c>
      <c r="C4624" s="292" t="str">
        <f>'Historical VAR Data'!F4615</f>
        <v>45.96</v>
      </c>
      <c r="D4624">
        <f t="shared" si="72"/>
        <v>-3.2828282828282873E-2</v>
      </c>
      <c r="E4624">
        <v>-3.2828282828282873E-2</v>
      </c>
    </row>
    <row r="4625" spans="2:5">
      <c r="B4625" s="293">
        <f>'Historical VAR Data'!B4616</f>
        <v>38880</v>
      </c>
      <c r="C4625" s="292" t="str">
        <f>'Historical VAR Data'!F4616</f>
        <v>47.52</v>
      </c>
      <c r="D4625">
        <f t="shared" si="72"/>
        <v>-1.2263562668883732E-2</v>
      </c>
      <c r="E4625">
        <v>-1.2263562668883732E-2</v>
      </c>
    </row>
    <row r="4626" spans="2:5">
      <c r="B4626" s="293">
        <f>'Historical VAR Data'!B4617</f>
        <v>38877</v>
      </c>
      <c r="C4626" s="292" t="str">
        <f>'Historical VAR Data'!F4617</f>
        <v>48.11</v>
      </c>
      <c r="D4626">
        <f t="shared" si="72"/>
        <v>8.4291187739463647E-2</v>
      </c>
      <c r="E4626">
        <v>8.4291187739463647E-2</v>
      </c>
    </row>
    <row r="4627" spans="2:5">
      <c r="B4627" s="293">
        <f>'Historical VAR Data'!B4618</f>
        <v>38876</v>
      </c>
      <c r="C4627" s="292" t="str">
        <f>'Historical VAR Data'!F4618</f>
        <v>44.37</v>
      </c>
      <c r="D4627">
        <f t="shared" si="72"/>
        <v>-4.5055192610955454E-4</v>
      </c>
      <c r="E4627">
        <v>-4.5055192610955454E-4</v>
      </c>
    </row>
    <row r="4628" spans="2:5">
      <c r="B4628" s="293">
        <f>'Historical VAR Data'!B4619</f>
        <v>38875</v>
      </c>
      <c r="C4628" s="292" t="str">
        <f>'Historical VAR Data'!F4619</f>
        <v>44.39</v>
      </c>
      <c r="D4628">
        <f t="shared" si="72"/>
        <v>-5.1090209491235584E-2</v>
      </c>
      <c r="E4628">
        <v>-5.1090209491235584E-2</v>
      </c>
    </row>
    <row r="4629" spans="2:5">
      <c r="B4629" s="293">
        <f>'Historical VAR Data'!B4620</f>
        <v>38874</v>
      </c>
      <c r="C4629" s="292" t="str">
        <f>'Historical VAR Data'!F4620</f>
        <v>46.78</v>
      </c>
      <c r="D4629">
        <f t="shared" si="72"/>
        <v>-4.5695634434924561E-2</v>
      </c>
      <c r="E4629">
        <v>-4.5695634434924561E-2</v>
      </c>
    </row>
    <row r="4630" spans="2:5">
      <c r="B4630" s="293">
        <f>'Historical VAR Data'!B4621</f>
        <v>38873</v>
      </c>
      <c r="C4630" s="292" t="str">
        <f>'Historical VAR Data'!F4621</f>
        <v>49.02</v>
      </c>
      <c r="D4630">
        <f t="shared" si="72"/>
        <v>6.36419626360095E-3</v>
      </c>
      <c r="E4630">
        <v>6.36419626360095E-3</v>
      </c>
    </row>
    <row r="4631" spans="2:5">
      <c r="B4631" s="293">
        <f>'Historical VAR Data'!B4622</f>
        <v>38870</v>
      </c>
      <c r="C4631" s="292" t="str">
        <f>'Historical VAR Data'!F4622</f>
        <v>48.71</v>
      </c>
      <c r="D4631">
        <f t="shared" si="72"/>
        <v>0</v>
      </c>
      <c r="E4631">
        <v>0</v>
      </c>
    </row>
    <row r="4632" spans="2:5">
      <c r="B4632" s="293">
        <f>'Historical VAR Data'!B4623</f>
        <v>38869</v>
      </c>
      <c r="C4632" s="292" t="str">
        <f>'Historical VAR Data'!F4623</f>
        <v>48.71</v>
      </c>
      <c r="D4632">
        <f t="shared" si="72"/>
        <v>-2.188755020080314E-2</v>
      </c>
      <c r="E4632">
        <v>-2.188755020080314E-2</v>
      </c>
    </row>
    <row r="4633" spans="2:5">
      <c r="B4633" s="293">
        <f>'Historical VAR Data'!B4624</f>
        <v>38868</v>
      </c>
      <c r="C4633" s="292" t="str">
        <f>'Historical VAR Data'!F4624</f>
        <v>49.80</v>
      </c>
      <c r="D4633">
        <f t="shared" si="72"/>
        <v>-2.0841525756979989E-2</v>
      </c>
      <c r="E4633">
        <v>-2.0841525756979989E-2</v>
      </c>
    </row>
    <row r="4634" spans="2:5">
      <c r="B4634" s="293">
        <f>'Historical VAR Data'!B4625</f>
        <v>38867</v>
      </c>
      <c r="C4634" s="292" t="str">
        <f>'Historical VAR Data'!F4625</f>
        <v>50.86</v>
      </c>
      <c r="D4634">
        <f t="shared" si="72"/>
        <v>5.3370231271001383E-3</v>
      </c>
      <c r="E4634">
        <v>5.3370231271001383E-3</v>
      </c>
    </row>
    <row r="4635" spans="2:5">
      <c r="B4635" s="293">
        <f>'Historical VAR Data'!B4626</f>
        <v>38866</v>
      </c>
      <c r="C4635" s="292" t="str">
        <f>'Historical VAR Data'!F4626</f>
        <v>50.59</v>
      </c>
      <c r="D4635">
        <f t="shared" si="72"/>
        <v>-2.617901828681423E-2</v>
      </c>
      <c r="E4635">
        <v>-2.617901828681423E-2</v>
      </c>
    </row>
    <row r="4636" spans="2:5">
      <c r="B4636" s="293">
        <f>'Historical VAR Data'!B4627</f>
        <v>38863</v>
      </c>
      <c r="C4636" s="292" t="str">
        <f>'Historical VAR Data'!F4627</f>
        <v>51.95</v>
      </c>
      <c r="D4636">
        <f t="shared" si="72"/>
        <v>-4.5985821038512145E-3</v>
      </c>
      <c r="E4636">
        <v>-4.5985821038512145E-3</v>
      </c>
    </row>
    <row r="4637" spans="2:5">
      <c r="B4637" s="293">
        <f>'Historical VAR Data'!B4628</f>
        <v>38862</v>
      </c>
      <c r="C4637" s="292" t="str">
        <f>'Historical VAR Data'!F4628</f>
        <v>52.19</v>
      </c>
      <c r="D4637">
        <f t="shared" si="72"/>
        <v>-8.7369420702754202E-3</v>
      </c>
      <c r="E4637">
        <v>-8.7369420702754202E-3</v>
      </c>
    </row>
    <row r="4638" spans="2:5">
      <c r="B4638" s="293">
        <f>'Historical VAR Data'!B4629</f>
        <v>38861</v>
      </c>
      <c r="C4638" s="292" t="str">
        <f>'Historical VAR Data'!F4629</f>
        <v>52.65</v>
      </c>
      <c r="D4638">
        <f t="shared" si="72"/>
        <v>1.4450867052023121E-2</v>
      </c>
      <c r="E4638">
        <v>1.4450867052023121E-2</v>
      </c>
    </row>
    <row r="4639" spans="2:5">
      <c r="B4639" s="293">
        <f>'Historical VAR Data'!B4630</f>
        <v>38860</v>
      </c>
      <c r="C4639" s="292" t="str">
        <f>'Historical VAR Data'!F4630</f>
        <v>51.90</v>
      </c>
      <c r="D4639">
        <f t="shared" si="72"/>
        <v>5.0182112505058614E-2</v>
      </c>
      <c r="E4639">
        <v>5.0182112505058614E-2</v>
      </c>
    </row>
    <row r="4640" spans="2:5">
      <c r="B4640" s="293">
        <f>'Historical VAR Data'!B4631</f>
        <v>38859</v>
      </c>
      <c r="C4640" s="292" t="str">
        <f>'Historical VAR Data'!F4631</f>
        <v>49.42</v>
      </c>
      <c r="D4640">
        <f t="shared" si="72"/>
        <v>-5.6329959900706432E-2</v>
      </c>
      <c r="E4640">
        <v>-5.6329959900706432E-2</v>
      </c>
    </row>
    <row r="4641" spans="2:5">
      <c r="B4641" s="293">
        <f>'Historical VAR Data'!B4632</f>
        <v>38856</v>
      </c>
      <c r="C4641" s="292" t="str">
        <f>'Historical VAR Data'!F4632</f>
        <v>52.37</v>
      </c>
      <c r="D4641">
        <f t="shared" si="72"/>
        <v>-4.4865949297829673E-2</v>
      </c>
      <c r="E4641">
        <v>-4.4865949297829673E-2</v>
      </c>
    </row>
    <row r="4642" spans="2:5">
      <c r="B4642" s="293">
        <f>'Historical VAR Data'!B4633</f>
        <v>38855</v>
      </c>
      <c r="C4642" s="292" t="str">
        <f>'Historical VAR Data'!F4633</f>
        <v>54.83</v>
      </c>
      <c r="D4642">
        <f t="shared" si="72"/>
        <v>-5.2040110650069242E-2</v>
      </c>
      <c r="E4642">
        <v>-5.2040110650069242E-2</v>
      </c>
    </row>
    <row r="4643" spans="2:5">
      <c r="B4643" s="293">
        <f>'Historical VAR Data'!B4634</f>
        <v>38854</v>
      </c>
      <c r="C4643" s="292" t="str">
        <f>'Historical VAR Data'!F4634</f>
        <v>57.84</v>
      </c>
      <c r="D4643">
        <f t="shared" si="72"/>
        <v>-3.4458993797380384E-3</v>
      </c>
      <c r="E4643">
        <v>-3.4458993797380384E-3</v>
      </c>
    </row>
    <row r="4644" spans="2:5">
      <c r="B4644" s="293">
        <f>'Historical VAR Data'!B4635</f>
        <v>38853</v>
      </c>
      <c r="C4644" s="292" t="str">
        <f>'Historical VAR Data'!F4635</f>
        <v>58.04</v>
      </c>
      <c r="D4644">
        <f t="shared" si="72"/>
        <v>1.7888460189407155E-2</v>
      </c>
      <c r="E4644">
        <v>1.7888460189407155E-2</v>
      </c>
    </row>
    <row r="4645" spans="2:5">
      <c r="B4645" s="293">
        <f>'Historical VAR Data'!B4636</f>
        <v>38852</v>
      </c>
      <c r="C4645" s="292" t="str">
        <f>'Historical VAR Data'!F4636</f>
        <v>57.02</v>
      </c>
      <c r="D4645">
        <f t="shared" si="72"/>
        <v>-1.75740868366643E-2</v>
      </c>
      <c r="E4645">
        <v>-1.75740868366643E-2</v>
      </c>
    </row>
    <row r="4646" spans="2:5">
      <c r="B4646" s="293">
        <f>'Historical VAR Data'!B4637</f>
        <v>38849</v>
      </c>
      <c r="C4646" s="292" t="str">
        <f>'Historical VAR Data'!F4637</f>
        <v>58.04</v>
      </c>
      <c r="D4646">
        <f t="shared" si="72"/>
        <v>1.4685314685314621E-2</v>
      </c>
      <c r="E4646">
        <v>1.4685314685314621E-2</v>
      </c>
    </row>
    <row r="4647" spans="2:5">
      <c r="B4647" s="293">
        <f>'Historical VAR Data'!B4638</f>
        <v>38848</v>
      </c>
      <c r="C4647" s="292" t="str">
        <f>'Historical VAR Data'!F4638</f>
        <v>57.20</v>
      </c>
      <c r="D4647">
        <f t="shared" si="72"/>
        <v>-3.8314176245210531E-3</v>
      </c>
      <c r="E4647">
        <v>-3.8314176245210531E-3</v>
      </c>
    </row>
    <row r="4648" spans="2:5">
      <c r="B4648" s="293">
        <f>'Historical VAR Data'!B4639</f>
        <v>38847</v>
      </c>
      <c r="C4648" s="292" t="str">
        <f>'Historical VAR Data'!F4639</f>
        <v>57.42</v>
      </c>
      <c r="D4648">
        <f t="shared" si="72"/>
        <v>1.5698587127159151E-3</v>
      </c>
      <c r="E4648">
        <v>1.5698587127159151E-3</v>
      </c>
    </row>
    <row r="4649" spans="2:5">
      <c r="B4649" s="293">
        <f>'Historical VAR Data'!B4640</f>
        <v>38846</v>
      </c>
      <c r="C4649" s="292" t="str">
        <f>'Historical VAR Data'!F4640</f>
        <v>57.33</v>
      </c>
      <c r="D4649">
        <f t="shared" si="72"/>
        <v>-8.8174273858922046E-3</v>
      </c>
      <c r="E4649">
        <v>-8.8174273858922046E-3</v>
      </c>
    </row>
    <row r="4650" spans="2:5">
      <c r="B4650" s="293">
        <f>'Historical VAR Data'!B4641</f>
        <v>38845</v>
      </c>
      <c r="C4650" s="292" t="str">
        <f>'Historical VAR Data'!F4641</f>
        <v>57.84</v>
      </c>
      <c r="D4650">
        <f t="shared" si="72"/>
        <v>-1.4650766609880739E-2</v>
      </c>
      <c r="E4650">
        <v>-1.4650766609880739E-2</v>
      </c>
    </row>
    <row r="4651" spans="2:5">
      <c r="B4651" s="293">
        <f>'Historical VAR Data'!B4642</f>
        <v>38842</v>
      </c>
      <c r="C4651" s="292" t="str">
        <f>'Historical VAR Data'!F4642</f>
        <v>58.70</v>
      </c>
      <c r="D4651">
        <f t="shared" si="72"/>
        <v>-3.4059945504080416E-4</v>
      </c>
      <c r="E4651">
        <v>-3.4059945504080416E-4</v>
      </c>
    </row>
    <row r="4652" spans="2:5">
      <c r="B4652" s="293">
        <f>'Historical VAR Data'!B4643</f>
        <v>38841</v>
      </c>
      <c r="C4652" s="292" t="str">
        <f>'Historical VAR Data'!F4643</f>
        <v>58.72</v>
      </c>
      <c r="D4652">
        <f t="shared" si="72"/>
        <v>-1.8224377194449144E-2</v>
      </c>
      <c r="E4652">
        <v>-1.8224377194449144E-2</v>
      </c>
    </row>
    <row r="4653" spans="2:5">
      <c r="B4653" s="293">
        <f>'Historical VAR Data'!B4644</f>
        <v>38840</v>
      </c>
      <c r="C4653" s="292" t="str">
        <f>'Historical VAR Data'!F4644</f>
        <v>59.81</v>
      </c>
      <c r="D4653">
        <f t="shared" si="72"/>
        <v>-3.3428046130697011E-4</v>
      </c>
      <c r="E4653">
        <v>-3.3428046130697011E-4</v>
      </c>
    </row>
    <row r="4654" spans="2:5">
      <c r="B4654" s="293">
        <f>'Historical VAR Data'!B4645</f>
        <v>38839</v>
      </c>
      <c r="C4654" s="292" t="str">
        <f>'Historical VAR Data'!F4645</f>
        <v>59.83</v>
      </c>
      <c r="D4654">
        <f t="shared" si="72"/>
        <v>-5.4853723404255043E-3</v>
      </c>
      <c r="E4654">
        <v>-5.4853723404255043E-3</v>
      </c>
    </row>
    <row r="4655" spans="2:5">
      <c r="B4655" s="293">
        <f>'Historical VAR Data'!B4646</f>
        <v>38835</v>
      </c>
      <c r="C4655" s="292" t="str">
        <f>'Historical VAR Data'!F4646</f>
        <v>60.16</v>
      </c>
      <c r="D4655">
        <f t="shared" si="72"/>
        <v>4.9363335077620765E-2</v>
      </c>
      <c r="E4655">
        <v>4.9363335077620765E-2</v>
      </c>
    </row>
    <row r="4656" spans="2:5">
      <c r="B4656" s="293">
        <f>'Historical VAR Data'!B4647</f>
        <v>38834</v>
      </c>
      <c r="C4656" s="292" t="str">
        <f>'Historical VAR Data'!F4647</f>
        <v>57.33</v>
      </c>
      <c r="D4656">
        <f t="shared" si="72"/>
        <v>-1.2913223140495868E-2</v>
      </c>
      <c r="E4656">
        <v>-1.2913223140495868E-2</v>
      </c>
    </row>
    <row r="4657" spans="2:5">
      <c r="B4657" s="293">
        <f>'Historical VAR Data'!B4648</f>
        <v>38833</v>
      </c>
      <c r="C4657" s="292" t="str">
        <f>'Historical VAR Data'!F4648</f>
        <v>58.08</v>
      </c>
      <c r="D4657">
        <f t="shared" si="72"/>
        <v>2.0200245916037213E-2</v>
      </c>
      <c r="E4657">
        <v>2.0200245916037213E-2</v>
      </c>
    </row>
    <row r="4658" spans="2:5">
      <c r="B4658" s="293">
        <f>'Historical VAR Data'!B4649</f>
        <v>38832</v>
      </c>
      <c r="C4658" s="292" t="str">
        <f>'Historical VAR Data'!F4649</f>
        <v>56.93</v>
      </c>
      <c r="D4658">
        <f t="shared" si="72"/>
        <v>-4.1421114665768664E-2</v>
      </c>
      <c r="E4658">
        <v>-4.1421114665768664E-2</v>
      </c>
    </row>
    <row r="4659" spans="2:5">
      <c r="B4659" s="293">
        <f>'Historical VAR Data'!B4650</f>
        <v>38831</v>
      </c>
      <c r="C4659" s="292" t="str">
        <f>'Historical VAR Data'!F4650</f>
        <v>59.39</v>
      </c>
      <c r="D4659">
        <f t="shared" si="72"/>
        <v>-1.3946538269965073E-2</v>
      </c>
      <c r="E4659">
        <v>-1.3946538269965073E-2</v>
      </c>
    </row>
    <row r="4660" spans="2:5">
      <c r="B4660" s="293">
        <f>'Historical VAR Data'!B4651</f>
        <v>38828</v>
      </c>
      <c r="C4660" s="292" t="str">
        <f>'Historical VAR Data'!F4651</f>
        <v>60.23</v>
      </c>
      <c r="D4660">
        <f t="shared" si="72"/>
        <v>-2.335008918436849E-2</v>
      </c>
      <c r="E4660">
        <v>-2.335008918436849E-2</v>
      </c>
    </row>
    <row r="4661" spans="2:5">
      <c r="B4661" s="293">
        <f>'Historical VAR Data'!B4652</f>
        <v>38827</v>
      </c>
      <c r="C4661" s="292" t="str">
        <f>'Historical VAR Data'!F4652</f>
        <v>61.67</v>
      </c>
      <c r="D4661">
        <f t="shared" si="72"/>
        <v>-2.4517557734893978E-2</v>
      </c>
      <c r="E4661">
        <v>-2.4517557734893978E-2</v>
      </c>
    </row>
    <row r="4662" spans="2:5">
      <c r="B4662" s="293">
        <f>'Historical VAR Data'!B4653</f>
        <v>38826</v>
      </c>
      <c r="C4662" s="292" t="str">
        <f>'Historical VAR Data'!F4653</f>
        <v>63.22</v>
      </c>
      <c r="D4662">
        <f t="shared" si="72"/>
        <v>2.2150363783346765E-2</v>
      </c>
      <c r="E4662">
        <v>2.2150363783346765E-2</v>
      </c>
    </row>
    <row r="4663" spans="2:5">
      <c r="B4663" s="293">
        <f>'Historical VAR Data'!B4654</f>
        <v>38825</v>
      </c>
      <c r="C4663" s="292" t="str">
        <f>'Historical VAR Data'!F4654</f>
        <v>61.85</v>
      </c>
      <c r="D4663">
        <f t="shared" si="72"/>
        <v>1.1612692181877672E-2</v>
      </c>
      <c r="E4663">
        <v>1.1612692181877672E-2</v>
      </c>
    </row>
    <row r="4664" spans="2:5">
      <c r="B4664" s="293">
        <f>'Historical VAR Data'!B4655</f>
        <v>38824</v>
      </c>
      <c r="C4664" s="292" t="str">
        <f>'Historical VAR Data'!F4655</f>
        <v>61.14</v>
      </c>
      <c r="D4664">
        <f t="shared" si="72"/>
        <v>3.272251308901035E-4</v>
      </c>
      <c r="E4664">
        <v>3.272251308901035E-4</v>
      </c>
    </row>
    <row r="4665" spans="2:5">
      <c r="B4665" s="293">
        <f>'Historical VAR Data'!B4656</f>
        <v>38820</v>
      </c>
      <c r="C4665" s="292" t="str">
        <f>'Historical VAR Data'!F4656</f>
        <v>61.12</v>
      </c>
      <c r="D4665">
        <f t="shared" si="72"/>
        <v>1.2088094055307119E-2</v>
      </c>
      <c r="E4665">
        <v>1.2088094055307119E-2</v>
      </c>
    </row>
    <row r="4666" spans="2:5">
      <c r="B4666" s="293">
        <f>'Historical VAR Data'!B4657</f>
        <v>38819</v>
      </c>
      <c r="C4666" s="292" t="str">
        <f>'Historical VAR Data'!F4657</f>
        <v>60.39</v>
      </c>
      <c r="D4666">
        <f t="shared" si="72"/>
        <v>-4.615131036756241E-3</v>
      </c>
      <c r="E4666">
        <v>-4.615131036756241E-3</v>
      </c>
    </row>
    <row r="4667" spans="2:5">
      <c r="B4667" s="293">
        <f>'Historical VAR Data'!B4658</f>
        <v>38817</v>
      </c>
      <c r="C4667" s="292" t="str">
        <f>'Historical VAR Data'!F4658</f>
        <v>60.67</v>
      </c>
      <c r="D4667">
        <f t="shared" si="72"/>
        <v>-6.5498608154576478E-3</v>
      </c>
      <c r="E4667">
        <v>-6.5498608154576478E-3</v>
      </c>
    </row>
    <row r="4668" spans="2:5">
      <c r="B4668" s="293">
        <f>'Historical VAR Data'!B4659</f>
        <v>38814</v>
      </c>
      <c r="C4668" s="292" t="str">
        <f>'Historical VAR Data'!F4659</f>
        <v>61.07</v>
      </c>
      <c r="D4668">
        <f t="shared" si="72"/>
        <v>-7.9597141000650098E-3</v>
      </c>
      <c r="E4668">
        <v>-7.9597141000650098E-3</v>
      </c>
    </row>
    <row r="4669" spans="2:5">
      <c r="B4669" s="293">
        <f>'Historical VAR Data'!B4660</f>
        <v>38812</v>
      </c>
      <c r="C4669" s="292" t="str">
        <f>'Historical VAR Data'!F4660</f>
        <v>61.56</v>
      </c>
      <c r="D4669">
        <f t="shared" si="72"/>
        <v>1.5673981191222618E-2</v>
      </c>
      <c r="E4669">
        <v>1.5673981191222618E-2</v>
      </c>
    </row>
    <row r="4670" spans="2:5">
      <c r="B4670" s="293">
        <f>'Historical VAR Data'!B4661</f>
        <v>38811</v>
      </c>
      <c r="C4670" s="292" t="str">
        <f>'Historical VAR Data'!F4661</f>
        <v>60.61</v>
      </c>
      <c r="D4670">
        <f t="shared" si="72"/>
        <v>1.0335055842640398E-2</v>
      </c>
      <c r="E4670">
        <v>1.0335055842640398E-2</v>
      </c>
    </row>
    <row r="4671" spans="2:5">
      <c r="B4671" s="293">
        <f>'Historical VAR Data'!B4662</f>
        <v>38810</v>
      </c>
      <c r="C4671" s="292" t="str">
        <f>'Historical VAR Data'!F4662</f>
        <v>59.99</v>
      </c>
      <c r="D4671">
        <f t="shared" si="72"/>
        <v>9.7626662178085417E-3</v>
      </c>
      <c r="E4671">
        <v>9.7626662178085417E-3</v>
      </c>
    </row>
    <row r="4672" spans="2:5">
      <c r="B4672" s="293">
        <f>'Historical VAR Data'!B4663</f>
        <v>38807</v>
      </c>
      <c r="C4672" s="292" t="str">
        <f>'Historical VAR Data'!F4663</f>
        <v>59.41</v>
      </c>
      <c r="D4672">
        <f t="shared" si="72"/>
        <v>7.8032230703985366E-3</v>
      </c>
      <c r="E4672">
        <v>7.8032230703985366E-3</v>
      </c>
    </row>
    <row r="4673" spans="2:5">
      <c r="B4673" s="293">
        <f>'Historical VAR Data'!B4664</f>
        <v>38806</v>
      </c>
      <c r="C4673" s="292" t="str">
        <f>'Historical VAR Data'!F4664</f>
        <v>58.95</v>
      </c>
      <c r="D4673">
        <f t="shared" si="72"/>
        <v>-1.6188251001335092E-2</v>
      </c>
      <c r="E4673">
        <v>-1.6188251001335092E-2</v>
      </c>
    </row>
    <row r="4674" spans="2:5">
      <c r="B4674" s="293">
        <f>'Historical VAR Data'!B4665</f>
        <v>38805</v>
      </c>
      <c r="C4674" s="292" t="str">
        <f>'Historical VAR Data'!F4665</f>
        <v>59.92</v>
      </c>
      <c r="D4674">
        <f t="shared" si="72"/>
        <v>-3.9893617021275751E-3</v>
      </c>
      <c r="E4674">
        <v>-3.9893617021275751E-3</v>
      </c>
    </row>
    <row r="4675" spans="2:5">
      <c r="B4675" s="293">
        <f>'Historical VAR Data'!B4666</f>
        <v>38804</v>
      </c>
      <c r="C4675" s="292" t="str">
        <f>'Historical VAR Data'!F4666</f>
        <v>60.16</v>
      </c>
      <c r="D4675">
        <f t="shared" si="72"/>
        <v>-7.7519379844962219E-3</v>
      </c>
      <c r="E4675">
        <v>-7.7519379844962219E-3</v>
      </c>
    </row>
    <row r="4676" spans="2:5">
      <c r="B4676" s="293">
        <f>'Historical VAR Data'!B4667</f>
        <v>38803</v>
      </c>
      <c r="C4676" s="292" t="str">
        <f>'Historical VAR Data'!F4667</f>
        <v>60.63</v>
      </c>
      <c r="D4676">
        <f t="shared" si="72"/>
        <v>9.6586178184846858E-3</v>
      </c>
      <c r="E4676">
        <v>9.6586178184846858E-3</v>
      </c>
    </row>
    <row r="4677" spans="2:5">
      <c r="B4677" s="293">
        <f>'Historical VAR Data'!B4668</f>
        <v>38800</v>
      </c>
      <c r="C4677" s="292" t="str">
        <f>'Historical VAR Data'!F4668</f>
        <v>60.05</v>
      </c>
      <c r="D4677">
        <f t="shared" si="72"/>
        <v>-1.4965081476555273E-3</v>
      </c>
      <c r="E4677">
        <v>-1.4965081476555273E-3</v>
      </c>
    </row>
    <row r="4678" spans="2:5">
      <c r="B4678" s="293">
        <f>'Historical VAR Data'!B4669</f>
        <v>38799</v>
      </c>
      <c r="C4678" s="292" t="str">
        <f>'Historical VAR Data'!F4669</f>
        <v>60.14</v>
      </c>
      <c r="D4678">
        <f t="shared" si="72"/>
        <v>-9.225700164744683E-3</v>
      </c>
      <c r="E4678">
        <v>-9.225700164744683E-3</v>
      </c>
    </row>
    <row r="4679" spans="2:5">
      <c r="B4679" s="293">
        <f>'Historical VAR Data'!B4670</f>
        <v>38798</v>
      </c>
      <c r="C4679" s="292" t="str">
        <f>'Historical VAR Data'!F4670</f>
        <v>60.70</v>
      </c>
      <c r="D4679">
        <f t="shared" si="72"/>
        <v>-8.1699346405228763E-3</v>
      </c>
      <c r="E4679">
        <v>-8.1699346405228763E-3</v>
      </c>
    </row>
    <row r="4680" spans="2:5">
      <c r="B4680" s="293">
        <f>'Historical VAR Data'!B4671</f>
        <v>38797</v>
      </c>
      <c r="C4680" s="292" t="str">
        <f>'Historical VAR Data'!F4671</f>
        <v>61.20</v>
      </c>
      <c r="D4680">
        <f t="shared" si="72"/>
        <v>3.1142435666285007E-3</v>
      </c>
      <c r="E4680">
        <v>3.1142435666285007E-3</v>
      </c>
    </row>
    <row r="4681" spans="2:5">
      <c r="B4681" s="293">
        <f>'Historical VAR Data'!B4672</f>
        <v>38796</v>
      </c>
      <c r="C4681" s="292" t="str">
        <f>'Historical VAR Data'!F4672</f>
        <v>61.01</v>
      </c>
      <c r="D4681">
        <f t="shared" si="72"/>
        <v>3.2889327413253696E-3</v>
      </c>
      <c r="E4681">
        <v>3.2889327413253696E-3</v>
      </c>
    </row>
    <row r="4682" spans="2:5">
      <c r="B4682" s="293">
        <f>'Historical VAR Data'!B4673</f>
        <v>38793</v>
      </c>
      <c r="C4682" s="292" t="str">
        <f>'Historical VAR Data'!F4673</f>
        <v>60.81</v>
      </c>
      <c r="D4682">
        <f t="shared" si="72"/>
        <v>9.6297526149760164E-3</v>
      </c>
      <c r="E4682">
        <v>9.6297526149760164E-3</v>
      </c>
    </row>
    <row r="4683" spans="2:5">
      <c r="B4683" s="293">
        <f>'Historical VAR Data'!B4674</f>
        <v>38792</v>
      </c>
      <c r="C4683" s="292" t="str">
        <f>'Historical VAR Data'!F4674</f>
        <v>60.23</v>
      </c>
      <c r="D4683">
        <f t="shared" si="72"/>
        <v>-1.4077590440334039E-2</v>
      </c>
      <c r="E4683">
        <v>-1.4077590440334039E-2</v>
      </c>
    </row>
    <row r="4684" spans="2:5">
      <c r="B4684" s="293">
        <f>'Historical VAR Data'!B4675</f>
        <v>38790</v>
      </c>
      <c r="C4684" s="292" t="str">
        <f>'Historical VAR Data'!F4675</f>
        <v>61.09</v>
      </c>
      <c r="D4684">
        <f t="shared" si="72"/>
        <v>-1.0848445595854836E-2</v>
      </c>
      <c r="E4684">
        <v>-1.0848445595854836E-2</v>
      </c>
    </row>
    <row r="4685" spans="2:5">
      <c r="B4685" s="293">
        <f>'Historical VAR Data'!B4676</f>
        <v>38789</v>
      </c>
      <c r="C4685" s="292" t="str">
        <f>'Historical VAR Data'!F4676</f>
        <v>61.76</v>
      </c>
      <c r="D4685">
        <f t="shared" ref="D4685:D4748" si="73">(C4685-C4686)/C4686</f>
        <v>1.7966045821658089E-2</v>
      </c>
      <c r="E4685">
        <v>1.7966045821658089E-2</v>
      </c>
    </row>
    <row r="4686" spans="2:5">
      <c r="B4686" s="293">
        <f>'Historical VAR Data'!B4677</f>
        <v>38786</v>
      </c>
      <c r="C4686" s="292" t="str">
        <f>'Historical VAR Data'!F4677</f>
        <v>60.67</v>
      </c>
      <c r="D4686">
        <f t="shared" si="73"/>
        <v>8.4773936170213626E-3</v>
      </c>
      <c r="E4686">
        <v>8.4773936170213626E-3</v>
      </c>
    </row>
    <row r="4687" spans="2:5">
      <c r="B4687" s="293">
        <f>'Historical VAR Data'!B4678</f>
        <v>38785</v>
      </c>
      <c r="C4687" s="292" t="str">
        <f>'Historical VAR Data'!F4678</f>
        <v>60.16</v>
      </c>
      <c r="D4687">
        <f t="shared" si="73"/>
        <v>1.2624137350614375E-2</v>
      </c>
      <c r="E4687">
        <v>1.2624137350614375E-2</v>
      </c>
    </row>
    <row r="4688" spans="2:5">
      <c r="B4688" s="293">
        <f>'Historical VAR Data'!B4679</f>
        <v>38784</v>
      </c>
      <c r="C4688" s="292" t="str">
        <f>'Historical VAR Data'!F4679</f>
        <v>59.41</v>
      </c>
      <c r="D4688">
        <f t="shared" si="73"/>
        <v>-2.8295714753025909E-2</v>
      </c>
      <c r="E4688">
        <v>-2.8295714753025909E-2</v>
      </c>
    </row>
    <row r="4689" spans="2:5">
      <c r="B4689" s="293">
        <f>'Historical VAR Data'!B4680</f>
        <v>38783</v>
      </c>
      <c r="C4689" s="292" t="str">
        <f>'Historical VAR Data'!F4680</f>
        <v>61.14</v>
      </c>
      <c r="D4689">
        <f t="shared" si="73"/>
        <v>1.3930348258706525E-2</v>
      </c>
      <c r="E4689">
        <v>1.3930348258706525E-2</v>
      </c>
    </row>
    <row r="4690" spans="2:5">
      <c r="B4690" s="293">
        <f>'Historical VAR Data'!B4681</f>
        <v>38782</v>
      </c>
      <c r="C4690" s="292" t="str">
        <f>'Historical VAR Data'!F4681</f>
        <v>60.30</v>
      </c>
      <c r="D4690">
        <f t="shared" si="73"/>
        <v>3.8223140495867752E-2</v>
      </c>
      <c r="E4690">
        <v>3.8223140495867752E-2</v>
      </c>
    </row>
    <row r="4691" spans="2:5">
      <c r="B4691" s="293">
        <f>'Historical VAR Data'!B4682</f>
        <v>38779</v>
      </c>
      <c r="C4691" s="292" t="str">
        <f>'Historical VAR Data'!F4682</f>
        <v>58.08</v>
      </c>
      <c r="D4691">
        <f t="shared" si="73"/>
        <v>-9.5497953615280053E-3</v>
      </c>
      <c r="E4691">
        <v>-9.5497953615280053E-3</v>
      </c>
    </row>
    <row r="4692" spans="2:5">
      <c r="B4692" s="293">
        <f>'Historical VAR Data'!B4683</f>
        <v>38778</v>
      </c>
      <c r="C4692" s="292" t="str">
        <f>'Historical VAR Data'!F4683</f>
        <v>58.64</v>
      </c>
      <c r="D4692">
        <f t="shared" si="73"/>
        <v>-4.7522063815343026E-3</v>
      </c>
      <c r="E4692">
        <v>-4.7522063815343026E-3</v>
      </c>
    </row>
    <row r="4693" spans="2:5">
      <c r="B4693" s="293">
        <f>'Historical VAR Data'!B4684</f>
        <v>38777</v>
      </c>
      <c r="C4693" s="292" t="str">
        <f>'Historical VAR Data'!F4684</f>
        <v>58.92</v>
      </c>
      <c r="D4693">
        <f t="shared" si="73"/>
        <v>1.4113597246127371E-2</v>
      </c>
      <c r="E4693">
        <v>1.4113597246127371E-2</v>
      </c>
    </row>
    <row r="4694" spans="2:5">
      <c r="B4694" s="293">
        <f>'Historical VAR Data'!B4685</f>
        <v>38776</v>
      </c>
      <c r="C4694" s="292" t="str">
        <f>'Historical VAR Data'!F4685</f>
        <v>58.10</v>
      </c>
      <c r="D4694">
        <f t="shared" si="73"/>
        <v>-1.8746833305184923E-2</v>
      </c>
      <c r="E4694">
        <v>-1.8746833305184923E-2</v>
      </c>
    </row>
    <row r="4695" spans="2:5">
      <c r="B4695" s="293">
        <f>'Historical VAR Data'!B4686</f>
        <v>38775</v>
      </c>
      <c r="C4695" s="292" t="str">
        <f>'Historical VAR Data'!F4686</f>
        <v>59.21</v>
      </c>
      <c r="D4695">
        <f t="shared" si="73"/>
        <v>7.1440721211090616E-3</v>
      </c>
      <c r="E4695">
        <v>7.1440721211090616E-3</v>
      </c>
    </row>
    <row r="4696" spans="2:5">
      <c r="B4696" s="293">
        <f>'Historical VAR Data'!B4687</f>
        <v>38772</v>
      </c>
      <c r="C4696" s="292" t="str">
        <f>'Historical VAR Data'!F4687</f>
        <v>58.79</v>
      </c>
      <c r="D4696">
        <f t="shared" si="73"/>
        <v>1.1353862033373414E-2</v>
      </c>
      <c r="E4696">
        <v>1.1353862033373414E-2</v>
      </c>
    </row>
    <row r="4697" spans="2:5">
      <c r="B4697" s="293">
        <f>'Historical VAR Data'!B4688</f>
        <v>38771</v>
      </c>
      <c r="C4697" s="292" t="str">
        <f>'Historical VAR Data'!F4688</f>
        <v>58.13</v>
      </c>
      <c r="D4697">
        <f t="shared" si="73"/>
        <v>1.2012534818941588E-2</v>
      </c>
      <c r="E4697">
        <v>1.2012534818941588E-2</v>
      </c>
    </row>
    <row r="4698" spans="2:5">
      <c r="B4698" s="293">
        <f>'Historical VAR Data'!B4689</f>
        <v>38770</v>
      </c>
      <c r="C4698" s="292" t="str">
        <f>'Historical VAR Data'!F4689</f>
        <v>57.44</v>
      </c>
      <c r="D4698">
        <f t="shared" si="73"/>
        <v>5.4912764003672995E-2</v>
      </c>
      <c r="E4698">
        <v>5.4912764003672995E-2</v>
      </c>
    </row>
    <row r="4699" spans="2:5">
      <c r="B4699" s="293">
        <f>'Historical VAR Data'!B4690</f>
        <v>38769</v>
      </c>
      <c r="C4699" s="292" t="str">
        <f>'Historical VAR Data'!F4690</f>
        <v>54.45</v>
      </c>
      <c r="D4699">
        <f t="shared" si="73"/>
        <v>9.191176470589019E-4</v>
      </c>
      <c r="E4699">
        <v>9.191176470589019E-4</v>
      </c>
    </row>
    <row r="4700" spans="2:5">
      <c r="B4700" s="293">
        <f>'Historical VAR Data'!B4691</f>
        <v>38768</v>
      </c>
      <c r="C4700" s="292" t="str">
        <f>'Historical VAR Data'!F4691</f>
        <v>54.40</v>
      </c>
      <c r="D4700">
        <f t="shared" si="73"/>
        <v>6.8480473810845349E-3</v>
      </c>
      <c r="E4700">
        <v>6.8480473810845349E-3</v>
      </c>
    </row>
    <row r="4701" spans="2:5">
      <c r="B4701" s="293">
        <f>'Historical VAR Data'!B4692</f>
        <v>38765</v>
      </c>
      <c r="C4701" s="292" t="str">
        <f>'Historical VAR Data'!F4692</f>
        <v>54.03</v>
      </c>
      <c r="D4701">
        <f t="shared" si="73"/>
        <v>-2.0485859318346546E-2</v>
      </c>
      <c r="E4701">
        <v>-2.0485859318346546E-2</v>
      </c>
    </row>
    <row r="4702" spans="2:5">
      <c r="B4702" s="293">
        <f>'Historical VAR Data'!B4693</f>
        <v>38764</v>
      </c>
      <c r="C4702" s="292" t="str">
        <f>'Historical VAR Data'!F4693</f>
        <v>55.16</v>
      </c>
      <c r="D4702">
        <f t="shared" si="73"/>
        <v>3.2739177882866446E-3</v>
      </c>
      <c r="E4702">
        <v>3.2739177882866446E-3</v>
      </c>
    </row>
    <row r="4703" spans="2:5">
      <c r="B4703" s="293">
        <f>'Historical VAR Data'!B4694</f>
        <v>38763</v>
      </c>
      <c r="C4703" s="292" t="str">
        <f>'Historical VAR Data'!F4694</f>
        <v>54.98</v>
      </c>
      <c r="D4703">
        <f t="shared" si="73"/>
        <v>4.7238095238095176E-2</v>
      </c>
      <c r="E4703">
        <v>4.7238095238095176E-2</v>
      </c>
    </row>
    <row r="4704" spans="2:5">
      <c r="B4704" s="293">
        <f>'Historical VAR Data'!B4695</f>
        <v>38762</v>
      </c>
      <c r="C4704" s="292" t="str">
        <f>'Historical VAR Data'!F4695</f>
        <v>52.50</v>
      </c>
      <c r="D4704">
        <f t="shared" si="73"/>
        <v>-1.2043658261196849E-2</v>
      </c>
      <c r="E4704">
        <v>-1.2043658261196849E-2</v>
      </c>
    </row>
    <row r="4705" spans="2:5">
      <c r="B4705" s="293">
        <f>'Historical VAR Data'!B4696</f>
        <v>38761</v>
      </c>
      <c r="C4705" s="292" t="str">
        <f>'Historical VAR Data'!F4696</f>
        <v>53.14</v>
      </c>
      <c r="D4705">
        <f t="shared" si="73"/>
        <v>6.2488165120242051E-3</v>
      </c>
      <c r="E4705">
        <v>6.2488165120242051E-3</v>
      </c>
    </row>
    <row r="4706" spans="2:5">
      <c r="B4706" s="293">
        <f>'Historical VAR Data'!B4697</f>
        <v>38758</v>
      </c>
      <c r="C4706" s="292" t="str">
        <f>'Historical VAR Data'!F4697</f>
        <v>52.81</v>
      </c>
      <c r="D4706">
        <f t="shared" si="73"/>
        <v>-8.6352543645579274E-3</v>
      </c>
      <c r="E4706">
        <v>-8.6352543645579274E-3</v>
      </c>
    </row>
    <row r="4707" spans="2:5">
      <c r="B4707" s="293">
        <f>'Historical VAR Data'!B4698</f>
        <v>38756</v>
      </c>
      <c r="C4707" s="292" t="str">
        <f>'Historical VAR Data'!F4698</f>
        <v>53.27</v>
      </c>
      <c r="D4707">
        <f t="shared" si="73"/>
        <v>1.9716692189892825E-2</v>
      </c>
      <c r="E4707">
        <v>1.9716692189892825E-2</v>
      </c>
    </row>
    <row r="4708" spans="2:5">
      <c r="B4708" s="293">
        <f>'Historical VAR Data'!B4699</f>
        <v>38755</v>
      </c>
      <c r="C4708" s="292" t="str">
        <f>'Historical VAR Data'!F4699</f>
        <v>52.24</v>
      </c>
      <c r="D4708">
        <f t="shared" si="73"/>
        <v>1.2599340957549884E-2</v>
      </c>
      <c r="E4708">
        <v>1.2599340957549884E-2</v>
      </c>
    </row>
    <row r="4709" spans="2:5">
      <c r="B4709" s="293">
        <f>'Historical VAR Data'!B4700</f>
        <v>38754</v>
      </c>
      <c r="C4709" s="292" t="str">
        <f>'Historical VAR Data'!F4700</f>
        <v>51.59</v>
      </c>
      <c r="D4709">
        <f t="shared" si="73"/>
        <v>4.6738072054528139E-3</v>
      </c>
      <c r="E4709">
        <v>4.6738072054528139E-3</v>
      </c>
    </row>
    <row r="4710" spans="2:5">
      <c r="B4710" s="293">
        <f>'Historical VAR Data'!B4701</f>
        <v>38751</v>
      </c>
      <c r="C4710" s="292" t="str">
        <f>'Historical VAR Data'!F4701</f>
        <v>51.35</v>
      </c>
      <c r="D4710">
        <f t="shared" si="73"/>
        <v>2.3928215353938243E-2</v>
      </c>
      <c r="E4710">
        <v>2.3928215353938243E-2</v>
      </c>
    </row>
    <row r="4711" spans="2:5">
      <c r="B4711" s="293">
        <f>'Historical VAR Data'!B4702</f>
        <v>38750</v>
      </c>
      <c r="C4711" s="292" t="str">
        <f>'Historical VAR Data'!F4702</f>
        <v>50.15</v>
      </c>
      <c r="D4711">
        <f t="shared" si="73"/>
        <v>-6.9306930693069585E-3</v>
      </c>
      <c r="E4711">
        <v>-6.9306930693069585E-3</v>
      </c>
    </row>
    <row r="4712" spans="2:5">
      <c r="B4712" s="293">
        <f>'Historical VAR Data'!B4703</f>
        <v>38749</v>
      </c>
      <c r="C4712" s="292" t="str">
        <f>'Historical VAR Data'!F4703</f>
        <v>50.50</v>
      </c>
      <c r="D4712">
        <f t="shared" si="73"/>
        <v>1.2226899178192011E-2</v>
      </c>
      <c r="E4712">
        <v>1.2226899178192011E-2</v>
      </c>
    </row>
    <row r="4713" spans="2:5">
      <c r="B4713" s="293">
        <f>'Historical VAR Data'!B4704</f>
        <v>38748</v>
      </c>
      <c r="C4713" s="292" t="str">
        <f>'Historical VAR Data'!F4704</f>
        <v>49.89</v>
      </c>
      <c r="D4713">
        <f t="shared" si="73"/>
        <v>1.3818329607803286E-2</v>
      </c>
      <c r="E4713">
        <v>1.3818329607803286E-2</v>
      </c>
    </row>
    <row r="4714" spans="2:5">
      <c r="B4714" s="293">
        <f>'Historical VAR Data'!B4705</f>
        <v>38747</v>
      </c>
      <c r="C4714" s="292" t="str">
        <f>'Historical VAR Data'!F4705</f>
        <v>49.21</v>
      </c>
      <c r="D4714">
        <f t="shared" si="73"/>
        <v>-9.2611234145359538E-3</v>
      </c>
      <c r="E4714">
        <v>-9.2611234145359538E-3</v>
      </c>
    </row>
    <row r="4715" spans="2:5">
      <c r="B4715" s="293">
        <f>'Historical VAR Data'!B4706</f>
        <v>38744</v>
      </c>
      <c r="C4715" s="292" t="str">
        <f>'Historical VAR Data'!F4706</f>
        <v>49.67</v>
      </c>
      <c r="D4715">
        <f t="shared" si="73"/>
        <v>1.8245182451824528E-2</v>
      </c>
      <c r="E4715">
        <v>1.8245182451824528E-2</v>
      </c>
    </row>
    <row r="4716" spans="2:5">
      <c r="B4716" s="293">
        <f>'Historical VAR Data'!B4707</f>
        <v>38742</v>
      </c>
      <c r="C4716" s="292" t="str">
        <f>'Historical VAR Data'!F4707</f>
        <v>48.78</v>
      </c>
      <c r="D4716">
        <f t="shared" si="73"/>
        <v>-1.0146103896103896E-2</v>
      </c>
      <c r="E4716">
        <v>-1.0146103896103896E-2</v>
      </c>
    </row>
    <row r="4717" spans="2:5">
      <c r="B4717" s="293">
        <f>'Historical VAR Data'!B4708</f>
        <v>38741</v>
      </c>
      <c r="C4717" s="292" t="str">
        <f>'Historical VAR Data'!F4708</f>
        <v>49.28</v>
      </c>
      <c r="D4717">
        <f t="shared" si="73"/>
        <v>9.8360655737705742E-3</v>
      </c>
      <c r="E4717">
        <v>9.8360655737705742E-3</v>
      </c>
    </row>
    <row r="4718" spans="2:5">
      <c r="B4718" s="293">
        <f>'Historical VAR Data'!B4709</f>
        <v>38740</v>
      </c>
      <c r="C4718" s="292" t="str">
        <f>'Historical VAR Data'!F4709</f>
        <v>48.80</v>
      </c>
      <c r="D4718">
        <f t="shared" si="73"/>
        <v>-4.0816326530612821E-3</v>
      </c>
      <c r="E4718">
        <v>-4.0816326530612821E-3</v>
      </c>
    </row>
    <row r="4719" spans="2:5">
      <c r="B4719" s="293">
        <f>'Historical VAR Data'!B4710</f>
        <v>38737</v>
      </c>
      <c r="C4719" s="292" t="str">
        <f>'Historical VAR Data'!F4710</f>
        <v>49.00</v>
      </c>
      <c r="D4719">
        <f t="shared" si="73"/>
        <v>-4.8740861088546299E-3</v>
      </c>
      <c r="E4719">
        <v>-4.8740861088546299E-3</v>
      </c>
    </row>
    <row r="4720" spans="2:5">
      <c r="B4720" s="293">
        <f>'Historical VAR Data'!B4711</f>
        <v>38736</v>
      </c>
      <c r="C4720" s="292" t="str">
        <f>'Historical VAR Data'!F4711</f>
        <v>49.24</v>
      </c>
      <c r="D4720">
        <f t="shared" si="73"/>
        <v>2.5406080799666782E-2</v>
      </c>
      <c r="E4720">
        <v>2.5406080799666782E-2</v>
      </c>
    </row>
    <row r="4721" spans="2:5">
      <c r="B4721" s="293">
        <f>'Historical VAR Data'!B4712</f>
        <v>38735</v>
      </c>
      <c r="C4721" s="292" t="str">
        <f>'Historical VAR Data'!F4712</f>
        <v>48.02</v>
      </c>
      <c r="D4721">
        <f t="shared" si="73"/>
        <v>-8.8751289989680016E-3</v>
      </c>
      <c r="E4721">
        <v>-8.8751289989680016E-3</v>
      </c>
    </row>
    <row r="4722" spans="2:5">
      <c r="B4722" s="293">
        <f>'Historical VAR Data'!B4713</f>
        <v>38734</v>
      </c>
      <c r="C4722" s="292" t="str">
        <f>'Historical VAR Data'!F4713</f>
        <v>48.45</v>
      </c>
      <c r="D4722">
        <f t="shared" si="73"/>
        <v>-2.2002422285022132E-2</v>
      </c>
      <c r="E4722">
        <v>-2.2002422285022132E-2</v>
      </c>
    </row>
    <row r="4723" spans="2:5">
      <c r="B4723" s="293">
        <f>'Historical VAR Data'!B4714</f>
        <v>38733</v>
      </c>
      <c r="C4723" s="292" t="str">
        <f>'Historical VAR Data'!F4714</f>
        <v>49.54</v>
      </c>
      <c r="D4723">
        <f t="shared" si="73"/>
        <v>-1.6478062338693634E-2</v>
      </c>
      <c r="E4723">
        <v>-1.6478062338693634E-2</v>
      </c>
    </row>
    <row r="4724" spans="2:5">
      <c r="B4724" s="293">
        <f>'Historical VAR Data'!B4715</f>
        <v>38730</v>
      </c>
      <c r="C4724" s="292" t="str">
        <f>'Historical VAR Data'!F4715</f>
        <v>50.37</v>
      </c>
      <c r="D4724">
        <f t="shared" si="73"/>
        <v>-7.2920772566023757E-3</v>
      </c>
      <c r="E4724">
        <v>-7.2920772566023757E-3</v>
      </c>
    </row>
    <row r="4725" spans="2:5">
      <c r="B4725" s="293">
        <f>'Historical VAR Data'!B4716</f>
        <v>38729</v>
      </c>
      <c r="C4725" s="292" t="str">
        <f>'Historical VAR Data'!F4716</f>
        <v>50.74</v>
      </c>
      <c r="D4725">
        <f t="shared" si="73"/>
        <v>4.7524752475247923E-3</v>
      </c>
      <c r="E4725">
        <v>4.7524752475247923E-3</v>
      </c>
    </row>
    <row r="4726" spans="2:5">
      <c r="B4726" s="293">
        <f>'Historical VAR Data'!B4717</f>
        <v>38727</v>
      </c>
      <c r="C4726" s="292" t="str">
        <f>'Historical VAR Data'!F4717</f>
        <v>50.50</v>
      </c>
      <c r="D4726">
        <f t="shared" si="73"/>
        <v>1.4463640016070688E-2</v>
      </c>
      <c r="E4726">
        <v>1.4463640016070688E-2</v>
      </c>
    </row>
    <row r="4727" spans="2:5">
      <c r="B4727" s="293">
        <f>'Historical VAR Data'!B4718</f>
        <v>38726</v>
      </c>
      <c r="C4727" s="292" t="str">
        <f>'Historical VAR Data'!F4718</f>
        <v>49.78</v>
      </c>
      <c r="D4727">
        <f t="shared" si="73"/>
        <v>0</v>
      </c>
      <c r="E4727">
        <v>0</v>
      </c>
    </row>
    <row r="4728" spans="2:5">
      <c r="B4728" s="293">
        <f>'Historical VAR Data'!B4719</f>
        <v>38723</v>
      </c>
      <c r="C4728" s="292" t="str">
        <f>'Historical VAR Data'!F4719</f>
        <v>49.78</v>
      </c>
      <c r="D4728">
        <f t="shared" si="73"/>
        <v>1.8112296236668024E-3</v>
      </c>
      <c r="E4728">
        <v>1.8112296236668024E-3</v>
      </c>
    </row>
    <row r="4729" spans="2:5">
      <c r="B4729" s="293">
        <f>'Historical VAR Data'!B4720</f>
        <v>38722</v>
      </c>
      <c r="C4729" s="292" t="str">
        <f>'Historical VAR Data'!F4720</f>
        <v>49.69</v>
      </c>
      <c r="D4729">
        <f t="shared" si="73"/>
        <v>-9.1724825523429882E-3</v>
      </c>
      <c r="E4729">
        <v>-9.1724825523429882E-3</v>
      </c>
    </row>
    <row r="4730" spans="2:5">
      <c r="B4730" s="293">
        <f>'Historical VAR Data'!B4721</f>
        <v>38721</v>
      </c>
      <c r="C4730" s="292" t="str">
        <f>'Historical VAR Data'!F4721</f>
        <v>50.15</v>
      </c>
      <c r="D4730">
        <f t="shared" si="73"/>
        <v>2.6822276822276721E-2</v>
      </c>
      <c r="E4730">
        <v>2.6822276822276721E-2</v>
      </c>
    </row>
    <row r="4731" spans="2:5">
      <c r="B4731" s="293">
        <f>'Historical VAR Data'!B4722</f>
        <v>38720</v>
      </c>
      <c r="C4731" s="292" t="str">
        <f>'Historical VAR Data'!F4722</f>
        <v>48.84</v>
      </c>
      <c r="D4731">
        <f t="shared" si="73"/>
        <v>9.9255583126551701E-3</v>
      </c>
      <c r="E4731">
        <v>9.9255583126551701E-3</v>
      </c>
    </row>
    <row r="4732" spans="2:5">
      <c r="B4732" s="293">
        <f>'Historical VAR Data'!B4723</f>
        <v>38719</v>
      </c>
      <c r="C4732" s="292" t="str">
        <f>'Historical VAR Data'!F4723</f>
        <v>48.36</v>
      </c>
      <c r="D4732">
        <f t="shared" si="73"/>
        <v>-9.0163934426229046E-3</v>
      </c>
      <c r="E4732">
        <v>-9.0163934426229046E-3</v>
      </c>
    </row>
    <row r="4733" spans="2:5">
      <c r="B4733" s="293">
        <f>'Historical VAR Data'!B4724</f>
        <v>38716</v>
      </c>
      <c r="C4733" s="292" t="str">
        <f>'Historical VAR Data'!F4724</f>
        <v>48.80</v>
      </c>
      <c r="D4733">
        <f t="shared" si="73"/>
        <v>1.6878516357574393E-2</v>
      </c>
      <c r="E4733">
        <v>1.6878516357574393E-2</v>
      </c>
    </row>
    <row r="4734" spans="2:5">
      <c r="B4734" s="293">
        <f>'Historical VAR Data'!B4725</f>
        <v>38715</v>
      </c>
      <c r="C4734" s="292" t="str">
        <f>'Historical VAR Data'!F4725</f>
        <v>47.99</v>
      </c>
      <c r="D4734">
        <f t="shared" si="73"/>
        <v>-6.2473969179510907E-4</v>
      </c>
      <c r="E4734">
        <v>-6.2473969179510907E-4</v>
      </c>
    </row>
    <row r="4735" spans="2:5">
      <c r="B4735" s="293">
        <f>'Historical VAR Data'!B4726</f>
        <v>38714</v>
      </c>
      <c r="C4735" s="292" t="str">
        <f>'Historical VAR Data'!F4726</f>
        <v>48.02</v>
      </c>
      <c r="D4735">
        <f t="shared" si="73"/>
        <v>1.8019927920288347E-2</v>
      </c>
      <c r="E4735">
        <v>1.8019927920288347E-2</v>
      </c>
    </row>
    <row r="4736" spans="2:5">
      <c r="B4736" s="293">
        <f>'Historical VAR Data'!B4727</f>
        <v>38713</v>
      </c>
      <c r="C4736" s="292" t="str">
        <f>'Historical VAR Data'!F4727</f>
        <v>47.17</v>
      </c>
      <c r="D4736">
        <f t="shared" si="73"/>
        <v>2.2323363675769422E-2</v>
      </c>
      <c r="E4736">
        <v>2.2323363675769422E-2</v>
      </c>
    </row>
    <row r="4737" spans="2:5">
      <c r="B4737" s="293">
        <f>'Historical VAR Data'!B4728</f>
        <v>38712</v>
      </c>
      <c r="C4737" s="292" t="str">
        <f>'Historical VAR Data'!F4728</f>
        <v>46.14</v>
      </c>
      <c r="D4737">
        <f t="shared" si="73"/>
        <v>-2.0382165605095558E-2</v>
      </c>
      <c r="E4737">
        <v>-2.0382165605095558E-2</v>
      </c>
    </row>
    <row r="4738" spans="2:5">
      <c r="B4738" s="293">
        <f>'Historical VAR Data'!B4729</f>
        <v>38709</v>
      </c>
      <c r="C4738" s="292" t="str">
        <f>'Historical VAR Data'!F4729</f>
        <v>47.10</v>
      </c>
      <c r="D4738">
        <f t="shared" si="73"/>
        <v>-4.3460601137286767E-2</v>
      </c>
      <c r="E4738">
        <v>-4.3460601137286767E-2</v>
      </c>
    </row>
    <row r="4739" spans="2:5">
      <c r="B4739" s="293">
        <f>'Historical VAR Data'!B4730</f>
        <v>38708</v>
      </c>
      <c r="C4739" s="292" t="str">
        <f>'Historical VAR Data'!F4730</f>
        <v>49.24</v>
      </c>
      <c r="D4739">
        <f t="shared" si="73"/>
        <v>1.7565612729902903E-2</v>
      </c>
      <c r="E4739">
        <v>1.7565612729902903E-2</v>
      </c>
    </row>
    <row r="4740" spans="2:5">
      <c r="B4740" s="293">
        <f>'Historical VAR Data'!B4731</f>
        <v>38707</v>
      </c>
      <c r="C4740" s="292" t="str">
        <f>'Historical VAR Data'!F4731</f>
        <v>48.39</v>
      </c>
      <c r="D4740">
        <f t="shared" si="73"/>
        <v>2.6937422295897754E-3</v>
      </c>
      <c r="E4740">
        <v>2.6937422295897754E-3</v>
      </c>
    </row>
    <row r="4741" spans="2:5">
      <c r="B4741" s="293">
        <f>'Historical VAR Data'!B4732</f>
        <v>38706</v>
      </c>
      <c r="C4741" s="292" t="str">
        <f>'Historical VAR Data'!F4732</f>
        <v>48.26</v>
      </c>
      <c r="D4741">
        <f t="shared" si="73"/>
        <v>4.5493934142114417E-2</v>
      </c>
      <c r="E4741">
        <v>4.5493934142114417E-2</v>
      </c>
    </row>
    <row r="4742" spans="2:5">
      <c r="B4742" s="293">
        <f>'Historical VAR Data'!B4733</f>
        <v>38705</v>
      </c>
      <c r="C4742" s="292" t="str">
        <f>'Historical VAR Data'!F4733</f>
        <v>46.16</v>
      </c>
      <c r="D4742">
        <f t="shared" si="73"/>
        <v>-7.0983007098301869E-3</v>
      </c>
      <c r="E4742">
        <v>-7.0983007098301869E-3</v>
      </c>
    </row>
    <row r="4743" spans="2:5">
      <c r="B4743" s="293">
        <f>'Historical VAR Data'!B4734</f>
        <v>38702</v>
      </c>
      <c r="C4743" s="292" t="str">
        <f>'Historical VAR Data'!F4734</f>
        <v>46.49</v>
      </c>
      <c r="D4743">
        <f t="shared" si="73"/>
        <v>8.0225498699046955E-3</v>
      </c>
      <c r="E4743">
        <v>8.0225498699046955E-3</v>
      </c>
    </row>
    <row r="4744" spans="2:5">
      <c r="B4744" s="293">
        <f>'Historical VAR Data'!B4735</f>
        <v>38701</v>
      </c>
      <c r="C4744" s="292" t="str">
        <f>'Historical VAR Data'!F4735</f>
        <v>46.12</v>
      </c>
      <c r="D4744">
        <f t="shared" si="73"/>
        <v>-2.2674295401568137E-2</v>
      </c>
      <c r="E4744">
        <v>-2.2674295401568137E-2</v>
      </c>
    </row>
    <row r="4745" spans="2:5">
      <c r="B4745" s="293">
        <f>'Historical VAR Data'!B4736</f>
        <v>38700</v>
      </c>
      <c r="C4745" s="292" t="str">
        <f>'Historical VAR Data'!F4736</f>
        <v>47.19</v>
      </c>
      <c r="D4745">
        <f t="shared" si="73"/>
        <v>1.309574924860454E-2</v>
      </c>
      <c r="E4745">
        <v>1.309574924860454E-2</v>
      </c>
    </row>
    <row r="4746" spans="2:5">
      <c r="B4746" s="293">
        <f>'Historical VAR Data'!B4737</f>
        <v>38699</v>
      </c>
      <c r="C4746" s="292" t="str">
        <f>'Historical VAR Data'!F4737</f>
        <v>46.58</v>
      </c>
      <c r="D4746">
        <f t="shared" si="73"/>
        <v>4.295532646047255E-4</v>
      </c>
      <c r="E4746">
        <v>4.295532646047255E-4</v>
      </c>
    </row>
    <row r="4747" spans="2:5">
      <c r="B4747" s="293">
        <f>'Historical VAR Data'!B4738</f>
        <v>38698</v>
      </c>
      <c r="C4747" s="292" t="str">
        <f>'Historical VAR Data'!F4738</f>
        <v>46.56</v>
      </c>
      <c r="D4747">
        <f t="shared" si="73"/>
        <v>1.2393998695368565E-2</v>
      </c>
      <c r="E4747">
        <v>1.2393998695368565E-2</v>
      </c>
    </row>
    <row r="4748" spans="2:5">
      <c r="B4748" s="293">
        <f>'Historical VAR Data'!B4739</f>
        <v>38695</v>
      </c>
      <c r="C4748" s="292" t="str">
        <f>'Historical VAR Data'!F4739</f>
        <v>45.99</v>
      </c>
      <c r="D4748">
        <f t="shared" si="73"/>
        <v>1.8830305715551648E-2</v>
      </c>
      <c r="E4748">
        <v>1.8830305715551648E-2</v>
      </c>
    </row>
    <row r="4749" spans="2:5">
      <c r="B4749" s="293">
        <f>'Historical VAR Data'!B4740</f>
        <v>38694</v>
      </c>
      <c r="C4749" s="292" t="str">
        <f>'Historical VAR Data'!F4740</f>
        <v>45.14</v>
      </c>
      <c r="D4749">
        <f t="shared" ref="D4749:D4812" si="74">(C4749-C4750)/C4750</f>
        <v>-7.2575324389707128E-3</v>
      </c>
      <c r="E4749">
        <v>-7.2575324389707128E-3</v>
      </c>
    </row>
    <row r="4750" spans="2:5">
      <c r="B4750" s="293">
        <f>'Historical VAR Data'!B4741</f>
        <v>38693</v>
      </c>
      <c r="C4750" s="292" t="str">
        <f>'Historical VAR Data'!F4741</f>
        <v>45.47</v>
      </c>
      <c r="D4750">
        <f t="shared" si="74"/>
        <v>1.2243989314336534E-2</v>
      </c>
      <c r="E4750">
        <v>1.2243989314336534E-2</v>
      </c>
    </row>
    <row r="4751" spans="2:5">
      <c r="B4751" s="293">
        <f>'Historical VAR Data'!B4742</f>
        <v>38692</v>
      </c>
      <c r="C4751" s="292" t="str">
        <f>'Historical VAR Data'!F4742</f>
        <v>44.92</v>
      </c>
      <c r="D4751">
        <f t="shared" si="74"/>
        <v>3.3504578959124092E-3</v>
      </c>
      <c r="E4751">
        <v>3.3504578959124092E-3</v>
      </c>
    </row>
    <row r="4752" spans="2:5">
      <c r="B4752" s="293">
        <f>'Historical VAR Data'!B4743</f>
        <v>38691</v>
      </c>
      <c r="C4752" s="292" t="str">
        <f>'Historical VAR Data'!F4743</f>
        <v>44.77</v>
      </c>
      <c r="D4752">
        <f t="shared" si="74"/>
        <v>-1.0607734806629765E-2</v>
      </c>
      <c r="E4752">
        <v>-1.0607734806629765E-2</v>
      </c>
    </row>
    <row r="4753" spans="2:5">
      <c r="B4753" s="293">
        <f>'Historical VAR Data'!B4744</f>
        <v>38688</v>
      </c>
      <c r="C4753" s="292" t="str">
        <f>'Historical VAR Data'!F4744</f>
        <v>45.25</v>
      </c>
      <c r="D4753">
        <f t="shared" si="74"/>
        <v>-9.6301159991244861E-3</v>
      </c>
      <c r="E4753">
        <v>-9.6301159991244861E-3</v>
      </c>
    </row>
    <row r="4754" spans="2:5">
      <c r="B4754" s="293">
        <f>'Historical VAR Data'!B4745</f>
        <v>38687</v>
      </c>
      <c r="C4754" s="292" t="str">
        <f>'Historical VAR Data'!F4745</f>
        <v>45.69</v>
      </c>
      <c r="D4754">
        <f t="shared" si="74"/>
        <v>5.9445178335534128E-3</v>
      </c>
      <c r="E4754">
        <v>5.9445178335534128E-3</v>
      </c>
    </row>
    <row r="4755" spans="2:5">
      <c r="B4755" s="293">
        <f>'Historical VAR Data'!B4746</f>
        <v>38686</v>
      </c>
      <c r="C4755" s="292" t="str">
        <f>'Historical VAR Data'!F4746</f>
        <v>45.42</v>
      </c>
      <c r="D4755">
        <f t="shared" si="74"/>
        <v>-7.6469303036924051E-3</v>
      </c>
      <c r="E4755">
        <v>-7.6469303036924051E-3</v>
      </c>
    </row>
    <row r="4756" spans="2:5">
      <c r="B4756" s="293">
        <f>'Historical VAR Data'!B4747</f>
        <v>38685</v>
      </c>
      <c r="C4756" s="292" t="str">
        <f>'Historical VAR Data'!F4747</f>
        <v>45.77</v>
      </c>
      <c r="D4756">
        <f t="shared" si="74"/>
        <v>-1.8653516295025672E-2</v>
      </c>
      <c r="E4756">
        <v>-1.8653516295025672E-2</v>
      </c>
    </row>
    <row r="4757" spans="2:5">
      <c r="B4757" s="293">
        <f>'Historical VAR Data'!B4748</f>
        <v>38684</v>
      </c>
      <c r="C4757" s="292" t="str">
        <f>'Historical VAR Data'!F4748</f>
        <v>46.64</v>
      </c>
      <c r="D4757">
        <f t="shared" si="74"/>
        <v>3.8290293855743521E-2</v>
      </c>
      <c r="E4757">
        <v>3.8290293855743521E-2</v>
      </c>
    </row>
    <row r="4758" spans="2:5">
      <c r="B4758" s="293">
        <f>'Historical VAR Data'!B4749</f>
        <v>38681</v>
      </c>
      <c r="C4758" s="292" t="str">
        <f>'Historical VAR Data'!F4749</f>
        <v>44.92</v>
      </c>
      <c r="D4758">
        <f t="shared" si="74"/>
        <v>5.3715308863026409E-3</v>
      </c>
      <c r="E4758">
        <v>5.3715308863026409E-3</v>
      </c>
    </row>
    <row r="4759" spans="2:5">
      <c r="B4759" s="293">
        <f>'Historical VAR Data'!B4750</f>
        <v>38680</v>
      </c>
      <c r="C4759" s="292" t="str">
        <f>'Historical VAR Data'!F4750</f>
        <v>44.68</v>
      </c>
      <c r="D4759">
        <f t="shared" si="74"/>
        <v>-2.4559053360124899E-3</v>
      </c>
      <c r="E4759">
        <v>-2.4559053360124899E-3</v>
      </c>
    </row>
    <row r="4760" spans="2:5">
      <c r="B4760" s="293">
        <f>'Historical VAR Data'!B4751</f>
        <v>38679</v>
      </c>
      <c r="C4760" s="292" t="str">
        <f>'Historical VAR Data'!F4751</f>
        <v>44.79</v>
      </c>
      <c r="D4760">
        <f t="shared" si="74"/>
        <v>-6.8736141906874113E-3</v>
      </c>
      <c r="E4760">
        <v>-6.8736141906874113E-3</v>
      </c>
    </row>
    <row r="4761" spans="2:5">
      <c r="B4761" s="293">
        <f>'Historical VAR Data'!B4752</f>
        <v>38678</v>
      </c>
      <c r="C4761" s="292" t="str">
        <f>'Historical VAR Data'!F4752</f>
        <v>45.10</v>
      </c>
      <c r="D4761">
        <f t="shared" si="74"/>
        <v>-5.7319223985890216E-3</v>
      </c>
      <c r="E4761">
        <v>-5.7319223985890216E-3</v>
      </c>
    </row>
    <row r="4762" spans="2:5">
      <c r="B4762" s="293">
        <f>'Historical VAR Data'!B4753</f>
        <v>38677</v>
      </c>
      <c r="C4762" s="292" t="str">
        <f>'Historical VAR Data'!F4753</f>
        <v>45.36</v>
      </c>
      <c r="D4762">
        <f t="shared" si="74"/>
        <v>1.5673981191222635E-2</v>
      </c>
      <c r="E4762">
        <v>1.5673981191222635E-2</v>
      </c>
    </row>
    <row r="4763" spans="2:5">
      <c r="B4763" s="293">
        <f>'Historical VAR Data'!B4754</f>
        <v>38674</v>
      </c>
      <c r="C4763" s="292" t="str">
        <f>'Historical VAR Data'!F4754</f>
        <v>44.66</v>
      </c>
      <c r="D4763">
        <f t="shared" si="74"/>
        <v>-1.4997794441993974E-2</v>
      </c>
      <c r="E4763">
        <v>-1.4997794441993974E-2</v>
      </c>
    </row>
    <row r="4764" spans="2:5">
      <c r="B4764" s="293">
        <f>'Historical VAR Data'!B4755</f>
        <v>38673</v>
      </c>
      <c r="C4764" s="292" t="str">
        <f>'Historical VAR Data'!F4755</f>
        <v>45.34</v>
      </c>
      <c r="D4764">
        <f t="shared" si="74"/>
        <v>4.8758865248228278E-3</v>
      </c>
      <c r="E4764">
        <v>4.8758865248228278E-3</v>
      </c>
    </row>
    <row r="4765" spans="2:5">
      <c r="B4765" s="293">
        <f>'Historical VAR Data'!B4756</f>
        <v>38672</v>
      </c>
      <c r="C4765" s="292" t="str">
        <f>'Historical VAR Data'!F4756</f>
        <v>45.12</v>
      </c>
      <c r="D4765">
        <f t="shared" si="74"/>
        <v>-3.7535879885184746E-3</v>
      </c>
      <c r="E4765">
        <v>-3.7535879885184746E-3</v>
      </c>
    </row>
    <row r="4766" spans="2:5">
      <c r="B4766" s="293">
        <f>'Historical VAR Data'!B4757</f>
        <v>38670</v>
      </c>
      <c r="C4766" s="292" t="str">
        <f>'Historical VAR Data'!F4757</f>
        <v>45.29</v>
      </c>
      <c r="D4766">
        <f t="shared" si="74"/>
        <v>-1.1027790030878751E-3</v>
      </c>
      <c r="E4766">
        <v>-1.1027790030878751E-3</v>
      </c>
    </row>
    <row r="4767" spans="2:5">
      <c r="B4767" s="293">
        <f>'Historical VAR Data'!B4758</f>
        <v>38667</v>
      </c>
      <c r="C4767" s="292" t="str">
        <f>'Historical VAR Data'!F4758</f>
        <v>45.34</v>
      </c>
      <c r="D4767">
        <f t="shared" si="74"/>
        <v>4.0146822665749024E-2</v>
      </c>
      <c r="E4767">
        <v>4.0146822665749024E-2</v>
      </c>
    </row>
    <row r="4768" spans="2:5">
      <c r="B4768" s="293">
        <f>'Historical VAR Data'!B4759</f>
        <v>38666</v>
      </c>
      <c r="C4768" s="292" t="str">
        <f>'Historical VAR Data'!F4759</f>
        <v>43.59</v>
      </c>
      <c r="D4768">
        <f t="shared" si="74"/>
        <v>1.8386577798208551E-3</v>
      </c>
      <c r="E4768">
        <v>1.8386577798208551E-3</v>
      </c>
    </row>
    <row r="4769" spans="2:5">
      <c r="B4769" s="293">
        <f>'Historical VAR Data'!B4760</f>
        <v>38665</v>
      </c>
      <c r="C4769" s="292" t="str">
        <f>'Historical VAR Data'!F4760</f>
        <v>43.51</v>
      </c>
      <c r="D4769">
        <f t="shared" si="74"/>
        <v>-2.3344556677889993E-2</v>
      </c>
      <c r="E4769">
        <v>-2.3344556677889993E-2</v>
      </c>
    </row>
    <row r="4770" spans="2:5">
      <c r="B4770" s="293">
        <f>'Historical VAR Data'!B4761</f>
        <v>38664</v>
      </c>
      <c r="C4770" s="292" t="str">
        <f>'Historical VAR Data'!F4761</f>
        <v>44.55</v>
      </c>
      <c r="D4770">
        <f t="shared" si="74"/>
        <v>4.2837078651685352E-2</v>
      </c>
      <c r="E4770">
        <v>4.2837078651685352E-2</v>
      </c>
    </row>
    <row r="4771" spans="2:5">
      <c r="B4771" s="293">
        <f>'Historical VAR Data'!B4762</f>
        <v>38663</v>
      </c>
      <c r="C4771" s="292" t="str">
        <f>'Historical VAR Data'!F4762</f>
        <v>42.72</v>
      </c>
      <c r="D4771">
        <f t="shared" si="74"/>
        <v>5.6497175141243406E-3</v>
      </c>
      <c r="E4771">
        <v>5.6497175141243406E-3</v>
      </c>
    </row>
    <row r="4772" spans="2:5">
      <c r="B4772" s="293">
        <f>'Historical VAR Data'!B4763</f>
        <v>38660</v>
      </c>
      <c r="C4772" s="292" t="str">
        <f>'Historical VAR Data'!F4763</f>
        <v>42.48</v>
      </c>
      <c r="D4772">
        <f t="shared" si="74"/>
        <v>0</v>
      </c>
      <c r="E4772">
        <v>0</v>
      </c>
    </row>
    <row r="4773" spans="2:5">
      <c r="B4773" s="293">
        <f>'Historical VAR Data'!B4764</f>
        <v>38658</v>
      </c>
      <c r="C4773" s="292" t="str">
        <f>'Historical VAR Data'!F4764</f>
        <v>42.48</v>
      </c>
      <c r="D4773">
        <f t="shared" si="74"/>
        <v>3.5435861091424187E-3</v>
      </c>
      <c r="E4773">
        <v>3.5435861091424187E-3</v>
      </c>
    </row>
    <row r="4774" spans="2:5">
      <c r="B4774" s="293">
        <f>'Historical VAR Data'!B4765</f>
        <v>38656</v>
      </c>
      <c r="C4774" s="292" t="str">
        <f>'Historical VAR Data'!F4765</f>
        <v>42.33</v>
      </c>
      <c r="D4774">
        <f t="shared" si="74"/>
        <v>3.1432748538011673E-2</v>
      </c>
      <c r="E4774">
        <v>3.1432748538011673E-2</v>
      </c>
    </row>
    <row r="4775" spans="2:5">
      <c r="B4775" s="293">
        <f>'Historical VAR Data'!B4766</f>
        <v>38653</v>
      </c>
      <c r="C4775" s="292" t="str">
        <f>'Historical VAR Data'!F4766</f>
        <v>41.04</v>
      </c>
      <c r="D4775">
        <f t="shared" si="74"/>
        <v>4.1595302177636828E-3</v>
      </c>
      <c r="E4775">
        <v>4.1595302177636828E-3</v>
      </c>
    </row>
    <row r="4776" spans="2:5">
      <c r="B4776" s="293">
        <f>'Historical VAR Data'!B4767</f>
        <v>38652</v>
      </c>
      <c r="C4776" s="292" t="str">
        <f>'Historical VAR Data'!F4767</f>
        <v>40.87</v>
      </c>
      <c r="D4776">
        <f t="shared" si="74"/>
        <v>-2.2014836085187884E-2</v>
      </c>
      <c r="E4776">
        <v>-2.2014836085187884E-2</v>
      </c>
    </row>
    <row r="4777" spans="2:5">
      <c r="B4777" s="293">
        <f>'Historical VAR Data'!B4768</f>
        <v>38651</v>
      </c>
      <c r="C4777" s="292" t="str">
        <f>'Historical VAR Data'!F4768</f>
        <v>41.79</v>
      </c>
      <c r="D4777">
        <f t="shared" si="74"/>
        <v>-2.9719061992105899E-2</v>
      </c>
      <c r="E4777">
        <v>-2.9719061992105899E-2</v>
      </c>
    </row>
    <row r="4778" spans="2:5">
      <c r="B4778" s="293">
        <f>'Historical VAR Data'!B4769</f>
        <v>38650</v>
      </c>
      <c r="C4778" s="292" t="str">
        <f>'Historical VAR Data'!F4769</f>
        <v>43.07</v>
      </c>
      <c r="D4778">
        <f t="shared" si="74"/>
        <v>1.4844486333647563E-2</v>
      </c>
      <c r="E4778">
        <v>1.4844486333647563E-2</v>
      </c>
    </row>
    <row r="4779" spans="2:5">
      <c r="B4779" s="293">
        <f>'Historical VAR Data'!B4770</f>
        <v>38649</v>
      </c>
      <c r="C4779" s="292" t="str">
        <f>'Historical VAR Data'!F4770</f>
        <v>42.44</v>
      </c>
      <c r="D4779">
        <f t="shared" si="74"/>
        <v>-3.9896737854964023E-3</v>
      </c>
      <c r="E4779">
        <v>-3.9896737854964023E-3</v>
      </c>
    </row>
    <row r="4780" spans="2:5">
      <c r="B4780" s="293">
        <f>'Historical VAR Data'!B4771</f>
        <v>38646</v>
      </c>
      <c r="C4780" s="292" t="str">
        <f>'Historical VAR Data'!F4771</f>
        <v>42.61</v>
      </c>
      <c r="D4780">
        <f t="shared" si="74"/>
        <v>-8.1471135940410014E-3</v>
      </c>
      <c r="E4780">
        <v>-8.1471135940410014E-3</v>
      </c>
    </row>
    <row r="4781" spans="2:5">
      <c r="B4781" s="293">
        <f>'Historical VAR Data'!B4772</f>
        <v>38645</v>
      </c>
      <c r="C4781" s="292" t="str">
        <f>'Historical VAR Data'!F4772</f>
        <v>42.96</v>
      </c>
      <c r="D4781">
        <f t="shared" si="74"/>
        <v>9.1613812544045232E-3</v>
      </c>
      <c r="E4781">
        <v>9.1613812544045232E-3</v>
      </c>
    </row>
    <row r="4782" spans="2:5">
      <c r="B4782" s="293">
        <f>'Historical VAR Data'!B4773</f>
        <v>38644</v>
      </c>
      <c r="C4782" s="292" t="str">
        <f>'Historical VAR Data'!F4773</f>
        <v>42.57</v>
      </c>
      <c r="D4782">
        <f t="shared" si="74"/>
        <v>-1.0690216128282613E-2</v>
      </c>
      <c r="E4782">
        <v>-1.0690216128282613E-2</v>
      </c>
    </row>
    <row r="4783" spans="2:5">
      <c r="B4783" s="293">
        <f>'Historical VAR Data'!B4774</f>
        <v>38643</v>
      </c>
      <c r="C4783" s="292" t="str">
        <f>'Historical VAR Data'!F4774</f>
        <v>43.03</v>
      </c>
      <c r="D4783">
        <f t="shared" si="74"/>
        <v>-2.2711787417669771E-2</v>
      </c>
      <c r="E4783">
        <v>-2.2711787417669771E-2</v>
      </c>
    </row>
    <row r="4784" spans="2:5">
      <c r="B4784" s="293">
        <f>'Historical VAR Data'!B4775</f>
        <v>38642</v>
      </c>
      <c r="C4784" s="292" t="str">
        <f>'Historical VAR Data'!F4775</f>
        <v>44.03</v>
      </c>
      <c r="D4784">
        <f t="shared" si="74"/>
        <v>-1.5649452269170486E-2</v>
      </c>
      <c r="E4784">
        <v>-1.5649452269170486E-2</v>
      </c>
    </row>
    <row r="4785" spans="2:5">
      <c r="B4785" s="293">
        <f>'Historical VAR Data'!B4776</f>
        <v>38639</v>
      </c>
      <c r="C4785" s="292" t="str">
        <f>'Historical VAR Data'!F4776</f>
        <v>44.73</v>
      </c>
      <c r="D4785">
        <f t="shared" si="74"/>
        <v>-4.229741763134569E-3</v>
      </c>
      <c r="E4785">
        <v>-4.229741763134569E-3</v>
      </c>
    </row>
    <row r="4786" spans="2:5">
      <c r="B4786" s="293">
        <f>'Historical VAR Data'!B4777</f>
        <v>38638</v>
      </c>
      <c r="C4786" s="292" t="str">
        <f>'Historical VAR Data'!F4777</f>
        <v>44.92</v>
      </c>
      <c r="D4786">
        <f t="shared" si="74"/>
        <v>-2.0069808027923249E-2</v>
      </c>
      <c r="E4786">
        <v>-2.0069808027923249E-2</v>
      </c>
    </row>
    <row r="4787" spans="2:5">
      <c r="B4787" s="293">
        <f>'Historical VAR Data'!B4778</f>
        <v>38636</v>
      </c>
      <c r="C4787" s="292" t="str">
        <f>'Historical VAR Data'!F4778</f>
        <v>45.84</v>
      </c>
      <c r="D4787">
        <f t="shared" si="74"/>
        <v>-3.6948489458812129E-3</v>
      </c>
      <c r="E4787">
        <v>-3.6948489458812129E-3</v>
      </c>
    </row>
    <row r="4788" spans="2:5">
      <c r="B4788" s="293">
        <f>'Historical VAR Data'!B4779</f>
        <v>38635</v>
      </c>
      <c r="C4788" s="292" t="str">
        <f>'Historical VAR Data'!F4779</f>
        <v>46.01</v>
      </c>
      <c r="D4788">
        <f t="shared" si="74"/>
        <v>-1.6880341880341862E-2</v>
      </c>
      <c r="E4788">
        <v>-1.6880341880341862E-2</v>
      </c>
    </row>
    <row r="4789" spans="2:5">
      <c r="B4789" s="293">
        <f>'Historical VAR Data'!B4780</f>
        <v>38632</v>
      </c>
      <c r="C4789" s="292" t="str">
        <f>'Historical VAR Data'!F4780</f>
        <v>46.80</v>
      </c>
      <c r="D4789">
        <f t="shared" si="74"/>
        <v>-5.1020408163265727E-3</v>
      </c>
      <c r="E4789">
        <v>-5.1020408163265727E-3</v>
      </c>
    </row>
    <row r="4790" spans="2:5">
      <c r="B4790" s="293">
        <f>'Historical VAR Data'!B4781</f>
        <v>38631</v>
      </c>
      <c r="C4790" s="292" t="str">
        <f>'Historical VAR Data'!F4781</f>
        <v>47.04</v>
      </c>
      <c r="D4790">
        <f t="shared" si="74"/>
        <v>0</v>
      </c>
      <c r="E4790">
        <v>0</v>
      </c>
    </row>
    <row r="4791" spans="2:5">
      <c r="B4791" s="293">
        <f>'Historical VAR Data'!B4782</f>
        <v>38630</v>
      </c>
      <c r="C4791" s="292" t="str">
        <f>'Historical VAR Data'!F4782</f>
        <v>47.04</v>
      </c>
      <c r="D4791">
        <f t="shared" si="74"/>
        <v>1.2701829924650082E-2</v>
      </c>
      <c r="E4791">
        <v>1.2701829924650082E-2</v>
      </c>
    </row>
    <row r="4792" spans="2:5">
      <c r="B4792" s="293">
        <f>'Historical VAR Data'!B4783</f>
        <v>38629</v>
      </c>
      <c r="C4792" s="292" t="str">
        <f>'Historical VAR Data'!F4783</f>
        <v>46.45</v>
      </c>
      <c r="D4792">
        <f t="shared" si="74"/>
        <v>6.2824956672445035E-3</v>
      </c>
      <c r="E4792">
        <v>6.2824956672445035E-3</v>
      </c>
    </row>
    <row r="4793" spans="2:5">
      <c r="B4793" s="293">
        <f>'Historical VAR Data'!B4784</f>
        <v>38628</v>
      </c>
      <c r="C4793" s="292" t="str">
        <f>'Historical VAR Data'!F4784</f>
        <v>46.16</v>
      </c>
      <c r="D4793">
        <f t="shared" si="74"/>
        <v>0</v>
      </c>
      <c r="E4793">
        <v>0</v>
      </c>
    </row>
    <row r="4794" spans="2:5">
      <c r="B4794" s="293">
        <f>'Historical VAR Data'!B4785</f>
        <v>38625</v>
      </c>
      <c r="C4794" s="292" t="str">
        <f>'Historical VAR Data'!F4785</f>
        <v>46.16</v>
      </c>
      <c r="D4794">
        <f t="shared" si="74"/>
        <v>-1.5988062246855683E-2</v>
      </c>
      <c r="E4794">
        <v>-1.5988062246855683E-2</v>
      </c>
    </row>
    <row r="4795" spans="2:5">
      <c r="B4795" s="293">
        <f>'Historical VAR Data'!B4786</f>
        <v>38624</v>
      </c>
      <c r="C4795" s="292" t="str">
        <f>'Historical VAR Data'!F4786</f>
        <v>46.91</v>
      </c>
      <c r="D4795">
        <f t="shared" si="74"/>
        <v>-1.4081546868432151E-2</v>
      </c>
      <c r="E4795">
        <v>-1.4081546868432151E-2</v>
      </c>
    </row>
    <row r="4796" spans="2:5">
      <c r="B4796" s="293">
        <f>'Historical VAR Data'!B4787</f>
        <v>38623</v>
      </c>
      <c r="C4796" s="292" t="str">
        <f>'Historical VAR Data'!F4787</f>
        <v>47.58</v>
      </c>
      <c r="D4796">
        <f t="shared" si="74"/>
        <v>3.0762564991334528E-2</v>
      </c>
      <c r="E4796">
        <v>3.0762564991334528E-2</v>
      </c>
    </row>
    <row r="4797" spans="2:5">
      <c r="B4797" s="293">
        <f>'Historical VAR Data'!B4788</f>
        <v>38622</v>
      </c>
      <c r="C4797" s="292" t="str">
        <f>'Historical VAR Data'!F4788</f>
        <v>46.16</v>
      </c>
      <c r="D4797">
        <f t="shared" si="74"/>
        <v>-8.5910652920963421E-3</v>
      </c>
      <c r="E4797">
        <v>-8.5910652920963421E-3</v>
      </c>
    </row>
    <row r="4798" spans="2:5">
      <c r="B4798" s="293">
        <f>'Historical VAR Data'!B4789</f>
        <v>38621</v>
      </c>
      <c r="C4798" s="292" t="str">
        <f>'Historical VAR Data'!F4789</f>
        <v>46.56</v>
      </c>
      <c r="D4798">
        <f t="shared" si="74"/>
        <v>4.4648866950863855E-2</v>
      </c>
      <c r="E4798">
        <v>4.4648866950863855E-2</v>
      </c>
    </row>
    <row r="4799" spans="2:5">
      <c r="B4799" s="293">
        <f>'Historical VAR Data'!B4790</f>
        <v>38618</v>
      </c>
      <c r="C4799" s="292" t="str">
        <f>'Historical VAR Data'!F4790</f>
        <v>44.57</v>
      </c>
      <c r="D4799">
        <f t="shared" si="74"/>
        <v>-6.4645563976816573E-3</v>
      </c>
      <c r="E4799">
        <v>-6.4645563976816573E-3</v>
      </c>
    </row>
    <row r="4800" spans="2:5">
      <c r="B4800" s="293">
        <f>'Historical VAR Data'!B4791</f>
        <v>38617</v>
      </c>
      <c r="C4800" s="292" t="str">
        <f>'Historical VAR Data'!F4791</f>
        <v>44.86</v>
      </c>
      <c r="D4800">
        <f t="shared" si="74"/>
        <v>-4.6748831279218077E-2</v>
      </c>
      <c r="E4800">
        <v>-4.6748831279218077E-2</v>
      </c>
    </row>
    <row r="4801" spans="2:5">
      <c r="B4801" s="293">
        <f>'Historical VAR Data'!B4792</f>
        <v>38616</v>
      </c>
      <c r="C4801" s="292" t="str">
        <f>'Historical VAR Data'!F4792</f>
        <v>47.06</v>
      </c>
      <c r="D4801">
        <f t="shared" si="74"/>
        <v>4.2534337616304867E-2</v>
      </c>
      <c r="E4801">
        <v>4.2534337616304867E-2</v>
      </c>
    </row>
    <row r="4802" spans="2:5">
      <c r="B4802" s="293">
        <f>'Historical VAR Data'!B4793</f>
        <v>38615</v>
      </c>
      <c r="C4802" s="292" t="str">
        <f>'Historical VAR Data'!F4793</f>
        <v>45.14</v>
      </c>
      <c r="D4802">
        <f t="shared" si="74"/>
        <v>1.0295434198746662E-2</v>
      </c>
      <c r="E4802">
        <v>1.0295434198746662E-2</v>
      </c>
    </row>
    <row r="4803" spans="2:5">
      <c r="B4803" s="293">
        <f>'Historical VAR Data'!B4794</f>
        <v>38614</v>
      </c>
      <c r="C4803" s="292" t="str">
        <f>'Historical VAR Data'!F4794</f>
        <v>44.68</v>
      </c>
      <c r="D4803">
        <f t="shared" si="74"/>
        <v>-1.4991181657848318E-2</v>
      </c>
      <c r="E4803">
        <v>-1.4991181657848318E-2</v>
      </c>
    </row>
    <row r="4804" spans="2:5">
      <c r="B4804" s="293">
        <f>'Historical VAR Data'!B4795</f>
        <v>38611</v>
      </c>
      <c r="C4804" s="292" t="str">
        <f>'Historical VAR Data'!F4795</f>
        <v>45.36</v>
      </c>
      <c r="D4804">
        <f t="shared" si="74"/>
        <v>1.7724927080996166E-2</v>
      </c>
      <c r="E4804">
        <v>1.7724927080996166E-2</v>
      </c>
    </row>
    <row r="4805" spans="2:5">
      <c r="B4805" s="293">
        <f>'Historical VAR Data'!B4796</f>
        <v>38610</v>
      </c>
      <c r="C4805" s="292" t="str">
        <f>'Historical VAR Data'!F4796</f>
        <v>44.57</v>
      </c>
      <c r="D4805">
        <f t="shared" si="74"/>
        <v>-1.5681003584229454E-3</v>
      </c>
      <c r="E4805">
        <v>-1.5681003584229454E-3</v>
      </c>
    </row>
    <row r="4806" spans="2:5">
      <c r="B4806" s="293">
        <f>'Historical VAR Data'!B4797</f>
        <v>38609</v>
      </c>
      <c r="C4806" s="292" t="str">
        <f>'Historical VAR Data'!F4797</f>
        <v>44.64</v>
      </c>
      <c r="D4806">
        <f t="shared" si="74"/>
        <v>-5.3475935828877445E-3</v>
      </c>
      <c r="E4806">
        <v>-5.3475935828877445E-3</v>
      </c>
    </row>
    <row r="4807" spans="2:5">
      <c r="B4807" s="293">
        <f>'Historical VAR Data'!B4798</f>
        <v>38608</v>
      </c>
      <c r="C4807" s="292" t="str">
        <f>'Historical VAR Data'!F4798</f>
        <v>44.88</v>
      </c>
      <c r="D4807">
        <f t="shared" si="74"/>
        <v>-4.4365572315881929E-3</v>
      </c>
      <c r="E4807">
        <v>-4.4365572315881929E-3</v>
      </c>
    </row>
    <row r="4808" spans="2:5">
      <c r="B4808" s="293">
        <f>'Historical VAR Data'!B4799</f>
        <v>38607</v>
      </c>
      <c r="C4808" s="292" t="str">
        <f>'Historical VAR Data'!F4799</f>
        <v>45.08</v>
      </c>
      <c r="D4808">
        <f t="shared" si="74"/>
        <v>7.8247261345853227E-3</v>
      </c>
      <c r="E4808">
        <v>7.8247261345853227E-3</v>
      </c>
    </row>
    <row r="4809" spans="2:5">
      <c r="B4809" s="293">
        <f>'Historical VAR Data'!B4800</f>
        <v>38604</v>
      </c>
      <c r="C4809" s="292" t="str">
        <f>'Historical VAR Data'!F4800</f>
        <v>44.73</v>
      </c>
      <c r="D4809">
        <f t="shared" si="74"/>
        <v>-7.103218645948952E-3</v>
      </c>
      <c r="E4809">
        <v>-7.103218645948952E-3</v>
      </c>
    </row>
    <row r="4810" spans="2:5">
      <c r="B4810" s="293">
        <f>'Historical VAR Data'!B4801</f>
        <v>38603</v>
      </c>
      <c r="C4810" s="292" t="str">
        <f>'Historical VAR Data'!F4801</f>
        <v>45.05</v>
      </c>
      <c r="D4810">
        <f t="shared" si="74"/>
        <v>1.4182800540297061E-2</v>
      </c>
      <c r="E4810">
        <v>1.4182800540297061E-2</v>
      </c>
    </row>
    <row r="4811" spans="2:5">
      <c r="B4811" s="293">
        <f>'Historical VAR Data'!B4802</f>
        <v>38601</v>
      </c>
      <c r="C4811" s="292" t="str">
        <f>'Historical VAR Data'!F4802</f>
        <v>44.42</v>
      </c>
      <c r="D4811">
        <f t="shared" si="74"/>
        <v>-3.3654924837334213E-3</v>
      </c>
      <c r="E4811">
        <v>-3.3654924837334213E-3</v>
      </c>
    </row>
    <row r="4812" spans="2:5">
      <c r="B4812" s="293">
        <f>'Historical VAR Data'!B4803</f>
        <v>38600</v>
      </c>
      <c r="C4812" s="292" t="str">
        <f>'Historical VAR Data'!F4803</f>
        <v>44.57</v>
      </c>
      <c r="D4812">
        <f t="shared" si="74"/>
        <v>-1.5681003584229454E-3</v>
      </c>
      <c r="E4812">
        <v>-1.5681003584229454E-3</v>
      </c>
    </row>
    <row r="4813" spans="2:5">
      <c r="B4813" s="293">
        <f>'Historical VAR Data'!B4804</f>
        <v>38597</v>
      </c>
      <c r="C4813" s="292" t="str">
        <f>'Historical VAR Data'!F4804</f>
        <v>44.64</v>
      </c>
      <c r="D4813">
        <f t="shared" ref="D4813:D4876" si="75">(C4813-C4814)/C4814</f>
        <v>-2.2351363433169738E-3</v>
      </c>
      <c r="E4813">
        <v>-2.2351363433169738E-3</v>
      </c>
    </row>
    <row r="4814" spans="2:5">
      <c r="B4814" s="293">
        <f>'Historical VAR Data'!B4805</f>
        <v>38596</v>
      </c>
      <c r="C4814" s="292" t="str">
        <f>'Historical VAR Data'!F4805</f>
        <v>44.74</v>
      </c>
      <c r="D4814">
        <f t="shared" si="75"/>
        <v>1.7974971558589285E-2</v>
      </c>
      <c r="E4814">
        <v>1.7974971558589285E-2</v>
      </c>
    </row>
    <row r="4815" spans="2:5">
      <c r="B4815" s="293">
        <f>'Historical VAR Data'!B4806</f>
        <v>38595</v>
      </c>
      <c r="C4815" s="292" t="str">
        <f>'Historical VAR Data'!F4806</f>
        <v>43.95</v>
      </c>
      <c r="D4815">
        <f t="shared" si="75"/>
        <v>2.5091240875912278E-3</v>
      </c>
      <c r="E4815">
        <v>2.5091240875912278E-3</v>
      </c>
    </row>
    <row r="4816" spans="2:5">
      <c r="B4816" s="293">
        <f>'Historical VAR Data'!B4807</f>
        <v>38594</v>
      </c>
      <c r="C4816" s="292" t="str">
        <f>'Historical VAR Data'!F4807</f>
        <v>43.84</v>
      </c>
      <c r="D4816">
        <f t="shared" si="75"/>
        <v>2.7179006560449945E-2</v>
      </c>
      <c r="E4816">
        <v>2.7179006560449945E-2</v>
      </c>
    </row>
    <row r="4817" spans="2:5">
      <c r="B4817" s="293">
        <f>'Historical VAR Data'!B4808</f>
        <v>38593</v>
      </c>
      <c r="C4817" s="292" t="str">
        <f>'Historical VAR Data'!F4808</f>
        <v>42.68</v>
      </c>
      <c r="D4817">
        <f t="shared" si="75"/>
        <v>0</v>
      </c>
      <c r="E4817">
        <v>0</v>
      </c>
    </row>
    <row r="4818" spans="2:5">
      <c r="B4818" s="293">
        <f>'Historical VAR Data'!B4809</f>
        <v>38590</v>
      </c>
      <c r="C4818" s="292" t="str">
        <f>'Historical VAR Data'!F4809</f>
        <v>42.68</v>
      </c>
      <c r="D4818">
        <f t="shared" si="75"/>
        <v>2.22754491017964E-2</v>
      </c>
      <c r="E4818">
        <v>2.22754491017964E-2</v>
      </c>
    </row>
    <row r="4819" spans="2:5">
      <c r="B4819" s="293">
        <f>'Historical VAR Data'!B4810</f>
        <v>38589</v>
      </c>
      <c r="C4819" s="292" t="str">
        <f>'Historical VAR Data'!F4810</f>
        <v>41.75</v>
      </c>
      <c r="D4819">
        <f t="shared" si="75"/>
        <v>6.751868820834366E-3</v>
      </c>
      <c r="E4819">
        <v>6.751868820834366E-3</v>
      </c>
    </row>
    <row r="4820" spans="2:5">
      <c r="B4820" s="293">
        <f>'Historical VAR Data'!B4811</f>
        <v>38588</v>
      </c>
      <c r="C4820" s="292" t="str">
        <f>'Historical VAR Data'!F4811</f>
        <v>41.47</v>
      </c>
      <c r="D4820">
        <f t="shared" si="75"/>
        <v>-5.2770448548812394E-3</v>
      </c>
      <c r="E4820">
        <v>-5.2770448548812394E-3</v>
      </c>
    </row>
    <row r="4821" spans="2:5">
      <c r="B4821" s="293">
        <f>'Historical VAR Data'!B4812</f>
        <v>38587</v>
      </c>
      <c r="C4821" s="292" t="str">
        <f>'Historical VAR Data'!F4812</f>
        <v>41.69</v>
      </c>
      <c r="D4821">
        <f t="shared" si="75"/>
        <v>0</v>
      </c>
      <c r="E4821">
        <v>0</v>
      </c>
    </row>
    <row r="4822" spans="2:5">
      <c r="B4822" s="293">
        <f>'Historical VAR Data'!B4813</f>
        <v>38586</v>
      </c>
      <c r="C4822" s="292" t="str">
        <f>'Historical VAR Data'!F4813</f>
        <v>41.69</v>
      </c>
      <c r="D4822">
        <f t="shared" si="75"/>
        <v>-4.7950131862870118E-4</v>
      </c>
      <c r="E4822">
        <v>-4.7950131862870118E-4</v>
      </c>
    </row>
    <row r="4823" spans="2:5">
      <c r="B4823" s="293">
        <f>'Historical VAR Data'!B4814</f>
        <v>38583</v>
      </c>
      <c r="C4823" s="292" t="str">
        <f>'Historical VAR Data'!F4814</f>
        <v>41.71</v>
      </c>
      <c r="D4823">
        <f t="shared" si="75"/>
        <v>-5.7210965435042184E-3</v>
      </c>
      <c r="E4823">
        <v>-5.7210965435042184E-3</v>
      </c>
    </row>
    <row r="4824" spans="2:5">
      <c r="B4824" s="293">
        <f>'Historical VAR Data'!B4815</f>
        <v>38582</v>
      </c>
      <c r="C4824" s="292" t="str">
        <f>'Historical VAR Data'!F4815</f>
        <v>41.95</v>
      </c>
      <c r="D4824">
        <f t="shared" si="75"/>
        <v>4.7904191616767152E-3</v>
      </c>
      <c r="E4824">
        <v>4.7904191616767152E-3</v>
      </c>
    </row>
    <row r="4825" spans="2:5">
      <c r="B4825" s="293">
        <f>'Historical VAR Data'!B4816</f>
        <v>38581</v>
      </c>
      <c r="C4825" s="292" t="str">
        <f>'Historical VAR Data'!F4816</f>
        <v>41.75</v>
      </c>
      <c r="D4825">
        <f t="shared" si="75"/>
        <v>0</v>
      </c>
      <c r="E4825">
        <v>0</v>
      </c>
    </row>
    <row r="4826" spans="2:5">
      <c r="B4826" s="293">
        <f>'Historical VAR Data'!B4817</f>
        <v>38580</v>
      </c>
      <c r="C4826" s="292" t="str">
        <f>'Historical VAR Data'!F4817</f>
        <v>41.75</v>
      </c>
      <c r="D4826">
        <f t="shared" si="75"/>
        <v>8.2105771552765869E-3</v>
      </c>
      <c r="E4826">
        <v>8.2105771552765869E-3</v>
      </c>
    </row>
    <row r="4827" spans="2:5">
      <c r="B4827" s="293">
        <f>'Historical VAR Data'!B4818</f>
        <v>38576</v>
      </c>
      <c r="C4827" s="292" t="str">
        <f>'Historical VAR Data'!F4818</f>
        <v>41.41</v>
      </c>
      <c r="D4827">
        <f t="shared" si="75"/>
        <v>-9.0930844699689539E-3</v>
      </c>
      <c r="E4827">
        <v>-9.0930844699689539E-3</v>
      </c>
    </row>
    <row r="4828" spans="2:5">
      <c r="B4828" s="293">
        <f>'Historical VAR Data'!B4819</f>
        <v>38575</v>
      </c>
      <c r="C4828" s="292" t="str">
        <f>'Historical VAR Data'!F4819</f>
        <v>41.79</v>
      </c>
      <c r="D4828">
        <f t="shared" si="75"/>
        <v>3.6023054755042884E-3</v>
      </c>
      <c r="E4828">
        <v>3.6023054755042884E-3</v>
      </c>
    </row>
    <row r="4829" spans="2:5">
      <c r="B4829" s="293">
        <f>'Historical VAR Data'!B4820</f>
        <v>38574</v>
      </c>
      <c r="C4829" s="292" t="str">
        <f>'Historical VAR Data'!F4820</f>
        <v>41.64</v>
      </c>
      <c r="D4829">
        <f t="shared" si="75"/>
        <v>-1.0926365795724485E-2</v>
      </c>
      <c r="E4829">
        <v>-1.0926365795724485E-2</v>
      </c>
    </row>
    <row r="4830" spans="2:5">
      <c r="B4830" s="293">
        <f>'Historical VAR Data'!B4821</f>
        <v>38573</v>
      </c>
      <c r="C4830" s="292" t="str">
        <f>'Historical VAR Data'!F4821</f>
        <v>42.10</v>
      </c>
      <c r="D4830">
        <f t="shared" si="75"/>
        <v>1.031917446604271E-2</v>
      </c>
      <c r="E4830">
        <v>1.031917446604271E-2</v>
      </c>
    </row>
    <row r="4831" spans="2:5">
      <c r="B4831" s="293">
        <f>'Historical VAR Data'!B4822</f>
        <v>38572</v>
      </c>
      <c r="C4831" s="292" t="str">
        <f>'Historical VAR Data'!F4822</f>
        <v>41.67</v>
      </c>
      <c r="D4831">
        <f t="shared" si="75"/>
        <v>2.6467757459095144E-3</v>
      </c>
      <c r="E4831">
        <v>2.6467757459095144E-3</v>
      </c>
    </row>
    <row r="4832" spans="2:5">
      <c r="B4832" s="293">
        <f>'Historical VAR Data'!B4823</f>
        <v>38569</v>
      </c>
      <c r="C4832" s="292" t="str">
        <f>'Historical VAR Data'!F4823</f>
        <v>41.56</v>
      </c>
      <c r="D4832">
        <f t="shared" si="75"/>
        <v>4.10727228799231E-3</v>
      </c>
      <c r="E4832">
        <v>4.10727228799231E-3</v>
      </c>
    </row>
    <row r="4833" spans="2:5">
      <c r="B4833" s="293">
        <f>'Historical VAR Data'!B4824</f>
        <v>38568</v>
      </c>
      <c r="C4833" s="292" t="str">
        <f>'Historical VAR Data'!F4824</f>
        <v>41.39</v>
      </c>
      <c r="D4833">
        <f t="shared" si="75"/>
        <v>-8.1476156242510506E-3</v>
      </c>
      <c r="E4833">
        <v>-8.1476156242510506E-3</v>
      </c>
    </row>
    <row r="4834" spans="2:5">
      <c r="B4834" s="293">
        <f>'Historical VAR Data'!B4825</f>
        <v>38567</v>
      </c>
      <c r="C4834" s="292" t="str">
        <f>'Historical VAR Data'!F4825</f>
        <v>41.73</v>
      </c>
      <c r="D4834">
        <f t="shared" si="75"/>
        <v>-2.0652429007275347E-2</v>
      </c>
      <c r="E4834">
        <v>-2.0652429007275347E-2</v>
      </c>
    </row>
    <row r="4835" spans="2:5">
      <c r="B4835" s="293">
        <f>'Historical VAR Data'!B4826</f>
        <v>38566</v>
      </c>
      <c r="C4835" s="292" t="str">
        <f>'Historical VAR Data'!F4826</f>
        <v>42.61</v>
      </c>
      <c r="D4835">
        <f t="shared" si="75"/>
        <v>5.4270882491740642E-3</v>
      </c>
      <c r="E4835">
        <v>5.4270882491740642E-3</v>
      </c>
    </row>
    <row r="4836" spans="2:5">
      <c r="B4836" s="293">
        <f>'Historical VAR Data'!B4827</f>
        <v>38565</v>
      </c>
      <c r="C4836" s="292" t="str">
        <f>'Historical VAR Data'!F4827</f>
        <v>42.38</v>
      </c>
      <c r="D4836">
        <f t="shared" si="75"/>
        <v>4.9009900990099109E-2</v>
      </c>
      <c r="E4836">
        <v>4.9009900990099109E-2</v>
      </c>
    </row>
    <row r="4837" spans="2:5">
      <c r="B4837" s="293">
        <f>'Historical VAR Data'!B4828</f>
        <v>38562</v>
      </c>
      <c r="C4837" s="292" t="str">
        <f>'Historical VAR Data'!F4828</f>
        <v>40.40</v>
      </c>
      <c r="D4837">
        <f t="shared" si="75"/>
        <v>-5.1711401132726138E-3</v>
      </c>
      <c r="E4837">
        <v>-5.1711401132726138E-3</v>
      </c>
    </row>
    <row r="4838" spans="2:5">
      <c r="B4838" s="293">
        <f>'Historical VAR Data'!B4829</f>
        <v>38561</v>
      </c>
      <c r="C4838" s="292" t="str">
        <f>'Historical VAR Data'!F4829</f>
        <v>40.61</v>
      </c>
      <c r="D4838">
        <f t="shared" si="75"/>
        <v>0</v>
      </c>
      <c r="E4838">
        <v>0</v>
      </c>
    </row>
    <row r="4839" spans="2:5">
      <c r="B4839" s="293">
        <f>'Historical VAR Data'!B4830</f>
        <v>38560</v>
      </c>
      <c r="C4839" s="292" t="str">
        <f>'Historical VAR Data'!F4830</f>
        <v>40.61</v>
      </c>
      <c r="D4839">
        <f t="shared" si="75"/>
        <v>-6.8476400097823706E-3</v>
      </c>
      <c r="E4839">
        <v>-6.8476400097823706E-3</v>
      </c>
    </row>
    <row r="4840" spans="2:5">
      <c r="B4840" s="293">
        <f>'Historical VAR Data'!B4831</f>
        <v>38559</v>
      </c>
      <c r="C4840" s="292" t="str">
        <f>'Historical VAR Data'!F4831</f>
        <v>40.89</v>
      </c>
      <c r="D4840">
        <f t="shared" si="75"/>
        <v>-2.3638968481375405E-2</v>
      </c>
      <c r="E4840">
        <v>-2.3638968481375405E-2</v>
      </c>
    </row>
    <row r="4841" spans="2:5">
      <c r="B4841" s="293">
        <f>'Historical VAR Data'!B4832</f>
        <v>38558</v>
      </c>
      <c r="C4841" s="292" t="str">
        <f>'Historical VAR Data'!F4832</f>
        <v>41.88</v>
      </c>
      <c r="D4841">
        <f t="shared" si="75"/>
        <v>4.9098196392785592E-2</v>
      </c>
      <c r="E4841">
        <v>4.9098196392785592E-2</v>
      </c>
    </row>
    <row r="4842" spans="2:5">
      <c r="B4842" s="293">
        <f>'Historical VAR Data'!B4833</f>
        <v>38555</v>
      </c>
      <c r="C4842" s="292" t="str">
        <f>'Historical VAR Data'!F4833</f>
        <v>39.92</v>
      </c>
      <c r="D4842">
        <f t="shared" si="75"/>
        <v>6.5557236510339172E-3</v>
      </c>
      <c r="E4842">
        <v>6.5557236510339172E-3</v>
      </c>
    </row>
    <row r="4843" spans="2:5">
      <c r="B4843" s="293">
        <f>'Historical VAR Data'!B4834</f>
        <v>38554</v>
      </c>
      <c r="C4843" s="292" t="str">
        <f>'Historical VAR Data'!F4834</f>
        <v>39.66</v>
      </c>
      <c r="D4843">
        <f t="shared" si="75"/>
        <v>-1.259128682951505E-3</v>
      </c>
      <c r="E4843">
        <v>-1.259128682951505E-3</v>
      </c>
    </row>
    <row r="4844" spans="2:5">
      <c r="B4844" s="293">
        <f>'Historical VAR Data'!B4835</f>
        <v>38553</v>
      </c>
      <c r="C4844" s="292" t="str">
        <f>'Historical VAR Data'!F4835</f>
        <v>39.71</v>
      </c>
      <c r="D4844">
        <f t="shared" si="75"/>
        <v>2.2715800100959974E-3</v>
      </c>
      <c r="E4844">
        <v>2.2715800100959974E-3</v>
      </c>
    </row>
    <row r="4845" spans="2:5">
      <c r="B4845" s="293">
        <f>'Historical VAR Data'!B4836</f>
        <v>38552</v>
      </c>
      <c r="C4845" s="292" t="str">
        <f>'Historical VAR Data'!F4836</f>
        <v>39.62</v>
      </c>
      <c r="D4845">
        <f t="shared" si="75"/>
        <v>5.0505050505040454E-4</v>
      </c>
      <c r="E4845">
        <v>5.0505050505040454E-4</v>
      </c>
    </row>
    <row r="4846" spans="2:5">
      <c r="B4846" s="293">
        <f>'Historical VAR Data'!B4837</f>
        <v>38551</v>
      </c>
      <c r="C4846" s="292" t="str">
        <f>'Historical VAR Data'!F4837</f>
        <v>39.60</v>
      </c>
      <c r="D4846">
        <f t="shared" si="75"/>
        <v>0</v>
      </c>
      <c r="E4846">
        <v>0</v>
      </c>
    </row>
    <row r="4847" spans="2:5">
      <c r="B4847" s="293">
        <f>'Historical VAR Data'!B4838</f>
        <v>38548</v>
      </c>
      <c r="C4847" s="292" t="str">
        <f>'Historical VAR Data'!F4838</f>
        <v>39.60</v>
      </c>
      <c r="D4847">
        <f t="shared" si="75"/>
        <v>4.3114379913771674E-3</v>
      </c>
      <c r="E4847">
        <v>4.3114379913771674E-3</v>
      </c>
    </row>
    <row r="4848" spans="2:5">
      <c r="B4848" s="293">
        <f>'Historical VAR Data'!B4839</f>
        <v>38547</v>
      </c>
      <c r="C4848" s="292" t="str">
        <f>'Historical VAR Data'!F4839</f>
        <v>39.43</v>
      </c>
      <c r="D4848">
        <f t="shared" si="75"/>
        <v>1.7285861713106341E-2</v>
      </c>
      <c r="E4848">
        <v>1.7285861713106341E-2</v>
      </c>
    </row>
    <row r="4849" spans="2:5">
      <c r="B4849" s="293">
        <f>'Historical VAR Data'!B4840</f>
        <v>38546</v>
      </c>
      <c r="C4849" s="292" t="str">
        <f>'Historical VAR Data'!F4840</f>
        <v>38.76</v>
      </c>
      <c r="D4849">
        <f t="shared" si="75"/>
        <v>-2.8299459737586683E-3</v>
      </c>
      <c r="E4849">
        <v>-2.8299459737586683E-3</v>
      </c>
    </row>
    <row r="4850" spans="2:5">
      <c r="B4850" s="293">
        <f>'Historical VAR Data'!B4841</f>
        <v>38545</v>
      </c>
      <c r="C4850" s="292" t="str">
        <f>'Historical VAR Data'!F4841</f>
        <v>38.87</v>
      </c>
      <c r="D4850">
        <f t="shared" si="75"/>
        <v>2.8379772961816159E-3</v>
      </c>
      <c r="E4850">
        <v>2.8379772961816159E-3</v>
      </c>
    </row>
    <row r="4851" spans="2:5">
      <c r="B4851" s="293">
        <f>'Historical VAR Data'!B4842</f>
        <v>38544</v>
      </c>
      <c r="C4851" s="292" t="str">
        <f>'Historical VAR Data'!F4842</f>
        <v>38.76</v>
      </c>
      <c r="D4851">
        <f t="shared" si="75"/>
        <v>1.4128728414442678E-2</v>
      </c>
      <c r="E4851">
        <v>1.4128728414442678E-2</v>
      </c>
    </row>
    <row r="4852" spans="2:5">
      <c r="B4852" s="293">
        <f>'Historical VAR Data'!B4843</f>
        <v>38541</v>
      </c>
      <c r="C4852" s="292" t="str">
        <f>'Historical VAR Data'!F4843</f>
        <v>38.22</v>
      </c>
      <c r="D4852">
        <f t="shared" si="75"/>
        <v>1.7842876165113229E-2</v>
      </c>
      <c r="E4852">
        <v>1.7842876165113229E-2</v>
      </c>
    </row>
    <row r="4853" spans="2:5">
      <c r="B4853" s="293">
        <f>'Historical VAR Data'!B4844</f>
        <v>38540</v>
      </c>
      <c r="C4853" s="292" t="str">
        <f>'Historical VAR Data'!F4844</f>
        <v>37.55</v>
      </c>
      <c r="D4853">
        <f t="shared" si="75"/>
        <v>-2.366094643785761E-2</v>
      </c>
      <c r="E4853">
        <v>-2.366094643785761E-2</v>
      </c>
    </row>
    <row r="4854" spans="2:5">
      <c r="B4854" s="293">
        <f>'Historical VAR Data'!B4845</f>
        <v>38539</v>
      </c>
      <c r="C4854" s="292" t="str">
        <f>'Historical VAR Data'!F4845</f>
        <v>38.46</v>
      </c>
      <c r="D4854">
        <f t="shared" si="75"/>
        <v>3.7216828478964473E-2</v>
      </c>
      <c r="E4854">
        <v>3.7216828478964473E-2</v>
      </c>
    </row>
    <row r="4855" spans="2:5">
      <c r="B4855" s="293">
        <f>'Historical VAR Data'!B4846</f>
        <v>38538</v>
      </c>
      <c r="C4855" s="292" t="str">
        <f>'Historical VAR Data'!F4846</f>
        <v>37.08</v>
      </c>
      <c r="D4855">
        <f t="shared" si="75"/>
        <v>-1.3042321000798562E-2</v>
      </c>
      <c r="E4855">
        <v>-1.3042321000798562E-2</v>
      </c>
    </row>
    <row r="4856" spans="2:5">
      <c r="B4856" s="293">
        <f>'Historical VAR Data'!B4847</f>
        <v>38537</v>
      </c>
      <c r="C4856" s="292" t="str">
        <f>'Historical VAR Data'!F4847</f>
        <v>37.57</v>
      </c>
      <c r="D4856">
        <f t="shared" si="75"/>
        <v>2.6222343621961238E-2</v>
      </c>
      <c r="E4856">
        <v>2.6222343621961238E-2</v>
      </c>
    </row>
    <row r="4857" spans="2:5">
      <c r="B4857" s="293">
        <f>'Historical VAR Data'!B4848</f>
        <v>38534</v>
      </c>
      <c r="C4857" s="292" t="str">
        <f>'Historical VAR Data'!F4848</f>
        <v>36.61</v>
      </c>
      <c r="D4857">
        <f t="shared" si="75"/>
        <v>2.4342473419138148E-2</v>
      </c>
      <c r="E4857">
        <v>2.4342473419138148E-2</v>
      </c>
    </row>
    <row r="4858" spans="2:5">
      <c r="B4858" s="293">
        <f>'Historical VAR Data'!B4849</f>
        <v>38533</v>
      </c>
      <c r="C4858" s="292" t="str">
        <f>'Historical VAR Data'!F4849</f>
        <v>35.74</v>
      </c>
      <c r="D4858">
        <f t="shared" si="75"/>
        <v>-1.1341632088519961E-2</v>
      </c>
      <c r="E4858">
        <v>-1.1341632088519961E-2</v>
      </c>
    </row>
    <row r="4859" spans="2:5">
      <c r="B4859" s="293">
        <f>'Historical VAR Data'!B4850</f>
        <v>38532</v>
      </c>
      <c r="C4859" s="292" t="str">
        <f>'Historical VAR Data'!F4850</f>
        <v>36.15</v>
      </c>
      <c r="D4859">
        <f t="shared" si="75"/>
        <v>1.3172645739910283E-2</v>
      </c>
      <c r="E4859">
        <v>1.3172645739910283E-2</v>
      </c>
    </row>
    <row r="4860" spans="2:5">
      <c r="B4860" s="293">
        <f>'Historical VAR Data'!B4851</f>
        <v>38531</v>
      </c>
      <c r="C4860" s="292" t="str">
        <f>'Historical VAR Data'!F4851</f>
        <v>35.68</v>
      </c>
      <c r="D4860">
        <f t="shared" si="75"/>
        <v>-2.1929824561403431E-2</v>
      </c>
      <c r="E4860">
        <v>-2.1929824561403431E-2</v>
      </c>
    </row>
    <row r="4861" spans="2:5">
      <c r="B4861" s="293">
        <f>'Historical VAR Data'!B4852</f>
        <v>38530</v>
      </c>
      <c r="C4861" s="292" t="str">
        <f>'Historical VAR Data'!F4852</f>
        <v>36.48</v>
      </c>
      <c r="D4861">
        <f t="shared" si="75"/>
        <v>-9.7719869706842152E-3</v>
      </c>
      <c r="E4861">
        <v>-9.7719869706842152E-3</v>
      </c>
    </row>
    <row r="4862" spans="2:5">
      <c r="B4862" s="293">
        <f>'Historical VAR Data'!B4853</f>
        <v>38527</v>
      </c>
      <c r="C4862" s="292" t="str">
        <f>'Historical VAR Data'!F4853</f>
        <v>36.84</v>
      </c>
      <c r="D4862">
        <f t="shared" si="75"/>
        <v>1.4037985136251173E-2</v>
      </c>
      <c r="E4862">
        <v>1.4037985136251173E-2</v>
      </c>
    </row>
    <row r="4863" spans="2:5">
      <c r="B4863" s="293">
        <f>'Historical VAR Data'!B4854</f>
        <v>38526</v>
      </c>
      <c r="C4863" s="292" t="str">
        <f>'Historical VAR Data'!F4854</f>
        <v>36.33</v>
      </c>
      <c r="D4863">
        <f t="shared" si="75"/>
        <v>1.9305019305019384E-3</v>
      </c>
      <c r="E4863">
        <v>1.9305019305019384E-3</v>
      </c>
    </row>
    <row r="4864" spans="2:5">
      <c r="B4864" s="293">
        <f>'Historical VAR Data'!B4855</f>
        <v>38525</v>
      </c>
      <c r="C4864" s="292" t="str">
        <f>'Historical VAR Data'!F4855</f>
        <v>36.26</v>
      </c>
      <c r="D4864">
        <f t="shared" si="75"/>
        <v>1.5117581187010055E-2</v>
      </c>
      <c r="E4864">
        <v>1.5117581187010055E-2</v>
      </c>
    </row>
    <row r="4865" spans="2:5">
      <c r="B4865" s="293">
        <f>'Historical VAR Data'!B4856</f>
        <v>38524</v>
      </c>
      <c r="C4865" s="292" t="str">
        <f>'Historical VAR Data'!F4856</f>
        <v>35.72</v>
      </c>
      <c r="D4865">
        <f t="shared" si="75"/>
        <v>0</v>
      </c>
      <c r="E4865">
        <v>0</v>
      </c>
    </row>
    <row r="4866" spans="2:5">
      <c r="B4866" s="293">
        <f>'Historical VAR Data'!B4857</f>
        <v>38523</v>
      </c>
      <c r="C4866" s="292" t="str">
        <f>'Historical VAR Data'!F4857</f>
        <v>35.72</v>
      </c>
      <c r="D4866">
        <f t="shared" si="75"/>
        <v>0</v>
      </c>
      <c r="E4866">
        <v>0</v>
      </c>
    </row>
    <row r="4867" spans="2:5">
      <c r="B4867" s="293">
        <f>'Historical VAR Data'!B4858</f>
        <v>38520</v>
      </c>
      <c r="C4867" s="292" t="str">
        <f>'Historical VAR Data'!F4858</f>
        <v>35.72</v>
      </c>
      <c r="D4867">
        <f t="shared" si="75"/>
        <v>5.6022408963574285E-4</v>
      </c>
      <c r="E4867">
        <v>5.6022408963574285E-4</v>
      </c>
    </row>
    <row r="4868" spans="2:5">
      <c r="B4868" s="293">
        <f>'Historical VAR Data'!B4859</f>
        <v>38519</v>
      </c>
      <c r="C4868" s="292" t="str">
        <f>'Historical VAR Data'!F4859</f>
        <v>35.70</v>
      </c>
      <c r="D4868">
        <f t="shared" si="75"/>
        <v>-1.0257831993346201E-2</v>
      </c>
      <c r="E4868">
        <v>-1.0257831993346201E-2</v>
      </c>
    </row>
    <row r="4869" spans="2:5">
      <c r="B4869" s="293">
        <f>'Historical VAR Data'!B4860</f>
        <v>38518</v>
      </c>
      <c r="C4869" s="292" t="str">
        <f>'Historical VAR Data'!F4860</f>
        <v>36.07</v>
      </c>
      <c r="D4869">
        <f t="shared" si="75"/>
        <v>9.2333519865696219E-3</v>
      </c>
      <c r="E4869">
        <v>9.2333519865696219E-3</v>
      </c>
    </row>
    <row r="4870" spans="2:5">
      <c r="B4870" s="293">
        <f>'Historical VAR Data'!B4861</f>
        <v>38517</v>
      </c>
      <c r="C4870" s="292" t="str">
        <f>'Historical VAR Data'!F4861</f>
        <v>35.74</v>
      </c>
      <c r="D4870">
        <f t="shared" si="75"/>
        <v>-2.376399890740228E-2</v>
      </c>
      <c r="E4870">
        <v>-2.376399890740228E-2</v>
      </c>
    </row>
    <row r="4871" spans="2:5">
      <c r="B4871" s="293">
        <f>'Historical VAR Data'!B4862</f>
        <v>38516</v>
      </c>
      <c r="C4871" s="292" t="str">
        <f>'Historical VAR Data'!F4862</f>
        <v>36.61</v>
      </c>
      <c r="D4871">
        <f t="shared" si="75"/>
        <v>-6.7824199674443846E-3</v>
      </c>
      <c r="E4871">
        <v>-6.7824199674443846E-3</v>
      </c>
    </row>
    <row r="4872" spans="2:5">
      <c r="B4872" s="293">
        <f>'Historical VAR Data'!B4863</f>
        <v>38513</v>
      </c>
      <c r="C4872" s="292" t="str">
        <f>'Historical VAR Data'!F4863</f>
        <v>36.86</v>
      </c>
      <c r="D4872">
        <f t="shared" si="75"/>
        <v>-3.5144633684780361E-3</v>
      </c>
      <c r="E4872">
        <v>-3.5144633684780361E-3</v>
      </c>
    </row>
    <row r="4873" spans="2:5">
      <c r="B4873" s="293">
        <f>'Historical VAR Data'!B4864</f>
        <v>38512</v>
      </c>
      <c r="C4873" s="292" t="str">
        <f>'Historical VAR Data'!F4864</f>
        <v>36.99</v>
      </c>
      <c r="D4873">
        <f t="shared" si="75"/>
        <v>-7.5127448349879555E-3</v>
      </c>
      <c r="E4873">
        <v>-7.5127448349879555E-3</v>
      </c>
    </row>
    <row r="4874" spans="2:5">
      <c r="B4874" s="293">
        <f>'Historical VAR Data'!B4865</f>
        <v>38511</v>
      </c>
      <c r="C4874" s="292" t="str">
        <f>'Historical VAR Data'!F4865</f>
        <v>37.27</v>
      </c>
      <c r="D4874">
        <f t="shared" si="75"/>
        <v>6.2095032397409284E-3</v>
      </c>
      <c r="E4874">
        <v>6.2095032397409284E-3</v>
      </c>
    </row>
    <row r="4875" spans="2:5">
      <c r="B4875" s="293">
        <f>'Historical VAR Data'!B4866</f>
        <v>38510</v>
      </c>
      <c r="C4875" s="292" t="str">
        <f>'Historical VAR Data'!F4866</f>
        <v>37.04</v>
      </c>
      <c r="D4875">
        <f t="shared" si="75"/>
        <v>4.0661425860666458E-3</v>
      </c>
      <c r="E4875">
        <v>4.0661425860666458E-3</v>
      </c>
    </row>
    <row r="4876" spans="2:5">
      <c r="B4876" s="293">
        <f>'Historical VAR Data'!B4867</f>
        <v>38509</v>
      </c>
      <c r="C4876" s="292" t="str">
        <f>'Historical VAR Data'!F4867</f>
        <v>36.89</v>
      </c>
      <c r="D4876">
        <f t="shared" si="75"/>
        <v>2.9584147362545419E-2</v>
      </c>
      <c r="E4876">
        <v>2.9584147362545419E-2</v>
      </c>
    </row>
    <row r="4877" spans="2:5">
      <c r="B4877" s="293">
        <f>'Historical VAR Data'!B4868</f>
        <v>38506</v>
      </c>
      <c r="C4877" s="292" t="str">
        <f>'Historical VAR Data'!F4868</f>
        <v>35.83</v>
      </c>
      <c r="D4877">
        <f t="shared" ref="D4877:D4940" si="76">(C4877-C4878)/C4878</f>
        <v>1.0434292160180412E-2</v>
      </c>
      <c r="E4877">
        <v>1.0434292160180412E-2</v>
      </c>
    </row>
    <row r="4878" spans="2:5">
      <c r="B4878" s="293">
        <f>'Historical VAR Data'!B4869</f>
        <v>38505</v>
      </c>
      <c r="C4878" s="292" t="str">
        <f>'Historical VAR Data'!F4869</f>
        <v>35.46</v>
      </c>
      <c r="D4878">
        <f t="shared" si="76"/>
        <v>-1.4452473596442359E-2</v>
      </c>
      <c r="E4878">
        <v>-1.4452473596442359E-2</v>
      </c>
    </row>
    <row r="4879" spans="2:5">
      <c r="B4879" s="293">
        <f>'Historical VAR Data'!B4870</f>
        <v>38504</v>
      </c>
      <c r="C4879" s="292" t="str">
        <f>'Historical VAR Data'!F4870</f>
        <v>35.98</v>
      </c>
      <c r="D4879">
        <f t="shared" si="76"/>
        <v>5.5617352614004503E-4</v>
      </c>
      <c r="E4879">
        <v>5.5617352614004503E-4</v>
      </c>
    </row>
    <row r="4880" spans="2:5">
      <c r="B4880" s="293">
        <f>'Historical VAR Data'!B4871</f>
        <v>38503</v>
      </c>
      <c r="C4880" s="292" t="str">
        <f>'Historical VAR Data'!F4871</f>
        <v>35.96</v>
      </c>
      <c r="D4880">
        <f t="shared" si="76"/>
        <v>8.4127874369042139E-3</v>
      </c>
      <c r="E4880">
        <v>8.4127874369042139E-3</v>
      </c>
    </row>
    <row r="4881" spans="2:5">
      <c r="B4881" s="293">
        <f>'Historical VAR Data'!B4872</f>
        <v>38502</v>
      </c>
      <c r="C4881" s="292" t="str">
        <f>'Historical VAR Data'!F4872</f>
        <v>35.66</v>
      </c>
      <c r="D4881">
        <f t="shared" si="76"/>
        <v>-3.6322995250070568E-3</v>
      </c>
      <c r="E4881">
        <v>-3.6322995250070568E-3</v>
      </c>
    </row>
    <row r="4882" spans="2:5">
      <c r="B4882" s="293">
        <f>'Historical VAR Data'!B4873</f>
        <v>38499</v>
      </c>
      <c r="C4882" s="292" t="str">
        <f>'Historical VAR Data'!F4873</f>
        <v>35.79</v>
      </c>
      <c r="D4882">
        <f t="shared" si="76"/>
        <v>7.8851027879470893E-3</v>
      </c>
      <c r="E4882">
        <v>7.8851027879470893E-3</v>
      </c>
    </row>
    <row r="4883" spans="2:5">
      <c r="B4883" s="293">
        <f>'Historical VAR Data'!B4874</f>
        <v>38498</v>
      </c>
      <c r="C4883" s="292" t="str">
        <f>'Historical VAR Data'!F4874</f>
        <v>35.51</v>
      </c>
      <c r="D4883">
        <f t="shared" si="76"/>
        <v>-1.8247166159801043E-2</v>
      </c>
      <c r="E4883">
        <v>-1.8247166159801043E-2</v>
      </c>
    </row>
    <row r="4884" spans="2:5">
      <c r="B4884" s="293">
        <f>'Historical VAR Data'!B4875</f>
        <v>38497</v>
      </c>
      <c r="C4884" s="292" t="str">
        <f>'Historical VAR Data'!F4875</f>
        <v>36.17</v>
      </c>
      <c r="D4884">
        <f t="shared" si="76"/>
        <v>1.6615895873719822E-3</v>
      </c>
      <c r="E4884">
        <v>1.6615895873719822E-3</v>
      </c>
    </row>
    <row r="4885" spans="2:5">
      <c r="B4885" s="293">
        <f>'Historical VAR Data'!B4876</f>
        <v>38496</v>
      </c>
      <c r="C4885" s="292" t="str">
        <f>'Historical VAR Data'!F4876</f>
        <v>36.11</v>
      </c>
      <c r="D4885">
        <f t="shared" si="76"/>
        <v>-3.0369961347321765E-3</v>
      </c>
      <c r="E4885">
        <v>-3.0369961347321765E-3</v>
      </c>
    </row>
    <row r="4886" spans="2:5">
      <c r="B4886" s="293">
        <f>'Historical VAR Data'!B4877</f>
        <v>38495</v>
      </c>
      <c r="C4886" s="292" t="str">
        <f>'Historical VAR Data'!F4877</f>
        <v>36.22</v>
      </c>
      <c r="D4886">
        <f t="shared" si="76"/>
        <v>3.6021058464947475E-3</v>
      </c>
      <c r="E4886">
        <v>3.6021058464947475E-3</v>
      </c>
    </row>
    <row r="4887" spans="2:5">
      <c r="B4887" s="293">
        <f>'Historical VAR Data'!B4878</f>
        <v>38492</v>
      </c>
      <c r="C4887" s="292" t="str">
        <f>'Historical VAR Data'!F4878</f>
        <v>36.09</v>
      </c>
      <c r="D4887">
        <f t="shared" si="76"/>
        <v>-2.2117777163394607E-3</v>
      </c>
      <c r="E4887">
        <v>-2.2117777163394607E-3</v>
      </c>
    </row>
    <row r="4888" spans="2:5">
      <c r="B4888" s="293">
        <f>'Historical VAR Data'!B4879</f>
        <v>38491</v>
      </c>
      <c r="C4888" s="292" t="str">
        <f>'Historical VAR Data'!F4879</f>
        <v>36.17</v>
      </c>
      <c r="D4888">
        <f t="shared" si="76"/>
        <v>-4.4040737682355243E-3</v>
      </c>
      <c r="E4888">
        <v>-4.4040737682355243E-3</v>
      </c>
    </row>
    <row r="4889" spans="2:5">
      <c r="B4889" s="293">
        <f>'Historical VAR Data'!B4880</f>
        <v>38490</v>
      </c>
      <c r="C4889" s="292" t="str">
        <f>'Historical VAR Data'!F4880</f>
        <v>36.33</v>
      </c>
      <c r="D4889">
        <f t="shared" si="76"/>
        <v>6.6500415627596251E-3</v>
      </c>
      <c r="E4889">
        <v>6.6500415627596251E-3</v>
      </c>
    </row>
    <row r="4890" spans="2:5">
      <c r="B4890" s="293">
        <f>'Historical VAR Data'!B4881</f>
        <v>38489</v>
      </c>
      <c r="C4890" s="292" t="str">
        <f>'Historical VAR Data'!F4881</f>
        <v>36.09</v>
      </c>
      <c r="D4890">
        <f t="shared" si="76"/>
        <v>-1.5279672578444616E-2</v>
      </c>
      <c r="E4890">
        <v>-1.5279672578444616E-2</v>
      </c>
    </row>
    <row r="4891" spans="2:5">
      <c r="B4891" s="293">
        <f>'Historical VAR Data'!B4882</f>
        <v>38488</v>
      </c>
      <c r="C4891" s="292" t="str">
        <f>'Historical VAR Data'!F4882</f>
        <v>36.65</v>
      </c>
      <c r="D4891">
        <f t="shared" si="76"/>
        <v>6.0389788635739463E-3</v>
      </c>
      <c r="E4891">
        <v>6.0389788635739463E-3</v>
      </c>
    </row>
    <row r="4892" spans="2:5">
      <c r="B4892" s="293">
        <f>'Historical VAR Data'!B4883</f>
        <v>38485</v>
      </c>
      <c r="C4892" s="292" t="str">
        <f>'Historical VAR Data'!F4883</f>
        <v>36.43</v>
      </c>
      <c r="D4892">
        <f t="shared" si="76"/>
        <v>-1.3706140350876416E-3</v>
      </c>
      <c r="E4892">
        <v>-1.3706140350876416E-3</v>
      </c>
    </row>
    <row r="4893" spans="2:5">
      <c r="B4893" s="293">
        <f>'Historical VAR Data'!B4884</f>
        <v>38484</v>
      </c>
      <c r="C4893" s="292" t="str">
        <f>'Historical VAR Data'!F4884</f>
        <v>36.48</v>
      </c>
      <c r="D4893">
        <f t="shared" si="76"/>
        <v>-2.733734281027923E-3</v>
      </c>
      <c r="E4893">
        <v>-2.733734281027923E-3</v>
      </c>
    </row>
    <row r="4894" spans="2:5">
      <c r="B4894" s="293">
        <f>'Historical VAR Data'!B4885</f>
        <v>38483</v>
      </c>
      <c r="C4894" s="292" t="str">
        <f>'Historical VAR Data'!F4885</f>
        <v>36.58</v>
      </c>
      <c r="D4894">
        <f t="shared" si="76"/>
        <v>1.6429353778750044E-3</v>
      </c>
      <c r="E4894">
        <v>1.6429353778750044E-3</v>
      </c>
    </row>
    <row r="4895" spans="2:5">
      <c r="B4895" s="293">
        <f>'Historical VAR Data'!B4886</f>
        <v>38482</v>
      </c>
      <c r="C4895" s="292" t="str">
        <f>'Historical VAR Data'!F4886</f>
        <v>36.52</v>
      </c>
      <c r="D4895">
        <f t="shared" si="76"/>
        <v>6.0606060606062254E-3</v>
      </c>
      <c r="E4895">
        <v>6.0606060606062254E-3</v>
      </c>
    </row>
    <row r="4896" spans="2:5">
      <c r="B4896" s="293">
        <f>'Historical VAR Data'!B4887</f>
        <v>38481</v>
      </c>
      <c r="C4896" s="292" t="str">
        <f>'Historical VAR Data'!F4887</f>
        <v>36.30</v>
      </c>
      <c r="D4896">
        <f t="shared" si="76"/>
        <v>1.5668718522663546E-2</v>
      </c>
      <c r="E4896">
        <v>1.5668718522663546E-2</v>
      </c>
    </row>
    <row r="4897" spans="2:5">
      <c r="B4897" s="293">
        <f>'Historical VAR Data'!B4888</f>
        <v>38478</v>
      </c>
      <c r="C4897" s="292" t="str">
        <f>'Historical VAR Data'!F4888</f>
        <v>35.74</v>
      </c>
      <c r="D4897">
        <f t="shared" si="76"/>
        <v>4.779308405960127E-3</v>
      </c>
      <c r="E4897">
        <v>4.779308405960127E-3</v>
      </c>
    </row>
    <row r="4898" spans="2:5">
      <c r="B4898" s="293">
        <f>'Historical VAR Data'!B4889</f>
        <v>38477</v>
      </c>
      <c r="C4898" s="292" t="str">
        <f>'Historical VAR Data'!F4889</f>
        <v>35.57</v>
      </c>
      <c r="D4898">
        <f t="shared" si="76"/>
        <v>6.7930936880838382E-3</v>
      </c>
      <c r="E4898">
        <v>6.7930936880838382E-3</v>
      </c>
    </row>
    <row r="4899" spans="2:5">
      <c r="B4899" s="293">
        <f>'Historical VAR Data'!B4890</f>
        <v>38476</v>
      </c>
      <c r="C4899" s="292" t="str">
        <f>'Historical VAR Data'!F4890</f>
        <v>35.33</v>
      </c>
      <c r="D4899">
        <f t="shared" si="76"/>
        <v>0</v>
      </c>
      <c r="E4899">
        <v>0</v>
      </c>
    </row>
    <row r="4900" spans="2:5">
      <c r="B4900" s="293">
        <f>'Historical VAR Data'!B4891</f>
        <v>38475</v>
      </c>
      <c r="C4900" s="292" t="str">
        <f>'Historical VAR Data'!F4891</f>
        <v>35.33</v>
      </c>
      <c r="D4900">
        <f t="shared" si="76"/>
        <v>-8.4841628959279229E-4</v>
      </c>
      <c r="E4900">
        <v>-8.4841628959279229E-4</v>
      </c>
    </row>
    <row r="4901" spans="2:5">
      <c r="B4901" s="293">
        <f>'Historical VAR Data'!B4892</f>
        <v>38474</v>
      </c>
      <c r="C4901" s="292" t="str">
        <f>'Historical VAR Data'!F4892</f>
        <v>35.36</v>
      </c>
      <c r="D4901">
        <f t="shared" si="76"/>
        <v>-5.6529112492942693E-4</v>
      </c>
      <c r="E4901">
        <v>-5.6529112492942693E-4</v>
      </c>
    </row>
    <row r="4902" spans="2:5">
      <c r="B4902" s="293">
        <f>'Historical VAR Data'!B4893</f>
        <v>38471</v>
      </c>
      <c r="C4902" s="292" t="str">
        <f>'Historical VAR Data'!F4893</f>
        <v>35.38</v>
      </c>
      <c r="D4902">
        <f t="shared" si="76"/>
        <v>6.8298235628913486E-3</v>
      </c>
      <c r="E4902">
        <v>6.8298235628913486E-3</v>
      </c>
    </row>
    <row r="4903" spans="2:5">
      <c r="B4903" s="293">
        <f>'Historical VAR Data'!B4894</f>
        <v>38470</v>
      </c>
      <c r="C4903" s="292" t="str">
        <f>'Historical VAR Data'!F4894</f>
        <v>35.14</v>
      </c>
      <c r="D4903">
        <f t="shared" si="76"/>
        <v>-3.4350096180269303E-2</v>
      </c>
      <c r="E4903">
        <v>-3.4350096180269303E-2</v>
      </c>
    </row>
    <row r="4904" spans="2:5">
      <c r="B4904" s="293">
        <f>'Historical VAR Data'!B4895</f>
        <v>38469</v>
      </c>
      <c r="C4904" s="292" t="str">
        <f>'Historical VAR Data'!F4895</f>
        <v>36.39</v>
      </c>
      <c r="D4904">
        <f t="shared" si="76"/>
        <v>-1.4622258326563746E-2</v>
      </c>
      <c r="E4904">
        <v>-1.4622258326563746E-2</v>
      </c>
    </row>
    <row r="4905" spans="2:5">
      <c r="B4905" s="293">
        <f>'Historical VAR Data'!B4896</f>
        <v>38468</v>
      </c>
      <c r="C4905" s="292" t="str">
        <f>'Historical VAR Data'!F4896</f>
        <v>36.93</v>
      </c>
      <c r="D4905">
        <f t="shared" si="76"/>
        <v>-2.1615779519048445E-3</v>
      </c>
      <c r="E4905">
        <v>-2.1615779519048445E-3</v>
      </c>
    </row>
    <row r="4906" spans="2:5">
      <c r="B4906" s="293">
        <f>'Historical VAR Data'!B4897</f>
        <v>38467</v>
      </c>
      <c r="C4906" s="292" t="str">
        <f>'Historical VAR Data'!F4897</f>
        <v>37.01</v>
      </c>
      <c r="D4906">
        <f t="shared" si="76"/>
        <v>9.8226466575716091E-3</v>
      </c>
      <c r="E4906">
        <v>9.8226466575716091E-3</v>
      </c>
    </row>
    <row r="4907" spans="2:5">
      <c r="B4907" s="293">
        <f>'Historical VAR Data'!B4898</f>
        <v>38464</v>
      </c>
      <c r="C4907" s="292" t="str">
        <f>'Historical VAR Data'!F4898</f>
        <v>36.65</v>
      </c>
      <c r="D4907">
        <f t="shared" si="76"/>
        <v>-1.6344320348679452E-3</v>
      </c>
      <c r="E4907">
        <v>-1.6344320348679452E-3</v>
      </c>
    </row>
    <row r="4908" spans="2:5">
      <c r="B4908" s="293">
        <f>'Historical VAR Data'!B4899</f>
        <v>38463</v>
      </c>
      <c r="C4908" s="292" t="str">
        <f>'Historical VAR Data'!F4899</f>
        <v>36.71</v>
      </c>
      <c r="D4908">
        <f t="shared" si="76"/>
        <v>8.2394946443285991E-3</v>
      </c>
      <c r="E4908">
        <v>8.2394946443285991E-3</v>
      </c>
    </row>
    <row r="4909" spans="2:5">
      <c r="B4909" s="293">
        <f>'Historical VAR Data'!B4900</f>
        <v>38462</v>
      </c>
      <c r="C4909" s="292" t="str">
        <f>'Historical VAR Data'!F4900</f>
        <v>36.41</v>
      </c>
      <c r="D4909">
        <f t="shared" si="76"/>
        <v>1.3641425389754868E-2</v>
      </c>
      <c r="E4909">
        <v>1.3641425389754868E-2</v>
      </c>
    </row>
    <row r="4910" spans="2:5">
      <c r="B4910" s="293">
        <f>'Historical VAR Data'!B4901</f>
        <v>38461</v>
      </c>
      <c r="C4910" s="292" t="str">
        <f>'Historical VAR Data'!F4901</f>
        <v>35.92</v>
      </c>
      <c r="D4910">
        <f t="shared" si="76"/>
        <v>4.1934582051998482E-3</v>
      </c>
      <c r="E4910">
        <v>4.1934582051998482E-3</v>
      </c>
    </row>
    <row r="4911" spans="2:5">
      <c r="B4911" s="293">
        <f>'Historical VAR Data'!B4902</f>
        <v>38460</v>
      </c>
      <c r="C4911" s="292" t="str">
        <f>'Historical VAR Data'!F4902</f>
        <v>35.77</v>
      </c>
      <c r="D4911">
        <f t="shared" si="76"/>
        <v>-1.10588885816975E-2</v>
      </c>
      <c r="E4911">
        <v>-1.10588885816975E-2</v>
      </c>
    </row>
    <row r="4912" spans="2:5">
      <c r="B4912" s="293">
        <f>'Historical VAR Data'!B4903</f>
        <v>38457</v>
      </c>
      <c r="C4912" s="292" t="str">
        <f>'Historical VAR Data'!F4903</f>
        <v>36.17</v>
      </c>
      <c r="D4912">
        <f t="shared" si="76"/>
        <v>-2.454153182308513E-2</v>
      </c>
      <c r="E4912">
        <v>-2.454153182308513E-2</v>
      </c>
    </row>
    <row r="4913" spans="2:5">
      <c r="B4913" s="293">
        <f>'Historical VAR Data'!B4904</f>
        <v>38455</v>
      </c>
      <c r="C4913" s="292" t="str">
        <f>'Historical VAR Data'!F4904</f>
        <v>37.08</v>
      </c>
      <c r="D4913">
        <f t="shared" si="76"/>
        <v>7.0613796849537756E-3</v>
      </c>
      <c r="E4913">
        <v>7.0613796849537756E-3</v>
      </c>
    </row>
    <row r="4914" spans="2:5">
      <c r="B4914" s="293">
        <f>'Historical VAR Data'!B4905</f>
        <v>38454</v>
      </c>
      <c r="C4914" s="292" t="str">
        <f>'Historical VAR Data'!F4905</f>
        <v>36.82</v>
      </c>
      <c r="D4914">
        <f t="shared" si="76"/>
        <v>5.7361376673040389E-3</v>
      </c>
      <c r="E4914">
        <v>5.7361376673040389E-3</v>
      </c>
    </row>
    <row r="4915" spans="2:5">
      <c r="B4915" s="293">
        <f>'Historical VAR Data'!B4906</f>
        <v>38453</v>
      </c>
      <c r="C4915" s="292" t="str">
        <f>'Historical VAR Data'!F4906</f>
        <v>36.61</v>
      </c>
      <c r="D4915">
        <f t="shared" si="76"/>
        <v>-9.73762510143358E-3</v>
      </c>
      <c r="E4915">
        <v>-9.73762510143358E-3</v>
      </c>
    </row>
    <row r="4916" spans="2:5">
      <c r="B4916" s="293">
        <f>'Historical VAR Data'!B4907</f>
        <v>38450</v>
      </c>
      <c r="C4916" s="292" t="str">
        <f>'Historical VAR Data'!F4907</f>
        <v>36.97</v>
      </c>
      <c r="D4916">
        <f t="shared" si="76"/>
        <v>9.2820092820091807E-3</v>
      </c>
      <c r="E4916">
        <v>9.2820092820091807E-3</v>
      </c>
    </row>
    <row r="4917" spans="2:5">
      <c r="B4917" s="293">
        <f>'Historical VAR Data'!B4908</f>
        <v>38449</v>
      </c>
      <c r="C4917" s="292" t="str">
        <f>'Historical VAR Data'!F4908</f>
        <v>36.63</v>
      </c>
      <c r="D4917">
        <f t="shared" si="76"/>
        <v>5.4629882545761065E-4</v>
      </c>
      <c r="E4917">
        <v>5.4629882545761065E-4</v>
      </c>
    </row>
    <row r="4918" spans="2:5">
      <c r="B4918" s="293">
        <f>'Historical VAR Data'!B4909</f>
        <v>38448</v>
      </c>
      <c r="C4918" s="292" t="str">
        <f>'Historical VAR Data'!F4909</f>
        <v>36.61</v>
      </c>
      <c r="D4918">
        <f t="shared" si="76"/>
        <v>-1.0807889759524415E-2</v>
      </c>
      <c r="E4918">
        <v>-1.0807889759524415E-2</v>
      </c>
    </row>
    <row r="4919" spans="2:5">
      <c r="B4919" s="293">
        <f>'Historical VAR Data'!B4910</f>
        <v>38447</v>
      </c>
      <c r="C4919" s="292" t="str">
        <f>'Historical VAR Data'!F4910</f>
        <v>37.01</v>
      </c>
      <c r="D4919">
        <f t="shared" si="76"/>
        <v>-8.0993520518361599E-4</v>
      </c>
      <c r="E4919">
        <v>-8.0993520518361599E-4</v>
      </c>
    </row>
    <row r="4920" spans="2:5">
      <c r="B4920" s="293">
        <f>'Historical VAR Data'!B4911</f>
        <v>38446</v>
      </c>
      <c r="C4920" s="292" t="str">
        <f>'Historical VAR Data'!F4911</f>
        <v>37.04</v>
      </c>
      <c r="D4920">
        <f t="shared" si="76"/>
        <v>-1.8287834614365169E-2</v>
      </c>
      <c r="E4920">
        <v>-1.8287834614365169E-2</v>
      </c>
    </row>
    <row r="4921" spans="2:5">
      <c r="B4921" s="293">
        <f>'Historical VAR Data'!B4912</f>
        <v>38443</v>
      </c>
      <c r="C4921" s="292" t="str">
        <f>'Historical VAR Data'!F4912</f>
        <v>37.73</v>
      </c>
      <c r="D4921">
        <f t="shared" si="76"/>
        <v>2.7225701061802342E-2</v>
      </c>
      <c r="E4921">
        <v>2.7225701061802342E-2</v>
      </c>
    </row>
    <row r="4922" spans="2:5">
      <c r="B4922" s="293">
        <f>'Historical VAR Data'!B4913</f>
        <v>38442</v>
      </c>
      <c r="C4922" s="292" t="str">
        <f>'Historical VAR Data'!F4913</f>
        <v>36.73</v>
      </c>
      <c r="D4922">
        <f t="shared" si="76"/>
        <v>-8.1610446137108641E-4</v>
      </c>
      <c r="E4922">
        <v>-8.1610446137108641E-4</v>
      </c>
    </row>
    <row r="4923" spans="2:5">
      <c r="B4923" s="293">
        <f>'Historical VAR Data'!B4914</f>
        <v>38441</v>
      </c>
      <c r="C4923" s="292" t="str">
        <f>'Historical VAR Data'!F4914</f>
        <v>36.76</v>
      </c>
      <c r="D4923">
        <f t="shared" si="76"/>
        <v>7.1232876712328218E-3</v>
      </c>
      <c r="E4923">
        <v>7.1232876712328218E-3</v>
      </c>
    </row>
    <row r="4924" spans="2:5">
      <c r="B4924" s="293">
        <f>'Historical VAR Data'!B4915</f>
        <v>38440</v>
      </c>
      <c r="C4924" s="292" t="str">
        <f>'Historical VAR Data'!F4915</f>
        <v>36.50</v>
      </c>
      <c r="D4924">
        <f t="shared" si="76"/>
        <v>-1.5641855447680646E-2</v>
      </c>
      <c r="E4924">
        <v>-1.5641855447680646E-2</v>
      </c>
    </row>
    <row r="4925" spans="2:5">
      <c r="B4925" s="293">
        <f>'Historical VAR Data'!B4916</f>
        <v>38439</v>
      </c>
      <c r="C4925" s="292" t="str">
        <f>'Historical VAR Data'!F4916</f>
        <v>37.08</v>
      </c>
      <c r="D4925">
        <f t="shared" si="76"/>
        <v>2.3743787962451669E-2</v>
      </c>
      <c r="E4925">
        <v>2.3743787962451669E-2</v>
      </c>
    </row>
    <row r="4926" spans="2:5">
      <c r="B4926" s="293">
        <f>'Historical VAR Data'!B4917</f>
        <v>38435</v>
      </c>
      <c r="C4926" s="292" t="str">
        <f>'Historical VAR Data'!F4917</f>
        <v>36.22</v>
      </c>
      <c r="D4926">
        <f t="shared" si="76"/>
        <v>1.9363762102351393E-3</v>
      </c>
      <c r="E4926">
        <v>1.9363762102351393E-3</v>
      </c>
    </row>
    <row r="4927" spans="2:5">
      <c r="B4927" s="293">
        <f>'Historical VAR Data'!B4918</f>
        <v>38434</v>
      </c>
      <c r="C4927" s="292" t="str">
        <f>'Historical VAR Data'!F4918</f>
        <v>36.15</v>
      </c>
      <c r="D4927">
        <f t="shared" si="76"/>
        <v>-2.059062584665397E-2</v>
      </c>
      <c r="E4927">
        <v>-2.059062584665397E-2</v>
      </c>
    </row>
    <row r="4928" spans="2:5">
      <c r="B4928" s="293">
        <f>'Historical VAR Data'!B4919</f>
        <v>38433</v>
      </c>
      <c r="C4928" s="292" t="str">
        <f>'Historical VAR Data'!F4919</f>
        <v>36.91</v>
      </c>
      <c r="D4928">
        <f t="shared" si="76"/>
        <v>-2.766069546891476E-2</v>
      </c>
      <c r="E4928">
        <v>-2.766069546891476E-2</v>
      </c>
    </row>
    <row r="4929" spans="2:5">
      <c r="B4929" s="293">
        <f>'Historical VAR Data'!B4920</f>
        <v>38432</v>
      </c>
      <c r="C4929" s="292" t="str">
        <f>'Historical VAR Data'!F4920</f>
        <v>37.96</v>
      </c>
      <c r="D4929">
        <f t="shared" si="76"/>
        <v>-1.7344033134869315E-2</v>
      </c>
      <c r="E4929">
        <v>-1.7344033134869315E-2</v>
      </c>
    </row>
    <row r="4930" spans="2:5">
      <c r="B4930" s="293">
        <f>'Historical VAR Data'!B4921</f>
        <v>38429</v>
      </c>
      <c r="C4930" s="292" t="str">
        <f>'Historical VAR Data'!F4921</f>
        <v>38.63</v>
      </c>
      <c r="D4930">
        <f t="shared" si="76"/>
        <v>-3.8679731820525677E-3</v>
      </c>
      <c r="E4930">
        <v>-3.8679731820525677E-3</v>
      </c>
    </row>
    <row r="4931" spans="2:5">
      <c r="B4931" s="293">
        <f>'Historical VAR Data'!B4922</f>
        <v>38428</v>
      </c>
      <c r="C4931" s="292" t="str">
        <f>'Historical VAR Data'!F4922</f>
        <v>38.78</v>
      </c>
      <c r="D4931">
        <f t="shared" si="76"/>
        <v>-1.4234875444839914E-2</v>
      </c>
      <c r="E4931">
        <v>-1.4234875444839914E-2</v>
      </c>
    </row>
    <row r="4932" spans="2:5">
      <c r="B4932" s="293">
        <f>'Historical VAR Data'!B4923</f>
        <v>38427</v>
      </c>
      <c r="C4932" s="292" t="str">
        <f>'Historical VAR Data'!F4923</f>
        <v>39.34</v>
      </c>
      <c r="D4932">
        <f t="shared" si="76"/>
        <v>-4.3027081751453962E-3</v>
      </c>
      <c r="E4932">
        <v>-4.3027081751453962E-3</v>
      </c>
    </row>
    <row r="4933" spans="2:5">
      <c r="B4933" s="293">
        <f>'Historical VAR Data'!B4924</f>
        <v>38426</v>
      </c>
      <c r="C4933" s="292" t="str">
        <f>'Historical VAR Data'!F4924</f>
        <v>39.51</v>
      </c>
      <c r="D4933">
        <f t="shared" si="76"/>
        <v>-1.348314606741571E-2</v>
      </c>
      <c r="E4933">
        <v>-1.348314606741571E-2</v>
      </c>
    </row>
    <row r="4934" spans="2:5">
      <c r="B4934" s="293">
        <f>'Historical VAR Data'!B4925</f>
        <v>38425</v>
      </c>
      <c r="C4934" s="292" t="str">
        <f>'Historical VAR Data'!F4925</f>
        <v>40.05</v>
      </c>
      <c r="D4934">
        <f t="shared" si="76"/>
        <v>-5.46312391358346E-3</v>
      </c>
      <c r="E4934">
        <v>-5.46312391358346E-3</v>
      </c>
    </row>
    <row r="4935" spans="2:5">
      <c r="B4935" s="293">
        <f>'Historical VAR Data'!B4926</f>
        <v>38422</v>
      </c>
      <c r="C4935" s="292" t="str">
        <f>'Historical VAR Data'!F4926</f>
        <v>40.27</v>
      </c>
      <c r="D4935">
        <f t="shared" si="76"/>
        <v>4.9912652857500087E-3</v>
      </c>
      <c r="E4935">
        <v>4.9912652857500087E-3</v>
      </c>
    </row>
    <row r="4936" spans="2:5">
      <c r="B4936" s="293">
        <f>'Historical VAR Data'!B4927</f>
        <v>38421</v>
      </c>
      <c r="C4936" s="292" t="str">
        <f>'Historical VAR Data'!F4927</f>
        <v>40.07</v>
      </c>
      <c r="D4936">
        <f t="shared" si="76"/>
        <v>5.7730923694778325E-3</v>
      </c>
      <c r="E4936">
        <v>5.7730923694778325E-3</v>
      </c>
    </row>
    <row r="4937" spans="2:5">
      <c r="B4937" s="293">
        <f>'Historical VAR Data'!B4928</f>
        <v>38420</v>
      </c>
      <c r="C4937" s="292" t="str">
        <f>'Historical VAR Data'!F4928</f>
        <v>39.84</v>
      </c>
      <c r="D4937">
        <f t="shared" si="76"/>
        <v>-1.4836795252225379E-2</v>
      </c>
      <c r="E4937">
        <v>-1.4836795252225379E-2</v>
      </c>
    </row>
    <row r="4938" spans="2:5">
      <c r="B4938" s="293">
        <f>'Historical VAR Data'!B4929</f>
        <v>38419</v>
      </c>
      <c r="C4938" s="292" t="str">
        <f>'Historical VAR Data'!F4929</f>
        <v>40.44</v>
      </c>
      <c r="D4938">
        <f t="shared" si="76"/>
        <v>1.8383278771090326E-2</v>
      </c>
      <c r="E4938">
        <v>1.8383278771090326E-2</v>
      </c>
    </row>
    <row r="4939" spans="2:5">
      <c r="B4939" s="293">
        <f>'Historical VAR Data'!B4930</f>
        <v>38418</v>
      </c>
      <c r="C4939" s="292" t="str">
        <f>'Historical VAR Data'!F4930</f>
        <v>39.71</v>
      </c>
      <c r="D4939">
        <f t="shared" si="76"/>
        <v>-1.8536826495304002E-2</v>
      </c>
      <c r="E4939">
        <v>-1.8536826495304002E-2</v>
      </c>
    </row>
    <row r="4940" spans="2:5">
      <c r="B4940" s="293">
        <f>'Historical VAR Data'!B4931</f>
        <v>38415</v>
      </c>
      <c r="C4940" s="292" t="str">
        <f>'Historical VAR Data'!F4931</f>
        <v>40.46</v>
      </c>
      <c r="D4940">
        <f t="shared" si="76"/>
        <v>0</v>
      </c>
      <c r="E4940">
        <v>0</v>
      </c>
    </row>
    <row r="4941" spans="2:5">
      <c r="B4941" s="293">
        <f>'Historical VAR Data'!B4932</f>
        <v>38414</v>
      </c>
      <c r="C4941" s="292" t="str">
        <f>'Historical VAR Data'!F4932</f>
        <v>40.46</v>
      </c>
      <c r="D4941">
        <f t="shared" ref="D4941:D5004" si="77">(C4941-C4942)/C4942</f>
        <v>5.9671805072103925E-3</v>
      </c>
      <c r="E4941">
        <v>5.9671805072103925E-3</v>
      </c>
    </row>
    <row r="4942" spans="2:5">
      <c r="B4942" s="293">
        <f>'Historical VAR Data'!B4933</f>
        <v>38413</v>
      </c>
      <c r="C4942" s="292" t="str">
        <f>'Historical VAR Data'!F4933</f>
        <v>40.22</v>
      </c>
      <c r="D4942">
        <f t="shared" si="77"/>
        <v>4.2446941323346244E-3</v>
      </c>
      <c r="E4942">
        <v>4.2446941323346244E-3</v>
      </c>
    </row>
    <row r="4943" spans="2:5">
      <c r="B4943" s="293">
        <f>'Historical VAR Data'!B4934</f>
        <v>38412</v>
      </c>
      <c r="C4943" s="292" t="str">
        <f>'Historical VAR Data'!F4934</f>
        <v>40.05</v>
      </c>
      <c r="D4943">
        <f t="shared" si="77"/>
        <v>0</v>
      </c>
      <c r="E4943">
        <v>0</v>
      </c>
    </row>
    <row r="4944" spans="2:5">
      <c r="B4944" s="293">
        <f>'Historical VAR Data'!B4935</f>
        <v>38411</v>
      </c>
      <c r="C4944" s="292" t="str">
        <f>'Historical VAR Data'!F4935</f>
        <v>40.05</v>
      </c>
      <c r="D4944">
        <f t="shared" si="77"/>
        <v>5.2710843373492402E-3</v>
      </c>
      <c r="E4944">
        <v>5.2710843373492402E-3</v>
      </c>
    </row>
    <row r="4945" spans="2:5">
      <c r="B4945" s="293">
        <f>'Historical VAR Data'!B4936</f>
        <v>38408</v>
      </c>
      <c r="C4945" s="292" t="str">
        <f>'Historical VAR Data'!F4936</f>
        <v>39.84</v>
      </c>
      <c r="D4945">
        <f t="shared" si="77"/>
        <v>-1.5037593984961195E-3</v>
      </c>
      <c r="E4945">
        <v>-1.5037593984961195E-3</v>
      </c>
    </row>
    <row r="4946" spans="2:5">
      <c r="B4946" s="293">
        <f>'Historical VAR Data'!B4937</f>
        <v>38407</v>
      </c>
      <c r="C4946" s="292" t="str">
        <f>'Historical VAR Data'!F4937</f>
        <v>39.90</v>
      </c>
      <c r="D4946">
        <f t="shared" si="77"/>
        <v>-1.1152416356877394E-2</v>
      </c>
      <c r="E4946">
        <v>-1.1152416356877394E-2</v>
      </c>
    </row>
    <row r="4947" spans="2:5">
      <c r="B4947" s="293">
        <f>'Historical VAR Data'!B4938</f>
        <v>38406</v>
      </c>
      <c r="C4947" s="292" t="str">
        <f>'Historical VAR Data'!F4938</f>
        <v>40.35</v>
      </c>
      <c r="D4947">
        <f t="shared" si="77"/>
        <v>2.4371667936024393E-2</v>
      </c>
      <c r="E4947">
        <v>2.4371667936024393E-2</v>
      </c>
    </row>
    <row r="4948" spans="2:5">
      <c r="B4948" s="293">
        <f>'Historical VAR Data'!B4939</f>
        <v>38405</v>
      </c>
      <c r="C4948" s="292" t="str">
        <f>'Historical VAR Data'!F4939</f>
        <v>39.39</v>
      </c>
      <c r="D4948">
        <f t="shared" si="77"/>
        <v>2.8004073319755456E-3</v>
      </c>
      <c r="E4948">
        <v>2.8004073319755456E-3</v>
      </c>
    </row>
    <row r="4949" spans="2:5">
      <c r="B4949" s="293">
        <f>'Historical VAR Data'!B4940</f>
        <v>38404</v>
      </c>
      <c r="C4949" s="292" t="str">
        <f>'Historical VAR Data'!F4940</f>
        <v>39.28</v>
      </c>
      <c r="D4949">
        <f t="shared" si="77"/>
        <v>-9.8311066296949967E-3</v>
      </c>
      <c r="E4949">
        <v>-9.8311066296949967E-3</v>
      </c>
    </row>
    <row r="4950" spans="2:5">
      <c r="B4950" s="293">
        <f>'Historical VAR Data'!B4941</f>
        <v>38401</v>
      </c>
      <c r="C4950" s="292" t="str">
        <f>'Historical VAR Data'!F4941</f>
        <v>39.67</v>
      </c>
      <c r="D4950">
        <f t="shared" si="77"/>
        <v>9.9287169042769994E-3</v>
      </c>
      <c r="E4950">
        <v>9.9287169042769994E-3</v>
      </c>
    </row>
    <row r="4951" spans="2:5">
      <c r="B4951" s="293">
        <f>'Historical VAR Data'!B4942</f>
        <v>38400</v>
      </c>
      <c r="C4951" s="292" t="str">
        <f>'Historical VAR Data'!F4942</f>
        <v>39.28</v>
      </c>
      <c r="D4951">
        <f t="shared" si="77"/>
        <v>3.0643513789582371E-3</v>
      </c>
      <c r="E4951">
        <v>3.0643513789582371E-3</v>
      </c>
    </row>
    <row r="4952" spans="2:5">
      <c r="B4952" s="293">
        <f>'Historical VAR Data'!B4943</f>
        <v>38399</v>
      </c>
      <c r="C4952" s="292" t="str">
        <f>'Historical VAR Data'!F4943</f>
        <v>39.16</v>
      </c>
      <c r="D4952">
        <f t="shared" si="77"/>
        <v>-5.8390454430059403E-3</v>
      </c>
      <c r="E4952">
        <v>-5.8390454430059403E-3</v>
      </c>
    </row>
    <row r="4953" spans="2:5">
      <c r="B4953" s="293">
        <f>'Historical VAR Data'!B4944</f>
        <v>38398</v>
      </c>
      <c r="C4953" s="292" t="str">
        <f>'Historical VAR Data'!F4944</f>
        <v>39.39</v>
      </c>
      <c r="D4953">
        <f t="shared" si="77"/>
        <v>6.6445182724251982E-3</v>
      </c>
      <c r="E4953">
        <v>6.6445182724251982E-3</v>
      </c>
    </row>
    <row r="4954" spans="2:5">
      <c r="B4954" s="293">
        <f>'Historical VAR Data'!B4945</f>
        <v>38397</v>
      </c>
      <c r="C4954" s="292" t="str">
        <f>'Historical VAR Data'!F4945</f>
        <v>39.13</v>
      </c>
      <c r="D4954">
        <f t="shared" si="77"/>
        <v>-1.2761613067891057E-3</v>
      </c>
      <c r="E4954">
        <v>-1.2761613067891057E-3</v>
      </c>
    </row>
    <row r="4955" spans="2:5">
      <c r="B4955" s="293">
        <f>'Historical VAR Data'!B4946</f>
        <v>38394</v>
      </c>
      <c r="C4955" s="292" t="str">
        <f>'Historical VAR Data'!F4946</f>
        <v>39.18</v>
      </c>
      <c r="D4955">
        <f t="shared" si="77"/>
        <v>1.2777919754663213E-3</v>
      </c>
      <c r="E4955">
        <v>1.2777919754663213E-3</v>
      </c>
    </row>
    <row r="4956" spans="2:5">
      <c r="B4956" s="293">
        <f>'Historical VAR Data'!B4947</f>
        <v>38393</v>
      </c>
      <c r="C4956" s="292" t="str">
        <f>'Historical VAR Data'!F4947</f>
        <v>39.13</v>
      </c>
      <c r="D4956">
        <f t="shared" si="77"/>
        <v>1.0232796111537259E-3</v>
      </c>
      <c r="E4956">
        <v>1.0232796111537259E-3</v>
      </c>
    </row>
    <row r="4957" spans="2:5">
      <c r="B4957" s="293">
        <f>'Historical VAR Data'!B4948</f>
        <v>38392</v>
      </c>
      <c r="C4957" s="292" t="str">
        <f>'Historical VAR Data'!F4948</f>
        <v>39.09</v>
      </c>
      <c r="D4957">
        <f t="shared" si="77"/>
        <v>6.4366632337796081E-3</v>
      </c>
      <c r="E4957">
        <v>6.4366632337796081E-3</v>
      </c>
    </row>
    <row r="4958" spans="2:5">
      <c r="B4958" s="293">
        <f>'Historical VAR Data'!B4949</f>
        <v>38391</v>
      </c>
      <c r="C4958" s="292" t="str">
        <f>'Historical VAR Data'!F4949</f>
        <v>38.84</v>
      </c>
      <c r="D4958">
        <f t="shared" si="77"/>
        <v>-1.3462026924053697E-2</v>
      </c>
      <c r="E4958">
        <v>-1.3462026924053697E-2</v>
      </c>
    </row>
    <row r="4959" spans="2:5">
      <c r="B4959" s="293">
        <f>'Historical VAR Data'!B4950</f>
        <v>38390</v>
      </c>
      <c r="C4959" s="292" t="str">
        <f>'Historical VAR Data'!F4950</f>
        <v>39.37</v>
      </c>
      <c r="D4959">
        <f t="shared" si="77"/>
        <v>9.2284029735965004E-3</v>
      </c>
      <c r="E4959">
        <v>9.2284029735965004E-3</v>
      </c>
    </row>
    <row r="4960" spans="2:5">
      <c r="B4960" s="293">
        <f>'Historical VAR Data'!B4951</f>
        <v>38387</v>
      </c>
      <c r="C4960" s="292" t="str">
        <f>'Historical VAR Data'!F4951</f>
        <v>39.01</v>
      </c>
      <c r="D4960">
        <f t="shared" si="77"/>
        <v>-1.0243277848911434E-3</v>
      </c>
      <c r="E4960">
        <v>-1.0243277848911434E-3</v>
      </c>
    </row>
    <row r="4961" spans="2:5">
      <c r="B4961" s="293">
        <f>'Historical VAR Data'!B4952</f>
        <v>38386</v>
      </c>
      <c r="C4961" s="292" t="str">
        <f>'Historical VAR Data'!F4952</f>
        <v>39.05</v>
      </c>
      <c r="D4961">
        <f t="shared" si="77"/>
        <v>2.332285115303985E-2</v>
      </c>
      <c r="E4961">
        <v>2.332285115303985E-2</v>
      </c>
    </row>
    <row r="4962" spans="2:5">
      <c r="B4962" s="293">
        <f>'Historical VAR Data'!B4953</f>
        <v>38385</v>
      </c>
      <c r="C4962" s="292" t="str">
        <f>'Historical VAR Data'!F4953</f>
        <v>38.16</v>
      </c>
      <c r="D4962">
        <f t="shared" si="77"/>
        <v>6.8601583113455942E-3</v>
      </c>
      <c r="E4962">
        <v>6.8601583113455942E-3</v>
      </c>
    </row>
    <row r="4963" spans="2:5">
      <c r="B4963" s="293">
        <f>'Historical VAR Data'!B4954</f>
        <v>38384</v>
      </c>
      <c r="C4963" s="292" t="str">
        <f>'Historical VAR Data'!F4954</f>
        <v>37.90</v>
      </c>
      <c r="D4963">
        <f t="shared" si="77"/>
        <v>3.0451332245785681E-2</v>
      </c>
      <c r="E4963">
        <v>3.0451332245785681E-2</v>
      </c>
    </row>
    <row r="4964" spans="2:5">
      <c r="B4964" s="293">
        <f>'Historical VAR Data'!B4955</f>
        <v>38383</v>
      </c>
      <c r="C4964" s="292" t="str">
        <f>'Historical VAR Data'!F4955</f>
        <v>36.78</v>
      </c>
      <c r="D4964">
        <f t="shared" si="77"/>
        <v>5.1758650271661488E-2</v>
      </c>
      <c r="E4964">
        <v>5.1758650271661488E-2</v>
      </c>
    </row>
    <row r="4965" spans="2:5">
      <c r="B4965" s="293">
        <f>'Historical VAR Data'!B4956</f>
        <v>38380</v>
      </c>
      <c r="C4965" s="292" t="str">
        <f>'Historical VAR Data'!F4956</f>
        <v>34.97</v>
      </c>
      <c r="D4965">
        <f t="shared" si="77"/>
        <v>2.943773918163085E-2</v>
      </c>
      <c r="E4965">
        <v>2.943773918163085E-2</v>
      </c>
    </row>
    <row r="4966" spans="2:5">
      <c r="B4966" s="293">
        <f>'Historical VAR Data'!B4957</f>
        <v>38379</v>
      </c>
      <c r="C4966" s="292" t="str">
        <f>'Historical VAR Data'!F4957</f>
        <v>33.97</v>
      </c>
      <c r="D4966">
        <f t="shared" si="77"/>
        <v>-1.1062590975254805E-2</v>
      </c>
      <c r="E4966">
        <v>-1.1062590975254805E-2</v>
      </c>
    </row>
    <row r="4967" spans="2:5">
      <c r="B4967" s="293">
        <f>'Historical VAR Data'!B4958</f>
        <v>38377</v>
      </c>
      <c r="C4967" s="292" t="str">
        <f>'Historical VAR Data'!F4958</f>
        <v>34.35</v>
      </c>
      <c r="D4967">
        <f t="shared" si="77"/>
        <v>3.5262206148282148E-2</v>
      </c>
      <c r="E4967">
        <v>3.5262206148282148E-2</v>
      </c>
    </row>
    <row r="4968" spans="2:5">
      <c r="B4968" s="293">
        <f>'Historical VAR Data'!B4959</f>
        <v>38376</v>
      </c>
      <c r="C4968" s="292" t="str">
        <f>'Historical VAR Data'!F4959</f>
        <v>33.18</v>
      </c>
      <c r="D4968">
        <f t="shared" si="77"/>
        <v>-2.7051397655546558E-3</v>
      </c>
      <c r="E4968">
        <v>-2.7051397655546558E-3</v>
      </c>
    </row>
    <row r="4969" spans="2:5">
      <c r="B4969" s="293">
        <f>'Historical VAR Data'!B4960</f>
        <v>38372</v>
      </c>
      <c r="C4969" s="292" t="str">
        <f>'Historical VAR Data'!F4960</f>
        <v>33.27</v>
      </c>
      <c r="D4969">
        <f t="shared" si="77"/>
        <v>-1.9451812555260732E-2</v>
      </c>
      <c r="E4969">
        <v>-1.9451812555260732E-2</v>
      </c>
    </row>
    <row r="4970" spans="2:5">
      <c r="B4970" s="293">
        <f>'Historical VAR Data'!B4961</f>
        <v>38371</v>
      </c>
      <c r="C4970" s="292" t="str">
        <f>'Historical VAR Data'!F4961</f>
        <v>33.93</v>
      </c>
      <c r="D4970">
        <f t="shared" si="77"/>
        <v>-1.9080659150043471E-2</v>
      </c>
      <c r="E4970">
        <v>-1.9080659150043471E-2</v>
      </c>
    </row>
    <row r="4971" spans="2:5">
      <c r="B4971" s="293">
        <f>'Historical VAR Data'!B4962</f>
        <v>38370</v>
      </c>
      <c r="C4971" s="292" t="str">
        <f>'Historical VAR Data'!F4962</f>
        <v>34.59</v>
      </c>
      <c r="D4971">
        <f t="shared" si="77"/>
        <v>1.4475969889983864E-3</v>
      </c>
      <c r="E4971">
        <v>1.4475969889983864E-3</v>
      </c>
    </row>
    <row r="4972" spans="2:5">
      <c r="B4972" s="293">
        <f>'Historical VAR Data'!B4963</f>
        <v>38369</v>
      </c>
      <c r="C4972" s="292" t="str">
        <f>'Historical VAR Data'!F4963</f>
        <v>34.54</v>
      </c>
      <c r="D4972">
        <f t="shared" si="77"/>
        <v>1.1594202898550477E-3</v>
      </c>
      <c r="E4972">
        <v>1.1594202898550477E-3</v>
      </c>
    </row>
    <row r="4973" spans="2:5">
      <c r="B4973" s="293">
        <f>'Historical VAR Data'!B4964</f>
        <v>38366</v>
      </c>
      <c r="C4973" s="292" t="str">
        <f>'Historical VAR Data'!F4964</f>
        <v>34.50</v>
      </c>
      <c r="D4973">
        <f t="shared" si="77"/>
        <v>-8.0506037952846783E-3</v>
      </c>
      <c r="E4973">
        <v>-8.0506037952846783E-3</v>
      </c>
    </row>
    <row r="4974" spans="2:5">
      <c r="B4974" s="293">
        <f>'Historical VAR Data'!B4965</f>
        <v>38365</v>
      </c>
      <c r="C4974" s="292" t="str">
        <f>'Historical VAR Data'!F4965</f>
        <v>34.78</v>
      </c>
      <c r="D4974">
        <f t="shared" si="77"/>
        <v>3.4811068134483834E-2</v>
      </c>
      <c r="E4974">
        <v>3.4811068134483834E-2</v>
      </c>
    </row>
    <row r="4975" spans="2:5">
      <c r="B4975" s="293">
        <f>'Historical VAR Data'!B4966</f>
        <v>38364</v>
      </c>
      <c r="C4975" s="292" t="str">
        <f>'Historical VAR Data'!F4966</f>
        <v>33.61</v>
      </c>
      <c r="D4975">
        <f t="shared" si="77"/>
        <v>-3.3640023001725181E-2</v>
      </c>
      <c r="E4975">
        <v>-3.3640023001725181E-2</v>
      </c>
    </row>
    <row r="4976" spans="2:5">
      <c r="B4976" s="293">
        <f>'Historical VAR Data'!B4967</f>
        <v>38363</v>
      </c>
      <c r="C4976" s="292" t="str">
        <f>'Historical VAR Data'!F4967</f>
        <v>34.78</v>
      </c>
      <c r="D4976">
        <f t="shared" si="77"/>
        <v>-1.9729425028184776E-2</v>
      </c>
      <c r="E4976">
        <v>-1.9729425028184776E-2</v>
      </c>
    </row>
    <row r="4977" spans="2:5">
      <c r="B4977" s="293">
        <f>'Historical VAR Data'!B4968</f>
        <v>38362</v>
      </c>
      <c r="C4977" s="292" t="str">
        <f>'Historical VAR Data'!F4968</f>
        <v>35.48</v>
      </c>
      <c r="D4977">
        <f t="shared" si="77"/>
        <v>1.1286681715575381E-3</v>
      </c>
      <c r="E4977">
        <v>1.1286681715575381E-3</v>
      </c>
    </row>
    <row r="4978" spans="2:5">
      <c r="B4978" s="293">
        <f>'Historical VAR Data'!B4969</f>
        <v>38359</v>
      </c>
      <c r="C4978" s="292" t="str">
        <f>'Historical VAR Data'!F4969</f>
        <v>35.44</v>
      </c>
      <c r="D4978">
        <f t="shared" si="77"/>
        <v>7.9635949943117502E-3</v>
      </c>
      <c r="E4978">
        <v>7.9635949943117502E-3</v>
      </c>
    </row>
    <row r="4979" spans="2:5">
      <c r="B4979" s="293">
        <f>'Historical VAR Data'!B4970</f>
        <v>38358</v>
      </c>
      <c r="C4979" s="292" t="str">
        <f>'Historical VAR Data'!F4970</f>
        <v>35.16</v>
      </c>
      <c r="D4979">
        <f t="shared" si="77"/>
        <v>-2.5228721929581473E-2</v>
      </c>
      <c r="E4979">
        <v>-2.5228721929581473E-2</v>
      </c>
    </row>
    <row r="4980" spans="2:5">
      <c r="B4980" s="293">
        <f>'Historical VAR Data'!B4971</f>
        <v>38357</v>
      </c>
      <c r="C4980" s="292" t="str">
        <f>'Historical VAR Data'!F4971</f>
        <v>36.07</v>
      </c>
      <c r="D4980">
        <f t="shared" si="77"/>
        <v>-4.4503311258278139E-2</v>
      </c>
      <c r="E4980">
        <v>-4.4503311258278139E-2</v>
      </c>
    </row>
    <row r="4981" spans="2:5">
      <c r="B4981" s="293">
        <f>'Historical VAR Data'!B4972</f>
        <v>38356</v>
      </c>
      <c r="C4981" s="292" t="str">
        <f>'Historical VAR Data'!F4972</f>
        <v>37.75</v>
      </c>
      <c r="D4981">
        <f t="shared" si="77"/>
        <v>3.1889449906988424E-3</v>
      </c>
      <c r="E4981">
        <v>3.1889449906988424E-3</v>
      </c>
    </row>
    <row r="4982" spans="2:5">
      <c r="B4982" s="293">
        <f>'Historical VAR Data'!B4973</f>
        <v>38355</v>
      </c>
      <c r="C4982" s="292" t="str">
        <f>'Historical VAR Data'!F4973</f>
        <v>37.63</v>
      </c>
      <c r="D4982">
        <f t="shared" si="77"/>
        <v>1.4559180372067918E-2</v>
      </c>
      <c r="E4982">
        <v>1.4559180372067918E-2</v>
      </c>
    </row>
    <row r="4983" spans="2:5">
      <c r="B4983" s="293">
        <f>'Historical VAR Data'!B4974</f>
        <v>38352</v>
      </c>
      <c r="C4983" s="292" t="str">
        <f>'Historical VAR Data'!F4974</f>
        <v>37.09</v>
      </c>
      <c r="D4983">
        <f t="shared" si="77"/>
        <v>1.8676187860478081E-2</v>
      </c>
      <c r="E4983">
        <v>1.8676187860478081E-2</v>
      </c>
    </row>
    <row r="4984" spans="2:5">
      <c r="B4984" s="293">
        <f>'Historical VAR Data'!B4975</f>
        <v>38351</v>
      </c>
      <c r="C4984" s="292" t="str">
        <f>'Historical VAR Data'!F4975</f>
        <v>36.41</v>
      </c>
      <c r="D4984">
        <f t="shared" si="77"/>
        <v>-1.6211834639286719E-2</v>
      </c>
      <c r="E4984">
        <v>-1.6211834639286719E-2</v>
      </c>
    </row>
    <row r="4985" spans="2:5">
      <c r="B4985" s="293">
        <f>'Historical VAR Data'!B4976</f>
        <v>38350</v>
      </c>
      <c r="C4985" s="292" t="str">
        <f>'Historical VAR Data'!F4976</f>
        <v>37.01</v>
      </c>
      <c r="D4985">
        <f t="shared" si="77"/>
        <v>1.0819583446037098E-3</v>
      </c>
      <c r="E4985">
        <v>1.0819583446037098E-3</v>
      </c>
    </row>
    <row r="4986" spans="2:5">
      <c r="B4986" s="293">
        <f>'Historical VAR Data'!B4977</f>
        <v>38349</v>
      </c>
      <c r="C4986" s="292" t="str">
        <f>'Historical VAR Data'!F4977</f>
        <v>36.97</v>
      </c>
      <c r="D4986">
        <f t="shared" si="77"/>
        <v>2.2400442477876172E-2</v>
      </c>
      <c r="E4986">
        <v>2.2400442477876172E-2</v>
      </c>
    </row>
    <row r="4987" spans="2:5">
      <c r="B4987" s="293">
        <f>'Historical VAR Data'!B4978</f>
        <v>38348</v>
      </c>
      <c r="C4987" s="292" t="str">
        <f>'Historical VAR Data'!F4978</f>
        <v>36.16</v>
      </c>
      <c r="D4987">
        <f t="shared" si="77"/>
        <v>1.6872890888638758E-2</v>
      </c>
      <c r="E4987">
        <v>1.6872890888638758E-2</v>
      </c>
    </row>
    <row r="4988" spans="2:5">
      <c r="B4988" s="293">
        <f>'Historical VAR Data'!B4979</f>
        <v>38345</v>
      </c>
      <c r="C4988" s="292" t="str">
        <f>'Historical VAR Data'!F4979</f>
        <v>35.56</v>
      </c>
      <c r="D4988">
        <f t="shared" si="77"/>
        <v>4.8036168409155613E-3</v>
      </c>
      <c r="E4988">
        <v>4.8036168409155613E-3</v>
      </c>
    </row>
    <row r="4989" spans="2:5">
      <c r="B4989" s="293">
        <f>'Historical VAR Data'!B4980</f>
        <v>38344</v>
      </c>
      <c r="C4989" s="292" t="str">
        <f>'Historical VAR Data'!F4980</f>
        <v>35.39</v>
      </c>
      <c r="D4989">
        <f t="shared" si="77"/>
        <v>1.1315417256011074E-3</v>
      </c>
      <c r="E4989">
        <v>1.1315417256011074E-3</v>
      </c>
    </row>
    <row r="4990" spans="2:5">
      <c r="B4990" s="293">
        <f>'Historical VAR Data'!B4981</f>
        <v>38343</v>
      </c>
      <c r="C4990" s="292" t="str">
        <f>'Historical VAR Data'!F4981</f>
        <v>35.35</v>
      </c>
      <c r="D4990">
        <f t="shared" si="77"/>
        <v>-1.5868596881959917E-2</v>
      </c>
      <c r="E4990">
        <v>-1.5868596881959917E-2</v>
      </c>
    </row>
    <row r="4991" spans="2:5">
      <c r="B4991" s="293">
        <f>'Historical VAR Data'!B4982</f>
        <v>38342</v>
      </c>
      <c r="C4991" s="292" t="str">
        <f>'Historical VAR Data'!F4982</f>
        <v>35.92</v>
      </c>
      <c r="D4991">
        <f t="shared" si="77"/>
        <v>1.4975981915795454E-2</v>
      </c>
      <c r="E4991">
        <v>1.4975981915795454E-2</v>
      </c>
    </row>
    <row r="4992" spans="2:5">
      <c r="B4992" s="293">
        <f>'Historical VAR Data'!B4983</f>
        <v>38341</v>
      </c>
      <c r="C4992" s="292" t="str">
        <f>'Historical VAR Data'!F4983</f>
        <v>35.39</v>
      </c>
      <c r="D4992">
        <f t="shared" si="77"/>
        <v>2.8336639274582436E-3</v>
      </c>
      <c r="E4992">
        <v>2.8336639274582436E-3</v>
      </c>
    </row>
    <row r="4993" spans="2:5">
      <c r="B4993" s="293">
        <f>'Historical VAR Data'!B4984</f>
        <v>38338</v>
      </c>
      <c r="C4993" s="292" t="str">
        <f>'Historical VAR Data'!F4984</f>
        <v>35.29</v>
      </c>
      <c r="D4993">
        <f t="shared" si="77"/>
        <v>-9.5425203480214247E-3</v>
      </c>
      <c r="E4993">
        <v>-9.5425203480214247E-3</v>
      </c>
    </row>
    <row r="4994" spans="2:5">
      <c r="B4994" s="293">
        <f>'Historical VAR Data'!B4985</f>
        <v>38337</v>
      </c>
      <c r="C4994" s="292" t="str">
        <f>'Historical VAR Data'!F4985</f>
        <v>35.63</v>
      </c>
      <c r="D4994">
        <f t="shared" si="77"/>
        <v>-3.3566433566432851E-3</v>
      </c>
      <c r="E4994">
        <v>-3.3566433566432851E-3</v>
      </c>
    </row>
    <row r="4995" spans="2:5">
      <c r="B4995" s="293">
        <f>'Historical VAR Data'!B4986</f>
        <v>38336</v>
      </c>
      <c r="C4995" s="292" t="str">
        <f>'Historical VAR Data'!F4986</f>
        <v>35.75</v>
      </c>
      <c r="D4995">
        <f t="shared" si="77"/>
        <v>3.0556356298645209E-2</v>
      </c>
      <c r="E4995">
        <v>3.0556356298645209E-2</v>
      </c>
    </row>
    <row r="4996" spans="2:5">
      <c r="B4996" s="293">
        <f>'Historical VAR Data'!B4987</f>
        <v>38335</v>
      </c>
      <c r="C4996" s="292" t="str">
        <f>'Historical VAR Data'!F4987</f>
        <v>34.69</v>
      </c>
      <c r="D4996">
        <f t="shared" si="77"/>
        <v>2.5118203309692499E-2</v>
      </c>
      <c r="E4996">
        <v>2.5118203309692499E-2</v>
      </c>
    </row>
    <row r="4997" spans="2:5">
      <c r="B4997" s="293">
        <f>'Historical VAR Data'!B4988</f>
        <v>38334</v>
      </c>
      <c r="C4997" s="292" t="str">
        <f>'Historical VAR Data'!F4988</f>
        <v>33.84</v>
      </c>
      <c r="D4997">
        <f t="shared" si="77"/>
        <v>7.4426912771658228E-3</v>
      </c>
      <c r="E4997">
        <v>7.4426912771658228E-3</v>
      </c>
    </row>
    <row r="4998" spans="2:5">
      <c r="B4998" s="293">
        <f>'Historical VAR Data'!B4989</f>
        <v>38331</v>
      </c>
      <c r="C4998" s="292" t="str">
        <f>'Historical VAR Data'!F4989</f>
        <v>33.59</v>
      </c>
      <c r="D4998">
        <f t="shared" si="77"/>
        <v>-1.2349309026756678E-2</v>
      </c>
      <c r="E4998">
        <v>-1.2349309026756678E-2</v>
      </c>
    </row>
    <row r="4999" spans="2:5">
      <c r="B4999" s="293">
        <f>'Historical VAR Data'!B4990</f>
        <v>38330</v>
      </c>
      <c r="C4999" s="292" t="str">
        <f>'Historical VAR Data'!F4990</f>
        <v>34.01</v>
      </c>
      <c r="D4999">
        <f t="shared" si="77"/>
        <v>0</v>
      </c>
      <c r="E4999">
        <v>0</v>
      </c>
    </row>
    <row r="5000" spans="2:5">
      <c r="B5000" s="293">
        <f>'Historical VAR Data'!B4991</f>
        <v>38329</v>
      </c>
      <c r="C5000" s="292" t="str">
        <f>'Historical VAR Data'!F4991</f>
        <v>34.01</v>
      </c>
      <c r="D5000">
        <f t="shared" si="77"/>
        <v>-5.5555555555556963E-3</v>
      </c>
      <c r="E5000">
        <v>-5.5555555555556963E-3</v>
      </c>
    </row>
    <row r="5001" spans="2:5">
      <c r="B5001" s="293">
        <f>'Historical VAR Data'!B4992</f>
        <v>38328</v>
      </c>
      <c r="C5001" s="292" t="str">
        <f>'Historical VAR Data'!F4992</f>
        <v>34.20</v>
      </c>
      <c r="D5001">
        <f t="shared" si="77"/>
        <v>6.770680011775213E-3</v>
      </c>
      <c r="E5001">
        <v>6.770680011775213E-3</v>
      </c>
    </row>
    <row r="5002" spans="2:5">
      <c r="B5002" s="293">
        <f>'Historical VAR Data'!B4993</f>
        <v>38327</v>
      </c>
      <c r="C5002" s="292" t="str">
        <f>'Historical VAR Data'!F4993</f>
        <v>33.97</v>
      </c>
      <c r="D5002">
        <f t="shared" si="77"/>
        <v>3.8416075650116854E-3</v>
      </c>
      <c r="E5002">
        <v>3.8416075650116854E-3</v>
      </c>
    </row>
    <row r="5003" spans="2:5">
      <c r="B5003" s="293">
        <f>'Historical VAR Data'!B4994</f>
        <v>38324</v>
      </c>
      <c r="C5003" s="292" t="str">
        <f>'Historical VAR Data'!F4994</f>
        <v>33.84</v>
      </c>
      <c r="D5003">
        <f t="shared" si="77"/>
        <v>-1.0526315789473667E-2</v>
      </c>
      <c r="E5003">
        <v>-1.0526315789473667E-2</v>
      </c>
    </row>
    <row r="5004" spans="2:5">
      <c r="B5004" s="293">
        <f>'Historical VAR Data'!B4995</f>
        <v>38323</v>
      </c>
      <c r="C5004" s="292" t="str">
        <f>'Historical VAR Data'!F4995</f>
        <v>34.20</v>
      </c>
      <c r="D5004">
        <f t="shared" si="77"/>
        <v>9.4451003541912715E-3</v>
      </c>
      <c r="E5004">
        <v>9.4451003541912715E-3</v>
      </c>
    </row>
    <row r="5005" spans="2:5">
      <c r="B5005" s="293">
        <f>'Historical VAR Data'!B4996</f>
        <v>38322</v>
      </c>
      <c r="C5005" s="292" t="str">
        <f>'Historical VAR Data'!F4996</f>
        <v>33.88</v>
      </c>
      <c r="D5005">
        <f t="shared" ref="D5005:D5022" si="78">(C5005-C5006)/C5006</f>
        <v>7.4338388343740706E-3</v>
      </c>
      <c r="E5005">
        <v>7.4338388343740706E-3</v>
      </c>
    </row>
    <row r="5006" spans="2:5">
      <c r="B5006" s="293">
        <f>'Historical VAR Data'!B4997</f>
        <v>38321</v>
      </c>
      <c r="C5006" s="292" t="str">
        <f>'Historical VAR Data'!F4997</f>
        <v>33.63</v>
      </c>
      <c r="D5006">
        <f t="shared" si="78"/>
        <v>2.3432744978697601E-2</v>
      </c>
      <c r="E5006">
        <v>2.3432744978697601E-2</v>
      </c>
    </row>
    <row r="5007" spans="2:5">
      <c r="B5007" s="293">
        <f>'Historical VAR Data'!B4998</f>
        <v>38320</v>
      </c>
      <c r="C5007" s="292" t="str">
        <f>'Historical VAR Data'!F4998</f>
        <v>32.86</v>
      </c>
      <c r="D5007">
        <f t="shared" si="78"/>
        <v>3.0525030525030959E-3</v>
      </c>
      <c r="E5007">
        <v>3.0525030525030959E-3</v>
      </c>
    </row>
    <row r="5008" spans="2:5">
      <c r="B5008" s="293">
        <f>'Historical VAR Data'!B4999</f>
        <v>38317</v>
      </c>
      <c r="C5008" s="292" t="str">
        <f>'Historical VAR Data'!F4999</f>
        <v>32.76</v>
      </c>
      <c r="D5008">
        <f t="shared" si="78"/>
        <v>0</v>
      </c>
      <c r="E5008">
        <v>0</v>
      </c>
    </row>
    <row r="5009" spans="2:5">
      <c r="B5009" s="293">
        <f>'Historical VAR Data'!B5000</f>
        <v>38316</v>
      </c>
      <c r="C5009" s="292" t="str">
        <f>'Historical VAR Data'!F5000</f>
        <v>32.76</v>
      </c>
      <c r="D5009">
        <f t="shared" si="78"/>
        <v>-9.6735187424425734E-3</v>
      </c>
      <c r="E5009">
        <v>-9.6735187424425734E-3</v>
      </c>
    </row>
    <row r="5010" spans="2:5">
      <c r="B5010" s="293">
        <f>'Historical VAR Data'!B5001</f>
        <v>38315</v>
      </c>
      <c r="C5010" s="292" t="str">
        <f>'Historical VAR Data'!F5001</f>
        <v>33.08</v>
      </c>
      <c r="D5010">
        <f t="shared" si="78"/>
        <v>2.5736434108527079E-2</v>
      </c>
      <c r="E5010">
        <v>2.5736434108527079E-2</v>
      </c>
    </row>
    <row r="5011" spans="2:5">
      <c r="B5011" s="293">
        <f>'Historical VAR Data'!B5002</f>
        <v>38314</v>
      </c>
      <c r="C5011" s="292" t="str">
        <f>'Historical VAR Data'!F5002</f>
        <v>32.25</v>
      </c>
      <c r="D5011">
        <f t="shared" si="78"/>
        <v>1.8957345971564028E-2</v>
      </c>
      <c r="E5011">
        <v>1.8957345971564028E-2</v>
      </c>
    </row>
    <row r="5012" spans="2:5">
      <c r="B5012" s="293">
        <f>'Historical VAR Data'!B5003</f>
        <v>38313</v>
      </c>
      <c r="C5012" s="292" t="str">
        <f>'Historical VAR Data'!F5003</f>
        <v>31.65</v>
      </c>
      <c r="D5012">
        <f t="shared" si="78"/>
        <v>1.2152222577550336E-2</v>
      </c>
      <c r="E5012">
        <v>1.2152222577550336E-2</v>
      </c>
    </row>
    <row r="5013" spans="2:5">
      <c r="B5013" s="293">
        <f>'Historical VAR Data'!B5004</f>
        <v>38310</v>
      </c>
      <c r="C5013" s="292" t="str">
        <f>'Historical VAR Data'!F5004</f>
        <v>31.27</v>
      </c>
      <c r="D5013">
        <f t="shared" si="78"/>
        <v>-1.2775471095496376E-3</v>
      </c>
      <c r="E5013">
        <v>-1.2775471095496376E-3</v>
      </c>
    </row>
    <row r="5014" spans="2:5">
      <c r="B5014" s="293">
        <f>'Historical VAR Data'!B5005</f>
        <v>38309</v>
      </c>
      <c r="C5014" s="292" t="str">
        <f>'Historical VAR Data'!F5005</f>
        <v>31.31</v>
      </c>
      <c r="D5014">
        <f t="shared" si="78"/>
        <v>6.3918184723552485E-4</v>
      </c>
      <c r="E5014">
        <v>6.3918184723552485E-4</v>
      </c>
    </row>
    <row r="5015" spans="2:5">
      <c r="B5015" s="293">
        <f>'Historical VAR Data'!B5006</f>
        <v>38308</v>
      </c>
      <c r="C5015" s="292" t="str">
        <f>'Historical VAR Data'!F5006</f>
        <v>31.29</v>
      </c>
      <c r="D5015">
        <f t="shared" si="78"/>
        <v>-6.3877355477481878E-4</v>
      </c>
      <c r="E5015">
        <v>-6.3877355477481878E-4</v>
      </c>
    </row>
    <row r="5016" spans="2:5">
      <c r="B5016" s="293">
        <f>'Historical VAR Data'!B5007</f>
        <v>38307</v>
      </c>
      <c r="C5016" s="292" t="str">
        <f>'Historical VAR Data'!F5007</f>
        <v>31.31</v>
      </c>
      <c r="D5016">
        <f t="shared" si="78"/>
        <v>-1.3547574039067414E-2</v>
      </c>
      <c r="E5016">
        <v>-1.3547574039067414E-2</v>
      </c>
    </row>
    <row r="5017" spans="2:5">
      <c r="B5017" s="293">
        <f>'Historical VAR Data'!B5008</f>
        <v>38306</v>
      </c>
      <c r="C5017" s="292" t="str">
        <f>'Historical VAR Data'!F5008</f>
        <v>31.74</v>
      </c>
      <c r="D5017">
        <f t="shared" si="78"/>
        <v>0</v>
      </c>
      <c r="E5017">
        <v>0</v>
      </c>
    </row>
    <row r="5018" spans="2:5">
      <c r="B5018" s="293">
        <f>'Historical VAR Data'!B5009</f>
        <v>38303</v>
      </c>
      <c r="C5018" s="292" t="str">
        <f>'Historical VAR Data'!F5009</f>
        <v>31.74</v>
      </c>
      <c r="D5018">
        <f t="shared" si="78"/>
        <v>2.8436018957345927E-3</v>
      </c>
      <c r="E5018">
        <v>2.8436018957345927E-3</v>
      </c>
    </row>
    <row r="5019" spans="2:5">
      <c r="B5019" s="293">
        <f>'Historical VAR Data'!B5010</f>
        <v>38302</v>
      </c>
      <c r="C5019" s="292" t="str">
        <f>'Historical VAR Data'!F5010</f>
        <v>31.65</v>
      </c>
      <c r="D5019">
        <f t="shared" si="78"/>
        <v>-8.1479160137888293E-3</v>
      </c>
      <c r="E5019">
        <v>-8.1479160137888293E-3</v>
      </c>
    </row>
    <row r="5020" spans="2:5">
      <c r="B5020" s="293">
        <f>'Historical VAR Data'!B5011</f>
        <v>38301</v>
      </c>
      <c r="C5020" s="292" t="str">
        <f>'Historical VAR Data'!F5011</f>
        <v>31.91</v>
      </c>
      <c r="D5020">
        <f t="shared" si="78"/>
        <v>-3.124023742580377E-3</v>
      </c>
      <c r="E5020">
        <v>-3.124023742580377E-3</v>
      </c>
    </row>
    <row r="5021" spans="2:5">
      <c r="B5021" s="293">
        <f>'Historical VAR Data'!B5012</f>
        <v>38300</v>
      </c>
      <c r="C5021" s="292" t="str">
        <f>'Historical VAR Data'!F5012</f>
        <v>32.01</v>
      </c>
      <c r="D5021">
        <f t="shared" si="78"/>
        <v>1.2511729746637207E-3</v>
      </c>
      <c r="E5021">
        <v>1.2511729746637207E-3</v>
      </c>
    </row>
    <row r="5022" spans="2:5">
      <c r="B5022" s="293">
        <f>'Historical VAR Data'!B5013</f>
        <v>38299</v>
      </c>
      <c r="C5022" s="292" t="str">
        <f>'Historical VAR Data'!F5013</f>
        <v>31.97</v>
      </c>
      <c r="D5022" t="e">
        <f t="shared" si="78"/>
        <v>#DIV/0!</v>
      </c>
      <c r="E5022">
        <v>-4.6699875466998317E-3</v>
      </c>
    </row>
  </sheetData>
  <autoFilter ref="A9:E5022" xr:uid="{097265FE-9863-4C80-93F7-4D3C6A22D5E1}">
    <sortState xmlns:xlrd2="http://schemas.microsoft.com/office/spreadsheetml/2017/richdata2" ref="A10:E5022">
      <sortCondition descending="1" ref="B9:B5022"/>
    </sortState>
  </autoFilter>
  <mergeCells count="4">
    <mergeCell ref="H9:L9"/>
    <mergeCell ref="H11:L11"/>
    <mergeCell ref="B4:I4"/>
    <mergeCell ref="B7:L7"/>
  </mergeCells>
  <pageMargins left="0.31496062992125984" right="0.31496062992125984" top="1.1811023622047245" bottom="1.1811023622047245" header="0.31496062992125984" footer="0.31496062992125984"/>
  <pageSetup paperSize="9" scale="90" orientation="portrait" r:id="rId1"/>
  <rowBreaks count="1" manualBreakCount="1">
    <brk id="41" max="16383"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EE3CF-CFEF-42CC-B4DA-034B7284814A}">
  <dimension ref="B1:J144"/>
  <sheetViews>
    <sheetView showGridLines="0" showWhiteSpace="0" view="pageBreakPreview" zoomScale="60" zoomScaleNormal="80" zoomScalePageLayoutView="29" workbookViewId="0">
      <selection activeCell="I112" sqref="A1:I112"/>
    </sheetView>
  </sheetViews>
  <sheetFormatPr defaultRowHeight="14.4"/>
  <cols>
    <col min="1" max="1" width="1.88671875" customWidth="1"/>
    <col min="2" max="2" width="27.21875" customWidth="1"/>
    <col min="3" max="3" width="10" customWidth="1"/>
    <col min="4" max="4" width="10.21875" bestFit="1" customWidth="1"/>
    <col min="5" max="8" width="11.109375" bestFit="1" customWidth="1"/>
    <col min="9" max="9" width="10.21875" bestFit="1" customWidth="1"/>
  </cols>
  <sheetData>
    <row r="1" spans="2:9" ht="9" customHeight="1">
      <c r="B1" s="318"/>
      <c r="C1" s="318"/>
      <c r="D1" s="318"/>
      <c r="E1" s="318"/>
      <c r="F1" s="318"/>
      <c r="G1" s="318"/>
      <c r="H1" s="318"/>
      <c r="I1" s="318"/>
    </row>
    <row r="2" spans="2:9" ht="18" customHeight="1"/>
    <row r="3" spans="2:9" ht="25.95" customHeight="1">
      <c r="B3" s="313" t="str">
        <f>'Data Sheet'!B1</f>
        <v>NTPC LTD</v>
      </c>
    </row>
    <row r="4" spans="2:9">
      <c r="B4" t="str">
        <f>CONCATENATE("  ","(",VLOOKUP(B3,'List of Stocks'!A2:C5442,3,1)," | ","BSE Code: ",VLOOKUP(B3,'List of Stocks'!A2:B5442,2,1),")")</f>
        <v xml:space="preserve">  (NTPC | BSE Code: 532555)</v>
      </c>
    </row>
    <row r="5" spans="2:9" ht="22.2" customHeight="1">
      <c r="B5" s="320" t="str">
        <f>CONCATENATE("  ","INR " &amp; 'Data Sheet'!B8)</f>
        <v xml:space="preserve">  INR 315.8</v>
      </c>
    </row>
    <row r="6" spans="2:9">
      <c r="B6" t="s">
        <v>16278</v>
      </c>
    </row>
    <row r="7" spans="2:9" ht="13.95" customHeight="1" thickBot="1">
      <c r="B7" s="316"/>
      <c r="C7" s="316"/>
      <c r="D7" s="316"/>
      <c r="E7" s="316"/>
      <c r="F7" s="316"/>
      <c r="G7" s="316"/>
      <c r="H7" s="316"/>
      <c r="I7" s="316"/>
    </row>
    <row r="8" spans="2:9" ht="18">
      <c r="B8" s="320" t="s">
        <v>16282</v>
      </c>
    </row>
    <row r="9" spans="2:9" ht="9" customHeight="1">
      <c r="B9" s="320"/>
    </row>
    <row r="10" spans="2:9" ht="14.4" customHeight="1">
      <c r="B10" s="494" t="s">
        <v>16295</v>
      </c>
      <c r="C10" s="494"/>
      <c r="D10" s="494"/>
      <c r="E10" s="494"/>
      <c r="F10" s="494"/>
      <c r="G10" s="494"/>
      <c r="H10" s="494"/>
      <c r="I10" s="326"/>
    </row>
    <row r="11" spans="2:9" ht="18" customHeight="1">
      <c r="B11" s="494"/>
      <c r="C11" s="494"/>
      <c r="D11" s="494"/>
      <c r="E11" s="494"/>
      <c r="F11" s="494"/>
      <c r="G11" s="494"/>
      <c r="H11" s="494"/>
      <c r="I11" s="326"/>
    </row>
    <row r="12" spans="2:9" ht="38.4" customHeight="1">
      <c r="B12" s="494"/>
      <c r="C12" s="494"/>
      <c r="D12" s="494"/>
      <c r="E12" s="494"/>
      <c r="F12" s="494"/>
      <c r="G12" s="494"/>
      <c r="H12" s="494"/>
      <c r="I12" s="326"/>
    </row>
    <row r="13" spans="2:9" ht="6.6" customHeight="1">
      <c r="B13" s="326"/>
      <c r="C13" s="326"/>
      <c r="D13" s="326"/>
      <c r="E13" s="326"/>
      <c r="F13" s="326"/>
      <c r="G13" s="326"/>
      <c r="H13" s="326"/>
      <c r="I13" s="326"/>
    </row>
    <row r="14" spans="2:9" ht="18">
      <c r="B14" s="320" t="s">
        <v>16294</v>
      </c>
    </row>
    <row r="15" spans="2:9" ht="3.6" customHeight="1">
      <c r="B15" s="321"/>
    </row>
    <row r="16" spans="2:9" ht="16.2" customHeight="1">
      <c r="B16" s="317"/>
    </row>
    <row r="17" spans="2:2" ht="15.6">
      <c r="B17" s="317"/>
    </row>
    <row r="18" spans="2:2" ht="15.6">
      <c r="B18" s="317"/>
    </row>
    <row r="19" spans="2:2" ht="15.6">
      <c r="B19" s="317"/>
    </row>
    <row r="53" spans="2:10" ht="14.4" customHeight="1">
      <c r="B53" s="318"/>
      <c r="C53" s="318"/>
      <c r="D53" s="318"/>
      <c r="E53" s="318"/>
      <c r="F53" s="318"/>
      <c r="G53" s="318"/>
      <c r="H53" s="318"/>
      <c r="I53" s="318"/>
    </row>
    <row r="54" spans="2:10" ht="1.2" customHeight="1">
      <c r="J54" s="63"/>
    </row>
    <row r="55" spans="2:10" ht="14.4" customHeight="1">
      <c r="B55" s="318"/>
      <c r="C55" s="318"/>
      <c r="D55" s="318"/>
      <c r="E55" s="318"/>
      <c r="F55" s="318"/>
      <c r="G55" s="318"/>
      <c r="H55" s="318"/>
      <c r="I55" s="318"/>
      <c r="J55" s="63"/>
    </row>
    <row r="56" spans="2:10">
      <c r="J56" s="63"/>
    </row>
    <row r="59" spans="2:10" ht="15.6">
      <c r="B59" s="480" t="s">
        <v>16283</v>
      </c>
      <c r="C59" s="480"/>
      <c r="D59" s="480"/>
      <c r="E59" s="480"/>
      <c r="F59" s="480"/>
      <c r="G59" s="480"/>
      <c r="H59" s="480"/>
      <c r="I59" s="480"/>
    </row>
    <row r="60" spans="2:10">
      <c r="C60" s="319">
        <f>HistoricalFS!F8</f>
        <v>43190</v>
      </c>
      <c r="D60" s="319">
        <f>HistoricalFS!G8</f>
        <v>43555</v>
      </c>
      <c r="E60" s="319">
        <f>HistoricalFS!H8</f>
        <v>43921</v>
      </c>
      <c r="F60" s="319">
        <f>HistoricalFS!I8</f>
        <v>44286</v>
      </c>
      <c r="G60" s="319">
        <f>HistoricalFS!J8</f>
        <v>44651</v>
      </c>
      <c r="H60" s="319">
        <f>HistoricalFS!K8</f>
        <v>45016</v>
      </c>
      <c r="I60" s="319">
        <f>HistoricalFS!L8</f>
        <v>45382</v>
      </c>
    </row>
    <row r="61" spans="2:10">
      <c r="B61" t="s">
        <v>102</v>
      </c>
      <c r="C61" s="149">
        <f>'Data Sheet'!E30</f>
        <v>10543.95</v>
      </c>
      <c r="D61" s="149">
        <f>'Data Sheet'!F30</f>
        <v>13736.68</v>
      </c>
      <c r="E61" s="149">
        <f>'Data Sheet'!G30</f>
        <v>11600.23</v>
      </c>
      <c r="F61" s="149">
        <f>'Data Sheet'!H30</f>
        <v>14634.63</v>
      </c>
      <c r="G61" s="149">
        <f>'Data Sheet'!I30</f>
        <v>16675.900000000001</v>
      </c>
      <c r="H61" s="149">
        <f>'Data Sheet'!J30</f>
        <v>16912.55</v>
      </c>
      <c r="I61" s="149">
        <f>'Data Sheet'!K30</f>
        <v>20811.89</v>
      </c>
    </row>
    <row r="62" spans="2:10">
      <c r="B62" t="s">
        <v>16284</v>
      </c>
      <c r="C62" s="149">
        <f>(('Data Sheet'!E58+'Data Sheet'!E59)+('Data Sheet'!D58+'Data Sheet'!D59))/2</f>
        <v>100700.745</v>
      </c>
      <c r="D62" s="149">
        <f>(('Data Sheet'!F58+'Data Sheet'!F59)+('Data Sheet'!E58+'Data Sheet'!E59))/2</f>
        <v>107459.84</v>
      </c>
      <c r="E62" s="149">
        <f>(('Data Sheet'!G58+'Data Sheet'!G59)+('Data Sheet'!F58+'Data Sheet'!F59))/2</f>
        <v>115097.685</v>
      </c>
      <c r="F62" s="149">
        <f>(('Data Sheet'!H58+'Data Sheet'!H59)+('Data Sheet'!G58+'Data Sheet'!G59))/2</f>
        <v>122288.815</v>
      </c>
      <c r="G62" s="149">
        <f>(('Data Sheet'!I58+'Data Sheet'!I59)+('Data Sheet'!H58+'Data Sheet'!H59))/2</f>
        <v>130556.10500000001</v>
      </c>
      <c r="H62" s="149">
        <f>(('Data Sheet'!J58+'Data Sheet'!J59)+('Data Sheet'!I58+'Data Sheet'!I59))/2</f>
        <v>141198.45500000002</v>
      </c>
      <c r="I62" s="149">
        <f>(('Data Sheet'!K58+'Data Sheet'!K59)+('Data Sheet'!J58+'Data Sheet'!J59))/2</f>
        <v>153866.22000000003</v>
      </c>
    </row>
    <row r="63" spans="2:10">
      <c r="B63" s="323" t="s">
        <v>16283</v>
      </c>
      <c r="C63" s="322">
        <f>C61/C62</f>
        <v>0.10470577948554403</v>
      </c>
      <c r="D63" s="322">
        <f t="shared" ref="D63:I63" si="0">D61/D62</f>
        <v>0.12783082498540851</v>
      </c>
      <c r="E63" s="322">
        <f t="shared" si="0"/>
        <v>0.10078595412236137</v>
      </c>
      <c r="F63" s="322">
        <f t="shared" si="0"/>
        <v>0.11967267815948661</v>
      </c>
      <c r="G63" s="322">
        <f t="shared" si="0"/>
        <v>0.1277297603202853</v>
      </c>
      <c r="H63" s="322">
        <f t="shared" si="0"/>
        <v>0.11977857689731801</v>
      </c>
      <c r="I63" s="322">
        <f t="shared" si="0"/>
        <v>0.13525964308475241</v>
      </c>
    </row>
    <row r="65" spans="2:9" ht="15.6">
      <c r="B65" s="480" t="s">
        <v>16285</v>
      </c>
      <c r="C65" s="480"/>
      <c r="D65" s="480"/>
      <c r="E65" s="480"/>
      <c r="F65" s="480"/>
      <c r="G65" s="480"/>
      <c r="H65" s="480"/>
      <c r="I65" s="480"/>
    </row>
    <row r="66" spans="2:9">
      <c r="C66" s="319">
        <f t="shared" ref="C66:H66" si="1">C60</f>
        <v>43190</v>
      </c>
      <c r="D66" s="319">
        <f t="shared" si="1"/>
        <v>43555</v>
      </c>
      <c r="E66" s="319">
        <f t="shared" si="1"/>
        <v>43921</v>
      </c>
      <c r="F66" s="319">
        <f t="shared" si="1"/>
        <v>44286</v>
      </c>
      <c r="G66" s="319">
        <f t="shared" si="1"/>
        <v>44651</v>
      </c>
      <c r="H66" s="319">
        <f t="shared" si="1"/>
        <v>45016</v>
      </c>
      <c r="I66" s="319">
        <f>I60</f>
        <v>45382</v>
      </c>
    </row>
    <row r="67" spans="2:9">
      <c r="B67" t="str">
        <f>B61</f>
        <v>Net Profit</v>
      </c>
      <c r="C67" s="149">
        <f t="shared" ref="C67:I67" si="2">C61</f>
        <v>10543.95</v>
      </c>
      <c r="D67" s="149">
        <f t="shared" si="2"/>
        <v>13736.68</v>
      </c>
      <c r="E67" s="149">
        <f t="shared" si="2"/>
        <v>11600.23</v>
      </c>
      <c r="F67" s="149">
        <f t="shared" si="2"/>
        <v>14634.63</v>
      </c>
      <c r="G67" s="149">
        <f t="shared" si="2"/>
        <v>16675.900000000001</v>
      </c>
      <c r="H67" s="149">
        <f t="shared" si="2"/>
        <v>16912.55</v>
      </c>
      <c r="I67" s="149">
        <f t="shared" si="2"/>
        <v>20811.89</v>
      </c>
    </row>
    <row r="68" spans="2:9">
      <c r="B68" t="s">
        <v>409</v>
      </c>
      <c r="C68" s="149">
        <f>'Data Sheet'!E17</f>
        <v>88083.31</v>
      </c>
      <c r="D68" s="149">
        <f>'Data Sheet'!F17</f>
        <v>100286.54</v>
      </c>
      <c r="E68" s="149">
        <f>'Data Sheet'!G17</f>
        <v>109464.04</v>
      </c>
      <c r="F68" s="149">
        <f>'Data Sheet'!H17</f>
        <v>111531.15</v>
      </c>
      <c r="G68" s="149">
        <f>'Data Sheet'!I17</f>
        <v>132669.28</v>
      </c>
      <c r="H68" s="149">
        <f>'Data Sheet'!J17</f>
        <v>176207.18</v>
      </c>
      <c r="I68" s="149">
        <f>'Data Sheet'!K17</f>
        <v>178500.88</v>
      </c>
    </row>
    <row r="69" spans="2:9">
      <c r="B69" s="323" t="s">
        <v>16286</v>
      </c>
      <c r="C69" s="322">
        <f t="shared" ref="C69:H69" si="3">C67/C68</f>
        <v>0.11970428904181736</v>
      </c>
      <c r="D69" s="322">
        <f t="shared" si="3"/>
        <v>0.13697431380123395</v>
      </c>
      <c r="E69" s="322">
        <f t="shared" si="3"/>
        <v>0.10597297523460673</v>
      </c>
      <c r="F69" s="322">
        <f t="shared" si="3"/>
        <v>0.13121562899692149</v>
      </c>
      <c r="G69" s="322">
        <f t="shared" si="3"/>
        <v>0.12569526268628278</v>
      </c>
      <c r="H69" s="322">
        <f t="shared" si="3"/>
        <v>9.5981049126374993E-2</v>
      </c>
      <c r="I69" s="322">
        <f>I67/I68</f>
        <v>0.1165926464900341</v>
      </c>
    </row>
    <row r="71" spans="2:9">
      <c r="B71" t="s">
        <v>409</v>
      </c>
      <c r="C71" s="149">
        <f>C68</f>
        <v>88083.31</v>
      </c>
      <c r="D71" s="149">
        <f t="shared" ref="D71:I71" si="4">D68</f>
        <v>100286.54</v>
      </c>
      <c r="E71" s="149">
        <f t="shared" si="4"/>
        <v>109464.04</v>
      </c>
      <c r="F71" s="149">
        <f t="shared" si="4"/>
        <v>111531.15</v>
      </c>
      <c r="G71" s="149">
        <f t="shared" si="4"/>
        <v>132669.28</v>
      </c>
      <c r="H71" s="149">
        <f t="shared" si="4"/>
        <v>176207.18</v>
      </c>
      <c r="I71" s="149">
        <f t="shared" si="4"/>
        <v>178500.88</v>
      </c>
    </row>
    <row r="72" spans="2:9">
      <c r="B72" t="s">
        <v>16287</v>
      </c>
      <c r="C72" s="149">
        <f>('Data Sheet'!E67+'Data Sheet'!D67)/2</f>
        <v>265546.54000000004</v>
      </c>
      <c r="D72" s="149">
        <f>('Data Sheet'!F67+'Data Sheet'!E67)/2</f>
        <v>314707.625</v>
      </c>
      <c r="E72" s="149">
        <f>('Data Sheet'!G67+'Data Sheet'!F67)/2</f>
        <v>362245.995</v>
      </c>
      <c r="F72" s="149">
        <f>('Data Sheet'!H67+'Data Sheet'!G67)/2</f>
        <v>387795.39500000002</v>
      </c>
      <c r="G72" s="149">
        <f>('Data Sheet'!I67+'Data Sheet'!H67)/2</f>
        <v>406926.60499999998</v>
      </c>
      <c r="H72" s="149">
        <f>('Data Sheet'!J67+'Data Sheet'!I67)/2</f>
        <v>431510.15500000003</v>
      </c>
      <c r="I72" s="149">
        <f>('Data Sheet'!K67+'Data Sheet'!J67)/2</f>
        <v>463233.30499999999</v>
      </c>
    </row>
    <row r="73" spans="2:9">
      <c r="B73" s="323" t="s">
        <v>16292</v>
      </c>
      <c r="C73" s="324">
        <f t="shared" ref="C73:H73" si="5">C71/C72</f>
        <v>0.33170573414362692</v>
      </c>
      <c r="D73" s="324">
        <f t="shared" si="5"/>
        <v>0.31866574570603429</v>
      </c>
      <c r="E73" s="324">
        <f t="shared" si="5"/>
        <v>0.30218150513989805</v>
      </c>
      <c r="F73" s="324">
        <f t="shared" si="5"/>
        <v>0.28760307996952877</v>
      </c>
      <c r="G73" s="324">
        <f t="shared" si="5"/>
        <v>0.32602754002776496</v>
      </c>
      <c r="H73" s="324">
        <f t="shared" si="5"/>
        <v>0.40835001901635426</v>
      </c>
      <c r="I73" s="324">
        <f>I71/I72</f>
        <v>0.38533688764023566</v>
      </c>
    </row>
    <row r="75" spans="2:9">
      <c r="B75" t="s">
        <v>16287</v>
      </c>
      <c r="C75" s="149">
        <f>C72</f>
        <v>265546.54000000004</v>
      </c>
      <c r="D75" s="149">
        <f t="shared" ref="D75:I75" si="6">D72</f>
        <v>314707.625</v>
      </c>
      <c r="E75" s="149">
        <f t="shared" si="6"/>
        <v>362245.995</v>
      </c>
      <c r="F75" s="149">
        <f t="shared" si="6"/>
        <v>387795.39500000002</v>
      </c>
      <c r="G75" s="149">
        <f t="shared" si="6"/>
        <v>406926.60499999998</v>
      </c>
      <c r="H75" s="149">
        <f t="shared" si="6"/>
        <v>431510.15500000003</v>
      </c>
      <c r="I75" s="149">
        <f t="shared" si="6"/>
        <v>463233.30499999999</v>
      </c>
    </row>
    <row r="76" spans="2:9">
      <c r="B76" t="s">
        <v>16284</v>
      </c>
      <c r="C76" s="149">
        <f>C62</f>
        <v>100700.745</v>
      </c>
      <c r="D76" s="149">
        <f t="shared" ref="D76:I76" si="7">D62</f>
        <v>107459.84</v>
      </c>
      <c r="E76" s="149">
        <f t="shared" si="7"/>
        <v>115097.685</v>
      </c>
      <c r="F76" s="149">
        <f t="shared" si="7"/>
        <v>122288.815</v>
      </c>
      <c r="G76" s="149">
        <f t="shared" si="7"/>
        <v>130556.10500000001</v>
      </c>
      <c r="H76" s="149">
        <f t="shared" si="7"/>
        <v>141198.45500000002</v>
      </c>
      <c r="I76" s="149">
        <f t="shared" si="7"/>
        <v>153866.22000000003</v>
      </c>
    </row>
    <row r="77" spans="2:9">
      <c r="B77" s="323" t="s">
        <v>16288</v>
      </c>
      <c r="C77" s="325">
        <f t="shared" ref="C77:I77" si="8">C75/C76</f>
        <v>2.6369868465223374</v>
      </c>
      <c r="D77" s="325">
        <f t="shared" si="8"/>
        <v>2.9286068637362574</v>
      </c>
      <c r="E77" s="325">
        <f t="shared" si="8"/>
        <v>3.1472917548254773</v>
      </c>
      <c r="F77" s="325">
        <f t="shared" si="8"/>
        <v>3.171143616037166</v>
      </c>
      <c r="G77" s="325">
        <f t="shared" si="8"/>
        <v>3.1168715166556167</v>
      </c>
      <c r="H77" s="325">
        <f t="shared" si="8"/>
        <v>3.05605436688383</v>
      </c>
      <c r="I77" s="325">
        <f t="shared" si="8"/>
        <v>3.0106238068368736</v>
      </c>
    </row>
    <row r="79" spans="2:9">
      <c r="B79" s="323" t="s">
        <v>16289</v>
      </c>
      <c r="C79" s="322">
        <f>C77*C73*C69</f>
        <v>0.10470577948554405</v>
      </c>
      <c r="D79" s="322">
        <f t="shared" ref="D79:I79" si="9">D77*D73*D69</f>
        <v>0.12783082498540851</v>
      </c>
      <c r="E79" s="322">
        <f t="shared" si="9"/>
        <v>0.10078595412236137</v>
      </c>
      <c r="F79" s="322">
        <f t="shared" si="9"/>
        <v>0.11967267815948664</v>
      </c>
      <c r="G79" s="322">
        <f t="shared" si="9"/>
        <v>0.1277297603202853</v>
      </c>
      <c r="H79" s="322">
        <f t="shared" si="9"/>
        <v>0.11977857689731802</v>
      </c>
      <c r="I79" s="322">
        <f t="shared" si="9"/>
        <v>0.13525964308475244</v>
      </c>
    </row>
    <row r="81" spans="2:9" ht="15.6">
      <c r="B81" s="480" t="s">
        <v>16290</v>
      </c>
      <c r="C81" s="480"/>
      <c r="D81" s="480"/>
      <c r="E81" s="480"/>
      <c r="F81" s="480"/>
      <c r="G81" s="480"/>
      <c r="H81" s="480"/>
      <c r="I81" s="480"/>
    </row>
    <row r="82" spans="2:9">
      <c r="C82" s="319">
        <f>C60</f>
        <v>43190</v>
      </c>
      <c r="D82" s="319">
        <f t="shared" ref="D82:I82" si="10">D60</f>
        <v>43555</v>
      </c>
      <c r="E82" s="319">
        <f t="shared" si="10"/>
        <v>43921</v>
      </c>
      <c r="F82" s="319">
        <f t="shared" si="10"/>
        <v>44286</v>
      </c>
      <c r="G82" s="319">
        <f t="shared" si="10"/>
        <v>44651</v>
      </c>
      <c r="H82" s="319">
        <f t="shared" si="10"/>
        <v>45016</v>
      </c>
      <c r="I82" s="319">
        <f t="shared" si="10"/>
        <v>45382</v>
      </c>
    </row>
    <row r="83" spans="2:9">
      <c r="B83" t="str">
        <f>B67</f>
        <v>Net Profit</v>
      </c>
      <c r="C83">
        <f t="shared" ref="C83:I83" si="11">C67</f>
        <v>10543.95</v>
      </c>
      <c r="D83">
        <f t="shared" si="11"/>
        <v>13736.68</v>
      </c>
      <c r="E83">
        <f t="shared" si="11"/>
        <v>11600.23</v>
      </c>
      <c r="F83">
        <f t="shared" si="11"/>
        <v>14634.63</v>
      </c>
      <c r="G83">
        <f t="shared" si="11"/>
        <v>16675.900000000001</v>
      </c>
      <c r="H83">
        <f t="shared" si="11"/>
        <v>16912.55</v>
      </c>
      <c r="I83">
        <f t="shared" si="11"/>
        <v>20811.89</v>
      </c>
    </row>
    <row r="84" spans="2:9">
      <c r="B84" t="str">
        <f>B76</f>
        <v>Average Shareholder Equity</v>
      </c>
      <c r="C84">
        <f t="shared" ref="C84:I84" si="12">C76</f>
        <v>100700.745</v>
      </c>
      <c r="D84">
        <f t="shared" si="12"/>
        <v>107459.84</v>
      </c>
      <c r="E84">
        <f t="shared" si="12"/>
        <v>115097.685</v>
      </c>
      <c r="F84">
        <f t="shared" si="12"/>
        <v>122288.815</v>
      </c>
      <c r="G84">
        <f t="shared" si="12"/>
        <v>130556.10500000001</v>
      </c>
      <c r="H84">
        <f t="shared" si="12"/>
        <v>141198.45500000002</v>
      </c>
      <c r="I84">
        <f t="shared" si="12"/>
        <v>153866.22000000003</v>
      </c>
    </row>
    <row r="85" spans="2:9">
      <c r="B85" s="323" t="s">
        <v>16290</v>
      </c>
      <c r="C85" s="322">
        <f t="shared" ref="C85:I85" si="13">C83/C84</f>
        <v>0.10470577948554403</v>
      </c>
      <c r="D85" s="322">
        <f t="shared" si="13"/>
        <v>0.12783082498540851</v>
      </c>
      <c r="E85" s="322">
        <f t="shared" si="13"/>
        <v>0.10078595412236137</v>
      </c>
      <c r="F85" s="322">
        <f t="shared" si="13"/>
        <v>0.11967267815948661</v>
      </c>
      <c r="G85" s="322">
        <f t="shared" si="13"/>
        <v>0.1277297603202853</v>
      </c>
      <c r="H85" s="322">
        <f t="shared" si="13"/>
        <v>0.11977857689731801</v>
      </c>
      <c r="I85" s="322">
        <f t="shared" si="13"/>
        <v>0.13525964308475241</v>
      </c>
    </row>
    <row r="87" spans="2:9" ht="15.6">
      <c r="B87" s="480" t="s">
        <v>16291</v>
      </c>
      <c r="C87" s="480"/>
      <c r="D87" s="480"/>
      <c r="E87" s="480"/>
      <c r="F87" s="480"/>
      <c r="G87" s="480"/>
      <c r="H87" s="480"/>
      <c r="I87" s="480"/>
    </row>
    <row r="88" spans="2:9">
      <c r="C88" s="319">
        <f t="shared" ref="C88:H88" si="14">C82</f>
        <v>43190</v>
      </c>
      <c r="D88" s="319">
        <f t="shared" si="14"/>
        <v>43555</v>
      </c>
      <c r="E88" s="319">
        <f t="shared" si="14"/>
        <v>43921</v>
      </c>
      <c r="F88" s="319">
        <f t="shared" si="14"/>
        <v>44286</v>
      </c>
      <c r="G88" s="319">
        <f t="shared" si="14"/>
        <v>44651</v>
      </c>
      <c r="H88" s="319">
        <f t="shared" si="14"/>
        <v>45016</v>
      </c>
      <c r="I88" s="319">
        <f>I82</f>
        <v>45382</v>
      </c>
    </row>
    <row r="89" spans="2:9">
      <c r="B89" t="str">
        <f>B83</f>
        <v>Net Profit</v>
      </c>
      <c r="C89" s="149">
        <f t="shared" ref="C89:H89" si="15">C83</f>
        <v>10543.95</v>
      </c>
      <c r="D89" s="149">
        <f t="shared" si="15"/>
        <v>13736.68</v>
      </c>
      <c r="E89" s="149">
        <f t="shared" si="15"/>
        <v>11600.23</v>
      </c>
      <c r="F89" s="149">
        <f t="shared" si="15"/>
        <v>14634.63</v>
      </c>
      <c r="G89" s="149">
        <f t="shared" si="15"/>
        <v>16675.900000000001</v>
      </c>
      <c r="H89" s="149">
        <f t="shared" si="15"/>
        <v>16912.55</v>
      </c>
      <c r="I89" s="149">
        <f>I83</f>
        <v>20811.89</v>
      </c>
    </row>
    <row r="90" spans="2:9">
      <c r="B90" t="s">
        <v>409</v>
      </c>
      <c r="C90" s="149">
        <f t="shared" ref="C90:H90" si="16">C71</f>
        <v>88083.31</v>
      </c>
      <c r="D90" s="149">
        <f t="shared" si="16"/>
        <v>100286.54</v>
      </c>
      <c r="E90" s="149">
        <f t="shared" si="16"/>
        <v>109464.04</v>
      </c>
      <c r="F90" s="149">
        <f t="shared" si="16"/>
        <v>111531.15</v>
      </c>
      <c r="G90" s="149">
        <f t="shared" si="16"/>
        <v>132669.28</v>
      </c>
      <c r="H90" s="149">
        <f t="shared" si="16"/>
        <v>176207.18</v>
      </c>
      <c r="I90" s="149">
        <f>I71</f>
        <v>178500.88</v>
      </c>
    </row>
    <row r="91" spans="2:9">
      <c r="B91" s="323" t="s">
        <v>16286</v>
      </c>
      <c r="C91" s="322">
        <f t="shared" ref="C91:I91" si="17">C89/C90</f>
        <v>0.11970428904181736</v>
      </c>
      <c r="D91" s="322">
        <f t="shared" si="17"/>
        <v>0.13697431380123395</v>
      </c>
      <c r="E91" s="322">
        <f t="shared" si="17"/>
        <v>0.10597297523460673</v>
      </c>
      <c r="F91" s="322">
        <f t="shared" si="17"/>
        <v>0.13121562899692149</v>
      </c>
      <c r="G91" s="322">
        <f t="shared" si="17"/>
        <v>0.12569526268628278</v>
      </c>
      <c r="H91" s="322">
        <f t="shared" si="17"/>
        <v>9.5981049126374993E-2</v>
      </c>
      <c r="I91" s="322">
        <f t="shared" si="17"/>
        <v>0.1165926464900341</v>
      </c>
    </row>
    <row r="93" spans="2:9">
      <c r="B93" t="s">
        <v>409</v>
      </c>
      <c r="C93" s="149">
        <f t="shared" ref="C93:H93" si="18">C90</f>
        <v>88083.31</v>
      </c>
      <c r="D93" s="149">
        <f t="shared" si="18"/>
        <v>100286.54</v>
      </c>
      <c r="E93" s="149">
        <f t="shared" si="18"/>
        <v>109464.04</v>
      </c>
      <c r="F93" s="149">
        <f t="shared" si="18"/>
        <v>111531.15</v>
      </c>
      <c r="G93" s="149">
        <f t="shared" si="18"/>
        <v>132669.28</v>
      </c>
      <c r="H93" s="149">
        <f t="shared" si="18"/>
        <v>176207.18</v>
      </c>
      <c r="I93" s="149">
        <f>I90</f>
        <v>178500.88</v>
      </c>
    </row>
    <row r="94" spans="2:9">
      <c r="B94" t="s">
        <v>16287</v>
      </c>
      <c r="C94" s="149">
        <f t="shared" ref="C94:H94" si="19">C75</f>
        <v>265546.54000000004</v>
      </c>
      <c r="D94" s="149">
        <f t="shared" si="19"/>
        <v>314707.625</v>
      </c>
      <c r="E94" s="149">
        <f t="shared" si="19"/>
        <v>362245.995</v>
      </c>
      <c r="F94" s="149">
        <f t="shared" si="19"/>
        <v>387795.39500000002</v>
      </c>
      <c r="G94" s="149">
        <f t="shared" si="19"/>
        <v>406926.60499999998</v>
      </c>
      <c r="H94" s="149">
        <f t="shared" si="19"/>
        <v>431510.15500000003</v>
      </c>
      <c r="I94" s="149">
        <f>I75</f>
        <v>463233.30499999999</v>
      </c>
    </row>
    <row r="95" spans="2:9">
      <c r="B95" s="323" t="s">
        <v>16292</v>
      </c>
      <c r="C95" s="324">
        <f t="shared" ref="C95:I95" si="20">C93/C94</f>
        <v>0.33170573414362692</v>
      </c>
      <c r="D95" s="324">
        <f t="shared" si="20"/>
        <v>0.31866574570603429</v>
      </c>
      <c r="E95" s="324">
        <f t="shared" si="20"/>
        <v>0.30218150513989805</v>
      </c>
      <c r="F95" s="324">
        <f t="shared" si="20"/>
        <v>0.28760307996952877</v>
      </c>
      <c r="G95" s="324">
        <f t="shared" si="20"/>
        <v>0.32602754002776496</v>
      </c>
      <c r="H95" s="324">
        <f t="shared" si="20"/>
        <v>0.40835001901635426</v>
      </c>
      <c r="I95" s="324">
        <f t="shared" si="20"/>
        <v>0.38533688764023566</v>
      </c>
    </row>
    <row r="97" spans="2:9">
      <c r="B97" s="323" t="s">
        <v>16293</v>
      </c>
      <c r="C97" s="322">
        <f>C91*C95</f>
        <v>3.9706599076756943E-2</v>
      </c>
      <c r="D97" s="322">
        <f t="shared" ref="D97:I97" si="21">D91*D95</f>
        <v>4.364902185004256E-2</v>
      </c>
      <c r="E97" s="322">
        <f t="shared" si="21"/>
        <v>3.2023073160546603E-2</v>
      </c>
      <c r="F97" s="322">
        <f t="shared" si="21"/>
        <v>3.7738019039653632E-2</v>
      </c>
      <c r="G97" s="322">
        <f t="shared" si="21"/>
        <v>4.0980117286752493E-2</v>
      </c>
      <c r="H97" s="322">
        <f t="shared" si="21"/>
        <v>3.9193863235964861E-2</v>
      </c>
      <c r="I97" s="322">
        <f t="shared" si="21"/>
        <v>4.492744752020799E-2</v>
      </c>
    </row>
    <row r="112" spans="2:9" ht="9.6" customHeight="1">
      <c r="B112" s="318"/>
      <c r="C112" s="318"/>
      <c r="D112" s="318"/>
      <c r="E112" s="318"/>
      <c r="F112" s="318"/>
      <c r="G112" s="318"/>
      <c r="H112" s="318"/>
      <c r="I112" s="318"/>
    </row>
    <row r="120" spans="2:4">
      <c r="B120" s="315" t="s">
        <v>16280</v>
      </c>
      <c r="C120" s="315"/>
      <c r="D120" s="315"/>
    </row>
    <row r="121" spans="2:4">
      <c r="B121" s="315" t="s">
        <v>16279</v>
      </c>
      <c r="C121" s="240" t="s">
        <v>16281</v>
      </c>
      <c r="D121" s="315"/>
    </row>
    <row r="142" spans="2:4">
      <c r="B142" s="315"/>
      <c r="C142" s="315"/>
      <c r="D142" s="315"/>
    </row>
    <row r="143" spans="2:4">
      <c r="B143" s="315"/>
      <c r="C143" s="315"/>
      <c r="D143" s="315"/>
    </row>
    <row r="144" spans="2:4">
      <c r="B144" s="315"/>
      <c r="C144" s="315"/>
      <c r="D144" s="315"/>
    </row>
  </sheetData>
  <mergeCells count="5">
    <mergeCell ref="B59:I59"/>
    <mergeCell ref="B65:I65"/>
    <mergeCell ref="B81:I81"/>
    <mergeCell ref="B87:I87"/>
    <mergeCell ref="B10:H12"/>
  </mergeCells>
  <hyperlinks>
    <hyperlink ref="C121" r:id="rId1" xr:uid="{41ECBD12-2CBB-41F5-BB53-3091261AF16F}"/>
  </hyperlinks>
  <pageMargins left="0.23622047244094491" right="0.23622047244094491" top="0.35433070866141736" bottom="0.35433070866141736" header="0.15748031496062992" footer="0"/>
  <pageSetup paperSize="9" scale="93" orientation="portrait" r:id="rId2"/>
  <headerFooter>
    <oddFooter>&amp;RPage &amp;P</oddFooter>
  </headerFooter>
  <rowBreaks count="1" manualBreakCount="1">
    <brk id="53" max="16383" man="1"/>
  </rowBreaks>
  <colBreaks count="1" manualBreakCount="1">
    <brk id="9" max="1048575" man="1"/>
  </colBreaks>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7C074-531F-4905-B772-01E38E1D0386}">
  <dimension ref="A1:Q5021"/>
  <sheetViews>
    <sheetView showGridLines="0" zoomScale="65" zoomScaleNormal="100" workbookViewId="0">
      <selection activeCell="N43" sqref="A1:N43"/>
    </sheetView>
  </sheetViews>
  <sheetFormatPr defaultRowHeight="14.4"/>
  <cols>
    <col min="1" max="1" width="1.88671875" customWidth="1"/>
    <col min="2" max="2" width="11.5546875" bestFit="1" customWidth="1"/>
    <col min="3" max="3" width="12.5546875" bestFit="1" customWidth="1"/>
    <col min="4" max="4" width="9.21875" bestFit="1" customWidth="1"/>
    <col min="5" max="5" width="17.5546875" bestFit="1" customWidth="1"/>
    <col min="6" max="6" width="0.88671875" customWidth="1"/>
    <col min="7" max="7" width="15.33203125" bestFit="1" customWidth="1"/>
    <col min="8" max="8" width="23.109375" bestFit="1" customWidth="1"/>
    <col min="9" max="9" width="0.88671875" customWidth="1"/>
    <col min="10" max="10" width="22.88671875" customWidth="1"/>
    <col min="11" max="11" width="14.5546875" bestFit="1" customWidth="1"/>
    <col min="12" max="12" width="8.6640625" bestFit="1" customWidth="1"/>
    <col min="13" max="13" width="14.5546875" bestFit="1" customWidth="1"/>
    <col min="14" max="14" width="13.21875" customWidth="1"/>
  </cols>
  <sheetData>
    <row r="1" spans="1:17">
      <c r="K1" s="151"/>
      <c r="L1" s="151"/>
      <c r="M1" s="151"/>
      <c r="N1" s="151"/>
      <c r="O1" s="151"/>
      <c r="P1" s="151"/>
      <c r="Q1" s="151"/>
    </row>
    <row r="2" spans="1:17">
      <c r="B2" s="318"/>
      <c r="C2" s="318"/>
      <c r="D2" s="318"/>
      <c r="E2" s="318"/>
      <c r="F2" s="318"/>
      <c r="G2" s="318"/>
      <c r="H2" s="318"/>
      <c r="I2" s="318"/>
      <c r="J2" s="318"/>
      <c r="K2" s="318"/>
      <c r="L2" s="318"/>
      <c r="M2" s="318"/>
      <c r="N2" s="318"/>
    </row>
    <row r="3" spans="1:17" ht="23.4">
      <c r="C3" s="439"/>
      <c r="D3" s="439"/>
      <c r="E3" s="439"/>
      <c r="F3" s="439"/>
      <c r="G3" s="439"/>
      <c r="H3" s="439"/>
      <c r="I3" s="439"/>
      <c r="J3" s="439"/>
      <c r="K3" s="151"/>
      <c r="L3" s="151"/>
      <c r="M3" s="151"/>
      <c r="N3" s="151"/>
      <c r="O3" s="151"/>
      <c r="P3" s="151"/>
      <c r="Q3" s="151"/>
    </row>
    <row r="4" spans="1:17" ht="23.4">
      <c r="B4" s="487" t="str">
        <f>"Monte Carlo Simulation" &amp; "- " &amp; 'Data Sheet'!B1</f>
        <v>Monte Carlo Simulation- NTPC LTD</v>
      </c>
      <c r="C4" s="487"/>
      <c r="D4" s="487"/>
      <c r="E4" s="487"/>
      <c r="F4" s="487"/>
      <c r="G4" s="487"/>
      <c r="H4" s="487"/>
      <c r="I4" s="487"/>
      <c r="J4" s="439"/>
      <c r="K4" s="151"/>
      <c r="L4" s="151"/>
      <c r="M4" s="151"/>
      <c r="N4" s="151"/>
      <c r="O4" s="151"/>
      <c r="P4" s="151"/>
      <c r="Q4" s="151"/>
    </row>
    <row r="5" spans="1:17" ht="21.6" thickBot="1">
      <c r="B5" s="430"/>
      <c r="C5" s="430"/>
      <c r="D5" s="430"/>
      <c r="E5" s="430"/>
      <c r="F5" s="430"/>
      <c r="G5" s="430"/>
      <c r="H5" s="430"/>
      <c r="I5" s="429"/>
      <c r="J5" s="429"/>
      <c r="K5" s="440"/>
      <c r="L5" s="440"/>
      <c r="M5" s="440"/>
      <c r="N5" s="440"/>
      <c r="O5" s="151"/>
      <c r="P5" s="151"/>
      <c r="Q5" s="151"/>
    </row>
    <row r="6" spans="1:17" ht="21.6" thickTop="1">
      <c r="B6" s="428"/>
      <c r="C6" s="428"/>
      <c r="D6" s="428"/>
      <c r="E6" s="428"/>
      <c r="F6" s="428"/>
      <c r="G6" s="428"/>
      <c r="H6" s="428"/>
      <c r="K6" s="151"/>
      <c r="L6" s="151"/>
      <c r="M6" s="151"/>
      <c r="N6" s="151"/>
      <c r="O6" s="151"/>
      <c r="P6" s="151"/>
      <c r="Q6" s="151"/>
    </row>
    <row r="7" spans="1:17" ht="15.6">
      <c r="B7" s="490" t="s">
        <v>16428</v>
      </c>
      <c r="C7" s="490"/>
      <c r="D7" s="490"/>
      <c r="E7" s="490"/>
      <c r="F7" s="490"/>
      <c r="G7" s="490"/>
      <c r="H7" s="490"/>
      <c r="I7" s="490"/>
      <c r="J7" s="490"/>
      <c r="K7" s="490"/>
      <c r="L7" s="490"/>
      <c r="M7" s="490"/>
      <c r="N7" s="490"/>
      <c r="O7" s="449"/>
      <c r="P7" s="449"/>
      <c r="Q7" s="449"/>
    </row>
    <row r="9" spans="1:17">
      <c r="A9" s="2" t="s">
        <v>84</v>
      </c>
      <c r="B9" s="464" t="str">
        <f>'Historical VAR Data'!B3</f>
        <v>Date</v>
      </c>
      <c r="C9" s="456" t="str">
        <f>'Historical VAR Data'!F3</f>
        <v>Adj Close</v>
      </c>
      <c r="D9" s="456" t="s">
        <v>8041</v>
      </c>
      <c r="E9" s="455" t="s">
        <v>8042</v>
      </c>
      <c r="F9" s="455"/>
      <c r="G9" s="455" t="s">
        <v>8052</v>
      </c>
      <c r="H9" s="455" t="s">
        <v>8053</v>
      </c>
      <c r="I9" s="455"/>
      <c r="J9" s="486" t="str">
        <f>"Calculation of Value at Risk" &amp; " - " &amp; 'Data Sheet'!B1 &amp; " (Simulation) "</f>
        <v xml:space="preserve">Calculation of Value at Risk - NTPC LTD (Simulation) </v>
      </c>
      <c r="K9" s="486"/>
      <c r="L9" s="486"/>
      <c r="M9" s="486"/>
      <c r="N9" s="486"/>
    </row>
    <row r="10" spans="1:17">
      <c r="B10" s="293">
        <f>'Historical VAR Data'!B4212</f>
        <v>39470</v>
      </c>
      <c r="C10" s="292" t="str">
        <f>'Historical VAR Data'!F4212</f>
        <v>100.94</v>
      </c>
      <c r="D10" s="329">
        <f t="shared" ref="D10:D75" si="0">(C10-C11)/C11</f>
        <v>0.2931078657442992</v>
      </c>
      <c r="E10" s="329">
        <v>0.1283255086071988</v>
      </c>
      <c r="G10">
        <v>1</v>
      </c>
      <c r="H10">
        <f ca="1">_xlfn.NORM.INV(RAND(),N$12,N$13)</f>
        <v>-3.3723087688934478E-2</v>
      </c>
      <c r="K10" s="305"/>
      <c r="L10" s="305"/>
      <c r="M10" s="305"/>
      <c r="N10" s="305"/>
    </row>
    <row r="11" spans="1:17">
      <c r="B11" s="293">
        <f>'Historical VAR Data'!B2658</f>
        <v>41778</v>
      </c>
      <c r="C11" s="292" t="str">
        <f>'Historical VAR Data'!F2658</f>
        <v>78.06</v>
      </c>
      <c r="D11" s="329">
        <f t="shared" si="0"/>
        <v>-0.19716136994754707</v>
      </c>
      <c r="E11" s="329">
        <v>0.10644932671863934</v>
      </c>
      <c r="G11">
        <v>2</v>
      </c>
      <c r="H11">
        <f t="shared" ref="H11:H76" ca="1" si="1">_xlfn.NORM.INV(RAND(),N$12,N$13)</f>
        <v>2.1703107684976929E-2</v>
      </c>
      <c r="J11" s="38" t="s">
        <v>8054</v>
      </c>
      <c r="K11" s="307"/>
      <c r="L11" s="307"/>
      <c r="M11" s="307"/>
      <c r="N11" s="307"/>
    </row>
    <row r="12" spans="1:17">
      <c r="B12" s="293">
        <f>'Historical VAR Data'!B3896</f>
        <v>39951</v>
      </c>
      <c r="C12" s="292" t="str">
        <f>'Historical VAR Data'!F3896</f>
        <v>97.23</v>
      </c>
      <c r="D12" s="329">
        <f t="shared" si="0"/>
        <v>-2.4382901866345501E-2</v>
      </c>
      <c r="E12" s="329">
        <v>0.10163154316791297</v>
      </c>
      <c r="G12">
        <v>3</v>
      </c>
      <c r="H12">
        <f t="shared" ca="1" si="1"/>
        <v>-7.4621138103484743E-3</v>
      </c>
      <c r="J12" s="306" t="s">
        <v>184</v>
      </c>
      <c r="K12" s="306"/>
      <c r="L12" s="306"/>
      <c r="M12" s="306"/>
      <c r="N12" s="301">
        <f>AVERAGE(E10:E5021)</f>
        <v>6.2571168557571473E-4</v>
      </c>
    </row>
    <row r="13" spans="1:17">
      <c r="B13" s="293">
        <f>'Historical VAR Data'!B4275</f>
        <v>39378</v>
      </c>
      <c r="C13" s="292" t="str">
        <f>'Historical VAR Data'!F4275</f>
        <v>99.66</v>
      </c>
      <c r="D13" s="329">
        <f t="shared" si="0"/>
        <v>-1.8031333136269569E-2</v>
      </c>
      <c r="E13" s="329">
        <v>9.6128464584249826E-2</v>
      </c>
      <c r="G13">
        <v>4</v>
      </c>
      <c r="H13">
        <f t="shared" ca="1" si="1"/>
        <v>7.0134049317124849E-3</v>
      </c>
      <c r="J13" s="128" t="s">
        <v>8043</v>
      </c>
      <c r="K13" s="128"/>
      <c r="L13" s="128"/>
      <c r="M13" s="128"/>
      <c r="N13" s="130">
        <f>_xlfn.STDEV.S(E10:E5021)</f>
        <v>1.8559533576735988E-2</v>
      </c>
    </row>
    <row r="14" spans="1:17">
      <c r="B14" s="293">
        <f>'Historical VAR Data'!B4210</f>
        <v>39472</v>
      </c>
      <c r="C14" s="292" t="str">
        <f>'Historical VAR Data'!F4210</f>
        <v>101.49</v>
      </c>
      <c r="D14" s="329">
        <f t="shared" si="0"/>
        <v>-0.73526189482470783</v>
      </c>
      <c r="E14" s="329">
        <v>9.458584987057804E-2</v>
      </c>
      <c r="G14">
        <v>5</v>
      </c>
      <c r="H14">
        <f t="shared" ca="1" si="1"/>
        <v>-1.7372468667013384E-2</v>
      </c>
      <c r="J14" s="128" t="s">
        <v>8044</v>
      </c>
      <c r="K14" s="128"/>
      <c r="L14" s="128"/>
      <c r="M14" s="128"/>
      <c r="N14" s="130">
        <f>MIN(E10:E5021)</f>
        <v>-0.15452838063439067</v>
      </c>
    </row>
    <row r="15" spans="1:17">
      <c r="B15" s="293">
        <f>'Historical VAR Data'!B184</f>
        <v>45446</v>
      </c>
      <c r="C15" s="292" t="str">
        <f>'Historical VAR Data'!F184</f>
        <v>383.36</v>
      </c>
      <c r="D15" s="329">
        <f t="shared" si="0"/>
        <v>4.4914768657785418</v>
      </c>
      <c r="E15" s="329">
        <v>9.1354228940700985E-2</v>
      </c>
      <c r="G15">
        <v>6</v>
      </c>
      <c r="H15">
        <f t="shared" ca="1" si="1"/>
        <v>3.6568527515268436E-2</v>
      </c>
      <c r="J15" s="128" t="s">
        <v>8045</v>
      </c>
      <c r="K15" s="128"/>
      <c r="L15" s="128"/>
      <c r="M15" s="128"/>
      <c r="N15" s="130">
        <f>MAX(E10:E5021)</f>
        <v>0.1283255086071988</v>
      </c>
    </row>
    <row r="16" spans="1:17">
      <c r="B16" s="293">
        <f>'Historical VAR Data'!B4009</f>
        <v>39773</v>
      </c>
      <c r="C16" s="292" t="str">
        <f>'Historical VAR Data'!F4009</f>
        <v>69.81</v>
      </c>
      <c r="D16" s="329">
        <f t="shared" si="0"/>
        <v>0.45104967782165878</v>
      </c>
      <c r="E16" s="329">
        <v>8.6536964980544778E-2</v>
      </c>
      <c r="G16">
        <v>7</v>
      </c>
      <c r="H16">
        <f t="shared" ca="1" si="1"/>
        <v>1.6264258875815737E-3</v>
      </c>
      <c r="J16" s="128" t="s">
        <v>8048</v>
      </c>
      <c r="K16" s="128"/>
      <c r="L16" s="128"/>
      <c r="M16" s="128"/>
      <c r="N16" s="309">
        <v>314.8</v>
      </c>
    </row>
    <row r="17" spans="2:14">
      <c r="B17" s="293">
        <f>'Historical VAR Data'!B4617</f>
        <v>38877</v>
      </c>
      <c r="C17" s="292" t="str">
        <f>'Historical VAR Data'!F4617</f>
        <v>48.11</v>
      </c>
      <c r="D17" s="329">
        <f t="shared" si="0"/>
        <v>-0.42314148681055158</v>
      </c>
      <c r="E17" s="329">
        <v>8.4291187739463647E-2</v>
      </c>
      <c r="G17">
        <v>8</v>
      </c>
      <c r="H17">
        <f t="shared" ca="1" si="1"/>
        <v>-2.1626694850684088E-2</v>
      </c>
      <c r="N17" s="308"/>
    </row>
    <row r="18" spans="2:14">
      <c r="B18" s="293">
        <f>'Historical VAR Data'!B3973</f>
        <v>39829</v>
      </c>
      <c r="C18" s="292" t="str">
        <f>'Historical VAR Data'!F3973</f>
        <v>83.40</v>
      </c>
      <c r="D18" s="329">
        <f t="shared" si="0"/>
        <v>0.11467522052927043</v>
      </c>
      <c r="E18" s="329">
        <v>7.8913324708926369E-2</v>
      </c>
      <c r="G18">
        <v>9</v>
      </c>
      <c r="H18">
        <f t="shared" ca="1" si="1"/>
        <v>4.7071225279335712E-3</v>
      </c>
      <c r="J18" s="38" t="s">
        <v>8055</v>
      </c>
      <c r="K18" s="307"/>
      <c r="L18" s="307"/>
      <c r="M18" s="307"/>
      <c r="N18" s="307"/>
    </row>
    <row r="19" spans="2:14">
      <c r="B19" s="293">
        <f>'Historical VAR Data'!B1122</f>
        <v>44060</v>
      </c>
      <c r="C19" s="292" t="str">
        <f>'Historical VAR Data'!F1122</f>
        <v>74.82</v>
      </c>
      <c r="D19" s="329">
        <f t="shared" si="0"/>
        <v>-9.3310712554532271E-2</v>
      </c>
      <c r="E19" s="329">
        <v>7.7942659559141286E-2</v>
      </c>
      <c r="G19">
        <v>10</v>
      </c>
      <c r="H19">
        <f t="shared" ca="1" si="1"/>
        <v>-1.7224284941084307E-2</v>
      </c>
      <c r="J19" s="306" t="s">
        <v>184</v>
      </c>
      <c r="K19" s="306"/>
      <c r="L19" s="306"/>
      <c r="M19" s="306"/>
      <c r="N19" s="301">
        <f ca="1">AVERAGE(H10:H5021)</f>
        <v>6.1100340906797279E-4</v>
      </c>
    </row>
    <row r="20" spans="2:14">
      <c r="B20" s="293">
        <f>'Historical VAR Data'!B4035</f>
        <v>39734</v>
      </c>
      <c r="C20" s="292" t="str">
        <f>'Historical VAR Data'!F4035</f>
        <v>82.52</v>
      </c>
      <c r="D20" s="329">
        <f t="shared" si="0"/>
        <v>9.2690677966101698E-2</v>
      </c>
      <c r="E20" s="329">
        <v>7.6862847448779859E-2</v>
      </c>
      <c r="G20">
        <v>11</v>
      </c>
      <c r="H20">
        <f t="shared" ca="1" si="1"/>
        <v>3.7400121746969016E-2</v>
      </c>
      <c r="J20" s="128" t="s">
        <v>8043</v>
      </c>
      <c r="K20" s="128"/>
      <c r="L20" s="128"/>
      <c r="M20" s="128"/>
      <c r="N20" s="130">
        <f ca="1">_xlfn.STDEV.S(H10:H5021)</f>
        <v>1.8386664118513706E-2</v>
      </c>
    </row>
    <row r="21" spans="2:14">
      <c r="B21" s="293">
        <f>'Historical VAR Data'!B4017</f>
        <v>39762</v>
      </c>
      <c r="C21" s="292" t="str">
        <f>'Historical VAR Data'!F4017</f>
        <v>75.52</v>
      </c>
      <c r="D21" s="329">
        <f t="shared" si="0"/>
        <v>-0.39949109414758277</v>
      </c>
      <c r="E21" s="329">
        <v>7.5630252100840373E-2</v>
      </c>
      <c r="G21">
        <v>12</v>
      </c>
      <c r="H21">
        <f t="shared" ca="1" si="1"/>
        <v>6.0060035137244139E-3</v>
      </c>
      <c r="J21" s="128" t="s">
        <v>8044</v>
      </c>
      <c r="K21" s="128"/>
      <c r="L21" s="128"/>
      <c r="M21" s="128"/>
      <c r="N21" s="130">
        <f ca="1">MIN(H10:H5021)</f>
        <v>-6.4064046359936372E-2</v>
      </c>
    </row>
    <row r="22" spans="2:14">
      <c r="B22" s="293">
        <f>'Historical VAR Data'!B4226</f>
        <v>39450</v>
      </c>
      <c r="C22" s="292" t="str">
        <f>'Historical VAR Data'!F4226</f>
        <v>125.76</v>
      </c>
      <c r="D22" s="329">
        <f t="shared" si="0"/>
        <v>1.4438977171896477E-2</v>
      </c>
      <c r="E22" s="329">
        <v>7.3862180855605891E-2</v>
      </c>
      <c r="G22">
        <v>13</v>
      </c>
      <c r="H22">
        <f t="shared" ca="1" si="1"/>
        <v>-1.3840598334976318E-2</v>
      </c>
      <c r="J22" s="128" t="s">
        <v>8045</v>
      </c>
      <c r="K22" s="128"/>
      <c r="L22" s="128"/>
      <c r="M22" s="128"/>
      <c r="N22" s="130">
        <f ca="1">MAX(H10:H5021)</f>
        <v>6.4181250058197831E-2</v>
      </c>
    </row>
    <row r="23" spans="2:14">
      <c r="B23" s="293">
        <f>'Historical VAR Data'!B4261</f>
        <v>39399</v>
      </c>
      <c r="C23" s="292" t="str">
        <f>'Historical VAR Data'!F4261</f>
        <v>123.97</v>
      </c>
      <c r="D23" s="329">
        <f t="shared" si="0"/>
        <v>0.1646937241638482</v>
      </c>
      <c r="E23" s="329">
        <v>7.3798181030749199E-2</v>
      </c>
      <c r="G23">
        <v>14</v>
      </c>
      <c r="H23">
        <f t="shared" ca="1" si="1"/>
        <v>1.9823772261840574E-4</v>
      </c>
      <c r="J23" s="128" t="s">
        <v>8048</v>
      </c>
      <c r="K23" s="128"/>
      <c r="L23" s="128"/>
      <c r="M23" s="128"/>
      <c r="N23" s="309">
        <v>314.8</v>
      </c>
    </row>
    <row r="24" spans="2:14">
      <c r="B24" s="293">
        <f>'Historical VAR Data'!B853</f>
        <v>44454</v>
      </c>
      <c r="C24" s="292" t="str">
        <f>'Historical VAR Data'!F853</f>
        <v>106.44</v>
      </c>
      <c r="D24" s="329">
        <f t="shared" si="0"/>
        <v>0.14760107816711587</v>
      </c>
      <c r="E24" s="329">
        <v>7.157958320749018E-2</v>
      </c>
      <c r="G24">
        <v>15</v>
      </c>
      <c r="H24">
        <f t="shared" ca="1" si="1"/>
        <v>-1.3107675993897385E-2</v>
      </c>
      <c r="N24" s="308"/>
    </row>
    <row r="25" spans="2:14">
      <c r="B25" s="293">
        <f>'Historical VAR Data'!B4196</f>
        <v>39492</v>
      </c>
      <c r="C25" s="292" t="str">
        <f>'Historical VAR Data'!F4196</f>
        <v>92.75</v>
      </c>
      <c r="D25" s="329">
        <f t="shared" si="0"/>
        <v>-0.14571244358478397</v>
      </c>
      <c r="E25" s="329">
        <v>7.0027688047992531E-2</v>
      </c>
      <c r="G25">
        <v>16</v>
      </c>
      <c r="H25">
        <f t="shared" ca="1" si="1"/>
        <v>2.4319271001783195E-2</v>
      </c>
      <c r="J25" s="303" t="s">
        <v>8046</v>
      </c>
      <c r="K25" s="38" t="s">
        <v>8051</v>
      </c>
      <c r="L25" s="304" t="s">
        <v>8047</v>
      </c>
      <c r="M25" s="38" t="s">
        <v>8049</v>
      </c>
      <c r="N25" s="38" t="s">
        <v>8050</v>
      </c>
    </row>
    <row r="26" spans="2:14">
      <c r="B26" s="293">
        <f>'Historical VAR Data'!B3744</f>
        <v>40170</v>
      </c>
      <c r="C26" s="292" t="str">
        <f>'Historical VAR Data'!F3744</f>
        <v>108.57</v>
      </c>
      <c r="D26" s="329">
        <f t="shared" si="0"/>
        <v>0.55099999999999993</v>
      </c>
      <c r="E26" s="329">
        <v>6.9865983445013685E-2</v>
      </c>
      <c r="G26">
        <v>17</v>
      </c>
      <c r="H26">
        <f t="shared" ca="1" si="1"/>
        <v>-1.2415186954758471E-3</v>
      </c>
      <c r="J26" s="299">
        <v>0.05</v>
      </c>
      <c r="K26" s="300">
        <f>100%-J26</f>
        <v>0.95</v>
      </c>
      <c r="L26" s="301">
        <f ca="1">_xlfn.PERCENTILE.INC($H$10:$H$5021,J26)</f>
        <v>-2.9536250491182522E-2</v>
      </c>
      <c r="M26" s="302">
        <f ca="1">$N$23*(1-$L$26)</f>
        <v>324.09801165462426</v>
      </c>
      <c r="N26" s="302">
        <f ca="1">$N$23-M26</f>
        <v>-9.2980116546242471</v>
      </c>
    </row>
    <row r="27" spans="2:14">
      <c r="B27" s="293">
        <f>'Historical VAR Data'!B4022</f>
        <v>39755</v>
      </c>
      <c r="C27" s="292" t="str">
        <f>'Historical VAR Data'!F4022</f>
        <v>70.00</v>
      </c>
      <c r="D27" s="329">
        <f t="shared" si="0"/>
        <v>-0.17091081369181577</v>
      </c>
      <c r="E27" s="329">
        <v>6.9845636558153637E-2</v>
      </c>
      <c r="G27">
        <v>18</v>
      </c>
      <c r="H27">
        <f t="shared" ca="1" si="1"/>
        <v>-1.8435083057144696E-3</v>
      </c>
      <c r="J27" s="295">
        <v>0.01</v>
      </c>
      <c r="K27" s="296">
        <f>100%-J27</f>
        <v>0.99</v>
      </c>
      <c r="L27" s="301">
        <f ca="1">_xlfn.PERCENTILE.INC($H$10:$H$5021,J27)</f>
        <v>-4.405608909234341E-2</v>
      </c>
      <c r="M27" s="297">
        <f ca="1">$N$16*(1-L27)</f>
        <v>328.6688568462697</v>
      </c>
      <c r="N27" s="297">
        <f ca="1">$N$16-M27</f>
        <v>-13.868856846269694</v>
      </c>
    </row>
    <row r="28" spans="2:14">
      <c r="B28" s="293">
        <f>'Historical VAR Data'!B4310</f>
        <v>39328</v>
      </c>
      <c r="C28" s="292" t="str">
        <f>'Historical VAR Data'!F4310</f>
        <v>84.43</v>
      </c>
      <c r="D28" s="329">
        <f t="shared" si="0"/>
        <v>0.10684320922915581</v>
      </c>
      <c r="E28" s="329">
        <v>6.9275582573455091E-2</v>
      </c>
      <c r="G28">
        <v>19</v>
      </c>
      <c r="H28">
        <f t="shared" ca="1" si="1"/>
        <v>-1.2700606117599865E-2</v>
      </c>
      <c r="J28" s="298">
        <v>5.0000000000000001E-3</v>
      </c>
      <c r="K28" s="296">
        <f>100%-J28</f>
        <v>0.995</v>
      </c>
      <c r="L28" s="301">
        <f ca="1">_xlfn.PERCENTILE.INC($H$10:$H$5021,J28)</f>
        <v>-4.9348244877344467E-2</v>
      </c>
      <c r="M28" s="297">
        <f ca="1">$N$16*(1-L28)</f>
        <v>330.33482748738811</v>
      </c>
      <c r="N28" s="297">
        <f ca="1">$N$16-M28</f>
        <v>-15.5348274873881</v>
      </c>
    </row>
    <row r="29" spans="2:14">
      <c r="B29" s="293">
        <f>'Historical VAR Data'!B4006</f>
        <v>39778</v>
      </c>
      <c r="C29" s="292" t="str">
        <f>'Historical VAR Data'!F4006</f>
        <v>76.28</v>
      </c>
      <c r="D29" s="329">
        <f t="shared" si="0"/>
        <v>-3.9052658100277075E-2</v>
      </c>
      <c r="E29" s="329">
        <v>6.8796413058708095E-2</v>
      </c>
      <c r="G29">
        <v>20</v>
      </c>
      <c r="H29">
        <f t="shared" ca="1" si="1"/>
        <v>2.0007931801293413E-2</v>
      </c>
      <c r="J29" s="295">
        <v>0.1</v>
      </c>
      <c r="K29" s="296">
        <f>100%-J29</f>
        <v>0.9</v>
      </c>
      <c r="L29" s="301">
        <f ca="1">_xlfn.PERCENTILE.INC($H$10:$H$5021,J29)</f>
        <v>-2.3002968077881263E-2</v>
      </c>
      <c r="M29" s="297">
        <f ca="1">$N$16*(1-L29)</f>
        <v>322.041334350917</v>
      </c>
      <c r="N29" s="297">
        <f ca="1">$N$16-M29</f>
        <v>-7.2413343509169863</v>
      </c>
    </row>
    <row r="30" spans="2:14">
      <c r="B30" s="293">
        <f>'Historical VAR Data'!B1119</f>
        <v>44063</v>
      </c>
      <c r="C30" s="292" t="str">
        <f>'Historical VAR Data'!F1119</f>
        <v>79.38</v>
      </c>
      <c r="D30" s="329">
        <f t="shared" si="0"/>
        <v>-0.10577897938492735</v>
      </c>
      <c r="E30" s="329">
        <v>6.822769479208711E-2</v>
      </c>
      <c r="G30">
        <v>21</v>
      </c>
      <c r="H30">
        <f t="shared" ca="1" si="1"/>
        <v>2.2351394187626539E-2</v>
      </c>
    </row>
    <row r="31" spans="2:14">
      <c r="B31" s="293">
        <f>'Historical VAR Data'!B3449</f>
        <v>40603</v>
      </c>
      <c r="C31" s="292" t="str">
        <f>'Historical VAR Data'!F3449</f>
        <v>88.77</v>
      </c>
      <c r="D31" s="329">
        <f t="shared" si="0"/>
        <v>-4.2084817092910384E-2</v>
      </c>
      <c r="E31" s="329">
        <v>6.7717103680538793E-2</v>
      </c>
      <c r="G31">
        <v>22</v>
      </c>
      <c r="H31">
        <f t="shared" ca="1" si="1"/>
        <v>1.48005838805751E-2</v>
      </c>
    </row>
    <row r="32" spans="2:14">
      <c r="B32" s="293">
        <f>'Historical VAR Data'!B3921</f>
        <v>39911</v>
      </c>
      <c r="C32" s="292" t="str">
        <f>'Historical VAR Data'!F3921</f>
        <v>92.67</v>
      </c>
      <c r="D32" s="329">
        <f t="shared" si="0"/>
        <v>-0.25078826097501816</v>
      </c>
      <c r="E32" s="329">
        <v>6.6643646408839852E-2</v>
      </c>
      <c r="G32">
        <v>23</v>
      </c>
      <c r="H32">
        <f t="shared" ca="1" si="1"/>
        <v>1.5605482959979437E-2</v>
      </c>
    </row>
    <row r="33" spans="2:14">
      <c r="B33" s="293">
        <f>'Historical VAR Data'!B843</f>
        <v>44468</v>
      </c>
      <c r="C33" s="292" t="str">
        <f>'Historical VAR Data'!F843</f>
        <v>123.69</v>
      </c>
      <c r="D33" s="329">
        <f t="shared" si="0"/>
        <v>0.99050531058899249</v>
      </c>
      <c r="E33" s="329">
        <v>6.6017409290700657E-2</v>
      </c>
      <c r="G33">
        <v>24</v>
      </c>
      <c r="H33">
        <f t="shared" ca="1" si="1"/>
        <v>-1.4733312091926151E-4</v>
      </c>
    </row>
    <row r="34" spans="2:14">
      <c r="B34" s="293">
        <f>'Historical VAR Data'!B4024</f>
        <v>39750</v>
      </c>
      <c r="C34" s="292" t="str">
        <f>'Historical VAR Data'!F4024</f>
        <v>62.14</v>
      </c>
      <c r="D34" s="329">
        <f t="shared" si="0"/>
        <v>-0.42430980174170835</v>
      </c>
      <c r="E34" s="329">
        <v>6.5683416223632274E-2</v>
      </c>
      <c r="G34">
        <v>25</v>
      </c>
      <c r="H34">
        <f t="shared" ca="1" si="1"/>
        <v>1.6294155296568934E-2</v>
      </c>
    </row>
    <row r="35" spans="2:14">
      <c r="B35" s="293">
        <f>'Historical VAR Data'!B3886</f>
        <v>39965</v>
      </c>
      <c r="C35" s="292" t="str">
        <f>'Historical VAR Data'!F3886</f>
        <v>107.94</v>
      </c>
      <c r="D35" s="329">
        <f t="shared" si="0"/>
        <v>8.6243332997886613E-2</v>
      </c>
      <c r="E35" s="329">
        <v>6.481207457827752E-2</v>
      </c>
      <c r="G35">
        <v>26</v>
      </c>
      <c r="H35">
        <f t="shared" ca="1" si="1"/>
        <v>7.3359654700615E-4</v>
      </c>
    </row>
    <row r="36" spans="2:14">
      <c r="B36" s="293">
        <f>'Historical VAR Data'!B4285</f>
        <v>39364</v>
      </c>
      <c r="C36" s="292" t="str">
        <f>'Historical VAR Data'!F4285</f>
        <v>99.37</v>
      </c>
      <c r="D36" s="329">
        <f t="shared" si="0"/>
        <v>5.6453327663193727E-2</v>
      </c>
      <c r="E36" s="329">
        <v>6.4716597021322264E-2</v>
      </c>
      <c r="G36">
        <v>27</v>
      </c>
      <c r="H36">
        <f t="shared" ca="1" si="1"/>
        <v>2.3645146641055194E-2</v>
      </c>
    </row>
    <row r="37" spans="2:14">
      <c r="B37" s="293">
        <f>'Historical VAR Data'!B4290</f>
        <v>39356</v>
      </c>
      <c r="C37" s="292" t="str">
        <f>'Historical VAR Data'!F4290</f>
        <v>94.06</v>
      </c>
      <c r="D37" s="329">
        <f t="shared" si="0"/>
        <v>-0.36316858496953275</v>
      </c>
      <c r="E37" s="329">
        <v>6.4629315223542816E-2</v>
      </c>
      <c r="G37">
        <v>28</v>
      </c>
      <c r="H37">
        <f t="shared" ca="1" si="1"/>
        <v>8.2824001604587703E-4</v>
      </c>
    </row>
    <row r="38" spans="2:14">
      <c r="B38" s="293">
        <f>'Historical VAR Data'!B708</f>
        <v>44669</v>
      </c>
      <c r="C38" s="292" t="str">
        <f>'Historical VAR Data'!F708</f>
        <v>147.70</v>
      </c>
      <c r="D38" s="329">
        <f t="shared" si="0"/>
        <v>0.14168663523227937</v>
      </c>
      <c r="E38" s="329">
        <v>6.0073207493002045E-2</v>
      </c>
      <c r="G38">
        <v>29</v>
      </c>
      <c r="H38">
        <f t="shared" ca="1" si="1"/>
        <v>2.1350159490273943E-2</v>
      </c>
    </row>
    <row r="39" spans="2:14">
      <c r="B39" s="293">
        <f>'Historical VAR Data'!B717</f>
        <v>44652</v>
      </c>
      <c r="C39" s="292" t="str">
        <f>'Historical VAR Data'!F717</f>
        <v>129.37</v>
      </c>
      <c r="D39" s="329">
        <f t="shared" si="0"/>
        <v>0.56489657675093752</v>
      </c>
      <c r="E39" s="329">
        <v>5.8847601898837761E-2</v>
      </c>
      <c r="G39">
        <v>30</v>
      </c>
      <c r="H39">
        <f t="shared" ca="1" si="1"/>
        <v>-2.2494543142439895E-3</v>
      </c>
    </row>
    <row r="40" spans="2:14">
      <c r="B40" s="293">
        <f>'Historical VAR Data'!B2655</f>
        <v>41781</v>
      </c>
      <c r="C40" s="292" t="str">
        <f>'Historical VAR Data'!F2655</f>
        <v>82.67</v>
      </c>
      <c r="D40" s="329">
        <f t="shared" si="0"/>
        <v>0.14137788209305527</v>
      </c>
      <c r="E40" s="329">
        <v>5.8785860655737751E-2</v>
      </c>
      <c r="G40">
        <v>31</v>
      </c>
      <c r="H40">
        <f t="shared" ca="1" si="1"/>
        <v>-2.5878432225284943E-2</v>
      </c>
    </row>
    <row r="41" spans="2:14">
      <c r="B41" s="293">
        <f>'Historical VAR Data'!B1207</f>
        <v>43937</v>
      </c>
      <c r="C41" s="292" t="str">
        <f>'Historical VAR Data'!F1207</f>
        <v>72.43</v>
      </c>
      <c r="D41" s="329">
        <f>(C41-C44)/C44</f>
        <v>3.7530439765076702E-2</v>
      </c>
      <c r="E41" s="329">
        <v>5.7835548415364507E-2</v>
      </c>
      <c r="G41">
        <v>32</v>
      </c>
      <c r="H41">
        <f t="shared" ca="1" si="1"/>
        <v>3.2125134543236768E-2</v>
      </c>
    </row>
    <row r="42" spans="2:14">
      <c r="B42" s="293"/>
      <c r="C42" s="292"/>
      <c r="D42" s="329"/>
      <c r="E42" s="329"/>
    </row>
    <row r="43" spans="2:14">
      <c r="B43" s="318"/>
      <c r="C43" s="318"/>
      <c r="D43" s="318"/>
      <c r="E43" s="318"/>
      <c r="F43" s="318"/>
      <c r="G43" s="318"/>
      <c r="H43" s="318"/>
      <c r="I43" s="318"/>
      <c r="J43" s="318"/>
      <c r="K43" s="318"/>
      <c r="L43" s="318"/>
      <c r="M43" s="318"/>
      <c r="N43" s="318"/>
    </row>
    <row r="44" spans="2:14">
      <c r="B44" s="293">
        <f>'Historical VAR Data'!B1190</f>
        <v>43963</v>
      </c>
      <c r="C44" s="292" t="str">
        <f>'Historical VAR Data'!F1190</f>
        <v>69.81</v>
      </c>
      <c r="D44" s="329">
        <f>(C44-C45)/C45</f>
        <v>-0.29520444220090858</v>
      </c>
      <c r="E44" s="329">
        <v>5.7727272727272759E-2</v>
      </c>
      <c r="G44">
        <v>33</v>
      </c>
      <c r="H44">
        <f t="shared" ca="1" si="1"/>
        <v>1.4319835736819067E-2</v>
      </c>
    </row>
    <row r="45" spans="2:14">
      <c r="B45" s="293">
        <f>'Historical VAR Data'!B4204</f>
        <v>39482</v>
      </c>
      <c r="C45" s="292" t="str">
        <f>'Historical VAR Data'!F4204</f>
        <v>99.05</v>
      </c>
      <c r="D45" s="329">
        <f t="shared" si="0"/>
        <v>0.28569574247144325</v>
      </c>
      <c r="E45" s="329">
        <v>5.7435678445606868E-2</v>
      </c>
      <c r="G45">
        <v>34</v>
      </c>
      <c r="H45">
        <f t="shared" ca="1" si="1"/>
        <v>-2.4212183526554552E-2</v>
      </c>
    </row>
    <row r="46" spans="2:14">
      <c r="B46" s="293">
        <f>'Historical VAR Data'!B4123</f>
        <v>39604</v>
      </c>
      <c r="C46" s="292" t="str">
        <f>'Historical VAR Data'!F4123</f>
        <v>77.04</v>
      </c>
      <c r="D46" s="329">
        <f t="shared" si="0"/>
        <v>3.9093041438625405E-3</v>
      </c>
      <c r="E46" s="329">
        <v>5.7370299203952882E-2</v>
      </c>
      <c r="G46">
        <v>35</v>
      </c>
      <c r="H46">
        <f t="shared" ca="1" si="1"/>
        <v>4.8671933869471693E-3</v>
      </c>
    </row>
    <row r="47" spans="2:14">
      <c r="B47" s="293">
        <f>'Historical VAR Data'!B1161</f>
        <v>44005</v>
      </c>
      <c r="C47" s="292" t="str">
        <f>'Historical VAR Data'!F1161</f>
        <v>76.74</v>
      </c>
      <c r="D47" s="329">
        <f t="shared" si="0"/>
        <v>-0.12953720508166972</v>
      </c>
      <c r="E47" s="329">
        <v>5.7170409147265344E-2</v>
      </c>
      <c r="G47">
        <v>36</v>
      </c>
      <c r="H47">
        <f t="shared" ca="1" si="1"/>
        <v>-1.2963724626390378E-2</v>
      </c>
    </row>
    <row r="48" spans="2:14">
      <c r="B48" s="293">
        <f>'Historical VAR Data'!B3967</f>
        <v>39840</v>
      </c>
      <c r="C48" s="292" t="str">
        <f>'Historical VAR Data'!F3967</f>
        <v>88.16</v>
      </c>
      <c r="D48" s="329">
        <f t="shared" si="0"/>
        <v>0.31601731601731609</v>
      </c>
      <c r="E48" s="329">
        <v>5.7074340527577823E-2</v>
      </c>
      <c r="G48">
        <v>37</v>
      </c>
      <c r="H48">
        <f t="shared" ca="1" si="1"/>
        <v>1.6440291205035842E-2</v>
      </c>
    </row>
    <row r="49" spans="2:8">
      <c r="B49" s="293">
        <f>'Historical VAR Data'!B2334</f>
        <v>42256</v>
      </c>
      <c r="C49" s="292" t="str">
        <f>'Historical VAR Data'!F2334</f>
        <v>66.99</v>
      </c>
      <c r="D49" s="329">
        <f t="shared" si="0"/>
        <v>8.9268292682926742E-2</v>
      </c>
      <c r="E49" s="329">
        <v>5.6457971928717841E-2</v>
      </c>
      <c r="G49">
        <v>38</v>
      </c>
      <c r="H49">
        <f t="shared" ca="1" si="1"/>
        <v>-8.393502168861363E-3</v>
      </c>
    </row>
    <row r="50" spans="2:8">
      <c r="B50" s="293">
        <f>'Historical VAR Data'!B4510</f>
        <v>39034</v>
      </c>
      <c r="C50" s="292" t="str">
        <f>'Historical VAR Data'!F4510</f>
        <v>61.50</v>
      </c>
      <c r="D50" s="329">
        <f t="shared" si="0"/>
        <v>-0.37595129375951292</v>
      </c>
      <c r="E50" s="329">
        <v>5.6156620298815102E-2</v>
      </c>
      <c r="G50">
        <v>39</v>
      </c>
      <c r="H50">
        <f t="shared" ca="1" si="1"/>
        <v>3.4169594887633041E-2</v>
      </c>
    </row>
    <row r="51" spans="2:8">
      <c r="B51" s="293">
        <f>'Historical VAR Data'!B2006</f>
        <v>42747</v>
      </c>
      <c r="C51" s="292" t="str">
        <f>'Historical VAR Data'!F2006</f>
        <v>98.55</v>
      </c>
      <c r="D51" s="329">
        <f t="shared" si="0"/>
        <v>-0.14638371589432658</v>
      </c>
      <c r="E51" s="329">
        <v>5.5930568948891021E-2</v>
      </c>
      <c r="G51">
        <v>40</v>
      </c>
      <c r="H51">
        <f t="shared" ca="1" si="1"/>
        <v>-1.577231643307498E-2</v>
      </c>
    </row>
    <row r="52" spans="2:8">
      <c r="B52" s="293">
        <f>'Historical VAR Data'!B4262</f>
        <v>39398</v>
      </c>
      <c r="C52" s="292" t="str">
        <f>'Historical VAR Data'!F4262</f>
        <v>115.45</v>
      </c>
      <c r="D52" s="329">
        <f t="shared" si="0"/>
        <v>1.009923398328691</v>
      </c>
      <c r="E52" s="329">
        <v>5.5591112736582224E-2</v>
      </c>
      <c r="G52">
        <v>41</v>
      </c>
      <c r="H52">
        <f t="shared" ca="1" si="1"/>
        <v>-1.3044074622243912E-2</v>
      </c>
    </row>
    <row r="53" spans="2:8">
      <c r="B53" s="293">
        <f>'Historical VAR Data'!B4689</f>
        <v>38770</v>
      </c>
      <c r="C53" s="292" t="str">
        <f>'Historical VAR Data'!F4689</f>
        <v>57.44</v>
      </c>
      <c r="D53" s="329">
        <f t="shared" si="0"/>
        <v>-0.14191813564386019</v>
      </c>
      <c r="E53" s="329">
        <v>5.4912764003672995E-2</v>
      </c>
      <c r="G53">
        <v>42</v>
      </c>
      <c r="H53">
        <f t="shared" ca="1" si="1"/>
        <v>2.8341353244450682E-2</v>
      </c>
    </row>
    <row r="54" spans="2:8">
      <c r="B54" s="293">
        <f>'Historical VAR Data'!B4501</f>
        <v>39045</v>
      </c>
      <c r="C54" s="292" t="str">
        <f>'Historical VAR Data'!F4501</f>
        <v>66.94</v>
      </c>
      <c r="D54" s="329">
        <f t="shared" si="0"/>
        <v>-0.22198977219897731</v>
      </c>
      <c r="E54" s="329">
        <v>5.4837693034982614E-2</v>
      </c>
      <c r="G54">
        <v>43</v>
      </c>
      <c r="H54">
        <f t="shared" ca="1" si="1"/>
        <v>-8.1770598702357762E-3</v>
      </c>
    </row>
    <row r="55" spans="2:8">
      <c r="B55" s="293">
        <f>'Historical VAR Data'!B2649</f>
        <v>41789</v>
      </c>
      <c r="C55" s="292" t="str">
        <f>'Historical VAR Data'!F2649</f>
        <v>86.04</v>
      </c>
      <c r="D55" s="329">
        <f t="shared" si="0"/>
        <v>-0.26379738170616923</v>
      </c>
      <c r="E55" s="329">
        <v>5.4799558661272695E-2</v>
      </c>
      <c r="G55">
        <v>44</v>
      </c>
      <c r="H55">
        <f t="shared" ca="1" si="1"/>
        <v>1.9907514378666429E-2</v>
      </c>
    </row>
    <row r="56" spans="2:8">
      <c r="B56" s="293">
        <f>'Historical VAR Data'!B777</f>
        <v>44565</v>
      </c>
      <c r="C56" s="292" t="str">
        <f>'Historical VAR Data'!F777</f>
        <v>116.87</v>
      </c>
      <c r="D56" s="329">
        <f t="shared" si="0"/>
        <v>0.41130298273155419</v>
      </c>
      <c r="E56" s="329">
        <v>5.4783393501805125E-2</v>
      </c>
      <c r="G56">
        <v>45</v>
      </c>
      <c r="H56">
        <f t="shared" ca="1" si="1"/>
        <v>-1.1008311524349116E-2</v>
      </c>
    </row>
    <row r="57" spans="2:8">
      <c r="B57" s="293">
        <f>'Historical VAR Data'!B1040</f>
        <v>44176</v>
      </c>
      <c r="C57" s="292" t="str">
        <f>'Historical VAR Data'!F1040</f>
        <v>82.81</v>
      </c>
      <c r="D57" s="329">
        <f t="shared" si="0"/>
        <v>0.14378453038674027</v>
      </c>
      <c r="E57" s="329">
        <v>5.4098778004073318E-2</v>
      </c>
      <c r="G57">
        <v>46</v>
      </c>
      <c r="H57">
        <f t="shared" ca="1" si="1"/>
        <v>-1.0374162282670745E-2</v>
      </c>
    </row>
    <row r="58" spans="2:8">
      <c r="B58" s="293">
        <f>'Historical VAR Data'!B1197</f>
        <v>43951</v>
      </c>
      <c r="C58" s="292" t="str">
        <f>'Historical VAR Data'!F1197</f>
        <v>72.40</v>
      </c>
      <c r="D58" s="329">
        <f t="shared" si="0"/>
        <v>0.1065260583830047</v>
      </c>
      <c r="E58" s="329">
        <v>5.3857350800582279E-2</v>
      </c>
      <c r="G58">
        <v>47</v>
      </c>
      <c r="H58">
        <f t="shared" ca="1" si="1"/>
        <v>2.8171455724228585E-2</v>
      </c>
    </row>
    <row r="59" spans="2:8">
      <c r="B59" s="293">
        <f>'Historical VAR Data'!B4023</f>
        <v>39752</v>
      </c>
      <c r="C59" s="292" t="str">
        <f>'Historical VAR Data'!F4023</f>
        <v>65.43</v>
      </c>
      <c r="D59" s="329">
        <f t="shared" si="0"/>
        <v>-0.2289653547018618</v>
      </c>
      <c r="E59" s="329">
        <v>5.2944962986804088E-2</v>
      </c>
      <c r="G59">
        <v>48</v>
      </c>
      <c r="H59">
        <f t="shared" ca="1" si="1"/>
        <v>-1.1666379710249718E-2</v>
      </c>
    </row>
    <row r="60" spans="2:8">
      <c r="B60" s="293">
        <f>'Historical VAR Data'!B3991</f>
        <v>39800</v>
      </c>
      <c r="C60" s="292" t="str">
        <f>'Historical VAR Data'!F3991</f>
        <v>84.86</v>
      </c>
      <c r="D60" s="329">
        <f t="shared" si="0"/>
        <v>0.21645642201834853</v>
      </c>
      <c r="E60" s="329">
        <v>5.2853598014888405E-2</v>
      </c>
      <c r="G60">
        <v>49</v>
      </c>
      <c r="H60">
        <f t="shared" ca="1" si="1"/>
        <v>-3.4544921445119436E-3</v>
      </c>
    </row>
    <row r="61" spans="2:8">
      <c r="B61" s="293">
        <f>'Historical VAR Data'!B2331</f>
        <v>42261</v>
      </c>
      <c r="C61" s="292" t="str">
        <f>'Historical VAR Data'!F2331</f>
        <v>69.76</v>
      </c>
      <c r="D61" s="329">
        <f t="shared" si="0"/>
        <v>0.89668297988036982</v>
      </c>
      <c r="E61" s="329">
        <v>5.2187028657617013E-2</v>
      </c>
      <c r="G61">
        <v>50</v>
      </c>
      <c r="H61">
        <f t="shared" ca="1" si="1"/>
        <v>7.524402934434328E-3</v>
      </c>
    </row>
    <row r="62" spans="2:8">
      <c r="B62" s="293">
        <f>'Historical VAR Data'!B4955</f>
        <v>38383</v>
      </c>
      <c r="C62" s="292" t="str">
        <f>'Historical VAR Data'!F4955</f>
        <v>36.78</v>
      </c>
      <c r="D62" s="329">
        <f t="shared" si="0"/>
        <v>-0.54151084517576664</v>
      </c>
      <c r="E62" s="329">
        <v>5.1758650271661488E-2</v>
      </c>
      <c r="G62">
        <v>51</v>
      </c>
      <c r="H62">
        <f t="shared" ca="1" si="1"/>
        <v>1.818877811705346E-2</v>
      </c>
    </row>
    <row r="63" spans="2:8">
      <c r="B63" s="293">
        <f>'Historical VAR Data'!B4092</f>
        <v>39647</v>
      </c>
      <c r="C63" s="292" t="str">
        <f>'Historical VAR Data'!F4092</f>
        <v>80.22</v>
      </c>
      <c r="D63" s="329">
        <f t="shared" si="0"/>
        <v>-5.4455445544554504E-2</v>
      </c>
      <c r="E63" s="329">
        <v>5.1376146788990849E-2</v>
      </c>
      <c r="G63">
        <v>52</v>
      </c>
      <c r="H63">
        <f t="shared" ca="1" si="1"/>
        <v>1.7518938330690913E-2</v>
      </c>
    </row>
    <row r="64" spans="2:8">
      <c r="B64" s="293">
        <f>'Historical VAR Data'!B4049</f>
        <v>39710</v>
      </c>
      <c r="C64" s="292" t="str">
        <f>'Historical VAR Data'!F4049</f>
        <v>84.84</v>
      </c>
      <c r="D64" s="329">
        <f t="shared" si="0"/>
        <v>-0.49406643210686385</v>
      </c>
      <c r="E64" s="329">
        <v>5.1170858629661878E-2</v>
      </c>
      <c r="G64">
        <v>53</v>
      </c>
      <c r="H64">
        <f t="shared" ca="1" si="1"/>
        <v>2.9776486115566233E-3</v>
      </c>
    </row>
    <row r="65" spans="2:8">
      <c r="B65" s="293">
        <f>'Historical VAR Data'!B573</f>
        <v>44866</v>
      </c>
      <c r="C65" s="292" t="str">
        <f>'Historical VAR Data'!F573</f>
        <v>167.69</v>
      </c>
      <c r="D65" s="329">
        <f t="shared" si="0"/>
        <v>2.2310211946050096</v>
      </c>
      <c r="E65" s="329">
        <v>5.0228596480240563E-2</v>
      </c>
      <c r="G65">
        <v>54</v>
      </c>
      <c r="H65">
        <f t="shared" ca="1" si="1"/>
        <v>-1.7385236853442135E-2</v>
      </c>
    </row>
    <row r="66" spans="2:8">
      <c r="B66" s="293">
        <f>'Historical VAR Data'!B4630</f>
        <v>38860</v>
      </c>
      <c r="C66" s="292" t="str">
        <f>'Historical VAR Data'!F4630</f>
        <v>51.90</v>
      </c>
      <c r="D66" s="329">
        <f t="shared" si="0"/>
        <v>-0.3798542239216155</v>
      </c>
      <c r="E66" s="329">
        <v>5.0182112505058614E-2</v>
      </c>
      <c r="G66">
        <v>55</v>
      </c>
      <c r="H66">
        <f t="shared" ca="1" si="1"/>
        <v>3.9570070403662304E-2</v>
      </c>
    </row>
    <row r="67" spans="2:8">
      <c r="B67" s="293">
        <f>'Historical VAR Data'!B2468</f>
        <v>42061</v>
      </c>
      <c r="C67" s="292" t="str">
        <f>'Historical VAR Data'!F2468</f>
        <v>83.69</v>
      </c>
      <c r="D67" s="329">
        <f t="shared" si="0"/>
        <v>-0.15250632911392406</v>
      </c>
      <c r="E67" s="329">
        <v>4.993099987454528E-2</v>
      </c>
      <c r="G67">
        <v>56</v>
      </c>
      <c r="H67">
        <f t="shared" ca="1" si="1"/>
        <v>-5.5446632150134316E-3</v>
      </c>
    </row>
    <row r="68" spans="2:8">
      <c r="B68" s="293">
        <f>'Historical VAR Data'!B4289</f>
        <v>39358</v>
      </c>
      <c r="C68" s="292" t="str">
        <f>'Historical VAR Data'!F4289</f>
        <v>98.75</v>
      </c>
      <c r="D68" s="329">
        <f t="shared" si="0"/>
        <v>0.64145611702127669</v>
      </c>
      <c r="E68" s="329">
        <v>4.9861790346587262E-2</v>
      </c>
      <c r="G68">
        <v>57</v>
      </c>
      <c r="H68">
        <f t="shared" ca="1" si="1"/>
        <v>-3.517783459351409E-2</v>
      </c>
    </row>
    <row r="69" spans="2:8">
      <c r="B69" s="293">
        <f>'Historical VAR Data'!B4646</f>
        <v>38835</v>
      </c>
      <c r="C69" s="292" t="str">
        <f>'Historical VAR Data'!F4646</f>
        <v>60.16</v>
      </c>
      <c r="D69" s="329">
        <f t="shared" si="0"/>
        <v>0.43648519579751655</v>
      </c>
      <c r="E69" s="329">
        <v>4.9363335077620765E-2</v>
      </c>
      <c r="G69">
        <v>58</v>
      </c>
      <c r="H69">
        <f t="shared" ca="1" si="1"/>
        <v>-2.1557875681548974E-2</v>
      </c>
    </row>
    <row r="70" spans="2:8">
      <c r="B70" s="293">
        <f>'Historical VAR Data'!B4832</f>
        <v>38558</v>
      </c>
      <c r="C70" s="292" t="str">
        <f>'Historical VAR Data'!F4832</f>
        <v>41.88</v>
      </c>
      <c r="D70" s="329">
        <f t="shared" si="0"/>
        <v>-1.1798017932987258E-2</v>
      </c>
      <c r="E70" s="329">
        <v>4.9098196392785592E-2</v>
      </c>
      <c r="G70">
        <v>59</v>
      </c>
      <c r="H70">
        <f t="shared" ca="1" si="1"/>
        <v>1.6710608790762523E-2</v>
      </c>
    </row>
    <row r="71" spans="2:8">
      <c r="B71" s="293">
        <f>'Historical VAR Data'!B4827</f>
        <v>38565</v>
      </c>
      <c r="C71" s="292" t="str">
        <f>'Historical VAR Data'!F4827</f>
        <v>42.38</v>
      </c>
      <c r="D71" s="329">
        <f t="shared" si="0"/>
        <v>-0.54756058503256111</v>
      </c>
      <c r="E71" s="329">
        <v>4.9009900990099109E-2</v>
      </c>
      <c r="G71">
        <v>60</v>
      </c>
      <c r="H71">
        <f t="shared" ca="1" si="1"/>
        <v>-1.7438690597842452E-3</v>
      </c>
    </row>
    <row r="72" spans="2:8">
      <c r="B72" s="293">
        <f>'Historical VAR Data'!B4205</f>
        <v>39479</v>
      </c>
      <c r="C72" s="292" t="str">
        <f>'Historical VAR Data'!F4205</f>
        <v>93.67</v>
      </c>
      <c r="D72" s="329">
        <f t="shared" si="0"/>
        <v>0.33414043583535125</v>
      </c>
      <c r="E72" s="329">
        <v>4.8936170212766007E-2</v>
      </c>
      <c r="G72">
        <v>61</v>
      </c>
      <c r="H72">
        <f t="shared" ca="1" si="1"/>
        <v>1.0795078169840062E-2</v>
      </c>
    </row>
    <row r="73" spans="2:8">
      <c r="B73" s="293">
        <f>'Historical VAR Data'!B4018</f>
        <v>39759</v>
      </c>
      <c r="C73" s="292" t="str">
        <f>'Historical VAR Data'!F4018</f>
        <v>70.21</v>
      </c>
      <c r="D73" s="329">
        <f t="shared" si="0"/>
        <v>-0.2153553866785875</v>
      </c>
      <c r="E73" s="329">
        <v>4.8536439665471928E-2</v>
      </c>
      <c r="G73">
        <v>62</v>
      </c>
      <c r="H73">
        <f t="shared" ca="1" si="1"/>
        <v>6.3823140432702624E-3</v>
      </c>
    </row>
    <row r="74" spans="2:8">
      <c r="B74" s="293">
        <f>'Historical VAR Data'!B4295</f>
        <v>39349</v>
      </c>
      <c r="C74" s="292" t="str">
        <f>'Historical VAR Data'!F4295</f>
        <v>89.48</v>
      </c>
      <c r="D74" s="329">
        <f t="shared" si="0"/>
        <v>8.5527113914836791E-2</v>
      </c>
      <c r="E74" s="329">
        <v>4.8511835012889623E-2</v>
      </c>
      <c r="G74">
        <v>63</v>
      </c>
      <c r="H74">
        <f t="shared" ca="1" si="1"/>
        <v>1.1536359376279772E-2</v>
      </c>
    </row>
    <row r="75" spans="2:8">
      <c r="B75" s="293">
        <f>'Historical VAR Data'!B1234</f>
        <v>43893</v>
      </c>
      <c r="C75" s="292" t="str">
        <f>'Historical VAR Data'!F1234</f>
        <v>82.43</v>
      </c>
      <c r="D75" s="329">
        <f t="shared" si="0"/>
        <v>-2.8062728451833455E-2</v>
      </c>
      <c r="E75" s="329">
        <v>4.8194303153611472E-2</v>
      </c>
      <c r="G75">
        <v>64</v>
      </c>
      <c r="H75">
        <f t="shared" ca="1" si="1"/>
        <v>-1.4271405418969998E-2</v>
      </c>
    </row>
    <row r="76" spans="2:8">
      <c r="B76" s="293">
        <f>'Historical VAR Data'!B3313</f>
        <v>40802</v>
      </c>
      <c r="C76" s="292" t="str">
        <f>'Historical VAR Data'!F3313</f>
        <v>84.81</v>
      </c>
      <c r="D76" s="329">
        <f t="shared" ref="D76:D139" si="2">(C76-C77)/C77</f>
        <v>1.9596056744409656E-2</v>
      </c>
      <c r="E76" s="329">
        <v>4.7942666501915178E-2</v>
      </c>
      <c r="G76">
        <v>65</v>
      </c>
      <c r="H76">
        <f t="shared" ca="1" si="1"/>
        <v>-1.7108043823182449E-2</v>
      </c>
    </row>
    <row r="77" spans="2:8">
      <c r="B77" s="293">
        <f>'Historical VAR Data'!B1118</f>
        <v>44064</v>
      </c>
      <c r="C77" s="292" t="str">
        <f>'Historical VAR Data'!F1118</f>
        <v>83.18</v>
      </c>
      <c r="D77" s="329">
        <f t="shared" si="2"/>
        <v>-0.29490548444519787</v>
      </c>
      <c r="E77" s="329">
        <v>4.7871000251952782E-2</v>
      </c>
      <c r="G77">
        <v>66</v>
      </c>
      <c r="H77">
        <f t="shared" ref="H77:H140" ca="1" si="3">_xlfn.NORM.INV(RAND(),N$12,N$13)</f>
        <v>1.8316268077540835E-2</v>
      </c>
    </row>
    <row r="78" spans="2:8">
      <c r="B78" s="293">
        <f>'Historical VAR Data'!B740</f>
        <v>44617</v>
      </c>
      <c r="C78" s="292" t="str">
        <f>'Historical VAR Data'!F740</f>
        <v>117.97</v>
      </c>
      <c r="D78" s="329">
        <f t="shared" si="2"/>
        <v>0.30729166666666674</v>
      </c>
      <c r="E78" s="329">
        <v>4.7783995026201218E-2</v>
      </c>
      <c r="G78">
        <v>67</v>
      </c>
      <c r="H78">
        <f t="shared" ca="1" si="3"/>
        <v>-5.575181533981028E-3</v>
      </c>
    </row>
    <row r="79" spans="2:8">
      <c r="B79" s="293">
        <f>'Historical VAR Data'!B2045</f>
        <v>42692</v>
      </c>
      <c r="C79" s="292" t="str">
        <f>'Historical VAR Data'!F2045</f>
        <v>90.24</v>
      </c>
      <c r="D79" s="329">
        <f t="shared" si="2"/>
        <v>0.10277404374923618</v>
      </c>
      <c r="E79" s="329">
        <v>4.7718564959944268E-2</v>
      </c>
      <c r="G79">
        <v>68</v>
      </c>
      <c r="H79">
        <f t="shared" ca="1" si="3"/>
        <v>2.7105171747529803E-2</v>
      </c>
    </row>
    <row r="80" spans="2:8">
      <c r="B80" s="293">
        <f>'Historical VAR Data'!B4038</f>
        <v>39728</v>
      </c>
      <c r="C80" s="292" t="str">
        <f>'Historical VAR Data'!F4038</f>
        <v>81.83</v>
      </c>
      <c r="D80" s="329">
        <f t="shared" si="2"/>
        <v>0.74925181701581867</v>
      </c>
      <c r="E80" s="329">
        <v>4.7491039426523211E-2</v>
      </c>
      <c r="G80">
        <v>69</v>
      </c>
      <c r="H80">
        <f t="shared" ca="1" si="3"/>
        <v>6.7118532506862567E-3</v>
      </c>
    </row>
    <row r="81" spans="2:8">
      <c r="B81" s="293">
        <f>'Historical VAR Data'!B4613</f>
        <v>38883</v>
      </c>
      <c r="C81" s="292" t="str">
        <f>'Historical VAR Data'!F4613</f>
        <v>46.78</v>
      </c>
      <c r="D81" s="329">
        <f t="shared" si="2"/>
        <v>-0.32970339590199171</v>
      </c>
      <c r="E81" s="329">
        <v>4.746977160770275E-2</v>
      </c>
      <c r="G81">
        <v>70</v>
      </c>
      <c r="H81">
        <f t="shared" ca="1" si="3"/>
        <v>1.558559407630811E-2</v>
      </c>
    </row>
    <row r="82" spans="2:8">
      <c r="B82" s="293">
        <f>'Historical VAR Data'!B4415</f>
        <v>39175</v>
      </c>
      <c r="C82" s="292" t="str">
        <f>'Historical VAR Data'!F4415</f>
        <v>69.79</v>
      </c>
      <c r="D82" s="329">
        <f t="shared" si="2"/>
        <v>0.26937068024736288</v>
      </c>
      <c r="E82" s="329">
        <v>4.742608434639068E-2</v>
      </c>
      <c r="G82">
        <v>71</v>
      </c>
      <c r="H82">
        <f t="shared" ca="1" si="3"/>
        <v>-4.600952768515707E-3</v>
      </c>
    </row>
    <row r="83" spans="2:8">
      <c r="B83" s="293">
        <f>'Historical VAR Data'!B4694</f>
        <v>38763</v>
      </c>
      <c r="C83" s="292" t="str">
        <f>'Historical VAR Data'!F4694</f>
        <v>54.98</v>
      </c>
      <c r="D83" s="329">
        <f t="shared" si="2"/>
        <v>-0.75168239916896262</v>
      </c>
      <c r="E83" s="329">
        <v>4.7238095238095176E-2</v>
      </c>
      <c r="G83">
        <v>72</v>
      </c>
      <c r="H83">
        <f t="shared" ca="1" si="3"/>
        <v>7.665074541390233E-3</v>
      </c>
    </row>
    <row r="84" spans="2:8">
      <c r="B84" s="293">
        <f>'Historical VAR Data'!B365</f>
        <v>45170</v>
      </c>
      <c r="C84" s="292" t="str">
        <f>'Historical VAR Data'!F365</f>
        <v>221.41</v>
      </c>
      <c r="D84" s="329">
        <f t="shared" si="2"/>
        <v>1.6730653144995773</v>
      </c>
      <c r="E84" s="329">
        <v>4.7202383767677193E-2</v>
      </c>
      <c r="G84">
        <v>73</v>
      </c>
      <c r="H84">
        <f t="shared" ca="1" si="3"/>
        <v>3.4273794966120229E-2</v>
      </c>
    </row>
    <row r="85" spans="2:8">
      <c r="B85" s="293">
        <f>'Historical VAR Data'!B2985</f>
        <v>41292</v>
      </c>
      <c r="C85" s="292" t="str">
        <f>'Historical VAR Data'!F2985</f>
        <v>82.83</v>
      </c>
      <c r="D85" s="329">
        <f t="shared" si="2"/>
        <v>0.13388090349075976</v>
      </c>
      <c r="E85" s="329">
        <v>4.7023132347364417E-2</v>
      </c>
      <c r="G85">
        <v>74</v>
      </c>
      <c r="H85">
        <f t="shared" ca="1" si="3"/>
        <v>2.3209815270241629E-2</v>
      </c>
    </row>
    <row r="86" spans="2:8">
      <c r="B86" s="293">
        <f>'Historical VAR Data'!B4414</f>
        <v>39176</v>
      </c>
      <c r="C86" s="292" t="str">
        <f>'Historical VAR Data'!F4414</f>
        <v>73.05</v>
      </c>
      <c r="D86" s="329">
        <f t="shared" si="2"/>
        <v>-0.18869391381608183</v>
      </c>
      <c r="E86" s="329">
        <v>4.671156326121207E-2</v>
      </c>
      <c r="G86">
        <v>75</v>
      </c>
      <c r="H86">
        <f t="shared" ca="1" si="3"/>
        <v>3.2700847818799283E-2</v>
      </c>
    </row>
    <row r="87" spans="2:8">
      <c r="B87" s="293">
        <f>'Historical VAR Data'!B988</f>
        <v>44252</v>
      </c>
      <c r="C87" s="292" t="str">
        <f>'Historical VAR Data'!F988</f>
        <v>90.04</v>
      </c>
      <c r="D87" s="329">
        <f t="shared" si="2"/>
        <v>-4.1719880800340441E-2</v>
      </c>
      <c r="E87" s="329">
        <v>4.6490004649000459E-2</v>
      </c>
      <c r="G87">
        <v>76</v>
      </c>
      <c r="H87">
        <f t="shared" ca="1" si="3"/>
        <v>-3.9984190418554222E-2</v>
      </c>
    </row>
    <row r="88" spans="2:8">
      <c r="B88" s="293">
        <f>'Historical VAR Data'!B940</f>
        <v>44327</v>
      </c>
      <c r="C88" s="292" t="str">
        <f>'Historical VAR Data'!F940</f>
        <v>93.96</v>
      </c>
      <c r="D88" s="329">
        <f t="shared" si="2"/>
        <v>0.11604703646513834</v>
      </c>
      <c r="E88" s="329">
        <v>4.6441697293685122E-2</v>
      </c>
      <c r="G88">
        <v>77</v>
      </c>
      <c r="H88">
        <f t="shared" ca="1" si="3"/>
        <v>-1.4212808099047628E-2</v>
      </c>
    </row>
    <row r="89" spans="2:8">
      <c r="B89" s="293">
        <f>'Historical VAR Data'!B4058</f>
        <v>39699</v>
      </c>
      <c r="C89" s="292" t="str">
        <f>'Historical VAR Data'!F4058</f>
        <v>84.19</v>
      </c>
      <c r="D89" s="329">
        <f t="shared" si="2"/>
        <v>-0.333095690747782</v>
      </c>
      <c r="E89" s="329">
        <v>4.6358438975888691E-2</v>
      </c>
      <c r="G89">
        <v>78</v>
      </c>
      <c r="H89">
        <f t="shared" ca="1" si="3"/>
        <v>2.0533447013694712E-2</v>
      </c>
    </row>
    <row r="90" spans="2:8">
      <c r="B90" s="293">
        <f>'Historical VAR Data'!B4222</f>
        <v>39456</v>
      </c>
      <c r="C90" s="292" t="str">
        <f>'Historical VAR Data'!F4222</f>
        <v>126.24</v>
      </c>
      <c r="D90" s="329">
        <f t="shared" si="2"/>
        <v>0.40266666666666662</v>
      </c>
      <c r="E90" s="329">
        <v>4.6245648930880144E-2</v>
      </c>
      <c r="G90">
        <v>79</v>
      </c>
      <c r="H90">
        <f t="shared" ca="1" si="3"/>
        <v>2.1908648522563329E-2</v>
      </c>
    </row>
    <row r="91" spans="2:8">
      <c r="B91" s="293">
        <f>'Historical VAR Data'!B4176</f>
        <v>39521</v>
      </c>
      <c r="C91" s="292" t="str">
        <f>'Historical VAR Data'!F4176</f>
        <v>90.00</v>
      </c>
      <c r="D91" s="329">
        <f t="shared" si="2"/>
        <v>6.6729880289202265E-2</v>
      </c>
      <c r="E91" s="329">
        <v>4.6025104602510386E-2</v>
      </c>
      <c r="G91">
        <v>80</v>
      </c>
      <c r="H91">
        <f t="shared" ca="1" si="3"/>
        <v>-1.6188267218213793E-2</v>
      </c>
    </row>
    <row r="92" spans="2:8">
      <c r="B92" s="293">
        <f>'Historical VAR Data'!B4080</f>
        <v>39665</v>
      </c>
      <c r="C92" s="292" t="str">
        <f>'Historical VAR Data'!F4080</f>
        <v>84.37</v>
      </c>
      <c r="D92" s="329">
        <f t="shared" si="2"/>
        <v>-0.34929816443004774</v>
      </c>
      <c r="E92" s="329">
        <v>4.5995536821224994E-2</v>
      </c>
      <c r="G92">
        <v>81</v>
      </c>
      <c r="H92">
        <f t="shared" ca="1" si="3"/>
        <v>-1.8758223739475128E-2</v>
      </c>
    </row>
    <row r="93" spans="2:8">
      <c r="B93" s="293">
        <f>'Historical VAR Data'!B4219</f>
        <v>39461</v>
      </c>
      <c r="C93" s="292" t="str">
        <f>'Historical VAR Data'!F4219</f>
        <v>129.66</v>
      </c>
      <c r="D93" s="329">
        <f t="shared" si="2"/>
        <v>1.6866970576046416</v>
      </c>
      <c r="E93" s="329">
        <v>4.5560841867591254E-2</v>
      </c>
      <c r="G93">
        <v>82</v>
      </c>
      <c r="H93">
        <f t="shared" ca="1" si="3"/>
        <v>-1.8115956756124409E-2</v>
      </c>
    </row>
    <row r="94" spans="2:8">
      <c r="B94" s="293">
        <f>'Historical VAR Data'!B4732</f>
        <v>38706</v>
      </c>
      <c r="C94" s="292" t="str">
        <f>'Historical VAR Data'!F4732</f>
        <v>48.26</v>
      </c>
      <c r="D94" s="329">
        <f t="shared" si="2"/>
        <v>-0.46650453239000661</v>
      </c>
      <c r="E94" s="329">
        <v>4.5493934142114417E-2</v>
      </c>
      <c r="G94">
        <v>83</v>
      </c>
      <c r="H94">
        <f t="shared" ca="1" si="3"/>
        <v>-6.7118980658487353E-3</v>
      </c>
    </row>
    <row r="95" spans="2:8">
      <c r="B95" s="293">
        <f>'Historical VAR Data'!B973</f>
        <v>44274</v>
      </c>
      <c r="C95" s="292" t="str">
        <f>'Historical VAR Data'!F973</f>
        <v>90.46</v>
      </c>
      <c r="D95" s="329">
        <f t="shared" si="2"/>
        <v>2.3534736365693577E-2</v>
      </c>
      <c r="E95" s="329">
        <v>4.5296972498266551E-2</v>
      </c>
      <c r="G95">
        <v>84</v>
      </c>
      <c r="H95">
        <f t="shared" ca="1" si="3"/>
        <v>-3.1082257822423368E-2</v>
      </c>
    </row>
    <row r="96" spans="2:8">
      <c r="B96" s="293">
        <f>'Historical VAR Data'!B3403</f>
        <v>40673</v>
      </c>
      <c r="C96" s="292" t="str">
        <f>'Historical VAR Data'!F3403</f>
        <v>88.38</v>
      </c>
      <c r="D96" s="329">
        <f t="shared" si="2"/>
        <v>-0.14674647615369765</v>
      </c>
      <c r="E96" s="329">
        <v>4.4927878931189373E-2</v>
      </c>
      <c r="G96">
        <v>85</v>
      </c>
      <c r="H96">
        <f t="shared" ca="1" si="3"/>
        <v>7.0548948850185315E-3</v>
      </c>
    </row>
    <row r="97" spans="2:8">
      <c r="B97" s="293">
        <f>'Historical VAR Data'!B4281</f>
        <v>39370</v>
      </c>
      <c r="C97" s="292" t="str">
        <f>'Historical VAR Data'!F4281</f>
        <v>103.58</v>
      </c>
      <c r="D97" s="329">
        <f t="shared" si="2"/>
        <v>0.59623979041454767</v>
      </c>
      <c r="E97" s="329">
        <v>4.4785152309864816E-2</v>
      </c>
      <c r="G97">
        <v>86</v>
      </c>
      <c r="H97">
        <f t="shared" ca="1" si="3"/>
        <v>-2.4612502784225165E-2</v>
      </c>
    </row>
    <row r="98" spans="2:8">
      <c r="B98" s="293">
        <f>'Historical VAR Data'!B1211</f>
        <v>43929</v>
      </c>
      <c r="C98" s="292" t="str">
        <f>'Historical VAR Data'!F1211</f>
        <v>64.89</v>
      </c>
      <c r="D98" s="329">
        <f t="shared" si="2"/>
        <v>0.39368556701030921</v>
      </c>
      <c r="E98" s="329">
        <v>4.4759298019642589E-2</v>
      </c>
      <c r="G98">
        <v>87</v>
      </c>
      <c r="H98">
        <f t="shared" ca="1" si="3"/>
        <v>-3.442502845646904E-2</v>
      </c>
    </row>
    <row r="99" spans="2:8">
      <c r="B99" s="293">
        <f>'Historical VAR Data'!B4789</f>
        <v>38621</v>
      </c>
      <c r="C99" s="292" t="str">
        <f>'Historical VAR Data'!F4789</f>
        <v>46.56</v>
      </c>
      <c r="D99" s="329">
        <f t="shared" si="2"/>
        <v>-0.49522983521248909</v>
      </c>
      <c r="E99" s="329">
        <v>4.4648866950863855E-2</v>
      </c>
      <c r="G99">
        <v>88</v>
      </c>
      <c r="H99">
        <f t="shared" ca="1" si="3"/>
        <v>1.8916905607529354E-2</v>
      </c>
    </row>
    <row r="100" spans="2:8">
      <c r="B100" s="293">
        <f>'Historical VAR Data'!B4171</f>
        <v>39532</v>
      </c>
      <c r="C100" s="292" t="str">
        <f>'Historical VAR Data'!F4171</f>
        <v>92.24</v>
      </c>
      <c r="D100" s="329">
        <f t="shared" si="2"/>
        <v>0.18636655948553049</v>
      </c>
      <c r="E100" s="329">
        <v>4.4384057971014516E-2</v>
      </c>
      <c r="G100">
        <v>89</v>
      </c>
      <c r="H100">
        <f t="shared" ca="1" si="3"/>
        <v>-3.5175939405308891E-3</v>
      </c>
    </row>
    <row r="101" spans="2:8">
      <c r="B101" s="293">
        <f>'Historical VAR Data'!B4099</f>
        <v>39638</v>
      </c>
      <c r="C101" s="292" t="str">
        <f>'Historical VAR Data'!F4099</f>
        <v>77.75</v>
      </c>
      <c r="D101" s="329">
        <f t="shared" si="2"/>
        <v>-7.1863435597469216E-2</v>
      </c>
      <c r="E101" s="329">
        <v>4.4325050369375382E-2</v>
      </c>
      <c r="G101">
        <v>90</v>
      </c>
      <c r="H101">
        <f t="shared" ca="1" si="3"/>
        <v>-2.3030394878300608E-2</v>
      </c>
    </row>
    <row r="102" spans="2:8">
      <c r="B102" s="293">
        <f>'Historical VAR Data'!B4091</f>
        <v>39650</v>
      </c>
      <c r="C102" s="292" t="str">
        <f>'Historical VAR Data'!F4091</f>
        <v>83.77</v>
      </c>
      <c r="D102" s="329">
        <f t="shared" si="2"/>
        <v>-0.18748787584869059</v>
      </c>
      <c r="E102" s="329">
        <v>4.4253303415607043E-2</v>
      </c>
      <c r="G102">
        <v>91</v>
      </c>
      <c r="H102">
        <f t="shared" ca="1" si="3"/>
        <v>2.5475642256599473E-3</v>
      </c>
    </row>
    <row r="103" spans="2:8">
      <c r="B103" s="293">
        <f>'Historical VAR Data'!B4288</f>
        <v>39359</v>
      </c>
      <c r="C103" s="292" t="str">
        <f>'Historical VAR Data'!F4288</f>
        <v>103.10</v>
      </c>
      <c r="D103" s="329">
        <f t="shared" si="2"/>
        <v>0.78837814397224626</v>
      </c>
      <c r="E103" s="329">
        <v>4.405063291139235E-2</v>
      </c>
      <c r="G103">
        <v>92</v>
      </c>
      <c r="H103">
        <f t="shared" ca="1" si="3"/>
        <v>-1.1962526100525842E-2</v>
      </c>
    </row>
    <row r="104" spans="2:8">
      <c r="B104" s="293">
        <f>'Historical VAR Data'!B4550</f>
        <v>38973</v>
      </c>
      <c r="C104" s="292" t="str">
        <f>'Historical VAR Data'!F4550</f>
        <v>57.65</v>
      </c>
      <c r="D104" s="329">
        <f t="shared" si="2"/>
        <v>-0.2163925513116759</v>
      </c>
      <c r="E104" s="329">
        <v>4.3250090481360852E-2</v>
      </c>
      <c r="G104">
        <v>93</v>
      </c>
      <c r="H104">
        <f t="shared" ca="1" si="3"/>
        <v>-6.548272961494646E-3</v>
      </c>
    </row>
    <row r="105" spans="2:8">
      <c r="B105" s="293">
        <f>'Historical VAR Data'!B4381</f>
        <v>39226</v>
      </c>
      <c r="C105" s="292" t="str">
        <f>'Historical VAR Data'!F4381</f>
        <v>73.57</v>
      </c>
      <c r="D105" s="329">
        <f t="shared" si="2"/>
        <v>0.65140291806958472</v>
      </c>
      <c r="E105" s="329">
        <v>4.3102226003119123E-2</v>
      </c>
      <c r="G105">
        <v>94</v>
      </c>
      <c r="H105">
        <f t="shared" ca="1" si="3"/>
        <v>-9.40381740407043E-3</v>
      </c>
    </row>
    <row r="106" spans="2:8">
      <c r="B106" s="293">
        <f>'Historical VAR Data'!B4761</f>
        <v>38664</v>
      </c>
      <c r="C106" s="292" t="str">
        <f>'Historical VAR Data'!F4761</f>
        <v>44.55</v>
      </c>
      <c r="D106" s="329">
        <f t="shared" si="2"/>
        <v>-5.3336166595835212E-2</v>
      </c>
      <c r="E106" s="329">
        <v>4.2837078651685352E-2</v>
      </c>
      <c r="G106">
        <v>95</v>
      </c>
      <c r="H106">
        <f t="shared" ca="1" si="3"/>
        <v>3.6369212977561561E-3</v>
      </c>
    </row>
    <row r="107" spans="2:8">
      <c r="B107" s="293">
        <f>'Historical VAR Data'!B4792</f>
        <v>38616</v>
      </c>
      <c r="C107" s="292" t="str">
        <f>'Historical VAR Data'!F4792</f>
        <v>47.06</v>
      </c>
      <c r="D107" s="329">
        <f t="shared" si="2"/>
        <v>-0.45425026093007076</v>
      </c>
      <c r="E107" s="329">
        <v>4.2534337616304867E-2</v>
      </c>
      <c r="G107">
        <v>96</v>
      </c>
      <c r="H107">
        <f t="shared" ca="1" si="3"/>
        <v>-2.7935612236701299E-2</v>
      </c>
    </row>
    <row r="108" spans="2:8">
      <c r="B108" s="293">
        <f>'Historical VAR Data'!B3971</f>
        <v>39833</v>
      </c>
      <c r="C108" s="292" t="str">
        <f>'Historical VAR Data'!F3971</f>
        <v>86.23</v>
      </c>
      <c r="D108" s="329">
        <f t="shared" si="2"/>
        <v>2.2651802656546618E-2</v>
      </c>
      <c r="E108" s="329">
        <v>4.2306297594584791E-2</v>
      </c>
      <c r="G108">
        <v>97</v>
      </c>
      <c r="H108">
        <f t="shared" ca="1" si="3"/>
        <v>-2.2430035367255971E-3</v>
      </c>
    </row>
    <row r="109" spans="2:8">
      <c r="B109" s="293">
        <f>'Historical VAR Data'!B3230</f>
        <v>40927</v>
      </c>
      <c r="C109" s="292" t="str">
        <f>'Historical VAR Data'!F3230</f>
        <v>84.32</v>
      </c>
      <c r="D109" s="329">
        <f t="shared" si="2"/>
        <v>0.33375514077823465</v>
      </c>
      <c r="E109" s="329">
        <v>4.227441285537685E-2</v>
      </c>
      <c r="G109">
        <v>98</v>
      </c>
      <c r="H109">
        <f t="shared" ca="1" si="3"/>
        <v>1.7886808839309237E-2</v>
      </c>
    </row>
    <row r="110" spans="2:8">
      <c r="B110" s="293">
        <f>'Historical VAR Data'!B1217</f>
        <v>43917</v>
      </c>
      <c r="C110" s="292" t="str">
        <f>'Historical VAR Data'!F1217</f>
        <v>63.22</v>
      </c>
      <c r="D110" s="329">
        <f t="shared" si="2"/>
        <v>-0.20627746390458263</v>
      </c>
      <c r="E110" s="329">
        <v>4.2030657656172692E-2</v>
      </c>
      <c r="G110">
        <v>99</v>
      </c>
      <c r="H110">
        <f t="shared" ca="1" si="3"/>
        <v>3.3752019791517499E-2</v>
      </c>
    </row>
    <row r="111" spans="2:8">
      <c r="B111" s="293">
        <f>'Historical VAR Data'!B2243</f>
        <v>42396</v>
      </c>
      <c r="C111" s="292" t="str">
        <f>'Historical VAR Data'!F2243</f>
        <v>79.65</v>
      </c>
      <c r="D111" s="329">
        <f t="shared" si="2"/>
        <v>-0.20238333667133981</v>
      </c>
      <c r="E111" s="329">
        <v>4.1993720565149245E-2</v>
      </c>
      <c r="G111">
        <v>100</v>
      </c>
      <c r="H111">
        <f t="shared" ca="1" si="3"/>
        <v>1.1953957508086133E-2</v>
      </c>
    </row>
    <row r="112" spans="2:8">
      <c r="B112" s="293">
        <f>'Historical VAR Data'!B1465</f>
        <v>43546</v>
      </c>
      <c r="C112" s="292" t="str">
        <f>'Historical VAR Data'!F1465</f>
        <v>99.86</v>
      </c>
      <c r="D112" s="329">
        <f t="shared" si="2"/>
        <v>0.26469098277608927</v>
      </c>
      <c r="E112" s="329">
        <v>4.1836202399582738E-2</v>
      </c>
      <c r="G112">
        <v>101</v>
      </c>
      <c r="H112">
        <f t="shared" ca="1" si="3"/>
        <v>3.098304652529648E-2</v>
      </c>
    </row>
    <row r="113" spans="2:8">
      <c r="B113" s="293">
        <f>'Historical VAR Data'!B4311</f>
        <v>39325</v>
      </c>
      <c r="C113" s="292" t="str">
        <f>'Historical VAR Data'!F4311</f>
        <v>78.96</v>
      </c>
      <c r="D113" s="329">
        <f t="shared" si="2"/>
        <v>0.13058419243986241</v>
      </c>
      <c r="E113" s="329">
        <v>4.1688654353561963E-2</v>
      </c>
      <c r="G113">
        <v>102</v>
      </c>
      <c r="H113">
        <f t="shared" ca="1" si="3"/>
        <v>-1.8090679798519596E-2</v>
      </c>
    </row>
    <row r="114" spans="2:8">
      <c r="B114" s="293">
        <f>'Historical VAR Data'!B2849</f>
        <v>41491</v>
      </c>
      <c r="C114" s="292" t="str">
        <f>'Historical VAR Data'!F2849</f>
        <v>69.84</v>
      </c>
      <c r="D114" s="329">
        <f t="shared" si="2"/>
        <v>-0.12885119121866032</v>
      </c>
      <c r="E114" s="329">
        <v>4.1610738255033655E-2</v>
      </c>
      <c r="G114">
        <v>103</v>
      </c>
      <c r="H114">
        <f t="shared" ca="1" si="3"/>
        <v>-2.8572186737986675E-2</v>
      </c>
    </row>
    <row r="115" spans="2:8">
      <c r="B115" s="293">
        <f>'Historical VAR Data'!B2920</f>
        <v>41389</v>
      </c>
      <c r="C115" s="292" t="str">
        <f>'Historical VAR Data'!F2920</f>
        <v>80.17</v>
      </c>
      <c r="D115" s="329">
        <f t="shared" si="2"/>
        <v>-0.17384583676834298</v>
      </c>
      <c r="E115" s="329">
        <v>4.1574639469923381E-2</v>
      </c>
      <c r="G115">
        <v>104</v>
      </c>
      <c r="H115">
        <f t="shared" ca="1" si="3"/>
        <v>-2.3545428268962935E-2</v>
      </c>
    </row>
    <row r="116" spans="2:8">
      <c r="B116" s="293">
        <f>'Historical VAR Data'!B922</f>
        <v>44354</v>
      </c>
      <c r="C116" s="292" t="str">
        <f>'Historical VAR Data'!F922</f>
        <v>97.04</v>
      </c>
      <c r="D116" s="329">
        <f t="shared" si="2"/>
        <v>-0.10014836795252223</v>
      </c>
      <c r="E116" s="329">
        <v>4.1536975421272992E-2</v>
      </c>
      <c r="G116">
        <v>105</v>
      </c>
      <c r="H116">
        <f t="shared" ca="1" si="3"/>
        <v>9.9024537622518505E-3</v>
      </c>
    </row>
    <row r="117" spans="2:8">
      <c r="B117" s="293">
        <f>'Historical VAR Data'!B4253</f>
        <v>39409</v>
      </c>
      <c r="C117" s="292" t="str">
        <f>'Historical VAR Data'!F4253</f>
        <v>107.84</v>
      </c>
      <c r="D117" s="329">
        <f t="shared" si="2"/>
        <v>0.14650223261747822</v>
      </c>
      <c r="E117" s="329">
        <v>4.1529843538728961E-2</v>
      </c>
      <c r="G117">
        <v>106</v>
      </c>
      <c r="H117">
        <f t="shared" ca="1" si="3"/>
        <v>-3.0082509604901055E-4</v>
      </c>
    </row>
    <row r="118" spans="2:8">
      <c r="B118" s="293">
        <f>'Historical VAR Data'!B1474</f>
        <v>43532</v>
      </c>
      <c r="C118" s="292" t="str">
        <f>'Historical VAR Data'!F1474</f>
        <v>94.06</v>
      </c>
      <c r="D118" s="329">
        <f t="shared" si="2"/>
        <v>-7.3847971642378885E-2</v>
      </c>
      <c r="E118" s="329">
        <v>4.1062534587714535E-2</v>
      </c>
      <c r="G118">
        <v>107</v>
      </c>
      <c r="H118">
        <f t="shared" ca="1" si="3"/>
        <v>-1.062196747535097E-2</v>
      </c>
    </row>
    <row r="119" spans="2:8">
      <c r="B119" s="293">
        <f>'Historical VAR Data'!B1719</f>
        <v>43171</v>
      </c>
      <c r="C119" s="292" t="str">
        <f>'Historical VAR Data'!F1719</f>
        <v>101.56</v>
      </c>
      <c r="D119" s="329">
        <f t="shared" si="2"/>
        <v>-0.67025974025974022</v>
      </c>
      <c r="E119" s="329">
        <v>4.1000410004100041E-2</v>
      </c>
      <c r="G119">
        <v>108</v>
      </c>
      <c r="H119">
        <f t="shared" ca="1" si="3"/>
        <v>-3.1455092984525639E-2</v>
      </c>
    </row>
    <row r="120" spans="2:8">
      <c r="B120" s="293">
        <f>'Historical VAR Data'!B30</f>
        <v>45671</v>
      </c>
      <c r="C120" s="292" t="str">
        <f>'Historical VAR Data'!F30</f>
        <v>308.00</v>
      </c>
      <c r="D120" s="329">
        <f t="shared" si="2"/>
        <v>2.4556266128127455</v>
      </c>
      <c r="E120" s="329">
        <v>4.0927371658386613E-2</v>
      </c>
      <c r="G120">
        <v>109</v>
      </c>
      <c r="H120">
        <f t="shared" ca="1" si="3"/>
        <v>-2.4252219490658081E-3</v>
      </c>
    </row>
    <row r="121" spans="2:8">
      <c r="B121" s="293">
        <f>'Historical VAR Data'!B4179</f>
        <v>39518</v>
      </c>
      <c r="C121" s="292" t="str">
        <f>'Historical VAR Data'!F4179</f>
        <v>89.13</v>
      </c>
      <c r="D121" s="329">
        <f t="shared" si="2"/>
        <v>0.23226876814599748</v>
      </c>
      <c r="E121" s="329">
        <v>4.0751985053713156E-2</v>
      </c>
      <c r="G121">
        <v>110</v>
      </c>
      <c r="H121">
        <f t="shared" ca="1" si="3"/>
        <v>1.7366833398576142E-2</v>
      </c>
    </row>
    <row r="122" spans="2:8">
      <c r="B122" s="293">
        <f>'Historical VAR Data'!B1072</f>
        <v>44131</v>
      </c>
      <c r="C122" s="292" t="str">
        <f>'Historical VAR Data'!F1072</f>
        <v>72.33</v>
      </c>
      <c r="D122" s="329">
        <f t="shared" si="2"/>
        <v>-0.16090487238979123</v>
      </c>
      <c r="E122" s="329">
        <v>4.0719424460431627E-2</v>
      </c>
      <c r="G122">
        <v>111</v>
      </c>
      <c r="H122">
        <f t="shared" ca="1" si="3"/>
        <v>2.976436368986541E-2</v>
      </c>
    </row>
    <row r="123" spans="2:8">
      <c r="B123" s="293">
        <f>'Historical VAR Data'!B993</f>
        <v>44245</v>
      </c>
      <c r="C123" s="292" t="str">
        <f>'Historical VAR Data'!F993</f>
        <v>86.20</v>
      </c>
      <c r="D123" s="329">
        <f t="shared" si="2"/>
        <v>6.0690943043883753E-3</v>
      </c>
      <c r="E123" s="329">
        <v>4.0685741880961059E-2</v>
      </c>
      <c r="G123">
        <v>112</v>
      </c>
      <c r="H123">
        <f t="shared" ca="1" si="3"/>
        <v>6.988335732486785E-4</v>
      </c>
    </row>
    <row r="124" spans="2:8">
      <c r="B124" s="293">
        <f>'Historical VAR Data'!B3387</f>
        <v>40695</v>
      </c>
      <c r="C124" s="292" t="str">
        <f>'Historical VAR Data'!F3387</f>
        <v>85.68</v>
      </c>
      <c r="D124" s="329">
        <f t="shared" si="2"/>
        <v>-0.33057270099226493</v>
      </c>
      <c r="E124" s="329">
        <v>4.0437158469945507E-2</v>
      </c>
      <c r="G124">
        <v>113</v>
      </c>
      <c r="H124">
        <f t="shared" ca="1" si="3"/>
        <v>-1.053363851635326E-2</v>
      </c>
    </row>
    <row r="125" spans="2:8">
      <c r="B125" s="293">
        <f>'Historical VAR Data'!B840</f>
        <v>44473</v>
      </c>
      <c r="C125" s="292" t="str">
        <f>'Historical VAR Data'!F840</f>
        <v>127.99</v>
      </c>
      <c r="D125" s="329">
        <f t="shared" si="2"/>
        <v>0.22572304156291892</v>
      </c>
      <c r="E125" s="329">
        <v>4.0315370234902004E-2</v>
      </c>
      <c r="G125">
        <v>114</v>
      </c>
      <c r="H125">
        <f t="shared" ca="1" si="3"/>
        <v>-3.8890069449050118E-3</v>
      </c>
    </row>
    <row r="126" spans="2:8">
      <c r="B126" s="293">
        <f>'Historical VAR Data'!B1463</f>
        <v>43550</v>
      </c>
      <c r="C126" s="292" t="str">
        <f>'Historical VAR Data'!F1463</f>
        <v>104.42</v>
      </c>
      <c r="D126" s="329">
        <f t="shared" si="2"/>
        <v>5.4640945359054602E-2</v>
      </c>
      <c r="E126" s="329">
        <v>4.0247061167563325E-2</v>
      </c>
      <c r="G126">
        <v>115</v>
      </c>
      <c r="H126">
        <f t="shared" ca="1" si="3"/>
        <v>-3.5201770219471712E-2</v>
      </c>
    </row>
    <row r="127" spans="2:8">
      <c r="B127" s="293">
        <f>'Historical VAR Data'!B1869</f>
        <v>42949</v>
      </c>
      <c r="C127" s="292" t="str">
        <f>'Historical VAR Data'!F1869</f>
        <v>99.01</v>
      </c>
      <c r="D127" s="329">
        <f t="shared" si="2"/>
        <v>-0.14668620184435055</v>
      </c>
      <c r="E127" s="329">
        <v>4.0239546123135093E-2</v>
      </c>
      <c r="G127">
        <v>116</v>
      </c>
      <c r="H127">
        <f t="shared" ca="1" si="3"/>
        <v>2.4739131211251215E-2</v>
      </c>
    </row>
    <row r="128" spans="2:8">
      <c r="B128" s="293">
        <f>'Historical VAR Data'!B844</f>
        <v>44467</v>
      </c>
      <c r="C128" s="292" t="str">
        <f>'Historical VAR Data'!F844</f>
        <v>116.03</v>
      </c>
      <c r="D128" s="329">
        <f t="shared" si="2"/>
        <v>1.5591089545655048</v>
      </c>
      <c r="E128" s="329">
        <v>4.0161362617660276E-2</v>
      </c>
      <c r="G128">
        <v>117</v>
      </c>
      <c r="H128">
        <f t="shared" ca="1" si="3"/>
        <v>-2.9261463383439767E-2</v>
      </c>
    </row>
    <row r="129" spans="2:8">
      <c r="B129" s="293">
        <f>'Historical VAR Data'!B4758</f>
        <v>38667</v>
      </c>
      <c r="C129" s="292" t="str">
        <f>'Historical VAR Data'!F4758</f>
        <v>45.34</v>
      </c>
      <c r="D129" s="329">
        <f t="shared" si="2"/>
        <v>-0.77188569128597295</v>
      </c>
      <c r="E129" s="329">
        <v>4.0146822665749024E-2</v>
      </c>
      <c r="G129">
        <v>118</v>
      </c>
      <c r="H129">
        <f t="shared" ca="1" si="3"/>
        <v>-4.0014302974255506E-3</v>
      </c>
    </row>
    <row r="130" spans="2:8">
      <c r="B130" s="293">
        <f>'Historical VAR Data'!B389</f>
        <v>45135</v>
      </c>
      <c r="C130" s="292" t="str">
        <f>'Historical VAR Data'!F389</f>
        <v>198.76</v>
      </c>
      <c r="D130" s="329">
        <f t="shared" si="2"/>
        <v>1.2200379760973974</v>
      </c>
      <c r="E130" s="329">
        <v>3.986606675735066E-2</v>
      </c>
      <c r="G130">
        <v>119</v>
      </c>
      <c r="H130">
        <f t="shared" ca="1" si="3"/>
        <v>1.8513419018053742E-2</v>
      </c>
    </row>
    <row r="131" spans="2:8">
      <c r="B131" s="293">
        <f>'Historical VAR Data'!B3432</f>
        <v>40627</v>
      </c>
      <c r="C131" s="292" t="str">
        <f>'Historical VAR Data'!F3432</f>
        <v>89.53</v>
      </c>
      <c r="D131" s="329">
        <f t="shared" si="2"/>
        <v>-0.56679730972081088</v>
      </c>
      <c r="E131" s="329">
        <v>3.9837398373983819E-2</v>
      </c>
      <c r="G131">
        <v>120</v>
      </c>
      <c r="H131">
        <f t="shared" ca="1" si="3"/>
        <v>-1.7029544358555331E-3</v>
      </c>
    </row>
    <row r="132" spans="2:8">
      <c r="B132" s="293">
        <f>'Historical VAR Data'!B388</f>
        <v>45138</v>
      </c>
      <c r="C132" s="292" t="str">
        <f>'Historical VAR Data'!F388</f>
        <v>206.67</v>
      </c>
      <c r="D132" s="329">
        <f t="shared" si="2"/>
        <v>1.3889723731360533</v>
      </c>
      <c r="E132" s="329">
        <v>3.9796739786677388E-2</v>
      </c>
      <c r="G132">
        <v>121</v>
      </c>
      <c r="H132">
        <f t="shared" ca="1" si="3"/>
        <v>2.1023759624051671E-2</v>
      </c>
    </row>
    <row r="133" spans="2:8">
      <c r="B133" s="293">
        <f>'Historical VAR Data'!B2149</f>
        <v>42536</v>
      </c>
      <c r="C133" s="292" t="str">
        <f>'Historical VAR Data'!F2149</f>
        <v>86.51</v>
      </c>
      <c r="D133" s="329">
        <f t="shared" si="2"/>
        <v>4.6576336801355055E-2</v>
      </c>
      <c r="E133" s="329">
        <v>3.9783653846153871E-2</v>
      </c>
      <c r="G133">
        <v>122</v>
      </c>
      <c r="H133">
        <f t="shared" ca="1" si="3"/>
        <v>-2.7670073736529648E-4</v>
      </c>
    </row>
    <row r="134" spans="2:8">
      <c r="B134" s="293">
        <f>'Historical VAR Data'!B3978</f>
        <v>39822</v>
      </c>
      <c r="C134" s="292" t="str">
        <f>'Historical VAR Data'!F3978</f>
        <v>82.66</v>
      </c>
      <c r="D134" s="329">
        <f t="shared" si="2"/>
        <v>0.11959907896519029</v>
      </c>
      <c r="E134" s="329">
        <v>3.9617658156206659E-2</v>
      </c>
      <c r="G134">
        <v>123</v>
      </c>
      <c r="H134">
        <f t="shared" ca="1" si="3"/>
        <v>1.305808441209662E-2</v>
      </c>
    </row>
    <row r="135" spans="2:8">
      <c r="B135" s="293">
        <f>'Historical VAR Data'!B2194</f>
        <v>42468</v>
      </c>
      <c r="C135" s="292" t="str">
        <f>'Historical VAR Data'!F2194</f>
        <v>73.83</v>
      </c>
      <c r="D135" s="329">
        <f t="shared" si="2"/>
        <v>-7.3534947923202407E-2</v>
      </c>
      <c r="E135" s="329">
        <v>3.9566319346662944E-2</v>
      </c>
      <c r="G135">
        <v>124</v>
      </c>
      <c r="H135">
        <f t="shared" ca="1" si="3"/>
        <v>1.4206945563784823E-3</v>
      </c>
    </row>
    <row r="136" spans="2:8">
      <c r="B136" s="293">
        <f>'Historical VAR Data'!B1046</f>
        <v>44168</v>
      </c>
      <c r="C136" s="292" t="str">
        <f>'Historical VAR Data'!F1046</f>
        <v>79.69</v>
      </c>
      <c r="D136" s="329">
        <f t="shared" si="2"/>
        <v>3.9118529143304215E-2</v>
      </c>
      <c r="E136" s="329">
        <v>3.9525176102269778E-2</v>
      </c>
      <c r="G136">
        <v>125</v>
      </c>
      <c r="H136">
        <f t="shared" ca="1" si="3"/>
        <v>-5.8750785618379708E-3</v>
      </c>
    </row>
    <row r="137" spans="2:8">
      <c r="B137" s="293">
        <f>'Historical VAR Data'!B3137</f>
        <v>41066</v>
      </c>
      <c r="C137" s="292" t="str">
        <f>'Historical VAR Data'!F3137</f>
        <v>76.69</v>
      </c>
      <c r="D137" s="329">
        <f t="shared" si="2"/>
        <v>-0.24717777559634835</v>
      </c>
      <c r="E137" s="329">
        <v>3.9441583084846799E-2</v>
      </c>
      <c r="G137">
        <v>126</v>
      </c>
      <c r="H137">
        <f t="shared" ca="1" si="3"/>
        <v>-1.8280504426570914E-2</v>
      </c>
    </row>
    <row r="138" spans="2:8">
      <c r="B138" s="293">
        <f>'Historical VAR Data'!B1859</f>
        <v>42964</v>
      </c>
      <c r="C138" s="292" t="str">
        <f>'Historical VAR Data'!F1859</f>
        <v>101.87</v>
      </c>
      <c r="D138" s="329">
        <f t="shared" si="2"/>
        <v>-0.1086709248403185</v>
      </c>
      <c r="E138" s="329">
        <v>3.9383736353433313E-2</v>
      </c>
      <c r="G138">
        <v>127</v>
      </c>
      <c r="H138">
        <f t="shared" ca="1" si="3"/>
        <v>1.2980039769151455E-2</v>
      </c>
    </row>
    <row r="139" spans="2:8">
      <c r="B139" s="293">
        <f>'Historical VAR Data'!B4229</f>
        <v>39447</v>
      </c>
      <c r="C139" s="292" t="str">
        <f>'Historical VAR Data'!F4229</f>
        <v>114.29</v>
      </c>
      <c r="D139" s="329">
        <f t="shared" si="2"/>
        <v>0.54008893680097048</v>
      </c>
      <c r="E139" s="329">
        <v>3.9377955620225655E-2</v>
      </c>
      <c r="G139">
        <v>128</v>
      </c>
      <c r="H139">
        <f t="shared" ca="1" si="3"/>
        <v>3.005720924746208E-2</v>
      </c>
    </row>
    <row r="140" spans="2:8">
      <c r="B140" s="293">
        <f>'Historical VAR Data'!B1227</f>
        <v>43903</v>
      </c>
      <c r="C140" s="292" t="str">
        <f>'Historical VAR Data'!F1227</f>
        <v>74.21</v>
      </c>
      <c r="D140" s="329">
        <f t="shared" ref="D140:D203" si="4">(C140-C141)/C141</f>
        <v>-0.24568001626346822</v>
      </c>
      <c r="E140" s="329">
        <v>3.9210194650609119E-2</v>
      </c>
      <c r="G140">
        <v>129</v>
      </c>
      <c r="H140">
        <f t="shared" ca="1" si="3"/>
        <v>6.637220059007921E-3</v>
      </c>
    </row>
    <row r="141" spans="2:8">
      <c r="B141" s="293">
        <f>'Historical VAR Data'!B912</f>
        <v>44368</v>
      </c>
      <c r="C141" s="292" t="str">
        <f>'Historical VAR Data'!F912</f>
        <v>98.38</v>
      </c>
      <c r="D141" s="329">
        <f t="shared" si="4"/>
        <v>-0.28787549764748466</v>
      </c>
      <c r="E141" s="329">
        <v>3.9188760959121091E-2</v>
      </c>
      <c r="G141">
        <v>130</v>
      </c>
      <c r="H141">
        <f t="shared" ref="H141:H204" ca="1" si="5">_xlfn.NORM.INV(RAND(),N$12,N$13)</f>
        <v>1.9329016175788985E-2</v>
      </c>
    </row>
    <row r="142" spans="2:8">
      <c r="B142" s="293">
        <f>'Historical VAR Data'!B682</f>
        <v>44706</v>
      </c>
      <c r="C142" s="292" t="str">
        <f>'Historical VAR Data'!F682</f>
        <v>138.15</v>
      </c>
      <c r="D142" s="329">
        <f t="shared" si="4"/>
        <v>0.86110736898827966</v>
      </c>
      <c r="E142" s="329">
        <v>3.9112448288830516E-2</v>
      </c>
      <c r="G142">
        <v>131</v>
      </c>
      <c r="H142">
        <f t="shared" ca="1" si="5"/>
        <v>2.4003067298353841E-2</v>
      </c>
    </row>
    <row r="143" spans="2:8">
      <c r="B143" s="293">
        <f>'Historical VAR Data'!B2844</f>
        <v>41499</v>
      </c>
      <c r="C143" s="292" t="str">
        <f>'Historical VAR Data'!F2844</f>
        <v>74.23</v>
      </c>
      <c r="D143" s="329">
        <f t="shared" si="4"/>
        <v>-0.81408104994239339</v>
      </c>
      <c r="E143" s="329">
        <v>3.9053751399776127E-2</v>
      </c>
      <c r="G143">
        <v>132</v>
      </c>
      <c r="H143">
        <f t="shared" ca="1" si="5"/>
        <v>9.3263225739641121E-3</v>
      </c>
    </row>
    <row r="144" spans="2:8">
      <c r="B144" s="293">
        <f>'Historical VAR Data'!B114</f>
        <v>45547</v>
      </c>
      <c r="C144" s="292" t="str">
        <f>'Historical VAR Data'!F114</f>
        <v>399.26</v>
      </c>
      <c r="D144" s="329">
        <f t="shared" si="4"/>
        <v>3.6490451793199816</v>
      </c>
      <c r="E144" s="329">
        <v>3.9009030109037938E-2</v>
      </c>
      <c r="G144">
        <v>133</v>
      </c>
      <c r="H144">
        <f t="shared" ca="1" si="5"/>
        <v>-1.7465249487186182E-2</v>
      </c>
    </row>
    <row r="145" spans="2:8">
      <c r="B145" s="293">
        <f>'Historical VAR Data'!B2654</f>
        <v>41782</v>
      </c>
      <c r="C145" s="292" t="str">
        <f>'Historical VAR Data'!F2654</f>
        <v>85.88</v>
      </c>
      <c r="D145" s="329">
        <f t="shared" si="4"/>
        <v>0.1218811234487263</v>
      </c>
      <c r="E145" s="329">
        <v>3.8829079472601835E-2</v>
      </c>
      <c r="G145">
        <v>134</v>
      </c>
      <c r="H145">
        <f t="shared" ca="1" si="5"/>
        <v>-2.3448020847096653E-2</v>
      </c>
    </row>
    <row r="146" spans="2:8">
      <c r="B146" s="293">
        <f>'Historical VAR Data'!B2245</f>
        <v>42391</v>
      </c>
      <c r="C146" s="292" t="str">
        <f>'Historical VAR Data'!F2245</f>
        <v>76.55</v>
      </c>
      <c r="D146" s="329">
        <f t="shared" si="4"/>
        <v>-0.7232465654374548</v>
      </c>
      <c r="E146" s="329">
        <v>3.8811236260008139E-2</v>
      </c>
      <c r="G146">
        <v>135</v>
      </c>
      <c r="H146">
        <f t="shared" ca="1" si="5"/>
        <v>1.8753413830896664E-2</v>
      </c>
    </row>
    <row r="147" spans="2:8">
      <c r="B147" s="293">
        <f>'Historical VAR Data'!B303</f>
        <v>45265</v>
      </c>
      <c r="C147" s="292" t="str">
        <f>'Historical VAR Data'!F303</f>
        <v>276.60</v>
      </c>
      <c r="D147" s="329">
        <f t="shared" si="4"/>
        <v>2.1734740706746218</v>
      </c>
      <c r="E147" s="329">
        <v>3.8756196484903305E-2</v>
      </c>
      <c r="G147">
        <v>136</v>
      </c>
      <c r="H147">
        <f t="shared" ca="1" si="5"/>
        <v>-7.4382111496762065E-3</v>
      </c>
    </row>
    <row r="148" spans="2:8">
      <c r="B148" s="293">
        <f>'Historical VAR Data'!B2459</f>
        <v>42075</v>
      </c>
      <c r="C148" s="292" t="str">
        <f>'Historical VAR Data'!F2459</f>
        <v>87.16</v>
      </c>
      <c r="D148" s="329">
        <f t="shared" si="4"/>
        <v>-0.15279937791601866</v>
      </c>
      <c r="E148" s="329">
        <v>3.8731974734834945E-2</v>
      </c>
      <c r="G148">
        <v>137</v>
      </c>
      <c r="H148">
        <f t="shared" ca="1" si="5"/>
        <v>-4.5685507775068759E-3</v>
      </c>
    </row>
    <row r="149" spans="2:8">
      <c r="B149" s="293">
        <f>'Historical VAR Data'!B4203</f>
        <v>39483</v>
      </c>
      <c r="C149" s="292" t="str">
        <f>'Historical VAR Data'!F4203</f>
        <v>102.88</v>
      </c>
      <c r="D149" s="329">
        <f t="shared" si="4"/>
        <v>0.34413378625555247</v>
      </c>
      <c r="E149" s="329">
        <v>3.8667339727410384E-2</v>
      </c>
      <c r="G149">
        <v>138</v>
      </c>
      <c r="H149">
        <f t="shared" ca="1" si="5"/>
        <v>-1.8672230147138341E-2</v>
      </c>
    </row>
    <row r="150" spans="2:8">
      <c r="B150" s="293">
        <f>'Historical VAR Data'!B4000</f>
        <v>39786</v>
      </c>
      <c r="C150" s="292" t="str">
        <f>'Historical VAR Data'!F4000</f>
        <v>76.54</v>
      </c>
      <c r="D150" s="329">
        <f t="shared" si="4"/>
        <v>0.64108061749571199</v>
      </c>
      <c r="E150" s="329">
        <v>3.8393705060371902E-2</v>
      </c>
      <c r="G150">
        <v>139</v>
      </c>
      <c r="H150">
        <f t="shared" ca="1" si="5"/>
        <v>-4.6950946088177223E-2</v>
      </c>
    </row>
    <row r="151" spans="2:8">
      <c r="B151" s="293">
        <f>'Historical VAR Data'!B4748</f>
        <v>38684</v>
      </c>
      <c r="C151" s="292" t="str">
        <f>'Historical VAR Data'!F4748</f>
        <v>46.64</v>
      </c>
      <c r="D151" s="329">
        <f t="shared" si="4"/>
        <v>-0.22653399668325036</v>
      </c>
      <c r="E151" s="329">
        <v>3.8290293855743521E-2</v>
      </c>
      <c r="G151">
        <v>140</v>
      </c>
      <c r="H151">
        <f t="shared" ca="1" si="5"/>
        <v>2.3422894553742864E-2</v>
      </c>
    </row>
    <row r="152" spans="2:8">
      <c r="B152" s="293">
        <f>'Historical VAR Data'!B4681</f>
        <v>38782</v>
      </c>
      <c r="C152" s="292" t="str">
        <f>'Historical VAR Data'!F4681</f>
        <v>60.30</v>
      </c>
      <c r="D152" s="329">
        <f t="shared" si="4"/>
        <v>-0.26544037032525286</v>
      </c>
      <c r="E152" s="329">
        <v>3.8223140495867752E-2</v>
      </c>
      <c r="G152">
        <v>141</v>
      </c>
      <c r="H152">
        <f t="shared" ca="1" si="5"/>
        <v>-2.4507249374519782E-2</v>
      </c>
    </row>
    <row r="153" spans="2:8">
      <c r="B153" s="293">
        <f>'Historical VAR Data'!B3096</f>
        <v>41123</v>
      </c>
      <c r="C153" s="292" t="str">
        <f>'Historical VAR Data'!F3096</f>
        <v>82.09</v>
      </c>
      <c r="D153" s="329">
        <f t="shared" si="4"/>
        <v>-0.33395537525354968</v>
      </c>
      <c r="E153" s="329">
        <v>3.8194005311749213E-2</v>
      </c>
      <c r="G153">
        <v>142</v>
      </c>
      <c r="H153">
        <f t="shared" ca="1" si="5"/>
        <v>-1.5104899260933623E-2</v>
      </c>
    </row>
    <row r="154" spans="2:8">
      <c r="B154" s="293">
        <f>'Historical VAR Data'!B760</f>
        <v>44589</v>
      </c>
      <c r="C154" s="292" t="str">
        <f>'Historical VAR Data'!F760</f>
        <v>123.25</v>
      </c>
      <c r="D154" s="329">
        <f t="shared" si="4"/>
        <v>0.46377672209026122</v>
      </c>
      <c r="E154" s="329">
        <v>3.8157008086253379E-2</v>
      </c>
      <c r="G154">
        <v>143</v>
      </c>
      <c r="H154">
        <f t="shared" ca="1" si="5"/>
        <v>-1.8110162720798989E-3</v>
      </c>
    </row>
    <row r="155" spans="2:8">
      <c r="B155" s="293">
        <f>'Historical VAR Data'!B1488</f>
        <v>43511</v>
      </c>
      <c r="C155" s="292" t="str">
        <f>'Historical VAR Data'!F1488</f>
        <v>84.20</v>
      </c>
      <c r="D155" s="329">
        <f t="shared" si="4"/>
        <v>0.14433269910301719</v>
      </c>
      <c r="E155" s="329">
        <v>3.8096412279620309E-2</v>
      </c>
      <c r="G155">
        <v>144</v>
      </c>
      <c r="H155">
        <f t="shared" ca="1" si="5"/>
        <v>4.5210924489284187E-3</v>
      </c>
    </row>
    <row r="156" spans="2:8">
      <c r="B156" s="293">
        <f>'Historical VAR Data'!B2301</f>
        <v>42307</v>
      </c>
      <c r="C156" s="292" t="str">
        <f>'Historical VAR Data'!F2301</f>
        <v>73.58</v>
      </c>
      <c r="D156" s="329">
        <f t="shared" si="4"/>
        <v>0.37945256842894626</v>
      </c>
      <c r="E156" s="329">
        <v>3.7946113697277441E-2</v>
      </c>
      <c r="G156">
        <v>145</v>
      </c>
      <c r="H156">
        <f t="shared" ca="1" si="5"/>
        <v>9.5611588641732748E-3</v>
      </c>
    </row>
    <row r="157" spans="2:8">
      <c r="B157" s="293">
        <f>'Historical VAR Data'!B4579</f>
        <v>38931</v>
      </c>
      <c r="C157" s="292" t="str">
        <f>'Historical VAR Data'!F4579</f>
        <v>53.34</v>
      </c>
      <c r="D157" s="329">
        <f t="shared" si="4"/>
        <v>-0.16105693614344127</v>
      </c>
      <c r="E157" s="329">
        <v>3.7945125510799822E-2</v>
      </c>
      <c r="G157">
        <v>146</v>
      </c>
      <c r="H157">
        <f t="shared" ca="1" si="5"/>
        <v>-8.3682349612539501E-3</v>
      </c>
    </row>
    <row r="158" spans="2:8">
      <c r="B158" s="293">
        <f>'Historical VAR Data'!B4458</f>
        <v>39111</v>
      </c>
      <c r="C158" s="292" t="str">
        <f>'Historical VAR Data'!F4458</f>
        <v>63.58</v>
      </c>
      <c r="D158" s="329">
        <f t="shared" si="4"/>
        <v>-0.25208798964827672</v>
      </c>
      <c r="E158" s="329">
        <v>3.787136793992818E-2</v>
      </c>
      <c r="G158">
        <v>147</v>
      </c>
      <c r="H158">
        <f t="shared" ca="1" si="5"/>
        <v>-1.9773265283953914E-2</v>
      </c>
    </row>
    <row r="159" spans="2:8">
      <c r="B159" s="293">
        <f>'Historical VAR Data'!B3263</f>
        <v>40879</v>
      </c>
      <c r="C159" s="292" t="str">
        <f>'Historical VAR Data'!F3263</f>
        <v>85.01</v>
      </c>
      <c r="D159" s="329">
        <f t="shared" si="4"/>
        <v>-9.3999786848555825E-2</v>
      </c>
      <c r="E159" s="329">
        <v>3.7846416798925753E-2</v>
      </c>
      <c r="G159">
        <v>148</v>
      </c>
      <c r="H159">
        <f t="shared" ca="1" si="5"/>
        <v>3.7701102850793295E-4</v>
      </c>
    </row>
    <row r="160" spans="2:8">
      <c r="B160" s="293">
        <f>'Historical VAR Data'!B985</f>
        <v>44257</v>
      </c>
      <c r="C160" s="292" t="str">
        <f>'Historical VAR Data'!F985</f>
        <v>93.83</v>
      </c>
      <c r="D160" s="329">
        <f t="shared" si="4"/>
        <v>0.29994458298697685</v>
      </c>
      <c r="E160" s="329">
        <v>3.7827673929875037E-2</v>
      </c>
      <c r="G160">
        <v>149</v>
      </c>
      <c r="H160">
        <f t="shared" ca="1" si="5"/>
        <v>8.2001101306623039E-3</v>
      </c>
    </row>
    <row r="161" spans="2:8">
      <c r="B161" s="293">
        <f>'Historical VAR Data'!B2515</f>
        <v>41991</v>
      </c>
      <c r="C161" s="292" t="str">
        <f>'Historical VAR Data'!F2515</f>
        <v>72.18</v>
      </c>
      <c r="D161" s="329">
        <f t="shared" si="4"/>
        <v>-8.7022514545914434E-2</v>
      </c>
      <c r="E161" s="329">
        <v>3.7814521926671597E-2</v>
      </c>
      <c r="G161">
        <v>150</v>
      </c>
      <c r="H161">
        <f t="shared" ca="1" si="5"/>
        <v>-1.4188110495177582E-2</v>
      </c>
    </row>
    <row r="162" spans="2:8">
      <c r="B162" s="293">
        <f>'Historical VAR Data'!B3251</f>
        <v>40898</v>
      </c>
      <c r="C162" s="292" t="str">
        <f>'Historical VAR Data'!F3251</f>
        <v>79.06</v>
      </c>
      <c r="D162" s="329">
        <f t="shared" si="4"/>
        <v>-3.112745098039206E-2</v>
      </c>
      <c r="E162" s="329">
        <v>3.7805198214754462E-2</v>
      </c>
      <c r="G162">
        <v>151</v>
      </c>
      <c r="H162">
        <f t="shared" ca="1" si="5"/>
        <v>7.1986806469594529E-3</v>
      </c>
    </row>
    <row r="163" spans="2:8">
      <c r="B163" s="293">
        <f>'Historical VAR Data'!B4082</f>
        <v>39661</v>
      </c>
      <c r="C163" s="292" t="str">
        <f>'Historical VAR Data'!F4082</f>
        <v>81.60</v>
      </c>
      <c r="D163" s="329">
        <f t="shared" si="4"/>
        <v>-5.7301293900184937E-2</v>
      </c>
      <c r="E163" s="329">
        <v>3.7771842808088506E-2</v>
      </c>
      <c r="G163">
        <v>152</v>
      </c>
      <c r="H163">
        <f t="shared" ca="1" si="5"/>
        <v>1.3872396426165287E-2</v>
      </c>
    </row>
    <row r="164" spans="2:8">
      <c r="B164" s="293">
        <f>'Historical VAR Data'!B3461</f>
        <v>40585</v>
      </c>
      <c r="C164" s="292" t="str">
        <f>'Historical VAR Data'!F3461</f>
        <v>86.56</v>
      </c>
      <c r="D164" s="329">
        <f t="shared" si="4"/>
        <v>-0.6962167473854145</v>
      </c>
      <c r="E164" s="329">
        <v>3.7765255964512717E-2</v>
      </c>
      <c r="G164">
        <v>153</v>
      </c>
      <c r="H164">
        <f t="shared" ca="1" si="5"/>
        <v>1.3857361576620894E-2</v>
      </c>
    </row>
    <row r="165" spans="2:8">
      <c r="B165" s="293">
        <f>'Historical VAR Data'!B297</f>
        <v>45273</v>
      </c>
      <c r="C165" s="292" t="str">
        <f>'Historical VAR Data'!F297</f>
        <v>284.94</v>
      </c>
      <c r="D165" s="329">
        <f t="shared" si="4"/>
        <v>2.8851922552495224</v>
      </c>
      <c r="E165" s="329">
        <v>3.7579200349573932E-2</v>
      </c>
      <c r="G165">
        <v>154</v>
      </c>
      <c r="H165">
        <f t="shared" ca="1" si="5"/>
        <v>-1.6863618067811129E-2</v>
      </c>
    </row>
    <row r="166" spans="2:8">
      <c r="B166" s="293">
        <f>'Historical VAR Data'!B4104</f>
        <v>39631</v>
      </c>
      <c r="C166" s="292" t="str">
        <f>'Historical VAR Data'!F4104</f>
        <v>73.34</v>
      </c>
      <c r="D166" s="329">
        <f t="shared" si="4"/>
        <v>-0.14621653084982539</v>
      </c>
      <c r="E166" s="329">
        <v>3.7487622011600025E-2</v>
      </c>
      <c r="G166">
        <v>155</v>
      </c>
      <c r="H166">
        <f t="shared" ca="1" si="5"/>
        <v>3.7108758392255608E-3</v>
      </c>
    </row>
    <row r="167" spans="2:8">
      <c r="B167" s="293">
        <f>'Historical VAR Data'!B3337</f>
        <v>40765</v>
      </c>
      <c r="C167" s="292" t="str">
        <f>'Historical VAR Data'!F3337</f>
        <v>85.90</v>
      </c>
      <c r="D167" s="329">
        <f t="shared" si="4"/>
        <v>0.77003915104059351</v>
      </c>
      <c r="E167" s="329">
        <v>3.7439613526570152E-2</v>
      </c>
      <c r="G167">
        <v>156</v>
      </c>
      <c r="H167">
        <f t="shared" ca="1" si="5"/>
        <v>-1.9634849763842379E-3</v>
      </c>
    </row>
    <row r="168" spans="2:8">
      <c r="B168" s="293">
        <f>'Historical VAR Data'!B4612</f>
        <v>38884</v>
      </c>
      <c r="C168" s="292" t="str">
        <f>'Historical VAR Data'!F4612</f>
        <v>48.53</v>
      </c>
      <c r="D168" s="329">
        <f t="shared" si="4"/>
        <v>-0.46488036167162861</v>
      </c>
      <c r="E168" s="329">
        <v>3.74091492090637E-2</v>
      </c>
      <c r="G168">
        <v>157</v>
      </c>
      <c r="H168">
        <f t="shared" ca="1" si="5"/>
        <v>3.0745947535752979E-2</v>
      </c>
    </row>
    <row r="169" spans="2:8">
      <c r="B169" s="293">
        <f>'Historical VAR Data'!B2042</f>
        <v>42697</v>
      </c>
      <c r="C169" s="292" t="str">
        <f>'Historical VAR Data'!F2042</f>
        <v>90.69</v>
      </c>
      <c r="D169" s="329">
        <f t="shared" si="4"/>
        <v>1.3580343213728547</v>
      </c>
      <c r="E169" s="329">
        <v>3.7286972435090826E-2</v>
      </c>
      <c r="G169">
        <v>158</v>
      </c>
      <c r="H169">
        <f t="shared" ca="1" si="5"/>
        <v>-5.120070715540893E-3</v>
      </c>
    </row>
    <row r="170" spans="2:8">
      <c r="B170" s="293">
        <f>'Historical VAR Data'!B4845</f>
        <v>38539</v>
      </c>
      <c r="C170" s="292" t="str">
        <f>'Historical VAR Data'!F4845</f>
        <v>38.46</v>
      </c>
      <c r="D170" s="329">
        <f t="shared" si="4"/>
        <v>-0.37463414634146341</v>
      </c>
      <c r="E170" s="329">
        <v>3.7216828478964473E-2</v>
      </c>
      <c r="G170">
        <v>159</v>
      </c>
      <c r="H170">
        <f t="shared" ca="1" si="5"/>
        <v>-9.4430342947642784E-3</v>
      </c>
    </row>
    <row r="171" spans="2:8">
      <c r="B171" s="293">
        <f>'Historical VAR Data'!B1222</f>
        <v>43910</v>
      </c>
      <c r="C171" s="292" t="str">
        <f>'Historical VAR Data'!F1222</f>
        <v>61.50</v>
      </c>
      <c r="D171" s="329">
        <f t="shared" si="4"/>
        <v>-0.35235888795282222</v>
      </c>
      <c r="E171" s="329">
        <v>3.7099494097807807E-2</v>
      </c>
      <c r="G171">
        <v>160</v>
      </c>
      <c r="H171">
        <f t="shared" ca="1" si="5"/>
        <v>2.515841237908678E-3</v>
      </c>
    </row>
    <row r="172" spans="2:8">
      <c r="B172" s="293">
        <f>'Historical VAR Data'!B1470</f>
        <v>43538</v>
      </c>
      <c r="C172" s="292" t="str">
        <f>'Historical VAR Data'!F1470</f>
        <v>94.96</v>
      </c>
      <c r="D172" s="329">
        <f t="shared" si="4"/>
        <v>0.2801294149366404</v>
      </c>
      <c r="E172" s="329">
        <v>3.6794409870073048E-2</v>
      </c>
      <c r="G172">
        <v>161</v>
      </c>
      <c r="H172">
        <f t="shared" ca="1" si="5"/>
        <v>-1.7779589031115647E-2</v>
      </c>
    </row>
    <row r="173" spans="2:8">
      <c r="B173" s="293">
        <f>'Historical VAR Data'!B4338</f>
        <v>39287</v>
      </c>
      <c r="C173" s="292" t="str">
        <f>'Historical VAR Data'!F4338</f>
        <v>74.18</v>
      </c>
      <c r="D173" s="329">
        <f t="shared" si="4"/>
        <v>0.14475308641975324</v>
      </c>
      <c r="E173" s="329">
        <v>3.6757512229210476E-2</v>
      </c>
      <c r="G173">
        <v>162</v>
      </c>
      <c r="H173">
        <f t="shared" ca="1" si="5"/>
        <v>1.3046614266889377E-2</v>
      </c>
    </row>
    <row r="174" spans="2:8">
      <c r="B174" s="293">
        <f>'Historical VAR Data'!B4487</f>
        <v>39065</v>
      </c>
      <c r="C174" s="292" t="str">
        <f>'Historical VAR Data'!F4487</f>
        <v>64.80</v>
      </c>
      <c r="D174" s="329">
        <f t="shared" si="4"/>
        <v>-0.12961719274681002</v>
      </c>
      <c r="E174" s="329">
        <v>3.6634138537833934E-2</v>
      </c>
      <c r="G174">
        <v>163</v>
      </c>
      <c r="H174">
        <f t="shared" ca="1" si="5"/>
        <v>-2.4798500975889391E-2</v>
      </c>
    </row>
    <row r="175" spans="2:8">
      <c r="B175" s="293">
        <f>'Historical VAR Data'!B4100</f>
        <v>39637</v>
      </c>
      <c r="C175" s="292" t="str">
        <f>'Historical VAR Data'!F4100</f>
        <v>74.45</v>
      </c>
      <c r="D175" s="329">
        <f t="shared" si="4"/>
        <v>-0.2655618032948604</v>
      </c>
      <c r="E175" s="329">
        <v>3.661932609301044E-2</v>
      </c>
      <c r="G175">
        <v>164</v>
      </c>
      <c r="H175">
        <f t="shared" ca="1" si="5"/>
        <v>-1.1995858101956875E-2</v>
      </c>
    </row>
    <row r="176" spans="2:8">
      <c r="B176" s="293">
        <f>'Historical VAR Data'!B3887</f>
        <v>39962</v>
      </c>
      <c r="C176" s="292" t="str">
        <f>'Historical VAR Data'!F3887</f>
        <v>101.37</v>
      </c>
      <c r="D176" s="329">
        <f t="shared" si="4"/>
        <v>0.18561403508771934</v>
      </c>
      <c r="E176" s="329">
        <v>3.6609060231107458E-2</v>
      </c>
      <c r="G176">
        <v>165</v>
      </c>
      <c r="H176">
        <f t="shared" ca="1" si="5"/>
        <v>5.0534480603882234E-3</v>
      </c>
    </row>
    <row r="177" spans="2:8">
      <c r="B177" s="293">
        <f>'Historical VAR Data'!B952</f>
        <v>44309</v>
      </c>
      <c r="C177" s="292" t="str">
        <f>'Historical VAR Data'!F952</f>
        <v>85.50</v>
      </c>
      <c r="D177" s="329">
        <f t="shared" si="4"/>
        <v>7.8728236184708478E-2</v>
      </c>
      <c r="E177" s="329">
        <v>3.6489271426839678E-2</v>
      </c>
      <c r="G177">
        <v>166</v>
      </c>
      <c r="H177">
        <f t="shared" ca="1" si="5"/>
        <v>8.1710534948815118E-3</v>
      </c>
    </row>
    <row r="178" spans="2:8">
      <c r="B178" s="293">
        <f>'Historical VAR Data'!B2788</f>
        <v>41584</v>
      </c>
      <c r="C178" s="292" t="str">
        <f>'Historical VAR Data'!F2788</f>
        <v>79.26</v>
      </c>
      <c r="D178" s="329">
        <f t="shared" si="4"/>
        <v>-0.15966921119592864</v>
      </c>
      <c r="E178" s="329">
        <v>3.6349372384937254E-2</v>
      </c>
      <c r="G178">
        <v>167</v>
      </c>
      <c r="H178">
        <f t="shared" ca="1" si="5"/>
        <v>-1.4194219205312575E-2</v>
      </c>
    </row>
    <row r="179" spans="2:8">
      <c r="B179" s="293">
        <f>'Historical VAR Data'!B4168</f>
        <v>39535</v>
      </c>
      <c r="C179" s="292" t="str">
        <f>'Historical VAR Data'!F4168</f>
        <v>94.32</v>
      </c>
      <c r="D179" s="329">
        <f t="shared" si="4"/>
        <v>0.16458822076799604</v>
      </c>
      <c r="E179" s="329">
        <v>3.6255767963085009E-2</v>
      </c>
      <c r="G179">
        <v>168</v>
      </c>
      <c r="H179">
        <f t="shared" ca="1" si="5"/>
        <v>-1.2078312320229915E-2</v>
      </c>
    </row>
    <row r="180" spans="2:8">
      <c r="B180" s="293">
        <f>'Historical VAR Data'!B3993</f>
        <v>39798</v>
      </c>
      <c r="C180" s="292" t="str">
        <f>'Historical VAR Data'!F3993</f>
        <v>80.99</v>
      </c>
      <c r="D180" s="329">
        <f t="shared" si="4"/>
        <v>-0.74531446540880497</v>
      </c>
      <c r="E180" s="329">
        <v>3.6207778915046042E-2</v>
      </c>
      <c r="G180">
        <v>169</v>
      </c>
      <c r="H180">
        <f t="shared" ca="1" si="5"/>
        <v>4.8383771183023259E-3</v>
      </c>
    </row>
    <row r="181" spans="2:8">
      <c r="B181" s="293">
        <f>'Historical VAR Data'!B230</f>
        <v>45372</v>
      </c>
      <c r="C181" s="292" t="str">
        <f>'Historical VAR Data'!F230</f>
        <v>318.00</v>
      </c>
      <c r="D181" s="329">
        <f t="shared" si="4"/>
        <v>2.5666218034993271</v>
      </c>
      <c r="E181" s="329">
        <v>3.616813294232657E-2</v>
      </c>
      <c r="G181">
        <v>170</v>
      </c>
      <c r="H181">
        <f t="shared" ca="1" si="5"/>
        <v>4.5034615391312503E-3</v>
      </c>
    </row>
    <row r="182" spans="2:8">
      <c r="B182" s="293">
        <f>'Historical VAR Data'!B3370</f>
        <v>40718</v>
      </c>
      <c r="C182" s="292" t="str">
        <f>'Historical VAR Data'!F3370</f>
        <v>89.16</v>
      </c>
      <c r="D182" s="329">
        <f t="shared" si="4"/>
        <v>-0.1146857313077152</v>
      </c>
      <c r="E182" s="329">
        <v>3.6141778036025564E-2</v>
      </c>
      <c r="G182">
        <v>171</v>
      </c>
      <c r="H182">
        <f t="shared" ca="1" si="5"/>
        <v>8.5526053764230538E-3</v>
      </c>
    </row>
    <row r="183" spans="2:8">
      <c r="B183" s="293">
        <f>'Historical VAR Data'!B1996</f>
        <v>42762</v>
      </c>
      <c r="C183" s="292" t="str">
        <f>'Historical VAR Data'!F1996</f>
        <v>100.71</v>
      </c>
      <c r="D183" s="329">
        <f t="shared" si="4"/>
        <v>0.30622568093385216</v>
      </c>
      <c r="E183" s="329">
        <v>3.5897963382020108E-2</v>
      </c>
      <c r="G183">
        <v>172</v>
      </c>
      <c r="H183">
        <f t="shared" ca="1" si="5"/>
        <v>1.1983802414541063E-2</v>
      </c>
    </row>
    <row r="184" spans="2:8">
      <c r="B184" s="293">
        <f>'Historical VAR Data'!B3998</f>
        <v>39790</v>
      </c>
      <c r="C184" s="292" t="str">
        <f>'Historical VAR Data'!F3998</f>
        <v>77.10</v>
      </c>
      <c r="D184" s="329">
        <f t="shared" si="4"/>
        <v>0.56930592306126582</v>
      </c>
      <c r="E184" s="329">
        <v>3.5872632003224332E-2</v>
      </c>
      <c r="G184">
        <v>173</v>
      </c>
      <c r="H184">
        <f t="shared" ca="1" si="5"/>
        <v>4.1978591507017521E-2</v>
      </c>
    </row>
    <row r="185" spans="2:8">
      <c r="B185" s="293">
        <f>'Historical VAR Data'!B4602</f>
        <v>38898</v>
      </c>
      <c r="C185" s="292" t="str">
        <f>'Historical VAR Data'!F4602</f>
        <v>49.13</v>
      </c>
      <c r="D185" s="329">
        <f t="shared" si="4"/>
        <v>-0.79152168378171939</v>
      </c>
      <c r="E185" s="329">
        <v>3.5842293906810097E-2</v>
      </c>
      <c r="G185">
        <v>174</v>
      </c>
      <c r="H185">
        <f t="shared" ca="1" si="5"/>
        <v>-6.7162075514114201E-3</v>
      </c>
    </row>
    <row r="186" spans="2:8">
      <c r="B186" s="293">
        <f>'Historical VAR Data'!B346</f>
        <v>45198</v>
      </c>
      <c r="C186" s="292" t="str">
        <f>'Historical VAR Data'!F346</f>
        <v>235.66</v>
      </c>
      <c r="D186" s="329">
        <f t="shared" si="4"/>
        <v>2.1283685118810567</v>
      </c>
      <c r="E186" s="329">
        <v>3.5822601204342691E-2</v>
      </c>
      <c r="G186">
        <v>175</v>
      </c>
      <c r="H186">
        <f t="shared" ca="1" si="5"/>
        <v>1.1583866984945252E-3</v>
      </c>
    </row>
    <row r="187" spans="2:8">
      <c r="B187" s="293">
        <f>'Historical VAR Data'!B1205</f>
        <v>43941</v>
      </c>
      <c r="C187" s="292" t="str">
        <f>'Historical VAR Data'!F1205</f>
        <v>75.33</v>
      </c>
      <c r="D187" s="329">
        <f t="shared" si="4"/>
        <v>-0.75484101929898795</v>
      </c>
      <c r="E187" s="329">
        <v>3.5606268902942037E-2</v>
      </c>
      <c r="G187">
        <v>176</v>
      </c>
      <c r="H187">
        <f t="shared" ca="1" si="5"/>
        <v>2.0517138685478227E-2</v>
      </c>
    </row>
    <row r="188" spans="2:8">
      <c r="B188" s="293">
        <f>'Historical VAR Data'!B282</f>
        <v>45295</v>
      </c>
      <c r="C188" s="292" t="str">
        <f>'Historical VAR Data'!F282</f>
        <v>307.27</v>
      </c>
      <c r="D188" s="329">
        <f t="shared" si="4"/>
        <v>3.549452176488006</v>
      </c>
      <c r="E188" s="329">
        <v>3.5590307033804058E-2</v>
      </c>
      <c r="G188">
        <v>177</v>
      </c>
      <c r="H188">
        <f t="shared" ca="1" si="5"/>
        <v>4.2512249866662691E-3</v>
      </c>
    </row>
    <row r="189" spans="2:8">
      <c r="B189" s="293">
        <f>'Historical VAR Data'!B2833</f>
        <v>41515</v>
      </c>
      <c r="C189" s="292" t="str">
        <f>'Historical VAR Data'!F2833</f>
        <v>67.54</v>
      </c>
      <c r="D189" s="329">
        <f t="shared" si="4"/>
        <v>-0.1269389865563598</v>
      </c>
      <c r="E189" s="329">
        <v>3.5571910456915171E-2</v>
      </c>
      <c r="G189">
        <v>178</v>
      </c>
      <c r="H189">
        <f t="shared" ca="1" si="5"/>
        <v>1.4084563361806943E-2</v>
      </c>
    </row>
    <row r="190" spans="2:8">
      <c r="B190" s="293">
        <f>'Historical VAR Data'!B2767</f>
        <v>41614</v>
      </c>
      <c r="C190" s="292" t="str">
        <f>'Historical VAR Data'!F2767</f>
        <v>77.36</v>
      </c>
      <c r="D190" s="329">
        <f t="shared" si="4"/>
        <v>0.19309068476249222</v>
      </c>
      <c r="E190" s="329">
        <v>3.5470485878731174E-2</v>
      </c>
      <c r="G190">
        <v>179</v>
      </c>
      <c r="H190">
        <f t="shared" ca="1" si="5"/>
        <v>-2.4808478333416883E-2</v>
      </c>
    </row>
    <row r="191" spans="2:8">
      <c r="B191" s="293">
        <f>'Historical VAR Data'!B2690</f>
        <v>41726</v>
      </c>
      <c r="C191" s="292" t="str">
        <f>'Historical VAR Data'!F2690</f>
        <v>64.84</v>
      </c>
      <c r="D191" s="329">
        <f t="shared" si="4"/>
        <v>-0.17253700867789684</v>
      </c>
      <c r="E191" s="329">
        <v>3.5451932290003291E-2</v>
      </c>
      <c r="G191">
        <v>180</v>
      </c>
      <c r="H191">
        <f t="shared" ca="1" si="5"/>
        <v>-1.0060793217120449E-2</v>
      </c>
    </row>
    <row r="192" spans="2:8">
      <c r="B192" s="293">
        <f>'Historical VAR Data'!B1111</f>
        <v>44075</v>
      </c>
      <c r="C192" s="292" t="str">
        <f>'Historical VAR Data'!F1111</f>
        <v>78.36</v>
      </c>
      <c r="D192" s="329">
        <f t="shared" si="4"/>
        <v>1.2812227074235807</v>
      </c>
      <c r="E192" s="329">
        <v>3.5275465715418175E-2</v>
      </c>
      <c r="G192">
        <v>181</v>
      </c>
      <c r="H192">
        <f t="shared" ca="1" si="5"/>
        <v>1.1336893881575879E-2</v>
      </c>
    </row>
    <row r="193" spans="2:8">
      <c r="B193" s="293">
        <f>'Historical VAR Data'!B4958</f>
        <v>38377</v>
      </c>
      <c r="C193" s="292" t="str">
        <f>'Historical VAR Data'!F4958</f>
        <v>34.35</v>
      </c>
      <c r="D193" s="329">
        <f t="shared" si="4"/>
        <v>-0.89227247067678594</v>
      </c>
      <c r="E193" s="329">
        <v>3.5262206148282148E-2</v>
      </c>
      <c r="G193">
        <v>182</v>
      </c>
      <c r="H193">
        <f t="shared" ca="1" si="5"/>
        <v>-3.4621042093804726E-2</v>
      </c>
    </row>
    <row r="194" spans="2:8">
      <c r="B194" s="293">
        <f>'Historical VAR Data'!B29</f>
        <v>45672</v>
      </c>
      <c r="C194" s="292" t="str">
        <f>'Historical VAR Data'!F29</f>
        <v>318.86</v>
      </c>
      <c r="D194" s="329">
        <f t="shared" si="4"/>
        <v>2.8800194694572889</v>
      </c>
      <c r="E194" s="329">
        <v>3.5259740259740303E-2</v>
      </c>
      <c r="G194">
        <v>183</v>
      </c>
      <c r="H194">
        <f t="shared" ca="1" si="5"/>
        <v>1.0962567252656625E-4</v>
      </c>
    </row>
    <row r="195" spans="2:8">
      <c r="B195" s="293">
        <f>'Historical VAR Data'!B3320</f>
        <v>40793</v>
      </c>
      <c r="C195" s="292" t="str">
        <f>'Historical VAR Data'!F3320</f>
        <v>82.18</v>
      </c>
      <c r="D195" s="329">
        <f t="shared" si="4"/>
        <v>0.60727557207119109</v>
      </c>
      <c r="E195" s="329">
        <v>3.5142965108955863E-2</v>
      </c>
      <c r="G195">
        <v>184</v>
      </c>
      <c r="H195">
        <f t="shared" ca="1" si="5"/>
        <v>-1.213214032281737E-2</v>
      </c>
    </row>
    <row r="196" spans="2:8">
      <c r="B196" s="293">
        <f>'Historical VAR Data'!B4600</f>
        <v>38902</v>
      </c>
      <c r="C196" s="292" t="str">
        <f>'Historical VAR Data'!F4600</f>
        <v>51.13</v>
      </c>
      <c r="D196" s="329">
        <f t="shared" si="4"/>
        <v>0.47009775733179993</v>
      </c>
      <c r="E196" s="329">
        <v>3.5020242914979842E-2</v>
      </c>
      <c r="G196">
        <v>185</v>
      </c>
      <c r="H196">
        <f t="shared" ca="1" si="5"/>
        <v>-4.8067853903104862E-3</v>
      </c>
    </row>
    <row r="197" spans="2:8">
      <c r="B197" s="293">
        <f>'Historical VAR Data'!B4965</f>
        <v>38365</v>
      </c>
      <c r="C197" s="292" t="str">
        <f>'Historical VAR Data'!F4965</f>
        <v>34.78</v>
      </c>
      <c r="D197" s="329">
        <f t="shared" si="4"/>
        <v>-0.59768652400231348</v>
      </c>
      <c r="E197" s="329">
        <v>3.4811068134483834E-2</v>
      </c>
      <c r="G197">
        <v>186</v>
      </c>
      <c r="H197">
        <f t="shared" ca="1" si="5"/>
        <v>-1.2169402707923195E-2</v>
      </c>
    </row>
    <row r="198" spans="2:8">
      <c r="B198" s="293">
        <f>'Historical VAR Data'!B3931</f>
        <v>39895</v>
      </c>
      <c r="C198" s="292" t="str">
        <f>'Historical VAR Data'!F3931</f>
        <v>86.45</v>
      </c>
      <c r="D198" s="329">
        <f t="shared" si="4"/>
        <v>0.16196236559139779</v>
      </c>
      <c r="E198" s="329">
        <v>3.4585926280517001E-2</v>
      </c>
      <c r="G198">
        <v>187</v>
      </c>
      <c r="H198">
        <f t="shared" ca="1" si="5"/>
        <v>-1.1015774053528167E-2</v>
      </c>
    </row>
    <row r="199" spans="2:8">
      <c r="B199" s="293">
        <f>'Historical VAR Data'!B1006</f>
        <v>44228</v>
      </c>
      <c r="C199" s="292" t="str">
        <f>'Historical VAR Data'!F1006</f>
        <v>74.40</v>
      </c>
      <c r="D199" s="329">
        <f t="shared" si="4"/>
        <v>0.2154876654141481</v>
      </c>
      <c r="E199" s="329">
        <v>3.4338940636730132E-2</v>
      </c>
      <c r="G199">
        <v>188</v>
      </c>
      <c r="H199">
        <f t="shared" ca="1" si="5"/>
        <v>7.2502608848316809E-4</v>
      </c>
    </row>
    <row r="200" spans="2:8">
      <c r="B200" s="293">
        <f>'Historical VAR Data'!B4469</f>
        <v>39093</v>
      </c>
      <c r="C200" s="292" t="str">
        <f>'Historical VAR Data'!F4469</f>
        <v>61.21</v>
      </c>
      <c r="D200" s="329">
        <f t="shared" si="4"/>
        <v>-0.81559920467554381</v>
      </c>
      <c r="E200" s="329">
        <v>3.4302129097668152E-2</v>
      </c>
      <c r="G200">
        <v>189</v>
      </c>
      <c r="H200">
        <f t="shared" ca="1" si="5"/>
        <v>-2.7313870540873601E-3</v>
      </c>
    </row>
    <row r="201" spans="2:8">
      <c r="B201" s="293">
        <f>'Historical VAR Data'!B254</f>
        <v>45337</v>
      </c>
      <c r="C201" s="292" t="str">
        <f>'Historical VAR Data'!F254</f>
        <v>331.94</v>
      </c>
      <c r="D201" s="329">
        <f t="shared" si="4"/>
        <v>2.0792207792207793</v>
      </c>
      <c r="E201" s="329">
        <v>3.4274319187387048E-2</v>
      </c>
      <c r="G201">
        <v>190</v>
      </c>
      <c r="H201">
        <f t="shared" ca="1" si="5"/>
        <v>-1.364210391523816E-2</v>
      </c>
    </row>
    <row r="202" spans="2:8">
      <c r="B202" s="293">
        <f>'Historical VAR Data'!B4233</f>
        <v>39440</v>
      </c>
      <c r="C202" s="292" t="str">
        <f>'Historical VAR Data'!F4233</f>
        <v>107.80</v>
      </c>
      <c r="D202" s="329">
        <f t="shared" si="4"/>
        <v>0.2425080682342092</v>
      </c>
      <c r="E202" s="329">
        <v>3.4151957022256353E-2</v>
      </c>
      <c r="G202">
        <v>191</v>
      </c>
      <c r="H202">
        <f t="shared" ca="1" si="5"/>
        <v>-1.0744365034179495E-2</v>
      </c>
    </row>
    <row r="203" spans="2:8">
      <c r="B203" s="293">
        <f>'Historical VAR Data'!B3297</f>
        <v>40827</v>
      </c>
      <c r="C203" s="292" t="str">
        <f>'Historical VAR Data'!F3297</f>
        <v>86.76</v>
      </c>
      <c r="D203" s="329">
        <f t="shared" si="4"/>
        <v>0.22611644997173544</v>
      </c>
      <c r="E203" s="329">
        <v>3.4088200238379017E-2</v>
      </c>
      <c r="G203">
        <v>192</v>
      </c>
      <c r="H203">
        <f t="shared" ca="1" si="5"/>
        <v>-1.5494500989935493E-2</v>
      </c>
    </row>
    <row r="204" spans="2:8">
      <c r="B204" s="293">
        <f>'Historical VAR Data'!B2319</f>
        <v>42282</v>
      </c>
      <c r="C204" s="292" t="str">
        <f>'Historical VAR Data'!F2319</f>
        <v>70.76</v>
      </c>
      <c r="D204" s="329">
        <f t="shared" ref="D204:D267" si="6">(C204-C205)/C205</f>
        <v>-0.11239337681886595</v>
      </c>
      <c r="E204" s="329">
        <v>3.404939354084463E-2</v>
      </c>
      <c r="G204">
        <v>193</v>
      </c>
      <c r="H204">
        <f t="shared" ca="1" si="5"/>
        <v>-3.1290563375598636E-2</v>
      </c>
    </row>
    <row r="205" spans="2:8">
      <c r="B205" s="293">
        <f>'Historical VAR Data'!B4042</f>
        <v>39721</v>
      </c>
      <c r="C205" s="292" t="str">
        <f>'Historical VAR Data'!F4042</f>
        <v>79.72</v>
      </c>
      <c r="D205" s="329">
        <f t="shared" si="6"/>
        <v>5.9261227743821331E-2</v>
      </c>
      <c r="E205" s="329">
        <v>3.3981841763942991E-2</v>
      </c>
      <c r="G205">
        <v>194</v>
      </c>
      <c r="H205">
        <f t="shared" ref="H205:H268" ca="1" si="7">_xlfn.NORM.INV(RAND(),N$12,N$13)</f>
        <v>-1.0831268328752528E-2</v>
      </c>
    </row>
    <row r="206" spans="2:8">
      <c r="B206" s="293">
        <f>'Historical VAR Data'!B2820</f>
        <v>41535</v>
      </c>
      <c r="C206" s="292" t="str">
        <f>'Historical VAR Data'!F2820</f>
        <v>75.26</v>
      </c>
      <c r="D206" s="329">
        <f t="shared" si="6"/>
        <v>-0.13722343230539949</v>
      </c>
      <c r="E206" s="329">
        <v>3.3933232586893784E-2</v>
      </c>
      <c r="G206">
        <v>195</v>
      </c>
      <c r="H206">
        <f t="shared" ca="1" si="7"/>
        <v>-6.1414999824159202E-3</v>
      </c>
    </row>
    <row r="207" spans="2:8">
      <c r="B207" s="293">
        <f>'Historical VAR Data'!B3085</f>
        <v>41142</v>
      </c>
      <c r="C207" s="292" t="str">
        <f>'Historical VAR Data'!F3085</f>
        <v>87.23</v>
      </c>
      <c r="D207" s="329">
        <f t="shared" si="6"/>
        <v>-0.3821362799263352</v>
      </c>
      <c r="E207" s="329">
        <v>3.3898305084745756E-2</v>
      </c>
      <c r="G207">
        <v>196</v>
      </c>
      <c r="H207">
        <f t="shared" ca="1" si="7"/>
        <v>-5.1753073185218448E-3</v>
      </c>
    </row>
    <row r="208" spans="2:8">
      <c r="B208" s="293">
        <f>'Historical VAR Data'!B678</f>
        <v>44712</v>
      </c>
      <c r="C208" s="292" t="str">
        <f>'Historical VAR Data'!F678</f>
        <v>141.18</v>
      </c>
      <c r="D208" s="329">
        <f t="shared" si="6"/>
        <v>0.57233544938189107</v>
      </c>
      <c r="E208" s="329">
        <v>3.3755583217397772E-2</v>
      </c>
      <c r="G208">
        <v>197</v>
      </c>
      <c r="H208">
        <f t="shared" ca="1" si="7"/>
        <v>-3.2699366710449982E-4</v>
      </c>
    </row>
    <row r="209" spans="2:8">
      <c r="B209" s="293">
        <f>'Historical VAR Data'!B967</f>
        <v>44285</v>
      </c>
      <c r="C209" s="292" t="str">
        <f>'Historical VAR Data'!F967</f>
        <v>89.79</v>
      </c>
      <c r="D209" s="329">
        <f t="shared" si="6"/>
        <v>-0.17442074292019122</v>
      </c>
      <c r="E209" s="329">
        <v>3.361344537815128E-2</v>
      </c>
      <c r="G209">
        <v>198</v>
      </c>
      <c r="H209">
        <f t="shared" ca="1" si="7"/>
        <v>-2.5976231920103614E-2</v>
      </c>
    </row>
    <row r="210" spans="2:8">
      <c r="B210" s="293">
        <f>'Historical VAR Data'!B1790</f>
        <v>43066</v>
      </c>
      <c r="C210" s="292" t="str">
        <f>'Historical VAR Data'!F1790</f>
        <v>108.76</v>
      </c>
      <c r="D210" s="329">
        <f t="shared" si="6"/>
        <v>0.16395547945205488</v>
      </c>
      <c r="E210" s="329">
        <v>3.3545566853558882E-2</v>
      </c>
      <c r="G210">
        <v>199</v>
      </c>
      <c r="H210">
        <f t="shared" ca="1" si="7"/>
        <v>1.8666202469125688E-3</v>
      </c>
    </row>
    <row r="211" spans="2:8">
      <c r="B211" s="293">
        <f>'Historical VAR Data'!B1355</f>
        <v>43713</v>
      </c>
      <c r="C211" s="292" t="str">
        <f>'Historical VAR Data'!F1355</f>
        <v>93.44</v>
      </c>
      <c r="D211" s="329">
        <f t="shared" si="6"/>
        <v>0.17151454363089258</v>
      </c>
      <c r="E211" s="329">
        <v>3.3513991815064717E-2</v>
      </c>
      <c r="G211">
        <v>200</v>
      </c>
      <c r="H211">
        <f t="shared" ca="1" si="7"/>
        <v>2.8159316777639522E-2</v>
      </c>
    </row>
    <row r="212" spans="2:8">
      <c r="B212" s="293">
        <f>'Historical VAR Data'!B2264</f>
        <v>42366</v>
      </c>
      <c r="C212" s="292" t="str">
        <f>'Historical VAR Data'!F2264</f>
        <v>79.76</v>
      </c>
      <c r="D212" s="329">
        <f t="shared" si="6"/>
        <v>0.2265108411502384</v>
      </c>
      <c r="E212" s="329">
        <v>3.3428349313293575E-2</v>
      </c>
      <c r="G212">
        <v>201</v>
      </c>
      <c r="H212">
        <f t="shared" ca="1" si="7"/>
        <v>1.2938238115264048E-2</v>
      </c>
    </row>
    <row r="213" spans="2:8">
      <c r="B213" s="293">
        <f>'Historical VAR Data'!B2345</f>
        <v>42241</v>
      </c>
      <c r="C213" s="292" t="str">
        <f>'Historical VAR Data'!F2345</f>
        <v>65.03</v>
      </c>
      <c r="D213" s="329">
        <f t="shared" si="6"/>
        <v>-6.8338108882521439E-2</v>
      </c>
      <c r="E213" s="329">
        <v>3.3370411568409364E-2</v>
      </c>
      <c r="G213">
        <v>202</v>
      </c>
      <c r="H213">
        <f t="shared" ca="1" si="7"/>
        <v>1.8892636662950938E-2</v>
      </c>
    </row>
    <row r="214" spans="2:8">
      <c r="B214" s="293">
        <f>'Historical VAR Data'!B2726</f>
        <v>41674</v>
      </c>
      <c r="C214" s="292" t="str">
        <f>'Historical VAR Data'!F2726</f>
        <v>69.80</v>
      </c>
      <c r="D214" s="329">
        <f t="shared" si="6"/>
        <v>-0.18496029892573568</v>
      </c>
      <c r="E214" s="329">
        <v>3.3308660251665435E-2</v>
      </c>
      <c r="G214">
        <v>203</v>
      </c>
      <c r="H214">
        <f t="shared" ca="1" si="7"/>
        <v>2.0616058858579744E-3</v>
      </c>
    </row>
    <row r="215" spans="2:8">
      <c r="B215" s="293">
        <f>'Historical VAR Data'!B2626</f>
        <v>41822</v>
      </c>
      <c r="C215" s="292" t="str">
        <f>'Historical VAR Data'!F2626</f>
        <v>85.64</v>
      </c>
      <c r="D215" s="329">
        <f t="shared" si="6"/>
        <v>4.771225838023007E-2</v>
      </c>
      <c r="E215" s="329">
        <v>3.3301158301158366E-2</v>
      </c>
      <c r="G215">
        <v>204</v>
      </c>
      <c r="H215">
        <f t="shared" ca="1" si="7"/>
        <v>4.568148773539408E-3</v>
      </c>
    </row>
    <row r="216" spans="2:8">
      <c r="B216" s="293">
        <f>'Historical VAR Data'!B3234</f>
        <v>40921</v>
      </c>
      <c r="C216" s="292" t="str">
        <f>'Historical VAR Data'!F3234</f>
        <v>81.74</v>
      </c>
      <c r="D216" s="329">
        <f t="shared" si="6"/>
        <v>-0.39424929598340008</v>
      </c>
      <c r="E216" s="329">
        <v>3.3244848944507591E-2</v>
      </c>
      <c r="G216">
        <v>205</v>
      </c>
      <c r="H216">
        <f t="shared" ca="1" si="7"/>
        <v>2.8766075043581051E-2</v>
      </c>
    </row>
    <row r="217" spans="2:8">
      <c r="B217" s="293">
        <f>'Historical VAR Data'!B715</f>
        <v>44656</v>
      </c>
      <c r="C217" s="292" t="str">
        <f>'Historical VAR Data'!F715</f>
        <v>134.94</v>
      </c>
      <c r="D217" s="329">
        <f t="shared" si="6"/>
        <v>0.56054122817162022</v>
      </c>
      <c r="E217" s="329">
        <v>3.3231240428790228E-2</v>
      </c>
      <c r="G217">
        <v>206</v>
      </c>
      <c r="H217">
        <f t="shared" ca="1" si="7"/>
        <v>1.4252746013401591E-2</v>
      </c>
    </row>
    <row r="218" spans="2:8">
      <c r="B218" s="293">
        <f>'Historical VAR Data'!B2467</f>
        <v>42062</v>
      </c>
      <c r="C218" s="292" t="str">
        <f>'Historical VAR Data'!F2467</f>
        <v>86.47</v>
      </c>
      <c r="D218" s="329">
        <f t="shared" si="6"/>
        <v>-0.76568300680161494</v>
      </c>
      <c r="E218" s="329">
        <v>3.3217827697454905E-2</v>
      </c>
      <c r="G218">
        <v>207</v>
      </c>
      <c r="H218">
        <f t="shared" ca="1" si="7"/>
        <v>-9.0659901033138309E-3</v>
      </c>
    </row>
    <row r="219" spans="2:8">
      <c r="B219" s="293">
        <f>'Historical VAR Data'!B167</f>
        <v>45470</v>
      </c>
      <c r="C219" s="292" t="str">
        <f>'Historical VAR Data'!F167</f>
        <v>369.03</v>
      </c>
      <c r="D219" s="329">
        <f t="shared" si="6"/>
        <v>-7.3231371958110511E-2</v>
      </c>
      <c r="E219" s="329">
        <v>3.3147624513564143E-2</v>
      </c>
      <c r="G219">
        <v>208</v>
      </c>
      <c r="H219">
        <f t="shared" ca="1" si="7"/>
        <v>1.9931194181269988E-2</v>
      </c>
    </row>
    <row r="220" spans="2:8">
      <c r="B220" s="293">
        <f>'Historical VAR Data'!B145</f>
        <v>45503</v>
      </c>
      <c r="C220" s="292" t="str">
        <f>'Historical VAR Data'!F145</f>
        <v>398.19</v>
      </c>
      <c r="D220" s="329">
        <f t="shared" si="6"/>
        <v>3.8423932871214879</v>
      </c>
      <c r="E220" s="329">
        <v>3.3132686420009293E-2</v>
      </c>
      <c r="G220">
        <v>209</v>
      </c>
      <c r="H220">
        <f t="shared" ca="1" si="7"/>
        <v>1.4533074375499772E-3</v>
      </c>
    </row>
    <row r="221" spans="2:8">
      <c r="B221" s="293">
        <f>'Historical VAR Data'!B3232</f>
        <v>40925</v>
      </c>
      <c r="C221" s="292" t="str">
        <f>'Historical VAR Data'!F3232</f>
        <v>82.23</v>
      </c>
      <c r="D221" s="329">
        <f t="shared" si="6"/>
        <v>-0.72185766472737101</v>
      </c>
      <c r="E221" s="329">
        <v>3.3040201005025249E-2</v>
      </c>
      <c r="G221">
        <v>210</v>
      </c>
      <c r="H221">
        <f t="shared" ca="1" si="7"/>
        <v>6.170074630313163E-3</v>
      </c>
    </row>
    <row r="222" spans="2:8">
      <c r="B222" s="293">
        <f>'Historical VAR Data'!B295</f>
        <v>45275</v>
      </c>
      <c r="C222" s="292" t="str">
        <f>'Historical VAR Data'!F295</f>
        <v>295.64</v>
      </c>
      <c r="D222" s="329">
        <f t="shared" si="6"/>
        <v>2.3892009629714543</v>
      </c>
      <c r="E222" s="329">
        <v>3.2839575181665658E-2</v>
      </c>
      <c r="G222">
        <v>211</v>
      </c>
      <c r="H222">
        <f t="shared" ca="1" si="7"/>
        <v>2.7007129445400666E-2</v>
      </c>
    </row>
    <row r="223" spans="2:8">
      <c r="B223" s="293">
        <f>'Historical VAR Data'!B1540</f>
        <v>43437</v>
      </c>
      <c r="C223" s="292" t="str">
        <f>'Historical VAR Data'!F1540</f>
        <v>87.23</v>
      </c>
      <c r="D223" s="329">
        <f t="shared" si="6"/>
        <v>0.28072236088680086</v>
      </c>
      <c r="E223" s="329">
        <v>3.2796590101823474E-2</v>
      </c>
      <c r="G223">
        <v>212</v>
      </c>
      <c r="H223">
        <f t="shared" ca="1" si="7"/>
        <v>-4.1315379806423705E-3</v>
      </c>
    </row>
    <row r="224" spans="2:8">
      <c r="B224" s="293">
        <f>'Historical VAR Data'!B4417</f>
        <v>39171</v>
      </c>
      <c r="C224" s="292" t="str">
        <f>'Historical VAR Data'!F4417</f>
        <v>68.11</v>
      </c>
      <c r="D224" s="329">
        <f t="shared" si="6"/>
        <v>-0.24060653361578771</v>
      </c>
      <c r="E224" s="329">
        <v>3.275208491281268E-2</v>
      </c>
      <c r="G224">
        <v>213</v>
      </c>
      <c r="H224">
        <f t="shared" ca="1" si="7"/>
        <v>1.0525779760602373E-3</v>
      </c>
    </row>
    <row r="225" spans="2:8">
      <c r="B225" s="293">
        <f>'Historical VAR Data'!B1363</f>
        <v>43700</v>
      </c>
      <c r="C225" s="292" t="str">
        <f>'Historical VAR Data'!F1363</f>
        <v>89.69</v>
      </c>
      <c r="D225" s="329">
        <f t="shared" si="6"/>
        <v>-0.72162388652658371</v>
      </c>
      <c r="E225" s="329">
        <v>3.2700057570523931E-2</v>
      </c>
      <c r="G225">
        <v>214</v>
      </c>
      <c r="H225">
        <f t="shared" ca="1" si="7"/>
        <v>5.970107482929185E-3</v>
      </c>
    </row>
    <row r="226" spans="2:8">
      <c r="B226" s="293">
        <f>'Historical VAR Data'!B263</f>
        <v>45324</v>
      </c>
      <c r="C226" s="292" t="str">
        <f>'Historical VAR Data'!F263</f>
        <v>322.19</v>
      </c>
      <c r="D226" s="329">
        <f t="shared" si="6"/>
        <v>2.4418331374853111</v>
      </c>
      <c r="E226" s="329">
        <v>3.2594064483046012E-2</v>
      </c>
      <c r="G226">
        <v>215</v>
      </c>
      <c r="H226">
        <f t="shared" ca="1" si="7"/>
        <v>-1.2386257111263796E-2</v>
      </c>
    </row>
    <row r="227" spans="2:8">
      <c r="B227" s="293">
        <f>'Historical VAR Data'!B2105</f>
        <v>42600</v>
      </c>
      <c r="C227" s="292" t="str">
        <f>'Historical VAR Data'!F2105</f>
        <v>93.61</v>
      </c>
      <c r="D227" s="329">
        <f t="shared" si="6"/>
        <v>0.1558217063835042</v>
      </c>
      <c r="E227" s="329">
        <v>3.2539157290977311E-2</v>
      </c>
      <c r="G227">
        <v>216</v>
      </c>
      <c r="H227">
        <f t="shared" ca="1" si="7"/>
        <v>2.4907704614995068E-2</v>
      </c>
    </row>
    <row r="228" spans="2:8">
      <c r="B228" s="293">
        <f>'Historical VAR Data'!B1021</f>
        <v>44204</v>
      </c>
      <c r="C228" s="292" t="str">
        <f>'Historical VAR Data'!F1021</f>
        <v>80.99</v>
      </c>
      <c r="D228" s="329">
        <f t="shared" si="6"/>
        <v>-7.4400000000000063E-2</v>
      </c>
      <c r="E228" s="329">
        <v>3.2508924018357949E-2</v>
      </c>
      <c r="G228">
        <v>217</v>
      </c>
      <c r="H228">
        <f t="shared" ca="1" si="7"/>
        <v>2.9064186417361883E-2</v>
      </c>
    </row>
    <row r="229" spans="2:8">
      <c r="B229" s="293">
        <f>'Historical VAR Data'!B1250</f>
        <v>43868</v>
      </c>
      <c r="C229" s="292" t="str">
        <f>'Historical VAR Data'!F1250</f>
        <v>87.50</v>
      </c>
      <c r="D229" s="329">
        <f t="shared" si="6"/>
        <v>0.22962338392355261</v>
      </c>
      <c r="E229" s="329">
        <v>3.2204789430223008E-2</v>
      </c>
      <c r="G229">
        <v>218</v>
      </c>
      <c r="H229">
        <f t="shared" ca="1" si="7"/>
        <v>-6.1081808222519557E-5</v>
      </c>
    </row>
    <row r="230" spans="2:8">
      <c r="B230" s="293">
        <f>'Historical VAR Data'!B2218</f>
        <v>42431</v>
      </c>
      <c r="C230" s="292" t="str">
        <f>'Historical VAR Data'!F2218</f>
        <v>71.16</v>
      </c>
      <c r="D230" s="329">
        <f t="shared" si="6"/>
        <v>-1.1529379080427815E-2</v>
      </c>
      <c r="E230" s="329">
        <v>3.2201914708442109E-2</v>
      </c>
      <c r="G230">
        <v>219</v>
      </c>
      <c r="H230">
        <f t="shared" ca="1" si="7"/>
        <v>-6.651430796028048E-3</v>
      </c>
    </row>
    <row r="231" spans="2:8">
      <c r="B231" s="293">
        <f>'Historical VAR Data'!B2826</f>
        <v>41527</v>
      </c>
      <c r="C231" s="292" t="str">
        <f>'Historical VAR Data'!F2826</f>
        <v>71.99</v>
      </c>
      <c r="D231" s="329">
        <f t="shared" si="6"/>
        <v>-0.82403695737192018</v>
      </c>
      <c r="E231" s="329">
        <v>3.2114695340501716E-2</v>
      </c>
      <c r="G231">
        <v>220</v>
      </c>
      <c r="H231">
        <f t="shared" ca="1" si="7"/>
        <v>8.3817801025346597E-3</v>
      </c>
    </row>
    <row r="232" spans="2:8">
      <c r="B232" s="293">
        <f>'Historical VAR Data'!B127</f>
        <v>45530</v>
      </c>
      <c r="C232" s="292" t="str">
        <f>'Historical VAR Data'!F127</f>
        <v>409.12</v>
      </c>
      <c r="D232" s="329">
        <f t="shared" si="6"/>
        <v>3.0834414612236754</v>
      </c>
      <c r="E232" s="329">
        <v>3.2088799192734684E-2</v>
      </c>
      <c r="G232">
        <v>221</v>
      </c>
      <c r="H232">
        <f t="shared" ca="1" si="7"/>
        <v>1.0443015848700951E-2</v>
      </c>
    </row>
    <row r="233" spans="2:8">
      <c r="B233" s="293">
        <f>'Historical VAR Data'!B1421</f>
        <v>43615</v>
      </c>
      <c r="C233" s="292" t="str">
        <f>'Historical VAR Data'!F1421</f>
        <v>100.19</v>
      </c>
      <c r="D233" s="329">
        <f t="shared" si="6"/>
        <v>0.222574740695546</v>
      </c>
      <c r="E233" s="329">
        <v>3.2035434693036664E-2</v>
      </c>
      <c r="G233">
        <v>222</v>
      </c>
      <c r="H233">
        <f t="shared" ca="1" si="7"/>
        <v>-2.5305556563984363E-2</v>
      </c>
    </row>
    <row r="234" spans="2:8">
      <c r="B234" s="293">
        <f>'Historical VAR Data'!B2452</f>
        <v>42086</v>
      </c>
      <c r="C234" s="292" t="str">
        <f>'Historical VAR Data'!F2452</f>
        <v>81.95</v>
      </c>
      <c r="D234" s="329">
        <f t="shared" si="6"/>
        <v>0.15814019219898243</v>
      </c>
      <c r="E234" s="329">
        <v>3.1985895982873776E-2</v>
      </c>
      <c r="G234">
        <v>223</v>
      </c>
      <c r="H234">
        <f t="shared" ca="1" si="7"/>
        <v>7.1714337205535722E-3</v>
      </c>
    </row>
    <row r="235" spans="2:8">
      <c r="B235" s="293">
        <f>'Historical VAR Data'!B1092</f>
        <v>44102</v>
      </c>
      <c r="C235" s="292" t="str">
        <f>'Historical VAR Data'!F1092</f>
        <v>70.76</v>
      </c>
      <c r="D235" s="329">
        <f t="shared" si="6"/>
        <v>-0.26779801324503305</v>
      </c>
      <c r="E235" s="329">
        <v>3.1938165378445564E-2</v>
      </c>
      <c r="G235">
        <v>224</v>
      </c>
      <c r="H235">
        <f t="shared" ca="1" si="7"/>
        <v>-8.0052114564882638E-3</v>
      </c>
    </row>
    <row r="236" spans="2:8">
      <c r="B236" s="293">
        <f>'Historical VAR Data'!B3853</f>
        <v>40010</v>
      </c>
      <c r="C236" s="292" t="str">
        <f>'Historical VAR Data'!F3853</f>
        <v>96.64</v>
      </c>
      <c r="D236" s="329">
        <f t="shared" si="6"/>
        <v>-0.41065983656543475</v>
      </c>
      <c r="E236" s="329">
        <v>3.1927389215162784E-2</v>
      </c>
      <c r="G236">
        <v>225</v>
      </c>
      <c r="H236">
        <f t="shared" ca="1" si="7"/>
        <v>-1.2124736002242644E-2</v>
      </c>
    </row>
    <row r="237" spans="2:8">
      <c r="B237" s="293">
        <f>'Historical VAR Data'!B495</f>
        <v>44978</v>
      </c>
      <c r="C237" s="292" t="str">
        <f>'Historical VAR Data'!F495</f>
        <v>163.98</v>
      </c>
      <c r="D237" s="329">
        <f t="shared" si="6"/>
        <v>1.3624837919608126</v>
      </c>
      <c r="E237" s="329">
        <v>3.1839919456330246E-2</v>
      </c>
      <c r="G237">
        <v>226</v>
      </c>
      <c r="H237">
        <f t="shared" ca="1" si="7"/>
        <v>6.0568140397425259E-3</v>
      </c>
    </row>
    <row r="238" spans="2:8">
      <c r="B238" s="293">
        <f>'Historical VAR Data'!B2744</f>
        <v>41648</v>
      </c>
      <c r="C238" s="292" t="str">
        <f>'Historical VAR Data'!F2744</f>
        <v>69.41</v>
      </c>
      <c r="D238" s="329">
        <f t="shared" si="6"/>
        <v>-5.513204465014971E-2</v>
      </c>
      <c r="E238" s="329">
        <v>3.1658739595719312E-2</v>
      </c>
      <c r="G238">
        <v>227</v>
      </c>
      <c r="H238">
        <f t="shared" ca="1" si="7"/>
        <v>-1.3510515530626587E-2</v>
      </c>
    </row>
    <row r="239" spans="2:8">
      <c r="B239" s="293">
        <f>'Historical VAR Data'!B4405</f>
        <v>39190</v>
      </c>
      <c r="C239" s="292" t="str">
        <f>'Historical VAR Data'!F4405</f>
        <v>73.46</v>
      </c>
      <c r="D239" s="329">
        <f t="shared" si="6"/>
        <v>-0.49753761969904242</v>
      </c>
      <c r="E239" s="329">
        <v>3.1596685858727706E-2</v>
      </c>
      <c r="G239">
        <v>228</v>
      </c>
      <c r="H239">
        <f t="shared" ca="1" si="7"/>
        <v>-1.3475951211633546E-3</v>
      </c>
    </row>
    <row r="240" spans="2:8">
      <c r="B240" s="293">
        <f>'Historical VAR Data'!B626</f>
        <v>44785</v>
      </c>
      <c r="C240" s="292" t="str">
        <f>'Historical VAR Data'!F626</f>
        <v>146.20</v>
      </c>
      <c r="D240" s="329">
        <f t="shared" si="6"/>
        <v>2.4538152610441766</v>
      </c>
      <c r="E240" s="329">
        <v>3.1538841459112392E-2</v>
      </c>
      <c r="G240">
        <v>229</v>
      </c>
      <c r="H240">
        <f t="shared" ca="1" si="7"/>
        <v>-4.600365654181425E-2</v>
      </c>
    </row>
    <row r="241" spans="2:8">
      <c r="B241" s="293">
        <f>'Historical VAR Data'!B4765</f>
        <v>38656</v>
      </c>
      <c r="C241" s="292" t="str">
        <f>'Historical VAR Data'!F4765</f>
        <v>42.33</v>
      </c>
      <c r="D241" s="329">
        <f t="shared" si="6"/>
        <v>-0.13576970191915066</v>
      </c>
      <c r="E241" s="329">
        <v>3.1432748538011673E-2</v>
      </c>
      <c r="G241">
        <v>230</v>
      </c>
      <c r="H241">
        <f t="shared" ca="1" si="7"/>
        <v>7.2505445025266768E-3</v>
      </c>
    </row>
    <row r="242" spans="2:8">
      <c r="B242" s="293">
        <f>'Historical VAR Data'!B4585</f>
        <v>38923</v>
      </c>
      <c r="C242" s="292" t="str">
        <f>'Historical VAR Data'!F4585</f>
        <v>48.98</v>
      </c>
      <c r="D242" s="329">
        <f t="shared" si="6"/>
        <v>-0.50415063778092739</v>
      </c>
      <c r="E242" s="329">
        <v>3.1375026321330698E-2</v>
      </c>
      <c r="G242">
        <v>231</v>
      </c>
      <c r="H242">
        <f t="shared" ca="1" si="7"/>
        <v>2.4284239041018018E-2</v>
      </c>
    </row>
    <row r="243" spans="2:8">
      <c r="B243" s="293">
        <f>'Historical VAR Data'!B1424</f>
        <v>43612</v>
      </c>
      <c r="C243" s="292" t="str">
        <f>'Historical VAR Data'!F1424</f>
        <v>98.78</v>
      </c>
      <c r="D243" s="329">
        <f t="shared" si="6"/>
        <v>-0.13653846153846158</v>
      </c>
      <c r="E243" s="329">
        <v>3.1321779077051574E-2</v>
      </c>
      <c r="G243">
        <v>232</v>
      </c>
      <c r="H243">
        <f t="shared" ca="1" si="7"/>
        <v>-8.5838310773703377E-3</v>
      </c>
    </row>
    <row r="244" spans="2:8">
      <c r="B244" s="293">
        <f>'Historical VAR Data'!B4240</f>
        <v>39428</v>
      </c>
      <c r="C244" s="292" t="str">
        <f>'Historical VAR Data'!F4240</f>
        <v>114.40</v>
      </c>
      <c r="D244" s="329">
        <f t="shared" si="6"/>
        <v>0.29955696921504038</v>
      </c>
      <c r="E244" s="329">
        <v>3.1188029565530989E-2</v>
      </c>
      <c r="G244">
        <v>233</v>
      </c>
      <c r="H244">
        <f t="shared" ca="1" si="7"/>
        <v>2.5895696945036207E-3</v>
      </c>
    </row>
    <row r="245" spans="2:8">
      <c r="B245" s="293">
        <f>'Historical VAR Data'!B2647</f>
        <v>41793</v>
      </c>
      <c r="C245" s="292" t="str">
        <f>'Historical VAR Data'!F2647</f>
        <v>88.03</v>
      </c>
      <c r="D245" s="329">
        <f t="shared" si="6"/>
        <v>-0.72008648923654173</v>
      </c>
      <c r="E245" s="329">
        <v>3.1158486587794267E-2</v>
      </c>
      <c r="G245">
        <v>234</v>
      </c>
      <c r="H245">
        <f t="shared" ca="1" si="7"/>
        <v>1.2728332135968274E-4</v>
      </c>
    </row>
    <row r="246" spans="2:8">
      <c r="B246" s="293">
        <f>'Historical VAR Data'!B267</f>
        <v>45320</v>
      </c>
      <c r="C246" s="292" t="str">
        <f>'Historical VAR Data'!F267</f>
        <v>314.49</v>
      </c>
      <c r="D246" s="329">
        <f t="shared" si="6"/>
        <v>0.47578601595495079</v>
      </c>
      <c r="E246" s="329">
        <v>3.1148562247942553E-2</v>
      </c>
      <c r="G246">
        <v>235</v>
      </c>
      <c r="H246">
        <f t="shared" ca="1" si="7"/>
        <v>3.283537899801512E-2</v>
      </c>
    </row>
    <row r="247" spans="2:8">
      <c r="B247" s="293">
        <f>'Historical VAR Data'!B387</f>
        <v>45139</v>
      </c>
      <c r="C247" s="292" t="str">
        <f>'Historical VAR Data'!F387</f>
        <v>213.10</v>
      </c>
      <c r="D247" s="329">
        <f t="shared" si="6"/>
        <v>-0.39602641498738766</v>
      </c>
      <c r="E247" s="329">
        <v>3.1112401412880471E-2</v>
      </c>
      <c r="G247">
        <v>236</v>
      </c>
      <c r="H247">
        <f t="shared" ca="1" si="7"/>
        <v>3.8229930329598018E-2</v>
      </c>
    </row>
    <row r="248" spans="2:8">
      <c r="B248" s="293">
        <f>'Historical VAR Data'!B180</f>
        <v>45450</v>
      </c>
      <c r="C248" s="292" t="str">
        <f>'Historical VAR Data'!F180</f>
        <v>352.83</v>
      </c>
      <c r="D248" s="329">
        <f t="shared" si="6"/>
        <v>3.5774519979242347</v>
      </c>
      <c r="E248" s="329">
        <v>3.1003448074338018E-2</v>
      </c>
      <c r="G248">
        <v>237</v>
      </c>
      <c r="H248">
        <f t="shared" ca="1" si="7"/>
        <v>1.0321068722190697E-2</v>
      </c>
    </row>
    <row r="249" spans="2:8">
      <c r="B249" s="293">
        <f>'Historical VAR Data'!B4096</f>
        <v>39643</v>
      </c>
      <c r="C249" s="292" t="str">
        <f>'Historical VAR Data'!F4096</f>
        <v>77.08</v>
      </c>
      <c r="D249" s="329">
        <f t="shared" si="6"/>
        <v>0.62000840689365277</v>
      </c>
      <c r="E249" s="329">
        <v>3.0894743881235823E-2</v>
      </c>
      <c r="G249">
        <v>238</v>
      </c>
      <c r="H249">
        <f t="shared" ca="1" si="7"/>
        <v>4.4362849931488077E-2</v>
      </c>
    </row>
    <row r="250" spans="2:8">
      <c r="B250" s="293">
        <f>'Historical VAR Data'!B4787</f>
        <v>38623</v>
      </c>
      <c r="C250" s="292" t="str">
        <f>'Historical VAR Data'!F4787</f>
        <v>47.58</v>
      </c>
      <c r="D250" s="329">
        <f t="shared" si="6"/>
        <v>-0.41338922450992482</v>
      </c>
      <c r="E250" s="329">
        <v>3.0762564991334528E-2</v>
      </c>
      <c r="G250">
        <v>239</v>
      </c>
      <c r="H250">
        <f t="shared" ca="1" si="7"/>
        <v>1.003442379767067E-2</v>
      </c>
    </row>
    <row r="251" spans="2:8">
      <c r="B251" s="293">
        <f>'Historical VAR Data'!B4063</f>
        <v>39689</v>
      </c>
      <c r="C251" s="292" t="str">
        <f>'Historical VAR Data'!F4063</f>
        <v>81.11</v>
      </c>
      <c r="D251" s="329">
        <f t="shared" si="6"/>
        <v>-0.72862926160125796</v>
      </c>
      <c r="E251" s="329">
        <v>3.0753590036853497E-2</v>
      </c>
      <c r="G251">
        <v>240</v>
      </c>
      <c r="H251">
        <f t="shared" ca="1" si="7"/>
        <v>-1.1531648878491167E-2</v>
      </c>
    </row>
    <row r="252" spans="2:8">
      <c r="B252" s="293">
        <f>'Historical VAR Data'!B271</f>
        <v>45310</v>
      </c>
      <c r="C252" s="292" t="str">
        <f>'Historical VAR Data'!F271</f>
        <v>298.89</v>
      </c>
      <c r="D252" s="329">
        <f t="shared" si="6"/>
        <v>2.9070588235294115</v>
      </c>
      <c r="E252" s="329">
        <v>3.0584097648438058E-2</v>
      </c>
      <c r="G252">
        <v>241</v>
      </c>
      <c r="H252">
        <f t="shared" ca="1" si="7"/>
        <v>-2.805118597018396E-2</v>
      </c>
    </row>
    <row r="253" spans="2:8">
      <c r="B253" s="293">
        <f>'Historical VAR Data'!B2874</f>
        <v>41456</v>
      </c>
      <c r="C253" s="292" t="str">
        <f>'Historical VAR Data'!F2874</f>
        <v>76.50</v>
      </c>
      <c r="D253" s="329">
        <f t="shared" si="6"/>
        <v>1.1398601398601398</v>
      </c>
      <c r="E253" s="329">
        <v>3.0580627778526145E-2</v>
      </c>
      <c r="G253">
        <v>242</v>
      </c>
      <c r="H253">
        <f t="shared" ca="1" si="7"/>
        <v>-1.4861164245570596E-2</v>
      </c>
    </row>
    <row r="254" spans="2:8">
      <c r="B254" s="293">
        <f>'Historical VAR Data'!B4986</f>
        <v>38336</v>
      </c>
      <c r="C254" s="292" t="str">
        <f>'Historical VAR Data'!F4986</f>
        <v>35.75</v>
      </c>
      <c r="D254" s="329">
        <f t="shared" si="6"/>
        <v>-5.6728232189973582E-2</v>
      </c>
      <c r="E254" s="329">
        <v>3.0556356298645209E-2</v>
      </c>
      <c r="G254">
        <v>243</v>
      </c>
      <c r="H254">
        <f t="shared" ca="1" si="7"/>
        <v>1.5006698517392478E-2</v>
      </c>
    </row>
    <row r="255" spans="2:8">
      <c r="B255" s="293">
        <f>'Historical VAR Data'!B4954</f>
        <v>38384</v>
      </c>
      <c r="C255" s="292" t="str">
        <f>'Historical VAR Data'!F4954</f>
        <v>37.90</v>
      </c>
      <c r="D255" s="329">
        <f t="shared" si="6"/>
        <v>-0.59207835539769671</v>
      </c>
      <c r="E255" s="329">
        <v>3.0451332245785681E-2</v>
      </c>
      <c r="G255">
        <v>244</v>
      </c>
      <c r="H255">
        <f t="shared" ca="1" si="7"/>
        <v>-1.1127541791242396E-2</v>
      </c>
    </row>
    <row r="256" spans="2:8">
      <c r="B256" s="293">
        <f>'Historical VAR Data'!B1914</f>
        <v>42885</v>
      </c>
      <c r="C256" s="292" t="str">
        <f>'Historical VAR Data'!F1914</f>
        <v>92.91</v>
      </c>
      <c r="D256" s="329">
        <f t="shared" si="6"/>
        <v>-0.16739851241150647</v>
      </c>
      <c r="E256" s="329">
        <v>3.0387046689586281E-2</v>
      </c>
      <c r="G256">
        <v>245</v>
      </c>
      <c r="H256">
        <f t="shared" ca="1" si="7"/>
        <v>-2.6404285617195058E-3</v>
      </c>
    </row>
    <row r="257" spans="2:8">
      <c r="B257" s="293">
        <f>'Historical VAR Data'!B780</f>
        <v>44560</v>
      </c>
      <c r="C257" s="292" t="str">
        <f>'Historical VAR Data'!F780</f>
        <v>111.59</v>
      </c>
      <c r="D257" s="329">
        <f t="shared" si="6"/>
        <v>-0.6653471285050232</v>
      </c>
      <c r="E257" s="329">
        <v>3.0378578024007445E-2</v>
      </c>
      <c r="G257">
        <v>246</v>
      </c>
      <c r="H257">
        <f t="shared" ca="1" si="7"/>
        <v>-4.6044125105691863E-2</v>
      </c>
    </row>
    <row r="258" spans="2:8">
      <c r="B258" s="293">
        <f>'Historical VAR Data'!B26</f>
        <v>45677</v>
      </c>
      <c r="C258" s="292" t="str">
        <f>'Historical VAR Data'!F26</f>
        <v>333.45</v>
      </c>
      <c r="D258" s="329">
        <f t="shared" si="6"/>
        <v>3.810300057703405</v>
      </c>
      <c r="E258" s="329">
        <v>3.0343293267002421E-2</v>
      </c>
      <c r="G258">
        <v>247</v>
      </c>
      <c r="H258">
        <f t="shared" ca="1" si="7"/>
        <v>-9.3577996330257689E-3</v>
      </c>
    </row>
    <row r="259" spans="2:8">
      <c r="B259" s="293">
        <f>'Historical VAR Data'!B2660</f>
        <v>41774</v>
      </c>
      <c r="C259" s="292" t="str">
        <f>'Historical VAR Data'!F2660</f>
        <v>69.32</v>
      </c>
      <c r="D259" s="329">
        <f t="shared" si="6"/>
        <v>-9.0169313558209799E-2</v>
      </c>
      <c r="E259" s="329">
        <v>3.0321046373364923E-2</v>
      </c>
      <c r="G259">
        <v>248</v>
      </c>
      <c r="H259">
        <f t="shared" ca="1" si="7"/>
        <v>2.7935113115795052E-2</v>
      </c>
    </row>
    <row r="260" spans="2:8">
      <c r="B260" s="293">
        <f>'Historical VAR Data'!B2862</f>
        <v>41472</v>
      </c>
      <c r="C260" s="292" t="str">
        <f>'Historical VAR Data'!F2862</f>
        <v>76.19</v>
      </c>
      <c r="D260" s="329">
        <f t="shared" si="6"/>
        <v>-3.885454774820233E-2</v>
      </c>
      <c r="E260" s="329">
        <v>3.0290736984448882E-2</v>
      </c>
      <c r="G260">
        <v>249</v>
      </c>
      <c r="H260">
        <f t="shared" ca="1" si="7"/>
        <v>2.119981970130707E-2</v>
      </c>
    </row>
    <row r="261" spans="2:8">
      <c r="B261" s="293">
        <f>'Historical VAR Data'!B3099</f>
        <v>41120</v>
      </c>
      <c r="C261" s="292" t="str">
        <f>'Historical VAR Data'!F3099</f>
        <v>79.27</v>
      </c>
      <c r="D261" s="329">
        <f t="shared" si="6"/>
        <v>-0.21886085928261734</v>
      </c>
      <c r="E261" s="329">
        <v>3.0283337665713523E-2</v>
      </c>
      <c r="G261">
        <v>250</v>
      </c>
      <c r="H261">
        <f t="shared" ca="1" si="7"/>
        <v>-5.3275626107075064E-3</v>
      </c>
    </row>
    <row r="262" spans="2:8">
      <c r="B262" s="293">
        <f>'Historical VAR Data'!B3745</f>
        <v>40169</v>
      </c>
      <c r="C262" s="292" t="str">
        <f>'Historical VAR Data'!F3745</f>
        <v>101.48</v>
      </c>
      <c r="D262" s="329">
        <f t="shared" si="6"/>
        <v>0.27327478042659975</v>
      </c>
      <c r="E262" s="329">
        <v>3.0253807106599025E-2</v>
      </c>
      <c r="G262">
        <v>251</v>
      </c>
      <c r="H262">
        <f t="shared" ca="1" si="7"/>
        <v>-3.7266388105507511E-3</v>
      </c>
    </row>
    <row r="263" spans="2:8">
      <c r="B263" s="293">
        <f>'Historical VAR Data'!B2766</f>
        <v>41617</v>
      </c>
      <c r="C263" s="292" t="str">
        <f>'Historical VAR Data'!F2766</f>
        <v>79.70</v>
      </c>
      <c r="D263" s="329">
        <f t="shared" si="6"/>
        <v>-0.76980619819195339</v>
      </c>
      <c r="E263" s="329">
        <v>3.0248190279214108E-2</v>
      </c>
      <c r="G263">
        <v>252</v>
      </c>
      <c r="H263">
        <f t="shared" ca="1" si="7"/>
        <v>-2.0511308752565911E-2</v>
      </c>
    </row>
    <row r="264" spans="2:8">
      <c r="B264" s="293">
        <f>'Historical VAR Data'!B242</f>
        <v>45355</v>
      </c>
      <c r="C264" s="292" t="str">
        <f>'Historical VAR Data'!F242</f>
        <v>346.23</v>
      </c>
      <c r="D264" s="329">
        <f t="shared" si="6"/>
        <v>2.6122065727699533</v>
      </c>
      <c r="E264" s="329">
        <v>3.0139839333531673E-2</v>
      </c>
      <c r="G264">
        <v>253</v>
      </c>
      <c r="H264">
        <f t="shared" ca="1" si="7"/>
        <v>9.3251498831515896E-3</v>
      </c>
    </row>
    <row r="265" spans="2:8">
      <c r="B265" s="293">
        <f>'Historical VAR Data'!B1429</f>
        <v>43605</v>
      </c>
      <c r="C265" s="292" t="str">
        <f>'Historical VAR Data'!F1429</f>
        <v>95.85</v>
      </c>
      <c r="D265" s="329">
        <f t="shared" si="6"/>
        <v>0.49462030251052552</v>
      </c>
      <c r="E265" s="329">
        <v>2.986999032985926E-2</v>
      </c>
      <c r="G265">
        <v>254</v>
      </c>
      <c r="H265">
        <f t="shared" ca="1" si="7"/>
        <v>-2.3277880462995843E-3</v>
      </c>
    </row>
    <row r="266" spans="2:8">
      <c r="B266" s="293">
        <f>'Historical VAR Data'!B1215</f>
        <v>43921</v>
      </c>
      <c r="C266" s="292" t="str">
        <f>'Historical VAR Data'!F1215</f>
        <v>64.13</v>
      </c>
      <c r="D266" s="329">
        <f t="shared" si="6"/>
        <v>-0.37876586263683043</v>
      </c>
      <c r="E266" s="329">
        <v>2.986992131042223E-2</v>
      </c>
      <c r="G266">
        <v>255</v>
      </c>
      <c r="H266">
        <f t="shared" ca="1" si="7"/>
        <v>-1.5853761411076913E-2</v>
      </c>
    </row>
    <row r="267" spans="2:8">
      <c r="B267" s="293">
        <f>'Historical VAR Data'!B3879</f>
        <v>39974</v>
      </c>
      <c r="C267" s="292" t="str">
        <f>'Historical VAR Data'!F3879</f>
        <v>103.23</v>
      </c>
      <c r="D267" s="329">
        <f t="shared" si="6"/>
        <v>0.31670918367346934</v>
      </c>
      <c r="E267" s="329">
        <v>2.9828411811652127E-2</v>
      </c>
      <c r="G267">
        <v>256</v>
      </c>
      <c r="H267">
        <f t="shared" ca="1" si="7"/>
        <v>-6.6021808881548899E-3</v>
      </c>
    </row>
    <row r="268" spans="2:8">
      <c r="B268" s="293">
        <f>'Historical VAR Data'!B1004</f>
        <v>44230</v>
      </c>
      <c r="C268" s="292" t="str">
        <f>'Historical VAR Data'!F1004</f>
        <v>78.40</v>
      </c>
      <c r="D268" s="329">
        <f t="shared" ref="D268:D331" si="8">(C268-C269)/C269</f>
        <v>2.2964509394572091E-2</v>
      </c>
      <c r="E268" s="329">
        <v>2.9817417575200452E-2</v>
      </c>
      <c r="G268">
        <v>257</v>
      </c>
      <c r="H268">
        <f t="shared" ca="1" si="7"/>
        <v>3.9288639081150885E-2</v>
      </c>
    </row>
    <row r="269" spans="2:8">
      <c r="B269" s="293">
        <f>'Historical VAR Data'!B4116</f>
        <v>39615</v>
      </c>
      <c r="C269" s="292" t="str">
        <f>'Historical VAR Data'!F4116</f>
        <v>76.64</v>
      </c>
      <c r="D269" s="329">
        <f t="shared" si="8"/>
        <v>-0.23121677199317883</v>
      </c>
      <c r="E269" s="329">
        <v>2.9692328362219449E-2</v>
      </c>
      <c r="G269">
        <v>258</v>
      </c>
      <c r="H269">
        <f t="shared" ref="H269:H332" ca="1" si="9">_xlfn.NORM.INV(RAND(),N$12,N$13)</f>
        <v>-1.2395895731161023E-2</v>
      </c>
    </row>
    <row r="270" spans="2:8">
      <c r="B270" s="293">
        <f>'Historical VAR Data'!B2003</f>
        <v>42752</v>
      </c>
      <c r="C270" s="292" t="str">
        <f>'Historical VAR Data'!F2003</f>
        <v>99.69</v>
      </c>
      <c r="D270" s="329">
        <f t="shared" si="8"/>
        <v>0.13412969283276441</v>
      </c>
      <c r="E270" s="329">
        <v>2.96426358190457E-2</v>
      </c>
      <c r="G270">
        <v>259</v>
      </c>
      <c r="H270">
        <f t="shared" ca="1" si="9"/>
        <v>1.6570048434500106E-2</v>
      </c>
    </row>
    <row r="271" spans="2:8">
      <c r="B271" s="293">
        <f>'Historical VAR Data'!B4089</f>
        <v>39652</v>
      </c>
      <c r="C271" s="292" t="str">
        <f>'Historical VAR Data'!F4089</f>
        <v>87.90</v>
      </c>
      <c r="D271" s="329">
        <f t="shared" si="8"/>
        <v>1.3827595554350773</v>
      </c>
      <c r="E271" s="329">
        <v>2.963570340869159E-2</v>
      </c>
      <c r="G271">
        <v>260</v>
      </c>
      <c r="H271">
        <f t="shared" ca="1" si="9"/>
        <v>-9.9847349686627562E-3</v>
      </c>
    </row>
    <row r="272" spans="2:8">
      <c r="B272" s="293">
        <f>'Historical VAR Data'!B4867</f>
        <v>38509</v>
      </c>
      <c r="C272" s="292" t="str">
        <f>'Historical VAR Data'!F4867</f>
        <v>36.89</v>
      </c>
      <c r="D272" s="329">
        <f t="shared" si="8"/>
        <v>-0.76794363716424485</v>
      </c>
      <c r="E272" s="329">
        <v>2.9584147362545419E-2</v>
      </c>
      <c r="G272">
        <v>261</v>
      </c>
      <c r="H272">
        <f t="shared" ca="1" si="9"/>
        <v>1.3583489596649912E-3</v>
      </c>
    </row>
    <row r="273" spans="2:8">
      <c r="B273" s="293">
        <f>'Historical VAR Data'!B605</f>
        <v>44818</v>
      </c>
      <c r="C273" s="292" t="str">
        <f>'Historical VAR Data'!F605</f>
        <v>158.97</v>
      </c>
      <c r="D273" s="329">
        <f t="shared" si="8"/>
        <v>1.1306795335745878</v>
      </c>
      <c r="E273" s="329">
        <v>2.9531766077326615E-2</v>
      </c>
      <c r="G273">
        <v>262</v>
      </c>
      <c r="H273">
        <f t="shared" ca="1" si="9"/>
        <v>1.022821020999733E-2</v>
      </c>
    </row>
    <row r="274" spans="2:8">
      <c r="B274" s="293">
        <f>'Historical VAR Data'!B1173</f>
        <v>43987</v>
      </c>
      <c r="C274" s="292" t="str">
        <f>'Historical VAR Data'!F1173</f>
        <v>74.61</v>
      </c>
      <c r="D274" s="329">
        <f t="shared" si="8"/>
        <v>6.9677419354838704E-2</v>
      </c>
      <c r="E274" s="329">
        <v>2.9529460466399898E-2</v>
      </c>
      <c r="G274">
        <v>263</v>
      </c>
      <c r="H274">
        <f t="shared" ca="1" si="9"/>
        <v>6.7842102149536605E-3</v>
      </c>
    </row>
    <row r="275" spans="2:8">
      <c r="B275" s="293">
        <f>'Historical VAR Data'!B2827</f>
        <v>41523</v>
      </c>
      <c r="C275" s="292" t="str">
        <f>'Historical VAR Data'!F2827</f>
        <v>69.75</v>
      </c>
      <c r="D275" s="329">
        <f t="shared" si="8"/>
        <v>0.11582146856502963</v>
      </c>
      <c r="E275" s="329">
        <v>2.9520295202952029E-2</v>
      </c>
      <c r="G275">
        <v>264</v>
      </c>
      <c r="H275">
        <f t="shared" ca="1" si="9"/>
        <v>-4.6904223144383491E-3</v>
      </c>
    </row>
    <row r="276" spans="2:8">
      <c r="B276" s="293">
        <f>'Historical VAR Data'!B4488</f>
        <v>39064</v>
      </c>
      <c r="C276" s="292" t="str">
        <f>'Historical VAR Data'!F4488</f>
        <v>62.51</v>
      </c>
      <c r="D276" s="329">
        <f t="shared" si="8"/>
        <v>-0.29319312528267755</v>
      </c>
      <c r="E276" s="329">
        <v>2.9479578392621858E-2</v>
      </c>
      <c r="G276">
        <v>265</v>
      </c>
      <c r="H276">
        <f t="shared" ca="1" si="9"/>
        <v>8.4450914829503169E-3</v>
      </c>
    </row>
    <row r="277" spans="2:8">
      <c r="B277" s="293">
        <f>'Historical VAR Data'!B1248</f>
        <v>43872</v>
      </c>
      <c r="C277" s="292" t="str">
        <f>'Historical VAR Data'!F1248</f>
        <v>88.44</v>
      </c>
      <c r="D277" s="329">
        <f t="shared" si="8"/>
        <v>1.5290248784672578</v>
      </c>
      <c r="E277" s="329">
        <v>2.9449423815621014E-2</v>
      </c>
      <c r="G277">
        <v>266</v>
      </c>
      <c r="H277">
        <f t="shared" ca="1" si="9"/>
        <v>6.8096545929504579E-3</v>
      </c>
    </row>
    <row r="278" spans="2:8">
      <c r="B278" s="293">
        <f>'Historical VAR Data'!B4956</f>
        <v>38380</v>
      </c>
      <c r="C278" s="292" t="str">
        <f>'Historical VAR Data'!F4956</f>
        <v>34.97</v>
      </c>
      <c r="D278" s="329">
        <f t="shared" si="8"/>
        <v>-0.89519271114307986</v>
      </c>
      <c r="E278" s="329">
        <v>2.943773918163085E-2</v>
      </c>
      <c r="G278">
        <v>267</v>
      </c>
      <c r="H278">
        <f t="shared" ca="1" si="9"/>
        <v>-1.1263475498626597E-2</v>
      </c>
    </row>
    <row r="279" spans="2:8">
      <c r="B279" s="293">
        <f>'Historical VAR Data'!B182</f>
        <v>45448</v>
      </c>
      <c r="C279" s="292" t="str">
        <f>'Historical VAR Data'!F182</f>
        <v>333.66</v>
      </c>
      <c r="D279" s="329">
        <f t="shared" si="8"/>
        <v>2.8582331174838114</v>
      </c>
      <c r="E279" s="329">
        <v>2.9433543132173331E-2</v>
      </c>
      <c r="G279">
        <v>268</v>
      </c>
      <c r="H279">
        <f t="shared" ca="1" si="9"/>
        <v>7.7223704833554948E-4</v>
      </c>
    </row>
    <row r="280" spans="2:8">
      <c r="B280" s="293">
        <f>'Historical VAR Data'!B3923</f>
        <v>39905</v>
      </c>
      <c r="C280" s="292" t="str">
        <f>'Historical VAR Data'!F3923</f>
        <v>86.48</v>
      </c>
      <c r="D280" s="329">
        <f t="shared" si="8"/>
        <v>4.1802192506926857E-2</v>
      </c>
      <c r="E280" s="329">
        <v>2.9401261754553015E-2</v>
      </c>
      <c r="G280">
        <v>269</v>
      </c>
      <c r="H280">
        <f t="shared" ca="1" si="9"/>
        <v>-2.4396702675306751E-2</v>
      </c>
    </row>
    <row r="281" spans="2:8">
      <c r="B281" s="293">
        <f>'Historical VAR Data'!B2444</f>
        <v>42100</v>
      </c>
      <c r="C281" s="292" t="str">
        <f>'Historical VAR Data'!F2444</f>
        <v>83.01</v>
      </c>
      <c r="D281" s="329">
        <f t="shared" si="8"/>
        <v>1.6034271725826221E-2</v>
      </c>
      <c r="E281" s="329">
        <v>2.9389880952381008E-2</v>
      </c>
      <c r="G281">
        <v>270</v>
      </c>
      <c r="H281">
        <f t="shared" ca="1" si="9"/>
        <v>1.6735098648423551E-2</v>
      </c>
    </row>
    <row r="282" spans="2:8">
      <c r="B282" s="293">
        <f>'Historical VAR Data'!B995</f>
        <v>44243</v>
      </c>
      <c r="C282" s="292" t="str">
        <f>'Historical VAR Data'!F995</f>
        <v>81.70</v>
      </c>
      <c r="D282" s="329">
        <f t="shared" si="8"/>
        <v>0.28701953371140526</v>
      </c>
      <c r="E282" s="329">
        <v>2.9356179916845134E-2</v>
      </c>
      <c r="G282">
        <v>271</v>
      </c>
      <c r="H282">
        <f t="shared" ca="1" si="9"/>
        <v>9.5179148703243305E-3</v>
      </c>
    </row>
    <row r="283" spans="2:8">
      <c r="B283" s="293">
        <f>'Historical VAR Data'!B4431</f>
        <v>39150</v>
      </c>
      <c r="C283" s="292" t="str">
        <f>'Historical VAR Data'!F4431</f>
        <v>63.48</v>
      </c>
      <c r="D283" s="329">
        <f t="shared" si="8"/>
        <v>-0.79601542416452442</v>
      </c>
      <c r="E283" s="329">
        <v>2.9349764877574108E-2</v>
      </c>
      <c r="G283">
        <v>272</v>
      </c>
      <c r="H283">
        <f t="shared" ca="1" si="9"/>
        <v>-2.3086449802979223E-2</v>
      </c>
    </row>
    <row r="284" spans="2:8">
      <c r="B284" s="293">
        <f>'Historical VAR Data'!B4</f>
        <v>45706</v>
      </c>
      <c r="C284" s="292" t="str">
        <f>'Historical VAR Data'!F4</f>
        <v>311.20</v>
      </c>
      <c r="D284" s="329">
        <f t="shared" si="8"/>
        <v>0.19412148421012229</v>
      </c>
      <c r="E284" s="329">
        <v>2.9270712750123912E-2</v>
      </c>
      <c r="G284">
        <v>273</v>
      </c>
      <c r="H284">
        <f t="shared" ca="1" si="9"/>
        <v>2.3212039048239305E-2</v>
      </c>
    </row>
    <row r="285" spans="2:8">
      <c r="B285" s="293">
        <f>'Historical VAR Data'!B305</f>
        <v>45261</v>
      </c>
      <c r="C285" s="292" t="str">
        <f>'Historical VAR Data'!F305</f>
        <v>260.61</v>
      </c>
      <c r="D285" s="329">
        <f t="shared" si="8"/>
        <v>2.2289679098005211</v>
      </c>
      <c r="E285" s="329">
        <v>2.9265402843601997E-2</v>
      </c>
      <c r="G285">
        <v>274</v>
      </c>
      <c r="H285">
        <f t="shared" ca="1" si="9"/>
        <v>-4.0311966196688274E-3</v>
      </c>
    </row>
    <row r="286" spans="2:8">
      <c r="B286" s="293">
        <f>'Historical VAR Data'!B4050</f>
        <v>39709</v>
      </c>
      <c r="C286" s="292" t="str">
        <f>'Historical VAR Data'!F4050</f>
        <v>80.71</v>
      </c>
      <c r="D286" s="329">
        <f t="shared" si="8"/>
        <v>-4.0195029135450228E-2</v>
      </c>
      <c r="E286" s="329">
        <v>2.9201734251466362E-2</v>
      </c>
      <c r="G286">
        <v>275</v>
      </c>
      <c r="H286">
        <f t="shared" ca="1" si="9"/>
        <v>1.0692480062807744E-2</v>
      </c>
    </row>
    <row r="287" spans="2:8">
      <c r="B287" s="293">
        <f>'Historical VAR Data'!B3181</f>
        <v>41001</v>
      </c>
      <c r="C287" s="292" t="str">
        <f>'Historical VAR Data'!F3181</f>
        <v>84.09</v>
      </c>
      <c r="D287" s="329">
        <f t="shared" si="8"/>
        <v>-0.20157614887960493</v>
      </c>
      <c r="E287" s="329">
        <v>2.912740178680712E-2</v>
      </c>
      <c r="G287">
        <v>276</v>
      </c>
      <c r="H287">
        <f t="shared" ca="1" si="9"/>
        <v>-3.5691094378350385E-2</v>
      </c>
    </row>
    <row r="288" spans="2:8">
      <c r="B288" s="293">
        <f>'Historical VAR Data'!B1591</f>
        <v>43357</v>
      </c>
      <c r="C288" s="292" t="str">
        <f>'Historical VAR Data'!F1591</f>
        <v>105.32</v>
      </c>
      <c r="D288" s="329">
        <f t="shared" si="8"/>
        <v>-8.4729806062888886E-3</v>
      </c>
      <c r="E288" s="329">
        <v>2.911862419386349E-2</v>
      </c>
      <c r="G288">
        <v>277</v>
      </c>
      <c r="H288">
        <f t="shared" ca="1" si="9"/>
        <v>3.7446426173321057E-2</v>
      </c>
    </row>
    <row r="289" spans="2:8">
      <c r="B289" s="293">
        <f>'Historical VAR Data'!B3878</f>
        <v>39975</v>
      </c>
      <c r="C289" s="292" t="str">
        <f>'Historical VAR Data'!F3878</f>
        <v>106.22</v>
      </c>
      <c r="D289" s="329">
        <f t="shared" si="8"/>
        <v>3.3771289537712884E-2</v>
      </c>
      <c r="E289" s="329">
        <v>2.8964448319286979E-2</v>
      </c>
      <c r="G289">
        <v>278</v>
      </c>
      <c r="H289">
        <f t="shared" ca="1" si="9"/>
        <v>8.1475405900556588E-3</v>
      </c>
    </row>
    <row r="290" spans="2:8">
      <c r="B290" s="293">
        <f>'Historical VAR Data'!B1825</f>
        <v>43014</v>
      </c>
      <c r="C290" s="292" t="str">
        <f>'Historical VAR Data'!F1825</f>
        <v>102.75</v>
      </c>
      <c r="D290" s="329">
        <f t="shared" si="8"/>
        <v>9.4715533773705521E-2</v>
      </c>
      <c r="E290" s="329">
        <v>2.8940516723412784E-2</v>
      </c>
      <c r="G290">
        <v>279</v>
      </c>
      <c r="H290">
        <f t="shared" ca="1" si="9"/>
        <v>5.9378332573242678E-3</v>
      </c>
    </row>
    <row r="291" spans="2:8">
      <c r="B291" s="293">
        <f>'Historical VAR Data'!B4189</f>
        <v>39503</v>
      </c>
      <c r="C291" s="292" t="str">
        <f>'Historical VAR Data'!F4189</f>
        <v>93.86</v>
      </c>
      <c r="D291" s="329">
        <f t="shared" si="8"/>
        <v>-2.3613856236346573E-2</v>
      </c>
      <c r="E291" s="329">
        <v>2.8828236325769981E-2</v>
      </c>
      <c r="G291">
        <v>280</v>
      </c>
      <c r="H291">
        <f t="shared" ca="1" si="9"/>
        <v>-4.1359708612534983E-3</v>
      </c>
    </row>
    <row r="292" spans="2:8">
      <c r="B292" s="293">
        <f>'Historical VAR Data'!B1354</f>
        <v>43714</v>
      </c>
      <c r="C292" s="292" t="str">
        <f>'Historical VAR Data'!F1354</f>
        <v>96.13</v>
      </c>
      <c r="D292" s="329">
        <f t="shared" si="8"/>
        <v>-1.5868140868140982E-2</v>
      </c>
      <c r="E292" s="329">
        <v>2.878852739726025E-2</v>
      </c>
      <c r="G292">
        <v>281</v>
      </c>
      <c r="H292">
        <f t="shared" ca="1" si="9"/>
        <v>7.3522802062782429E-3</v>
      </c>
    </row>
    <row r="293" spans="2:8">
      <c r="B293" s="293">
        <f>'Historical VAR Data'!B1469</f>
        <v>43539</v>
      </c>
      <c r="C293" s="292" t="str">
        <f>'Historical VAR Data'!F1469</f>
        <v>97.68</v>
      </c>
      <c r="D293" s="329">
        <f t="shared" si="8"/>
        <v>4.9871023215821153E-2</v>
      </c>
      <c r="E293" s="329">
        <v>2.8643639427127349E-2</v>
      </c>
      <c r="G293">
        <v>282</v>
      </c>
      <c r="H293">
        <f t="shared" ca="1" si="9"/>
        <v>-3.8830698013712158E-3</v>
      </c>
    </row>
    <row r="294" spans="2:8">
      <c r="B294" s="293">
        <f>'Historical VAR Data'!B3918</f>
        <v>39918</v>
      </c>
      <c r="C294" s="292" t="str">
        <f>'Historical VAR Data'!F3918</f>
        <v>93.04</v>
      </c>
      <c r="D294" s="329">
        <f t="shared" si="8"/>
        <v>1.5387973371166767E-2</v>
      </c>
      <c r="E294" s="329">
        <v>2.8634604754007777E-2</v>
      </c>
      <c r="G294">
        <v>283</v>
      </c>
      <c r="H294">
        <f t="shared" ca="1" si="9"/>
        <v>2.6883528745918739E-3</v>
      </c>
    </row>
    <row r="295" spans="2:8">
      <c r="B295" s="293">
        <f>'Historical VAR Data'!B2040</f>
        <v>42699</v>
      </c>
      <c r="C295" s="292" t="str">
        <f>'Historical VAR Data'!F2040</f>
        <v>91.63</v>
      </c>
      <c r="D295" s="329">
        <f t="shared" si="8"/>
        <v>0.33864134404674934</v>
      </c>
      <c r="E295" s="329">
        <v>2.862595419847325E-2</v>
      </c>
      <c r="G295">
        <v>284</v>
      </c>
      <c r="H295">
        <f t="shared" ca="1" si="9"/>
        <v>-5.4436290563646579E-3</v>
      </c>
    </row>
    <row r="296" spans="2:8">
      <c r="B296" s="293">
        <f>'Historical VAR Data'!B1075</f>
        <v>44126</v>
      </c>
      <c r="C296" s="292" t="str">
        <f>'Historical VAR Data'!F1075</f>
        <v>68.45</v>
      </c>
      <c r="D296" s="329">
        <f t="shared" si="8"/>
        <v>-0.34346825244580859</v>
      </c>
      <c r="E296" s="329">
        <v>2.8549962434260043E-2</v>
      </c>
      <c r="G296">
        <v>285</v>
      </c>
      <c r="H296">
        <f t="shared" ca="1" si="9"/>
        <v>2.6276088496807555E-3</v>
      </c>
    </row>
    <row r="297" spans="2:8">
      <c r="B297" s="293">
        <f>'Historical VAR Data'!B4272</f>
        <v>39381</v>
      </c>
      <c r="C297" s="292" t="str">
        <f>'Historical VAR Data'!F4272</f>
        <v>104.26</v>
      </c>
      <c r="D297" s="329">
        <f t="shared" si="8"/>
        <v>0.17462821090581343</v>
      </c>
      <c r="E297" s="329">
        <v>2.8509420933214961E-2</v>
      </c>
      <c r="G297">
        <v>286</v>
      </c>
      <c r="H297">
        <f t="shared" ca="1" si="9"/>
        <v>-8.6838688732460128E-3</v>
      </c>
    </row>
    <row r="298" spans="2:8">
      <c r="B298" s="293">
        <f>'Historical VAR Data'!B3220</f>
        <v>40942</v>
      </c>
      <c r="C298" s="292" t="str">
        <f>'Historical VAR Data'!F3220</f>
        <v>88.76</v>
      </c>
      <c r="D298" s="329">
        <f t="shared" si="8"/>
        <v>0.14366705321479198</v>
      </c>
      <c r="E298" s="329">
        <v>2.8505214368482131E-2</v>
      </c>
      <c r="G298">
        <v>287</v>
      </c>
      <c r="H298">
        <f t="shared" ca="1" si="9"/>
        <v>1.2963426728897134E-2</v>
      </c>
    </row>
    <row r="299" spans="2:8">
      <c r="B299" s="293">
        <f>'Historical VAR Data'!B2512</f>
        <v>41996</v>
      </c>
      <c r="C299" s="292" t="str">
        <f>'Historical VAR Data'!F2512</f>
        <v>77.61</v>
      </c>
      <c r="D299" s="329">
        <f t="shared" si="8"/>
        <v>-0.35885997521685253</v>
      </c>
      <c r="E299" s="329">
        <v>2.8491916247018367E-2</v>
      </c>
      <c r="G299">
        <v>288</v>
      </c>
      <c r="H299">
        <f t="shared" ca="1" si="9"/>
        <v>-1.0984805982991796E-2</v>
      </c>
    </row>
    <row r="300" spans="2:8">
      <c r="B300" s="293">
        <f>'Historical VAR Data'!B734</f>
        <v>44628</v>
      </c>
      <c r="C300" s="292" t="str">
        <f>'Historical VAR Data'!F734</f>
        <v>121.05</v>
      </c>
      <c r="D300" s="329">
        <f t="shared" si="8"/>
        <v>0.37854458489921416</v>
      </c>
      <c r="E300" s="329">
        <v>2.8462192013593835E-2</v>
      </c>
      <c r="G300">
        <v>289</v>
      </c>
      <c r="H300">
        <f t="shared" ca="1" si="9"/>
        <v>-2.2014098806735438E-2</v>
      </c>
    </row>
    <row r="301" spans="2:8">
      <c r="B301" s="293">
        <f>'Historical VAR Data'!B3286</f>
        <v>40844</v>
      </c>
      <c r="C301" s="292" t="str">
        <f>'Historical VAR Data'!F3286</f>
        <v>87.81</v>
      </c>
      <c r="D301" s="329">
        <f t="shared" si="8"/>
        <v>-0.34553178803011098</v>
      </c>
      <c r="E301" s="329">
        <v>2.8460997891778014E-2</v>
      </c>
      <c r="G301">
        <v>290</v>
      </c>
      <c r="H301">
        <f t="shared" ca="1" si="9"/>
        <v>2.1541194741468029E-2</v>
      </c>
    </row>
    <row r="302" spans="2:8">
      <c r="B302" s="293">
        <f>'Historical VAR Data'!B689</f>
        <v>44697</v>
      </c>
      <c r="C302" s="292" t="str">
        <f>'Historical VAR Data'!F689</f>
        <v>134.17</v>
      </c>
      <c r="D302" s="329">
        <f t="shared" si="8"/>
        <v>0.37202167910829309</v>
      </c>
      <c r="E302" s="329">
        <v>2.8437835351831822E-2</v>
      </c>
      <c r="G302">
        <v>291</v>
      </c>
      <c r="H302">
        <f t="shared" ca="1" si="9"/>
        <v>2.6173061491771392E-3</v>
      </c>
    </row>
    <row r="303" spans="2:8">
      <c r="B303" s="293">
        <f>'Historical VAR Data'!B3888</f>
        <v>39961</v>
      </c>
      <c r="C303" s="292" t="str">
        <f>'Historical VAR Data'!F3888</f>
        <v>97.79</v>
      </c>
      <c r="D303" s="329">
        <f t="shared" si="8"/>
        <v>0.2322328629032259</v>
      </c>
      <c r="E303" s="329">
        <v>2.8394152907771614E-2</v>
      </c>
      <c r="G303">
        <v>292</v>
      </c>
      <c r="H303">
        <f t="shared" ca="1" si="9"/>
        <v>-9.355962230097891E-3</v>
      </c>
    </row>
    <row r="304" spans="2:8">
      <c r="B304" s="293">
        <f>'Historical VAR Data'!B3246</f>
        <v>40905</v>
      </c>
      <c r="C304" s="292" t="str">
        <f>'Historical VAR Data'!F3246</f>
        <v>79.36</v>
      </c>
      <c r="D304" s="329">
        <f t="shared" si="8"/>
        <v>-6.6023302342003057E-2</v>
      </c>
      <c r="E304" s="329">
        <v>2.8378903719061783E-2</v>
      </c>
      <c r="G304">
        <v>293</v>
      </c>
      <c r="H304">
        <f t="shared" ca="1" si="9"/>
        <v>3.1210565443243266E-3</v>
      </c>
    </row>
    <row r="305" spans="2:8">
      <c r="B305" s="293">
        <f>'Historical VAR Data'!B3063</f>
        <v>41173</v>
      </c>
      <c r="C305" s="292" t="str">
        <f>'Historical VAR Data'!F3063</f>
        <v>84.97</v>
      </c>
      <c r="D305" s="329">
        <f t="shared" si="8"/>
        <v>-0.43623938428874737</v>
      </c>
      <c r="E305" s="329">
        <v>2.8319012465206385E-2</v>
      </c>
      <c r="G305">
        <v>294</v>
      </c>
      <c r="H305">
        <f t="shared" ca="1" si="9"/>
        <v>2.6495878123869707E-2</v>
      </c>
    </row>
    <row r="306" spans="2:8">
      <c r="B306" s="293">
        <f>'Historical VAR Data'!B617</f>
        <v>44799</v>
      </c>
      <c r="C306" s="292" t="str">
        <f>'Historical VAR Data'!F617</f>
        <v>150.72</v>
      </c>
      <c r="D306" s="329">
        <f t="shared" si="8"/>
        <v>0.92539601430761365</v>
      </c>
      <c r="E306" s="329">
        <v>2.8314116121989533E-2</v>
      </c>
      <c r="G306">
        <v>295</v>
      </c>
      <c r="H306">
        <f t="shared" ca="1" si="9"/>
        <v>-4.2594001911164608E-2</v>
      </c>
    </row>
    <row r="307" spans="2:8">
      <c r="B307" s="293">
        <f>'Historical VAR Data'!B4323</f>
        <v>39308</v>
      </c>
      <c r="C307" s="292" t="str">
        <f>'Historical VAR Data'!F4323</f>
        <v>78.28</v>
      </c>
      <c r="D307" s="329">
        <f t="shared" si="8"/>
        <v>-2.2843590063662444E-2</v>
      </c>
      <c r="E307" s="329">
        <v>2.8241166425850596E-2</v>
      </c>
      <c r="G307">
        <v>296</v>
      </c>
      <c r="H307">
        <f t="shared" ca="1" si="9"/>
        <v>8.5382990742614486E-3</v>
      </c>
    </row>
    <row r="308" spans="2:8">
      <c r="B308" s="293">
        <f>'Historical VAR Data'!B2553</f>
        <v>41933</v>
      </c>
      <c r="C308" s="292" t="str">
        <f>'Historical VAR Data'!F2553</f>
        <v>80.11</v>
      </c>
      <c r="D308" s="329">
        <f t="shared" si="8"/>
        <v>-4.186102140892238E-2</v>
      </c>
      <c r="E308" s="329">
        <v>2.8237710178411025E-2</v>
      </c>
      <c r="G308">
        <v>297</v>
      </c>
      <c r="H308">
        <f t="shared" ca="1" si="9"/>
        <v>-1.2956069729484994E-2</v>
      </c>
    </row>
    <row r="309" spans="2:8">
      <c r="B309" s="293">
        <f>'Historical VAR Data'!B3940</f>
        <v>39878</v>
      </c>
      <c r="C309" s="292" t="str">
        <f>'Historical VAR Data'!F3940</f>
        <v>83.61</v>
      </c>
      <c r="D309" s="329">
        <f t="shared" si="8"/>
        <v>0.21279373368146218</v>
      </c>
      <c r="E309" s="329">
        <v>2.8160354156419164E-2</v>
      </c>
      <c r="G309">
        <v>298</v>
      </c>
      <c r="H309">
        <f t="shared" ca="1" si="9"/>
        <v>-1.6211052997908072E-2</v>
      </c>
    </row>
    <row r="310" spans="2:8">
      <c r="B310" s="293">
        <f>'Historical VAR Data'!B2219</f>
        <v>42430</v>
      </c>
      <c r="C310" s="292" t="str">
        <f>'Historical VAR Data'!F2219</f>
        <v>68.94</v>
      </c>
      <c r="D310" s="329">
        <f t="shared" si="8"/>
        <v>0.38184004810583277</v>
      </c>
      <c r="E310" s="329">
        <v>2.8034595884282663E-2</v>
      </c>
      <c r="G310">
        <v>299</v>
      </c>
      <c r="H310">
        <f t="shared" ca="1" si="9"/>
        <v>1.2153764508877325E-2</v>
      </c>
    </row>
    <row r="311" spans="2:8">
      <c r="B311" s="293">
        <f>'Historical VAR Data'!B4611</f>
        <v>38887</v>
      </c>
      <c r="C311" s="292" t="str">
        <f>'Historical VAR Data'!F4611</f>
        <v>49.89</v>
      </c>
      <c r="D311" s="329">
        <f t="shared" si="8"/>
        <v>-0.25736826436439425</v>
      </c>
      <c r="E311" s="329">
        <v>2.8023902740572829E-2</v>
      </c>
      <c r="G311">
        <v>300</v>
      </c>
      <c r="H311">
        <f t="shared" ca="1" si="9"/>
        <v>-2.5138037343112166E-2</v>
      </c>
    </row>
    <row r="312" spans="2:8">
      <c r="B312" s="293">
        <f>'Historical VAR Data'!B1127</f>
        <v>44053</v>
      </c>
      <c r="C312" s="292" t="str">
        <f>'Historical VAR Data'!F1127</f>
        <v>67.18</v>
      </c>
      <c r="D312" s="329">
        <f t="shared" si="8"/>
        <v>-0.26053935057787547</v>
      </c>
      <c r="E312" s="329">
        <v>2.8003060443764539E-2</v>
      </c>
      <c r="G312">
        <v>301</v>
      </c>
      <c r="H312">
        <f t="shared" ca="1" si="9"/>
        <v>8.0628871440912592E-3</v>
      </c>
    </row>
    <row r="313" spans="2:8">
      <c r="B313" s="293">
        <f>'Historical VAR Data'!B1477</f>
        <v>43529</v>
      </c>
      <c r="C313" s="292" t="str">
        <f>'Historical VAR Data'!F1477</f>
        <v>90.85</v>
      </c>
      <c r="D313" s="329">
        <f t="shared" si="8"/>
        <v>-8.9314354450681741E-2</v>
      </c>
      <c r="E313" s="329">
        <v>2.7947499434261135E-2</v>
      </c>
      <c r="G313">
        <v>302</v>
      </c>
      <c r="H313">
        <f t="shared" ca="1" si="9"/>
        <v>2.4997688290116046E-2</v>
      </c>
    </row>
    <row r="314" spans="2:8">
      <c r="B314" s="293">
        <f>'Historical VAR Data'!B3779</f>
        <v>40121</v>
      </c>
      <c r="C314" s="292" t="str">
        <f>'Historical VAR Data'!F3779</f>
        <v>99.76</v>
      </c>
      <c r="D314" s="329">
        <f t="shared" si="8"/>
        <v>-2.3683695439420647E-2</v>
      </c>
      <c r="E314" s="329">
        <v>2.7817844632186305E-2</v>
      </c>
      <c r="G314">
        <v>303</v>
      </c>
      <c r="H314">
        <f t="shared" ca="1" si="9"/>
        <v>-1.7684927851407246E-3</v>
      </c>
    </row>
    <row r="315" spans="2:8">
      <c r="B315" s="293">
        <f>'Historical VAR Data'!B1867</f>
        <v>42951</v>
      </c>
      <c r="C315" s="292" t="str">
        <f>'Historical VAR Data'!F1867</f>
        <v>102.18</v>
      </c>
      <c r="D315" s="329">
        <f t="shared" si="8"/>
        <v>-0.43934156378600819</v>
      </c>
      <c r="E315" s="329">
        <v>2.7761013880506991E-2</v>
      </c>
      <c r="G315">
        <v>304</v>
      </c>
      <c r="H315">
        <f t="shared" ca="1" si="9"/>
        <v>-6.112771841669409E-3</v>
      </c>
    </row>
    <row r="316" spans="2:8">
      <c r="B316" s="293">
        <f>'Historical VAR Data'!B396</f>
        <v>45126</v>
      </c>
      <c r="C316" s="292" t="str">
        <f>'Historical VAR Data'!F396</f>
        <v>182.25</v>
      </c>
      <c r="D316" s="329">
        <f t="shared" si="8"/>
        <v>1.135074976569822</v>
      </c>
      <c r="E316" s="329">
        <v>2.7744882422601855E-2</v>
      </c>
      <c r="G316">
        <v>305</v>
      </c>
      <c r="H316">
        <f t="shared" ca="1" si="9"/>
        <v>2.487338152579251E-2</v>
      </c>
    </row>
    <row r="317" spans="2:8">
      <c r="B317" s="293">
        <f>'Historical VAR Data'!B2139</f>
        <v>42550</v>
      </c>
      <c r="C317" s="292" t="str">
        <f>'Historical VAR Data'!F2139</f>
        <v>85.36</v>
      </c>
      <c r="D317" s="329">
        <f t="shared" si="8"/>
        <v>0.376996289724149</v>
      </c>
      <c r="E317" s="329">
        <v>2.7690825908981424E-2</v>
      </c>
      <c r="G317">
        <v>306</v>
      </c>
      <c r="H317">
        <f t="shared" ca="1" si="9"/>
        <v>-1.2194486196846651E-2</v>
      </c>
    </row>
    <row r="318" spans="2:8">
      <c r="B318" s="293">
        <f>'Historical VAR Data'!B4506</f>
        <v>39038</v>
      </c>
      <c r="C318" s="292" t="str">
        <f>'Historical VAR Data'!F4506</f>
        <v>61.99</v>
      </c>
      <c r="D318" s="329">
        <f t="shared" si="8"/>
        <v>-0.29331965344277244</v>
      </c>
      <c r="E318" s="329">
        <v>2.7685676392572973E-2</v>
      </c>
      <c r="G318">
        <v>307</v>
      </c>
      <c r="H318">
        <f t="shared" ca="1" si="9"/>
        <v>-5.5477099917875959E-4</v>
      </c>
    </row>
    <row r="319" spans="2:8">
      <c r="B319" s="293">
        <f>'Historical VAR Data'!B2138</f>
        <v>42551</v>
      </c>
      <c r="C319" s="292" t="str">
        <f>'Historical VAR Data'!F2138</f>
        <v>87.72</v>
      </c>
      <c r="D319" s="329">
        <f t="shared" si="8"/>
        <v>0.4542440318302387</v>
      </c>
      <c r="E319" s="329">
        <v>2.7647610121836919E-2</v>
      </c>
      <c r="G319">
        <v>308</v>
      </c>
      <c r="H319">
        <f t="shared" ca="1" si="9"/>
        <v>-1.4126372787436706E-2</v>
      </c>
    </row>
    <row r="320" spans="2:8">
      <c r="B320" s="293">
        <f>'Historical VAR Data'!B1219</f>
        <v>43915</v>
      </c>
      <c r="C320" s="292" t="str">
        <f>'Historical VAR Data'!F1219</f>
        <v>60.32</v>
      </c>
      <c r="D320" s="329">
        <f t="shared" si="8"/>
        <v>-0.2928487690504103</v>
      </c>
      <c r="E320" s="329">
        <v>2.7597955706984624E-2</v>
      </c>
      <c r="G320">
        <v>309</v>
      </c>
      <c r="H320">
        <f t="shared" ca="1" si="9"/>
        <v>-8.1483763731549155E-3</v>
      </c>
    </row>
    <row r="321" spans="2:8">
      <c r="B321" s="293">
        <f>'Historical VAR Data'!B2443</f>
        <v>42101</v>
      </c>
      <c r="C321" s="292" t="str">
        <f>'Historical VAR Data'!F2443</f>
        <v>85.30</v>
      </c>
      <c r="D321" s="329">
        <f t="shared" si="8"/>
        <v>0.38316847737960102</v>
      </c>
      <c r="E321" s="329">
        <v>2.758703770630035E-2</v>
      </c>
      <c r="G321">
        <v>310</v>
      </c>
      <c r="H321">
        <f t="shared" ca="1" si="9"/>
        <v>-3.9412996176472904E-2</v>
      </c>
    </row>
    <row r="322" spans="2:8">
      <c r="B322" s="293">
        <f>'Historical VAR Data'!B4432</f>
        <v>39149</v>
      </c>
      <c r="C322" s="292" t="str">
        <f>'Historical VAR Data'!F4432</f>
        <v>61.67</v>
      </c>
      <c r="D322" s="329">
        <f t="shared" si="8"/>
        <v>-0.82270584176632933</v>
      </c>
      <c r="E322" s="329">
        <v>2.7490836387870685E-2</v>
      </c>
      <c r="G322">
        <v>311</v>
      </c>
      <c r="H322">
        <f t="shared" ca="1" si="9"/>
        <v>1.3883476498857627E-3</v>
      </c>
    </row>
    <row r="323" spans="2:8">
      <c r="B323" s="293">
        <f>'Historical VAR Data'!B199</f>
        <v>45422</v>
      </c>
      <c r="C323" s="292" t="str">
        <f>'Historical VAR Data'!F199</f>
        <v>347.84</v>
      </c>
      <c r="D323" s="329">
        <f t="shared" si="8"/>
        <v>3.0668771191394826</v>
      </c>
      <c r="E323" s="329">
        <v>2.7288836385115037E-2</v>
      </c>
      <c r="G323">
        <v>312</v>
      </c>
      <c r="H323">
        <f t="shared" ca="1" si="9"/>
        <v>-1.4159563958939667E-2</v>
      </c>
    </row>
    <row r="324" spans="2:8">
      <c r="B324" s="293">
        <f>'Historical VAR Data'!B1291</f>
        <v>43810</v>
      </c>
      <c r="C324" s="292" t="str">
        <f>'Historical VAR Data'!F1291</f>
        <v>85.53</v>
      </c>
      <c r="D324" s="329">
        <f t="shared" si="8"/>
        <v>1.2668963689371855</v>
      </c>
      <c r="E324" s="329">
        <v>2.7263992313235598E-2</v>
      </c>
      <c r="G324">
        <v>313</v>
      </c>
      <c r="H324">
        <f t="shared" ca="1" si="9"/>
        <v>4.9417852732338105E-2</v>
      </c>
    </row>
    <row r="325" spans="2:8">
      <c r="B325" s="293">
        <f>'Historical VAR Data'!B4912</f>
        <v>38443</v>
      </c>
      <c r="C325" s="292" t="str">
        <f>'Historical VAR Data'!F4912</f>
        <v>37.73</v>
      </c>
      <c r="D325" s="329">
        <f t="shared" si="8"/>
        <v>-0.13937043795620452</v>
      </c>
      <c r="E325" s="329">
        <v>2.7225701061802342E-2</v>
      </c>
      <c r="G325">
        <v>314</v>
      </c>
      <c r="H325">
        <f t="shared" ca="1" si="9"/>
        <v>5.4748109100831797E-2</v>
      </c>
    </row>
    <row r="326" spans="2:8">
      <c r="B326" s="293">
        <f>'Historical VAR Data'!B4807</f>
        <v>38594</v>
      </c>
      <c r="C326" s="292" t="str">
        <f>'Historical VAR Data'!F4807</f>
        <v>43.84</v>
      </c>
      <c r="D326" s="329">
        <f t="shared" si="8"/>
        <v>-0.41382537772429467</v>
      </c>
      <c r="E326" s="329">
        <v>2.7179006560449945E-2</v>
      </c>
      <c r="G326">
        <v>315</v>
      </c>
      <c r="H326">
        <f t="shared" ca="1" si="9"/>
        <v>-1.2094496424282735E-2</v>
      </c>
    </row>
    <row r="327" spans="2:8">
      <c r="B327" s="293">
        <f>'Historical VAR Data'!B2598</f>
        <v>41863</v>
      </c>
      <c r="C327" s="292" t="str">
        <f>'Historical VAR Data'!F2598</f>
        <v>74.79</v>
      </c>
      <c r="D327" s="329">
        <f t="shared" si="8"/>
        <v>0.49132602193419755</v>
      </c>
      <c r="E327" s="329">
        <v>2.691198681861881E-2</v>
      </c>
      <c r="G327">
        <v>316</v>
      </c>
      <c r="H327">
        <f t="shared" ca="1" si="9"/>
        <v>4.6002768957410567E-2</v>
      </c>
    </row>
    <row r="328" spans="2:8">
      <c r="B328" s="293">
        <f>'Historical VAR Data'!B4721</f>
        <v>38721</v>
      </c>
      <c r="C328" s="292" t="str">
        <f>'Historical VAR Data'!F4721</f>
        <v>50.15</v>
      </c>
      <c r="D328" s="329">
        <f t="shared" si="8"/>
        <v>-3.1292254201274954E-2</v>
      </c>
      <c r="E328" s="329">
        <v>2.6822276822276721E-2</v>
      </c>
      <c r="G328">
        <v>317</v>
      </c>
      <c r="H328">
        <f t="shared" ca="1" si="9"/>
        <v>1.1452807234220267E-2</v>
      </c>
    </row>
    <row r="329" spans="2:8">
      <c r="B329" s="293">
        <f>'Historical VAR Data'!B4608</f>
        <v>38890</v>
      </c>
      <c r="C329" s="292" t="str">
        <f>'Historical VAR Data'!F4608</f>
        <v>51.77</v>
      </c>
      <c r="D329" s="329">
        <f t="shared" si="8"/>
        <v>-0.44434903939036169</v>
      </c>
      <c r="E329" s="329">
        <v>2.6775089250297528E-2</v>
      </c>
      <c r="G329">
        <v>318</v>
      </c>
      <c r="H329">
        <f t="shared" ca="1" si="9"/>
        <v>6.7517976434963546E-3</v>
      </c>
    </row>
    <row r="330" spans="2:8">
      <c r="B330" s="293">
        <f>'Historical VAR Data'!B1359</f>
        <v>43706</v>
      </c>
      <c r="C330" s="292" t="str">
        <f>'Historical VAR Data'!F1359</f>
        <v>93.17</v>
      </c>
      <c r="D330" s="329">
        <f t="shared" si="8"/>
        <v>-0.75746453208382136</v>
      </c>
      <c r="E330" s="329">
        <v>2.6666666666666686E-2</v>
      </c>
      <c r="G330">
        <v>319</v>
      </c>
      <c r="H330">
        <f t="shared" ca="1" si="9"/>
        <v>2.6948783911111329E-2</v>
      </c>
    </row>
    <row r="331" spans="2:8">
      <c r="B331" s="293">
        <f>'Historical VAR Data'!B149</f>
        <v>45497</v>
      </c>
      <c r="C331" s="292" t="str">
        <f>'Historical VAR Data'!F149</f>
        <v>384.15</v>
      </c>
      <c r="D331" s="329">
        <f t="shared" si="8"/>
        <v>2.6505749311032969</v>
      </c>
      <c r="E331" s="329">
        <v>2.6562625263889257E-2</v>
      </c>
      <c r="G331">
        <v>320</v>
      </c>
      <c r="H331">
        <f t="shared" ca="1" si="9"/>
        <v>3.8761461746662298E-2</v>
      </c>
    </row>
    <row r="332" spans="2:8">
      <c r="B332" s="293">
        <f>'Historical VAR Data'!B1782</f>
        <v>43076</v>
      </c>
      <c r="C332" s="292" t="str">
        <f>'Historical VAR Data'!F1782</f>
        <v>105.23</v>
      </c>
      <c r="D332" s="329">
        <f t="shared" ref="D332:D395" si="10">(C332-C333)/C333</f>
        <v>-7.3577964342986611E-3</v>
      </c>
      <c r="E332" s="329">
        <v>2.6533996683250401E-2</v>
      </c>
      <c r="G332">
        <v>321</v>
      </c>
      <c r="H332">
        <f t="shared" ca="1" si="9"/>
        <v>-3.0823687745244195E-2</v>
      </c>
    </row>
    <row r="333" spans="2:8">
      <c r="B333" s="293">
        <f>'Historical VAR Data'!B1814</f>
        <v>43032</v>
      </c>
      <c r="C333" s="292" t="str">
        <f>'Historical VAR Data'!F1814</f>
        <v>106.01</v>
      </c>
      <c r="D333" s="329">
        <f t="shared" si="10"/>
        <v>-0.38477163252277868</v>
      </c>
      <c r="E333" s="329">
        <v>2.6532390820180201E-2</v>
      </c>
      <c r="G333">
        <v>322</v>
      </c>
      <c r="H333">
        <f t="shared" ref="H333:H396" ca="1" si="11">_xlfn.NORM.INV(RAND(),N$12,N$13)</f>
        <v>2.0386292992272813E-2</v>
      </c>
    </row>
    <row r="334" spans="2:8">
      <c r="B334" s="293">
        <f>'Historical VAR Data'!B424</f>
        <v>45085</v>
      </c>
      <c r="C334" s="292" t="str">
        <f>'Historical VAR Data'!F424</f>
        <v>172.31</v>
      </c>
      <c r="D334" s="329">
        <f t="shared" si="10"/>
        <v>0.86704951782424955</v>
      </c>
      <c r="E334" s="329">
        <v>2.6510187060645705E-2</v>
      </c>
      <c r="G334">
        <v>323</v>
      </c>
      <c r="H334">
        <f t="shared" ca="1" si="11"/>
        <v>2.3626488983493732E-2</v>
      </c>
    </row>
    <row r="335" spans="2:8">
      <c r="B335" s="293">
        <f>'Historical VAR Data'!B3870</f>
        <v>39987</v>
      </c>
      <c r="C335" s="292" t="str">
        <f>'Historical VAR Data'!F3870</f>
        <v>92.29</v>
      </c>
      <c r="D335" s="329">
        <f t="shared" si="10"/>
        <v>-8.9132302405498087E-3</v>
      </c>
      <c r="E335" s="329">
        <v>2.6470915359804358E-2</v>
      </c>
      <c r="G335">
        <v>324</v>
      </c>
      <c r="H335">
        <f t="shared" ca="1" si="11"/>
        <v>-6.3072891735055934E-3</v>
      </c>
    </row>
    <row r="336" spans="2:8">
      <c r="B336" s="293">
        <f>'Historical VAR Data'!B3361</f>
        <v>40731</v>
      </c>
      <c r="C336" s="292" t="str">
        <f>'Historical VAR Data'!F3361</f>
        <v>93.12</v>
      </c>
      <c r="D336" s="329">
        <f t="shared" si="10"/>
        <v>-0.59614884205048135</v>
      </c>
      <c r="E336" s="329">
        <v>2.6455026455026519E-2</v>
      </c>
      <c r="G336">
        <v>325</v>
      </c>
      <c r="H336">
        <f t="shared" ca="1" si="11"/>
        <v>-1.1451590734706382E-2</v>
      </c>
    </row>
    <row r="337" spans="2:8">
      <c r="B337" s="293">
        <f>'Historical VAR Data'!B360</f>
        <v>45177</v>
      </c>
      <c r="C337" s="292" t="str">
        <f>'Historical VAR Data'!F360</f>
        <v>230.58</v>
      </c>
      <c r="D337" s="329">
        <f t="shared" si="10"/>
        <v>1.4727077747989277</v>
      </c>
      <c r="E337" s="329">
        <v>2.6305247696621823E-2</v>
      </c>
      <c r="G337">
        <v>326</v>
      </c>
      <c r="H337">
        <f t="shared" ca="1" si="11"/>
        <v>4.0408618734737054E-3</v>
      </c>
    </row>
    <row r="338" spans="2:8">
      <c r="B338" s="293">
        <f>'Historical VAR Data'!B1361</f>
        <v>43704</v>
      </c>
      <c r="C338" s="292" t="str">
        <f>'Historical VAR Data'!F1361</f>
        <v>93.25</v>
      </c>
      <c r="D338" s="329">
        <f t="shared" si="10"/>
        <v>1.4820335373968592</v>
      </c>
      <c r="E338" s="329">
        <v>2.6304204270305973E-2</v>
      </c>
      <c r="G338">
        <v>327</v>
      </c>
      <c r="H338">
        <f t="shared" ca="1" si="11"/>
        <v>1.3052237681150164E-2</v>
      </c>
    </row>
    <row r="339" spans="2:8">
      <c r="B339" s="293">
        <f>'Historical VAR Data'!B4847</f>
        <v>38537</v>
      </c>
      <c r="C339" s="292" t="str">
        <f>'Historical VAR Data'!F4847</f>
        <v>37.57</v>
      </c>
      <c r="D339" s="329">
        <f t="shared" si="10"/>
        <v>-0.60197054772751346</v>
      </c>
      <c r="E339" s="329">
        <v>2.6222343621961238E-2</v>
      </c>
      <c r="G339">
        <v>328</v>
      </c>
      <c r="H339">
        <f t="shared" ca="1" si="11"/>
        <v>-6.1831048318464581E-3</v>
      </c>
    </row>
    <row r="340" spans="2:8">
      <c r="B340" s="293">
        <f>'Historical VAR Data'!B1553</f>
        <v>43417</v>
      </c>
      <c r="C340" s="292" t="str">
        <f>'Historical VAR Data'!F1553</f>
        <v>94.39</v>
      </c>
      <c r="D340" s="329">
        <f t="shared" si="10"/>
        <v>-0.25869787167203329</v>
      </c>
      <c r="E340" s="329">
        <v>2.6201348119156299E-2</v>
      </c>
      <c r="G340">
        <v>329</v>
      </c>
      <c r="H340">
        <f t="shared" ca="1" si="11"/>
        <v>-9.6651706019307785E-3</v>
      </c>
    </row>
    <row r="341" spans="2:8">
      <c r="B341" s="293">
        <f>'Historical VAR Data'!B835</f>
        <v>44480</v>
      </c>
      <c r="C341" s="292" t="str">
        <f>'Historical VAR Data'!F835</f>
        <v>127.33</v>
      </c>
      <c r="D341" s="329">
        <f t="shared" si="10"/>
        <v>-8.0450639127608872E-2</v>
      </c>
      <c r="E341" s="329">
        <v>2.619277885235332E-2</v>
      </c>
      <c r="G341">
        <v>330</v>
      </c>
      <c r="H341">
        <f t="shared" ca="1" si="11"/>
        <v>6.6809807513691503E-4</v>
      </c>
    </row>
    <row r="342" spans="2:8">
      <c r="B342" s="293">
        <f>'Historical VAR Data'!B714</f>
        <v>44657</v>
      </c>
      <c r="C342" s="292" t="str">
        <f>'Historical VAR Data'!F714</f>
        <v>138.47</v>
      </c>
      <c r="D342" s="329">
        <f t="shared" si="10"/>
        <v>1.087907117008444</v>
      </c>
      <c r="E342" s="329">
        <v>2.6159774714688017E-2</v>
      </c>
      <c r="G342">
        <v>331</v>
      </c>
      <c r="H342">
        <f t="shared" ca="1" si="11"/>
        <v>-1.6395887329657983E-2</v>
      </c>
    </row>
    <row r="343" spans="2:8">
      <c r="B343" s="293">
        <f>'Historical VAR Data'!B2682</f>
        <v>41739</v>
      </c>
      <c r="C343" s="292" t="str">
        <f>'Historical VAR Data'!F2682</f>
        <v>66.32</v>
      </c>
      <c r="D343" s="329">
        <f t="shared" si="10"/>
        <v>-0.21783229154381425</v>
      </c>
      <c r="E343" s="329">
        <v>2.614884728454275E-2</v>
      </c>
      <c r="G343">
        <v>332</v>
      </c>
      <c r="H343">
        <f t="shared" ca="1" si="11"/>
        <v>-5.7976123641913981E-3</v>
      </c>
    </row>
    <row r="344" spans="2:8">
      <c r="B344" s="293">
        <f>'Historical VAR Data'!B1485</f>
        <v>43516</v>
      </c>
      <c r="C344" s="292" t="str">
        <f>'Historical VAR Data'!F1485</f>
        <v>84.79</v>
      </c>
      <c r="D344" s="329">
        <f t="shared" si="10"/>
        <v>-0.7661739562076002</v>
      </c>
      <c r="E344" s="329">
        <v>2.614062689095983E-2</v>
      </c>
      <c r="G344">
        <v>333</v>
      </c>
      <c r="H344">
        <f t="shared" ca="1" si="11"/>
        <v>-3.0448971172726547E-4</v>
      </c>
    </row>
    <row r="345" spans="2:8">
      <c r="B345" s="293">
        <f>'Historical VAR Data'!B66</f>
        <v>45618</v>
      </c>
      <c r="C345" s="292" t="str">
        <f>'Historical VAR Data'!F66</f>
        <v>362.62</v>
      </c>
      <c r="D345" s="329">
        <f t="shared" si="10"/>
        <v>2.0921804383047671</v>
      </c>
      <c r="E345" s="329">
        <v>2.6118452700981971E-2</v>
      </c>
      <c r="G345">
        <v>334</v>
      </c>
      <c r="H345">
        <f t="shared" ca="1" si="11"/>
        <v>-1.0052678172375779E-2</v>
      </c>
    </row>
    <row r="346" spans="2:8">
      <c r="B346" s="293">
        <f>'Historical VAR Data'!B4228</f>
        <v>39448</v>
      </c>
      <c r="C346" s="292" t="str">
        <f>'Historical VAR Data'!F4228</f>
        <v>117.27</v>
      </c>
      <c r="D346" s="329">
        <f t="shared" si="10"/>
        <v>0.7102231296485344</v>
      </c>
      <c r="E346" s="329">
        <v>2.6074022224166504E-2</v>
      </c>
      <c r="G346">
        <v>335</v>
      </c>
      <c r="H346">
        <f t="shared" ca="1" si="11"/>
        <v>-2.5364712610522686E-3</v>
      </c>
    </row>
    <row r="347" spans="2:8">
      <c r="B347" s="293">
        <f>'Historical VAR Data'!B1093</f>
        <v>44099</v>
      </c>
      <c r="C347" s="292" t="str">
        <f>'Historical VAR Data'!F1093</f>
        <v>68.57</v>
      </c>
      <c r="D347" s="329">
        <f t="shared" si="10"/>
        <v>0.24086138255519354</v>
      </c>
      <c r="E347" s="329">
        <v>2.6036211282358147E-2</v>
      </c>
      <c r="G347">
        <v>336</v>
      </c>
      <c r="H347">
        <f t="shared" ca="1" si="11"/>
        <v>-1.5241935282049042E-2</v>
      </c>
    </row>
    <row r="348" spans="2:8">
      <c r="B348" s="293">
        <f>'Historical VAR Data'!B4551</f>
        <v>38972</v>
      </c>
      <c r="C348" s="292" t="str">
        <f>'Historical VAR Data'!F4551</f>
        <v>55.26</v>
      </c>
      <c r="D348" s="329">
        <f t="shared" si="10"/>
        <v>-0.61765723379229232</v>
      </c>
      <c r="E348" s="329">
        <v>2.5993316004455969E-2</v>
      </c>
      <c r="G348">
        <v>337</v>
      </c>
      <c r="H348">
        <f t="shared" ca="1" si="11"/>
        <v>2.2863579920807748E-2</v>
      </c>
    </row>
    <row r="349" spans="2:8">
      <c r="B349" s="293">
        <f>'Historical VAR Data'!B700</f>
        <v>44679</v>
      </c>
      <c r="C349" s="292" t="str">
        <f>'Historical VAR Data'!F700</f>
        <v>144.53</v>
      </c>
      <c r="D349" s="329">
        <f t="shared" si="10"/>
        <v>0.72593742536422268</v>
      </c>
      <c r="E349" s="329">
        <v>2.5981401291971296E-2</v>
      </c>
      <c r="G349">
        <v>338</v>
      </c>
      <c r="H349">
        <f t="shared" ca="1" si="11"/>
        <v>-2.2235134058427228E-2</v>
      </c>
    </row>
    <row r="350" spans="2:8">
      <c r="B350" s="293">
        <f>'Historical VAR Data'!B2628</f>
        <v>41820</v>
      </c>
      <c r="C350" s="292" t="str">
        <f>'Historical VAR Data'!F2628</f>
        <v>83.74</v>
      </c>
      <c r="D350" s="329">
        <f t="shared" si="10"/>
        <v>0.22480620155038744</v>
      </c>
      <c r="E350" s="329">
        <v>2.5974025974025854E-2</v>
      </c>
      <c r="G350">
        <v>339</v>
      </c>
      <c r="H350">
        <f t="shared" ca="1" si="11"/>
        <v>2.4905172247621484E-3</v>
      </c>
    </row>
    <row r="351" spans="2:8">
      <c r="B351" s="293">
        <f>'Historical VAR Data'!B2836</f>
        <v>41512</v>
      </c>
      <c r="C351" s="292" t="str">
        <f>'Historical VAR Data'!F2836</f>
        <v>68.37</v>
      </c>
      <c r="D351" s="329">
        <f t="shared" si="10"/>
        <v>-0.20748811869711362</v>
      </c>
      <c r="E351" s="329">
        <v>2.5960384153661524E-2</v>
      </c>
      <c r="G351">
        <v>340</v>
      </c>
      <c r="H351">
        <f t="shared" ca="1" si="11"/>
        <v>-1.6509209585801224E-2</v>
      </c>
    </row>
    <row r="352" spans="2:8">
      <c r="B352" s="293">
        <f>'Historical VAR Data'!B4298</f>
        <v>39344</v>
      </c>
      <c r="C352" s="292" t="str">
        <f>'Historical VAR Data'!F4298</f>
        <v>86.27</v>
      </c>
      <c r="D352" s="329">
        <f t="shared" si="10"/>
        <v>0.26458516564057455</v>
      </c>
      <c r="E352" s="329">
        <v>2.5924604590319807E-2</v>
      </c>
      <c r="G352">
        <v>341</v>
      </c>
      <c r="H352">
        <f t="shared" ca="1" si="11"/>
        <v>-2.4603526491408439E-2</v>
      </c>
    </row>
    <row r="353" spans="2:8">
      <c r="B353" s="293">
        <f>'Historical VAR Data'!B2221</f>
        <v>42426</v>
      </c>
      <c r="C353" s="292" t="str">
        <f>'Historical VAR Data'!F2221</f>
        <v>68.22</v>
      </c>
      <c r="D353" s="329">
        <f t="shared" si="10"/>
        <v>-9.5944871455075478E-2</v>
      </c>
      <c r="E353" s="329">
        <v>2.5864661654135323E-2</v>
      </c>
      <c r="G353">
        <v>342</v>
      </c>
      <c r="H353">
        <f t="shared" ca="1" si="11"/>
        <v>7.0489711904328572E-3</v>
      </c>
    </row>
    <row r="354" spans="2:8">
      <c r="B354" s="293">
        <f>'Historical VAR Data'!B2513</f>
        <v>41995</v>
      </c>
      <c r="C354" s="292" t="str">
        <f>'Historical VAR Data'!F2513</f>
        <v>75.46</v>
      </c>
      <c r="D354" s="329">
        <f t="shared" si="10"/>
        <v>-0.79303913770878476</v>
      </c>
      <c r="E354" s="329">
        <v>2.5829255029907443E-2</v>
      </c>
      <c r="G354">
        <v>343</v>
      </c>
      <c r="H354">
        <f t="shared" ca="1" si="11"/>
        <v>1.8190275570945211E-3</v>
      </c>
    </row>
    <row r="355" spans="2:8">
      <c r="B355" s="293">
        <f>'Historical VAR Data'!B59</f>
        <v>45629</v>
      </c>
      <c r="C355" s="292" t="str">
        <f>'Historical VAR Data'!F59</f>
        <v>364.61</v>
      </c>
      <c r="D355" s="329">
        <f t="shared" si="10"/>
        <v>3.451349041631059</v>
      </c>
      <c r="E355" s="329">
        <v>2.5827870466758593E-2</v>
      </c>
      <c r="G355">
        <v>344</v>
      </c>
      <c r="H355">
        <f t="shared" ca="1" si="11"/>
        <v>-2.777112862008508E-3</v>
      </c>
    </row>
    <row r="356" spans="2:8">
      <c r="B356" s="293">
        <f>'Historical VAR Data'!B3264</f>
        <v>40878</v>
      </c>
      <c r="C356" s="292" t="str">
        <f>'Historical VAR Data'!F3264</f>
        <v>81.91</v>
      </c>
      <c r="D356" s="329">
        <f t="shared" si="10"/>
        <v>-0.30229982964224877</v>
      </c>
      <c r="E356" s="329">
        <v>2.5798371947401408E-2</v>
      </c>
      <c r="G356">
        <v>345</v>
      </c>
      <c r="H356">
        <f t="shared" ca="1" si="11"/>
        <v>7.9608111736201269E-3</v>
      </c>
    </row>
    <row r="357" spans="2:8">
      <c r="B357" s="293">
        <f>'Historical VAR Data'!B807</f>
        <v>44523</v>
      </c>
      <c r="C357" s="292" t="str">
        <f>'Historical VAR Data'!F807</f>
        <v>117.40</v>
      </c>
      <c r="D357" s="329">
        <f t="shared" si="10"/>
        <v>0.80726600985221697</v>
      </c>
      <c r="E357" s="329">
        <v>2.5775447793796442E-2</v>
      </c>
      <c r="G357">
        <v>346</v>
      </c>
      <c r="H357">
        <f t="shared" ca="1" si="11"/>
        <v>4.6411140603932321E-3</v>
      </c>
    </row>
    <row r="358" spans="2:8">
      <c r="B358" s="293">
        <f>'Historical VAR Data'!B4456</f>
        <v>39114</v>
      </c>
      <c r="C358" s="292" t="str">
        <f>'Historical VAR Data'!F4456</f>
        <v>64.96</v>
      </c>
      <c r="D358" s="329">
        <f t="shared" si="10"/>
        <v>0.96372430471584025</v>
      </c>
      <c r="E358" s="329">
        <v>2.5738196747197149E-2</v>
      </c>
      <c r="G358">
        <v>347</v>
      </c>
      <c r="H358">
        <f t="shared" ca="1" si="11"/>
        <v>-2.8152521430158513E-2</v>
      </c>
    </row>
    <row r="359" spans="2:8">
      <c r="B359" s="293">
        <f>'Historical VAR Data'!B5001</f>
        <v>38315</v>
      </c>
      <c r="C359" s="292" t="str">
        <f>'Historical VAR Data'!F5001</f>
        <v>33.08</v>
      </c>
      <c r="D359" s="329">
        <f t="shared" si="10"/>
        <v>-0.89124502745175405</v>
      </c>
      <c r="E359" s="329">
        <v>2.5736434108527079E-2</v>
      </c>
      <c r="G359">
        <v>348</v>
      </c>
      <c r="H359">
        <f t="shared" ca="1" si="11"/>
        <v>1.3271589580572217E-2</v>
      </c>
    </row>
    <row r="360" spans="2:8">
      <c r="B360" s="293">
        <f>'Historical VAR Data'!B287</f>
        <v>45288</v>
      </c>
      <c r="C360" s="292" t="str">
        <f>'Historical VAR Data'!F287</f>
        <v>304.17</v>
      </c>
      <c r="D360" s="329">
        <f t="shared" si="10"/>
        <v>-0.11118578692069432</v>
      </c>
      <c r="E360" s="329">
        <v>2.5660911788508274E-2</v>
      </c>
      <c r="G360">
        <v>349</v>
      </c>
      <c r="H360">
        <f t="shared" ca="1" si="11"/>
        <v>-1.3679366234482819E-2</v>
      </c>
    </row>
    <row r="361" spans="2:8">
      <c r="B361" s="293">
        <f>'Historical VAR Data'!B181</f>
        <v>45449</v>
      </c>
      <c r="C361" s="292" t="str">
        <f>'Historical VAR Data'!F181</f>
        <v>342.22</v>
      </c>
      <c r="D361" s="329">
        <f t="shared" si="10"/>
        <v>2.8331093189964158</v>
      </c>
      <c r="E361" s="329">
        <v>2.5654858238925857E-2</v>
      </c>
      <c r="G361">
        <v>350</v>
      </c>
      <c r="H361">
        <f t="shared" ca="1" si="11"/>
        <v>5.5544433700397315E-3</v>
      </c>
    </row>
    <row r="362" spans="2:8">
      <c r="B362" s="293">
        <f>'Historical VAR Data'!B4304</f>
        <v>39336</v>
      </c>
      <c r="C362" s="292" t="str">
        <f>'Historical VAR Data'!F4304</f>
        <v>89.28</v>
      </c>
      <c r="D362" s="329">
        <f t="shared" si="10"/>
        <v>0.16736401673640164</v>
      </c>
      <c r="E362" s="329">
        <v>2.5617461229178681E-2</v>
      </c>
      <c r="G362">
        <v>351</v>
      </c>
      <c r="H362">
        <f t="shared" ca="1" si="11"/>
        <v>-1.6359754024095074E-2</v>
      </c>
    </row>
    <row r="363" spans="2:8">
      <c r="B363" s="293">
        <f>'Historical VAR Data'!B4119</f>
        <v>39610</v>
      </c>
      <c r="C363" s="292" t="str">
        <f>'Historical VAR Data'!F4119</f>
        <v>76.48</v>
      </c>
      <c r="D363" s="329">
        <f t="shared" si="10"/>
        <v>4.3335521996060184E-3</v>
      </c>
      <c r="E363" s="329">
        <v>2.5613517500335404E-2</v>
      </c>
      <c r="G363">
        <v>352</v>
      </c>
      <c r="H363">
        <f t="shared" ca="1" si="11"/>
        <v>-1.6221856474644861E-2</v>
      </c>
    </row>
    <row r="364" spans="2:8">
      <c r="B364" s="293">
        <f>'Historical VAR Data'!B4315</f>
        <v>39321</v>
      </c>
      <c r="C364" s="292" t="str">
        <f>'Historical VAR Data'!F4315</f>
        <v>76.15</v>
      </c>
      <c r="D364" s="329">
        <f t="shared" si="10"/>
        <v>-0.14032512982614578</v>
      </c>
      <c r="E364" s="329">
        <v>2.5589225589225665E-2</v>
      </c>
      <c r="G364">
        <v>353</v>
      </c>
      <c r="H364">
        <f t="shared" ca="1" si="11"/>
        <v>4.1025389121213699E-3</v>
      </c>
    </row>
    <row r="365" spans="2:8">
      <c r="B365" s="293">
        <f>'Historical VAR Data'!B3512</f>
        <v>40512</v>
      </c>
      <c r="C365" s="292" t="str">
        <f>'Historical VAR Data'!F3512</f>
        <v>88.58</v>
      </c>
      <c r="D365" s="329">
        <f t="shared" si="10"/>
        <v>9.859853652486672E-2</v>
      </c>
      <c r="E365" s="329">
        <v>2.5587588282968549E-2</v>
      </c>
      <c r="G365">
        <v>354</v>
      </c>
      <c r="H365">
        <f t="shared" ca="1" si="11"/>
        <v>-1.2745618459357452E-2</v>
      </c>
    </row>
    <row r="366" spans="2:8">
      <c r="B366" s="293">
        <f>'Historical VAR Data'!B2615</f>
        <v>41837</v>
      </c>
      <c r="C366" s="292" t="str">
        <f>'Historical VAR Data'!F2615</f>
        <v>80.63</v>
      </c>
      <c r="D366" s="329">
        <f t="shared" si="10"/>
        <v>-0.19248873309964948</v>
      </c>
      <c r="E366" s="329">
        <v>2.5566013736962486E-2</v>
      </c>
      <c r="G366">
        <v>355</v>
      </c>
      <c r="H366">
        <f t="shared" ca="1" si="11"/>
        <v>3.6336825964528661E-2</v>
      </c>
    </row>
    <row r="367" spans="2:8">
      <c r="B367" s="293">
        <f>'Historical VAR Data'!B1853</f>
        <v>42975</v>
      </c>
      <c r="C367" s="292" t="str">
        <f>'Historical VAR Data'!F1853</f>
        <v>99.85</v>
      </c>
      <c r="D367" s="329">
        <f t="shared" si="10"/>
        <v>0.18600783941085636</v>
      </c>
      <c r="E367" s="329">
        <v>2.5469857245558072E-2</v>
      </c>
      <c r="G367">
        <v>356</v>
      </c>
      <c r="H367">
        <f t="shared" ca="1" si="11"/>
        <v>3.4978379854595232E-3</v>
      </c>
    </row>
    <row r="368" spans="2:8">
      <c r="B368" s="293">
        <f>'Historical VAR Data'!B3984</f>
        <v>39812</v>
      </c>
      <c r="C368" s="292" t="str">
        <f>'Historical VAR Data'!F3984</f>
        <v>84.19</v>
      </c>
      <c r="D368" s="329">
        <f t="shared" si="10"/>
        <v>0.70978878960194947</v>
      </c>
      <c r="E368" s="329">
        <v>2.5456760048721116E-2</v>
      </c>
      <c r="G368">
        <v>357</v>
      </c>
      <c r="H368">
        <f t="shared" ca="1" si="11"/>
        <v>-3.5031738484392135E-3</v>
      </c>
    </row>
    <row r="369" spans="2:8">
      <c r="B369" s="293">
        <f>'Historical VAR Data'!B4711</f>
        <v>38736</v>
      </c>
      <c r="C369" s="292" t="str">
        <f>'Historical VAR Data'!F4711</f>
        <v>49.24</v>
      </c>
      <c r="D369" s="329">
        <f t="shared" si="10"/>
        <v>-0.4506916555109326</v>
      </c>
      <c r="E369" s="329">
        <v>2.5406080799666782E-2</v>
      </c>
      <c r="G369">
        <v>358</v>
      </c>
      <c r="H369">
        <f t="shared" ca="1" si="11"/>
        <v>-1.0506361141505376E-2</v>
      </c>
    </row>
    <row r="370" spans="2:8">
      <c r="B370" s="293">
        <f>'Historical VAR Data'!B4154</f>
        <v>39559</v>
      </c>
      <c r="C370" s="292" t="str">
        <f>'Historical VAR Data'!F4154</f>
        <v>89.64</v>
      </c>
      <c r="D370" s="329">
        <f t="shared" si="10"/>
        <v>0.11423244251087629</v>
      </c>
      <c r="E370" s="329">
        <v>2.5394646533973907E-2</v>
      </c>
      <c r="G370">
        <v>359</v>
      </c>
      <c r="H370">
        <f t="shared" ca="1" si="11"/>
        <v>3.060561706678562E-2</v>
      </c>
    </row>
    <row r="371" spans="2:8">
      <c r="B371" s="293">
        <f>'Historical VAR Data'!B2253</f>
        <v>42381</v>
      </c>
      <c r="C371" s="292" t="str">
        <f>'Historical VAR Data'!F2253</f>
        <v>80.45</v>
      </c>
      <c r="D371" s="329">
        <f t="shared" si="10"/>
        <v>-0.22127577194850448</v>
      </c>
      <c r="E371" s="329">
        <v>2.5363242416518089E-2</v>
      </c>
      <c r="G371">
        <v>360</v>
      </c>
      <c r="H371">
        <f t="shared" ca="1" si="11"/>
        <v>1.2475967313508286E-2</v>
      </c>
    </row>
    <row r="372" spans="2:8">
      <c r="B372" s="293">
        <f>'Historical VAR Data'!B3556</f>
        <v>40448</v>
      </c>
      <c r="C372" s="292" t="str">
        <f>'Historical VAR Data'!F3556</f>
        <v>103.31</v>
      </c>
      <c r="D372" s="329">
        <f t="shared" si="10"/>
        <v>0.23120009534024558</v>
      </c>
      <c r="E372" s="329">
        <v>2.5307661770543836E-2</v>
      </c>
      <c r="G372">
        <v>361</v>
      </c>
      <c r="H372">
        <f t="shared" ca="1" si="11"/>
        <v>-1.4274947245010225E-2</v>
      </c>
    </row>
    <row r="373" spans="2:8">
      <c r="B373" s="293">
        <f>'Historical VAR Data'!B2460</f>
        <v>42074</v>
      </c>
      <c r="C373" s="292" t="str">
        <f>'Historical VAR Data'!F2460</f>
        <v>83.91</v>
      </c>
      <c r="D373" s="329">
        <f t="shared" si="10"/>
        <v>0.19495870122472228</v>
      </c>
      <c r="E373" s="329">
        <v>2.5293255131964724E-2</v>
      </c>
      <c r="G373">
        <v>362</v>
      </c>
      <c r="H373">
        <f t="shared" ca="1" si="11"/>
        <v>5.0206255937121982E-3</v>
      </c>
    </row>
    <row r="374" spans="2:8">
      <c r="B374" s="293">
        <f>'Historical VAR Data'!B4390</f>
        <v>39213</v>
      </c>
      <c r="C374" s="292" t="str">
        <f>'Historical VAR Data'!F4390</f>
        <v>70.22</v>
      </c>
      <c r="D374" s="329">
        <f t="shared" si="10"/>
        <v>-0.80256979784631832</v>
      </c>
      <c r="E374" s="329">
        <v>2.5259161921448448E-2</v>
      </c>
      <c r="G374">
        <v>363</v>
      </c>
      <c r="H374">
        <f t="shared" ca="1" si="11"/>
        <v>1.0767866055716812E-2</v>
      </c>
    </row>
    <row r="375" spans="2:8">
      <c r="B375" s="293">
        <f>'Historical VAR Data'!B220</f>
        <v>45390</v>
      </c>
      <c r="C375" s="292" t="str">
        <f>'Historical VAR Data'!F220</f>
        <v>355.67</v>
      </c>
      <c r="D375" s="329">
        <f t="shared" si="10"/>
        <v>2.9611315291235103</v>
      </c>
      <c r="E375" s="329">
        <v>2.5251506154333948E-2</v>
      </c>
      <c r="G375">
        <v>364</v>
      </c>
      <c r="H375">
        <f t="shared" ca="1" si="11"/>
        <v>-2.085993423999814E-2</v>
      </c>
    </row>
    <row r="376" spans="2:8">
      <c r="B376" s="293">
        <f>'Historical VAR Data'!B941</f>
        <v>44326</v>
      </c>
      <c r="C376" s="292" t="str">
        <f>'Historical VAR Data'!F941</f>
        <v>89.79</v>
      </c>
      <c r="D376" s="329">
        <f t="shared" si="10"/>
        <v>3.2662449683726315E-2</v>
      </c>
      <c r="E376" s="329">
        <v>2.5234071705869013E-2</v>
      </c>
      <c r="G376">
        <v>365</v>
      </c>
      <c r="H376">
        <f t="shared" ca="1" si="11"/>
        <v>-1.9564350251015716E-2</v>
      </c>
    </row>
    <row r="377" spans="2:8">
      <c r="B377" s="293">
        <f>'Historical VAR Data'!B3946</f>
        <v>39870</v>
      </c>
      <c r="C377" s="292" t="str">
        <f>'Historical VAR Data'!F3946</f>
        <v>86.95</v>
      </c>
      <c r="D377" s="329">
        <f t="shared" si="10"/>
        <v>-0.72751488561579447</v>
      </c>
      <c r="E377" s="329">
        <v>2.5232873481900724E-2</v>
      </c>
      <c r="G377">
        <v>366</v>
      </c>
      <c r="H377">
        <f t="shared" ca="1" si="11"/>
        <v>-1.1840814152135615E-2</v>
      </c>
    </row>
    <row r="378" spans="2:8">
      <c r="B378" s="293">
        <f>'Historical VAR Data'!B14</f>
        <v>45692</v>
      </c>
      <c r="C378" s="292" t="str">
        <f>'Historical VAR Data'!F14</f>
        <v>319.10</v>
      </c>
      <c r="D378" s="329">
        <f t="shared" si="10"/>
        <v>3.1179507033165574</v>
      </c>
      <c r="E378" s="329">
        <v>2.522088353413662E-2</v>
      </c>
      <c r="G378">
        <v>367</v>
      </c>
      <c r="H378">
        <f t="shared" ca="1" si="11"/>
        <v>-5.9279290496232402E-5</v>
      </c>
    </row>
    <row r="379" spans="2:8">
      <c r="B379" s="293">
        <f>'Historical VAR Data'!B4327</f>
        <v>39302</v>
      </c>
      <c r="C379" s="292" t="str">
        <f>'Historical VAR Data'!F4327</f>
        <v>77.49</v>
      </c>
      <c r="D379" s="329">
        <f t="shared" si="10"/>
        <v>1.2337849524358604</v>
      </c>
      <c r="E379" s="329">
        <v>2.5135599947082834E-2</v>
      </c>
      <c r="G379">
        <v>368</v>
      </c>
      <c r="H379">
        <f t="shared" ca="1" si="11"/>
        <v>-2.4586628521497983E-2</v>
      </c>
    </row>
    <row r="380" spans="2:8">
      <c r="B380" s="293">
        <f>'Historical VAR Data'!B4987</f>
        <v>38335</v>
      </c>
      <c r="C380" s="292" t="str">
        <f>'Historical VAR Data'!F4987</f>
        <v>34.69</v>
      </c>
      <c r="D380" s="329">
        <f t="shared" si="10"/>
        <v>-0.44147480276928036</v>
      </c>
      <c r="E380" s="329">
        <v>2.5118203309692499E-2</v>
      </c>
      <c r="G380">
        <v>369</v>
      </c>
      <c r="H380">
        <f t="shared" ca="1" si="11"/>
        <v>-3.570644539256277E-2</v>
      </c>
    </row>
    <row r="381" spans="2:8">
      <c r="B381" s="293">
        <f>'Historical VAR Data'!B1212</f>
        <v>43928</v>
      </c>
      <c r="C381" s="292" t="str">
        <f>'Historical VAR Data'!F1212</f>
        <v>62.11</v>
      </c>
      <c r="D381" s="329">
        <f t="shared" si="10"/>
        <v>-0.30338716913414088</v>
      </c>
      <c r="E381" s="329">
        <v>2.5086647961709785E-2</v>
      </c>
      <c r="G381">
        <v>370</v>
      </c>
      <c r="H381">
        <f t="shared" ca="1" si="11"/>
        <v>1.0232073586735387E-2</v>
      </c>
    </row>
    <row r="382" spans="2:8">
      <c r="B382" s="293">
        <f>'Historical VAR Data'!B3194</f>
        <v>40982</v>
      </c>
      <c r="C382" s="292" t="str">
        <f>'Historical VAR Data'!F3194</f>
        <v>89.16</v>
      </c>
      <c r="D382" s="329">
        <f t="shared" si="10"/>
        <v>-0.12468093461613983</v>
      </c>
      <c r="E382" s="329">
        <v>2.5063232927109595E-2</v>
      </c>
      <c r="G382">
        <v>371</v>
      </c>
      <c r="H382">
        <f t="shared" ca="1" si="11"/>
        <v>4.4897290886702001E-3</v>
      </c>
    </row>
    <row r="383" spans="2:8">
      <c r="B383" s="293">
        <f>'Historical VAR Data'!B1677</f>
        <v>43234</v>
      </c>
      <c r="C383" s="292" t="str">
        <f>'Historical VAR Data'!F1677</f>
        <v>101.86</v>
      </c>
      <c r="D383" s="329">
        <f t="shared" si="10"/>
        <v>0.1513507403639652</v>
      </c>
      <c r="E383" s="329">
        <v>2.5057864546643802E-2</v>
      </c>
      <c r="G383">
        <v>372</v>
      </c>
      <c r="H383">
        <f t="shared" ca="1" si="11"/>
        <v>-3.5435678943581121E-2</v>
      </c>
    </row>
    <row r="384" spans="2:8">
      <c r="B384" s="293">
        <f>'Historical VAR Data'!B2132</f>
        <v>42562</v>
      </c>
      <c r="C384" s="292" t="str">
        <f>'Historical VAR Data'!F2132</f>
        <v>88.47</v>
      </c>
      <c r="D384" s="329">
        <f t="shared" si="10"/>
        <v>0.21792400881057267</v>
      </c>
      <c r="E384" s="329">
        <v>2.5026068821689219E-2</v>
      </c>
      <c r="G384">
        <v>373</v>
      </c>
      <c r="H384">
        <f t="shared" ca="1" si="11"/>
        <v>-2.1106071890422677E-2</v>
      </c>
    </row>
    <row r="385" spans="2:8">
      <c r="B385" s="293">
        <f>'Historical VAR Data'!B2376</f>
        <v>42198</v>
      </c>
      <c r="C385" s="292" t="str">
        <f>'Historical VAR Data'!F2376</f>
        <v>72.64</v>
      </c>
      <c r="D385" s="329">
        <f t="shared" si="10"/>
        <v>5.8737793324588269E-2</v>
      </c>
      <c r="E385" s="329">
        <v>2.4975306899957611E-2</v>
      </c>
      <c r="G385">
        <v>374</v>
      </c>
      <c r="H385">
        <f t="shared" ca="1" si="11"/>
        <v>1.7016712369194029E-2</v>
      </c>
    </row>
    <row r="386" spans="2:8">
      <c r="B386" s="293">
        <f>'Historical VAR Data'!B4500</f>
        <v>39048</v>
      </c>
      <c r="C386" s="292" t="str">
        <f>'Historical VAR Data'!F4500</f>
        <v>68.61</v>
      </c>
      <c r="D386" s="329">
        <f t="shared" si="10"/>
        <v>5.6839186691312348E-2</v>
      </c>
      <c r="E386" s="329">
        <v>2.4947714371078605E-2</v>
      </c>
      <c r="G386">
        <v>375</v>
      </c>
      <c r="H386">
        <f t="shared" ca="1" si="11"/>
        <v>-2.0843985522589991E-2</v>
      </c>
    </row>
    <row r="387" spans="2:8">
      <c r="B387" s="293">
        <f>'Historical VAR Data'!B2663</f>
        <v>41771</v>
      </c>
      <c r="C387" s="292" t="str">
        <f>'Historical VAR Data'!F2663</f>
        <v>64.92</v>
      </c>
      <c r="D387" s="329">
        <f t="shared" si="10"/>
        <v>-0.1944409976423874</v>
      </c>
      <c r="E387" s="329">
        <v>2.4944742658667481E-2</v>
      </c>
      <c r="G387">
        <v>376</v>
      </c>
      <c r="H387">
        <f t="shared" ca="1" si="11"/>
        <v>1.0517322848451307E-2</v>
      </c>
    </row>
    <row r="388" spans="2:8">
      <c r="B388" s="293">
        <f>'Historical VAR Data'!B2161</f>
        <v>42520</v>
      </c>
      <c r="C388" s="292" t="str">
        <f>'Historical VAR Data'!F2161</f>
        <v>80.59</v>
      </c>
      <c r="D388" s="329">
        <f t="shared" si="10"/>
        <v>-0.27812611967036904</v>
      </c>
      <c r="E388" s="329">
        <v>2.4926872694900268E-2</v>
      </c>
      <c r="G388">
        <v>377</v>
      </c>
      <c r="H388">
        <f t="shared" ca="1" si="11"/>
        <v>-2.8330534304609776E-2</v>
      </c>
    </row>
    <row r="389" spans="2:8">
      <c r="B389" s="293">
        <f>'Historical VAR Data'!B4245</f>
        <v>39421</v>
      </c>
      <c r="C389" s="292" t="str">
        <f>'Historical VAR Data'!F4245</f>
        <v>111.64</v>
      </c>
      <c r="D389" s="329">
        <f t="shared" si="10"/>
        <v>0.248490270632968</v>
      </c>
      <c r="E389" s="329">
        <v>2.4878362250986812E-2</v>
      </c>
      <c r="G389">
        <v>378</v>
      </c>
      <c r="H389">
        <f t="shared" ca="1" si="11"/>
        <v>-2.6367025819532038E-2</v>
      </c>
    </row>
    <row r="390" spans="2:8">
      <c r="B390" s="293">
        <f>'Historical VAR Data'!B3908</f>
        <v>39932</v>
      </c>
      <c r="C390" s="292" t="str">
        <f>'Historical VAR Data'!F3908</f>
        <v>89.42</v>
      </c>
      <c r="D390" s="329">
        <f t="shared" si="10"/>
        <v>0.37231430325352988</v>
      </c>
      <c r="E390" s="329">
        <v>2.4871060171919791E-2</v>
      </c>
      <c r="G390">
        <v>379</v>
      </c>
      <c r="H390">
        <f t="shared" ca="1" si="11"/>
        <v>3.2774245956570611E-3</v>
      </c>
    </row>
    <row r="391" spans="2:8">
      <c r="B391" s="293">
        <f>'Historical VAR Data'!B2338</f>
        <v>42250</v>
      </c>
      <c r="C391" s="292" t="str">
        <f>'Historical VAR Data'!F2338</f>
        <v>65.16</v>
      </c>
      <c r="D391" s="329">
        <f t="shared" si="10"/>
        <v>-6.3254744105808017E-2</v>
      </c>
      <c r="E391" s="329">
        <v>2.4850581944007525E-2</v>
      </c>
      <c r="G391">
        <v>380</v>
      </c>
      <c r="H391">
        <f t="shared" ca="1" si="11"/>
        <v>-2.1687332645402901E-2</v>
      </c>
    </row>
    <row r="392" spans="2:8">
      <c r="B392" s="293">
        <f>'Historical VAR Data'!B2231</f>
        <v>42412</v>
      </c>
      <c r="C392" s="292" t="str">
        <f>'Historical VAR Data'!F2231</f>
        <v>69.56</v>
      </c>
      <c r="D392" s="329">
        <f t="shared" si="10"/>
        <v>-4.1741286678605882E-2</v>
      </c>
      <c r="E392" s="329">
        <v>2.4749558043606467E-2</v>
      </c>
      <c r="G392">
        <v>381</v>
      </c>
      <c r="H392">
        <f t="shared" ca="1" si="11"/>
        <v>-8.0417098779212801E-3</v>
      </c>
    </row>
    <row r="393" spans="2:8">
      <c r="B393" s="293">
        <f>'Historical VAR Data'!B1162</f>
        <v>44004</v>
      </c>
      <c r="C393" s="292" t="str">
        <f>'Historical VAR Data'!F1162</f>
        <v>72.59</v>
      </c>
      <c r="D393" s="329">
        <f t="shared" si="10"/>
        <v>3.5946356974976513E-3</v>
      </c>
      <c r="E393" s="329">
        <v>2.4703557312252964E-2</v>
      </c>
      <c r="G393">
        <v>382</v>
      </c>
      <c r="H393">
        <f t="shared" ca="1" si="11"/>
        <v>6.978654520035806E-3</v>
      </c>
    </row>
    <row r="394" spans="2:8">
      <c r="B394" s="293">
        <f>'Historical VAR Data'!B1063</f>
        <v>44144</v>
      </c>
      <c r="C394" s="292" t="str">
        <f>'Historical VAR Data'!F1063</f>
        <v>72.33</v>
      </c>
      <c r="D394" s="329">
        <f t="shared" si="10"/>
        <v>-2.5596120167048438E-2</v>
      </c>
      <c r="E394" s="329">
        <v>2.4649383765405791E-2</v>
      </c>
      <c r="G394">
        <v>383</v>
      </c>
      <c r="H394">
        <f t="shared" ca="1" si="11"/>
        <v>1.4338124895939001E-2</v>
      </c>
    </row>
    <row r="395" spans="2:8">
      <c r="B395" s="293">
        <f>'Historical VAR Data'!B2875</f>
        <v>41453</v>
      </c>
      <c r="C395" s="292" t="str">
        <f>'Historical VAR Data'!F2875</f>
        <v>74.23</v>
      </c>
      <c r="D395" s="329">
        <f t="shared" si="10"/>
        <v>-2.3289473684210475E-2</v>
      </c>
      <c r="E395" s="329">
        <v>2.4568668046928931E-2</v>
      </c>
      <c r="G395">
        <v>384</v>
      </c>
      <c r="H395">
        <f t="shared" ca="1" si="11"/>
        <v>-3.3362139225933826E-2</v>
      </c>
    </row>
    <row r="396" spans="2:8">
      <c r="B396" s="293">
        <f>'Historical VAR Data'!B4337</f>
        <v>39288</v>
      </c>
      <c r="C396" s="292" t="str">
        <f>'Historical VAR Data'!F4337</f>
        <v>76.00</v>
      </c>
      <c r="D396" s="329">
        <f t="shared" ref="D396:D459" si="12">(C396-C397)/C397</f>
        <v>-0.15845421326541914</v>
      </c>
      <c r="E396" s="329">
        <v>2.4534915071447734E-2</v>
      </c>
      <c r="G396">
        <v>385</v>
      </c>
      <c r="H396">
        <f t="shared" ca="1" si="11"/>
        <v>-1.6485616359356848E-2</v>
      </c>
    </row>
    <row r="397" spans="2:8">
      <c r="B397" s="293">
        <f>'Historical VAR Data'!B3912</f>
        <v>39926</v>
      </c>
      <c r="C397" s="292" t="str">
        <f>'Historical VAR Data'!F3912</f>
        <v>90.31</v>
      </c>
      <c r="D397" s="329">
        <f t="shared" si="12"/>
        <v>-0.40659701688678623</v>
      </c>
      <c r="E397" s="329">
        <v>2.4503686897334051E-2</v>
      </c>
      <c r="G397">
        <v>386</v>
      </c>
      <c r="H397">
        <f t="shared" ref="H397:H460" ca="1" si="13">_xlfn.NORM.INV(RAND(),N$12,N$13)</f>
        <v>-2.7800963107805419E-2</v>
      </c>
    </row>
    <row r="398" spans="2:8">
      <c r="B398" s="293">
        <f>'Historical VAR Data'!B586</f>
        <v>44846</v>
      </c>
      <c r="C398" s="292" t="str">
        <f>'Historical VAR Data'!F586</f>
        <v>152.19</v>
      </c>
      <c r="D398" s="329">
        <f t="shared" si="12"/>
        <v>0.96653314381703059</v>
      </c>
      <c r="E398" s="329">
        <v>2.4503534163581191E-2</v>
      </c>
      <c r="G398">
        <v>387</v>
      </c>
      <c r="H398">
        <f t="shared" ca="1" si="13"/>
        <v>-5.3022835837957026E-4</v>
      </c>
    </row>
    <row r="399" spans="2:8">
      <c r="B399" s="293">
        <f>'Historical VAR Data'!B2815</f>
        <v>41542</v>
      </c>
      <c r="C399" s="292" t="str">
        <f>'Historical VAR Data'!F2815</f>
        <v>77.39</v>
      </c>
      <c r="D399" s="329">
        <f t="shared" si="12"/>
        <v>0.52642998027613408</v>
      </c>
      <c r="E399" s="329">
        <v>2.4490336245697568E-2</v>
      </c>
      <c r="G399">
        <v>388</v>
      </c>
      <c r="H399">
        <f t="shared" ca="1" si="13"/>
        <v>4.4103299018878203E-2</v>
      </c>
    </row>
    <row r="400" spans="2:8">
      <c r="B400" s="293">
        <f>'Historical VAR Data'!B4583</f>
        <v>38925</v>
      </c>
      <c r="C400" s="292" t="str">
        <f>'Historical VAR Data'!F4583</f>
        <v>50.70</v>
      </c>
      <c r="D400" s="329">
        <f t="shared" si="12"/>
        <v>-0.40141676505312868</v>
      </c>
      <c r="E400" s="329">
        <v>2.4449383713881608E-2</v>
      </c>
      <c r="G400">
        <v>389</v>
      </c>
      <c r="H400">
        <f t="shared" ca="1" si="13"/>
        <v>-1.7599831992932613E-3</v>
      </c>
    </row>
    <row r="401" spans="2:8">
      <c r="B401" s="293">
        <f>'Historical VAR Data'!B1533</f>
        <v>43446</v>
      </c>
      <c r="C401" s="292" t="str">
        <f>'Historical VAR Data'!F1533</f>
        <v>84.70</v>
      </c>
      <c r="D401" s="329">
        <f t="shared" si="12"/>
        <v>-0.41286565922639673</v>
      </c>
      <c r="E401" s="329">
        <v>2.4431543299467777E-2</v>
      </c>
      <c r="G401">
        <v>390</v>
      </c>
      <c r="H401">
        <f t="shared" ca="1" si="13"/>
        <v>1.5308663362328697E-2</v>
      </c>
    </row>
    <row r="402" spans="2:8">
      <c r="B402" s="293">
        <f>'Historical VAR Data'!B629</f>
        <v>44781</v>
      </c>
      <c r="C402" s="292" t="str">
        <f>'Historical VAR Data'!F629</f>
        <v>144.26</v>
      </c>
      <c r="D402" s="329">
        <f t="shared" si="12"/>
        <v>0.51533613445378135</v>
      </c>
      <c r="E402" s="329">
        <v>2.4428348245987771E-2</v>
      </c>
      <c r="G402">
        <v>391</v>
      </c>
      <c r="H402">
        <f t="shared" ca="1" si="13"/>
        <v>1.9877273084000684E-5</v>
      </c>
    </row>
    <row r="403" spans="2:8">
      <c r="B403" s="293">
        <f>'Historical VAR Data'!B3577</f>
        <v>40416</v>
      </c>
      <c r="C403" s="292" t="str">
        <f>'Historical VAR Data'!F3577</f>
        <v>95.20</v>
      </c>
      <c r="D403" s="329">
        <f t="shared" si="12"/>
        <v>-4.74284570742445E-2</v>
      </c>
      <c r="E403" s="329">
        <v>2.4426988055525619E-2</v>
      </c>
      <c r="G403">
        <v>392</v>
      </c>
      <c r="H403">
        <f t="shared" ca="1" si="13"/>
        <v>1.7960271490046125E-2</v>
      </c>
    </row>
    <row r="404" spans="2:8">
      <c r="B404" s="293">
        <f>'Historical VAR Data'!B3566</f>
        <v>40434</v>
      </c>
      <c r="C404" s="292" t="str">
        <f>'Historical VAR Data'!F3566</f>
        <v>99.94</v>
      </c>
      <c r="D404" s="329">
        <f t="shared" si="12"/>
        <v>1.4768277571251547</v>
      </c>
      <c r="E404" s="329">
        <v>2.4395243952439478E-2</v>
      </c>
      <c r="G404">
        <v>393</v>
      </c>
      <c r="H404">
        <f t="shared" ca="1" si="13"/>
        <v>-2.7578674913817772E-2</v>
      </c>
    </row>
    <row r="405" spans="2:8">
      <c r="B405" s="293">
        <f>'Historical VAR Data'!B4938</f>
        <v>38406</v>
      </c>
      <c r="C405" s="292" t="str">
        <f>'Historical VAR Data'!F4938</f>
        <v>40.35</v>
      </c>
      <c r="D405" s="329">
        <f t="shared" si="12"/>
        <v>-0.75887414844030121</v>
      </c>
      <c r="E405" s="329">
        <v>2.4371667936024393E-2</v>
      </c>
      <c r="G405">
        <v>394</v>
      </c>
      <c r="H405">
        <f t="shared" ca="1" si="13"/>
        <v>1.1700232992560827E-4</v>
      </c>
    </row>
    <row r="406" spans="2:8">
      <c r="B406" s="293">
        <f>'Historical VAR Data'!B486</f>
        <v>44991</v>
      </c>
      <c r="C406" s="292" t="str">
        <f>'Historical VAR Data'!F486</f>
        <v>167.34</v>
      </c>
      <c r="D406" s="329">
        <f t="shared" si="12"/>
        <v>0.89427213040525244</v>
      </c>
      <c r="E406" s="329">
        <v>2.436336924583735E-2</v>
      </c>
      <c r="G406">
        <v>395</v>
      </c>
      <c r="H406">
        <f t="shared" ca="1" si="13"/>
        <v>2.6469176013607827E-2</v>
      </c>
    </row>
    <row r="407" spans="2:8">
      <c r="B407" s="293">
        <f>'Historical VAR Data'!B4157</f>
        <v>39553</v>
      </c>
      <c r="C407" s="292" t="str">
        <f>'Historical VAR Data'!F4157</f>
        <v>88.34</v>
      </c>
      <c r="D407" s="329">
        <f t="shared" si="12"/>
        <v>1.4130019120458892</v>
      </c>
      <c r="E407" s="329">
        <v>2.4350649350649452E-2</v>
      </c>
      <c r="G407">
        <v>396</v>
      </c>
      <c r="H407">
        <f t="shared" ca="1" si="13"/>
        <v>8.0585420617512813E-5</v>
      </c>
    </row>
    <row r="408" spans="2:8">
      <c r="B408" s="293">
        <f>'Historical VAR Data'!B4848</f>
        <v>38534</v>
      </c>
      <c r="C408" s="292" t="str">
        <f>'Historical VAR Data'!F4848</f>
        <v>36.61</v>
      </c>
      <c r="D408" s="329">
        <f t="shared" si="12"/>
        <v>-0.60310060711188207</v>
      </c>
      <c r="E408" s="329">
        <v>2.4342473419138148E-2</v>
      </c>
      <c r="G408">
        <v>397</v>
      </c>
      <c r="H408">
        <f t="shared" ca="1" si="13"/>
        <v>-1.8223879557572639E-2</v>
      </c>
    </row>
    <row r="409" spans="2:8">
      <c r="B409" s="293">
        <f>'Historical VAR Data'!B3507</f>
        <v>40519</v>
      </c>
      <c r="C409" s="292" t="str">
        <f>'Historical VAR Data'!F3507</f>
        <v>92.24</v>
      </c>
      <c r="D409" s="329">
        <f t="shared" si="12"/>
        <v>0.55260057229422654</v>
      </c>
      <c r="E409" s="329">
        <v>2.4319822320932792E-2</v>
      </c>
      <c r="G409">
        <v>398</v>
      </c>
      <c r="H409">
        <f t="shared" ca="1" si="13"/>
        <v>2.4464347123460895E-2</v>
      </c>
    </row>
    <row r="410" spans="2:8">
      <c r="B410" s="293">
        <f>'Historical VAR Data'!B4537</f>
        <v>38993</v>
      </c>
      <c r="C410" s="292" t="str">
        <f>'Historical VAR Data'!F4537</f>
        <v>59.41</v>
      </c>
      <c r="D410" s="329">
        <f t="shared" si="12"/>
        <v>-0.38752577319587633</v>
      </c>
      <c r="E410" s="329">
        <v>2.4310344827586147E-2</v>
      </c>
      <c r="G410">
        <v>399</v>
      </c>
      <c r="H410">
        <f t="shared" ca="1" si="13"/>
        <v>-1.6091107335471574E-2</v>
      </c>
    </row>
    <row r="411" spans="2:8">
      <c r="B411" s="293">
        <f>'Historical VAR Data'!B3637</f>
        <v>40332</v>
      </c>
      <c r="C411" s="292" t="str">
        <f>'Historical VAR Data'!F3637</f>
        <v>97.00</v>
      </c>
      <c r="D411" s="329">
        <f t="shared" si="12"/>
        <v>-0.73458107590433974</v>
      </c>
      <c r="E411" s="329">
        <v>2.4287222808870086E-2</v>
      </c>
      <c r="G411">
        <v>400</v>
      </c>
      <c r="H411">
        <f t="shared" ca="1" si="13"/>
        <v>1.0142178115872199E-2</v>
      </c>
    </row>
    <row r="412" spans="2:8">
      <c r="B412" s="293">
        <f>'Historical VAR Data'!B151</f>
        <v>45495</v>
      </c>
      <c r="C412" s="292" t="str">
        <f>'Historical VAR Data'!F151</f>
        <v>365.46</v>
      </c>
      <c r="D412" s="329">
        <f t="shared" si="12"/>
        <v>3.9173842841765341</v>
      </c>
      <c r="E412" s="329">
        <v>2.4271300448430403E-2</v>
      </c>
      <c r="G412">
        <v>401</v>
      </c>
      <c r="H412">
        <f t="shared" ca="1" si="13"/>
        <v>8.9455841355784004E-3</v>
      </c>
    </row>
    <row r="413" spans="2:8">
      <c r="B413" s="293">
        <f>'Historical VAR Data'!B2573</f>
        <v>41900</v>
      </c>
      <c r="C413" s="292" t="str">
        <f>'Historical VAR Data'!F2573</f>
        <v>74.32</v>
      </c>
      <c r="D413" s="329">
        <f t="shared" si="12"/>
        <v>-0.12892639474917958</v>
      </c>
      <c r="E413" s="329">
        <v>2.4255788313120051E-2</v>
      </c>
      <c r="G413">
        <v>402</v>
      </c>
      <c r="H413">
        <f t="shared" ca="1" si="13"/>
        <v>-9.0453899541302896E-3</v>
      </c>
    </row>
    <row r="414" spans="2:8">
      <c r="B414" s="293">
        <f>'Historical VAR Data'!B3928</f>
        <v>39898</v>
      </c>
      <c r="C414" s="292" t="str">
        <f>'Historical VAR Data'!F3928</f>
        <v>85.32</v>
      </c>
      <c r="D414" s="329">
        <f t="shared" si="12"/>
        <v>0.26194349948232498</v>
      </c>
      <c r="E414" s="329">
        <v>2.4249699879951934E-2</v>
      </c>
      <c r="G414">
        <v>403</v>
      </c>
      <c r="H414">
        <f t="shared" ca="1" si="13"/>
        <v>-1.8912071789599076E-2</v>
      </c>
    </row>
    <row r="415" spans="2:8">
      <c r="B415" s="293">
        <f>'Historical VAR Data'!B4492</f>
        <v>39058</v>
      </c>
      <c r="C415" s="292" t="str">
        <f>'Historical VAR Data'!F4492</f>
        <v>67.61</v>
      </c>
      <c r="D415" s="329">
        <f t="shared" si="12"/>
        <v>-2.5090122566690628E-2</v>
      </c>
      <c r="E415" s="329">
        <v>2.4238751704287142E-2</v>
      </c>
      <c r="G415">
        <v>404</v>
      </c>
      <c r="H415">
        <f t="shared" ca="1" si="13"/>
        <v>9.3116313655419096E-5</v>
      </c>
    </row>
    <row r="416" spans="2:8">
      <c r="B416" s="293">
        <f>'Historical VAR Data'!B1185</f>
        <v>43970</v>
      </c>
      <c r="C416" s="292" t="str">
        <f>'Historical VAR Data'!F1185</f>
        <v>69.35</v>
      </c>
      <c r="D416" s="329">
        <f t="shared" si="12"/>
        <v>-0.63482702332683905</v>
      </c>
      <c r="E416" s="329">
        <v>2.4220942253729151E-2</v>
      </c>
      <c r="G416">
        <v>405</v>
      </c>
      <c r="H416">
        <f t="shared" ca="1" si="13"/>
        <v>7.49135136951962E-3</v>
      </c>
    </row>
    <row r="417" spans="2:8">
      <c r="B417" s="293">
        <f>'Historical VAR Data'!B392</f>
        <v>45132</v>
      </c>
      <c r="C417" s="292" t="str">
        <f>'Historical VAR Data'!F392</f>
        <v>189.91</v>
      </c>
      <c r="D417" s="329">
        <f t="shared" si="12"/>
        <v>1.3855043336264288</v>
      </c>
      <c r="E417" s="329">
        <v>2.421529500593253E-2</v>
      </c>
      <c r="G417">
        <v>406</v>
      </c>
      <c r="H417">
        <f t="shared" ca="1" si="13"/>
        <v>2.262516431598937E-2</v>
      </c>
    </row>
    <row r="418" spans="2:8">
      <c r="B418" s="293">
        <f>'Historical VAR Data'!B2164</f>
        <v>42515</v>
      </c>
      <c r="C418" s="292" t="str">
        <f>'Historical VAR Data'!F2164</f>
        <v>79.61</v>
      </c>
      <c r="D418" s="329">
        <f t="shared" si="12"/>
        <v>-0.34108591292832308</v>
      </c>
      <c r="E418" s="329">
        <v>2.4186285861314747E-2</v>
      </c>
      <c r="G418">
        <v>407</v>
      </c>
      <c r="H418">
        <f t="shared" ca="1" si="13"/>
        <v>7.1398814864335565E-3</v>
      </c>
    </row>
    <row r="419" spans="2:8">
      <c r="B419" s="293">
        <f>'Historical VAR Data'!B739</f>
        <v>44620</v>
      </c>
      <c r="C419" s="292" t="str">
        <f>'Historical VAR Data'!F739</f>
        <v>120.82</v>
      </c>
      <c r="D419" s="329">
        <f t="shared" si="12"/>
        <v>-0.70198806176310991</v>
      </c>
      <c r="E419" s="329">
        <v>2.4158684411290959E-2</v>
      </c>
      <c r="G419">
        <v>408</v>
      </c>
      <c r="H419">
        <f t="shared" ca="1" si="13"/>
        <v>1.5465920585315932E-2</v>
      </c>
    </row>
    <row r="420" spans="2:8">
      <c r="B420" s="293">
        <f>'Historical VAR Data'!B112</f>
        <v>45551</v>
      </c>
      <c r="C420" s="292" t="str">
        <f>'Historical VAR Data'!F112</f>
        <v>405.42</v>
      </c>
      <c r="D420" s="329">
        <f t="shared" si="12"/>
        <v>4.2386613257526813</v>
      </c>
      <c r="E420" s="329">
        <v>2.4149952003233471E-2</v>
      </c>
      <c r="G420">
        <v>409</v>
      </c>
      <c r="H420">
        <f t="shared" ca="1" si="13"/>
        <v>5.0072695680039223E-4</v>
      </c>
    </row>
    <row r="421" spans="2:8">
      <c r="B421" s="293">
        <f>'Historical VAR Data'!B2502</f>
        <v>42011</v>
      </c>
      <c r="C421" s="292" t="str">
        <f>'Historical VAR Data'!F2502</f>
        <v>77.39</v>
      </c>
      <c r="D421" s="329">
        <f t="shared" si="12"/>
        <v>-0.50193075041832924</v>
      </c>
      <c r="E421" s="329">
        <v>2.4083631070530735E-2</v>
      </c>
      <c r="G421">
        <v>410</v>
      </c>
      <c r="H421">
        <f t="shared" ca="1" si="13"/>
        <v>-2.5547765373854284E-2</v>
      </c>
    </row>
    <row r="422" spans="2:8">
      <c r="B422" s="293">
        <f>'Historical VAR Data'!B611</f>
        <v>44810</v>
      </c>
      <c r="C422" s="292" t="str">
        <f>'Historical VAR Data'!F611</f>
        <v>155.38</v>
      </c>
      <c r="D422" s="329">
        <f t="shared" si="12"/>
        <v>0.25296347068784769</v>
      </c>
      <c r="E422" s="329">
        <v>2.4055888749752889E-2</v>
      </c>
      <c r="G422">
        <v>411</v>
      </c>
      <c r="H422">
        <f t="shared" ca="1" si="13"/>
        <v>3.4041202922950493E-2</v>
      </c>
    </row>
    <row r="423" spans="2:8">
      <c r="B423" s="293">
        <f>'Historical VAR Data'!B4220</f>
        <v>39458</v>
      </c>
      <c r="C423" s="292" t="str">
        <f>'Historical VAR Data'!F4220</f>
        <v>124.01</v>
      </c>
      <c r="D423" s="329">
        <f t="shared" si="12"/>
        <v>1.0316186107470513</v>
      </c>
      <c r="E423" s="329">
        <v>2.402972749793568E-2</v>
      </c>
      <c r="G423">
        <v>412</v>
      </c>
      <c r="H423">
        <f t="shared" ca="1" si="13"/>
        <v>-4.8130467916722278E-2</v>
      </c>
    </row>
    <row r="424" spans="2:8">
      <c r="B424" s="293">
        <f>'Historical VAR Data'!B2707</f>
        <v>41702</v>
      </c>
      <c r="C424" s="292" t="str">
        <f>'Historical VAR Data'!F2707</f>
        <v>61.04</v>
      </c>
      <c r="D424" s="329">
        <f t="shared" si="12"/>
        <v>-0.34103422217424156</v>
      </c>
      <c r="E424" s="329">
        <v>2.398926354638483E-2</v>
      </c>
      <c r="G424">
        <v>413</v>
      </c>
      <c r="H424">
        <f t="shared" ca="1" si="13"/>
        <v>-1.7591445161134752E-2</v>
      </c>
    </row>
    <row r="425" spans="2:8">
      <c r="B425" s="293">
        <f>'Historical VAR Data'!B3504</f>
        <v>40522</v>
      </c>
      <c r="C425" s="292" t="str">
        <f>'Historical VAR Data'!F3504</f>
        <v>92.63</v>
      </c>
      <c r="D425" s="329">
        <f t="shared" si="12"/>
        <v>9.569434587177654E-2</v>
      </c>
      <c r="E425" s="329">
        <v>2.3988503205836856E-2</v>
      </c>
      <c r="G425">
        <v>414</v>
      </c>
      <c r="H425">
        <f t="shared" ca="1" si="13"/>
        <v>-8.3307657954292784E-3</v>
      </c>
    </row>
    <row r="426" spans="2:8">
      <c r="B426" s="293">
        <f>'Historical VAR Data'!B4308</f>
        <v>39330</v>
      </c>
      <c r="C426" s="292" t="str">
        <f>'Historical VAR Data'!F4308</f>
        <v>84.54</v>
      </c>
      <c r="D426" s="329">
        <f t="shared" si="12"/>
        <v>1.9413963583745319E-2</v>
      </c>
      <c r="E426" s="329">
        <v>2.398255813953493E-2</v>
      </c>
      <c r="G426">
        <v>415</v>
      </c>
      <c r="H426">
        <f t="shared" ca="1" si="13"/>
        <v>4.2185930051172552E-3</v>
      </c>
    </row>
    <row r="427" spans="2:8">
      <c r="B427" s="293">
        <f>'Historical VAR Data'!B1018</f>
        <v>44209</v>
      </c>
      <c r="C427" s="292" t="str">
        <f>'Historical VAR Data'!F1018</f>
        <v>82.93</v>
      </c>
      <c r="D427" s="329">
        <f t="shared" si="12"/>
        <v>-0.77838646749151541</v>
      </c>
      <c r="E427" s="329">
        <v>2.3953574515372417E-2</v>
      </c>
      <c r="G427">
        <v>416</v>
      </c>
      <c r="H427">
        <f t="shared" ca="1" si="13"/>
        <v>-8.9275778411340729E-3</v>
      </c>
    </row>
    <row r="428" spans="2:8">
      <c r="B428" s="293">
        <f>'Historical VAR Data'!B150</f>
        <v>45496</v>
      </c>
      <c r="C428" s="292" t="str">
        <f>'Historical VAR Data'!F150</f>
        <v>374.21</v>
      </c>
      <c r="D428" s="329">
        <f t="shared" si="12"/>
        <v>6.2874391431353445</v>
      </c>
      <c r="E428" s="329">
        <v>2.3942428719969357E-2</v>
      </c>
      <c r="G428">
        <v>417</v>
      </c>
      <c r="H428">
        <f t="shared" ca="1" si="13"/>
        <v>3.812457430831361E-3</v>
      </c>
    </row>
    <row r="429" spans="2:8">
      <c r="B429" s="293">
        <f>'Historical VAR Data'!B4701</f>
        <v>38751</v>
      </c>
      <c r="C429" s="292" t="str">
        <f>'Historical VAR Data'!F4701</f>
        <v>51.35</v>
      </c>
      <c r="D429" s="329">
        <f t="shared" si="12"/>
        <v>-0.211939840392879</v>
      </c>
      <c r="E429" s="329">
        <v>2.3928215353938243E-2</v>
      </c>
      <c r="G429">
        <v>418</v>
      </c>
      <c r="H429">
        <f t="shared" ca="1" si="13"/>
        <v>-2.2358859128646857E-3</v>
      </c>
    </row>
    <row r="430" spans="2:8">
      <c r="B430" s="293">
        <f>'Historical VAR Data'!B4425</f>
        <v>39160</v>
      </c>
      <c r="C430" s="292" t="str">
        <f>'Historical VAR Data'!F4425</f>
        <v>65.16</v>
      </c>
      <c r="D430" s="329">
        <f t="shared" si="12"/>
        <v>-0.16547131147540986</v>
      </c>
      <c r="E430" s="329">
        <v>2.3884349465744751E-2</v>
      </c>
      <c r="G430">
        <v>419</v>
      </c>
      <c r="H430">
        <f t="shared" ca="1" si="13"/>
        <v>1.7146940886183853E-3</v>
      </c>
    </row>
    <row r="431" spans="2:8">
      <c r="B431" s="293">
        <f>'Historical VAR Data'!B2656</f>
        <v>41780</v>
      </c>
      <c r="C431" s="292" t="str">
        <f>'Historical VAR Data'!F2656</f>
        <v>78.08</v>
      </c>
      <c r="D431" s="329">
        <f t="shared" si="12"/>
        <v>-9.5668288163076265E-2</v>
      </c>
      <c r="E431" s="329">
        <v>2.3865722528192933E-2</v>
      </c>
      <c r="G431">
        <v>420</v>
      </c>
      <c r="H431">
        <f t="shared" ca="1" si="13"/>
        <v>1.1528833553435716E-2</v>
      </c>
    </row>
    <row r="432" spans="2:8">
      <c r="B432" s="293">
        <f>'Historical VAR Data'!B1483</f>
        <v>43518</v>
      </c>
      <c r="C432" s="292" t="str">
        <f>'Historical VAR Data'!F1483</f>
        <v>86.34</v>
      </c>
      <c r="D432" s="329">
        <f t="shared" si="12"/>
        <v>1.3284789644012946</v>
      </c>
      <c r="E432" s="329">
        <v>2.383493418712208E-2</v>
      </c>
      <c r="G432">
        <v>421</v>
      </c>
      <c r="H432">
        <f t="shared" ca="1" si="13"/>
        <v>-1.3207855325369782E-2</v>
      </c>
    </row>
    <row r="433" spans="2:8">
      <c r="B433" s="293">
        <f>'Historical VAR Data'!B4916</f>
        <v>38439</v>
      </c>
      <c r="C433" s="292" t="str">
        <f>'Historical VAR Data'!F4916</f>
        <v>37.08</v>
      </c>
      <c r="D433" s="329">
        <f t="shared" si="12"/>
        <v>-0.53562930494677519</v>
      </c>
      <c r="E433" s="329">
        <v>2.3743787962451669E-2</v>
      </c>
      <c r="G433">
        <v>422</v>
      </c>
      <c r="H433">
        <f t="shared" ca="1" si="13"/>
        <v>-2.2021867050777784E-3</v>
      </c>
    </row>
    <row r="434" spans="2:8">
      <c r="B434" s="293">
        <f>'Historical VAR Data'!B3265</f>
        <v>40877</v>
      </c>
      <c r="C434" s="292" t="str">
        <f>'Historical VAR Data'!F3265</f>
        <v>79.85</v>
      </c>
      <c r="D434" s="329">
        <f t="shared" si="12"/>
        <v>7.5131277770297544E-2</v>
      </c>
      <c r="E434" s="329">
        <v>2.3717948717948644E-2</v>
      </c>
      <c r="G434">
        <v>423</v>
      </c>
      <c r="H434">
        <f t="shared" ca="1" si="13"/>
        <v>-2.486269959257886E-2</v>
      </c>
    </row>
    <row r="435" spans="2:8">
      <c r="B435" s="293">
        <f>'Historical VAR Data'!B4002</f>
        <v>39784</v>
      </c>
      <c r="C435" s="292" t="str">
        <f>'Historical VAR Data'!F4002</f>
        <v>74.27</v>
      </c>
      <c r="D435" s="329">
        <f t="shared" si="12"/>
        <v>-0.2653081412602632</v>
      </c>
      <c r="E435" s="329">
        <v>2.3707787732598195E-2</v>
      </c>
      <c r="G435">
        <v>424</v>
      </c>
      <c r="H435">
        <f t="shared" ca="1" si="13"/>
        <v>1.2426591027943152E-2</v>
      </c>
    </row>
    <row r="436" spans="2:8">
      <c r="B436" s="293">
        <f>'Historical VAR Data'!B1712</f>
        <v>43180</v>
      </c>
      <c r="C436" s="292" t="str">
        <f>'Historical VAR Data'!F1712</f>
        <v>101.09</v>
      </c>
      <c r="D436" s="329">
        <f t="shared" si="12"/>
        <v>-0.75820995479442233</v>
      </c>
      <c r="E436" s="329">
        <v>2.3696202531645606E-2</v>
      </c>
      <c r="G436">
        <v>425</v>
      </c>
      <c r="H436">
        <f t="shared" ca="1" si="13"/>
        <v>-6.8755487856132355E-3</v>
      </c>
    </row>
    <row r="437" spans="2:8">
      <c r="B437" s="293">
        <f>'Historical VAR Data'!B109</f>
        <v>45554</v>
      </c>
      <c r="C437" s="292" t="str">
        <f>'Historical VAR Data'!F109</f>
        <v>418.09</v>
      </c>
      <c r="D437" s="329">
        <f t="shared" si="12"/>
        <v>3.7188487584650116</v>
      </c>
      <c r="E437" s="329">
        <v>2.3651543716181396E-2</v>
      </c>
      <c r="G437">
        <v>426</v>
      </c>
      <c r="H437">
        <f t="shared" ca="1" si="13"/>
        <v>-1.6221555960572998E-2</v>
      </c>
    </row>
    <row r="438" spans="2:8">
      <c r="B438" s="293">
        <f>'Historical VAR Data'!B3343</f>
        <v>40757</v>
      </c>
      <c r="C438" s="292" t="str">
        <f>'Historical VAR Data'!F3343</f>
        <v>88.60</v>
      </c>
      <c r="D438" s="329">
        <f t="shared" si="12"/>
        <v>0.23587669130980607</v>
      </c>
      <c r="E438" s="329">
        <v>2.3567467652495285E-2</v>
      </c>
      <c r="G438">
        <v>427</v>
      </c>
      <c r="H438">
        <f t="shared" ca="1" si="13"/>
        <v>1.3125841002363607E-2</v>
      </c>
    </row>
    <row r="439" spans="2:8">
      <c r="B439" s="293">
        <f>'Historical VAR Data'!B2229</f>
        <v>42416</v>
      </c>
      <c r="C439" s="292" t="str">
        <f>'Historical VAR Data'!F2229</f>
        <v>71.69</v>
      </c>
      <c r="D439" s="329">
        <f t="shared" si="12"/>
        <v>-0.78670038678964593</v>
      </c>
      <c r="E439" s="329">
        <v>2.3557966876070691E-2</v>
      </c>
      <c r="G439">
        <v>428</v>
      </c>
      <c r="H439">
        <f t="shared" ca="1" si="13"/>
        <v>1.0575937155405649E-2</v>
      </c>
    </row>
    <row r="440" spans="2:8">
      <c r="B440" s="293">
        <f>'Historical VAR Data'!B243</f>
        <v>45352</v>
      </c>
      <c r="C440" s="292" t="str">
        <f>'Historical VAR Data'!F243</f>
        <v>336.10</v>
      </c>
      <c r="D440" s="329">
        <f t="shared" si="12"/>
        <v>3.6474004424778768</v>
      </c>
      <c r="E440" s="329">
        <v>2.3540518317751374E-2</v>
      </c>
      <c r="G440">
        <v>429</v>
      </c>
      <c r="H440">
        <f t="shared" ca="1" si="13"/>
        <v>1.7306246155326228E-2</v>
      </c>
    </row>
    <row r="441" spans="2:8">
      <c r="B441" s="293">
        <f>'Historical VAR Data'!B2764</f>
        <v>41619</v>
      </c>
      <c r="C441" s="292" t="str">
        <f>'Historical VAR Data'!F2764</f>
        <v>72.32</v>
      </c>
      <c r="D441" s="329">
        <f t="shared" si="12"/>
        <v>-0.16344707923655302</v>
      </c>
      <c r="E441" s="329">
        <v>2.3492782337956365E-2</v>
      </c>
      <c r="G441">
        <v>430</v>
      </c>
      <c r="H441">
        <f t="shared" ca="1" si="13"/>
        <v>-1.1495779637415207E-2</v>
      </c>
    </row>
    <row r="442" spans="2:8">
      <c r="B442" s="293">
        <f>'Historical VAR Data'!B3223</f>
        <v>40939</v>
      </c>
      <c r="C442" s="292" t="str">
        <f>'Historical VAR Data'!F3223</f>
        <v>86.45</v>
      </c>
      <c r="D442" s="329">
        <f t="shared" si="12"/>
        <v>0.17140921409214099</v>
      </c>
      <c r="E442" s="329">
        <v>2.3440274653723264E-2</v>
      </c>
      <c r="G442">
        <v>431</v>
      </c>
      <c r="H442">
        <f t="shared" ca="1" si="13"/>
        <v>1.2242485519921858E-2</v>
      </c>
    </row>
    <row r="443" spans="2:8">
      <c r="B443" s="293">
        <f>'Historical VAR Data'!B2275</f>
        <v>42348</v>
      </c>
      <c r="C443" s="292" t="str">
        <f>'Historical VAR Data'!F2275</f>
        <v>73.80</v>
      </c>
      <c r="D443" s="329">
        <f t="shared" si="12"/>
        <v>1.1944692239072254</v>
      </c>
      <c r="E443" s="329">
        <v>2.3436416585771707E-2</v>
      </c>
      <c r="G443">
        <v>432</v>
      </c>
      <c r="H443">
        <f t="shared" ca="1" si="13"/>
        <v>3.8810246084917427E-2</v>
      </c>
    </row>
    <row r="444" spans="2:8">
      <c r="B444" s="293">
        <f>'Historical VAR Data'!B4997</f>
        <v>38321</v>
      </c>
      <c r="C444" s="292" t="str">
        <f>'Historical VAR Data'!F4997</f>
        <v>33.63</v>
      </c>
      <c r="D444" s="329">
        <f t="shared" si="12"/>
        <v>-0.53906249999999989</v>
      </c>
      <c r="E444" s="329">
        <v>2.3432744978697601E-2</v>
      </c>
      <c r="G444">
        <v>433</v>
      </c>
      <c r="H444">
        <f t="shared" ca="1" si="13"/>
        <v>1.4615929803057716E-2</v>
      </c>
    </row>
    <row r="445" spans="2:8">
      <c r="B445" s="293">
        <f>'Historical VAR Data'!B2877</f>
        <v>41451</v>
      </c>
      <c r="C445" s="292" t="str">
        <f>'Historical VAR Data'!F2877</f>
        <v>72.96</v>
      </c>
      <c r="D445" s="329">
        <f t="shared" si="12"/>
        <v>0.32485927001997444</v>
      </c>
      <c r="E445" s="329">
        <v>2.3425445364005995E-2</v>
      </c>
      <c r="G445">
        <v>434</v>
      </c>
      <c r="H445">
        <f t="shared" ca="1" si="13"/>
        <v>2.1535481501643354E-2</v>
      </c>
    </row>
    <row r="446" spans="2:8">
      <c r="B446" s="293">
        <f>'Historical VAR Data'!B4572</f>
        <v>38940</v>
      </c>
      <c r="C446" s="292" t="str">
        <f>'Historical VAR Data'!F4572</f>
        <v>55.07</v>
      </c>
      <c r="D446" s="329">
        <f t="shared" si="12"/>
        <v>-0.4329111317063124</v>
      </c>
      <c r="E446" s="329">
        <v>2.3415721984761158E-2</v>
      </c>
      <c r="G446">
        <v>435</v>
      </c>
      <c r="H446">
        <f t="shared" ca="1" si="13"/>
        <v>-1.2487852385975872E-2</v>
      </c>
    </row>
    <row r="447" spans="2:8">
      <c r="B447" s="293">
        <f>'Historical VAR Data'!B1389</f>
        <v>43662</v>
      </c>
      <c r="C447" s="292" t="str">
        <f>'Historical VAR Data'!F1389</f>
        <v>97.11</v>
      </c>
      <c r="D447" s="329">
        <f t="shared" si="12"/>
        <v>0.92869910625620644</v>
      </c>
      <c r="E447" s="329">
        <v>2.3395510591210863E-2</v>
      </c>
      <c r="G447">
        <v>436</v>
      </c>
      <c r="H447">
        <f t="shared" ca="1" si="13"/>
        <v>1.0900684155528993E-2</v>
      </c>
    </row>
    <row r="448" spans="2:8">
      <c r="B448" s="293">
        <f>'Historical VAR Data'!B4588</f>
        <v>38918</v>
      </c>
      <c r="C448" s="292" t="str">
        <f>'Historical VAR Data'!F4588</f>
        <v>50.35</v>
      </c>
      <c r="D448" s="329">
        <f t="shared" si="12"/>
        <v>-0.53293135435992578</v>
      </c>
      <c r="E448" s="329">
        <v>2.3373983739837369E-2</v>
      </c>
      <c r="G448">
        <v>437</v>
      </c>
      <c r="H448">
        <f t="shared" ca="1" si="13"/>
        <v>1.3677821009276073E-2</v>
      </c>
    </row>
    <row r="449" spans="2:8">
      <c r="B449" s="293">
        <f>'Historical VAR Data'!B4248</f>
        <v>39416</v>
      </c>
      <c r="C449" s="292" t="str">
        <f>'Historical VAR Data'!F4248</f>
        <v>107.80</v>
      </c>
      <c r="D449" s="329">
        <f t="shared" si="12"/>
        <v>1.7605633802816902</v>
      </c>
      <c r="E449" s="329">
        <v>2.3352952344788243E-2</v>
      </c>
      <c r="G449">
        <v>438</v>
      </c>
      <c r="H449">
        <f t="shared" ca="1" si="13"/>
        <v>-1.1335008564132729E-2</v>
      </c>
    </row>
    <row r="450" spans="2:8">
      <c r="B450" s="293">
        <f>'Historical VAR Data'!B4952</f>
        <v>38386</v>
      </c>
      <c r="C450" s="292" t="str">
        <f>'Historical VAR Data'!F4952</f>
        <v>39.05</v>
      </c>
      <c r="D450" s="329">
        <f t="shared" si="12"/>
        <v>-0.72430104490256986</v>
      </c>
      <c r="E450" s="329">
        <v>2.332285115303985E-2</v>
      </c>
      <c r="G450">
        <v>439</v>
      </c>
      <c r="H450">
        <f t="shared" ca="1" si="13"/>
        <v>4.5594541605326368E-3</v>
      </c>
    </row>
    <row r="451" spans="2:8">
      <c r="B451" s="293">
        <f>'Historical VAR Data'!B634</f>
        <v>44774</v>
      </c>
      <c r="C451" s="292" t="str">
        <f>'Historical VAR Data'!F634</f>
        <v>141.64</v>
      </c>
      <c r="D451" s="329">
        <f t="shared" si="12"/>
        <v>0.86050177328254296</v>
      </c>
      <c r="E451" s="329">
        <v>2.3262534315850306E-2</v>
      </c>
      <c r="G451">
        <v>440</v>
      </c>
      <c r="H451">
        <f t="shared" ca="1" si="13"/>
        <v>4.0857227057688121E-2</v>
      </c>
    </row>
    <row r="452" spans="2:8">
      <c r="B452" s="293">
        <f>'Historical VAR Data'!B1005</f>
        <v>44229</v>
      </c>
      <c r="C452" s="292" t="str">
        <f>'Historical VAR Data'!F1005</f>
        <v>76.13</v>
      </c>
      <c r="D452" s="329">
        <f t="shared" si="12"/>
        <v>0.21691176470588225</v>
      </c>
      <c r="E452" s="329">
        <v>2.325268817204287E-2</v>
      </c>
      <c r="G452">
        <v>441</v>
      </c>
      <c r="H452">
        <f t="shared" ca="1" si="13"/>
        <v>2.0845015296075617E-2</v>
      </c>
    </row>
    <row r="453" spans="2:8">
      <c r="B453" s="293">
        <f>'Historical VAR Data'!B2705</f>
        <v>41704</v>
      </c>
      <c r="C453" s="292" t="str">
        <f>'Historical VAR Data'!F2705</f>
        <v>62.56</v>
      </c>
      <c r="D453" s="329">
        <f t="shared" si="12"/>
        <v>-0.17182949430765163</v>
      </c>
      <c r="E453" s="329">
        <v>2.3225384363755344E-2</v>
      </c>
      <c r="G453">
        <v>442</v>
      </c>
      <c r="H453">
        <f t="shared" ca="1" si="13"/>
        <v>-2.3159448538627382E-3</v>
      </c>
    </row>
    <row r="454" spans="2:8">
      <c r="B454" s="293">
        <f>'Historical VAR Data'!B2193</f>
        <v>42471</v>
      </c>
      <c r="C454" s="292" t="str">
        <f>'Historical VAR Data'!F2193</f>
        <v>75.54</v>
      </c>
      <c r="D454" s="329">
        <f t="shared" si="12"/>
        <v>-0.41914648212226069</v>
      </c>
      <c r="E454" s="329">
        <v>2.3161316537992794E-2</v>
      </c>
      <c r="G454">
        <v>443</v>
      </c>
      <c r="H454">
        <f t="shared" ca="1" si="13"/>
        <v>-1.6660738486027719E-3</v>
      </c>
    </row>
    <row r="455" spans="2:8">
      <c r="B455" s="293">
        <f>'Historical VAR Data'!B650</f>
        <v>44750</v>
      </c>
      <c r="C455" s="292" t="str">
        <f>'Historical VAR Data'!F650</f>
        <v>130.05</v>
      </c>
      <c r="D455" s="329">
        <f t="shared" si="12"/>
        <v>1.12847790507365</v>
      </c>
      <c r="E455" s="329">
        <v>2.3129572810951238E-2</v>
      </c>
      <c r="G455">
        <v>444</v>
      </c>
      <c r="H455">
        <f t="shared" ca="1" si="13"/>
        <v>7.5953964658737128E-3</v>
      </c>
    </row>
    <row r="456" spans="2:8">
      <c r="B456" s="293">
        <f>'Historical VAR Data'!B4480</f>
        <v>39077</v>
      </c>
      <c r="C456" s="292" t="str">
        <f>'Historical VAR Data'!F4480</f>
        <v>61.10</v>
      </c>
      <c r="D456" s="329">
        <f t="shared" si="12"/>
        <v>-0.2005756901740155</v>
      </c>
      <c r="E456" s="329">
        <v>2.3107836570663138E-2</v>
      </c>
      <c r="G456">
        <v>445</v>
      </c>
      <c r="H456">
        <f t="shared" ca="1" si="13"/>
        <v>-1.2975995952177743E-2</v>
      </c>
    </row>
    <row r="457" spans="2:8">
      <c r="B457" s="293">
        <f>'Historical VAR Data'!B2402</f>
        <v>42160</v>
      </c>
      <c r="C457" s="292" t="str">
        <f>'Historical VAR Data'!F2402</f>
        <v>76.43</v>
      </c>
      <c r="D457" s="329">
        <f t="shared" si="12"/>
        <v>-0.38053169071162257</v>
      </c>
      <c r="E457" s="329">
        <v>2.3022353098648283E-2</v>
      </c>
      <c r="G457">
        <v>446</v>
      </c>
      <c r="H457">
        <f t="shared" ca="1" si="13"/>
        <v>-2.2606908036576827E-2</v>
      </c>
    </row>
    <row r="458" spans="2:8">
      <c r="B458" s="293">
        <f>'Historical VAR Data'!B817</f>
        <v>44508</v>
      </c>
      <c r="C458" s="292" t="str">
        <f>'Historical VAR Data'!F817</f>
        <v>123.38</v>
      </c>
      <c r="D458" s="329">
        <f t="shared" si="12"/>
        <v>0.66752263819435065</v>
      </c>
      <c r="E458" s="329">
        <v>2.2966586518530768E-2</v>
      </c>
      <c r="G458">
        <v>447</v>
      </c>
      <c r="H458">
        <f t="shared" ca="1" si="13"/>
        <v>1.8471928042978682E-2</v>
      </c>
    </row>
    <row r="459" spans="2:8">
      <c r="B459" s="293">
        <f>'Historical VAR Data'!B1062</f>
        <v>44145</v>
      </c>
      <c r="C459" s="292" t="str">
        <f>'Historical VAR Data'!F1062</f>
        <v>73.99</v>
      </c>
      <c r="D459" s="329">
        <f t="shared" si="12"/>
        <v>5.039750141964789E-2</v>
      </c>
      <c r="E459" s="329">
        <v>2.2950366376330661E-2</v>
      </c>
      <c r="G459">
        <v>448</v>
      </c>
      <c r="H459">
        <f t="shared" ca="1" si="13"/>
        <v>-3.7537634954285496E-3</v>
      </c>
    </row>
    <row r="460" spans="2:8">
      <c r="B460" s="293">
        <f>'Historical VAR Data'!B4352</f>
        <v>39267</v>
      </c>
      <c r="C460" s="292" t="str">
        <f>'Historical VAR Data'!F4352</f>
        <v>70.44</v>
      </c>
      <c r="D460" s="329">
        <f t="shared" ref="D460:D523" si="14">(C460-C461)/C461</f>
        <v>-0.12355356476297133</v>
      </c>
      <c r="E460" s="329">
        <v>2.2945106012198638E-2</v>
      </c>
      <c r="G460">
        <v>449</v>
      </c>
      <c r="H460">
        <f t="shared" ca="1" si="13"/>
        <v>-1.4270816726575375E-2</v>
      </c>
    </row>
    <row r="461" spans="2:8">
      <c r="B461" s="293">
        <f>'Historical VAR Data'!B2176</f>
        <v>42499</v>
      </c>
      <c r="C461" s="292" t="str">
        <f>'Historical VAR Data'!F2176</f>
        <v>80.37</v>
      </c>
      <c r="D461" s="329">
        <f t="shared" si="14"/>
        <v>-0.22295272164749105</v>
      </c>
      <c r="E461" s="329">
        <v>2.2909507445590067E-2</v>
      </c>
      <c r="G461">
        <v>450</v>
      </c>
      <c r="H461">
        <f t="shared" ref="H461:H524" ca="1" si="15">_xlfn.NORM.INV(RAND(),N$12,N$13)</f>
        <v>-3.6302898978570641E-2</v>
      </c>
    </row>
    <row r="462" spans="2:8">
      <c r="B462" s="293">
        <f>'Historical VAR Data'!B1684</f>
        <v>43223</v>
      </c>
      <c r="C462" s="292" t="str">
        <f>'Historical VAR Data'!F1684</f>
        <v>103.43</v>
      </c>
      <c r="D462" s="329">
        <f t="shared" si="14"/>
        <v>-2.1198069461531133E-2</v>
      </c>
      <c r="E462" s="329">
        <v>2.2844145569620274E-2</v>
      </c>
      <c r="G462">
        <v>451</v>
      </c>
      <c r="H462">
        <f t="shared" ca="1" si="15"/>
        <v>4.5235181227486501E-2</v>
      </c>
    </row>
    <row r="463" spans="2:8">
      <c r="B463" s="293">
        <f>'Historical VAR Data'!B3555</f>
        <v>40449</v>
      </c>
      <c r="C463" s="292" t="str">
        <f>'Historical VAR Data'!F3555</f>
        <v>105.67</v>
      </c>
      <c r="D463" s="329">
        <f t="shared" si="14"/>
        <v>0.24831659775546361</v>
      </c>
      <c r="E463" s="329">
        <v>2.284386797018681E-2</v>
      </c>
      <c r="G463">
        <v>452</v>
      </c>
      <c r="H463">
        <f t="shared" ca="1" si="15"/>
        <v>-1.3067777490111374E-2</v>
      </c>
    </row>
    <row r="464" spans="2:8">
      <c r="B464" s="293">
        <f>'Historical VAR Data'!B3058</f>
        <v>41180</v>
      </c>
      <c r="C464" s="292" t="str">
        <f>'Historical VAR Data'!F3058</f>
        <v>84.65</v>
      </c>
      <c r="D464" s="329">
        <f t="shared" si="14"/>
        <v>-5.9757858491613858E-2</v>
      </c>
      <c r="E464" s="329">
        <v>2.2837119381343651E-2</v>
      </c>
      <c r="G464">
        <v>453</v>
      </c>
      <c r="H464">
        <f t="shared" ca="1" si="15"/>
        <v>6.8654565096292232E-3</v>
      </c>
    </row>
    <row r="465" spans="2:8">
      <c r="B465" s="293">
        <f>'Historical VAR Data'!B4182</f>
        <v>39512</v>
      </c>
      <c r="C465" s="292" t="str">
        <f>'Historical VAR Data'!F4182</f>
        <v>90.03</v>
      </c>
      <c r="D465" s="329">
        <f t="shared" si="14"/>
        <v>9.5922093730979846E-2</v>
      </c>
      <c r="E465" s="329">
        <v>2.2835719154737619E-2</v>
      </c>
      <c r="G465">
        <v>454</v>
      </c>
      <c r="H465">
        <f t="shared" ca="1" si="15"/>
        <v>4.816300254053241E-3</v>
      </c>
    </row>
    <row r="466" spans="2:8">
      <c r="B466" s="293">
        <f>'Historical VAR Data'!B4061</f>
        <v>39693</v>
      </c>
      <c r="C466" s="292" t="str">
        <f>'Historical VAR Data'!F4061</f>
        <v>82.15</v>
      </c>
      <c r="D466" s="329">
        <f t="shared" si="14"/>
        <v>-0.15743589743589737</v>
      </c>
      <c r="E466" s="329">
        <v>2.2783864541832826E-2</v>
      </c>
      <c r="G466">
        <v>455</v>
      </c>
      <c r="H466">
        <f t="shared" ca="1" si="15"/>
        <v>2.9579954975627647E-2</v>
      </c>
    </row>
    <row r="467" spans="2:8">
      <c r="B467" s="293">
        <f>'Historical VAR Data'!B876</f>
        <v>44419</v>
      </c>
      <c r="C467" s="292" t="str">
        <f>'Historical VAR Data'!F876</f>
        <v>97.50</v>
      </c>
      <c r="D467" s="329">
        <f t="shared" si="14"/>
        <v>0.41673931996512653</v>
      </c>
      <c r="E467" s="329">
        <v>2.2763033672506049E-2</v>
      </c>
      <c r="G467">
        <v>456</v>
      </c>
      <c r="H467">
        <f t="shared" ca="1" si="15"/>
        <v>2.3958571369618677E-2</v>
      </c>
    </row>
    <row r="468" spans="2:8">
      <c r="B468" s="293">
        <f>'Historical VAR Data'!B1140</f>
        <v>44034</v>
      </c>
      <c r="C468" s="292" t="str">
        <f>'Historical VAR Data'!F1140</f>
        <v>68.82</v>
      </c>
      <c r="D468" s="329">
        <f t="shared" si="14"/>
        <v>-0.4635591238600047</v>
      </c>
      <c r="E468" s="329">
        <v>2.2737405260811219E-2</v>
      </c>
      <c r="G468">
        <v>457</v>
      </c>
      <c r="H468">
        <f t="shared" ca="1" si="15"/>
        <v>-2.8356450237446484E-2</v>
      </c>
    </row>
    <row r="469" spans="2:8">
      <c r="B469" s="293">
        <f>'Historical VAR Data'!B657</f>
        <v>44741</v>
      </c>
      <c r="C469" s="292" t="str">
        <f>'Historical VAR Data'!F657</f>
        <v>128.29</v>
      </c>
      <c r="D469" s="329">
        <f t="shared" si="14"/>
        <v>0.7785942049078054</v>
      </c>
      <c r="E469" s="329">
        <v>2.2720025510204037E-2</v>
      </c>
      <c r="G469">
        <v>458</v>
      </c>
      <c r="H469">
        <f t="shared" ca="1" si="15"/>
        <v>-2.3696797471340691E-2</v>
      </c>
    </row>
    <row r="470" spans="2:8">
      <c r="B470" s="293">
        <f>'Historical VAR Data'!B1194</f>
        <v>43957</v>
      </c>
      <c r="C470" s="292" t="str">
        <f>'Historical VAR Data'!F1194</f>
        <v>72.13</v>
      </c>
      <c r="D470" s="329">
        <f t="shared" si="14"/>
        <v>-0.23849239864864868</v>
      </c>
      <c r="E470" s="329">
        <v>2.2685382106904781E-2</v>
      </c>
      <c r="G470">
        <v>459</v>
      </c>
      <c r="H470">
        <f t="shared" ca="1" si="15"/>
        <v>-3.3955104124903893E-2</v>
      </c>
    </row>
    <row r="471" spans="2:8">
      <c r="B471" s="293">
        <f>'Historical VAR Data'!B1959</f>
        <v>42817</v>
      </c>
      <c r="C471" s="292" t="str">
        <f>'Historical VAR Data'!F1959</f>
        <v>94.72</v>
      </c>
      <c r="D471" s="329">
        <f t="shared" si="14"/>
        <v>0.33709768492377179</v>
      </c>
      <c r="E471" s="329">
        <v>2.26732887065428E-2</v>
      </c>
      <c r="G471">
        <v>460</v>
      </c>
      <c r="H471">
        <f t="shared" ca="1" si="15"/>
        <v>1.2362352370247968E-2</v>
      </c>
    </row>
    <row r="472" spans="2:8">
      <c r="B472" s="293">
        <f>'Historical VAR Data'!B1181</f>
        <v>43977</v>
      </c>
      <c r="C472" s="292" t="str">
        <f>'Historical VAR Data'!F1181</f>
        <v>70.84</v>
      </c>
      <c r="D472" s="329">
        <f t="shared" si="14"/>
        <v>-3.697661772702554E-2</v>
      </c>
      <c r="E472" s="329">
        <v>2.2664934314999385E-2</v>
      </c>
      <c r="G472">
        <v>461</v>
      </c>
      <c r="H472">
        <f t="shared" ca="1" si="15"/>
        <v>-3.6069668034813818E-2</v>
      </c>
    </row>
    <row r="473" spans="2:8">
      <c r="B473" s="293">
        <f>'Historical VAR Data'!B2939</f>
        <v>41358</v>
      </c>
      <c r="C473" s="292" t="str">
        <f>'Historical VAR Data'!F2939</f>
        <v>73.56</v>
      </c>
      <c r="D473" s="329">
        <f t="shared" si="14"/>
        <v>-2.1678414682803505E-2</v>
      </c>
      <c r="E473" s="329">
        <v>2.266092033921862E-2</v>
      </c>
      <c r="G473">
        <v>462</v>
      </c>
      <c r="H473">
        <f t="shared" ca="1" si="15"/>
        <v>-1.6078081127340865E-2</v>
      </c>
    </row>
    <row r="474" spans="2:8">
      <c r="B474" s="293">
        <f>'Historical VAR Data'!B2299</f>
        <v>42311</v>
      </c>
      <c r="C474" s="292" t="str">
        <f>'Historical VAR Data'!F2299</f>
        <v>75.19</v>
      </c>
      <c r="D474" s="329">
        <f t="shared" si="14"/>
        <v>-0.8007367361000689</v>
      </c>
      <c r="E474" s="329">
        <v>2.2575819393444805E-2</v>
      </c>
      <c r="G474">
        <v>463</v>
      </c>
      <c r="H474">
        <f t="shared" ca="1" si="15"/>
        <v>7.4556567157293106E-3</v>
      </c>
    </row>
    <row r="475" spans="2:8">
      <c r="B475" s="293">
        <f>'Historical VAR Data'!B155</f>
        <v>45488</v>
      </c>
      <c r="C475" s="292" t="str">
        <f>'Historical VAR Data'!F155</f>
        <v>377.34</v>
      </c>
      <c r="D475" s="329">
        <f t="shared" si="14"/>
        <v>5.1087906750849923</v>
      </c>
      <c r="E475" s="329">
        <v>2.2518494431347052E-2</v>
      </c>
      <c r="G475">
        <v>464</v>
      </c>
      <c r="H475">
        <f t="shared" ca="1" si="15"/>
        <v>3.680910092397648E-3</v>
      </c>
    </row>
    <row r="476" spans="2:8">
      <c r="B476" s="293">
        <f>'Historical VAR Data'!B4504</f>
        <v>39042</v>
      </c>
      <c r="C476" s="292" t="str">
        <f>'Historical VAR Data'!F4504</f>
        <v>61.77</v>
      </c>
      <c r="D476" s="329">
        <f t="shared" si="14"/>
        <v>-0.34648751586965715</v>
      </c>
      <c r="E476" s="329">
        <v>2.2512829001821E-2</v>
      </c>
      <c r="G476">
        <v>465</v>
      </c>
      <c r="H476">
        <f t="shared" ca="1" si="15"/>
        <v>-2.0619625366850244E-2</v>
      </c>
    </row>
    <row r="477" spans="2:8">
      <c r="B477" s="293">
        <f>'Historical VAR Data'!B3428</f>
        <v>40633</v>
      </c>
      <c r="C477" s="292" t="str">
        <f>'Historical VAR Data'!F3428</f>
        <v>94.52</v>
      </c>
      <c r="D477" s="329">
        <f t="shared" si="14"/>
        <v>-1.8891426198879048E-2</v>
      </c>
      <c r="E477" s="329">
        <v>2.2501081782778001E-2</v>
      </c>
      <c r="G477">
        <v>466</v>
      </c>
      <c r="H477">
        <f t="shared" ca="1" si="15"/>
        <v>-2.2928180960528451E-2</v>
      </c>
    </row>
    <row r="478" spans="2:8">
      <c r="B478" s="293">
        <f>'Historical VAR Data'!B1386</f>
        <v>43665</v>
      </c>
      <c r="C478" s="292" t="str">
        <f>'Historical VAR Data'!F1386</f>
        <v>96.34</v>
      </c>
      <c r="D478" s="329">
        <f t="shared" si="14"/>
        <v>0.29263383872266202</v>
      </c>
      <c r="E478" s="329">
        <v>2.2500530672893277E-2</v>
      </c>
      <c r="G478">
        <v>467</v>
      </c>
      <c r="H478">
        <f t="shared" ca="1" si="15"/>
        <v>1.1619023638600215E-2</v>
      </c>
    </row>
    <row r="479" spans="2:8">
      <c r="B479" s="293">
        <f>'Historical VAR Data'!B1178</f>
        <v>43980</v>
      </c>
      <c r="C479" s="292" t="str">
        <f>'Historical VAR Data'!F1178</f>
        <v>74.53</v>
      </c>
      <c r="D479" s="329">
        <f t="shared" si="14"/>
        <v>-0.75156666666666672</v>
      </c>
      <c r="E479" s="329">
        <v>2.2499657017423524E-2</v>
      </c>
      <c r="G479">
        <v>468</v>
      </c>
      <c r="H479">
        <f t="shared" ca="1" si="15"/>
        <v>2.7225575962756699E-2</v>
      </c>
    </row>
    <row r="480" spans="2:8">
      <c r="B480" s="293">
        <f>'Historical VAR Data'!B289</f>
        <v>45286</v>
      </c>
      <c r="C480" s="292" t="str">
        <f>'Historical VAR Data'!F289</f>
        <v>300.00</v>
      </c>
      <c r="D480" s="329">
        <f t="shared" si="14"/>
        <v>3.0404040404040402</v>
      </c>
      <c r="E480" s="329">
        <v>2.2460038853481388E-2</v>
      </c>
      <c r="G480">
        <v>469</v>
      </c>
      <c r="H480">
        <f t="shared" ca="1" si="15"/>
        <v>-1.0192851588444469E-4</v>
      </c>
    </row>
    <row r="481" spans="2:8">
      <c r="B481" s="293">
        <f>'Historical VAR Data'!B4316</f>
        <v>39318</v>
      </c>
      <c r="C481" s="292" t="str">
        <f>'Historical VAR Data'!F4316</f>
        <v>74.25</v>
      </c>
      <c r="D481" s="329">
        <f t="shared" si="14"/>
        <v>-0.24188278537880334</v>
      </c>
      <c r="E481" s="329">
        <v>2.2445607270724255E-2</v>
      </c>
      <c r="G481">
        <v>470</v>
      </c>
      <c r="H481">
        <f t="shared" ca="1" si="15"/>
        <v>-2.2729310374078774E-2</v>
      </c>
    </row>
    <row r="482" spans="2:8">
      <c r="B482" s="293">
        <f>'Historical VAR Data'!B3700</f>
        <v>40240</v>
      </c>
      <c r="C482" s="292" t="str">
        <f>'Historical VAR Data'!F3700</f>
        <v>97.94</v>
      </c>
      <c r="D482" s="329">
        <f t="shared" si="14"/>
        <v>0.54625828860119974</v>
      </c>
      <c r="E482" s="329">
        <v>2.2444931621254736E-2</v>
      </c>
      <c r="G482">
        <v>471</v>
      </c>
      <c r="H482">
        <f t="shared" ca="1" si="15"/>
        <v>-1.4127660307531566E-2</v>
      </c>
    </row>
    <row r="483" spans="2:8">
      <c r="B483" s="293">
        <f>'Historical VAR Data'!B2664</f>
        <v>41768</v>
      </c>
      <c r="C483" s="292" t="str">
        <f>'Historical VAR Data'!F2664</f>
        <v>63.34</v>
      </c>
      <c r="D483" s="329">
        <f t="shared" si="14"/>
        <v>0.71328103868001091</v>
      </c>
      <c r="E483" s="329">
        <v>2.2437449556093631E-2</v>
      </c>
      <c r="G483">
        <v>472</v>
      </c>
      <c r="H483">
        <f t="shared" ca="1" si="15"/>
        <v>5.6890152155768632E-3</v>
      </c>
    </row>
    <row r="484" spans="2:8">
      <c r="B484" s="293">
        <f>'Historical VAR Data'!B4977</f>
        <v>38349</v>
      </c>
      <c r="C484" s="292" t="str">
        <f>'Historical VAR Data'!F4977</f>
        <v>36.97</v>
      </c>
      <c r="D484" s="329">
        <f t="shared" si="14"/>
        <v>-0.44271932469098585</v>
      </c>
      <c r="E484" s="329">
        <v>2.2400442477876172E-2</v>
      </c>
      <c r="G484">
        <v>473</v>
      </c>
      <c r="H484">
        <f t="shared" ca="1" si="15"/>
        <v>6.6315381569859192E-3</v>
      </c>
    </row>
    <row r="485" spans="2:8">
      <c r="B485" s="293">
        <f>'Historical VAR Data'!B1210</f>
        <v>43930</v>
      </c>
      <c r="C485" s="292" t="str">
        <f>'Historical VAR Data'!F1210</f>
        <v>66.34</v>
      </c>
      <c r="D485" s="329">
        <f t="shared" si="14"/>
        <v>0.40640237439050247</v>
      </c>
      <c r="E485" s="329">
        <v>2.234550778240103E-2</v>
      </c>
      <c r="G485">
        <v>474</v>
      </c>
      <c r="H485">
        <f t="shared" ca="1" si="15"/>
        <v>-2.6293264517941197E-2</v>
      </c>
    </row>
    <row r="486" spans="2:8">
      <c r="B486" s="293">
        <f>'Historical VAR Data'!B4727</f>
        <v>38713</v>
      </c>
      <c r="C486" s="292" t="str">
        <f>'Historical VAR Data'!F4727</f>
        <v>47.17</v>
      </c>
      <c r="D486" s="329">
        <f t="shared" si="14"/>
        <v>-0.4438155877844594</v>
      </c>
      <c r="E486" s="329">
        <v>2.2323363675769422E-2</v>
      </c>
      <c r="G486">
        <v>475</v>
      </c>
      <c r="H486">
        <f t="shared" ca="1" si="15"/>
        <v>-3.1911757027324024E-2</v>
      </c>
    </row>
    <row r="487" spans="2:8">
      <c r="B487" s="293">
        <f>'Historical VAR Data'!B1242</f>
        <v>43880</v>
      </c>
      <c r="C487" s="292" t="str">
        <f>'Historical VAR Data'!F1242</f>
        <v>84.81</v>
      </c>
      <c r="D487" s="329">
        <f t="shared" si="14"/>
        <v>0.98711340206185572</v>
      </c>
      <c r="E487" s="329">
        <v>2.2299903567984676E-2</v>
      </c>
      <c r="G487">
        <v>476</v>
      </c>
      <c r="H487">
        <f t="shared" ca="1" si="15"/>
        <v>3.2363349314127723E-2</v>
      </c>
    </row>
    <row r="488" spans="2:8">
      <c r="B488" s="293">
        <f>'Historical VAR Data'!B4809</f>
        <v>38590</v>
      </c>
      <c r="C488" s="292" t="str">
        <f>'Historical VAR Data'!F4809</f>
        <v>42.68</v>
      </c>
      <c r="D488" s="329">
        <f t="shared" si="14"/>
        <v>-0.53502560191742021</v>
      </c>
      <c r="E488" s="329">
        <v>2.22754491017964E-2</v>
      </c>
      <c r="G488">
        <v>477</v>
      </c>
      <c r="H488">
        <f t="shared" ca="1" si="15"/>
        <v>-1.1911128136465624E-2</v>
      </c>
    </row>
    <row r="489" spans="2:8">
      <c r="B489" s="293">
        <f>'Historical VAR Data'!B2093</f>
        <v>42619</v>
      </c>
      <c r="C489" s="292" t="str">
        <f>'Historical VAR Data'!F2093</f>
        <v>91.79</v>
      </c>
      <c r="D489" s="329">
        <f t="shared" si="14"/>
        <v>-0.77449390723270439</v>
      </c>
      <c r="E489" s="329">
        <v>2.227419534469317E-2</v>
      </c>
      <c r="G489">
        <v>478</v>
      </c>
      <c r="H489">
        <f t="shared" ca="1" si="15"/>
        <v>-1.1779395429249275E-2</v>
      </c>
    </row>
    <row r="490" spans="2:8">
      <c r="B490" s="293">
        <f>'Historical VAR Data'!B144</f>
        <v>45504</v>
      </c>
      <c r="C490" s="292" t="str">
        <f>'Historical VAR Data'!F144</f>
        <v>407.04</v>
      </c>
      <c r="D490" s="329">
        <f t="shared" si="14"/>
        <v>3.9428051001821505</v>
      </c>
      <c r="E490" s="329">
        <v>2.2225570707451275E-2</v>
      </c>
      <c r="G490">
        <v>479</v>
      </c>
      <c r="H490">
        <f t="shared" ca="1" si="15"/>
        <v>-8.7228103256174819E-3</v>
      </c>
    </row>
    <row r="491" spans="2:8">
      <c r="B491" s="293">
        <f>'Historical VAR Data'!B1490</f>
        <v>43508</v>
      </c>
      <c r="C491" s="292" t="str">
        <f>'Historical VAR Data'!F1490</f>
        <v>82.35</v>
      </c>
      <c r="D491" s="329">
        <f t="shared" si="14"/>
        <v>-1.8474374255065689E-2</v>
      </c>
      <c r="E491" s="329">
        <v>2.2219463753723832E-2</v>
      </c>
      <c r="G491">
        <v>480</v>
      </c>
      <c r="H491">
        <f t="shared" ca="1" si="15"/>
        <v>7.383488617741873E-3</v>
      </c>
    </row>
    <row r="492" spans="2:8">
      <c r="B492" s="293">
        <f>'Historical VAR Data'!B3298</f>
        <v>40826</v>
      </c>
      <c r="C492" s="292" t="str">
        <f>'Historical VAR Data'!F3298</f>
        <v>83.90</v>
      </c>
      <c r="D492" s="329">
        <f t="shared" si="14"/>
        <v>0.13027078000808301</v>
      </c>
      <c r="E492" s="329">
        <v>2.2173489278752526E-2</v>
      </c>
      <c r="G492">
        <v>481</v>
      </c>
      <c r="H492">
        <f t="shared" ca="1" si="15"/>
        <v>3.0830639443076173E-2</v>
      </c>
    </row>
    <row r="493" spans="2:8">
      <c r="B493" s="293">
        <f>'Historical VAR Data'!B1054</f>
        <v>44155</v>
      </c>
      <c r="C493" s="292" t="str">
        <f>'Historical VAR Data'!F1054</f>
        <v>74.23</v>
      </c>
      <c r="D493" s="329">
        <f t="shared" si="14"/>
        <v>0.14960507975840193</v>
      </c>
      <c r="E493" s="329">
        <v>2.2170201046543641E-2</v>
      </c>
      <c r="G493">
        <v>482</v>
      </c>
      <c r="H493">
        <f t="shared" ca="1" si="15"/>
        <v>-1.2650318592145757E-2</v>
      </c>
    </row>
    <row r="494" spans="2:8">
      <c r="B494" s="293">
        <f>'Historical VAR Data'!B4429</f>
        <v>39154</v>
      </c>
      <c r="C494" s="292" t="str">
        <f>'Historical VAR Data'!F4429</f>
        <v>64.57</v>
      </c>
      <c r="D494" s="329">
        <f t="shared" si="14"/>
        <v>2.1354001898133412E-2</v>
      </c>
      <c r="E494" s="329">
        <v>2.2162418869716503E-2</v>
      </c>
      <c r="G494">
        <v>483</v>
      </c>
      <c r="H494">
        <f t="shared" ca="1" si="15"/>
        <v>-2.6249509485524857E-2</v>
      </c>
    </row>
    <row r="495" spans="2:8">
      <c r="B495" s="293">
        <f>'Historical VAR Data'!B4653</f>
        <v>38826</v>
      </c>
      <c r="C495" s="292" t="str">
        <f>'Historical VAR Data'!F4653</f>
        <v>63.22</v>
      </c>
      <c r="D495" s="329">
        <f t="shared" si="14"/>
        <v>-0.35417305138420679</v>
      </c>
      <c r="E495" s="329">
        <v>2.2150363783346765E-2</v>
      </c>
      <c r="G495">
        <v>484</v>
      </c>
      <c r="H495">
        <f t="shared" ca="1" si="15"/>
        <v>6.053514608839931E-3</v>
      </c>
    </row>
    <row r="496" spans="2:8">
      <c r="B496" s="293">
        <f>'Historical VAR Data'!B3848</f>
        <v>40017</v>
      </c>
      <c r="C496" s="292" t="str">
        <f>'Historical VAR Data'!F3848</f>
        <v>97.89</v>
      </c>
      <c r="D496" s="329">
        <f t="shared" si="14"/>
        <v>-0.56745172550925727</v>
      </c>
      <c r="E496" s="329">
        <v>2.2136368382583319E-2</v>
      </c>
      <c r="G496">
        <v>485</v>
      </c>
      <c r="H496">
        <f t="shared" ca="1" si="15"/>
        <v>1.1215478080836916E-2</v>
      </c>
    </row>
    <row r="497" spans="2:8">
      <c r="B497" s="293">
        <f>'Historical VAR Data'!B364</f>
        <v>45173</v>
      </c>
      <c r="C497" s="292" t="str">
        <f>'Historical VAR Data'!F364</f>
        <v>226.31</v>
      </c>
      <c r="D497" s="329">
        <f t="shared" si="14"/>
        <v>1.7054393305439328</v>
      </c>
      <c r="E497" s="329">
        <v>2.2130888397091396E-2</v>
      </c>
      <c r="G497">
        <v>486</v>
      </c>
      <c r="H497">
        <f t="shared" ca="1" si="15"/>
        <v>-1.3460001445637833E-2</v>
      </c>
    </row>
    <row r="498" spans="2:8">
      <c r="B498" s="293">
        <f>'Historical VAR Data'!B3391</f>
        <v>40689</v>
      </c>
      <c r="C498" s="292" t="str">
        <f>'Historical VAR Data'!F3391</f>
        <v>83.65</v>
      </c>
      <c r="D498" s="329">
        <f t="shared" si="14"/>
        <v>7.0240532241555909E-2</v>
      </c>
      <c r="E498" s="329">
        <v>2.21163245356794E-2</v>
      </c>
      <c r="G498">
        <v>487</v>
      </c>
      <c r="H498">
        <f t="shared" ca="1" si="15"/>
        <v>2.8033467784703118E-2</v>
      </c>
    </row>
    <row r="499" spans="2:8">
      <c r="B499" s="293">
        <f>'Historical VAR Data'!B3994</f>
        <v>39797</v>
      </c>
      <c r="C499" s="292" t="str">
        <f>'Historical VAR Data'!F3994</f>
        <v>78.16</v>
      </c>
      <c r="D499" s="329">
        <f t="shared" si="14"/>
        <v>-0.19728869261579549</v>
      </c>
      <c r="E499" s="329">
        <v>2.2100170001307672E-2</v>
      </c>
      <c r="G499">
        <v>488</v>
      </c>
      <c r="H499">
        <f t="shared" ca="1" si="15"/>
        <v>1.3725342384499274E-2</v>
      </c>
    </row>
    <row r="500" spans="2:8">
      <c r="B500" s="293">
        <f>'Historical VAR Data'!B3491</f>
        <v>40542</v>
      </c>
      <c r="C500" s="292" t="str">
        <f>'Historical VAR Data'!F3491</f>
        <v>97.37</v>
      </c>
      <c r="D500" s="329">
        <f t="shared" si="14"/>
        <v>0.17924185539542223</v>
      </c>
      <c r="E500" s="329">
        <v>2.2042615723732641E-2</v>
      </c>
      <c r="G500">
        <v>489</v>
      </c>
      <c r="H500">
        <f t="shared" ca="1" si="15"/>
        <v>-1.133962159867806E-2</v>
      </c>
    </row>
    <row r="501" spans="2:8">
      <c r="B501" s="293">
        <f>'Historical VAR Data'!B2905</f>
        <v>41411</v>
      </c>
      <c r="C501" s="292" t="str">
        <f>'Historical VAR Data'!F2905</f>
        <v>82.57</v>
      </c>
      <c r="D501" s="329">
        <f t="shared" si="14"/>
        <v>0.22725921521997611</v>
      </c>
      <c r="E501" s="329">
        <v>2.2032429756157778E-2</v>
      </c>
      <c r="G501">
        <v>490</v>
      </c>
      <c r="H501">
        <f t="shared" ca="1" si="15"/>
        <v>-4.2698262067298581E-3</v>
      </c>
    </row>
    <row r="502" spans="2:8">
      <c r="B502" s="293">
        <f>'Historical VAR Data'!B2661</f>
        <v>41773</v>
      </c>
      <c r="C502" s="292" t="str">
        <f>'Historical VAR Data'!F2661</f>
        <v>67.28</v>
      </c>
      <c r="D502" s="329">
        <f t="shared" si="14"/>
        <v>-0.15221774193548385</v>
      </c>
      <c r="E502" s="329">
        <v>2.2026431718061717E-2</v>
      </c>
      <c r="G502">
        <v>491</v>
      </c>
      <c r="H502">
        <f t="shared" ca="1" si="15"/>
        <v>-1.1186219401348296E-3</v>
      </c>
    </row>
    <row r="503" spans="2:8">
      <c r="B503" s="293">
        <f>'Historical VAR Data'!B2782</f>
        <v>41592</v>
      </c>
      <c r="C503" s="292" t="str">
        <f>'Historical VAR Data'!F2782</f>
        <v>79.36</v>
      </c>
      <c r="D503" s="329">
        <f t="shared" si="14"/>
        <v>-0.21191658391261176</v>
      </c>
      <c r="E503" s="329">
        <v>2.2021893110109384E-2</v>
      </c>
      <c r="G503">
        <v>492</v>
      </c>
      <c r="H503">
        <f t="shared" ca="1" si="15"/>
        <v>6.9315835491114185E-3</v>
      </c>
    </row>
    <row r="504" spans="2:8">
      <c r="B504" s="293">
        <f>'Historical VAR Data'!B1601</f>
        <v>43342</v>
      </c>
      <c r="C504" s="292" t="str">
        <f>'Historical VAR Data'!F1601</f>
        <v>100.70</v>
      </c>
      <c r="D504" s="329">
        <f t="shared" si="14"/>
        <v>6.9115617369147522E-2</v>
      </c>
      <c r="E504" s="329">
        <v>2.1920032474122147E-2</v>
      </c>
      <c r="G504">
        <v>493</v>
      </c>
      <c r="H504">
        <f t="shared" ca="1" si="15"/>
        <v>-8.8611797381836395E-3</v>
      </c>
    </row>
    <row r="505" spans="2:8">
      <c r="B505" s="293">
        <f>'Historical VAR Data'!B3863</f>
        <v>39996</v>
      </c>
      <c r="C505" s="292" t="str">
        <f>'Historical VAR Data'!F3863</f>
        <v>94.19</v>
      </c>
      <c r="D505" s="329">
        <f t="shared" si="14"/>
        <v>0.23140279775134009</v>
      </c>
      <c r="E505" s="329">
        <v>2.1916024736899166E-2</v>
      </c>
      <c r="G505">
        <v>494</v>
      </c>
      <c r="H505">
        <f t="shared" ca="1" si="15"/>
        <v>-1.0145636410297176E-2</v>
      </c>
    </row>
    <row r="506" spans="2:8">
      <c r="B506" s="293">
        <f>'Historical VAR Data'!B2478</f>
        <v>42046</v>
      </c>
      <c r="C506" s="292" t="str">
        <f>'Historical VAR Data'!F2478</f>
        <v>76.49</v>
      </c>
      <c r="D506" s="329">
        <f t="shared" si="14"/>
        <v>1.7154255319148829E-2</v>
      </c>
      <c r="E506" s="329">
        <v>2.1910487641950575E-2</v>
      </c>
      <c r="G506">
        <v>495</v>
      </c>
      <c r="H506">
        <f t="shared" ca="1" si="15"/>
        <v>1.5693478742163043E-2</v>
      </c>
    </row>
    <row r="507" spans="2:8">
      <c r="B507" s="293">
        <f>'Historical VAR Data'!B4330</f>
        <v>39297</v>
      </c>
      <c r="C507" s="292" t="str">
        <f>'Historical VAR Data'!F4330</f>
        <v>75.20</v>
      </c>
      <c r="D507" s="329">
        <f t="shared" si="14"/>
        <v>-0.22895519327386443</v>
      </c>
      <c r="E507" s="329">
        <v>2.1877972550618283E-2</v>
      </c>
      <c r="G507">
        <v>496</v>
      </c>
      <c r="H507">
        <f t="shared" ca="1" si="15"/>
        <v>-1.2574276027037909E-2</v>
      </c>
    </row>
    <row r="508" spans="2:8">
      <c r="B508" s="293">
        <f>'Historical VAR Data'!B1606</f>
        <v>43335</v>
      </c>
      <c r="C508" s="292" t="str">
        <f>'Historical VAR Data'!F1606</f>
        <v>97.53</v>
      </c>
      <c r="D508" s="329">
        <f t="shared" si="14"/>
        <v>0.20066477902252858</v>
      </c>
      <c r="E508" s="329">
        <v>2.1791513881613392E-2</v>
      </c>
      <c r="G508">
        <v>497</v>
      </c>
      <c r="H508">
        <f t="shared" ca="1" si="15"/>
        <v>2.1732485010738406E-2</v>
      </c>
    </row>
    <row r="509" spans="2:8">
      <c r="B509" s="293">
        <f>'Historical VAR Data'!B2907</f>
        <v>41409</v>
      </c>
      <c r="C509" s="292" t="str">
        <f>'Historical VAR Data'!F2907</f>
        <v>81.23</v>
      </c>
      <c r="D509" s="329">
        <f t="shared" si="14"/>
        <v>-0.69494517049722082</v>
      </c>
      <c r="E509" s="329">
        <v>2.1761006289308226E-2</v>
      </c>
      <c r="G509">
        <v>498</v>
      </c>
      <c r="H509">
        <f t="shared" ca="1" si="15"/>
        <v>-9.9495206881637516E-3</v>
      </c>
    </row>
    <row r="510" spans="2:8">
      <c r="B510" s="293">
        <f>'Historical VAR Data'!B304</f>
        <v>45264</v>
      </c>
      <c r="C510" s="292" t="str">
        <f>'Historical VAR Data'!F304</f>
        <v>266.28</v>
      </c>
      <c r="D510" s="329">
        <f t="shared" si="14"/>
        <v>2.0589316484778859</v>
      </c>
      <c r="E510" s="329">
        <v>2.1756647864625143E-2</v>
      </c>
      <c r="G510">
        <v>499</v>
      </c>
      <c r="H510">
        <f t="shared" ca="1" si="15"/>
        <v>1.493144588606134E-2</v>
      </c>
    </row>
    <row r="511" spans="2:8">
      <c r="B511" s="293">
        <f>'Historical VAR Data'!B4305</f>
        <v>39335</v>
      </c>
      <c r="C511" s="292" t="str">
        <f>'Historical VAR Data'!F4305</f>
        <v>87.05</v>
      </c>
      <c r="D511" s="329">
        <f t="shared" si="14"/>
        <v>8.6766541822721643E-2</v>
      </c>
      <c r="E511" s="329">
        <v>2.171361502347411E-2</v>
      </c>
      <c r="G511">
        <v>500</v>
      </c>
      <c r="H511">
        <f t="shared" ca="1" si="15"/>
        <v>-1.2280062707305708E-2</v>
      </c>
    </row>
    <row r="512" spans="2:8">
      <c r="B512" s="293">
        <f>'Historical VAR Data'!B1003</f>
        <v>44231</v>
      </c>
      <c r="C512" s="292" t="str">
        <f>'Historical VAR Data'!F1003</f>
        <v>80.10</v>
      </c>
      <c r="D512" s="329">
        <f t="shared" si="14"/>
        <v>-0.12859007832898181</v>
      </c>
      <c r="E512" s="329">
        <v>2.1683673469387609E-2</v>
      </c>
      <c r="G512">
        <v>501</v>
      </c>
      <c r="H512">
        <f t="shared" ca="1" si="15"/>
        <v>3.6392222484051488E-2</v>
      </c>
    </row>
    <row r="513" spans="2:8">
      <c r="B513" s="293">
        <f>'Historical VAR Data'!B3420</f>
        <v>40646</v>
      </c>
      <c r="C513" s="292" t="str">
        <f>'Historical VAR Data'!F3420</f>
        <v>91.92</v>
      </c>
      <c r="D513" s="329">
        <f t="shared" si="14"/>
        <v>3.0955585464333839E-2</v>
      </c>
      <c r="E513" s="329">
        <v>2.1673891297099065E-2</v>
      </c>
      <c r="G513">
        <v>502</v>
      </c>
      <c r="H513">
        <f t="shared" ca="1" si="15"/>
        <v>1.6271947646048801E-3</v>
      </c>
    </row>
    <row r="514" spans="2:8">
      <c r="B514" s="293">
        <f>'Historical VAR Data'!B1304</f>
        <v>43791</v>
      </c>
      <c r="C514" s="292" t="str">
        <f>'Historical VAR Data'!F1304</f>
        <v>89.16</v>
      </c>
      <c r="D514" s="329">
        <f t="shared" si="14"/>
        <v>1.1916922029281548E-2</v>
      </c>
      <c r="E514" s="329">
        <v>2.165692677896185E-2</v>
      </c>
      <c r="G514">
        <v>503</v>
      </c>
      <c r="H514">
        <f t="shared" ca="1" si="15"/>
        <v>-3.646066190311014E-4</v>
      </c>
    </row>
    <row r="515" spans="2:8">
      <c r="B515" s="293">
        <f>'Historical VAR Data'!B3379</f>
        <v>40707</v>
      </c>
      <c r="C515" s="292" t="str">
        <f>'Historical VAR Data'!F3379</f>
        <v>88.11</v>
      </c>
      <c r="D515" s="329">
        <f t="shared" si="14"/>
        <v>9.34475055845123E-2</v>
      </c>
      <c r="E515" s="329">
        <v>2.1565217391304341E-2</v>
      </c>
      <c r="G515">
        <v>504</v>
      </c>
      <c r="H515">
        <f t="shared" ca="1" si="15"/>
        <v>1.9832593677685775E-2</v>
      </c>
    </row>
    <row r="516" spans="2:8">
      <c r="B516" s="293">
        <f>'Historical VAR Data'!B1014</f>
        <v>44215</v>
      </c>
      <c r="C516" s="292" t="str">
        <f>'Historical VAR Data'!F1014</f>
        <v>80.58</v>
      </c>
      <c r="D516" s="329">
        <f t="shared" si="14"/>
        <v>-0.14585541657833373</v>
      </c>
      <c r="E516" s="329">
        <v>2.1551724137931071E-2</v>
      </c>
      <c r="G516">
        <v>505</v>
      </c>
      <c r="H516">
        <f t="shared" ca="1" si="15"/>
        <v>-5.6599626710663571E-3</v>
      </c>
    </row>
    <row r="517" spans="2:8">
      <c r="B517" s="293">
        <f>'Historical VAR Data'!B3210</f>
        <v>40956</v>
      </c>
      <c r="C517" s="292" t="str">
        <f>'Historical VAR Data'!F3210</f>
        <v>94.34</v>
      </c>
      <c r="D517" s="329">
        <f t="shared" si="14"/>
        <v>-0.22987755102040813</v>
      </c>
      <c r="E517" s="329">
        <v>2.1548456957228037E-2</v>
      </c>
      <c r="G517">
        <v>506</v>
      </c>
      <c r="H517">
        <f t="shared" ca="1" si="15"/>
        <v>-5.1077065003299504E-2</v>
      </c>
    </row>
    <row r="518" spans="2:8">
      <c r="B518" s="293">
        <f>'Historical VAR Data'!B748</f>
        <v>44607</v>
      </c>
      <c r="C518" s="292" t="str">
        <f>'Historical VAR Data'!F748</f>
        <v>122.50</v>
      </c>
      <c r="D518" s="329">
        <f t="shared" si="14"/>
        <v>1.1120689655172413</v>
      </c>
      <c r="E518" s="329">
        <v>2.1514342895263494E-2</v>
      </c>
      <c r="G518">
        <v>507</v>
      </c>
      <c r="H518">
        <f t="shared" ca="1" si="15"/>
        <v>3.4809918259699049E-2</v>
      </c>
    </row>
    <row r="519" spans="2:8">
      <c r="B519" s="293">
        <f>'Historical VAR Data'!B4538</f>
        <v>38989</v>
      </c>
      <c r="C519" s="292" t="str">
        <f>'Historical VAR Data'!F4538</f>
        <v>58.00</v>
      </c>
      <c r="D519" s="329">
        <f t="shared" si="14"/>
        <v>-0.4140230349565569</v>
      </c>
      <c r="E519" s="329">
        <v>2.1486438886931997E-2</v>
      </c>
      <c r="G519">
        <v>508</v>
      </c>
      <c r="H519">
        <f t="shared" ca="1" si="15"/>
        <v>8.366837146241942E-4</v>
      </c>
    </row>
    <row r="520" spans="2:8">
      <c r="B520" s="293">
        <f>'Historical VAR Data'!B3810</f>
        <v>40071</v>
      </c>
      <c r="C520" s="292" t="str">
        <f>'Historical VAR Data'!F3810</f>
        <v>98.98</v>
      </c>
      <c r="D520" s="329">
        <f t="shared" si="14"/>
        <v>-5.426045016077091E-3</v>
      </c>
      <c r="E520" s="329">
        <v>2.1465428276573769E-2</v>
      </c>
      <c r="G520">
        <v>509</v>
      </c>
      <c r="H520">
        <f t="shared" ca="1" si="15"/>
        <v>2.6674024412577348E-2</v>
      </c>
    </row>
    <row r="521" spans="2:8">
      <c r="B521" s="293">
        <f>'Historical VAR Data'!B3661</f>
        <v>40298</v>
      </c>
      <c r="C521" s="292" t="str">
        <f>'Historical VAR Data'!F3661</f>
        <v>99.52</v>
      </c>
      <c r="D521" s="329">
        <f t="shared" si="14"/>
        <v>-0.71683833153132648</v>
      </c>
      <c r="E521" s="329">
        <v>2.1451298368059007E-2</v>
      </c>
      <c r="G521">
        <v>510</v>
      </c>
      <c r="H521">
        <f t="shared" ca="1" si="15"/>
        <v>-2.6468267272795901E-2</v>
      </c>
    </row>
    <row r="522" spans="2:8">
      <c r="B522" s="293">
        <f>'Historical VAR Data'!B209</f>
        <v>45407</v>
      </c>
      <c r="C522" s="292" t="str">
        <f>'Historical VAR Data'!F209</f>
        <v>351.46</v>
      </c>
      <c r="D522" s="329">
        <f t="shared" si="14"/>
        <v>5.0964440589765827</v>
      </c>
      <c r="E522" s="329">
        <v>2.1448500348756092E-2</v>
      </c>
      <c r="G522">
        <v>511</v>
      </c>
      <c r="H522">
        <f t="shared" ca="1" si="15"/>
        <v>1.7377800436750142E-2</v>
      </c>
    </row>
    <row r="523" spans="2:8">
      <c r="B523" s="293">
        <f>'Historical VAR Data'!B4521</f>
        <v>39017</v>
      </c>
      <c r="C523" s="292" t="str">
        <f>'Historical VAR Data'!F4521</f>
        <v>57.65</v>
      </c>
      <c r="D523" s="329">
        <f t="shared" si="14"/>
        <v>-0.27557175169640613</v>
      </c>
      <c r="E523" s="329">
        <v>2.1438695960311852E-2</v>
      </c>
      <c r="G523">
        <v>512</v>
      </c>
      <c r="H523">
        <f t="shared" ca="1" si="15"/>
        <v>-2.446819751135251E-3</v>
      </c>
    </row>
    <row r="524" spans="2:8">
      <c r="B524" s="293">
        <f>'Historical VAR Data'!B3975</f>
        <v>39827</v>
      </c>
      <c r="C524" s="292" t="str">
        <f>'Historical VAR Data'!F3975</f>
        <v>79.58</v>
      </c>
      <c r="D524" s="329">
        <f t="shared" ref="D524:D587" si="16">(C524-C525)/C525</f>
        <v>-0.11685717456442128</v>
      </c>
      <c r="E524" s="329">
        <v>2.1434989089975636E-2</v>
      </c>
      <c r="G524">
        <v>513</v>
      </c>
      <c r="H524">
        <f t="shared" ca="1" si="15"/>
        <v>4.0680073902056767E-2</v>
      </c>
    </row>
    <row r="525" spans="2:8">
      <c r="B525" s="293">
        <f>'Historical VAR Data'!B1278</f>
        <v>43830</v>
      </c>
      <c r="C525" s="292" t="str">
        <f>'Historical VAR Data'!F1278</f>
        <v>90.11</v>
      </c>
      <c r="D525" s="329">
        <f t="shared" si="16"/>
        <v>-6.4666805065393435E-2</v>
      </c>
      <c r="E525" s="329">
        <v>2.1423713443663575E-2</v>
      </c>
      <c r="G525">
        <v>514</v>
      </c>
      <c r="H525">
        <f t="shared" ref="H525:H588" ca="1" si="17">_xlfn.NORM.INV(RAND(),N$12,N$13)</f>
        <v>8.9438358224394436E-3</v>
      </c>
    </row>
    <row r="526" spans="2:8">
      <c r="B526" s="293">
        <f>'Historical VAR Data'!B1940</f>
        <v>42846</v>
      </c>
      <c r="C526" s="292" t="str">
        <f>'Historical VAR Data'!F1940</f>
        <v>96.34</v>
      </c>
      <c r="D526" s="329">
        <f t="shared" si="16"/>
        <v>0.13917464822040926</v>
      </c>
      <c r="E526" s="329">
        <v>2.1416454622561604E-2</v>
      </c>
      <c r="G526">
        <v>515</v>
      </c>
      <c r="H526">
        <f t="shared" ca="1" si="17"/>
        <v>2.2754919164851901E-2</v>
      </c>
    </row>
    <row r="527" spans="2:8">
      <c r="B527" s="293">
        <f>'Historical VAR Data'!B3291</f>
        <v>40835</v>
      </c>
      <c r="C527" s="292" t="str">
        <f>'Historical VAR Data'!F3291</f>
        <v>84.57</v>
      </c>
      <c r="D527" s="329">
        <f t="shared" si="16"/>
        <v>-1.1823126034529576E-4</v>
      </c>
      <c r="E527" s="329">
        <v>2.1376811594202853E-2</v>
      </c>
      <c r="G527">
        <v>516</v>
      </c>
      <c r="H527">
        <f t="shared" ca="1" si="17"/>
        <v>-2.1443929342697118E-2</v>
      </c>
    </row>
    <row r="528" spans="2:8">
      <c r="B528" s="293">
        <f>'Historical VAR Data'!B1039</f>
        <v>44179</v>
      </c>
      <c r="C528" s="292" t="str">
        <f>'Historical VAR Data'!F1039</f>
        <v>84.58</v>
      </c>
      <c r="D528" s="329">
        <f t="shared" si="16"/>
        <v>-0.62751574404368704</v>
      </c>
      <c r="E528" s="329">
        <v>2.1374230165438907E-2</v>
      </c>
      <c r="G528">
        <v>517</v>
      </c>
      <c r="H528">
        <f t="shared" ca="1" si="17"/>
        <v>2.2287643385975046E-2</v>
      </c>
    </row>
    <row r="529" spans="2:8">
      <c r="B529" s="293">
        <f>'Historical VAR Data'!B328</f>
        <v>45226</v>
      </c>
      <c r="C529" s="292" t="str">
        <f>'Historical VAR Data'!F328</f>
        <v>227.07</v>
      </c>
      <c r="D529" s="329">
        <f t="shared" si="16"/>
        <v>2.1012018574160063</v>
      </c>
      <c r="E529" s="329">
        <v>2.1365599136379993E-2</v>
      </c>
      <c r="G529">
        <v>518</v>
      </c>
      <c r="H529">
        <f t="shared" ca="1" si="17"/>
        <v>2.4996590436704557E-2</v>
      </c>
    </row>
    <row r="530" spans="2:8">
      <c r="B530" s="293">
        <f>'Historical VAR Data'!B1098</f>
        <v>44092</v>
      </c>
      <c r="C530" s="292" t="str">
        <f>'Historical VAR Data'!F1098</f>
        <v>73.22</v>
      </c>
      <c r="D530" s="329">
        <f t="shared" si="16"/>
        <v>-2.1122994652406395E-2</v>
      </c>
      <c r="E530" s="329">
        <v>2.1341888687404116E-2</v>
      </c>
      <c r="G530">
        <v>519</v>
      </c>
      <c r="H530">
        <f t="shared" ca="1" si="17"/>
        <v>-1.3627809332404324E-2</v>
      </c>
    </row>
    <row r="531" spans="2:8">
      <c r="B531" s="293">
        <f>'Historical VAR Data'!B2365</f>
        <v>42213</v>
      </c>
      <c r="C531" s="292" t="str">
        <f>'Historical VAR Data'!F2365</f>
        <v>74.80</v>
      </c>
      <c r="D531" s="329">
        <f t="shared" si="16"/>
        <v>6.3231535046414482E-3</v>
      </c>
      <c r="E531" s="329">
        <v>2.1299836155106531E-2</v>
      </c>
      <c r="G531">
        <v>520</v>
      </c>
      <c r="H531">
        <f t="shared" ca="1" si="17"/>
        <v>-5.1909854112105407E-2</v>
      </c>
    </row>
    <row r="532" spans="2:8">
      <c r="B532" s="293">
        <f>'Historical VAR Data'!B2925</f>
        <v>41380</v>
      </c>
      <c r="C532" s="292" t="str">
        <f>'Historical VAR Data'!F2925</f>
        <v>74.33</v>
      </c>
      <c r="D532" s="329">
        <f t="shared" si="16"/>
        <v>-8.2911782850092527E-2</v>
      </c>
      <c r="E532" s="329">
        <v>2.1297059631766931E-2</v>
      </c>
      <c r="G532">
        <v>521</v>
      </c>
      <c r="H532">
        <f t="shared" ca="1" si="17"/>
        <v>-2.0346716328655456E-4</v>
      </c>
    </row>
    <row r="533" spans="2:8">
      <c r="B533" s="293">
        <f>'Historical VAR Data'!B2781</f>
        <v>41596</v>
      </c>
      <c r="C533" s="292" t="str">
        <f>'Historical VAR Data'!F2781</f>
        <v>81.05</v>
      </c>
      <c r="D533" s="329">
        <f t="shared" si="16"/>
        <v>-0.72987835360773201</v>
      </c>
      <c r="E533" s="329">
        <v>2.1295362903225777E-2</v>
      </c>
      <c r="G533">
        <v>522</v>
      </c>
      <c r="H533">
        <f t="shared" ca="1" si="17"/>
        <v>-1.7966701808324288E-2</v>
      </c>
    </row>
    <row r="534" spans="2:8">
      <c r="B534" s="293">
        <f>'Historical VAR Data'!B293</f>
        <v>45279</v>
      </c>
      <c r="C534" s="292" t="str">
        <f>'Historical VAR Data'!F293</f>
        <v>300.05</v>
      </c>
      <c r="D534" s="329">
        <f t="shared" si="16"/>
        <v>2.9013132232479526</v>
      </c>
      <c r="E534" s="329">
        <v>2.1272974812797822E-2</v>
      </c>
      <c r="G534">
        <v>523</v>
      </c>
      <c r="H534">
        <f t="shared" ca="1" si="17"/>
        <v>3.0916733297298234E-3</v>
      </c>
    </row>
    <row r="535" spans="2:8">
      <c r="B535" s="293">
        <f>'Historical VAR Data'!B2922</f>
        <v>41386</v>
      </c>
      <c r="C535" s="292" t="str">
        <f>'Historical VAR Data'!F2922</f>
        <v>76.91</v>
      </c>
      <c r="D535" s="329">
        <f t="shared" si="16"/>
        <v>-0.20043663582492985</v>
      </c>
      <c r="E535" s="329">
        <v>2.1245518523436386E-2</v>
      </c>
      <c r="G535">
        <v>524</v>
      </c>
      <c r="H535">
        <f t="shared" ca="1" si="17"/>
        <v>1.2002198263103524E-2</v>
      </c>
    </row>
    <row r="536" spans="2:8">
      <c r="B536" s="293">
        <f>'Historical VAR Data'!B3862</f>
        <v>39997</v>
      </c>
      <c r="C536" s="292" t="str">
        <f>'Historical VAR Data'!F3862</f>
        <v>96.19</v>
      </c>
      <c r="D536" s="329">
        <f t="shared" si="16"/>
        <v>0.27151354923992055</v>
      </c>
      <c r="E536" s="329">
        <v>2.1233676611105215E-2</v>
      </c>
      <c r="G536">
        <v>525</v>
      </c>
      <c r="H536">
        <f t="shared" ca="1" si="17"/>
        <v>1.1640227406146455E-2</v>
      </c>
    </row>
    <row r="537" spans="2:8">
      <c r="B537" s="293">
        <f>'Historical VAR Data'!B2567</f>
        <v>41908</v>
      </c>
      <c r="C537" s="292" t="str">
        <f>'Historical VAR Data'!F2567</f>
        <v>75.65</v>
      </c>
      <c r="D537" s="329">
        <f t="shared" si="16"/>
        <v>-0.67320402609183982</v>
      </c>
      <c r="E537" s="329">
        <v>2.1193304535637249E-2</v>
      </c>
      <c r="G537">
        <v>526</v>
      </c>
      <c r="H537">
        <f t="shared" ca="1" si="17"/>
        <v>1.7889780717061272E-2</v>
      </c>
    </row>
    <row r="538" spans="2:8">
      <c r="B538" s="293">
        <f>'Historical VAR Data'!B354</f>
        <v>45187</v>
      </c>
      <c r="C538" s="292" t="str">
        <f>'Historical VAR Data'!F354</f>
        <v>231.49</v>
      </c>
      <c r="D538" s="329">
        <f t="shared" si="16"/>
        <v>-0.36827311428883308</v>
      </c>
      <c r="E538" s="329">
        <v>2.1174290881821038E-2</v>
      </c>
      <c r="G538">
        <v>527</v>
      </c>
      <c r="H538">
        <f t="shared" ca="1" si="17"/>
        <v>2.5334847624960601E-3</v>
      </c>
    </row>
    <row r="539" spans="2:8">
      <c r="B539" s="293">
        <f>'Historical VAR Data'!B63</f>
        <v>45623</v>
      </c>
      <c r="C539" s="292" t="str">
        <f>'Historical VAR Data'!F63</f>
        <v>366.44</v>
      </c>
      <c r="D539" s="329">
        <f t="shared" si="16"/>
        <v>4.1881636698286853</v>
      </c>
      <c r="E539" s="329">
        <v>2.1150898704193882E-2</v>
      </c>
      <c r="G539">
        <v>528</v>
      </c>
      <c r="H539">
        <f t="shared" ca="1" si="17"/>
        <v>-1.5078289269464258E-2</v>
      </c>
    </row>
    <row r="540" spans="2:8">
      <c r="B540" s="293">
        <f>'Historical VAR Data'!B2234</f>
        <v>42409</v>
      </c>
      <c r="C540" s="292" t="str">
        <f>'Historical VAR Data'!F2234</f>
        <v>70.63</v>
      </c>
      <c r="D540" s="329">
        <f t="shared" si="16"/>
        <v>-0.28829101168883514</v>
      </c>
      <c r="E540" s="329">
        <v>2.1107416510047619E-2</v>
      </c>
      <c r="G540">
        <v>529</v>
      </c>
      <c r="H540">
        <f t="shared" ca="1" si="17"/>
        <v>-6.1215579365760464E-3</v>
      </c>
    </row>
    <row r="541" spans="2:8">
      <c r="B541" s="293">
        <f>'Historical VAR Data'!B1568</f>
        <v>43395</v>
      </c>
      <c r="C541" s="292" t="str">
        <f>'Historical VAR Data'!F1568</f>
        <v>99.24</v>
      </c>
      <c r="D541" s="329">
        <f t="shared" si="16"/>
        <v>-3.3502142578885973E-2</v>
      </c>
      <c r="E541" s="329">
        <v>2.1092705010803552E-2</v>
      </c>
      <c r="G541">
        <v>530</v>
      </c>
      <c r="H541">
        <f t="shared" ca="1" si="17"/>
        <v>-1.4852075500195242E-2</v>
      </c>
    </row>
    <row r="542" spans="2:8">
      <c r="B542" s="293">
        <f>'Historical VAR Data'!B1404</f>
        <v>43641</v>
      </c>
      <c r="C542" s="292" t="str">
        <f>'Historical VAR Data'!F1404</f>
        <v>102.68</v>
      </c>
      <c r="D542" s="329">
        <f t="shared" si="16"/>
        <v>8.5641784732501683E-2</v>
      </c>
      <c r="E542" s="329">
        <v>2.1081941129673872E-2</v>
      </c>
      <c r="G542">
        <v>531</v>
      </c>
      <c r="H542">
        <f t="shared" ca="1" si="17"/>
        <v>1.3462616933118799E-2</v>
      </c>
    </row>
    <row r="543" spans="2:8">
      <c r="B543" s="293">
        <f>'Historical VAR Data'!B3503</f>
        <v>40525</v>
      </c>
      <c r="C543" s="292" t="str">
        <f>'Historical VAR Data'!F3503</f>
        <v>94.58</v>
      </c>
      <c r="D543" s="329">
        <f t="shared" si="16"/>
        <v>-7.2199332940945646E-2</v>
      </c>
      <c r="E543" s="329">
        <v>2.1051495195940871E-2</v>
      </c>
      <c r="G543">
        <v>532</v>
      </c>
      <c r="H543">
        <f t="shared" ca="1" si="17"/>
        <v>2.8681766799785777E-2</v>
      </c>
    </row>
    <row r="544" spans="2:8">
      <c r="B544" s="293">
        <f>'Historical VAR Data'!B3892</f>
        <v>39955</v>
      </c>
      <c r="C544" s="292" t="str">
        <f>'Historical VAR Data'!F3892</f>
        <v>101.94</v>
      </c>
      <c r="D544" s="329">
        <f t="shared" si="16"/>
        <v>0.10804347826086955</v>
      </c>
      <c r="E544" s="329">
        <v>2.1033653846153789E-2</v>
      </c>
      <c r="G544">
        <v>533</v>
      </c>
      <c r="H544">
        <f t="shared" ca="1" si="17"/>
        <v>5.543863232810615E-3</v>
      </c>
    </row>
    <row r="545" spans="2:8">
      <c r="B545" s="293">
        <f>'Historical VAR Data'!B1277</f>
        <v>43831</v>
      </c>
      <c r="C545" s="292" t="str">
        <f>'Historical VAR Data'!F1277</f>
        <v>92.00</v>
      </c>
      <c r="D545" s="329">
        <f t="shared" si="16"/>
        <v>-0.17525773195876287</v>
      </c>
      <c r="E545" s="329">
        <v>2.0974364665408952E-2</v>
      </c>
      <c r="G545">
        <v>534</v>
      </c>
      <c r="H545">
        <f t="shared" ca="1" si="17"/>
        <v>-6.5009950322008651E-3</v>
      </c>
    </row>
    <row r="546" spans="2:8">
      <c r="B546" s="293">
        <f>'Historical VAR Data'!B845</f>
        <v>44466</v>
      </c>
      <c r="C546" s="292" t="str">
        <f>'Historical VAR Data'!F845</f>
        <v>111.55</v>
      </c>
      <c r="D546" s="329">
        <f t="shared" si="16"/>
        <v>0.14798806215910257</v>
      </c>
      <c r="E546" s="329">
        <v>2.095917993776306E-2</v>
      </c>
      <c r="G546">
        <v>535</v>
      </c>
      <c r="H546">
        <f t="shared" ca="1" si="17"/>
        <v>1.2765136923307916E-2</v>
      </c>
    </row>
    <row r="547" spans="2:8">
      <c r="B547" s="293">
        <f>'Historical VAR Data'!B3605</f>
        <v>40378</v>
      </c>
      <c r="C547" s="292" t="str">
        <f>'Historical VAR Data'!F3605</f>
        <v>97.17</v>
      </c>
      <c r="D547" s="329">
        <f t="shared" si="16"/>
        <v>-0.53438113948919452</v>
      </c>
      <c r="E547" s="329">
        <v>2.0907753729775106E-2</v>
      </c>
      <c r="G547">
        <v>536</v>
      </c>
      <c r="H547">
        <f t="shared" ca="1" si="17"/>
        <v>1.5633388378951204E-4</v>
      </c>
    </row>
    <row r="548" spans="2:8">
      <c r="B548" s="293">
        <f>'Historical VAR Data'!B377</f>
        <v>45154</v>
      </c>
      <c r="C548" s="292" t="str">
        <f>'Historical VAR Data'!F377</f>
        <v>208.69</v>
      </c>
      <c r="D548" s="329">
        <f t="shared" si="16"/>
        <v>0.25565583634175698</v>
      </c>
      <c r="E548" s="329">
        <v>2.0888367087369193E-2</v>
      </c>
      <c r="G548">
        <v>537</v>
      </c>
      <c r="H548">
        <f t="shared" ca="1" si="17"/>
        <v>3.8107474417485351E-3</v>
      </c>
    </row>
    <row r="549" spans="2:8">
      <c r="B549" s="293">
        <f>'Historical VAR Data'!B451</f>
        <v>45048</v>
      </c>
      <c r="C549" s="292" t="str">
        <f>'Historical VAR Data'!F451</f>
        <v>166.20</v>
      </c>
      <c r="D549" s="329">
        <f t="shared" si="16"/>
        <v>0.6725369829928548</v>
      </c>
      <c r="E549" s="329">
        <v>2.0884520884520745E-2</v>
      </c>
      <c r="G549">
        <v>538</v>
      </c>
      <c r="H549">
        <f t="shared" ca="1" si="17"/>
        <v>-2.9888356159763568E-2</v>
      </c>
    </row>
    <row r="550" spans="2:8">
      <c r="B550" s="293">
        <f>'Historical VAR Data'!B3681</f>
        <v>40268</v>
      </c>
      <c r="C550" s="292" t="str">
        <f>'Historical VAR Data'!F3681</f>
        <v>99.37</v>
      </c>
      <c r="D550" s="329">
        <f t="shared" si="16"/>
        <v>0.35197278911564633</v>
      </c>
      <c r="E550" s="329">
        <v>2.0854735976987889E-2</v>
      </c>
      <c r="G550">
        <v>539</v>
      </c>
      <c r="H550">
        <f t="shared" ca="1" si="17"/>
        <v>8.4101906805586196E-3</v>
      </c>
    </row>
    <row r="551" spans="2:8">
      <c r="B551" s="293">
        <f>'Historical VAR Data'!B2306</f>
        <v>42300</v>
      </c>
      <c r="C551" s="292" t="str">
        <f>'Historical VAR Data'!F2306</f>
        <v>73.50</v>
      </c>
      <c r="D551" s="329">
        <f t="shared" si="16"/>
        <v>-0.44055411782615311</v>
      </c>
      <c r="E551" s="329">
        <v>2.0833333333333332E-2</v>
      </c>
      <c r="G551">
        <v>540</v>
      </c>
      <c r="H551">
        <f t="shared" ca="1" si="17"/>
        <v>7.6726059158351793E-3</v>
      </c>
    </row>
    <row r="552" spans="2:8">
      <c r="B552" s="293">
        <f>'Historical VAR Data'!B832</f>
        <v>44483</v>
      </c>
      <c r="C552" s="292" t="str">
        <f>'Historical VAR Data'!F832</f>
        <v>131.38</v>
      </c>
      <c r="D552" s="329">
        <f t="shared" si="16"/>
        <v>1.3286068769939736</v>
      </c>
      <c r="E552" s="329">
        <v>2.0823620823620877E-2</v>
      </c>
      <c r="G552">
        <v>541</v>
      </c>
      <c r="H552">
        <f t="shared" ca="1" si="17"/>
        <v>1.5531153860594837E-2</v>
      </c>
    </row>
    <row r="553" spans="2:8">
      <c r="B553" s="293">
        <f>'Historical VAR Data'!B4561</f>
        <v>38958</v>
      </c>
      <c r="C553" s="292" t="str">
        <f>'Historical VAR Data'!F4561</f>
        <v>56.42</v>
      </c>
      <c r="D553" s="329">
        <f t="shared" si="16"/>
        <v>-0.40447540637534302</v>
      </c>
      <c r="E553" s="329">
        <v>2.0806947711235726E-2</v>
      </c>
      <c r="G553">
        <v>542</v>
      </c>
      <c r="H553">
        <f t="shared" ca="1" si="17"/>
        <v>3.861025619411942E-3</v>
      </c>
    </row>
    <row r="554" spans="2:8">
      <c r="B554" s="293">
        <f>'Historical VAR Data'!B1643</f>
        <v>43280</v>
      </c>
      <c r="C554" s="292" t="str">
        <f>'Historical VAR Data'!F1643</f>
        <v>94.74</v>
      </c>
      <c r="D554" s="329">
        <f t="shared" si="16"/>
        <v>0.19757299962078115</v>
      </c>
      <c r="E554" s="329">
        <v>2.0795172933951004E-2</v>
      </c>
      <c r="G554">
        <v>543</v>
      </c>
      <c r="H554">
        <f t="shared" ca="1" si="17"/>
        <v>2.3865111163212892E-2</v>
      </c>
    </row>
    <row r="555" spans="2:8">
      <c r="B555" s="293">
        <f>'Historical VAR Data'!B2421</f>
        <v>42135</v>
      </c>
      <c r="C555" s="292" t="str">
        <f>'Historical VAR Data'!F2421</f>
        <v>79.11</v>
      </c>
      <c r="D555" s="329">
        <f t="shared" si="16"/>
        <v>-0.17927170868347339</v>
      </c>
      <c r="E555" s="329">
        <v>2.0774193548387089E-2</v>
      </c>
      <c r="G555">
        <v>544</v>
      </c>
      <c r="H555">
        <f t="shared" ca="1" si="17"/>
        <v>-2.5905395306521629E-2</v>
      </c>
    </row>
    <row r="556" spans="2:8">
      <c r="B556" s="293">
        <f>'Historical VAR Data'!B1882</f>
        <v>42930</v>
      </c>
      <c r="C556" s="292" t="str">
        <f>'Historical VAR Data'!F1882</f>
        <v>96.39</v>
      </c>
      <c r="D556" s="329">
        <f t="shared" si="16"/>
        <v>-0.67792702485966316</v>
      </c>
      <c r="E556" s="329">
        <v>2.0756115641215649E-2</v>
      </c>
      <c r="G556">
        <v>545</v>
      </c>
      <c r="H556">
        <f t="shared" ca="1" si="17"/>
        <v>1.5089489634906195E-2</v>
      </c>
    </row>
    <row r="557" spans="2:8">
      <c r="B557" s="293">
        <f>'Historical VAR Data'!B269</f>
        <v>45315</v>
      </c>
      <c r="C557" s="292" t="str">
        <f>'Historical VAR Data'!F269</f>
        <v>299.28</v>
      </c>
      <c r="D557" s="329">
        <f t="shared" si="16"/>
        <v>2.8502508683905821</v>
      </c>
      <c r="E557" s="329">
        <v>2.0667075915694513E-2</v>
      </c>
      <c r="G557">
        <v>546</v>
      </c>
      <c r="H557">
        <f t="shared" ca="1" si="17"/>
        <v>-5.8503102476809964E-3</v>
      </c>
    </row>
    <row r="558" spans="2:8">
      <c r="B558" s="293">
        <f>'Historical VAR Data'!B2165</f>
        <v>42514</v>
      </c>
      <c r="C558" s="292" t="str">
        <f>'Historical VAR Data'!F2165</f>
        <v>77.73</v>
      </c>
      <c r="D558" s="329">
        <f t="shared" si="16"/>
        <v>-9.9930523390458492E-2</v>
      </c>
      <c r="E558" s="329">
        <v>2.0614495798319424E-2</v>
      </c>
      <c r="G558">
        <v>547</v>
      </c>
      <c r="H558">
        <f t="shared" ca="1" si="17"/>
        <v>-1.2322956273394607E-2</v>
      </c>
    </row>
    <row r="559" spans="2:8">
      <c r="B559" s="293">
        <f>'Historical VAR Data'!B3073</f>
        <v>41158</v>
      </c>
      <c r="C559" s="292" t="str">
        <f>'Historical VAR Data'!F3073</f>
        <v>86.36</v>
      </c>
      <c r="D559" s="329">
        <f t="shared" si="16"/>
        <v>-0.74469343108851171</v>
      </c>
      <c r="E559" s="329">
        <v>2.0562514771921472E-2</v>
      </c>
      <c r="G559">
        <v>548</v>
      </c>
      <c r="H559">
        <f t="shared" ca="1" si="17"/>
        <v>-8.945913536644123E-3</v>
      </c>
    </row>
    <row r="560" spans="2:8">
      <c r="B560" s="293">
        <f>'Historical VAR Data'!B251</f>
        <v>45342</v>
      </c>
      <c r="C560" s="292" t="str">
        <f>'Historical VAR Data'!F251</f>
        <v>338.26</v>
      </c>
      <c r="D560" s="329">
        <f t="shared" si="16"/>
        <v>3.0966452706794239</v>
      </c>
      <c r="E560" s="329">
        <v>2.0546085382410626E-2</v>
      </c>
      <c r="G560">
        <v>549</v>
      </c>
      <c r="H560">
        <f t="shared" ca="1" si="17"/>
        <v>-3.4186203283162069E-2</v>
      </c>
    </row>
    <row r="561" spans="2:8">
      <c r="B561" s="293">
        <f>'Historical VAR Data'!B2429</f>
        <v>42122</v>
      </c>
      <c r="C561" s="292" t="str">
        <f>'Historical VAR Data'!F2429</f>
        <v>82.57</v>
      </c>
      <c r="D561" s="329">
        <f t="shared" si="16"/>
        <v>-0.22817349037203224</v>
      </c>
      <c r="E561" s="329">
        <v>2.0516623408725704E-2</v>
      </c>
      <c r="G561">
        <v>550</v>
      </c>
      <c r="H561">
        <f t="shared" ca="1" si="17"/>
        <v>-6.8128686861034643E-4</v>
      </c>
    </row>
    <row r="562" spans="2:8">
      <c r="B562" s="293">
        <f>'Historical VAR Data'!B4267</f>
        <v>39388</v>
      </c>
      <c r="C562" s="292" t="str">
        <f>'Historical VAR Data'!F4267</f>
        <v>106.98</v>
      </c>
      <c r="D562" s="329">
        <f t="shared" si="16"/>
        <v>0.61211573236889705</v>
      </c>
      <c r="E562" s="329">
        <v>2.0509396165219934E-2</v>
      </c>
      <c r="G562">
        <v>551</v>
      </c>
      <c r="H562">
        <f t="shared" ca="1" si="17"/>
        <v>-1.6372484680288936E-2</v>
      </c>
    </row>
    <row r="563" spans="2:8">
      <c r="B563" s="293">
        <f>'Historical VAR Data'!B2342</f>
        <v>42244</v>
      </c>
      <c r="C563" s="292" t="str">
        <f>'Historical VAR Data'!F2342</f>
        <v>66.36</v>
      </c>
      <c r="D563" s="329">
        <f t="shared" si="16"/>
        <v>-0.72862225493804444</v>
      </c>
      <c r="E563" s="329">
        <v>2.0452099031216336E-2</v>
      </c>
      <c r="G563">
        <v>552</v>
      </c>
      <c r="H563">
        <f t="shared" ca="1" si="17"/>
        <v>5.3624170929712375E-2</v>
      </c>
    </row>
    <row r="564" spans="2:8">
      <c r="B564" s="293">
        <f>'Historical VAR Data'!B315</f>
        <v>45246</v>
      </c>
      <c r="C564" s="292" t="str">
        <f>'Historical VAR Data'!F315</f>
        <v>244.53</v>
      </c>
      <c r="D564" s="329">
        <f t="shared" si="16"/>
        <v>1.4367713004484306</v>
      </c>
      <c r="E564" s="329">
        <v>2.0448190961065E-2</v>
      </c>
      <c r="G564">
        <v>553</v>
      </c>
      <c r="H564">
        <f t="shared" ca="1" si="17"/>
        <v>-4.7997532368760452E-3</v>
      </c>
    </row>
    <row r="565" spans="2:8">
      <c r="B565" s="293">
        <f>'Historical VAR Data'!B3781</f>
        <v>40116</v>
      </c>
      <c r="C565" s="292" t="str">
        <f>'Historical VAR Data'!F3781</f>
        <v>100.35</v>
      </c>
      <c r="D565" s="329">
        <f t="shared" si="16"/>
        <v>0.37654320987654305</v>
      </c>
      <c r="E565" s="329">
        <v>2.0439292251372695E-2</v>
      </c>
      <c r="G565">
        <v>554</v>
      </c>
      <c r="H565">
        <f t="shared" ca="1" si="17"/>
        <v>4.0286554403932192E-3</v>
      </c>
    </row>
    <row r="566" spans="2:8">
      <c r="B566" s="293">
        <f>'Historical VAR Data'!B2201</f>
        <v>42459</v>
      </c>
      <c r="C566" s="292" t="str">
        <f>'Historical VAR Data'!F2201</f>
        <v>72.90</v>
      </c>
      <c r="D566" s="329">
        <f t="shared" si="16"/>
        <v>-0.82064655808689657</v>
      </c>
      <c r="E566" s="329">
        <v>2.0436730123180404E-2</v>
      </c>
      <c r="G566">
        <v>555</v>
      </c>
      <c r="H566">
        <f t="shared" ca="1" si="17"/>
        <v>-2.7707453351514489E-3</v>
      </c>
    </row>
    <row r="567" spans="2:8">
      <c r="B567" s="293">
        <f>'Historical VAR Data'!B82</f>
        <v>45594</v>
      </c>
      <c r="C567" s="292" t="str">
        <f>'Historical VAR Data'!F82</f>
        <v>406.46</v>
      </c>
      <c r="D567" s="329">
        <f t="shared" si="16"/>
        <v>3.9878512700944899</v>
      </c>
      <c r="E567" s="329">
        <v>2.0435830488049776E-2</v>
      </c>
      <c r="G567">
        <v>556</v>
      </c>
      <c r="H567">
        <f t="shared" ca="1" si="17"/>
        <v>-2.807237867807095E-3</v>
      </c>
    </row>
    <row r="568" spans="2:8">
      <c r="B568" s="293">
        <f>'Historical VAR Data'!B2547</f>
        <v>41943</v>
      </c>
      <c r="C568" s="292" t="str">
        <f>'Historical VAR Data'!F2547</f>
        <v>81.49</v>
      </c>
      <c r="D568" s="329">
        <f t="shared" si="16"/>
        <v>0.22449286250939141</v>
      </c>
      <c r="E568" s="329">
        <v>2.041071875782614E-2</v>
      </c>
      <c r="G568">
        <v>557</v>
      </c>
      <c r="H568">
        <f t="shared" ca="1" si="17"/>
        <v>-5.1073389911704742E-3</v>
      </c>
    </row>
    <row r="569" spans="2:8">
      <c r="B569" s="293">
        <f>'Historical VAR Data'!B1076</f>
        <v>44125</v>
      </c>
      <c r="C569" s="292" t="str">
        <f>'Historical VAR Data'!F1076</f>
        <v>66.55</v>
      </c>
      <c r="D569" s="329">
        <f t="shared" si="16"/>
        <v>-0.2817828620764084</v>
      </c>
      <c r="E569" s="329">
        <v>2.0392517632628001E-2</v>
      </c>
      <c r="G569">
        <v>558</v>
      </c>
      <c r="H569">
        <f t="shared" ca="1" si="17"/>
        <v>-6.7322028790405232E-3</v>
      </c>
    </row>
    <row r="570" spans="2:8">
      <c r="B570" s="293">
        <f>'Historical VAR Data'!B4146</f>
        <v>39570</v>
      </c>
      <c r="C570" s="292" t="str">
        <f>'Historical VAR Data'!F4146</f>
        <v>92.66</v>
      </c>
      <c r="D570" s="329">
        <f t="shared" si="16"/>
        <v>0.30949689089881277</v>
      </c>
      <c r="E570" s="329">
        <v>2.0372205704217532E-2</v>
      </c>
      <c r="G570">
        <v>559</v>
      </c>
      <c r="H570">
        <f t="shared" ca="1" si="17"/>
        <v>2.2390409185811623E-2</v>
      </c>
    </row>
    <row r="571" spans="2:8">
      <c r="B571" s="293">
        <f>'Historical VAR Data'!B1184</f>
        <v>43971</v>
      </c>
      <c r="C571" s="292" t="str">
        <f>'Historical VAR Data'!F1184</f>
        <v>70.76</v>
      </c>
      <c r="D571" s="329">
        <f t="shared" si="16"/>
        <v>-0.40527819801647336</v>
      </c>
      <c r="E571" s="329">
        <v>2.0331651045421929E-2</v>
      </c>
      <c r="G571">
        <v>560</v>
      </c>
      <c r="H571">
        <f t="shared" ca="1" si="17"/>
        <v>9.991653950269859E-3</v>
      </c>
    </row>
    <row r="572" spans="2:8">
      <c r="B572" s="293">
        <f>'Historical VAR Data'!B762</f>
        <v>44586</v>
      </c>
      <c r="C572" s="292" t="str">
        <f>'Historical VAR Data'!F762</f>
        <v>118.98</v>
      </c>
      <c r="D572" s="329">
        <f t="shared" si="16"/>
        <v>-0.23426438409061651</v>
      </c>
      <c r="E572" s="329">
        <v>2.0324157447903307E-2</v>
      </c>
      <c r="G572">
        <v>561</v>
      </c>
      <c r="H572">
        <f t="shared" ca="1" si="17"/>
        <v>3.2039386158404176E-3</v>
      </c>
    </row>
    <row r="573" spans="2:8">
      <c r="B573" s="293">
        <f>'Historical VAR Data'!B583</f>
        <v>44851</v>
      </c>
      <c r="C573" s="292" t="str">
        <f>'Historical VAR Data'!F583</f>
        <v>155.38</v>
      </c>
      <c r="D573" s="329">
        <f t="shared" si="16"/>
        <v>0.65139759804442543</v>
      </c>
      <c r="E573" s="329">
        <v>2.0290235734454026E-2</v>
      </c>
      <c r="G573">
        <v>562</v>
      </c>
      <c r="H573">
        <f t="shared" ca="1" si="17"/>
        <v>5.391839663007208E-3</v>
      </c>
    </row>
    <row r="574" spans="2:8">
      <c r="B574" s="293">
        <f>'Historical VAR Data'!B1885</f>
        <v>42927</v>
      </c>
      <c r="C574" s="292" t="str">
        <f>'Historical VAR Data'!F1885</f>
        <v>94.09</v>
      </c>
      <c r="D574" s="329">
        <f t="shared" si="16"/>
        <v>7.9261298462950172E-2</v>
      </c>
      <c r="E574" s="329">
        <v>2.0277597050531386E-2</v>
      </c>
      <c r="G574">
        <v>563</v>
      </c>
      <c r="H574">
        <f t="shared" ca="1" si="17"/>
        <v>-5.1192435956197609E-3</v>
      </c>
    </row>
    <row r="575" spans="2:8">
      <c r="B575" s="293">
        <f>'Historical VAR Data'!B3197</f>
        <v>40977</v>
      </c>
      <c r="C575" s="292" t="str">
        <f>'Historical VAR Data'!F3197</f>
        <v>87.18</v>
      </c>
      <c r="D575" s="329">
        <f t="shared" si="16"/>
        <v>-0.62938400714194609</v>
      </c>
      <c r="E575" s="329">
        <v>2.0245757753072018E-2</v>
      </c>
      <c r="G575">
        <v>564</v>
      </c>
      <c r="H575">
        <f t="shared" ca="1" si="17"/>
        <v>-1.0116898224647708E-2</v>
      </c>
    </row>
    <row r="576" spans="2:8">
      <c r="B576" s="293">
        <f>'Historical VAR Data'!B318</f>
        <v>45240</v>
      </c>
      <c r="C576" s="292" t="str">
        <f>'Historical VAR Data'!F318</f>
        <v>235.23</v>
      </c>
      <c r="D576" s="329">
        <f t="shared" si="16"/>
        <v>2.1061666446586558</v>
      </c>
      <c r="E576" s="329">
        <v>2.021078197510516E-2</v>
      </c>
      <c r="G576">
        <v>565</v>
      </c>
      <c r="H576">
        <f t="shared" ca="1" si="17"/>
        <v>-3.4561626663169053E-3</v>
      </c>
    </row>
    <row r="577" spans="2:8">
      <c r="B577" s="293">
        <f>'Historical VAR Data'!B1053</f>
        <v>44158</v>
      </c>
      <c r="C577" s="292" t="str">
        <f>'Historical VAR Data'!F1053</f>
        <v>75.73</v>
      </c>
      <c r="D577" s="329">
        <f t="shared" si="16"/>
        <v>0.30389118457300285</v>
      </c>
      <c r="E577" s="329">
        <v>2.0207463289775022E-2</v>
      </c>
      <c r="G577">
        <v>566</v>
      </c>
      <c r="H577">
        <f t="shared" ca="1" si="17"/>
        <v>-7.5501918813597963E-3</v>
      </c>
    </row>
    <row r="578" spans="2:8">
      <c r="B578" s="293">
        <f>'Historical VAR Data'!B4648</f>
        <v>38833</v>
      </c>
      <c r="C578" s="292" t="str">
        <f>'Historical VAR Data'!F4648</f>
        <v>58.08</v>
      </c>
      <c r="D578" s="329">
        <f t="shared" si="16"/>
        <v>-0.21279479533748988</v>
      </c>
      <c r="E578" s="329">
        <v>2.0200245916037213E-2</v>
      </c>
      <c r="G578">
        <v>567</v>
      </c>
      <c r="H578">
        <f t="shared" ca="1" si="17"/>
        <v>-3.0988997511671246E-3</v>
      </c>
    </row>
    <row r="579" spans="2:8">
      <c r="B579" s="293">
        <f>'Historical VAR Data'!B3138</f>
        <v>41065</v>
      </c>
      <c r="C579" s="292" t="str">
        <f>'Historical VAR Data'!F3138</f>
        <v>73.78</v>
      </c>
      <c r="D579" s="329">
        <f t="shared" si="16"/>
        <v>-0.27439024390243905</v>
      </c>
      <c r="E579" s="329">
        <v>2.0188053097345244E-2</v>
      </c>
      <c r="G579">
        <v>568</v>
      </c>
      <c r="H579">
        <f t="shared" ca="1" si="17"/>
        <v>6.1761830430240427E-3</v>
      </c>
    </row>
    <row r="580" spans="2:8">
      <c r="B580" s="293">
        <f>'Historical VAR Data'!B1596</f>
        <v>43349</v>
      </c>
      <c r="C580" s="292" t="str">
        <f>'Historical VAR Data'!F1596</f>
        <v>101.68</v>
      </c>
      <c r="D580" s="329">
        <f t="shared" si="16"/>
        <v>0.20203333727390949</v>
      </c>
      <c r="E580" s="329">
        <v>2.0166549613725344E-2</v>
      </c>
      <c r="G580">
        <v>569</v>
      </c>
      <c r="H580">
        <f t="shared" ca="1" si="17"/>
        <v>2.1451237797195717E-2</v>
      </c>
    </row>
    <row r="581" spans="2:8">
      <c r="B581" s="293">
        <f>'Historical VAR Data'!B3311</f>
        <v>40806</v>
      </c>
      <c r="C581" s="292" t="str">
        <f>'Historical VAR Data'!F3311</f>
        <v>84.59</v>
      </c>
      <c r="D581" s="329">
        <f t="shared" si="16"/>
        <v>3.0831099195710469E-2</v>
      </c>
      <c r="E581" s="329">
        <v>2.0139893873613143E-2</v>
      </c>
      <c r="G581">
        <v>570</v>
      </c>
      <c r="H581">
        <f t="shared" ca="1" si="17"/>
        <v>3.4607618138022926E-3</v>
      </c>
    </row>
    <row r="582" spans="2:8">
      <c r="B582" s="293">
        <f>'Historical VAR Data'!B3257</f>
        <v>40890</v>
      </c>
      <c r="C582" s="292" t="str">
        <f>'Historical VAR Data'!F3257</f>
        <v>82.06</v>
      </c>
      <c r="D582" s="329">
        <f t="shared" si="16"/>
        <v>-0.7443135788620926</v>
      </c>
      <c r="E582" s="329">
        <v>2.0139234211834965E-2</v>
      </c>
      <c r="G582">
        <v>571</v>
      </c>
      <c r="H582">
        <f t="shared" ca="1" si="17"/>
        <v>-2.4727836690612487E-2</v>
      </c>
    </row>
    <row r="583" spans="2:8">
      <c r="B583" s="293">
        <f>'Historical VAR Data'!B255</f>
        <v>45336</v>
      </c>
      <c r="C583" s="292" t="str">
        <f>'Historical VAR Data'!F255</f>
        <v>320.94</v>
      </c>
      <c r="D583" s="329">
        <f t="shared" si="16"/>
        <v>3.4103339288168204</v>
      </c>
      <c r="E583" s="329">
        <v>2.0055303054381343E-2</v>
      </c>
      <c r="G583">
        <v>572</v>
      </c>
      <c r="H583">
        <f t="shared" ca="1" si="17"/>
        <v>-5.7142966873758455E-4</v>
      </c>
    </row>
    <row r="584" spans="2:8">
      <c r="B584" s="293">
        <f>'Historical VAR Data'!B3150</f>
        <v>41047</v>
      </c>
      <c r="C584" s="292" t="str">
        <f>'Historical VAR Data'!F3150</f>
        <v>72.77</v>
      </c>
      <c r="D584" s="329">
        <f t="shared" si="16"/>
        <v>1.7051013277428355E-2</v>
      </c>
      <c r="E584" s="329">
        <v>2.0044855620969897E-2</v>
      </c>
      <c r="G584">
        <v>573</v>
      </c>
      <c r="H584">
        <f t="shared" ca="1" si="17"/>
        <v>3.0292247421967903E-2</v>
      </c>
    </row>
    <row r="585" spans="2:8">
      <c r="B585" s="293">
        <f>'Historical VAR Data'!B4339</f>
        <v>39286</v>
      </c>
      <c r="C585" s="292" t="str">
        <f>'Historical VAR Data'!F4339</f>
        <v>71.55</v>
      </c>
      <c r="D585" s="329">
        <f t="shared" si="16"/>
        <v>1.9375979484257008E-2</v>
      </c>
      <c r="E585" s="329">
        <v>1.9957234497505222E-2</v>
      </c>
      <c r="G585">
        <v>574</v>
      </c>
      <c r="H585">
        <f t="shared" ca="1" si="17"/>
        <v>2.3022735921835551E-2</v>
      </c>
    </row>
    <row r="586" spans="2:8">
      <c r="B586" s="293">
        <f>'Historical VAR Data'!B1065</f>
        <v>44140</v>
      </c>
      <c r="C586" s="292" t="str">
        <f>'Historical VAR Data'!F1065</f>
        <v>70.19</v>
      </c>
      <c r="D586" s="329">
        <f t="shared" si="16"/>
        <v>-0.16490184414039263</v>
      </c>
      <c r="E586" s="329">
        <v>1.9907003777971589E-2</v>
      </c>
      <c r="G586">
        <v>575</v>
      </c>
      <c r="H586">
        <f t="shared" ca="1" si="17"/>
        <v>6.6745083015930474E-3</v>
      </c>
    </row>
    <row r="587" spans="2:8">
      <c r="B587" s="293">
        <f>'Historical VAR Data'!B3933</f>
        <v>39891</v>
      </c>
      <c r="C587" s="292" t="str">
        <f>'Historical VAR Data'!F3933</f>
        <v>84.05</v>
      </c>
      <c r="D587" s="329">
        <f t="shared" si="16"/>
        <v>0.13827193932827728</v>
      </c>
      <c r="E587" s="329">
        <v>1.9900497512437818E-2</v>
      </c>
      <c r="G587">
        <v>576</v>
      </c>
      <c r="H587">
        <f t="shared" ca="1" si="17"/>
        <v>-4.46491130246724E-2</v>
      </c>
    </row>
    <row r="588" spans="2:8">
      <c r="B588" s="293">
        <f>'Historical VAR Data'!B2880</f>
        <v>41446</v>
      </c>
      <c r="C588" s="292" t="str">
        <f>'Historical VAR Data'!F2880</f>
        <v>73.84</v>
      </c>
      <c r="D588" s="329">
        <f t="shared" ref="D588:D651" si="18">(C588-C589)/C589</f>
        <v>-0.54005232340849629</v>
      </c>
      <c r="E588" s="329">
        <v>1.9889502762430906E-2</v>
      </c>
      <c r="G588">
        <v>577</v>
      </c>
      <c r="H588">
        <f t="shared" ca="1" si="17"/>
        <v>-2.5224332409137521E-2</v>
      </c>
    </row>
    <row r="589" spans="2:8">
      <c r="B589" s="293">
        <f>'Historical VAR Data'!B575</f>
        <v>44862</v>
      </c>
      <c r="C589" s="292" t="str">
        <f>'Historical VAR Data'!F575</f>
        <v>160.54</v>
      </c>
      <c r="D589" s="329">
        <f t="shared" si="18"/>
        <v>0.71005538985939498</v>
      </c>
      <c r="E589" s="329">
        <v>1.9884378374944386E-2</v>
      </c>
      <c r="G589">
        <v>578</v>
      </c>
      <c r="H589">
        <f t="shared" ref="H589:H652" ca="1" si="19">_xlfn.NORM.INV(RAND(),N$12,N$13)</f>
        <v>2.7176704262828692E-2</v>
      </c>
    </row>
    <row r="590" spans="2:8">
      <c r="B590" s="293">
        <f>'Historical VAR Data'!B3424</f>
        <v>40639</v>
      </c>
      <c r="C590" s="292" t="str">
        <f>'Historical VAR Data'!F3424</f>
        <v>93.88</v>
      </c>
      <c r="D590" s="329">
        <f t="shared" si="18"/>
        <v>-0.13729093916559454</v>
      </c>
      <c r="E590" s="329">
        <v>1.9880499728408454E-2</v>
      </c>
      <c r="G590">
        <v>579</v>
      </c>
      <c r="H590">
        <f t="shared" ca="1" si="19"/>
        <v>1.0324514013231215E-2</v>
      </c>
    </row>
    <row r="591" spans="2:8">
      <c r="B591" s="293">
        <f>'Historical VAR Data'!B4269</f>
        <v>39386</v>
      </c>
      <c r="C591" s="292" t="str">
        <f>'Historical VAR Data'!F4269</f>
        <v>108.82</v>
      </c>
      <c r="D591" s="329">
        <f t="shared" si="18"/>
        <v>-0.13928656173376583</v>
      </c>
      <c r="E591" s="329">
        <v>1.9868791002811529E-2</v>
      </c>
      <c r="G591">
        <v>580</v>
      </c>
      <c r="H591">
        <f t="shared" ca="1" si="19"/>
        <v>1.6696063430107051E-2</v>
      </c>
    </row>
    <row r="592" spans="2:8">
      <c r="B592" s="293">
        <f>'Historical VAR Data'!B4260</f>
        <v>39400</v>
      </c>
      <c r="C592" s="292" t="str">
        <f>'Historical VAR Data'!F4260</f>
        <v>126.43</v>
      </c>
      <c r="D592" s="329">
        <f t="shared" si="18"/>
        <v>0.4895146088595666</v>
      </c>
      <c r="E592" s="329">
        <v>1.9843510526740406E-2</v>
      </c>
      <c r="G592">
        <v>581</v>
      </c>
      <c r="H592">
        <f t="shared" ca="1" si="19"/>
        <v>-3.5158821073822705E-2</v>
      </c>
    </row>
    <row r="593" spans="2:8">
      <c r="B593" s="293">
        <f>'Historical VAR Data'!B3959</f>
        <v>39850</v>
      </c>
      <c r="C593" s="292" t="str">
        <f>'Historical VAR Data'!F3959</f>
        <v>84.88</v>
      </c>
      <c r="D593" s="329">
        <f t="shared" si="18"/>
        <v>-7.3564723859419437E-2</v>
      </c>
      <c r="E593" s="329">
        <v>1.9824582482277923E-2</v>
      </c>
      <c r="G593">
        <v>582</v>
      </c>
      <c r="H593">
        <f t="shared" ca="1" si="19"/>
        <v>-2.1354755935158433E-2</v>
      </c>
    </row>
    <row r="594" spans="2:8">
      <c r="B594" s="293">
        <f>'Historical VAR Data'!B1327</f>
        <v>43756</v>
      </c>
      <c r="C594" s="292" t="str">
        <f>'Historical VAR Data'!F1327</f>
        <v>91.62</v>
      </c>
      <c r="D594" s="329">
        <f t="shared" si="18"/>
        <v>-0.415353200178674</v>
      </c>
      <c r="E594" s="329">
        <v>1.9813000890471961E-2</v>
      </c>
      <c r="G594">
        <v>583</v>
      </c>
      <c r="H594">
        <f t="shared" ca="1" si="19"/>
        <v>-5.0688655643624323E-3</v>
      </c>
    </row>
    <row r="595" spans="2:8">
      <c r="B595" s="293">
        <f>'Historical VAR Data'!B527</f>
        <v>44931</v>
      </c>
      <c r="C595" s="292" t="str">
        <f>'Historical VAR Data'!F527</f>
        <v>156.71</v>
      </c>
      <c r="D595" s="329">
        <f t="shared" si="18"/>
        <v>1.2854017792037338</v>
      </c>
      <c r="E595" s="329">
        <v>1.978265113555034E-2</v>
      </c>
      <c r="G595">
        <v>584</v>
      </c>
      <c r="H595">
        <f t="shared" ca="1" si="19"/>
        <v>3.3907214917168445E-3</v>
      </c>
    </row>
    <row r="596" spans="2:8">
      <c r="B596" s="293">
        <f>'Historical VAR Data'!B2321</f>
        <v>42277</v>
      </c>
      <c r="C596" s="292" t="str">
        <f>'Historical VAR Data'!F2321</f>
        <v>68.57</v>
      </c>
      <c r="D596" s="329">
        <f t="shared" si="18"/>
        <v>-0.11339539694853905</v>
      </c>
      <c r="E596" s="329">
        <v>1.9779892920880403E-2</v>
      </c>
      <c r="G596">
        <v>585</v>
      </c>
      <c r="H596">
        <f t="shared" ca="1" si="19"/>
        <v>3.6931928616931683E-3</v>
      </c>
    </row>
    <row r="597" spans="2:8">
      <c r="B597" s="293">
        <f>'Historical VAR Data'!B2583</f>
        <v>41886</v>
      </c>
      <c r="C597" s="292" t="str">
        <f>'Historical VAR Data'!F2583</f>
        <v>77.34</v>
      </c>
      <c r="D597" s="329">
        <f t="shared" si="18"/>
        <v>-0.1859804231133565</v>
      </c>
      <c r="E597" s="329">
        <v>1.9778481012658226E-2</v>
      </c>
      <c r="G597">
        <v>586</v>
      </c>
      <c r="H597">
        <f t="shared" ca="1" si="19"/>
        <v>1.9212120406719893E-2</v>
      </c>
    </row>
    <row r="598" spans="2:8">
      <c r="B598" s="293">
        <f>'Historical VAR Data'!B1942</f>
        <v>42844</v>
      </c>
      <c r="C598" s="292" t="str">
        <f>'Historical VAR Data'!F1942</f>
        <v>95.01</v>
      </c>
      <c r="D598" s="329">
        <f t="shared" si="18"/>
        <v>0.37218370883882168</v>
      </c>
      <c r="E598" s="329">
        <v>1.9748846195127224E-2</v>
      </c>
      <c r="G598">
        <v>587</v>
      </c>
      <c r="H598">
        <f t="shared" ca="1" si="19"/>
        <v>9.109487126876226E-3</v>
      </c>
    </row>
    <row r="599" spans="2:8">
      <c r="B599" s="293">
        <f>'Historical VAR Data'!B4360</f>
        <v>39255</v>
      </c>
      <c r="C599" s="292" t="str">
        <f>'Historical VAR Data'!F4360</f>
        <v>69.24</v>
      </c>
      <c r="D599" s="329">
        <f t="shared" si="18"/>
        <v>0.29979350478693434</v>
      </c>
      <c r="E599" s="329">
        <v>1.9734904270986585E-2</v>
      </c>
      <c r="G599">
        <v>588</v>
      </c>
      <c r="H599">
        <f t="shared" ca="1" si="19"/>
        <v>-1.4939467278491483E-2</v>
      </c>
    </row>
    <row r="600" spans="2:8">
      <c r="B600" s="293">
        <f>'Historical VAR Data'!B4698</f>
        <v>38756</v>
      </c>
      <c r="C600" s="292" t="str">
        <f>'Historical VAR Data'!F4698</f>
        <v>53.27</v>
      </c>
      <c r="D600" s="329">
        <f t="shared" si="18"/>
        <v>-0.3762295081967213</v>
      </c>
      <c r="E600" s="329">
        <v>1.9716692189892825E-2</v>
      </c>
      <c r="G600">
        <v>589</v>
      </c>
      <c r="H600">
        <f t="shared" ca="1" si="19"/>
        <v>-1.3326654414717001E-2</v>
      </c>
    </row>
    <row r="601" spans="2:8">
      <c r="B601" s="293">
        <f>'Historical VAR Data'!B3982</f>
        <v>39815</v>
      </c>
      <c r="C601" s="292" t="str">
        <f>'Historical VAR Data'!F3982</f>
        <v>85.40</v>
      </c>
      <c r="D601" s="329">
        <f t="shared" si="18"/>
        <v>-0.14634146341463414</v>
      </c>
      <c r="E601" s="329">
        <v>1.97014925373135E-2</v>
      </c>
      <c r="G601">
        <v>590</v>
      </c>
      <c r="H601">
        <f t="shared" ca="1" si="19"/>
        <v>3.0039989660129374E-2</v>
      </c>
    </row>
    <row r="602" spans="2:8">
      <c r="B602" s="293">
        <f>'Historical VAR Data'!B1467</f>
        <v>43543</v>
      </c>
      <c r="C602" s="292" t="str">
        <f>'Historical VAR Data'!F1467</f>
        <v>100.04</v>
      </c>
      <c r="D602" s="329">
        <f t="shared" si="18"/>
        <v>-0.71833999662143133</v>
      </c>
      <c r="E602" s="329">
        <v>1.9671796962593077E-2</v>
      </c>
      <c r="G602">
        <v>591</v>
      </c>
      <c r="H602">
        <f t="shared" ca="1" si="19"/>
        <v>-5.4217566732788533E-4</v>
      </c>
    </row>
    <row r="603" spans="2:8">
      <c r="B603" s="293">
        <f>'Historical VAR Data'!B207</f>
        <v>45411</v>
      </c>
      <c r="C603" s="292" t="str">
        <f>'Historical VAR Data'!F207</f>
        <v>355.18</v>
      </c>
      <c r="D603" s="329">
        <f t="shared" si="18"/>
        <v>1.8042002210642667</v>
      </c>
      <c r="E603" s="329">
        <v>1.9665259954640781E-2</v>
      </c>
      <c r="G603">
        <v>592</v>
      </c>
      <c r="H603">
        <f t="shared" ca="1" si="19"/>
        <v>-1.3614129959344206E-3</v>
      </c>
    </row>
    <row r="604" spans="2:8">
      <c r="B604" s="293">
        <f>'Historical VAR Data'!B663</f>
        <v>44733</v>
      </c>
      <c r="C604" s="292" t="str">
        <f>'Historical VAR Data'!F663</f>
        <v>126.66</v>
      </c>
      <c r="D604" s="329">
        <f t="shared" si="18"/>
        <v>0.77943242483843755</v>
      </c>
      <c r="E604" s="329">
        <v>1.9642569634519384E-2</v>
      </c>
      <c r="G604">
        <v>593</v>
      </c>
      <c r="H604">
        <f t="shared" ca="1" si="19"/>
        <v>-4.6874160388558159E-3</v>
      </c>
    </row>
    <row r="605" spans="2:8">
      <c r="B605" s="293">
        <f>'Historical VAR Data'!B4008</f>
        <v>39776</v>
      </c>
      <c r="C605" s="292" t="str">
        <f>'Historical VAR Data'!F4008</f>
        <v>71.18</v>
      </c>
      <c r="D605" s="329">
        <f t="shared" si="18"/>
        <v>-0.15991974507258347</v>
      </c>
      <c r="E605" s="329">
        <v>1.9624695602349296E-2</v>
      </c>
      <c r="G605">
        <v>594</v>
      </c>
      <c r="H605">
        <f t="shared" ca="1" si="19"/>
        <v>1.6418494316362511E-2</v>
      </c>
    </row>
    <row r="606" spans="2:8">
      <c r="B606" s="293">
        <f>'Historical VAR Data'!B1494</f>
        <v>43502</v>
      </c>
      <c r="C606" s="292" t="str">
        <f>'Historical VAR Data'!F1494</f>
        <v>84.73</v>
      </c>
      <c r="D606" s="329">
        <f t="shared" si="18"/>
        <v>9.3572534847702629E-2</v>
      </c>
      <c r="E606" s="329">
        <v>1.961492178098688E-2</v>
      </c>
      <c r="G606">
        <v>595</v>
      </c>
      <c r="H606">
        <f t="shared" ca="1" si="19"/>
        <v>1.8356853675781114E-2</v>
      </c>
    </row>
    <row r="607" spans="2:8">
      <c r="B607" s="293">
        <f>'Historical VAR Data'!B2955</f>
        <v>41334</v>
      </c>
      <c r="C607" s="292" t="str">
        <f>'Historical VAR Data'!F2955</f>
        <v>77.48</v>
      </c>
      <c r="D607" s="329">
        <f t="shared" si="18"/>
        <v>-8.5997404742243627E-2</v>
      </c>
      <c r="E607" s="329">
        <v>1.9607843137255023E-2</v>
      </c>
      <c r="G607">
        <v>596</v>
      </c>
      <c r="H607">
        <f t="shared" ca="1" si="19"/>
        <v>-1.0071745454968997E-2</v>
      </c>
    </row>
    <row r="608" spans="2:8">
      <c r="B608" s="293">
        <f>'Historical VAR Data'!B2153</f>
        <v>42530</v>
      </c>
      <c r="C608" s="292" t="str">
        <f>'Historical VAR Data'!F2153</f>
        <v>84.77</v>
      </c>
      <c r="D608" s="329">
        <f t="shared" si="18"/>
        <v>-5.2425665101721419E-2</v>
      </c>
      <c r="E608" s="329">
        <v>1.9605484724560928E-2</v>
      </c>
      <c r="G608">
        <v>597</v>
      </c>
      <c r="H608">
        <f t="shared" ca="1" si="19"/>
        <v>6.9709265539043535E-3</v>
      </c>
    </row>
    <row r="609" spans="2:8">
      <c r="B609" s="293">
        <f>'Historical VAR Data'!B1516</f>
        <v>43472</v>
      </c>
      <c r="C609" s="292" t="str">
        <f>'Historical VAR Data'!F1516</f>
        <v>89.46</v>
      </c>
      <c r="D609" s="329">
        <f t="shared" si="18"/>
        <v>4.2658284687920461E-3</v>
      </c>
      <c r="E609" s="329">
        <v>1.9603373603829483E-2</v>
      </c>
      <c r="G609">
        <v>598</v>
      </c>
      <c r="H609">
        <f t="shared" ca="1" si="19"/>
        <v>-2.7957539214053202E-2</v>
      </c>
    </row>
    <row r="610" spans="2:8">
      <c r="B610" s="293">
        <f>'Historical VAR Data'!B2082</f>
        <v>42635</v>
      </c>
      <c r="C610" s="292" t="str">
        <f>'Historical VAR Data'!F2082</f>
        <v>89.08</v>
      </c>
      <c r="D610" s="329">
        <f t="shared" si="18"/>
        <v>0.12460547910617353</v>
      </c>
      <c r="E610" s="329">
        <v>1.9571935446949681E-2</v>
      </c>
      <c r="G610">
        <v>599</v>
      </c>
      <c r="H610">
        <f t="shared" ca="1" si="19"/>
        <v>-1.0782724720846751E-2</v>
      </c>
    </row>
    <row r="611" spans="2:8">
      <c r="B611" s="293">
        <f>'Historical VAR Data'!B2538</f>
        <v>41960</v>
      </c>
      <c r="C611" s="292" t="str">
        <f>'Historical VAR Data'!F2538</f>
        <v>79.21</v>
      </c>
      <c r="D611" s="329">
        <f t="shared" si="18"/>
        <v>4.7889932530757906E-2</v>
      </c>
      <c r="E611" s="329">
        <v>1.9564937572403091E-2</v>
      </c>
      <c r="G611">
        <v>600</v>
      </c>
      <c r="H611">
        <f t="shared" ca="1" si="19"/>
        <v>1.8483044708456291E-2</v>
      </c>
    </row>
    <row r="612" spans="2:8">
      <c r="B612" s="293">
        <f>'Historical VAR Data'!B4328</f>
        <v>39301</v>
      </c>
      <c r="C612" s="292" t="str">
        <f>'Historical VAR Data'!F4328</f>
        <v>75.59</v>
      </c>
      <c r="D612" s="329">
        <f t="shared" si="18"/>
        <v>-2.9030186255619667E-2</v>
      </c>
      <c r="E612" s="329">
        <v>1.955759374157004E-2</v>
      </c>
      <c r="G612">
        <v>601</v>
      </c>
      <c r="H612">
        <f t="shared" ca="1" si="19"/>
        <v>-1.8163527984270594E-2</v>
      </c>
    </row>
    <row r="613" spans="2:8">
      <c r="B613" s="293">
        <f>'Historical VAR Data'!B2562</f>
        <v>41920</v>
      </c>
      <c r="C613" s="292" t="str">
        <f>'Historical VAR Data'!F2562</f>
        <v>77.85</v>
      </c>
      <c r="D613" s="329">
        <f t="shared" si="18"/>
        <v>-0.76759806555615251</v>
      </c>
      <c r="E613" s="329">
        <v>1.9512833944473479E-2</v>
      </c>
      <c r="G613">
        <v>602</v>
      </c>
      <c r="H613">
        <f t="shared" ca="1" si="19"/>
        <v>-4.5020371251763272E-3</v>
      </c>
    </row>
    <row r="614" spans="2:8">
      <c r="B614" s="293">
        <f>'Historical VAR Data'!B225</f>
        <v>45383</v>
      </c>
      <c r="C614" s="292" t="str">
        <f>'Historical VAR Data'!F225</f>
        <v>334.98</v>
      </c>
      <c r="D614" s="329">
        <f t="shared" si="18"/>
        <v>3.5096930533117936</v>
      </c>
      <c r="E614" s="329">
        <v>1.9508780472958655E-2</v>
      </c>
      <c r="G614">
        <v>603</v>
      </c>
      <c r="H614">
        <f t="shared" ca="1" si="19"/>
        <v>2.4890352652215005E-2</v>
      </c>
    </row>
    <row r="615" spans="2:8">
      <c r="B615" s="293">
        <f>'Historical VAR Data'!B2866</f>
        <v>41466</v>
      </c>
      <c r="C615" s="292" t="str">
        <f>'Historical VAR Data'!F2866</f>
        <v>74.28</v>
      </c>
      <c r="D615" s="329">
        <f t="shared" si="18"/>
        <v>-0.485595567867036</v>
      </c>
      <c r="E615" s="329">
        <v>1.9489431786988771E-2</v>
      </c>
      <c r="G615">
        <v>604</v>
      </c>
      <c r="H615">
        <f t="shared" ca="1" si="19"/>
        <v>3.2737159727723703E-2</v>
      </c>
    </row>
    <row r="616" spans="2:8">
      <c r="B616" s="293">
        <f>'Historical VAR Data'!B633</f>
        <v>44775</v>
      </c>
      <c r="C616" s="292" t="str">
        <f>'Historical VAR Data'!F633</f>
        <v>144.40</v>
      </c>
      <c r="D616" s="329">
        <f t="shared" si="18"/>
        <v>0.88708834291688465</v>
      </c>
      <c r="E616" s="329">
        <v>1.9486020898051536E-2</v>
      </c>
      <c r="G616">
        <v>605</v>
      </c>
      <c r="H616">
        <f t="shared" ca="1" si="19"/>
        <v>-1.3502058550461259E-2</v>
      </c>
    </row>
    <row r="617" spans="2:8">
      <c r="B617" s="293">
        <f>'Historical VAR Data'!B2555</f>
        <v>41929</v>
      </c>
      <c r="C617" s="292" t="str">
        <f>'Historical VAR Data'!F2555</f>
        <v>76.52</v>
      </c>
      <c r="D617" s="329">
        <f t="shared" si="18"/>
        <v>-0.12628453984928067</v>
      </c>
      <c r="E617" s="329">
        <v>1.9451105782040949E-2</v>
      </c>
      <c r="G617">
        <v>606</v>
      </c>
      <c r="H617">
        <f t="shared" ca="1" si="19"/>
        <v>1.0464830882771899E-2</v>
      </c>
    </row>
    <row r="618" spans="2:8">
      <c r="B618" s="293">
        <f>'Historical VAR Data'!B942</f>
        <v>44323</v>
      </c>
      <c r="C618" s="292" t="str">
        <f>'Historical VAR Data'!F942</f>
        <v>87.58</v>
      </c>
      <c r="D618" s="329">
        <f t="shared" si="18"/>
        <v>-4.2632269348491535E-2</v>
      </c>
      <c r="E618" s="329">
        <v>1.9438947736002816E-2</v>
      </c>
      <c r="G618">
        <v>607</v>
      </c>
      <c r="H618">
        <f t="shared" ca="1" si="19"/>
        <v>2.5364624981141382E-2</v>
      </c>
    </row>
    <row r="619" spans="2:8">
      <c r="B619" s="293">
        <f>'Historical VAR Data'!B1374</f>
        <v>43683</v>
      </c>
      <c r="C619" s="292" t="str">
        <f>'Historical VAR Data'!F1374</f>
        <v>91.48</v>
      </c>
      <c r="D619" s="329">
        <f t="shared" si="18"/>
        <v>-9.613674538089112E-2</v>
      </c>
      <c r="E619" s="329">
        <v>1.938934700245163E-2</v>
      </c>
      <c r="G619">
        <v>608</v>
      </c>
      <c r="H619">
        <f t="shared" ca="1" si="19"/>
        <v>1.3104108817746948E-2</v>
      </c>
    </row>
    <row r="620" spans="2:8">
      <c r="B620" s="293">
        <f>'Historical VAR Data'!B892</f>
        <v>44396</v>
      </c>
      <c r="C620" s="292" t="str">
        <f>'Historical VAR Data'!F892</f>
        <v>101.21</v>
      </c>
      <c r="D620" s="329">
        <f t="shared" si="18"/>
        <v>0.30223880597014918</v>
      </c>
      <c r="E620" s="329">
        <v>1.9337294793030389E-2</v>
      </c>
      <c r="G620">
        <v>609</v>
      </c>
      <c r="H620">
        <f t="shared" ca="1" si="19"/>
        <v>1.0783499427583724E-3</v>
      </c>
    </row>
    <row r="621" spans="2:8">
      <c r="B621" s="293">
        <f>'Historical VAR Data'!B2526</f>
        <v>41976</v>
      </c>
      <c r="C621" s="292" t="str">
        <f>'Historical VAR Data'!F2526</f>
        <v>77.72</v>
      </c>
      <c r="D621" s="329">
        <f t="shared" si="18"/>
        <v>0.15482912332838042</v>
      </c>
      <c r="E621" s="329">
        <v>1.9278688524590148E-2</v>
      </c>
      <c r="G621">
        <v>610</v>
      </c>
      <c r="H621">
        <f t="shared" ca="1" si="19"/>
        <v>8.1640566311745703E-3</v>
      </c>
    </row>
    <row r="622" spans="2:8">
      <c r="B622" s="293">
        <f>'Historical VAR Data'!B4495</f>
        <v>39055</v>
      </c>
      <c r="C622" s="292" t="str">
        <f>'Historical VAR Data'!F4495</f>
        <v>67.30</v>
      </c>
      <c r="D622" s="329">
        <f t="shared" si="18"/>
        <v>-8.5100598151169174E-2</v>
      </c>
      <c r="E622" s="329">
        <v>1.9233681659851523E-2</v>
      </c>
      <c r="G622">
        <v>611</v>
      </c>
      <c r="H622">
        <f t="shared" ca="1" si="19"/>
        <v>-1.4355641164932294E-2</v>
      </c>
    </row>
    <row r="623" spans="2:8">
      <c r="B623" s="293">
        <f>'Historical VAR Data'!B2514</f>
        <v>41992</v>
      </c>
      <c r="C623" s="292" t="str">
        <f>'Historical VAR Data'!F2514</f>
        <v>73.56</v>
      </c>
      <c r="D623" s="329">
        <f t="shared" si="18"/>
        <v>-0.25816861637757155</v>
      </c>
      <c r="E623" s="329">
        <v>1.9118869492934266E-2</v>
      </c>
      <c r="G623">
        <v>612</v>
      </c>
      <c r="H623">
        <f t="shared" ca="1" si="19"/>
        <v>-1.0471888877012331E-2</v>
      </c>
    </row>
    <row r="624" spans="2:8">
      <c r="B624" s="293">
        <f>'Historical VAR Data'!B3825</f>
        <v>40050</v>
      </c>
      <c r="C624" s="292" t="str">
        <f>'Historical VAR Data'!F3825</f>
        <v>99.16</v>
      </c>
      <c r="D624" s="329">
        <f t="shared" si="18"/>
        <v>0.16153215415251249</v>
      </c>
      <c r="E624" s="329">
        <v>1.9116135662898246E-2</v>
      </c>
      <c r="G624">
        <v>613</v>
      </c>
      <c r="H624">
        <f t="shared" ca="1" si="19"/>
        <v>1.1264105565781024E-2</v>
      </c>
    </row>
    <row r="625" spans="2:8">
      <c r="B625" s="293">
        <f>'Historical VAR Data'!B4090</f>
        <v>39651</v>
      </c>
      <c r="C625" s="292" t="str">
        <f>'Historical VAR Data'!F4090</f>
        <v>85.37</v>
      </c>
      <c r="D625" s="329">
        <f t="shared" si="18"/>
        <v>-0.19651764705882349</v>
      </c>
      <c r="E625" s="329">
        <v>1.9099916437865686E-2</v>
      </c>
      <c r="G625">
        <v>614</v>
      </c>
      <c r="H625">
        <f t="shared" ca="1" si="19"/>
        <v>3.4660219061962627E-3</v>
      </c>
    </row>
    <row r="626" spans="2:8">
      <c r="B626" s="293">
        <f>'Historical VAR Data'!B4271</f>
        <v>39384</v>
      </c>
      <c r="C626" s="292" t="str">
        <f>'Historical VAR Data'!F4271</f>
        <v>106.25</v>
      </c>
      <c r="D626" s="329">
        <f t="shared" si="18"/>
        <v>-0.65162792222695831</v>
      </c>
      <c r="E626" s="329">
        <v>1.9086898139267165E-2</v>
      </c>
      <c r="G626">
        <v>615</v>
      </c>
      <c r="H626">
        <f t="shared" ca="1" si="19"/>
        <v>-1.425404073677981E-2</v>
      </c>
    </row>
    <row r="627" spans="2:8">
      <c r="B627" s="293">
        <f>'Historical VAR Data'!B268</f>
        <v>45316</v>
      </c>
      <c r="C627" s="292" t="str">
        <f>'Historical VAR Data'!F268</f>
        <v>304.99</v>
      </c>
      <c r="D627" s="329">
        <f t="shared" si="18"/>
        <v>2.1628124027792182</v>
      </c>
      <c r="E627" s="329">
        <v>1.9079123229083256E-2</v>
      </c>
      <c r="G627">
        <v>616</v>
      </c>
      <c r="H627">
        <f t="shared" ca="1" si="19"/>
        <v>-4.6256110921443667E-3</v>
      </c>
    </row>
    <row r="628" spans="2:8">
      <c r="B628" s="293">
        <f>'Historical VAR Data'!B3641</f>
        <v>40326</v>
      </c>
      <c r="C628" s="292" t="str">
        <f>'Historical VAR Data'!F3641</f>
        <v>96.43</v>
      </c>
      <c r="D628" s="329">
        <f t="shared" si="18"/>
        <v>-4.79810445256195E-2</v>
      </c>
      <c r="E628" s="329">
        <v>1.9021451970833894E-2</v>
      </c>
      <c r="G628">
        <v>617</v>
      </c>
      <c r="H628">
        <f t="shared" ca="1" si="19"/>
        <v>5.1508557446973864E-3</v>
      </c>
    </row>
    <row r="629" spans="2:8">
      <c r="B629" s="293">
        <f>'Historical VAR Data'!B3792</f>
        <v>40100</v>
      </c>
      <c r="C629" s="292" t="str">
        <f>'Historical VAR Data'!F3792</f>
        <v>101.29</v>
      </c>
      <c r="D629" s="329">
        <f t="shared" si="18"/>
        <v>0.45218637992831551</v>
      </c>
      <c r="E629" s="329">
        <v>1.9014084507042259E-2</v>
      </c>
      <c r="G629">
        <v>618</v>
      </c>
      <c r="H629">
        <f t="shared" ca="1" si="19"/>
        <v>-1.2140560166641912E-2</v>
      </c>
    </row>
    <row r="630" spans="2:8">
      <c r="B630" s="293">
        <f>'Historical VAR Data'!B1074</f>
        <v>44127</v>
      </c>
      <c r="C630" s="292" t="str">
        <f>'Historical VAR Data'!F1074</f>
        <v>69.75</v>
      </c>
      <c r="D630" s="329">
        <f t="shared" si="18"/>
        <v>-9.2033324655037677E-2</v>
      </c>
      <c r="E630" s="329">
        <v>1.8991964937910843E-2</v>
      </c>
      <c r="G630">
        <v>619</v>
      </c>
      <c r="H630">
        <f t="shared" ca="1" si="19"/>
        <v>-6.3493764133762728E-3</v>
      </c>
    </row>
    <row r="631" spans="2:8">
      <c r="B631" s="293">
        <f>'Historical VAR Data'!B2805</f>
        <v>41557</v>
      </c>
      <c r="C631" s="292" t="str">
        <f>'Historical VAR Data'!F2805</f>
        <v>76.82</v>
      </c>
      <c r="D631" s="329">
        <f t="shared" si="18"/>
        <v>1.3820155038759687</v>
      </c>
      <c r="E631" s="329">
        <v>1.8968032895609398E-2</v>
      </c>
      <c r="G631">
        <v>620</v>
      </c>
      <c r="H631">
        <f t="shared" ca="1" si="19"/>
        <v>9.8817720494338759E-3</v>
      </c>
    </row>
    <row r="632" spans="2:8">
      <c r="B632" s="293">
        <f>'Historical VAR Data'!B5002</f>
        <v>38314</v>
      </c>
      <c r="C632" s="292" t="str">
        <f>'Historical VAR Data'!F5002</f>
        <v>32.25</v>
      </c>
      <c r="D632" s="329">
        <f t="shared" si="18"/>
        <v>-0.78680505057182526</v>
      </c>
      <c r="E632" s="329">
        <v>1.8957345971564028E-2</v>
      </c>
      <c r="G632">
        <v>621</v>
      </c>
      <c r="H632">
        <f t="shared" ca="1" si="19"/>
        <v>5.020288286492495E-3</v>
      </c>
    </row>
    <row r="633" spans="2:8">
      <c r="B633" s="293">
        <f>'Historical VAR Data'!B615</f>
        <v>44803</v>
      </c>
      <c r="C633" s="292" t="str">
        <f>'Historical VAR Data'!F615</f>
        <v>151.27</v>
      </c>
      <c r="D633" s="329">
        <f t="shared" si="18"/>
        <v>1.5704333050127446</v>
      </c>
      <c r="E633" s="329">
        <v>1.8927657281422618E-2</v>
      </c>
      <c r="G633">
        <v>622</v>
      </c>
      <c r="H633">
        <f t="shared" ca="1" si="19"/>
        <v>-2.16823159502289E-2</v>
      </c>
    </row>
    <row r="634" spans="2:8">
      <c r="B634" s="293">
        <f>'Historical VAR Data'!B4532</f>
        <v>39000</v>
      </c>
      <c r="C634" s="292" t="str">
        <f>'Historical VAR Data'!F4532</f>
        <v>58.85</v>
      </c>
      <c r="D634" s="329">
        <f t="shared" si="18"/>
        <v>-0.32433983926521232</v>
      </c>
      <c r="E634" s="329">
        <v>1.8871191135734131E-2</v>
      </c>
      <c r="G634">
        <v>623</v>
      </c>
      <c r="H634">
        <f t="shared" ca="1" si="19"/>
        <v>-1.7901651575036606E-2</v>
      </c>
    </row>
    <row r="635" spans="2:8">
      <c r="B635" s="293">
        <f>'Historical VAR Data'!B3441</f>
        <v>40616</v>
      </c>
      <c r="C635" s="292" t="str">
        <f>'Historical VAR Data'!F3441</f>
        <v>87.10</v>
      </c>
      <c r="D635" s="329">
        <f t="shared" si="18"/>
        <v>-2.4308278256973247E-2</v>
      </c>
      <c r="E635" s="329">
        <v>1.8832612001403667E-2</v>
      </c>
      <c r="G635">
        <v>624</v>
      </c>
      <c r="H635">
        <f t="shared" ca="1" si="19"/>
        <v>1.3588102997392586E-3</v>
      </c>
    </row>
    <row r="636" spans="2:8">
      <c r="B636" s="293">
        <f>'Historical VAR Data'!B1523</f>
        <v>43461</v>
      </c>
      <c r="C636" s="292" t="str">
        <f>'Historical VAR Data'!F1523</f>
        <v>89.27</v>
      </c>
      <c r="D636" s="329">
        <f t="shared" si="18"/>
        <v>0.94107414655359845</v>
      </c>
      <c r="E636" s="329">
        <v>1.8831317050901523E-2</v>
      </c>
      <c r="G636">
        <v>625</v>
      </c>
      <c r="H636">
        <f t="shared" ca="1" si="19"/>
        <v>9.5230030098908645E-3</v>
      </c>
    </row>
    <row r="637" spans="2:8">
      <c r="B637" s="293">
        <f>'Historical VAR Data'!B4739</f>
        <v>38695</v>
      </c>
      <c r="C637" s="292" t="str">
        <f>'Historical VAR Data'!F4739</f>
        <v>45.99</v>
      </c>
      <c r="D637" s="329">
        <f t="shared" si="18"/>
        <v>-0.4063508454885762</v>
      </c>
      <c r="E637" s="329">
        <v>1.8830305715551648E-2</v>
      </c>
      <c r="G637">
        <v>626</v>
      </c>
      <c r="H637">
        <f t="shared" ca="1" si="19"/>
        <v>-2.1532577167870565E-2</v>
      </c>
    </row>
    <row r="638" spans="2:8">
      <c r="B638" s="293">
        <f>'Historical VAR Data'!B2957</f>
        <v>41332</v>
      </c>
      <c r="C638" s="292" t="str">
        <f>'Historical VAR Data'!F2957</f>
        <v>77.47</v>
      </c>
      <c r="D638" s="329">
        <f t="shared" si="18"/>
        <v>-0.22007449914426658</v>
      </c>
      <c r="E638" s="329">
        <v>1.8805891635980964E-2</v>
      </c>
      <c r="G638">
        <v>627</v>
      </c>
      <c r="H638">
        <f t="shared" ca="1" si="19"/>
        <v>2.3510361304604575E-2</v>
      </c>
    </row>
    <row r="639" spans="2:8">
      <c r="B639" s="293">
        <f>'Historical VAR Data'!B875</f>
        <v>44420</v>
      </c>
      <c r="C639" s="292" t="str">
        <f>'Historical VAR Data'!F875</f>
        <v>99.33</v>
      </c>
      <c r="D639" s="329">
        <f t="shared" si="18"/>
        <v>0.30474188887429404</v>
      </c>
      <c r="E639" s="329">
        <v>1.8769230769230753E-2</v>
      </c>
      <c r="G639">
        <v>628</v>
      </c>
      <c r="H639">
        <f t="shared" ca="1" si="19"/>
        <v>4.0569589426366508E-2</v>
      </c>
    </row>
    <row r="640" spans="2:8">
      <c r="B640" s="293">
        <f>'Historical VAR Data'!B4324</f>
        <v>39307</v>
      </c>
      <c r="C640" s="292" t="str">
        <f>'Historical VAR Data'!F4324</f>
        <v>76.13</v>
      </c>
      <c r="D640" s="329">
        <f t="shared" si="18"/>
        <v>-0.77849224591928778</v>
      </c>
      <c r="E640" s="329">
        <v>1.8734109460725162E-2</v>
      </c>
      <c r="G640">
        <v>629</v>
      </c>
      <c r="H640">
        <f t="shared" ca="1" si="19"/>
        <v>-3.3574121727277681E-2</v>
      </c>
    </row>
    <row r="641" spans="2:8">
      <c r="B641" s="293">
        <f>'Historical VAR Data'!B223</f>
        <v>45385</v>
      </c>
      <c r="C641" s="292" t="str">
        <f>'Historical VAR Data'!F223</f>
        <v>343.69</v>
      </c>
      <c r="D641" s="329">
        <f t="shared" si="18"/>
        <v>2.7365731680800169</v>
      </c>
      <c r="E641" s="329">
        <v>1.8733141654563218E-2</v>
      </c>
      <c r="G641">
        <v>630</v>
      </c>
      <c r="H641">
        <f t="shared" ca="1" si="19"/>
        <v>-1.8776853595818085E-2</v>
      </c>
    </row>
    <row r="642" spans="2:8">
      <c r="B642" s="293">
        <f>'Historical VAR Data'!B3855</f>
        <v>40008</v>
      </c>
      <c r="C642" s="292" t="str">
        <f>'Historical VAR Data'!F3855</f>
        <v>91.98</v>
      </c>
      <c r="D642" s="329">
        <f t="shared" si="18"/>
        <v>0.43159533073929968</v>
      </c>
      <c r="E642" s="329">
        <v>1.8717465943072296E-2</v>
      </c>
      <c r="G642">
        <v>631</v>
      </c>
      <c r="H642">
        <f t="shared" ca="1" si="19"/>
        <v>-1.6273474307082619E-2</v>
      </c>
    </row>
    <row r="643" spans="2:8">
      <c r="B643" s="293">
        <f>'Historical VAR Data'!B4010</f>
        <v>39772</v>
      </c>
      <c r="C643" s="292" t="str">
        <f>'Historical VAR Data'!F4010</f>
        <v>64.25</v>
      </c>
      <c r="D643" s="329">
        <f t="shared" si="18"/>
        <v>-0.35192656848900544</v>
      </c>
      <c r="E643" s="329">
        <v>1.8709370540669092E-2</v>
      </c>
      <c r="G643">
        <v>632</v>
      </c>
      <c r="H643">
        <f t="shared" ca="1" si="19"/>
        <v>-5.9423551887757293E-3</v>
      </c>
    </row>
    <row r="644" spans="2:8">
      <c r="B644" s="293">
        <f>'Historical VAR Data'!B3718</f>
        <v>40212</v>
      </c>
      <c r="C644" s="292" t="str">
        <f>'Historical VAR Data'!F3718</f>
        <v>99.14</v>
      </c>
      <c r="D644" s="329">
        <f t="shared" si="18"/>
        <v>-0.76948474702380953</v>
      </c>
      <c r="E644" s="329">
        <v>1.8701191944102007E-2</v>
      </c>
      <c r="G644">
        <v>633</v>
      </c>
      <c r="H644">
        <f t="shared" ca="1" si="19"/>
        <v>8.9441165361442403E-3</v>
      </c>
    </row>
    <row r="645" spans="2:8">
      <c r="B645" s="293">
        <f>'Historical VAR Data'!B105</f>
        <v>45560</v>
      </c>
      <c r="C645" s="292" t="str">
        <f>'Historical VAR Data'!F105</f>
        <v>430.08</v>
      </c>
      <c r="D645" s="329">
        <f t="shared" si="18"/>
        <v>3.8684627575277335</v>
      </c>
      <c r="E645" s="329">
        <v>1.8688268315213499E-2</v>
      </c>
      <c r="G645">
        <v>634</v>
      </c>
      <c r="H645">
        <f t="shared" ca="1" si="19"/>
        <v>3.3237511418699309E-2</v>
      </c>
    </row>
    <row r="646" spans="2:8">
      <c r="B646" s="293">
        <f>'Historical VAR Data'!B2088</f>
        <v>42627</v>
      </c>
      <c r="C646" s="292" t="str">
        <f>'Historical VAR Data'!F2088</f>
        <v>88.34</v>
      </c>
      <c r="D646" s="329">
        <f t="shared" si="18"/>
        <v>1.3817740630897815</v>
      </c>
      <c r="E646" s="329">
        <v>1.8680811808118133E-2</v>
      </c>
      <c r="G646">
        <v>635</v>
      </c>
      <c r="H646">
        <f t="shared" ca="1" si="19"/>
        <v>-6.3986716229176158E-3</v>
      </c>
    </row>
    <row r="647" spans="2:8">
      <c r="B647" s="293">
        <f>'Historical VAR Data'!B4974</f>
        <v>38352</v>
      </c>
      <c r="C647" s="292" t="str">
        <f>'Historical VAR Data'!F4974</f>
        <v>37.09</v>
      </c>
      <c r="D647" s="329">
        <f t="shared" si="18"/>
        <v>-0.66013012004031879</v>
      </c>
      <c r="E647" s="329">
        <v>1.8676187860478081E-2</v>
      </c>
      <c r="G647">
        <v>636</v>
      </c>
      <c r="H647">
        <f t="shared" ca="1" si="19"/>
        <v>-6.9756079093717142E-3</v>
      </c>
    </row>
    <row r="648" spans="2:8">
      <c r="B648" s="293">
        <f>'Historical VAR Data'!B782</f>
        <v>44558</v>
      </c>
      <c r="C648" s="292" t="str">
        <f>'Historical VAR Data'!F782</f>
        <v>109.13</v>
      </c>
      <c r="D648" s="329">
        <f t="shared" si="18"/>
        <v>0.44466507810431544</v>
      </c>
      <c r="E648" s="329">
        <v>1.8478768082127763E-2</v>
      </c>
      <c r="G648">
        <v>637</v>
      </c>
      <c r="H648">
        <f t="shared" ca="1" si="19"/>
        <v>1.5650178944204333E-2</v>
      </c>
    </row>
    <row r="649" spans="2:8">
      <c r="B649" s="293">
        <f>'Historical VAR Data'!B2816</f>
        <v>41541</v>
      </c>
      <c r="C649" s="292" t="str">
        <f>'Historical VAR Data'!F2816</f>
        <v>75.54</v>
      </c>
      <c r="D649" s="329">
        <f t="shared" si="18"/>
        <v>-8.7129909365558839E-2</v>
      </c>
      <c r="E649" s="329">
        <v>1.8471079951462917E-2</v>
      </c>
      <c r="G649">
        <v>638</v>
      </c>
      <c r="H649">
        <f t="shared" ca="1" si="19"/>
        <v>-8.6017170579600639E-3</v>
      </c>
    </row>
    <row r="650" spans="2:8">
      <c r="B650" s="293">
        <f>'Historical VAR Data'!B2916</f>
        <v>41396</v>
      </c>
      <c r="C650" s="292" t="str">
        <f>'Historical VAR Data'!F2916</f>
        <v>82.75</v>
      </c>
      <c r="D650" s="329">
        <f t="shared" si="18"/>
        <v>0.42820158784949952</v>
      </c>
      <c r="E650" s="329">
        <v>1.8461538461538463E-2</v>
      </c>
      <c r="G650">
        <v>639</v>
      </c>
      <c r="H650">
        <f t="shared" ca="1" si="19"/>
        <v>1.8255589394993669E-2</v>
      </c>
    </row>
    <row r="651" spans="2:8">
      <c r="B651" s="293">
        <f>'Historical VAR Data'!B4545</f>
        <v>38980</v>
      </c>
      <c r="C651" s="292" t="str">
        <f>'Historical VAR Data'!F4545</f>
        <v>57.94</v>
      </c>
      <c r="D651" s="329">
        <f t="shared" si="18"/>
        <v>-0.27656386565114255</v>
      </c>
      <c r="E651" s="329">
        <v>1.8456670768149011E-2</v>
      </c>
      <c r="G651">
        <v>640</v>
      </c>
      <c r="H651">
        <f t="shared" ca="1" si="19"/>
        <v>-1.9809000056429743E-2</v>
      </c>
    </row>
    <row r="652" spans="2:8">
      <c r="B652" s="293">
        <f>'Historical VAR Data'!B2898</f>
        <v>41422</v>
      </c>
      <c r="C652" s="292" t="str">
        <f>'Historical VAR Data'!F2898</f>
        <v>80.09</v>
      </c>
      <c r="D652" s="329">
        <f t="shared" ref="D652:D715" si="20">(C652-C653)/C653</f>
        <v>0.98046488625123662</v>
      </c>
      <c r="E652" s="329">
        <v>1.8438453713123127E-2</v>
      </c>
      <c r="G652">
        <v>641</v>
      </c>
      <c r="H652">
        <f t="shared" ca="1" si="19"/>
        <v>-1.8728825098724231E-2</v>
      </c>
    </row>
    <row r="653" spans="2:8">
      <c r="B653" s="293">
        <f>'Historical VAR Data'!B4929</f>
        <v>38419</v>
      </c>
      <c r="C653" s="292" t="str">
        <f>'Historical VAR Data'!F4929</f>
        <v>40.44</v>
      </c>
      <c r="D653" s="329">
        <f t="shared" si="20"/>
        <v>-0.19793732645775494</v>
      </c>
      <c r="E653" s="329">
        <v>1.8383278771090326E-2</v>
      </c>
      <c r="G653">
        <v>642</v>
      </c>
      <c r="H653">
        <f t="shared" ref="H653:H716" ca="1" si="21">_xlfn.NORM.INV(RAND(),N$12,N$13)</f>
        <v>-2.7307113587585869E-4</v>
      </c>
    </row>
    <row r="654" spans="2:8">
      <c r="B654" s="293">
        <f>'Historical VAR Data'!B4609</f>
        <v>38889</v>
      </c>
      <c r="C654" s="292" t="str">
        <f>'Historical VAR Data'!F4609</f>
        <v>50.42</v>
      </c>
      <c r="D654" s="329">
        <f t="shared" si="20"/>
        <v>-0.86432377159463969</v>
      </c>
      <c r="E654" s="329">
        <v>1.8380125227226898E-2</v>
      </c>
      <c r="G654">
        <v>643</v>
      </c>
      <c r="H654">
        <f t="shared" ca="1" si="21"/>
        <v>-1.7496915229466951E-2</v>
      </c>
    </row>
    <row r="655" spans="2:8">
      <c r="B655" s="293">
        <f>'Historical VAR Data'!B161</f>
        <v>45478</v>
      </c>
      <c r="C655" s="292" t="str">
        <f>'Historical VAR Data'!F161</f>
        <v>371.62</v>
      </c>
      <c r="D655" s="329">
        <f t="shared" si="20"/>
        <v>3.0810454645288821</v>
      </c>
      <c r="E655" s="329">
        <v>1.8360188534473278E-2</v>
      </c>
      <c r="G655">
        <v>644</v>
      </c>
      <c r="H655">
        <f t="shared" ca="1" si="21"/>
        <v>3.4815610850022619E-3</v>
      </c>
    </row>
    <row r="656" spans="2:8">
      <c r="B656" s="293">
        <f>'Historical VAR Data'!B3906</f>
        <v>39937</v>
      </c>
      <c r="C656" s="292" t="str">
        <f>'Historical VAR Data'!F3906</f>
        <v>91.06</v>
      </c>
      <c r="D656" s="329">
        <f t="shared" si="20"/>
        <v>-0.11857516213338495</v>
      </c>
      <c r="E656" s="329">
        <v>1.8340416014314478E-2</v>
      </c>
      <c r="G656">
        <v>645</v>
      </c>
      <c r="H656">
        <f t="shared" ca="1" si="21"/>
        <v>9.682371415381287E-3</v>
      </c>
    </row>
    <row r="657" spans="2:8">
      <c r="B657" s="293">
        <f>'Historical VAR Data'!B1696</f>
        <v>43206</v>
      </c>
      <c r="C657" s="292" t="str">
        <f>'Historical VAR Data'!F1696</f>
        <v>103.31</v>
      </c>
      <c r="D657" s="329">
        <f t="shared" si="20"/>
        <v>0.35399737876802106</v>
      </c>
      <c r="E657" s="329">
        <v>1.833415475603745E-2</v>
      </c>
      <c r="G657">
        <v>646</v>
      </c>
      <c r="H657">
        <f t="shared" ca="1" si="21"/>
        <v>-2.0101809312541501E-2</v>
      </c>
    </row>
    <row r="658" spans="2:8">
      <c r="B658" s="293">
        <f>'Historical VAR Data'!B4093</f>
        <v>39646</v>
      </c>
      <c r="C658" s="292" t="str">
        <f>'Historical VAR Data'!F4093</f>
        <v>76.30</v>
      </c>
      <c r="D658" s="329">
        <f t="shared" si="20"/>
        <v>-0.24418028727092625</v>
      </c>
      <c r="E658" s="329">
        <v>1.8283731482717072E-2</v>
      </c>
      <c r="G658">
        <v>647</v>
      </c>
      <c r="H658">
        <f t="shared" ca="1" si="21"/>
        <v>-1.8586306106519908E-2</v>
      </c>
    </row>
    <row r="659" spans="2:8">
      <c r="B659" s="293">
        <f>'Historical VAR Data'!B3846</f>
        <v>40021</v>
      </c>
      <c r="C659" s="292" t="str">
        <f>'Historical VAR Data'!F3846</f>
        <v>100.95</v>
      </c>
      <c r="D659" s="329">
        <f t="shared" si="20"/>
        <v>1.0324139319508758</v>
      </c>
      <c r="E659" s="329">
        <v>1.8257010288480958E-2</v>
      </c>
      <c r="G659">
        <v>648</v>
      </c>
      <c r="H659">
        <f t="shared" ca="1" si="21"/>
        <v>-2.5673409821610208E-2</v>
      </c>
    </row>
    <row r="660" spans="2:8">
      <c r="B660" s="293">
        <f>'Historical VAR Data'!B4706</f>
        <v>38744</v>
      </c>
      <c r="C660" s="292" t="str">
        <f>'Historical VAR Data'!F4706</f>
        <v>49.67</v>
      </c>
      <c r="D660" s="329">
        <f t="shared" si="20"/>
        <v>-0.39485867446393758</v>
      </c>
      <c r="E660" s="329">
        <v>1.8245182451824528E-2</v>
      </c>
      <c r="G660">
        <v>649</v>
      </c>
      <c r="H660">
        <f t="shared" ca="1" si="21"/>
        <v>4.2217333957411063E-2</v>
      </c>
    </row>
    <row r="661" spans="2:8">
      <c r="B661" s="293">
        <f>'Historical VAR Data'!B3299</f>
        <v>40823</v>
      </c>
      <c r="C661" s="292" t="str">
        <f>'Historical VAR Data'!F3299</f>
        <v>82.08</v>
      </c>
      <c r="D661" s="329">
        <f t="shared" si="20"/>
        <v>0.13794537640371557</v>
      </c>
      <c r="E661" s="329">
        <v>1.8235950874581304E-2</v>
      </c>
      <c r="G661">
        <v>650</v>
      </c>
      <c r="H661">
        <f t="shared" ca="1" si="21"/>
        <v>1.6429563077182855E-2</v>
      </c>
    </row>
    <row r="662" spans="2:8">
      <c r="B662" s="293">
        <f>'Historical VAR Data'!B1068</f>
        <v>44137</v>
      </c>
      <c r="C662" s="292" t="str">
        <f>'Historical VAR Data'!F1068</f>
        <v>72.13</v>
      </c>
      <c r="D662" s="329">
        <f t="shared" si="20"/>
        <v>0</v>
      </c>
      <c r="E662" s="329">
        <v>1.8210050818746357E-2</v>
      </c>
      <c r="G662">
        <v>651</v>
      </c>
      <c r="H662">
        <f t="shared" ca="1" si="21"/>
        <v>-6.5548945414745643E-3</v>
      </c>
    </row>
    <row r="663" spans="2:8">
      <c r="B663" s="293">
        <f>'Historical VAR Data'!B1180</f>
        <v>43978</v>
      </c>
      <c r="C663" s="292" t="str">
        <f>'Historical VAR Data'!F1180</f>
        <v>72.13</v>
      </c>
      <c r="D663" s="329">
        <f t="shared" si="20"/>
        <v>-0.12918024870216108</v>
      </c>
      <c r="E663" s="329">
        <v>1.8210050818746357E-2</v>
      </c>
      <c r="G663">
        <v>652</v>
      </c>
      <c r="H663">
        <f t="shared" ca="1" si="21"/>
        <v>-3.0304140105748084E-2</v>
      </c>
    </row>
    <row r="664" spans="2:8">
      <c r="B664" s="293">
        <f>'Historical VAR Data'!B2157</f>
        <v>42524</v>
      </c>
      <c r="C664" s="292" t="str">
        <f>'Historical VAR Data'!F2157</f>
        <v>82.83</v>
      </c>
      <c r="D664" s="329">
        <f t="shared" si="20"/>
        <v>0.22186163150907201</v>
      </c>
      <c r="E664" s="329">
        <v>1.8192993239090401E-2</v>
      </c>
      <c r="G664">
        <v>653</v>
      </c>
      <c r="H664">
        <f t="shared" ca="1" si="21"/>
        <v>1.2931320714780134E-4</v>
      </c>
    </row>
    <row r="665" spans="2:8">
      <c r="B665" s="293">
        <f>'Historical VAR Data'!B2728</f>
        <v>41670</v>
      </c>
      <c r="C665" s="292" t="str">
        <f>'Historical VAR Data'!F2728</f>
        <v>67.79</v>
      </c>
      <c r="D665" s="329">
        <f t="shared" si="20"/>
        <v>-6.9457789979409587E-2</v>
      </c>
      <c r="E665" s="329">
        <v>1.8173625713427576E-2</v>
      </c>
      <c r="G665">
        <v>654</v>
      </c>
      <c r="H665">
        <f t="shared" ca="1" si="21"/>
        <v>-5.5480387126802949E-5</v>
      </c>
    </row>
    <row r="666" spans="2:8">
      <c r="B666" s="293">
        <f>'Historical VAR Data'!B2226</f>
        <v>42419</v>
      </c>
      <c r="C666" s="292" t="str">
        <f>'Historical VAR Data'!F2226</f>
        <v>72.85</v>
      </c>
      <c r="D666" s="329">
        <f t="shared" si="20"/>
        <v>-6.4946733410345306E-2</v>
      </c>
      <c r="E666" s="329">
        <v>1.8169112508735111E-2</v>
      </c>
      <c r="G666">
        <v>655</v>
      </c>
      <c r="H666">
        <f t="shared" ca="1" si="21"/>
        <v>2.0684058282950467E-2</v>
      </c>
    </row>
    <row r="667" spans="2:8">
      <c r="B667" s="293">
        <f>'Historical VAR Data'!B2554</f>
        <v>41932</v>
      </c>
      <c r="C667" s="292" t="str">
        <f>'Historical VAR Data'!F2554</f>
        <v>77.91</v>
      </c>
      <c r="D667" s="329">
        <f t="shared" si="20"/>
        <v>-0.16807261078483723</v>
      </c>
      <c r="E667" s="329">
        <v>1.8165185572399382E-2</v>
      </c>
      <c r="G667">
        <v>656</v>
      </c>
      <c r="H667">
        <f t="shared" ca="1" si="21"/>
        <v>1.2392519362616879E-2</v>
      </c>
    </row>
    <row r="668" spans="2:8">
      <c r="B668" s="293">
        <f>'Historical VAR Data'!B3854</f>
        <v>40009</v>
      </c>
      <c r="C668" s="292" t="str">
        <f>'Historical VAR Data'!F3854</f>
        <v>93.65</v>
      </c>
      <c r="D668" s="329">
        <f t="shared" si="20"/>
        <v>0.12817732803276713</v>
      </c>
      <c r="E668" s="329">
        <v>1.815612089584694E-2</v>
      </c>
      <c r="G668">
        <v>657</v>
      </c>
      <c r="H668">
        <f t="shared" ca="1" si="21"/>
        <v>1.3675301140703493E-2</v>
      </c>
    </row>
    <row r="669" spans="2:8">
      <c r="B669" s="293">
        <f>'Historical VAR Data'!B3176</f>
        <v>41010</v>
      </c>
      <c r="C669" s="292" t="str">
        <f>'Historical VAR Data'!F3176</f>
        <v>83.01</v>
      </c>
      <c r="D669" s="329">
        <f t="shared" si="20"/>
        <v>-0.16873623072301216</v>
      </c>
      <c r="E669" s="329">
        <v>1.8152827180179125E-2</v>
      </c>
      <c r="G669">
        <v>658</v>
      </c>
      <c r="H669">
        <f t="shared" ca="1" si="21"/>
        <v>1.915136806582857E-2</v>
      </c>
    </row>
    <row r="670" spans="2:8">
      <c r="B670" s="293">
        <f>'Historical VAR Data'!B1826</f>
        <v>43013</v>
      </c>
      <c r="C670" s="292" t="str">
        <f>'Historical VAR Data'!F1826</f>
        <v>99.86</v>
      </c>
      <c r="D670" s="329">
        <f t="shared" si="20"/>
        <v>-0.71288096607245544</v>
      </c>
      <c r="E670" s="329">
        <v>1.8148450244698217E-2</v>
      </c>
      <c r="G670">
        <v>659</v>
      </c>
      <c r="H670">
        <f t="shared" ca="1" si="21"/>
        <v>-1.5046346153345953E-2</v>
      </c>
    </row>
    <row r="671" spans="2:8">
      <c r="B671" s="293">
        <f>'Historical VAR Data'!B201</f>
        <v>45420</v>
      </c>
      <c r="C671" s="292" t="str">
        <f>'Historical VAR Data'!F201</f>
        <v>347.80</v>
      </c>
      <c r="D671" s="329">
        <f t="shared" si="20"/>
        <v>2.9549692972481241</v>
      </c>
      <c r="E671" s="329">
        <v>1.8060474782659649E-2</v>
      </c>
      <c r="G671">
        <v>660</v>
      </c>
      <c r="H671">
        <f t="shared" ca="1" si="21"/>
        <v>9.3398599898064857E-3</v>
      </c>
    </row>
    <row r="672" spans="2:8">
      <c r="B672" s="293">
        <f>'Historical VAR Data'!B2057</f>
        <v>42675</v>
      </c>
      <c r="C672" s="292" t="str">
        <f>'Historical VAR Data'!F2057</f>
        <v>87.94</v>
      </c>
      <c r="D672" s="329">
        <f t="shared" si="20"/>
        <v>-1.1370096645827306E-4</v>
      </c>
      <c r="E672" s="329">
        <v>1.8059736050011602E-2</v>
      </c>
      <c r="G672">
        <v>661</v>
      </c>
      <c r="H672">
        <f t="shared" ca="1" si="21"/>
        <v>-1.4238769692108237E-3</v>
      </c>
    </row>
    <row r="673" spans="2:8">
      <c r="B673" s="293">
        <f>'Historical VAR Data'!B1530</f>
        <v>43451</v>
      </c>
      <c r="C673" s="292" t="str">
        <f>'Historical VAR Data'!F1530</f>
        <v>87.95</v>
      </c>
      <c r="D673" s="329">
        <f t="shared" si="20"/>
        <v>-0.16595542911332384</v>
      </c>
      <c r="E673" s="329">
        <v>1.8057645560828825E-2</v>
      </c>
      <c r="G673">
        <v>662</v>
      </c>
      <c r="H673">
        <f t="shared" ca="1" si="21"/>
        <v>3.3315851905165006E-2</v>
      </c>
    </row>
    <row r="674" spans="2:8">
      <c r="B674" s="293">
        <f>'Historical VAR Data'!B4280</f>
        <v>39371</v>
      </c>
      <c r="C674" s="292" t="str">
        <f>'Historical VAR Data'!F4280</f>
        <v>105.45</v>
      </c>
      <c r="D674" s="329">
        <f t="shared" si="20"/>
        <v>1.1959600166597251</v>
      </c>
      <c r="E674" s="329">
        <v>1.8053678316277317E-2</v>
      </c>
      <c r="G674">
        <v>663</v>
      </c>
      <c r="H674">
        <f t="shared" ca="1" si="21"/>
        <v>-4.1247681536342798E-3</v>
      </c>
    </row>
    <row r="675" spans="2:8">
      <c r="B675" s="293">
        <f>'Historical VAR Data'!B4726</f>
        <v>38714</v>
      </c>
      <c r="C675" s="292" t="str">
        <f>'Historical VAR Data'!F4726</f>
        <v>48.02</v>
      </c>
      <c r="D675" s="329">
        <f t="shared" si="20"/>
        <v>-0.28605411834671424</v>
      </c>
      <c r="E675" s="329">
        <v>1.8019927920288347E-2</v>
      </c>
      <c r="G675">
        <v>664</v>
      </c>
      <c r="H675">
        <f t="shared" ca="1" si="21"/>
        <v>-1.8459646040591488E-2</v>
      </c>
    </row>
    <row r="676" spans="2:8">
      <c r="B676" s="293">
        <f>'Historical VAR Data'!B1143</f>
        <v>44029</v>
      </c>
      <c r="C676" s="292" t="str">
        <f>'Historical VAR Data'!F1143</f>
        <v>67.26</v>
      </c>
      <c r="D676" s="329">
        <f t="shared" si="20"/>
        <v>0.50335270451497549</v>
      </c>
      <c r="E676" s="329">
        <v>1.8011200242167579E-2</v>
      </c>
      <c r="G676">
        <v>665</v>
      </c>
      <c r="H676">
        <f t="shared" ca="1" si="21"/>
        <v>3.9721850162622299E-3</v>
      </c>
    </row>
    <row r="677" spans="2:8">
      <c r="B677" s="293">
        <f>'Historical VAR Data'!B4805</f>
        <v>38596</v>
      </c>
      <c r="C677" s="292" t="str">
        <f>'Historical VAR Data'!F4805</f>
        <v>44.74</v>
      </c>
      <c r="D677" s="329">
        <f t="shared" si="20"/>
        <v>-0.27558290155440407</v>
      </c>
      <c r="E677" s="329">
        <v>1.7974971558589285E-2</v>
      </c>
      <c r="G677">
        <v>666</v>
      </c>
      <c r="H677">
        <f t="shared" ca="1" si="21"/>
        <v>2.1338237277069166E-2</v>
      </c>
    </row>
    <row r="678" spans="2:8">
      <c r="B678" s="293">
        <f>'Historical VAR Data'!B4676</f>
        <v>38789</v>
      </c>
      <c r="C678" s="292" t="str">
        <f>'Historical VAR Data'!F4676</f>
        <v>61.76</v>
      </c>
      <c r="D678" s="329">
        <f t="shared" si="20"/>
        <v>-0.29247336464658041</v>
      </c>
      <c r="E678" s="329">
        <v>1.7966045821658089E-2</v>
      </c>
      <c r="G678">
        <v>667</v>
      </c>
      <c r="H678">
        <f t="shared" ca="1" si="21"/>
        <v>-1.39933143661203E-2</v>
      </c>
    </row>
    <row r="679" spans="2:8">
      <c r="B679" s="293">
        <f>'Historical VAR Data'!B1479</f>
        <v>43524</v>
      </c>
      <c r="C679" s="292" t="str">
        <f>'Historical VAR Data'!F1479</f>
        <v>87.29</v>
      </c>
      <c r="D679" s="329">
        <f t="shared" si="20"/>
        <v>-0.76018571938789525</v>
      </c>
      <c r="E679" s="329">
        <v>1.7959183673469461E-2</v>
      </c>
      <c r="G679">
        <v>668</v>
      </c>
      <c r="H679">
        <f t="shared" ca="1" si="21"/>
        <v>2.7478279911189014E-3</v>
      </c>
    </row>
    <row r="680" spans="2:8">
      <c r="B680" s="293">
        <f>'Historical VAR Data'!B193</f>
        <v>45433</v>
      </c>
      <c r="C680" s="292" t="str">
        <f>'Historical VAR Data'!F193</f>
        <v>363.99</v>
      </c>
      <c r="D680" s="329">
        <f t="shared" si="20"/>
        <v>-0.12149735717906011</v>
      </c>
      <c r="E680" s="329">
        <v>1.7926058504390698E-2</v>
      </c>
      <c r="G680">
        <v>669</v>
      </c>
      <c r="H680">
        <f t="shared" ca="1" si="21"/>
        <v>3.4120472474965989E-2</v>
      </c>
    </row>
    <row r="681" spans="2:8">
      <c r="B681" s="293">
        <f>'Historical VAR Data'!B143</f>
        <v>45505</v>
      </c>
      <c r="C681" s="292" t="str">
        <f>'Historical VAR Data'!F143</f>
        <v>414.33</v>
      </c>
      <c r="D681" s="329">
        <f t="shared" si="20"/>
        <v>6.1386974500344582</v>
      </c>
      <c r="E681" s="329">
        <v>1.7909787735848965E-2</v>
      </c>
      <c r="G681">
        <v>670</v>
      </c>
      <c r="H681">
        <f t="shared" ca="1" si="21"/>
        <v>-2.8095861056201227E-3</v>
      </c>
    </row>
    <row r="682" spans="2:8">
      <c r="B682" s="293">
        <f>'Historical VAR Data'!B4635</f>
        <v>38853</v>
      </c>
      <c r="C682" s="292" t="str">
        <f>'Historical VAR Data'!F4635</f>
        <v>58.04</v>
      </c>
      <c r="D682" s="329">
        <f t="shared" si="20"/>
        <v>-0.45224613061532654</v>
      </c>
      <c r="E682" s="329">
        <v>1.7888460189407155E-2</v>
      </c>
      <c r="G682">
        <v>671</v>
      </c>
      <c r="H682">
        <f t="shared" ca="1" si="21"/>
        <v>2.1227328180113369E-2</v>
      </c>
    </row>
    <row r="683" spans="2:8">
      <c r="B683" s="293">
        <f>'Historical VAR Data'!B3875</f>
        <v>39980</v>
      </c>
      <c r="C683" s="292" t="str">
        <f>'Historical VAR Data'!F3875</f>
        <v>105.96</v>
      </c>
      <c r="D683" s="329">
        <f t="shared" si="20"/>
        <v>1.7723704866562009</v>
      </c>
      <c r="E683" s="329">
        <v>1.7867435158501435E-2</v>
      </c>
      <c r="G683">
        <v>672</v>
      </c>
      <c r="H683">
        <f t="shared" ca="1" si="21"/>
        <v>-4.617350667698334E-2</v>
      </c>
    </row>
    <row r="684" spans="2:8">
      <c r="B684" s="293">
        <f>'Historical VAR Data'!B4843</f>
        <v>38541</v>
      </c>
      <c r="C684" s="292" t="str">
        <f>'Historical VAR Data'!F4843</f>
        <v>38.22</v>
      </c>
      <c r="D684" s="329">
        <f t="shared" si="20"/>
        <v>-0.52592408831555448</v>
      </c>
      <c r="E684" s="329">
        <v>1.7842876165113229E-2</v>
      </c>
      <c r="G684">
        <v>673</v>
      </c>
      <c r="H684">
        <f t="shared" ca="1" si="21"/>
        <v>2.1124115304398408E-2</v>
      </c>
    </row>
    <row r="685" spans="2:8">
      <c r="B685" s="293">
        <f>'Historical VAR Data'!B2187</f>
        <v>42482</v>
      </c>
      <c r="C685" s="292" t="str">
        <f>'Historical VAR Data'!F2187</f>
        <v>80.62</v>
      </c>
      <c r="D685" s="329">
        <f t="shared" si="20"/>
        <v>-0.4854808858255153</v>
      </c>
      <c r="E685" s="329">
        <v>1.7800782729453488E-2</v>
      </c>
      <c r="G685">
        <v>674</v>
      </c>
      <c r="H685">
        <f t="shared" ca="1" si="21"/>
        <v>-2.5149852618277905E-2</v>
      </c>
    </row>
    <row r="686" spans="2:8">
      <c r="B686" s="293">
        <f>'Historical VAR Data'!B507</f>
        <v>44960</v>
      </c>
      <c r="C686" s="292" t="str">
        <f>'Historical VAR Data'!F507</f>
        <v>156.69</v>
      </c>
      <c r="D686" s="329">
        <f t="shared" si="20"/>
        <v>0.8896526772793053</v>
      </c>
      <c r="E686" s="329">
        <v>1.7797986359207596E-2</v>
      </c>
      <c r="G686">
        <v>675</v>
      </c>
      <c r="H686">
        <f t="shared" ca="1" si="21"/>
        <v>-5.9126920659323609E-3</v>
      </c>
    </row>
    <row r="687" spans="2:8">
      <c r="B687" s="293">
        <f>'Historical VAR Data'!B3305</f>
        <v>40814</v>
      </c>
      <c r="C687" s="292" t="str">
        <f>'Historical VAR Data'!F3305</f>
        <v>82.92</v>
      </c>
      <c r="D687" s="329">
        <f t="shared" si="20"/>
        <v>-3.3791656956420321E-2</v>
      </c>
      <c r="E687" s="329">
        <v>1.7797962440162057E-2</v>
      </c>
      <c r="G687">
        <v>676</v>
      </c>
      <c r="H687">
        <f t="shared" ca="1" si="21"/>
        <v>-2.1859704750104951E-2</v>
      </c>
    </row>
    <row r="688" spans="2:8">
      <c r="B688" s="293">
        <f>'Historical VAR Data'!B3229</f>
        <v>40928</v>
      </c>
      <c r="C688" s="292" t="str">
        <f>'Historical VAR Data'!F3229</f>
        <v>85.82</v>
      </c>
      <c r="D688" s="329">
        <f t="shared" si="20"/>
        <v>0.27103080568720378</v>
      </c>
      <c r="E688" s="329">
        <v>1.7789373814041748E-2</v>
      </c>
      <c r="G688">
        <v>677</v>
      </c>
      <c r="H688">
        <f t="shared" ca="1" si="21"/>
        <v>-9.3611017968939763E-3</v>
      </c>
    </row>
    <row r="689" spans="2:8">
      <c r="B689" s="293">
        <f>'Historical VAR Data'!B1209</f>
        <v>43934</v>
      </c>
      <c r="C689" s="292" t="str">
        <f>'Historical VAR Data'!F1209</f>
        <v>67.52</v>
      </c>
      <c r="D689" s="329">
        <f t="shared" si="20"/>
        <v>-0.29401923881221254</v>
      </c>
      <c r="E689" s="329">
        <v>1.7787157069641131E-2</v>
      </c>
      <c r="G689">
        <v>678</v>
      </c>
      <c r="H689">
        <f t="shared" ca="1" si="21"/>
        <v>1.0798167126287932E-2</v>
      </c>
    </row>
    <row r="690" spans="2:8">
      <c r="B690" s="293">
        <f>'Historical VAR Data'!B1953</f>
        <v>42825</v>
      </c>
      <c r="C690" s="292" t="str">
        <f>'Historical VAR Data'!F1953</f>
        <v>95.64</v>
      </c>
      <c r="D690" s="329">
        <f t="shared" si="20"/>
        <v>0.35563430191353657</v>
      </c>
      <c r="E690" s="329">
        <v>1.7771629243375563E-2</v>
      </c>
      <c r="G690">
        <v>679</v>
      </c>
      <c r="H690">
        <f t="shared" ca="1" si="21"/>
        <v>-1.5222351535329206E-3</v>
      </c>
    </row>
    <row r="691" spans="2:8">
      <c r="B691" s="293">
        <f>'Historical VAR Data'!B2659</f>
        <v>41775</v>
      </c>
      <c r="C691" s="292" t="str">
        <f>'Historical VAR Data'!F2659</f>
        <v>70.55</v>
      </c>
      <c r="D691" s="329">
        <f t="shared" si="20"/>
        <v>-0.28142187818292941</v>
      </c>
      <c r="E691" s="329">
        <v>1.7743796884016217E-2</v>
      </c>
      <c r="G691">
        <v>680</v>
      </c>
      <c r="H691">
        <f t="shared" ca="1" si="21"/>
        <v>3.3006593910019533E-2</v>
      </c>
    </row>
    <row r="692" spans="2:8">
      <c r="B692" s="293">
        <f>'Historical VAR Data'!B1740</f>
        <v>43138</v>
      </c>
      <c r="C692" s="292" t="str">
        <f>'Historical VAR Data'!F1740</f>
        <v>98.18</v>
      </c>
      <c r="D692" s="329">
        <f t="shared" si="20"/>
        <v>1.164462081128748</v>
      </c>
      <c r="E692" s="329">
        <v>1.7725717839743006E-2</v>
      </c>
      <c r="G692">
        <v>681</v>
      </c>
      <c r="H692">
        <f t="shared" ca="1" si="21"/>
        <v>-1.1217131403502984E-2</v>
      </c>
    </row>
    <row r="693" spans="2:8">
      <c r="B693" s="293">
        <f>'Historical VAR Data'!B4795</f>
        <v>38611</v>
      </c>
      <c r="C693" s="292" t="str">
        <f>'Historical VAR Data'!F4795</f>
        <v>45.36</v>
      </c>
      <c r="D693" s="329">
        <f t="shared" si="20"/>
        <v>-0.5130434782608696</v>
      </c>
      <c r="E693" s="329">
        <v>1.7724927080996166E-2</v>
      </c>
      <c r="G693">
        <v>682</v>
      </c>
      <c r="H693">
        <f t="shared" ca="1" si="21"/>
        <v>-1.1543431955396756E-2</v>
      </c>
    </row>
    <row r="694" spans="2:8">
      <c r="B694" s="293">
        <f>'Historical VAR Data'!B3357</f>
        <v>40737</v>
      </c>
      <c r="C694" s="292" t="str">
        <f>'Historical VAR Data'!F3357</f>
        <v>93.15</v>
      </c>
      <c r="D694" s="329">
        <f t="shared" si="20"/>
        <v>-1.0723860589811722E-3</v>
      </c>
      <c r="E694" s="329">
        <v>1.7699115044247836E-2</v>
      </c>
      <c r="G694">
        <v>683</v>
      </c>
      <c r="H694">
        <f t="shared" ca="1" si="21"/>
        <v>2.9471606382996701E-2</v>
      </c>
    </row>
    <row r="695" spans="2:8">
      <c r="B695" s="293">
        <f>'Historical VAR Data'!B2039</f>
        <v>42702</v>
      </c>
      <c r="C695" s="292" t="str">
        <f>'Historical VAR Data'!F2039</f>
        <v>93.25</v>
      </c>
      <c r="D695" s="329">
        <f t="shared" si="20"/>
        <v>7.8034682080924858E-2</v>
      </c>
      <c r="E695" s="329">
        <v>1.7679799192404286E-2</v>
      </c>
      <c r="G695">
        <v>684</v>
      </c>
      <c r="H695">
        <f t="shared" ca="1" si="21"/>
        <v>-1.0503338371053484E-2</v>
      </c>
    </row>
    <row r="696" spans="2:8">
      <c r="B696" s="293">
        <f>'Historical VAR Data'!B2623</f>
        <v>41827</v>
      </c>
      <c r="C696" s="292" t="str">
        <f>'Historical VAR Data'!F2623</f>
        <v>86.50</v>
      </c>
      <c r="D696" s="329">
        <f t="shared" si="20"/>
        <v>-1.1559357299740048E-4</v>
      </c>
      <c r="E696" s="329">
        <v>1.7647058823529412E-2</v>
      </c>
      <c r="G696">
        <v>685</v>
      </c>
      <c r="H696">
        <f t="shared" ca="1" si="21"/>
        <v>-2.1620402164934903E-2</v>
      </c>
    </row>
    <row r="697" spans="2:8">
      <c r="B697" s="293">
        <f>'Historical VAR Data'!B3262</f>
        <v>40882</v>
      </c>
      <c r="C697" s="292" t="str">
        <f>'Historical VAR Data'!F3262</f>
        <v>86.51</v>
      </c>
      <c r="D697" s="329">
        <f t="shared" si="20"/>
        <v>-0.43821027339437624</v>
      </c>
      <c r="E697" s="329">
        <v>1.7644982943183153E-2</v>
      </c>
      <c r="G697">
        <v>686</v>
      </c>
      <c r="H697">
        <f t="shared" ca="1" si="21"/>
        <v>-3.4278868952539808E-2</v>
      </c>
    </row>
    <row r="698" spans="2:8">
      <c r="B698" s="293">
        <f>'Historical VAR Data'!B580</f>
        <v>44854</v>
      </c>
      <c r="C698" s="292" t="str">
        <f>'Historical VAR Data'!F580</f>
        <v>153.99</v>
      </c>
      <c r="D698" s="329">
        <f t="shared" si="20"/>
        <v>0.53300149328023894</v>
      </c>
      <c r="E698" s="329">
        <v>1.7644726407613113E-2</v>
      </c>
      <c r="G698">
        <v>687</v>
      </c>
      <c r="H698">
        <f t="shared" ca="1" si="21"/>
        <v>2.0369428873518471E-2</v>
      </c>
    </row>
    <row r="699" spans="2:8">
      <c r="B699" s="293">
        <f>'Historical VAR Data'!B1440</f>
        <v>43588</v>
      </c>
      <c r="C699" s="292" t="str">
        <f>'Historical VAR Data'!F1440</f>
        <v>100.45</v>
      </c>
      <c r="D699" s="329">
        <f t="shared" si="20"/>
        <v>0.17554125219426564</v>
      </c>
      <c r="E699" s="329">
        <v>1.762739337453155E-2</v>
      </c>
      <c r="G699">
        <v>688</v>
      </c>
      <c r="H699">
        <f t="shared" ca="1" si="21"/>
        <v>2.6094817522836673E-2</v>
      </c>
    </row>
    <row r="700" spans="2:8">
      <c r="B700" s="293">
        <f>'Historical VAR Data'!B2075</f>
        <v>42646</v>
      </c>
      <c r="C700" s="292" t="str">
        <f>'Historical VAR Data'!F2075</f>
        <v>85.45</v>
      </c>
      <c r="D700" s="329">
        <f t="shared" si="20"/>
        <v>0.17247530186608134</v>
      </c>
      <c r="E700" s="329">
        <v>1.7625342384184877E-2</v>
      </c>
      <c r="G700">
        <v>689</v>
      </c>
      <c r="H700">
        <f t="shared" ca="1" si="21"/>
        <v>3.7068963016523692E-3</v>
      </c>
    </row>
    <row r="701" spans="2:8">
      <c r="B701" s="293">
        <f>'Historical VAR Data'!B2723</f>
        <v>41677</v>
      </c>
      <c r="C701" s="292" t="str">
        <f>'Historical VAR Data'!F2723</f>
        <v>72.88</v>
      </c>
      <c r="D701" s="329">
        <f t="shared" si="20"/>
        <v>-0.22780250052977327</v>
      </c>
      <c r="E701" s="329">
        <v>1.7592851158894036E-2</v>
      </c>
      <c r="G701">
        <v>690</v>
      </c>
      <c r="H701">
        <f t="shared" ca="1" si="21"/>
        <v>2.6767609139474349E-3</v>
      </c>
    </row>
    <row r="702" spans="2:8">
      <c r="B702" s="293">
        <f>'Historical VAR Data'!B3473</f>
        <v>40568</v>
      </c>
      <c r="C702" s="292" t="str">
        <f>'Historical VAR Data'!F3473</f>
        <v>94.38</v>
      </c>
      <c r="D702" s="329">
        <f t="shared" si="20"/>
        <v>0.91673436230706729</v>
      </c>
      <c r="E702" s="329">
        <v>1.7574123989218281E-2</v>
      </c>
      <c r="G702">
        <v>691</v>
      </c>
      <c r="H702">
        <f t="shared" ca="1" si="21"/>
        <v>-3.643077728760971E-3</v>
      </c>
    </row>
    <row r="703" spans="2:8">
      <c r="B703" s="293">
        <f>'Historical VAR Data'!B4730</f>
        <v>38708</v>
      </c>
      <c r="C703" s="292" t="str">
        <f>'Historical VAR Data'!F4730</f>
        <v>49.24</v>
      </c>
      <c r="D703" s="329">
        <f t="shared" si="20"/>
        <v>-0.43343688873547342</v>
      </c>
      <c r="E703" s="329">
        <v>1.7565612729902903E-2</v>
      </c>
      <c r="G703">
        <v>692</v>
      </c>
      <c r="H703">
        <f t="shared" ca="1" si="21"/>
        <v>-8.4993972302235352E-3</v>
      </c>
    </row>
    <row r="704" spans="2:8">
      <c r="B704" s="293">
        <f>'Historical VAR Data'!B946</f>
        <v>44319</v>
      </c>
      <c r="C704" s="292" t="str">
        <f>'Historical VAR Data'!F946</f>
        <v>86.91</v>
      </c>
      <c r="D704" s="329">
        <f t="shared" si="20"/>
        <v>-5.778404163052904E-2</v>
      </c>
      <c r="E704" s="329">
        <v>1.7562346329469618E-2</v>
      </c>
      <c r="G704">
        <v>693</v>
      </c>
      <c r="H704">
        <f t="shared" ca="1" si="21"/>
        <v>-5.2881058344529421E-3</v>
      </c>
    </row>
    <row r="705" spans="2:8">
      <c r="B705" s="293">
        <f>'Historical VAR Data'!B3430</f>
        <v>40631</v>
      </c>
      <c r="C705" s="292" t="str">
        <f>'Historical VAR Data'!F3430</f>
        <v>92.24</v>
      </c>
      <c r="D705" s="329">
        <f t="shared" si="20"/>
        <v>-0.23242073728884086</v>
      </c>
      <c r="E705" s="329">
        <v>1.7539988968560277E-2</v>
      </c>
      <c r="G705">
        <v>694</v>
      </c>
      <c r="H705">
        <f t="shared" ca="1" si="21"/>
        <v>-4.5716755438812264E-3</v>
      </c>
    </row>
    <row r="706" spans="2:8">
      <c r="B706" s="293">
        <f>'Historical VAR Data'!B820</f>
        <v>44502</v>
      </c>
      <c r="C706" s="292" t="str">
        <f>'Historical VAR Data'!F820</f>
        <v>120.17</v>
      </c>
      <c r="D706" s="329">
        <f t="shared" si="20"/>
        <v>0.5304381049414163</v>
      </c>
      <c r="E706" s="329">
        <v>1.7527519051651206E-2</v>
      </c>
      <c r="G706">
        <v>695</v>
      </c>
      <c r="H706">
        <f t="shared" ca="1" si="21"/>
        <v>-1.3601838338171829E-2</v>
      </c>
    </row>
    <row r="707" spans="2:8">
      <c r="B707" s="293">
        <f>'Historical VAR Data'!B3267</f>
        <v>40875</v>
      </c>
      <c r="C707" s="292" t="str">
        <f>'Historical VAR Data'!F3267</f>
        <v>78.52</v>
      </c>
      <c r="D707" s="329">
        <f t="shared" si="20"/>
        <v>-0.14026059345231581</v>
      </c>
      <c r="E707" s="329">
        <v>1.7493844758325699E-2</v>
      </c>
      <c r="G707">
        <v>696</v>
      </c>
      <c r="H707">
        <f t="shared" ca="1" si="21"/>
        <v>8.2016260724053717E-3</v>
      </c>
    </row>
    <row r="708" spans="2:8">
      <c r="B708" s="293">
        <f>'Historical VAR Data'!B1636</f>
        <v>43291</v>
      </c>
      <c r="C708" s="292" t="str">
        <f>'Historical VAR Data'!F1636</f>
        <v>91.33</v>
      </c>
      <c r="D708" s="329">
        <f t="shared" si="20"/>
        <v>-0.15356811862835965</v>
      </c>
      <c r="E708" s="329">
        <v>1.7491087344028444E-2</v>
      </c>
      <c r="G708">
        <v>697</v>
      </c>
      <c r="H708">
        <f t="shared" ca="1" si="21"/>
        <v>1.9936290497775924E-2</v>
      </c>
    </row>
    <row r="709" spans="2:8">
      <c r="B709" s="293">
        <f>'Historical VAR Data'!B850</f>
        <v>44459</v>
      </c>
      <c r="C709" s="292" t="str">
        <f>'Historical VAR Data'!F850</f>
        <v>107.90</v>
      </c>
      <c r="D709" s="329">
        <f t="shared" si="20"/>
        <v>-0.33213666749195342</v>
      </c>
      <c r="E709" s="329">
        <v>1.7444601603017525E-2</v>
      </c>
      <c r="G709">
        <v>698</v>
      </c>
      <c r="H709">
        <f t="shared" ca="1" si="21"/>
        <v>1.0889956837313891E-2</v>
      </c>
    </row>
    <row r="710" spans="2:8">
      <c r="B710" s="293">
        <f>'Historical VAR Data'!B550</f>
        <v>44900</v>
      </c>
      <c r="C710" s="292" t="str">
        <f>'Historical VAR Data'!F550</f>
        <v>161.56</v>
      </c>
      <c r="D710" s="329">
        <f t="shared" si="20"/>
        <v>0.74113589826489912</v>
      </c>
      <c r="E710" s="329">
        <v>1.7444423452358526E-2</v>
      </c>
      <c r="G710">
        <v>699</v>
      </c>
      <c r="H710">
        <f t="shared" ca="1" si="21"/>
        <v>-6.0482801585347032E-3</v>
      </c>
    </row>
    <row r="711" spans="2:8">
      <c r="B711" s="293">
        <f>'Historical VAR Data'!B2016</f>
        <v>42733</v>
      </c>
      <c r="C711" s="292" t="str">
        <f>'Historical VAR Data'!F2016</f>
        <v>92.79</v>
      </c>
      <c r="D711" s="329">
        <f t="shared" si="20"/>
        <v>7.4082648454682321E-2</v>
      </c>
      <c r="E711" s="329">
        <v>1.7434210526315826E-2</v>
      </c>
      <c r="G711">
        <v>700</v>
      </c>
      <c r="H711">
        <f t="shared" ca="1" si="21"/>
        <v>-5.5524471348042577E-4</v>
      </c>
    </row>
    <row r="712" spans="2:8">
      <c r="B712" s="293">
        <f>'Historical VAR Data'!B1531</f>
        <v>43448</v>
      </c>
      <c r="C712" s="292" t="str">
        <f>'Historical VAR Data'!F1531</f>
        <v>86.39</v>
      </c>
      <c r="D712" s="329">
        <f t="shared" si="20"/>
        <v>-0.13540832666132907</v>
      </c>
      <c r="E712" s="329">
        <v>1.7430220233188128E-2</v>
      </c>
      <c r="G712">
        <v>701</v>
      </c>
      <c r="H712">
        <f t="shared" ca="1" si="21"/>
        <v>-1.6274880032077711E-2</v>
      </c>
    </row>
    <row r="713" spans="2:8">
      <c r="B713" s="293">
        <f>'Historical VAR Data'!B3536</f>
        <v>40476</v>
      </c>
      <c r="C713" s="292" t="str">
        <f>'Historical VAR Data'!F3536</f>
        <v>99.92</v>
      </c>
      <c r="D713" s="329">
        <f t="shared" si="20"/>
        <v>8.2087935889105457E-2</v>
      </c>
      <c r="E713" s="329">
        <v>1.7411668872823624E-2</v>
      </c>
      <c r="G713">
        <v>702</v>
      </c>
      <c r="H713">
        <f t="shared" ca="1" si="21"/>
        <v>2.0832060671088195E-2</v>
      </c>
    </row>
    <row r="714" spans="2:8">
      <c r="B714" s="293">
        <f>'Historical VAR Data'!B1632</f>
        <v>43297</v>
      </c>
      <c r="C714" s="292" t="str">
        <f>'Historical VAR Data'!F1632</f>
        <v>92.34</v>
      </c>
      <c r="D714" s="329">
        <f t="shared" si="20"/>
        <v>-7.6230492196878663E-2</v>
      </c>
      <c r="E714" s="329">
        <v>1.7408550022036118E-2</v>
      </c>
      <c r="G714">
        <v>703</v>
      </c>
      <c r="H714">
        <f t="shared" ca="1" si="21"/>
        <v>2.5064320888106038E-2</v>
      </c>
    </row>
    <row r="715" spans="2:8">
      <c r="B715" s="293">
        <f>'Historical VAR Data'!B896</f>
        <v>44390</v>
      </c>
      <c r="C715" s="292" t="str">
        <f>'Historical VAR Data'!F896</f>
        <v>99.96</v>
      </c>
      <c r="D715" s="329">
        <f t="shared" si="20"/>
        <v>2.9984544049459008E-2</v>
      </c>
      <c r="E715" s="329">
        <v>1.7404580152671691E-2</v>
      </c>
      <c r="G715">
        <v>704</v>
      </c>
      <c r="H715">
        <f t="shared" ca="1" si="21"/>
        <v>2.4214206518577974E-2</v>
      </c>
    </row>
    <row r="716" spans="2:8">
      <c r="B716" s="293">
        <f>'Historical VAR Data'!B1729</f>
        <v>43154</v>
      </c>
      <c r="C716" s="292" t="str">
        <f>'Historical VAR Data'!F1729</f>
        <v>97.05</v>
      </c>
      <c r="D716" s="329">
        <f t="shared" ref="D716:D779" si="22">(C716-C717)/C717</f>
        <v>-0.47884222962087852</v>
      </c>
      <c r="E716" s="329">
        <v>1.7402243421742285E-2</v>
      </c>
      <c r="G716">
        <v>705</v>
      </c>
      <c r="H716">
        <f t="shared" ca="1" si="21"/>
        <v>-3.0612718680903518E-2</v>
      </c>
    </row>
    <row r="717" spans="2:8">
      <c r="B717" s="293">
        <f>'Historical VAR Data'!B405</f>
        <v>45113</v>
      </c>
      <c r="C717" s="292" t="str">
        <f>'Historical VAR Data'!F405</f>
        <v>186.22</v>
      </c>
      <c r="D717" s="329">
        <f t="shared" si="22"/>
        <v>0.17215333291370299</v>
      </c>
      <c r="E717" s="329">
        <v>1.7317672767003481E-2</v>
      </c>
      <c r="G717">
        <v>706</v>
      </c>
      <c r="H717">
        <f t="shared" ref="H717:H780" ca="1" si="23">_xlfn.NORM.INV(RAND(),N$12,N$13)</f>
        <v>1.1626676854813332E-2</v>
      </c>
    </row>
    <row r="718" spans="2:8">
      <c r="B718" s="293">
        <f>'Historical VAR Data'!B501</f>
        <v>44970</v>
      </c>
      <c r="C718" s="292" t="str">
        <f>'Historical VAR Data'!F501</f>
        <v>158.87</v>
      </c>
      <c r="D718" s="329">
        <f t="shared" si="22"/>
        <v>3.0291656099416686</v>
      </c>
      <c r="E718" s="329">
        <v>1.7288851892168902E-2</v>
      </c>
      <c r="G718">
        <v>707</v>
      </c>
      <c r="H718">
        <f t="shared" ca="1" si="23"/>
        <v>-8.653283250637812E-3</v>
      </c>
    </row>
    <row r="719" spans="2:8">
      <c r="B719" s="293">
        <f>'Historical VAR Data'!B4839</f>
        <v>38547</v>
      </c>
      <c r="C719" s="292" t="str">
        <f>'Historical VAR Data'!F4839</f>
        <v>39.43</v>
      </c>
      <c r="D719" s="329">
        <f t="shared" si="22"/>
        <v>-0.7151423204739199</v>
      </c>
      <c r="E719" s="329">
        <v>1.7285861713106341E-2</v>
      </c>
      <c r="G719">
        <v>708</v>
      </c>
      <c r="H719">
        <f t="shared" ca="1" si="23"/>
        <v>5.7307487273707365E-3</v>
      </c>
    </row>
    <row r="720" spans="2:8">
      <c r="B720" s="293">
        <f>'Historical VAR Data'!B635</f>
        <v>44771</v>
      </c>
      <c r="C720" s="292" t="str">
        <f>'Historical VAR Data'!F635</f>
        <v>138.42</v>
      </c>
      <c r="D720" s="329">
        <f t="shared" si="22"/>
        <v>0.65396104672003819</v>
      </c>
      <c r="E720" s="329">
        <v>1.7270522525170827E-2</v>
      </c>
      <c r="G720">
        <v>709</v>
      </c>
      <c r="H720">
        <f t="shared" ca="1" si="23"/>
        <v>-2.6460161347880679E-2</v>
      </c>
    </row>
    <row r="721" spans="2:8">
      <c r="B721" s="293">
        <f>'Historical VAR Data'!B2067</f>
        <v>42660</v>
      </c>
      <c r="C721" s="292" t="str">
        <f>'Historical VAR Data'!F2067</f>
        <v>83.69</v>
      </c>
      <c r="D721" s="329">
        <f t="shared" si="22"/>
        <v>-2.7990708478513319E-2</v>
      </c>
      <c r="E721" s="329">
        <v>1.7260240670961491E-2</v>
      </c>
      <c r="G721">
        <v>710</v>
      </c>
      <c r="H721">
        <f t="shared" ca="1" si="23"/>
        <v>-1.7570101362966148E-2</v>
      </c>
    </row>
    <row r="722" spans="2:8">
      <c r="B722" s="293">
        <f>'Historical VAR Data'!B3954</f>
        <v>39857</v>
      </c>
      <c r="C722" s="292" t="str">
        <f>'Historical VAR Data'!F3954</f>
        <v>86.10</v>
      </c>
      <c r="D722" s="329">
        <f t="shared" si="22"/>
        <v>-0.79454996659349053</v>
      </c>
      <c r="E722" s="329">
        <v>1.7249527410207865E-2</v>
      </c>
      <c r="G722">
        <v>711</v>
      </c>
      <c r="H722">
        <f t="shared" ca="1" si="23"/>
        <v>-9.4120861633071699E-3</v>
      </c>
    </row>
    <row r="723" spans="2:8">
      <c r="B723" s="293">
        <f>'Historical VAR Data'!B89</f>
        <v>45583</v>
      </c>
      <c r="C723" s="292" t="str">
        <f>'Historical VAR Data'!F89</f>
        <v>419.08</v>
      </c>
      <c r="D723" s="329">
        <f t="shared" si="22"/>
        <v>3.176183358246139</v>
      </c>
      <c r="E723" s="329">
        <v>1.723384630321852E-2</v>
      </c>
      <c r="G723">
        <v>712</v>
      </c>
      <c r="H723">
        <f t="shared" ca="1" si="23"/>
        <v>-1.0355376656671432E-2</v>
      </c>
    </row>
    <row r="724" spans="2:8">
      <c r="B724" s="293">
        <f>'Historical VAR Data'!B3804</f>
        <v>40080</v>
      </c>
      <c r="C724" s="292" t="str">
        <f>'Historical VAR Data'!F3804</f>
        <v>100.35</v>
      </c>
      <c r="D724" s="329">
        <f t="shared" si="22"/>
        <v>5.1081730769229859E-3</v>
      </c>
      <c r="E724" s="329">
        <v>1.7232640648758121E-2</v>
      </c>
      <c r="G724">
        <v>713</v>
      </c>
      <c r="H724">
        <f t="shared" ca="1" si="23"/>
        <v>2.2252573416499843E-2</v>
      </c>
    </row>
    <row r="725" spans="2:8">
      <c r="B725" s="293">
        <f>'Historical VAR Data'!B3893</f>
        <v>39954</v>
      </c>
      <c r="C725" s="292" t="str">
        <f>'Historical VAR Data'!F3893</f>
        <v>99.84</v>
      </c>
      <c r="D725" s="329">
        <f t="shared" si="22"/>
        <v>0.15716272600834494</v>
      </c>
      <c r="E725" s="329">
        <v>1.7218543046357591E-2</v>
      </c>
      <c r="G725">
        <v>714</v>
      </c>
      <c r="H725">
        <f t="shared" ca="1" si="23"/>
        <v>3.1575586132735846E-2</v>
      </c>
    </row>
    <row r="726" spans="2:8">
      <c r="B726" s="293">
        <f>'Historical VAR Data'!B3080</f>
        <v>41149</v>
      </c>
      <c r="C726" s="292" t="str">
        <f>'Historical VAR Data'!F3080</f>
        <v>86.28</v>
      </c>
      <c r="D726" s="329">
        <f t="shared" si="22"/>
        <v>-0.12813257881972506</v>
      </c>
      <c r="E726" s="329">
        <v>1.721292148078293E-2</v>
      </c>
      <c r="G726">
        <v>715</v>
      </c>
      <c r="H726">
        <f t="shared" ca="1" si="23"/>
        <v>-4.9491145159575346E-3</v>
      </c>
    </row>
    <row r="727" spans="2:8">
      <c r="B727" s="293">
        <f>'Historical VAR Data'!B1861</f>
        <v>42961</v>
      </c>
      <c r="C727" s="292" t="str">
        <f>'Historical VAR Data'!F1861</f>
        <v>98.96</v>
      </c>
      <c r="D727" s="329">
        <f t="shared" si="22"/>
        <v>0.26401839315365927</v>
      </c>
      <c r="E727" s="329">
        <v>1.7165176277109541E-2</v>
      </c>
      <c r="G727">
        <v>716</v>
      </c>
      <c r="H727">
        <f t="shared" ca="1" si="23"/>
        <v>-3.0007714157176285E-3</v>
      </c>
    </row>
    <row r="728" spans="2:8">
      <c r="B728" s="293">
        <f>'Historical VAR Data'!B2190</f>
        <v>42478</v>
      </c>
      <c r="C728" s="292" t="str">
        <f>'Historical VAR Data'!F2190</f>
        <v>78.29</v>
      </c>
      <c r="D728" s="329">
        <f t="shared" si="22"/>
        <v>-0.14446508578297451</v>
      </c>
      <c r="E728" s="329">
        <v>1.7149538781343478E-2</v>
      </c>
      <c r="G728">
        <v>717</v>
      </c>
      <c r="H728">
        <f t="shared" ca="1" si="23"/>
        <v>1.4505498197329535E-2</v>
      </c>
    </row>
    <row r="729" spans="2:8">
      <c r="B729" s="293">
        <f>'Historical VAR Data'!B3416</f>
        <v>40653</v>
      </c>
      <c r="C729" s="292" t="str">
        <f>'Historical VAR Data'!F3416</f>
        <v>91.51</v>
      </c>
      <c r="D729" s="329">
        <f t="shared" si="22"/>
        <v>0.39966350565922321</v>
      </c>
      <c r="E729" s="329">
        <v>1.7116816716683407E-2</v>
      </c>
      <c r="G729">
        <v>718</v>
      </c>
      <c r="H729">
        <f t="shared" ca="1" si="23"/>
        <v>2.759084954953207E-2</v>
      </c>
    </row>
    <row r="730" spans="2:8">
      <c r="B730" s="293">
        <f>'Historical VAR Data'!B2688</f>
        <v>41730</v>
      </c>
      <c r="C730" s="292" t="str">
        <f>'Historical VAR Data'!F2688</f>
        <v>65.38</v>
      </c>
      <c r="D730" s="329">
        <f t="shared" si="22"/>
        <v>-0.2906585656938267</v>
      </c>
      <c r="E730" s="329">
        <v>1.7112632233976265E-2</v>
      </c>
      <c r="G730">
        <v>719</v>
      </c>
      <c r="H730">
        <f t="shared" ca="1" si="23"/>
        <v>6.6356878807651322E-3</v>
      </c>
    </row>
    <row r="731" spans="2:8">
      <c r="B731" s="293">
        <f>'Historical VAR Data'!B981</f>
        <v>44263</v>
      </c>
      <c r="C731" s="292" t="str">
        <f>'Historical VAR Data'!F981</f>
        <v>92.17</v>
      </c>
      <c r="D731" s="329">
        <f t="shared" si="22"/>
        <v>-0.70705272860184976</v>
      </c>
      <c r="E731" s="329">
        <v>1.7104391966453289E-2</v>
      </c>
      <c r="G731">
        <v>720</v>
      </c>
      <c r="H731">
        <f t="shared" ca="1" si="23"/>
        <v>1.6820696909933909E-2</v>
      </c>
    </row>
    <row r="732" spans="2:8">
      <c r="B732" s="293">
        <f>'Historical VAR Data'!B256</f>
        <v>45335</v>
      </c>
      <c r="C732" s="292" t="str">
        <f>'Historical VAR Data'!F256</f>
        <v>314.63</v>
      </c>
      <c r="D732" s="329">
        <f t="shared" si="22"/>
        <v>3.3325530156981547</v>
      </c>
      <c r="E732" s="329">
        <v>1.7100924549039959E-2</v>
      </c>
      <c r="G732">
        <v>721</v>
      </c>
      <c r="H732">
        <f t="shared" ca="1" si="23"/>
        <v>7.3272493795194611E-3</v>
      </c>
    </row>
    <row r="733" spans="2:8">
      <c r="B733" s="293">
        <f>'Historical VAR Data'!B1055</f>
        <v>44154</v>
      </c>
      <c r="C733" s="292" t="str">
        <f>'Historical VAR Data'!F1055</f>
        <v>72.62</v>
      </c>
      <c r="D733" s="329">
        <f t="shared" si="22"/>
        <v>-0.12252295795070083</v>
      </c>
      <c r="E733" s="329">
        <v>1.7086834733893542E-2</v>
      </c>
      <c r="G733">
        <v>722</v>
      </c>
      <c r="H733">
        <f t="shared" ca="1" si="23"/>
        <v>2.1362116985472145E-2</v>
      </c>
    </row>
    <row r="734" spans="2:8">
      <c r="B734" s="293">
        <f>'Historical VAR Data'!B2983</f>
        <v>41296</v>
      </c>
      <c r="C734" s="292" t="str">
        <f>'Historical VAR Data'!F2983</f>
        <v>82.76</v>
      </c>
      <c r="D734" s="329">
        <f t="shared" si="22"/>
        <v>-2.8296348479511523E-2</v>
      </c>
      <c r="E734" s="329">
        <v>1.7082462824136665E-2</v>
      </c>
      <c r="G734">
        <v>723</v>
      </c>
      <c r="H734">
        <f t="shared" ca="1" si="23"/>
        <v>-4.0010482674959292E-3</v>
      </c>
    </row>
    <row r="735" spans="2:8">
      <c r="B735" s="293">
        <f>'Historical VAR Data'!B3043</f>
        <v>41204</v>
      </c>
      <c r="C735" s="292" t="str">
        <f>'Historical VAR Data'!F3043</f>
        <v>85.17</v>
      </c>
      <c r="D735" s="329">
        <f t="shared" si="22"/>
        <v>-5.3771803132985262E-2</v>
      </c>
      <c r="E735" s="329">
        <v>1.7076665870551792E-2</v>
      </c>
      <c r="G735">
        <v>724</v>
      </c>
      <c r="H735">
        <f t="shared" ca="1" si="23"/>
        <v>3.2520915432490929E-2</v>
      </c>
    </row>
    <row r="736" spans="2:8">
      <c r="B736" s="293">
        <f>'Historical VAR Data'!B3900</f>
        <v>39945</v>
      </c>
      <c r="C736" s="292" t="str">
        <f>'Historical VAR Data'!F3900</f>
        <v>90.01</v>
      </c>
      <c r="D736" s="329">
        <f t="shared" si="22"/>
        <v>-9.8638093330662868E-2</v>
      </c>
      <c r="E736" s="329">
        <v>1.7062146892655426E-2</v>
      </c>
      <c r="G736">
        <v>725</v>
      </c>
      <c r="H736">
        <f t="shared" ca="1" si="23"/>
        <v>-2.5374889374871E-2</v>
      </c>
    </row>
    <row r="737" spans="2:8">
      <c r="B737" s="293">
        <f>'Historical VAR Data'!B1408</f>
        <v>43635</v>
      </c>
      <c r="C737" s="292" t="str">
        <f>'Historical VAR Data'!F1408</f>
        <v>99.86</v>
      </c>
      <c r="D737" s="329">
        <f t="shared" si="22"/>
        <v>-0.32943862476497443</v>
      </c>
      <c r="E737" s="329">
        <v>1.7007841939097684E-2</v>
      </c>
      <c r="G737">
        <v>726</v>
      </c>
      <c r="H737">
        <f t="shared" ca="1" si="23"/>
        <v>2.6194423332972106E-2</v>
      </c>
    </row>
    <row r="738" spans="2:8">
      <c r="B738" s="293">
        <f>'Historical VAR Data'!B624</f>
        <v>44790</v>
      </c>
      <c r="C738" s="292" t="str">
        <f>'Historical VAR Data'!F624</f>
        <v>148.92</v>
      </c>
      <c r="D738" s="329">
        <f t="shared" si="22"/>
        <v>0.49098918702442929</v>
      </c>
      <c r="E738" s="329">
        <v>1.7004712149149632E-2</v>
      </c>
      <c r="G738">
        <v>727</v>
      </c>
      <c r="H738">
        <f t="shared" ca="1" si="23"/>
        <v>-1.8219853456051628E-2</v>
      </c>
    </row>
    <row r="739" spans="2:8">
      <c r="B739" s="293">
        <f>'Historical VAR Data'!B915</f>
        <v>44363</v>
      </c>
      <c r="C739" s="292" t="str">
        <f>'Historical VAR Data'!F915</f>
        <v>99.88</v>
      </c>
      <c r="D739" s="329">
        <f t="shared" si="22"/>
        <v>0.19846412287017029</v>
      </c>
      <c r="E739" s="329">
        <v>1.7004378372874471E-2</v>
      </c>
      <c r="G739">
        <v>728</v>
      </c>
      <c r="H739">
        <f t="shared" ca="1" si="23"/>
        <v>-3.6428840792310552E-3</v>
      </c>
    </row>
    <row r="740" spans="2:8">
      <c r="B740" s="293">
        <f>'Historical VAR Data'!B2451</f>
        <v>42087</v>
      </c>
      <c r="C740" s="292" t="str">
        <f>'Historical VAR Data'!F2451</f>
        <v>83.34</v>
      </c>
      <c r="D740" s="329">
        <f t="shared" si="22"/>
        <v>-0.60312395828372778</v>
      </c>
      <c r="E740" s="329">
        <v>1.6961561928004888E-2</v>
      </c>
      <c r="G740">
        <v>729</v>
      </c>
      <c r="H740">
        <f t="shared" ca="1" si="23"/>
        <v>-7.1205244115442315E-3</v>
      </c>
    </row>
    <row r="741" spans="2:8">
      <c r="B741" s="293">
        <f>'Historical VAR Data'!B374</f>
        <v>45159</v>
      </c>
      <c r="C741" s="292" t="str">
        <f>'Historical VAR Data'!F374</f>
        <v>209.99</v>
      </c>
      <c r="D741" s="329">
        <f t="shared" si="22"/>
        <v>2.180221111615932</v>
      </c>
      <c r="E741" s="329">
        <v>1.6949973364327568E-2</v>
      </c>
      <c r="G741">
        <v>730</v>
      </c>
      <c r="H741">
        <f t="shared" ca="1" si="23"/>
        <v>-1.7516848193760967E-2</v>
      </c>
    </row>
    <row r="742" spans="2:8">
      <c r="B742" s="293">
        <f>'Historical VAR Data'!B1078</f>
        <v>44123</v>
      </c>
      <c r="C742" s="292" t="str">
        <f>'Historical VAR Data'!F1078</f>
        <v>66.03</v>
      </c>
      <c r="D742" s="329">
        <f t="shared" si="22"/>
        <v>-0.16099110546378656</v>
      </c>
      <c r="E742" s="329">
        <v>1.694132142307091E-2</v>
      </c>
      <c r="G742">
        <v>731</v>
      </c>
      <c r="H742">
        <f t="shared" ca="1" si="23"/>
        <v>2.5998602487000404E-2</v>
      </c>
    </row>
    <row r="743" spans="2:8">
      <c r="B743" s="293">
        <f>'Historical VAR Data'!B2501</f>
        <v>42012</v>
      </c>
      <c r="C743" s="292" t="str">
        <f>'Historical VAR Data'!F2501</f>
        <v>78.70</v>
      </c>
      <c r="D743" s="329">
        <f t="shared" si="22"/>
        <v>0.10876303183995489</v>
      </c>
      <c r="E743" s="329">
        <v>1.6927251582891874E-2</v>
      </c>
      <c r="G743">
        <v>732</v>
      </c>
      <c r="H743">
        <f t="shared" ca="1" si="23"/>
        <v>1.6586273857623474E-2</v>
      </c>
    </row>
    <row r="744" spans="2:8">
      <c r="B744" s="293">
        <f>'Historical VAR Data'!B2725</f>
        <v>41675</v>
      </c>
      <c r="C744" s="292" t="str">
        <f>'Historical VAR Data'!F2725</f>
        <v>70.98</v>
      </c>
      <c r="D744" s="329">
        <f t="shared" si="22"/>
        <v>0.45450819672131165</v>
      </c>
      <c r="E744" s="329">
        <v>1.6905444126074597E-2</v>
      </c>
      <c r="G744">
        <v>733</v>
      </c>
      <c r="H744">
        <f t="shared" ca="1" si="23"/>
        <v>1.1772377677790368E-2</v>
      </c>
    </row>
    <row r="745" spans="2:8">
      <c r="B745" s="293">
        <f>'Historical VAR Data'!B4724</f>
        <v>38716</v>
      </c>
      <c r="C745" s="292" t="str">
        <f>'Historical VAR Data'!F4724</f>
        <v>48.80</v>
      </c>
      <c r="D745" s="329">
        <f t="shared" si="22"/>
        <v>-0.47419459110009704</v>
      </c>
      <c r="E745" s="329">
        <v>1.6878516357574393E-2</v>
      </c>
      <c r="G745">
        <v>734</v>
      </c>
      <c r="H745">
        <f t="shared" ca="1" si="23"/>
        <v>4.4379640058408637E-2</v>
      </c>
    </row>
    <row r="746" spans="2:8">
      <c r="B746" s="293">
        <f>'Historical VAR Data'!B1644</f>
        <v>43279</v>
      </c>
      <c r="C746" s="292" t="str">
        <f>'Historical VAR Data'!F1644</f>
        <v>92.81</v>
      </c>
      <c r="D746" s="329">
        <f t="shared" si="22"/>
        <v>1.5666482300884959</v>
      </c>
      <c r="E746" s="329">
        <v>1.6873014133888531E-2</v>
      </c>
      <c r="G746">
        <v>735</v>
      </c>
      <c r="H746">
        <f t="shared" ca="1" si="23"/>
        <v>8.4675355041378651E-3</v>
      </c>
    </row>
    <row r="747" spans="2:8">
      <c r="B747" s="293">
        <f>'Historical VAR Data'!B4978</f>
        <v>38348</v>
      </c>
      <c r="C747" s="292" t="str">
        <f>'Historical VAR Data'!F4978</f>
        <v>36.16</v>
      </c>
      <c r="D747" s="329">
        <f t="shared" si="22"/>
        <v>-0.55280732129606736</v>
      </c>
      <c r="E747" s="329">
        <v>1.6872890888638758E-2</v>
      </c>
      <c r="G747">
        <v>736</v>
      </c>
      <c r="H747">
        <f t="shared" ca="1" si="23"/>
        <v>-2.229045225820472E-2</v>
      </c>
    </row>
    <row r="748" spans="2:8">
      <c r="B748" s="293">
        <f>'Historical VAR Data'!B2896</f>
        <v>41424</v>
      </c>
      <c r="C748" s="292" t="str">
        <f>'Historical VAR Data'!F2896</f>
        <v>80.86</v>
      </c>
      <c r="D748" s="329">
        <f t="shared" si="22"/>
        <v>-3.1268719300347421E-2</v>
      </c>
      <c r="E748" s="329">
        <v>1.6851106639839079E-2</v>
      </c>
      <c r="G748">
        <v>737</v>
      </c>
      <c r="H748">
        <f t="shared" ca="1" si="23"/>
        <v>6.355834831803262E-3</v>
      </c>
    </row>
    <row r="749" spans="2:8">
      <c r="B749" s="293">
        <f>'Historical VAR Data'!B3095</f>
        <v>41124</v>
      </c>
      <c r="C749" s="292" t="str">
        <f>'Historical VAR Data'!F3095</f>
        <v>83.47</v>
      </c>
      <c r="D749" s="329">
        <f t="shared" si="22"/>
        <v>-0.15404884970102364</v>
      </c>
      <c r="E749" s="329">
        <v>1.6810817395541421E-2</v>
      </c>
      <c r="G749">
        <v>738</v>
      </c>
      <c r="H749">
        <f t="shared" ca="1" si="23"/>
        <v>2.3367048583425015E-2</v>
      </c>
    </row>
    <row r="750" spans="2:8">
      <c r="B750" s="293">
        <f>'Historical VAR Data'!B1384</f>
        <v>43669</v>
      </c>
      <c r="C750" s="292" t="str">
        <f>'Historical VAR Data'!F1384</f>
        <v>98.67</v>
      </c>
      <c r="D750" s="329">
        <f t="shared" si="22"/>
        <v>-0.27988614800759015</v>
      </c>
      <c r="E750" s="329">
        <v>1.6797197032151642E-2</v>
      </c>
      <c r="G750">
        <v>739</v>
      </c>
      <c r="H750">
        <f t="shared" ca="1" si="23"/>
        <v>4.420283766118116E-2</v>
      </c>
    </row>
    <row r="751" spans="2:8">
      <c r="B751" s="293">
        <f>'Historical VAR Data'!B668</f>
        <v>44726</v>
      </c>
      <c r="C751" s="292" t="str">
        <f>'Historical VAR Data'!F668</f>
        <v>137.02</v>
      </c>
      <c r="D751" s="329">
        <f t="shared" si="22"/>
        <v>0.37653204741812341</v>
      </c>
      <c r="E751" s="329">
        <v>1.6770555060849061E-2</v>
      </c>
      <c r="G751">
        <v>740</v>
      </c>
      <c r="H751">
        <f t="shared" ca="1" si="23"/>
        <v>4.3068751537520831E-3</v>
      </c>
    </row>
    <row r="752" spans="2:8">
      <c r="B752" s="293">
        <f>'Historical VAR Data'!B1843</f>
        <v>42989</v>
      </c>
      <c r="C752" s="292" t="str">
        <f>'Historical VAR Data'!F1843</f>
        <v>99.54</v>
      </c>
      <c r="D752" s="329">
        <f t="shared" si="22"/>
        <v>0.43843930635838152</v>
      </c>
      <c r="E752" s="329">
        <v>1.6751787538304398E-2</v>
      </c>
      <c r="G752">
        <v>741</v>
      </c>
      <c r="H752">
        <f t="shared" ca="1" si="23"/>
        <v>-3.1392658812861594E-2</v>
      </c>
    </row>
    <row r="753" spans="2:8">
      <c r="B753" s="293">
        <f>'Historical VAR Data'!B1187</f>
        <v>43966</v>
      </c>
      <c r="C753" s="292" t="str">
        <f>'Historical VAR Data'!F1187</f>
        <v>69.20</v>
      </c>
      <c r="D753" s="329">
        <f t="shared" si="22"/>
        <v>-0.54392671192249387</v>
      </c>
      <c r="E753" s="329">
        <v>1.674992653540994E-2</v>
      </c>
      <c r="G753">
        <v>742</v>
      </c>
      <c r="H753">
        <f t="shared" ca="1" si="23"/>
        <v>4.2745096767544205E-2</v>
      </c>
    </row>
    <row r="754" spans="2:8">
      <c r="B754" s="293">
        <f>'Historical VAR Data'!B612</f>
        <v>44809</v>
      </c>
      <c r="C754" s="292" t="str">
        <f>'Historical VAR Data'!F612</f>
        <v>151.73</v>
      </c>
      <c r="D754" s="329">
        <f t="shared" si="22"/>
        <v>1.0006592827004217</v>
      </c>
      <c r="E754" s="329">
        <v>1.6684534977217773E-2</v>
      </c>
      <c r="G754">
        <v>743</v>
      </c>
      <c r="H754">
        <f t="shared" ca="1" si="23"/>
        <v>-9.830935389916683E-3</v>
      </c>
    </row>
    <row r="755" spans="2:8">
      <c r="B755" s="293">
        <f>'Historical VAR Data'!B2586</f>
        <v>41883</v>
      </c>
      <c r="C755" s="292" t="str">
        <f>'Historical VAR Data'!F2586</f>
        <v>75.84</v>
      </c>
      <c r="D755" s="329">
        <f t="shared" si="22"/>
        <v>-0.18582930756843802</v>
      </c>
      <c r="E755" s="329">
        <v>1.6621983914209239E-2</v>
      </c>
      <c r="G755">
        <v>744</v>
      </c>
      <c r="H755">
        <f t="shared" ca="1" si="23"/>
        <v>-3.3769998224294093E-2</v>
      </c>
    </row>
    <row r="756" spans="2:8">
      <c r="B756" s="293">
        <f>'Historical VAR Data'!B1433</f>
        <v>43599</v>
      </c>
      <c r="C756" s="292" t="str">
        <f>'Historical VAR Data'!F1433</f>
        <v>93.15</v>
      </c>
      <c r="D756" s="329">
        <f t="shared" si="22"/>
        <v>0.19576379974326058</v>
      </c>
      <c r="E756" s="329">
        <v>1.658845356324359E-2</v>
      </c>
      <c r="G756">
        <v>745</v>
      </c>
      <c r="H756">
        <f t="shared" ca="1" si="23"/>
        <v>-2.3136950417687173E-2</v>
      </c>
    </row>
    <row r="757" spans="2:8">
      <c r="B757" s="293">
        <f>'Historical VAR Data'!B2179</f>
        <v>42494</v>
      </c>
      <c r="C757" s="292" t="str">
        <f>'Historical VAR Data'!F2179</f>
        <v>77.90</v>
      </c>
      <c r="D757" s="329">
        <f t="shared" si="22"/>
        <v>0.24401149792398608</v>
      </c>
      <c r="E757" s="329">
        <v>1.657314367741107E-2</v>
      </c>
      <c r="G757">
        <v>746</v>
      </c>
      <c r="H757">
        <f t="shared" ca="1" si="23"/>
        <v>1.8665269930001577E-2</v>
      </c>
    </row>
    <row r="758" spans="2:8">
      <c r="B758" s="293">
        <f>'Historical VAR Data'!B2691</f>
        <v>41725</v>
      </c>
      <c r="C758" s="292" t="str">
        <f>'Historical VAR Data'!F2691</f>
        <v>62.62</v>
      </c>
      <c r="D758" s="329">
        <f t="shared" si="22"/>
        <v>-0.26103375029502007</v>
      </c>
      <c r="E758" s="329">
        <v>1.6558441558441495E-2</v>
      </c>
      <c r="G758">
        <v>747</v>
      </c>
      <c r="H758">
        <f t="shared" ca="1" si="23"/>
        <v>4.0704154382917579E-3</v>
      </c>
    </row>
    <row r="759" spans="2:8">
      <c r="B759" s="293">
        <f>'Historical VAR Data'!B4078</f>
        <v>39667</v>
      </c>
      <c r="C759" s="292" t="str">
        <f>'Historical VAR Data'!F4078</f>
        <v>84.74</v>
      </c>
      <c r="D759" s="329">
        <f t="shared" si="22"/>
        <v>-0.78317938745746229</v>
      </c>
      <c r="E759" s="329">
        <v>1.6554702495201482E-2</v>
      </c>
      <c r="G759">
        <v>748</v>
      </c>
      <c r="H759">
        <f t="shared" ca="1" si="23"/>
        <v>-1.933380658380868E-2</v>
      </c>
    </row>
    <row r="760" spans="2:8">
      <c r="B760" s="293">
        <f>'Historical VAR Data'!B116</f>
        <v>45545</v>
      </c>
      <c r="C760" s="292" t="str">
        <f>'Historical VAR Data'!F116</f>
        <v>390.83</v>
      </c>
      <c r="D760" s="329">
        <f t="shared" si="22"/>
        <v>2.8279138099902061</v>
      </c>
      <c r="E760" s="329">
        <v>1.6542252971623161E-2</v>
      </c>
      <c r="G760">
        <v>749</v>
      </c>
      <c r="H760">
        <f t="shared" ca="1" si="23"/>
        <v>-2.4230505186986443E-2</v>
      </c>
    </row>
    <row r="761" spans="2:8">
      <c r="B761" s="293">
        <f>'Historical VAR Data'!B1581</f>
        <v>43374</v>
      </c>
      <c r="C761" s="292" t="str">
        <f>'Historical VAR Data'!F1581</f>
        <v>102.10</v>
      </c>
      <c r="D761" s="329">
        <f t="shared" si="22"/>
        <v>0.44005641748942154</v>
      </c>
      <c r="E761" s="329">
        <v>1.652727996814015E-2</v>
      </c>
      <c r="G761">
        <v>750</v>
      </c>
      <c r="H761">
        <f t="shared" ca="1" si="23"/>
        <v>8.5445877089748278E-3</v>
      </c>
    </row>
    <row r="762" spans="2:8">
      <c r="B762" s="293">
        <f>'Historical VAR Data'!B2718</f>
        <v>41684</v>
      </c>
      <c r="C762" s="292" t="str">
        <f>'Historical VAR Data'!F2718</f>
        <v>70.90</v>
      </c>
      <c r="D762" s="329">
        <f t="shared" si="22"/>
        <v>-0.22403414687534198</v>
      </c>
      <c r="E762" s="329">
        <v>1.6487455197132697E-2</v>
      </c>
      <c r="G762">
        <v>751</v>
      </c>
      <c r="H762">
        <f t="shared" ca="1" si="23"/>
        <v>9.4426005286945888E-3</v>
      </c>
    </row>
    <row r="763" spans="2:8">
      <c r="B763" s="293">
        <f>'Historical VAR Data'!B3904</f>
        <v>39939</v>
      </c>
      <c r="C763" s="292" t="str">
        <f>'Historical VAR Data'!F3904</f>
        <v>91.37</v>
      </c>
      <c r="D763" s="329">
        <f t="shared" si="22"/>
        <v>8.0279025774414828E-2</v>
      </c>
      <c r="E763" s="329">
        <v>1.646456780509516E-2</v>
      </c>
      <c r="G763">
        <v>752</v>
      </c>
      <c r="H763">
        <f t="shared" ca="1" si="23"/>
        <v>6.8382851105243479E-3</v>
      </c>
    </row>
    <row r="764" spans="2:8">
      <c r="B764" s="293">
        <f>'Historical VAR Data'!B3395</f>
        <v>40683</v>
      </c>
      <c r="C764" s="292" t="str">
        <f>'Historical VAR Data'!F3395</f>
        <v>84.58</v>
      </c>
      <c r="D764" s="329">
        <f t="shared" si="22"/>
        <v>-0.19455289972383588</v>
      </c>
      <c r="E764" s="329">
        <v>1.6464367263550109E-2</v>
      </c>
      <c r="G764">
        <v>753</v>
      </c>
      <c r="H764">
        <f t="shared" ca="1" si="23"/>
        <v>9.2065224034266948E-3</v>
      </c>
    </row>
    <row r="765" spans="2:8">
      <c r="B765" s="293">
        <f>'Historical VAR Data'!B1695</f>
        <v>43207</v>
      </c>
      <c r="C765" s="292" t="str">
        <f>'Historical VAR Data'!F1695</f>
        <v>105.01</v>
      </c>
      <c r="D765" s="329">
        <f t="shared" si="22"/>
        <v>0.38171052631578956</v>
      </c>
      <c r="E765" s="329">
        <v>1.6455328622592226E-2</v>
      </c>
      <c r="G765">
        <v>754</v>
      </c>
      <c r="H765">
        <f t="shared" ca="1" si="23"/>
        <v>4.7818801087310915E-3</v>
      </c>
    </row>
    <row r="766" spans="2:8">
      <c r="B766" s="293">
        <f>'Historical VAR Data'!B2390</f>
        <v>42178</v>
      </c>
      <c r="C766" s="292" t="str">
        <f>'Historical VAR Data'!F2390</f>
        <v>76.00</v>
      </c>
      <c r="D766" s="329">
        <f t="shared" si="22"/>
        <v>-5.4255848680935782E-2</v>
      </c>
      <c r="E766" s="329">
        <v>1.6450448040658074E-2</v>
      </c>
      <c r="G766">
        <v>755</v>
      </c>
      <c r="H766">
        <f t="shared" ca="1" si="23"/>
        <v>-3.9131476024492767E-2</v>
      </c>
    </row>
    <row r="767" spans="2:8">
      <c r="B767" s="293">
        <f>'Historical VAR Data'!B3250</f>
        <v>40899</v>
      </c>
      <c r="C767" s="292" t="str">
        <f>'Historical VAR Data'!F3250</f>
        <v>80.36</v>
      </c>
      <c r="D767" s="329">
        <f t="shared" si="22"/>
        <v>1.5287428932406743E-2</v>
      </c>
      <c r="E767" s="329">
        <v>1.6443207690361714E-2</v>
      </c>
      <c r="G767">
        <v>756</v>
      </c>
      <c r="H767">
        <f t="shared" ca="1" si="23"/>
        <v>-1.0726400558616985E-2</v>
      </c>
    </row>
    <row r="768" spans="2:8">
      <c r="B768" s="293">
        <f>'Historical VAR Data'!B3133</f>
        <v>41072</v>
      </c>
      <c r="C768" s="292" t="str">
        <f>'Historical VAR Data'!F3133</f>
        <v>79.15</v>
      </c>
      <c r="D768" s="329">
        <f t="shared" si="22"/>
        <v>-0.20002021427127545</v>
      </c>
      <c r="E768" s="329">
        <v>1.643765249775268E-2</v>
      </c>
      <c r="G768">
        <v>757</v>
      </c>
      <c r="H768">
        <f t="shared" ca="1" si="23"/>
        <v>-1.9341560134364831E-3</v>
      </c>
    </row>
    <row r="769" spans="2:8">
      <c r="B769" s="293">
        <f>'Historical VAR Data'!B1575</f>
        <v>43383</v>
      </c>
      <c r="C769" s="292" t="str">
        <f>'Historical VAR Data'!F1575</f>
        <v>98.94</v>
      </c>
      <c r="D769" s="329">
        <f t="shared" si="22"/>
        <v>0.52379485599876774</v>
      </c>
      <c r="E769" s="329">
        <v>1.6437230326689894E-2</v>
      </c>
      <c r="G769">
        <v>758</v>
      </c>
      <c r="H769">
        <f t="shared" ca="1" si="23"/>
        <v>-4.2218961020747507E-3</v>
      </c>
    </row>
    <row r="770" spans="2:8">
      <c r="B770" s="293">
        <f>'Historical VAR Data'!B1079</f>
        <v>44120</v>
      </c>
      <c r="C770" s="292" t="str">
        <f>'Historical VAR Data'!F1079</f>
        <v>64.93</v>
      </c>
      <c r="D770" s="329">
        <f t="shared" si="22"/>
        <v>-0.63722203598167382</v>
      </c>
      <c r="E770" s="329">
        <v>1.6437069505322546E-2</v>
      </c>
      <c r="G770">
        <v>759</v>
      </c>
      <c r="H770">
        <f t="shared" ca="1" si="23"/>
        <v>-2.5611185175354691E-2</v>
      </c>
    </row>
    <row r="771" spans="2:8">
      <c r="B771" s="293">
        <f>'Historical VAR Data'!B410</f>
        <v>45105</v>
      </c>
      <c r="C771" s="292" t="str">
        <f>'Historical VAR Data'!F410</f>
        <v>178.98</v>
      </c>
      <c r="D771" s="329">
        <f t="shared" si="22"/>
        <v>0.92638036809815949</v>
      </c>
      <c r="E771" s="329">
        <v>1.6412062013742894E-2</v>
      </c>
      <c r="G771">
        <v>760</v>
      </c>
      <c r="H771">
        <f t="shared" ca="1" si="23"/>
        <v>6.4181250058197831E-2</v>
      </c>
    </row>
    <row r="772" spans="2:8">
      <c r="B772" s="293">
        <f>'Historical VAR Data'!B1964</f>
        <v>42810</v>
      </c>
      <c r="C772" s="292" t="str">
        <f>'Historical VAR Data'!F1964</f>
        <v>92.91</v>
      </c>
      <c r="D772" s="329">
        <f t="shared" si="22"/>
        <v>0.66386103151862452</v>
      </c>
      <c r="E772" s="329">
        <v>1.6409583196586808E-2</v>
      </c>
      <c r="G772">
        <v>761</v>
      </c>
      <c r="H772">
        <f t="shared" ca="1" si="23"/>
        <v>-1.5219694801826403E-2</v>
      </c>
    </row>
    <row r="773" spans="2:8">
      <c r="B773" s="293">
        <f>'Historical VAR Data'!B4564</f>
        <v>38953</v>
      </c>
      <c r="C773" s="292" t="str">
        <f>'Historical VAR Data'!F4564</f>
        <v>55.84</v>
      </c>
      <c r="D773" s="329">
        <f t="shared" si="22"/>
        <v>-0.15098069028432407</v>
      </c>
      <c r="E773" s="329">
        <v>1.6381507098653179E-2</v>
      </c>
      <c r="G773">
        <v>762</v>
      </c>
      <c r="H773">
        <f t="shared" ca="1" si="23"/>
        <v>-8.5137286667683922E-3</v>
      </c>
    </row>
    <row r="774" spans="2:8">
      <c r="B774" s="293">
        <f>'Historical VAR Data'!B4450</f>
        <v>39122</v>
      </c>
      <c r="C774" s="292" t="str">
        <f>'Historical VAR Data'!F4450</f>
        <v>65.77</v>
      </c>
      <c r="D774" s="329">
        <f t="shared" si="22"/>
        <v>-0.32125902992776068</v>
      </c>
      <c r="E774" s="329">
        <v>1.6380775768814748E-2</v>
      </c>
      <c r="G774">
        <v>763</v>
      </c>
      <c r="H774">
        <f t="shared" ca="1" si="23"/>
        <v>-5.1259805901068364E-2</v>
      </c>
    </row>
    <row r="775" spans="2:8">
      <c r="B775" s="293">
        <f>'Historical VAR Data'!B3708</f>
        <v>40227</v>
      </c>
      <c r="C775" s="292" t="str">
        <f>'Historical VAR Data'!F3708</f>
        <v>96.90</v>
      </c>
      <c r="D775" s="329">
        <f t="shared" si="22"/>
        <v>0.5281501340482575</v>
      </c>
      <c r="E775" s="329">
        <v>1.6362492133417266E-2</v>
      </c>
      <c r="G775">
        <v>764</v>
      </c>
      <c r="H775">
        <f t="shared" ca="1" si="23"/>
        <v>-3.2308793261555224E-2</v>
      </c>
    </row>
    <row r="776" spans="2:8">
      <c r="B776" s="293">
        <f>'Historical VAR Data'!B2335</f>
        <v>42255</v>
      </c>
      <c r="C776" s="292" t="str">
        <f>'Historical VAR Data'!F2335</f>
        <v>63.41</v>
      </c>
      <c r="D776" s="329">
        <f t="shared" si="22"/>
        <v>-0.27729655801230907</v>
      </c>
      <c r="E776" s="329">
        <v>1.6348773841961789E-2</v>
      </c>
      <c r="G776">
        <v>765</v>
      </c>
      <c r="H776">
        <f t="shared" ca="1" si="23"/>
        <v>2.5607263048992579E-2</v>
      </c>
    </row>
    <row r="777" spans="2:8">
      <c r="B777" s="293">
        <f>'Historical VAR Data'!B1517</f>
        <v>43469</v>
      </c>
      <c r="C777" s="292" t="str">
        <f>'Historical VAR Data'!F1517</f>
        <v>87.74</v>
      </c>
      <c r="D777" s="329">
        <f t="shared" si="22"/>
        <v>-0.19894092942572816</v>
      </c>
      <c r="E777" s="329">
        <v>1.6332676937333448E-2</v>
      </c>
      <c r="G777">
        <v>766</v>
      </c>
      <c r="H777">
        <f t="shared" ca="1" si="23"/>
        <v>-4.3932498565204502E-2</v>
      </c>
    </row>
    <row r="778" spans="2:8">
      <c r="B778" s="293">
        <f>'Historical VAR Data'!B785</f>
        <v>44553</v>
      </c>
      <c r="C778" s="292" t="str">
        <f>'Historical VAR Data'!F785</f>
        <v>109.53</v>
      </c>
      <c r="D778" s="329">
        <f t="shared" si="22"/>
        <v>0.29361048777607179</v>
      </c>
      <c r="E778" s="329">
        <v>1.6331075438433748E-2</v>
      </c>
      <c r="G778">
        <v>767</v>
      </c>
      <c r="H778">
        <f t="shared" ca="1" si="23"/>
        <v>7.2219802714143608E-3</v>
      </c>
    </row>
    <row r="779" spans="2:8">
      <c r="B779" s="293">
        <f>'Historical VAR Data'!B3036</f>
        <v>41215</v>
      </c>
      <c r="C779" s="292" t="str">
        <f>'Historical VAR Data'!F3036</f>
        <v>84.67</v>
      </c>
      <c r="D779" s="329">
        <f t="shared" si="22"/>
        <v>-0.1959927832114709</v>
      </c>
      <c r="E779" s="329">
        <v>1.6324570879846349E-2</v>
      </c>
      <c r="G779">
        <v>768</v>
      </c>
      <c r="H779">
        <f t="shared" ca="1" si="23"/>
        <v>4.0533287703819285E-3</v>
      </c>
    </row>
    <row r="780" spans="2:8">
      <c r="B780" s="293">
        <f>'Historical VAR Data'!B1795</f>
        <v>43059</v>
      </c>
      <c r="C780" s="292" t="str">
        <f>'Historical VAR Data'!F1795</f>
        <v>105.31</v>
      </c>
      <c r="D780" s="329">
        <f t="shared" ref="D780:D843" si="24">(C780-C781)/C781</f>
        <v>6.9571399553118113E-2</v>
      </c>
      <c r="E780" s="329">
        <v>1.6309592742713739E-2</v>
      </c>
      <c r="G780">
        <v>769</v>
      </c>
      <c r="H780">
        <f t="shared" ca="1" si="23"/>
        <v>3.4774288785904242E-3</v>
      </c>
    </row>
    <row r="781" spans="2:8">
      <c r="B781" s="293">
        <f>'Historical VAR Data'!B920</f>
        <v>44356</v>
      </c>
      <c r="C781" s="292" t="str">
        <f>'Historical VAR Data'!F920</f>
        <v>98.46</v>
      </c>
      <c r="D781" s="329">
        <f t="shared" si="24"/>
        <v>-6.7525333838431761E-2</v>
      </c>
      <c r="E781" s="329">
        <v>1.6308835672997506E-2</v>
      </c>
      <c r="G781">
        <v>770</v>
      </c>
      <c r="H781">
        <f t="shared" ref="H781:H844" ca="1" si="25">_xlfn.NORM.INV(RAND(),N$12,N$13)</f>
        <v>2.2766298501029443E-3</v>
      </c>
    </row>
    <row r="782" spans="2:8">
      <c r="B782" s="293">
        <f>'Historical VAR Data'!B4236</f>
        <v>39434</v>
      </c>
      <c r="C782" s="292" t="str">
        <f>'Historical VAR Data'!F4236</f>
        <v>105.59</v>
      </c>
      <c r="D782" s="329">
        <f t="shared" si="24"/>
        <v>0.45541006202618894</v>
      </c>
      <c r="E782" s="329">
        <v>1.6265640038498532E-2</v>
      </c>
      <c r="G782">
        <v>771</v>
      </c>
      <c r="H782">
        <f t="shared" ca="1" si="25"/>
        <v>-9.6248615421184302E-3</v>
      </c>
    </row>
    <row r="783" spans="2:8">
      <c r="B783" s="293">
        <f>'Historical VAR Data'!B3144</f>
        <v>41057</v>
      </c>
      <c r="C783" s="292" t="str">
        <f>'Historical VAR Data'!F3144</f>
        <v>72.55</v>
      </c>
      <c r="D783" s="329">
        <f t="shared" si="24"/>
        <v>-0.52516525950651216</v>
      </c>
      <c r="E783" s="329">
        <v>1.6248774338142549E-2</v>
      </c>
      <c r="G783">
        <v>772</v>
      </c>
      <c r="H783">
        <f t="shared" ca="1" si="25"/>
        <v>8.9436108777375106E-3</v>
      </c>
    </row>
    <row r="784" spans="2:8">
      <c r="B784" s="293">
        <f>'Historical VAR Data'!B535</f>
        <v>44921</v>
      </c>
      <c r="C784" s="292" t="str">
        <f>'Historical VAR Data'!F535</f>
        <v>152.79</v>
      </c>
      <c r="D784" s="329">
        <f t="shared" si="24"/>
        <v>0.5624296962879638</v>
      </c>
      <c r="E784" s="329">
        <v>1.62287994679082E-2</v>
      </c>
      <c r="G784">
        <v>773</v>
      </c>
      <c r="H784">
        <f t="shared" ca="1" si="25"/>
        <v>-3.7271229206868608E-3</v>
      </c>
    </row>
    <row r="785" spans="2:8">
      <c r="B785" s="293">
        <f>'Historical VAR Data'!B1998</f>
        <v>42759</v>
      </c>
      <c r="C785" s="292" t="str">
        <f>'Historical VAR Data'!F1998</f>
        <v>97.79</v>
      </c>
      <c r="D785" s="329">
        <f t="shared" si="24"/>
        <v>-0.36537088714387694</v>
      </c>
      <c r="E785" s="329">
        <v>1.6211160760677565E-2</v>
      </c>
      <c r="G785">
        <v>774</v>
      </c>
      <c r="H785">
        <f t="shared" ca="1" si="25"/>
        <v>-1.6477412776503879E-2</v>
      </c>
    </row>
    <row r="786" spans="2:8">
      <c r="B786" s="293">
        <f>'Historical VAR Data'!B559</f>
        <v>44887</v>
      </c>
      <c r="C786" s="292" t="str">
        <f>'Historical VAR Data'!F559</f>
        <v>154.09</v>
      </c>
      <c r="D786" s="329">
        <f t="shared" si="24"/>
        <v>0.92829433112251292</v>
      </c>
      <c r="E786" s="329">
        <v>1.6156686890002752E-2</v>
      </c>
      <c r="G786">
        <v>775</v>
      </c>
      <c r="H786">
        <f t="shared" ca="1" si="25"/>
        <v>-6.4659249548744274E-3</v>
      </c>
    </row>
    <row r="787" spans="2:8">
      <c r="B787" s="293">
        <f>'Historical VAR Data'!B2902</f>
        <v>41416</v>
      </c>
      <c r="C787" s="292" t="str">
        <f>'Historical VAR Data'!F2902</f>
        <v>79.91</v>
      </c>
      <c r="D787" s="329">
        <f t="shared" si="24"/>
        <v>0.36156074288635204</v>
      </c>
      <c r="E787" s="329">
        <v>1.6149542217700864E-2</v>
      </c>
      <c r="G787">
        <v>776</v>
      </c>
      <c r="H787">
        <f t="shared" ca="1" si="25"/>
        <v>-6.7266955644508502E-3</v>
      </c>
    </row>
    <row r="788" spans="2:8">
      <c r="B788" s="293">
        <f>'Historical VAR Data'!B4516</f>
        <v>39024</v>
      </c>
      <c r="C788" s="292" t="str">
        <f>'Historical VAR Data'!F4516</f>
        <v>58.69</v>
      </c>
      <c r="D788" s="329">
        <f t="shared" si="24"/>
        <v>-0.83746884519523679</v>
      </c>
      <c r="E788" s="329">
        <v>1.6101108033240993E-2</v>
      </c>
      <c r="G788">
        <v>777</v>
      </c>
      <c r="H788">
        <f t="shared" ca="1" si="25"/>
        <v>-2.9027819090591857E-2</v>
      </c>
    </row>
    <row r="789" spans="2:8">
      <c r="B789" s="293">
        <f>'Historical VAR Data'!B205</f>
        <v>45414</v>
      </c>
      <c r="C789" s="292" t="str">
        <f>'Historical VAR Data'!F205</f>
        <v>361.10</v>
      </c>
      <c r="D789" s="329">
        <f t="shared" si="24"/>
        <v>2.5523856369896709</v>
      </c>
      <c r="E789" s="329">
        <v>1.6095447127019043E-2</v>
      </c>
      <c r="G789">
        <v>778</v>
      </c>
      <c r="H789">
        <f t="shared" ca="1" si="25"/>
        <v>1.9061365012267614E-2</v>
      </c>
    </row>
    <row r="790" spans="2:8">
      <c r="B790" s="293">
        <f>'Historical VAR Data'!B3774</f>
        <v>40128</v>
      </c>
      <c r="C790" s="292" t="str">
        <f>'Historical VAR Data'!F3774</f>
        <v>101.65</v>
      </c>
      <c r="D790" s="329">
        <f t="shared" si="24"/>
        <v>-0.39342403628117917</v>
      </c>
      <c r="E790" s="329">
        <v>1.6093562574970004E-2</v>
      </c>
      <c r="G790">
        <v>779</v>
      </c>
      <c r="H790">
        <f t="shared" ca="1" si="25"/>
        <v>-9.7320975168844401E-3</v>
      </c>
    </row>
    <row r="791" spans="2:8">
      <c r="B791" s="293">
        <f>'Historical VAR Data'!B447</f>
        <v>45054</v>
      </c>
      <c r="C791" s="292" t="str">
        <f>'Historical VAR Data'!F447</f>
        <v>167.58</v>
      </c>
      <c r="D791" s="329">
        <f t="shared" si="24"/>
        <v>1.1180485338725987</v>
      </c>
      <c r="E791" s="329">
        <v>1.606742254289702E-2</v>
      </c>
      <c r="G791">
        <v>780</v>
      </c>
      <c r="H791">
        <f t="shared" ca="1" si="25"/>
        <v>6.5954508076716926E-3</v>
      </c>
    </row>
    <row r="792" spans="2:8">
      <c r="B792" s="293">
        <f>'Historical VAR Data'!B3121</f>
        <v>41088</v>
      </c>
      <c r="C792" s="292" t="str">
        <f>'Historical VAR Data'!F3121</f>
        <v>79.12</v>
      </c>
      <c r="D792" s="329">
        <f t="shared" si="24"/>
        <v>-0.22862435409963919</v>
      </c>
      <c r="E792" s="329">
        <v>1.6052395017336584E-2</v>
      </c>
      <c r="G792">
        <v>781</v>
      </c>
      <c r="H792">
        <f t="shared" ca="1" si="25"/>
        <v>1.6203974718515146E-2</v>
      </c>
    </row>
    <row r="793" spans="2:8">
      <c r="B793" s="293">
        <f>'Historical VAR Data'!B3845</f>
        <v>40022</v>
      </c>
      <c r="C793" s="292" t="str">
        <f>'Historical VAR Data'!F3845</f>
        <v>102.57</v>
      </c>
      <c r="D793" s="329">
        <f t="shared" si="24"/>
        <v>5.1353013530135209E-2</v>
      </c>
      <c r="E793" s="329">
        <v>1.6047548291233189E-2</v>
      </c>
      <c r="G793">
        <v>782</v>
      </c>
      <c r="H793">
        <f t="shared" ca="1" si="25"/>
        <v>1.8018206929244898E-2</v>
      </c>
    </row>
    <row r="794" spans="2:8">
      <c r="B794" s="293">
        <f>'Historical VAR Data'!B3567</f>
        <v>40430</v>
      </c>
      <c r="C794" s="292" t="str">
        <f>'Historical VAR Data'!F3567</f>
        <v>97.56</v>
      </c>
      <c r="D794" s="329">
        <f t="shared" si="24"/>
        <v>0.87651471436814765</v>
      </c>
      <c r="E794" s="329">
        <v>1.6038325348885715E-2</v>
      </c>
      <c r="G794">
        <v>783</v>
      </c>
      <c r="H794">
        <f t="shared" ca="1" si="25"/>
        <v>-2.6998096069142281E-3</v>
      </c>
    </row>
    <row r="795" spans="2:8">
      <c r="B795" s="293">
        <f>'Historical VAR Data'!B4596</f>
        <v>38908</v>
      </c>
      <c r="C795" s="292" t="str">
        <f>'Historical VAR Data'!F4596</f>
        <v>51.99</v>
      </c>
      <c r="D795" s="329">
        <f t="shared" si="24"/>
        <v>-0.44603090037293547</v>
      </c>
      <c r="E795" s="329">
        <v>1.6025014657025605E-2</v>
      </c>
      <c r="G795">
        <v>784</v>
      </c>
      <c r="H795">
        <f t="shared" ca="1" si="25"/>
        <v>3.0916967804824284E-3</v>
      </c>
    </row>
    <row r="796" spans="2:8">
      <c r="B796" s="293">
        <f>'Historical VAR Data'!B1627</f>
        <v>43304</v>
      </c>
      <c r="C796" s="292" t="str">
        <f>'Historical VAR Data'!F1627</f>
        <v>93.85</v>
      </c>
      <c r="D796" s="329">
        <f t="shared" si="24"/>
        <v>-0.21785148762396866</v>
      </c>
      <c r="E796" s="329">
        <v>1.6022518133593046E-2</v>
      </c>
      <c r="G796">
        <v>785</v>
      </c>
      <c r="H796">
        <f t="shared" ca="1" si="25"/>
        <v>2.3486637322872282E-2</v>
      </c>
    </row>
    <row r="797" spans="2:8">
      <c r="B797" s="293">
        <f>'Historical VAR Data'!B810</f>
        <v>44517</v>
      </c>
      <c r="C797" s="292" t="str">
        <f>'Historical VAR Data'!F810</f>
        <v>119.99</v>
      </c>
      <c r="D797" s="329">
        <f t="shared" si="24"/>
        <v>-0.25707386539533156</v>
      </c>
      <c r="E797" s="329">
        <v>1.6003386960203224E-2</v>
      </c>
      <c r="G797">
        <v>786</v>
      </c>
      <c r="H797">
        <f t="shared" ca="1" si="25"/>
        <v>8.002095495645567E-3</v>
      </c>
    </row>
    <row r="798" spans="2:8">
      <c r="B798" s="293">
        <f>'Historical VAR Data'!B604</f>
        <v>44819</v>
      </c>
      <c r="C798" s="292" t="str">
        <f>'Historical VAR Data'!F604</f>
        <v>161.51</v>
      </c>
      <c r="D798" s="329">
        <f t="shared" si="24"/>
        <v>1.1321452145214521</v>
      </c>
      <c r="E798" s="329">
        <v>1.5977857457381846E-2</v>
      </c>
      <c r="G798">
        <v>787</v>
      </c>
      <c r="H798">
        <f t="shared" ca="1" si="25"/>
        <v>8.1220000358499852E-3</v>
      </c>
    </row>
    <row r="799" spans="2:8">
      <c r="B799" s="293">
        <f>'Historical VAR Data'!B2800</f>
        <v>41565</v>
      </c>
      <c r="C799" s="292" t="str">
        <f>'Historical VAR Data'!F2800</f>
        <v>75.75</v>
      </c>
      <c r="D799" s="329">
        <f t="shared" si="24"/>
        <v>-0.1961158866602993</v>
      </c>
      <c r="E799" s="329">
        <v>1.5960300429184518E-2</v>
      </c>
      <c r="G799">
        <v>788</v>
      </c>
      <c r="H799">
        <f t="shared" ca="1" si="25"/>
        <v>-5.4098194058814861E-3</v>
      </c>
    </row>
    <row r="800" spans="2:8">
      <c r="B800" s="293">
        <f>'Historical VAR Data'!B4195</f>
        <v>39493</v>
      </c>
      <c r="C800" s="292" t="str">
        <f>'Historical VAR Data'!F4195</f>
        <v>94.23</v>
      </c>
      <c r="D800" s="329">
        <f t="shared" si="24"/>
        <v>0.13845596230518314</v>
      </c>
      <c r="E800" s="329">
        <v>1.5956873315363926E-2</v>
      </c>
      <c r="G800">
        <v>789</v>
      </c>
      <c r="H800">
        <f t="shared" ca="1" si="25"/>
        <v>-2.6643606549147849E-2</v>
      </c>
    </row>
    <row r="801" spans="2:8">
      <c r="B801" s="293">
        <f>'Historical VAR Data'!B3325</f>
        <v>40784</v>
      </c>
      <c r="C801" s="292" t="str">
        <f>'Historical VAR Data'!F3325</f>
        <v>82.77</v>
      </c>
      <c r="D801" s="329">
        <f t="shared" si="24"/>
        <v>0.10125066524747206</v>
      </c>
      <c r="E801" s="329">
        <v>1.5956793911869365E-2</v>
      </c>
      <c r="G801">
        <v>790</v>
      </c>
      <c r="H801">
        <f t="shared" ca="1" si="25"/>
        <v>1.6867257011596446E-2</v>
      </c>
    </row>
    <row r="802" spans="2:8">
      <c r="B802" s="293">
        <f>'Historical VAR Data'!B4333</f>
        <v>39294</v>
      </c>
      <c r="C802" s="292" t="str">
        <f>'Historical VAR Data'!F4333</f>
        <v>75.16</v>
      </c>
      <c r="D802" s="329">
        <f t="shared" si="24"/>
        <v>-0.23493485342019543</v>
      </c>
      <c r="E802" s="329">
        <v>1.5950256826169133E-2</v>
      </c>
      <c r="G802">
        <v>791</v>
      </c>
      <c r="H802">
        <f t="shared" ca="1" si="25"/>
        <v>-1.1682787499478361E-2</v>
      </c>
    </row>
    <row r="803" spans="2:8">
      <c r="B803" s="293">
        <f>'Historical VAR Data'!B1727</f>
        <v>43158</v>
      </c>
      <c r="C803" s="292" t="str">
        <f>'Historical VAR Data'!F1727</f>
        <v>98.24</v>
      </c>
      <c r="D803" s="329">
        <f t="shared" si="24"/>
        <v>0.29297183469334021</v>
      </c>
      <c r="E803" s="329">
        <v>1.5925542916235699E-2</v>
      </c>
      <c r="G803">
        <v>792</v>
      </c>
      <c r="H803">
        <f t="shared" ca="1" si="25"/>
        <v>6.9014794558087712E-3</v>
      </c>
    </row>
    <row r="804" spans="2:8">
      <c r="B804" s="293">
        <f>'Historical VAR Data'!B2597</f>
        <v>41864</v>
      </c>
      <c r="C804" s="292" t="str">
        <f>'Historical VAR Data'!F2597</f>
        <v>75.98</v>
      </c>
      <c r="D804" s="329">
        <f t="shared" si="24"/>
        <v>-0.17377120487168324</v>
      </c>
      <c r="E804" s="329">
        <v>1.5911218077283028E-2</v>
      </c>
      <c r="G804">
        <v>793</v>
      </c>
      <c r="H804">
        <f t="shared" ca="1" si="25"/>
        <v>5.303099609335166E-3</v>
      </c>
    </row>
    <row r="805" spans="2:8">
      <c r="B805" s="293">
        <f>'Historical VAR Data'!B1966</f>
        <v>42808</v>
      </c>
      <c r="C805" s="292" t="str">
        <f>'Historical VAR Data'!F1966</f>
        <v>91.96</v>
      </c>
      <c r="D805" s="329">
        <f t="shared" si="24"/>
        <v>-0.3092466010666266</v>
      </c>
      <c r="E805" s="329">
        <v>1.5908086610693744E-2</v>
      </c>
      <c r="G805">
        <v>794</v>
      </c>
      <c r="H805">
        <f t="shared" ca="1" si="25"/>
        <v>1.2559550976622048E-2</v>
      </c>
    </row>
    <row r="806" spans="2:8">
      <c r="B806" s="293">
        <f>'Historical VAR Data'!B648</f>
        <v>44754</v>
      </c>
      <c r="C806" s="292" t="str">
        <f>'Historical VAR Data'!F648</f>
        <v>133.13</v>
      </c>
      <c r="D806" s="329">
        <f t="shared" si="24"/>
        <v>-0.24254665452890303</v>
      </c>
      <c r="E806" s="329">
        <v>1.5871804654711819E-2</v>
      </c>
      <c r="G806">
        <v>795</v>
      </c>
      <c r="H806">
        <f t="shared" ca="1" si="25"/>
        <v>-3.5184196133332325E-2</v>
      </c>
    </row>
    <row r="807" spans="2:8">
      <c r="B807" s="293">
        <f>'Historical VAR Data'!B422</f>
        <v>45089</v>
      </c>
      <c r="C807" s="292" t="str">
        <f>'Historical VAR Data'!F422</f>
        <v>175.76</v>
      </c>
      <c r="D807" s="329">
        <f t="shared" si="24"/>
        <v>1.2441266598569971</v>
      </c>
      <c r="E807" s="329">
        <v>1.5836319500635652E-2</v>
      </c>
      <c r="G807">
        <v>796</v>
      </c>
      <c r="H807">
        <f t="shared" ca="1" si="25"/>
        <v>6.8627913422124917E-4</v>
      </c>
    </row>
    <row r="808" spans="2:8">
      <c r="B808" s="293">
        <f>'Historical VAR Data'!B3997</f>
        <v>39792</v>
      </c>
      <c r="C808" s="292" t="str">
        <f>'Historical VAR Data'!F3997</f>
        <v>78.32</v>
      </c>
      <c r="D808" s="329">
        <f t="shared" si="24"/>
        <v>-7.6088238763713609E-2</v>
      </c>
      <c r="E808" s="329">
        <v>1.5823605706874175E-2</v>
      </c>
      <c r="G808">
        <v>797</v>
      </c>
      <c r="H808">
        <f t="shared" ca="1" si="25"/>
        <v>-1.2592862395021118E-2</v>
      </c>
    </row>
    <row r="809" spans="2:8">
      <c r="B809" s="293">
        <f>'Historical VAR Data'!B1253</f>
        <v>43865</v>
      </c>
      <c r="C809" s="292" t="str">
        <f>'Historical VAR Data'!F1253</f>
        <v>84.77</v>
      </c>
      <c r="D809" s="329">
        <f t="shared" si="24"/>
        <v>0.19765470471884705</v>
      </c>
      <c r="E809" s="329">
        <v>1.5817855002995724E-2</v>
      </c>
      <c r="G809">
        <v>798</v>
      </c>
      <c r="H809">
        <f t="shared" ca="1" si="25"/>
        <v>1.1230809195908534E-3</v>
      </c>
    </row>
    <row r="810" spans="2:8">
      <c r="B810" s="293">
        <f>'Historical VAR Data'!B2317</f>
        <v>42284</v>
      </c>
      <c r="C810" s="292" t="str">
        <f>'Historical VAR Data'!F2317</f>
        <v>70.78</v>
      </c>
      <c r="D810" s="329">
        <f t="shared" si="24"/>
        <v>-8.4228231336524836E-2</v>
      </c>
      <c r="E810" s="329">
        <v>1.5786452353616448E-2</v>
      </c>
      <c r="G810">
        <v>799</v>
      </c>
      <c r="H810">
        <f t="shared" ca="1" si="25"/>
        <v>-9.589994506281856E-3</v>
      </c>
    </row>
    <row r="811" spans="2:8">
      <c r="B811" s="293">
        <f>'Historical VAR Data'!B2963</f>
        <v>41324</v>
      </c>
      <c r="C811" s="292" t="str">
        <f>'Historical VAR Data'!F2963</f>
        <v>77.29</v>
      </c>
      <c r="D811" s="329">
        <f t="shared" si="24"/>
        <v>-5.53654363236371E-2</v>
      </c>
      <c r="E811" s="329">
        <v>1.5770797739519029E-2</v>
      </c>
      <c r="G811">
        <v>800</v>
      </c>
      <c r="H811">
        <f t="shared" ca="1" si="25"/>
        <v>-1.5106161527804928E-2</v>
      </c>
    </row>
    <row r="812" spans="2:8">
      <c r="B812" s="293">
        <f>'Historical VAR Data'!B3935</f>
        <v>39889</v>
      </c>
      <c r="C812" s="292" t="str">
        <f>'Historical VAR Data'!F3935</f>
        <v>81.82</v>
      </c>
      <c r="D812" s="329">
        <f t="shared" si="24"/>
        <v>4.6559222307495346E-2</v>
      </c>
      <c r="E812" s="329">
        <v>1.5766604593420188E-2</v>
      </c>
      <c r="G812">
        <v>801</v>
      </c>
      <c r="H812">
        <f t="shared" ca="1" si="25"/>
        <v>-6.9191833887186334E-3</v>
      </c>
    </row>
    <row r="813" spans="2:8">
      <c r="B813" s="293">
        <f>'Historical VAR Data'!B2182</f>
        <v>42489</v>
      </c>
      <c r="C813" s="292" t="str">
        <f>'Historical VAR Data'!F2182</f>
        <v>78.18</v>
      </c>
      <c r="D813" s="329">
        <f t="shared" si="24"/>
        <v>-0.1171089779785431</v>
      </c>
      <c r="E813" s="329">
        <v>1.572041054956487E-2</v>
      </c>
      <c r="G813">
        <v>802</v>
      </c>
      <c r="H813">
        <f t="shared" ca="1" si="25"/>
        <v>-5.8107179494269997E-3</v>
      </c>
    </row>
    <row r="814" spans="2:8">
      <c r="B814" s="293">
        <f>'Historical VAR Data'!B3459</f>
        <v>40589</v>
      </c>
      <c r="C814" s="292" t="str">
        <f>'Historical VAR Data'!F3459</f>
        <v>88.55</v>
      </c>
      <c r="D814" s="329">
        <f t="shared" si="24"/>
        <v>0.9521604938271605</v>
      </c>
      <c r="E814" s="329">
        <v>1.571461344345022E-2</v>
      </c>
      <c r="G814">
        <v>803</v>
      </c>
      <c r="H814">
        <f t="shared" ca="1" si="25"/>
        <v>2.2891484151593361E-3</v>
      </c>
    </row>
    <row r="815" spans="2:8">
      <c r="B815" s="293">
        <f>'Historical VAR Data'!B4753</f>
        <v>38677</v>
      </c>
      <c r="C815" s="292" t="str">
        <f>'Historical VAR Data'!F4753</f>
        <v>45.36</v>
      </c>
      <c r="D815" s="329">
        <f t="shared" si="24"/>
        <v>-0.26315789473684215</v>
      </c>
      <c r="E815" s="329">
        <v>1.5673981191222635E-2</v>
      </c>
      <c r="G815">
        <v>804</v>
      </c>
      <c r="H815">
        <f t="shared" ca="1" si="25"/>
        <v>-1.8804852477875486E-2</v>
      </c>
    </row>
    <row r="816" spans="2:8">
      <c r="B816" s="293">
        <f>'Historical VAR Data'!B4660</f>
        <v>38812</v>
      </c>
      <c r="C816" s="292" t="str">
        <f>'Historical VAR Data'!F4660</f>
        <v>61.56</v>
      </c>
      <c r="D816" s="329">
        <f t="shared" si="24"/>
        <v>0.69586776859504151</v>
      </c>
      <c r="E816" s="329">
        <v>1.5673981191222618E-2</v>
      </c>
      <c r="G816">
        <v>805</v>
      </c>
      <c r="H816">
        <f t="shared" ca="1" si="25"/>
        <v>4.434419075795744E-3</v>
      </c>
    </row>
    <row r="817" spans="2:8">
      <c r="B817" s="293">
        <f>'Historical VAR Data'!B4887</f>
        <v>38481</v>
      </c>
      <c r="C817" s="292" t="str">
        <f>'Historical VAR Data'!F4887</f>
        <v>36.30</v>
      </c>
      <c r="D817" s="329">
        <f t="shared" si="24"/>
        <v>-0.49583333333333335</v>
      </c>
      <c r="E817" s="329">
        <v>1.5668718522663546E-2</v>
      </c>
      <c r="G817">
        <v>806</v>
      </c>
      <c r="H817">
        <f t="shared" ca="1" si="25"/>
        <v>2.9780179487544668E-3</v>
      </c>
    </row>
    <row r="818" spans="2:8">
      <c r="B818" s="293">
        <f>'Historical VAR Data'!B2307</f>
        <v>42298</v>
      </c>
      <c r="C818" s="292" t="str">
        <f>'Historical VAR Data'!F2307</f>
        <v>72.00</v>
      </c>
      <c r="D818" s="329">
        <f t="shared" si="24"/>
        <v>-0.14152855609872425</v>
      </c>
      <c r="E818" s="329">
        <v>1.5658061785865419E-2</v>
      </c>
      <c r="G818">
        <v>807</v>
      </c>
      <c r="H818">
        <f t="shared" ca="1" si="25"/>
        <v>1.1921596115745427E-2</v>
      </c>
    </row>
    <row r="819" spans="2:8">
      <c r="B819" s="293">
        <f>'Historical VAR Data'!B958</f>
        <v>44299</v>
      </c>
      <c r="C819" s="292" t="str">
        <f>'Historical VAR Data'!F958</f>
        <v>83.87</v>
      </c>
      <c r="D819" s="329">
        <f t="shared" si="24"/>
        <v>0.11174443266171802</v>
      </c>
      <c r="E819" s="329">
        <v>1.5621215790748441E-2</v>
      </c>
      <c r="G819">
        <v>808</v>
      </c>
      <c r="H819">
        <f t="shared" ca="1" si="25"/>
        <v>-2.9656955413807258E-2</v>
      </c>
    </row>
    <row r="820" spans="2:8">
      <c r="B820" s="293">
        <f>'Historical VAR Data'!B2865</f>
        <v>41467</v>
      </c>
      <c r="C820" s="292" t="str">
        <f>'Historical VAR Data'!F2865</f>
        <v>75.44</v>
      </c>
      <c r="D820" s="329">
        <f t="shared" si="24"/>
        <v>-0.78663348134739941</v>
      </c>
      <c r="E820" s="329">
        <v>1.5616585891222355E-2</v>
      </c>
      <c r="G820">
        <v>809</v>
      </c>
      <c r="H820">
        <f t="shared" ca="1" si="25"/>
        <v>2.6101776551411156E-2</v>
      </c>
    </row>
    <row r="821" spans="2:8">
      <c r="B821" s="293">
        <f>'Historical VAR Data'!B196</f>
        <v>45427</v>
      </c>
      <c r="C821" s="292" t="str">
        <f>'Historical VAR Data'!F196</f>
        <v>353.57</v>
      </c>
      <c r="D821" s="329">
        <f t="shared" si="24"/>
        <v>1.2012825301954924</v>
      </c>
      <c r="E821" s="329">
        <v>1.559717355087036E-2</v>
      </c>
      <c r="G821">
        <v>810</v>
      </c>
      <c r="H821">
        <f t="shared" ca="1" si="25"/>
        <v>2.3329617537883665E-2</v>
      </c>
    </row>
    <row r="822" spans="2:8">
      <c r="B822" s="293">
        <f>'Historical VAR Data'!B458</f>
        <v>45036</v>
      </c>
      <c r="C822" s="292" t="str">
        <f>'Historical VAR Data'!F458</f>
        <v>160.62</v>
      </c>
      <c r="D822" s="329">
        <f t="shared" si="24"/>
        <v>1.4354814253222137</v>
      </c>
      <c r="E822" s="329">
        <v>1.5553869499241325E-2</v>
      </c>
      <c r="G822">
        <v>811</v>
      </c>
      <c r="H822">
        <f t="shared" ca="1" si="25"/>
        <v>-2.2301545631874552E-2</v>
      </c>
    </row>
    <row r="823" spans="2:8">
      <c r="B823" s="293">
        <f>'Historical VAR Data'!B4418</f>
        <v>39170</v>
      </c>
      <c r="C823" s="292" t="str">
        <f>'Historical VAR Data'!F4418</f>
        <v>65.95</v>
      </c>
      <c r="D823" s="329">
        <f t="shared" si="24"/>
        <v>-0.12242182302062544</v>
      </c>
      <c r="E823" s="329">
        <v>1.5552817985833156E-2</v>
      </c>
      <c r="G823">
        <v>812</v>
      </c>
      <c r="H823">
        <f t="shared" ca="1" si="25"/>
        <v>-1.5449474492251005E-2</v>
      </c>
    </row>
    <row r="824" spans="2:8">
      <c r="B824" s="293">
        <f>'Historical VAR Data'!B2387</f>
        <v>42181</v>
      </c>
      <c r="C824" s="292" t="str">
        <f>'Historical VAR Data'!F2387</f>
        <v>75.15</v>
      </c>
      <c r="D824" s="329">
        <f t="shared" si="24"/>
        <v>-0.17417582417582411</v>
      </c>
      <c r="E824" s="329">
        <v>1.5540540540540618E-2</v>
      </c>
      <c r="G824">
        <v>813</v>
      </c>
      <c r="H824">
        <f t="shared" ca="1" si="25"/>
        <v>2.2636972230057287E-2</v>
      </c>
    </row>
    <row r="825" spans="2:8">
      <c r="B825" s="293">
        <f>'Historical VAR Data'!B1624</f>
        <v>43307</v>
      </c>
      <c r="C825" s="292" t="str">
        <f>'Historical VAR Data'!F1624</f>
        <v>91.00</v>
      </c>
      <c r="D825" s="329">
        <f t="shared" si="24"/>
        <v>6.9713400464755495E-3</v>
      </c>
      <c r="E825" s="329">
        <v>1.5511661644905708E-2</v>
      </c>
      <c r="G825">
        <v>814</v>
      </c>
      <c r="H825">
        <f t="shared" ca="1" si="25"/>
        <v>2.1498987675313976E-2</v>
      </c>
    </row>
    <row r="826" spans="2:8">
      <c r="B826" s="293">
        <f>'Historical VAR Data'!B3216</f>
        <v>40948</v>
      </c>
      <c r="C826" s="292" t="str">
        <f>'Historical VAR Data'!F3216</f>
        <v>90.37</v>
      </c>
      <c r="D826" s="329">
        <f t="shared" si="24"/>
        <v>-5.5990807479369048E-2</v>
      </c>
      <c r="E826" s="329">
        <v>1.5507360377570624E-2</v>
      </c>
      <c r="G826">
        <v>815</v>
      </c>
      <c r="H826">
        <f t="shared" ca="1" si="25"/>
        <v>5.6099923629654384E-3</v>
      </c>
    </row>
    <row r="827" spans="2:8">
      <c r="B827" s="293">
        <f>'Historical VAR Data'!B3569</f>
        <v>40428</v>
      </c>
      <c r="C827" s="292" t="str">
        <f>'Historical VAR Data'!F3569</f>
        <v>95.73</v>
      </c>
      <c r="D827" s="329">
        <f t="shared" si="24"/>
        <v>-0.4311604967615425</v>
      </c>
      <c r="E827" s="329">
        <v>1.5487429723135758E-2</v>
      </c>
      <c r="G827">
        <v>816</v>
      </c>
      <c r="H827">
        <f t="shared" ca="1" si="25"/>
        <v>1.0117509678097381E-2</v>
      </c>
    </row>
    <row r="828" spans="2:8">
      <c r="B828" s="293">
        <f>'Historical VAR Data'!B468</f>
        <v>45019</v>
      </c>
      <c r="C828" s="292" t="str">
        <f>'Historical VAR Data'!F468</f>
        <v>168.29</v>
      </c>
      <c r="D828" s="329">
        <f t="shared" si="24"/>
        <v>0.76478607382550323</v>
      </c>
      <c r="E828" s="329">
        <v>1.5446811078259836E-2</v>
      </c>
      <c r="G828">
        <v>817</v>
      </c>
      <c r="H828">
        <f t="shared" ca="1" si="25"/>
        <v>1.1528811478854159E-2</v>
      </c>
    </row>
    <row r="829" spans="2:8">
      <c r="B829" s="293">
        <f>'Historical VAR Data'!B1614</f>
        <v>43321</v>
      </c>
      <c r="C829" s="292" t="str">
        <f>'Historical VAR Data'!F1614</f>
        <v>95.36</v>
      </c>
      <c r="D829" s="329">
        <f t="shared" si="24"/>
        <v>-7.080383173677705E-3</v>
      </c>
      <c r="E829" s="329">
        <v>1.5440315195399882E-2</v>
      </c>
      <c r="G829">
        <v>818</v>
      </c>
      <c r="H829">
        <f t="shared" ca="1" si="25"/>
        <v>1.5670789547238681E-3</v>
      </c>
    </row>
    <row r="830" spans="2:8">
      <c r="B830" s="293">
        <f>'Historical VAR Data'!B3502</f>
        <v>40526</v>
      </c>
      <c r="C830" s="292" t="str">
        <f>'Historical VAR Data'!F3502</f>
        <v>96.04</v>
      </c>
      <c r="D830" s="329">
        <f t="shared" si="24"/>
        <v>0.2235953624665564</v>
      </c>
      <c r="E830" s="329">
        <v>1.5436667371537408E-2</v>
      </c>
      <c r="G830">
        <v>819</v>
      </c>
      <c r="H830">
        <f t="shared" ca="1" si="25"/>
        <v>-8.0048724683854464E-3</v>
      </c>
    </row>
    <row r="831" spans="2:8">
      <c r="B831" s="293">
        <f>'Historical VAR Data'!B2885</f>
        <v>41439</v>
      </c>
      <c r="C831" s="292" t="str">
        <f>'Historical VAR Data'!F2885</f>
        <v>78.49</v>
      </c>
      <c r="D831" s="329">
        <f t="shared" si="24"/>
        <v>-0.49605136436597114</v>
      </c>
      <c r="E831" s="329">
        <v>1.5394566623544603E-2</v>
      </c>
      <c r="G831">
        <v>820</v>
      </c>
      <c r="H831">
        <f t="shared" ca="1" si="25"/>
        <v>2.9247447411270899E-2</v>
      </c>
    </row>
    <row r="832" spans="2:8">
      <c r="B832" s="293">
        <f>'Historical VAR Data'!B511</f>
        <v>44956</v>
      </c>
      <c r="C832" s="292" t="str">
        <f>'Historical VAR Data'!F511</f>
        <v>155.75</v>
      </c>
      <c r="D832" s="329">
        <f t="shared" si="24"/>
        <v>0.7875588201537933</v>
      </c>
      <c r="E832" s="329">
        <v>1.5385618358432843E-2</v>
      </c>
      <c r="G832">
        <v>821</v>
      </c>
      <c r="H832">
        <f t="shared" ca="1" si="25"/>
        <v>5.9521736758202139E-3</v>
      </c>
    </row>
    <row r="833" spans="2:8">
      <c r="B833" s="293">
        <f>'Historical VAR Data'!B3381</f>
        <v>40703</v>
      </c>
      <c r="C833" s="292" t="str">
        <f>'Historical VAR Data'!F3381</f>
        <v>87.13</v>
      </c>
      <c r="D833" s="329">
        <f t="shared" si="24"/>
        <v>-5.7952211049843223E-2</v>
      </c>
      <c r="E833" s="329">
        <v>1.5382822514858329E-2</v>
      </c>
      <c r="G833">
        <v>822</v>
      </c>
      <c r="H833">
        <f t="shared" ca="1" si="25"/>
        <v>2.0737407192860302E-3</v>
      </c>
    </row>
    <row r="834" spans="2:8">
      <c r="B834" s="293">
        <f>'Historical VAR Data'!B3353</f>
        <v>40743</v>
      </c>
      <c r="C834" s="292" t="str">
        <f>'Historical VAR Data'!F3353</f>
        <v>92.49</v>
      </c>
      <c r="D834" s="329">
        <f t="shared" si="24"/>
        <v>-0.77466195638932878</v>
      </c>
      <c r="E834" s="329">
        <v>1.5369414864419711E-2</v>
      </c>
      <c r="G834">
        <v>823</v>
      </c>
      <c r="H834">
        <f t="shared" ca="1" si="25"/>
        <v>-7.3053949726397524E-3</v>
      </c>
    </row>
    <row r="835" spans="2:8">
      <c r="B835" s="293">
        <f>'Historical VAR Data'!B123</f>
        <v>45534</v>
      </c>
      <c r="C835" s="292" t="str">
        <f>'Historical VAR Data'!F123</f>
        <v>410.45</v>
      </c>
      <c r="D835" s="329">
        <f t="shared" si="24"/>
        <v>3.0562308528510722</v>
      </c>
      <c r="E835" s="329">
        <v>1.5362161092420293E-2</v>
      </c>
      <c r="G835">
        <v>824</v>
      </c>
      <c r="H835">
        <f t="shared" ca="1" si="25"/>
        <v>1.0262457350023409E-2</v>
      </c>
    </row>
    <row r="836" spans="2:8">
      <c r="B836" s="293">
        <f>'Historical VAR Data'!B4274</f>
        <v>39379</v>
      </c>
      <c r="C836" s="292" t="str">
        <f>'Historical VAR Data'!F4274</f>
        <v>101.19</v>
      </c>
      <c r="D836" s="329">
        <f t="shared" si="24"/>
        <v>0.14649898028551997</v>
      </c>
      <c r="E836" s="329">
        <v>1.5352197471402781E-2</v>
      </c>
      <c r="G836">
        <v>825</v>
      </c>
      <c r="H836">
        <f t="shared" ca="1" si="25"/>
        <v>-5.7004909570898402E-4</v>
      </c>
    </row>
    <row r="837" spans="2:8">
      <c r="B837" s="293">
        <f>'Historical VAR Data'!B3189</f>
        <v>40989</v>
      </c>
      <c r="C837" s="292" t="str">
        <f>'Historical VAR Data'!F3189</f>
        <v>88.26</v>
      </c>
      <c r="D837" s="329">
        <f t="shared" si="24"/>
        <v>-6.3455008488964237E-2</v>
      </c>
      <c r="E837" s="329">
        <v>1.5299666398251446E-2</v>
      </c>
      <c r="G837">
        <v>826</v>
      </c>
      <c r="H837">
        <f t="shared" ca="1" si="25"/>
        <v>1.0930252333864826E-2</v>
      </c>
    </row>
    <row r="838" spans="2:8">
      <c r="B838" s="293">
        <f>'Historical VAR Data'!B3496</f>
        <v>40535</v>
      </c>
      <c r="C838" s="292" t="str">
        <f>'Historical VAR Data'!F3496</f>
        <v>94.24</v>
      </c>
      <c r="D838" s="329">
        <f t="shared" si="24"/>
        <v>0.11804484517736372</v>
      </c>
      <c r="E838" s="329">
        <v>1.5298427063132966E-2</v>
      </c>
      <c r="G838">
        <v>827</v>
      </c>
      <c r="H838">
        <f t="shared" ca="1" si="25"/>
        <v>-1.4151867653750719E-2</v>
      </c>
    </row>
    <row r="839" spans="2:8">
      <c r="B839" s="293">
        <f>'Historical VAR Data'!B3950</f>
        <v>39863</v>
      </c>
      <c r="C839" s="292" t="str">
        <f>'Historical VAR Data'!F3950</f>
        <v>84.29</v>
      </c>
      <c r="D839" s="329">
        <f t="shared" si="24"/>
        <v>0.3090542009628825</v>
      </c>
      <c r="E839" s="329">
        <v>1.5297518670200076E-2</v>
      </c>
      <c r="G839">
        <v>828</v>
      </c>
      <c r="H839">
        <f t="shared" ca="1" si="25"/>
        <v>4.8179377223146903E-3</v>
      </c>
    </row>
    <row r="840" spans="2:8">
      <c r="B840" s="293">
        <f>'Historical VAR Data'!B4437</f>
        <v>39142</v>
      </c>
      <c r="C840" s="292" t="str">
        <f>'Historical VAR Data'!F4437</f>
        <v>64.39</v>
      </c>
      <c r="D840" s="329">
        <f t="shared" si="24"/>
        <v>-4.0816326530612172E-2</v>
      </c>
      <c r="E840" s="329">
        <v>1.5294859665720575E-2</v>
      </c>
      <c r="G840">
        <v>829</v>
      </c>
      <c r="H840">
        <f t="shared" ca="1" si="25"/>
        <v>9.7428345267012856E-3</v>
      </c>
    </row>
    <row r="841" spans="2:8">
      <c r="B841" s="293">
        <f>'Historical VAR Data'!B2829</f>
        <v>41521</v>
      </c>
      <c r="C841" s="292" t="str">
        <f>'Historical VAR Data'!F2829</f>
        <v>67.13</v>
      </c>
      <c r="D841" s="329">
        <f t="shared" si="24"/>
        <v>-0.10636315228966997</v>
      </c>
      <c r="E841" s="329">
        <v>1.5275257108287822E-2</v>
      </c>
      <c r="G841">
        <v>830</v>
      </c>
      <c r="H841">
        <f t="shared" ca="1" si="25"/>
        <v>5.111708947266899E-3</v>
      </c>
    </row>
    <row r="842" spans="2:8">
      <c r="B842" s="293">
        <f>'Historical VAR Data'!B1061</f>
        <v>44146</v>
      </c>
      <c r="C842" s="292" t="str">
        <f>'Historical VAR Data'!F1061</f>
        <v>75.12</v>
      </c>
      <c r="D842" s="329">
        <f t="shared" si="24"/>
        <v>-0.16911846034730663</v>
      </c>
      <c r="E842" s="329">
        <v>1.5272334099202726E-2</v>
      </c>
      <c r="G842">
        <v>831</v>
      </c>
      <c r="H842">
        <f t="shared" ca="1" si="25"/>
        <v>5.5546285177787659E-3</v>
      </c>
    </row>
    <row r="843" spans="2:8">
      <c r="B843" s="293">
        <f>'Historical VAR Data'!B1356</f>
        <v>43712</v>
      </c>
      <c r="C843" s="292" t="str">
        <f>'Historical VAR Data'!F1356</f>
        <v>90.41</v>
      </c>
      <c r="D843" s="329">
        <f t="shared" si="24"/>
        <v>-9.4541812719078605E-2</v>
      </c>
      <c r="E843" s="329">
        <v>1.5272318921953952E-2</v>
      </c>
      <c r="G843">
        <v>832</v>
      </c>
      <c r="H843">
        <f t="shared" ca="1" si="25"/>
        <v>3.2716401918479877E-3</v>
      </c>
    </row>
    <row r="844" spans="2:8">
      <c r="B844" s="293">
        <f>'Historical VAR Data'!B3541</f>
        <v>40469</v>
      </c>
      <c r="C844" s="292" t="str">
        <f>'Historical VAR Data'!F3541</f>
        <v>99.85</v>
      </c>
      <c r="D844" s="329">
        <f t="shared" ref="D844:D907" si="26">(C844-C845)/C845</f>
        <v>0.26971007121057977</v>
      </c>
      <c r="E844" s="329">
        <v>1.525165226232842E-2</v>
      </c>
      <c r="G844">
        <v>833</v>
      </c>
      <c r="H844">
        <f t="shared" ca="1" si="25"/>
        <v>-9.6468947716445222E-3</v>
      </c>
    </row>
    <row r="845" spans="2:8">
      <c r="B845" s="293">
        <f>'Historical VAR Data'!B2899</f>
        <v>41421</v>
      </c>
      <c r="C845" s="292" t="str">
        <f>'Historical VAR Data'!F2899</f>
        <v>78.64</v>
      </c>
      <c r="D845" s="329">
        <f t="shared" si="26"/>
        <v>-0.19828728718523808</v>
      </c>
      <c r="E845" s="329">
        <v>1.5233668990446772E-2</v>
      </c>
      <c r="G845">
        <v>834</v>
      </c>
      <c r="H845">
        <f t="shared" ref="H845:H908" ca="1" si="27">_xlfn.NORM.INV(RAND(),N$12,N$13)</f>
        <v>-1.2927381478380682E-2</v>
      </c>
    </row>
    <row r="846" spans="2:8">
      <c r="B846" s="293">
        <f>'Historical VAR Data'!B1855</f>
        <v>42970</v>
      </c>
      <c r="C846" s="292" t="str">
        <f>'Historical VAR Data'!F1855</f>
        <v>98.09</v>
      </c>
      <c r="D846" s="329">
        <f t="shared" si="26"/>
        <v>-0.27986197782835331</v>
      </c>
      <c r="E846" s="329">
        <v>1.5214241357896903E-2</v>
      </c>
      <c r="G846">
        <v>835</v>
      </c>
      <c r="H846">
        <f t="shared" ca="1" si="27"/>
        <v>1.7861435744291582E-2</v>
      </c>
    </row>
    <row r="847" spans="2:8">
      <c r="B847" s="293">
        <f>'Historical VAR Data'!B688</f>
        <v>44698</v>
      </c>
      <c r="C847" s="292" t="str">
        <f>'Historical VAR Data'!F688</f>
        <v>136.21</v>
      </c>
      <c r="D847" s="329">
        <f t="shared" si="26"/>
        <v>0.75800206504904488</v>
      </c>
      <c r="E847" s="329">
        <v>1.5204591190281141E-2</v>
      </c>
      <c r="G847">
        <v>836</v>
      </c>
      <c r="H847">
        <f t="shared" ca="1" si="27"/>
        <v>-1.1199694141273234E-2</v>
      </c>
    </row>
    <row r="848" spans="2:8">
      <c r="B848" s="293">
        <f>'Historical VAR Data'!B2889</f>
        <v>41435</v>
      </c>
      <c r="C848" s="292" t="str">
        <f>'Historical VAR Data'!F2889</f>
        <v>77.48</v>
      </c>
      <c r="D848" s="329">
        <f t="shared" si="26"/>
        <v>-0.10850304913128515</v>
      </c>
      <c r="E848" s="329">
        <v>1.5199161425576663E-2</v>
      </c>
      <c r="G848">
        <v>837</v>
      </c>
      <c r="H848">
        <f t="shared" ca="1" si="27"/>
        <v>-1.6417305623737651E-4</v>
      </c>
    </row>
    <row r="849" spans="2:8">
      <c r="B849" s="293">
        <f>'Historical VAR Data'!B3439</f>
        <v>40618</v>
      </c>
      <c r="C849" s="292" t="str">
        <f>'Historical VAR Data'!F3439</f>
        <v>86.91</v>
      </c>
      <c r="D849" s="329">
        <f t="shared" si="26"/>
        <v>0.22632989981656543</v>
      </c>
      <c r="E849" s="329">
        <v>1.5185141922672552E-2</v>
      </c>
      <c r="G849">
        <v>838</v>
      </c>
      <c r="H849">
        <f t="shared" ca="1" si="27"/>
        <v>2.5963446478503006E-2</v>
      </c>
    </row>
    <row r="850" spans="2:8">
      <c r="B850" s="293">
        <f>'Historical VAR Data'!B1189</f>
        <v>43964</v>
      </c>
      <c r="C850" s="292" t="str">
        <f>'Historical VAR Data'!F1189</f>
        <v>70.87</v>
      </c>
      <c r="D850" s="329">
        <f t="shared" si="26"/>
        <v>-0.14635027704167661</v>
      </c>
      <c r="E850" s="329">
        <v>1.518407104999287E-2</v>
      </c>
      <c r="G850">
        <v>839</v>
      </c>
      <c r="H850">
        <f t="shared" ca="1" si="27"/>
        <v>-2.8189010791688052E-2</v>
      </c>
    </row>
    <row r="851" spans="2:8">
      <c r="B851" s="293">
        <f>'Historical VAR Data'!B2632</f>
        <v>41814</v>
      </c>
      <c r="C851" s="292" t="str">
        <f>'Historical VAR Data'!F2632</f>
        <v>83.02</v>
      </c>
      <c r="D851" s="329">
        <f t="shared" si="26"/>
        <v>-3.878661572305208E-2</v>
      </c>
      <c r="E851" s="329">
        <v>1.5162631450232267E-2</v>
      </c>
      <c r="G851">
        <v>840</v>
      </c>
      <c r="H851">
        <f t="shared" ca="1" si="27"/>
        <v>1.4700238098076362E-2</v>
      </c>
    </row>
    <row r="852" spans="2:8">
      <c r="B852" s="293">
        <f>'Historical VAR Data'!B949</f>
        <v>44314</v>
      </c>
      <c r="C852" s="292" t="str">
        <f>'Historical VAR Data'!F949</f>
        <v>86.37</v>
      </c>
      <c r="D852" s="329">
        <f t="shared" si="26"/>
        <v>-0.22815013404825737</v>
      </c>
      <c r="E852" s="329">
        <v>1.5162200282087521E-2</v>
      </c>
      <c r="G852">
        <v>841</v>
      </c>
      <c r="H852">
        <f t="shared" ca="1" si="27"/>
        <v>-1.1924174459250557E-2</v>
      </c>
    </row>
    <row r="853" spans="2:8">
      <c r="B853" s="293">
        <f>'Historical VAR Data'!B796</f>
        <v>44538</v>
      </c>
      <c r="C853" s="292" t="str">
        <f>'Historical VAR Data'!F796</f>
        <v>111.90</v>
      </c>
      <c r="D853" s="329">
        <f t="shared" si="26"/>
        <v>0.46465968586387429</v>
      </c>
      <c r="E853" s="329">
        <v>1.515014061507758E-2</v>
      </c>
      <c r="G853">
        <v>842</v>
      </c>
      <c r="H853">
        <f t="shared" ca="1" si="27"/>
        <v>-1.2133741017495175E-2</v>
      </c>
    </row>
    <row r="854" spans="2:8">
      <c r="B854" s="293">
        <f>'Historical VAR Data'!B2819</f>
        <v>41536</v>
      </c>
      <c r="C854" s="292" t="str">
        <f>'Historical VAR Data'!F2819</f>
        <v>76.40</v>
      </c>
      <c r="D854" s="329">
        <f t="shared" si="26"/>
        <v>-0.17999356015884937</v>
      </c>
      <c r="E854" s="329">
        <v>1.514748870581983E-2</v>
      </c>
      <c r="G854">
        <v>843</v>
      </c>
      <c r="H854">
        <f t="shared" ca="1" si="27"/>
        <v>3.3239280071805544E-2</v>
      </c>
    </row>
    <row r="855" spans="2:8">
      <c r="B855" s="293">
        <f>'Historical VAR Data'!B1943</f>
        <v>42843</v>
      </c>
      <c r="C855" s="292" t="str">
        <f>'Historical VAR Data'!F1943</f>
        <v>93.17</v>
      </c>
      <c r="D855" s="329">
        <f t="shared" si="26"/>
        <v>5.3006329113924021E-2</v>
      </c>
      <c r="E855" s="329">
        <v>1.5144911745478324E-2</v>
      </c>
      <c r="G855">
        <v>844</v>
      </c>
      <c r="H855">
        <f t="shared" ca="1" si="27"/>
        <v>-1.2368543423218244E-2</v>
      </c>
    </row>
    <row r="856" spans="2:8">
      <c r="B856" s="293">
        <f>'Historical VAR Data'!B1342</f>
        <v>43733</v>
      </c>
      <c r="C856" s="292" t="str">
        <f>'Historical VAR Data'!F1342</f>
        <v>88.48</v>
      </c>
      <c r="D856" s="329">
        <f t="shared" si="26"/>
        <v>9.0729783037475337E-2</v>
      </c>
      <c r="E856" s="329">
        <v>1.5144561725562269E-2</v>
      </c>
      <c r="G856">
        <v>845</v>
      </c>
      <c r="H856">
        <f t="shared" ca="1" si="27"/>
        <v>1.3215368105717776E-2</v>
      </c>
    </row>
    <row r="857" spans="2:8">
      <c r="B857" s="293">
        <f>'Historical VAR Data'!B3015</f>
        <v>41249</v>
      </c>
      <c r="C857" s="292" t="str">
        <f>'Historical VAR Data'!F3015</f>
        <v>81.12</v>
      </c>
      <c r="D857" s="329">
        <f t="shared" si="26"/>
        <v>-0.10473457675753223</v>
      </c>
      <c r="E857" s="329">
        <v>1.514203478913788E-2</v>
      </c>
      <c r="G857">
        <v>846</v>
      </c>
      <c r="H857">
        <f t="shared" ca="1" si="27"/>
        <v>-2.8537833417389281E-2</v>
      </c>
    </row>
    <row r="858" spans="2:8">
      <c r="B858" s="293">
        <f>'Historical VAR Data'!B2113</f>
        <v>42587</v>
      </c>
      <c r="C858" s="292" t="str">
        <f>'Historical VAR Data'!F2113</f>
        <v>90.61</v>
      </c>
      <c r="D858" s="329">
        <f t="shared" si="26"/>
        <v>1.4988968560397133</v>
      </c>
      <c r="E858" s="329">
        <v>1.5124355814474504E-2</v>
      </c>
      <c r="G858">
        <v>847</v>
      </c>
      <c r="H858">
        <f t="shared" ca="1" si="27"/>
        <v>-2.7522892054834963E-3</v>
      </c>
    </row>
    <row r="859" spans="2:8">
      <c r="B859" s="293">
        <f>'Historical VAR Data'!B4855</f>
        <v>38525</v>
      </c>
      <c r="C859" s="292" t="str">
        <f>'Historical VAR Data'!F4855</f>
        <v>36.26</v>
      </c>
      <c r="D859" s="329">
        <f t="shared" si="26"/>
        <v>-0.61991614255765204</v>
      </c>
      <c r="E859" s="329">
        <v>1.5117581187010055E-2</v>
      </c>
      <c r="G859">
        <v>848</v>
      </c>
      <c r="H859">
        <f t="shared" ca="1" si="27"/>
        <v>3.8620100981984019E-2</v>
      </c>
    </row>
    <row r="860" spans="2:8">
      <c r="B860" s="293">
        <f>'Historical VAR Data'!B3620</f>
        <v>40357</v>
      </c>
      <c r="C860" s="292" t="str">
        <f>'Historical VAR Data'!F3620</f>
        <v>95.40</v>
      </c>
      <c r="D860" s="329">
        <f t="shared" si="26"/>
        <v>0.10059990770650667</v>
      </c>
      <c r="E860" s="329">
        <v>1.5109597786763159E-2</v>
      </c>
      <c r="G860">
        <v>849</v>
      </c>
      <c r="H860">
        <f t="shared" ca="1" si="27"/>
        <v>3.9609300628674439E-2</v>
      </c>
    </row>
    <row r="861" spans="2:8">
      <c r="B861" s="293">
        <f>'Historical VAR Data'!B4197</f>
        <v>39491</v>
      </c>
      <c r="C861" s="292" t="str">
        <f>'Historical VAR Data'!F4197</f>
        <v>86.68</v>
      </c>
      <c r="D861" s="329">
        <f t="shared" si="26"/>
        <v>0.47666098807495744</v>
      </c>
      <c r="E861" s="329">
        <v>1.5107155404614197E-2</v>
      </c>
      <c r="G861">
        <v>850</v>
      </c>
      <c r="H861">
        <f t="shared" ca="1" si="27"/>
        <v>-1.5454225690287881E-2</v>
      </c>
    </row>
    <row r="862" spans="2:8">
      <c r="B862" s="293">
        <f>'Historical VAR Data'!B1220</f>
        <v>43914</v>
      </c>
      <c r="C862" s="292" t="str">
        <f>'Historical VAR Data'!F1220</f>
        <v>58.70</v>
      </c>
      <c r="D862" s="329">
        <f t="shared" si="26"/>
        <v>-0.38758476786645796</v>
      </c>
      <c r="E862" s="329">
        <v>1.5044094760505007E-2</v>
      </c>
      <c r="G862">
        <v>851</v>
      </c>
      <c r="H862">
        <f t="shared" ca="1" si="27"/>
        <v>-2.8249476511818004E-2</v>
      </c>
    </row>
    <row r="863" spans="2:8">
      <c r="B863" s="293">
        <f>'Historical VAR Data'!B1874</f>
        <v>42942</v>
      </c>
      <c r="C863" s="292" t="str">
        <f>'Historical VAR Data'!F1874</f>
        <v>95.85</v>
      </c>
      <c r="D863" s="329">
        <f t="shared" si="26"/>
        <v>9.0319645091570908E-2</v>
      </c>
      <c r="E863" s="329">
        <v>1.5037593984962273E-2</v>
      </c>
      <c r="G863">
        <v>852</v>
      </c>
      <c r="H863">
        <f t="shared" ca="1" si="27"/>
        <v>-1.6884977685953928E-2</v>
      </c>
    </row>
    <row r="864" spans="2:8">
      <c r="B864" s="293">
        <f>'Historical VAR Data'!B3465</f>
        <v>40581</v>
      </c>
      <c r="C864" s="292" t="str">
        <f>'Historical VAR Data'!F3465</f>
        <v>87.91</v>
      </c>
      <c r="D864" s="329">
        <f t="shared" si="26"/>
        <v>0.13991182572614097</v>
      </c>
      <c r="E864" s="329">
        <v>1.5009814109225229E-2</v>
      </c>
      <c r="G864">
        <v>853</v>
      </c>
      <c r="H864">
        <f t="shared" ca="1" si="27"/>
        <v>2.2584845012816095E-2</v>
      </c>
    </row>
    <row r="865" spans="2:8">
      <c r="B865" s="293">
        <f>'Historical VAR Data'!B2596</f>
        <v>41865</v>
      </c>
      <c r="C865" s="292" t="str">
        <f>'Historical VAR Data'!F2596</f>
        <v>77.12</v>
      </c>
      <c r="D865" s="329">
        <f t="shared" si="26"/>
        <v>2.6760750898682E-2</v>
      </c>
      <c r="E865" s="329">
        <v>1.5003948407475659E-2</v>
      </c>
      <c r="G865">
        <v>854</v>
      </c>
      <c r="H865">
        <f t="shared" ca="1" si="27"/>
        <v>1.2762257616298607E-2</v>
      </c>
    </row>
    <row r="866" spans="2:8">
      <c r="B866" s="293">
        <f>'Historical VAR Data'!B2270</f>
        <v>42355</v>
      </c>
      <c r="C866" s="292" t="str">
        <f>'Historical VAR Data'!F2270</f>
        <v>75.11</v>
      </c>
      <c r="D866" s="329">
        <f t="shared" si="26"/>
        <v>-3.5071942446043218E-2</v>
      </c>
      <c r="E866" s="329">
        <v>1.4999999999999993E-2</v>
      </c>
      <c r="G866">
        <v>855</v>
      </c>
      <c r="H866">
        <f t="shared" ca="1" si="27"/>
        <v>-1.5820587684952326E-3</v>
      </c>
    </row>
    <row r="867" spans="2:8">
      <c r="B867" s="293">
        <f>'Historical VAR Data'!B3136</f>
        <v>41067</v>
      </c>
      <c r="C867" s="292" t="str">
        <f>'Historical VAR Data'!F3136</f>
        <v>77.84</v>
      </c>
      <c r="D867" s="329">
        <f t="shared" si="26"/>
        <v>1.1670378619153674</v>
      </c>
      <c r="E867" s="329">
        <v>1.4995436171600023E-2</v>
      </c>
      <c r="G867">
        <v>856</v>
      </c>
      <c r="H867">
        <f t="shared" ca="1" si="27"/>
        <v>3.9059958075327353E-3</v>
      </c>
    </row>
    <row r="868" spans="2:8">
      <c r="B868" s="293">
        <f>'Historical VAR Data'!B4982</f>
        <v>38342</v>
      </c>
      <c r="C868" s="292" t="str">
        <f>'Historical VAR Data'!F4982</f>
        <v>35.92</v>
      </c>
      <c r="D868" s="329">
        <f t="shared" si="26"/>
        <v>-0.44924869671879786</v>
      </c>
      <c r="E868" s="329">
        <v>1.4975981915795454E-2</v>
      </c>
      <c r="G868">
        <v>857</v>
      </c>
      <c r="H868">
        <f t="shared" ca="1" si="27"/>
        <v>9.8910044383124472E-3</v>
      </c>
    </row>
    <row r="869" spans="2:8">
      <c r="B869" s="293">
        <f>'Historical VAR Data'!B2834</f>
        <v>41514</v>
      </c>
      <c r="C869" s="292" t="str">
        <f>'Historical VAR Data'!F2834</f>
        <v>65.22</v>
      </c>
      <c r="D869" s="329">
        <f t="shared" si="26"/>
        <v>-0.40389361118727718</v>
      </c>
      <c r="E869" s="329">
        <v>1.4939309056956018E-2</v>
      </c>
      <c r="G869">
        <v>858</v>
      </c>
      <c r="H869">
        <f t="shared" ca="1" si="27"/>
        <v>-2.916030072855166E-2</v>
      </c>
    </row>
    <row r="870" spans="2:8">
      <c r="B870" s="293">
        <f>'Historical VAR Data'!B4247</f>
        <v>39419</v>
      </c>
      <c r="C870" s="292" t="str">
        <f>'Historical VAR Data'!F4247</f>
        <v>109.41</v>
      </c>
      <c r="D870" s="329">
        <f t="shared" si="26"/>
        <v>0.72407815947053256</v>
      </c>
      <c r="E870" s="329">
        <v>1.493506493506493E-2</v>
      </c>
      <c r="G870">
        <v>859</v>
      </c>
      <c r="H870">
        <f t="shared" ca="1" si="27"/>
        <v>7.3189673624175127E-3</v>
      </c>
    </row>
    <row r="871" spans="2:8">
      <c r="B871" s="293">
        <f>'Historical VAR Data'!B4502</f>
        <v>39044</v>
      </c>
      <c r="C871" s="292" t="str">
        <f>'Historical VAR Data'!F4502</f>
        <v>63.46</v>
      </c>
      <c r="D871" s="329">
        <f t="shared" si="26"/>
        <v>-0.79359916737136538</v>
      </c>
      <c r="E871" s="329">
        <v>1.4872861026707176E-2</v>
      </c>
      <c r="G871">
        <v>860</v>
      </c>
      <c r="H871">
        <f t="shared" ca="1" si="27"/>
        <v>-5.1471360140367519E-3</v>
      </c>
    </row>
    <row r="872" spans="2:8">
      <c r="B872" s="293">
        <f>'Historical VAR Data'!B275</f>
        <v>45306</v>
      </c>
      <c r="C872" s="292" t="str">
        <f>'Historical VAR Data'!F275</f>
        <v>307.46</v>
      </c>
      <c r="D872" s="329">
        <f t="shared" si="26"/>
        <v>6.1386115625725557</v>
      </c>
      <c r="E872" s="329">
        <v>1.4853445999471878E-2</v>
      </c>
      <c r="G872">
        <v>861</v>
      </c>
      <c r="H872">
        <f t="shared" ca="1" si="27"/>
        <v>-1.2566365689921213E-2</v>
      </c>
    </row>
    <row r="873" spans="2:8">
      <c r="B873" s="293">
        <f>'Historical VAR Data'!B4769</f>
        <v>38650</v>
      </c>
      <c r="C873" s="292" t="str">
        <f>'Historical VAR Data'!F4769</f>
        <v>43.07</v>
      </c>
      <c r="D873" s="329">
        <f t="shared" si="26"/>
        <v>-0.5751208444312913</v>
      </c>
      <c r="E873" s="329">
        <v>1.4844486333647563E-2</v>
      </c>
      <c r="G873">
        <v>862</v>
      </c>
      <c r="H873">
        <f t="shared" ca="1" si="27"/>
        <v>8.0088500493602621E-3</v>
      </c>
    </row>
    <row r="874" spans="2:8">
      <c r="B874" s="293">
        <f>'Historical VAR Data'!B4283</f>
        <v>39366</v>
      </c>
      <c r="C874" s="292" t="str">
        <f>'Historical VAR Data'!F4283</f>
        <v>101.37</v>
      </c>
      <c r="D874" s="329">
        <f t="shared" si="26"/>
        <v>0.11066067711186599</v>
      </c>
      <c r="E874" s="329">
        <v>1.4816297927720531E-2</v>
      </c>
      <c r="G874">
        <v>863</v>
      </c>
      <c r="H874">
        <f t="shared" ca="1" si="27"/>
        <v>1.1764412884007154E-2</v>
      </c>
    </row>
    <row r="875" spans="2:8">
      <c r="B875" s="293">
        <f>'Historical VAR Data'!B1971</f>
        <v>42800</v>
      </c>
      <c r="C875" s="292" t="str">
        <f>'Historical VAR Data'!F1971</f>
        <v>91.27</v>
      </c>
      <c r="D875" s="329">
        <f t="shared" si="26"/>
        <v>0.21742030145391486</v>
      </c>
      <c r="E875" s="329">
        <v>1.4787636201912367E-2</v>
      </c>
      <c r="G875">
        <v>864</v>
      </c>
      <c r="H875">
        <f t="shared" ca="1" si="27"/>
        <v>-3.8669624041483479E-3</v>
      </c>
    </row>
    <row r="876" spans="2:8">
      <c r="B876" s="293">
        <f>'Historical VAR Data'!B2807</f>
        <v>41555</v>
      </c>
      <c r="C876" s="292" t="str">
        <f>'Historical VAR Data'!F2807</f>
        <v>74.97</v>
      </c>
      <c r="D876" s="329">
        <f t="shared" si="26"/>
        <v>-4.4481264338516381E-2</v>
      </c>
      <c r="E876" s="329">
        <v>1.4753654574986511E-2</v>
      </c>
      <c r="G876">
        <v>865</v>
      </c>
      <c r="H876">
        <f t="shared" ca="1" si="27"/>
        <v>9.8465398739594635E-3</v>
      </c>
    </row>
    <row r="877" spans="2:8">
      <c r="B877" s="293">
        <f>'Historical VAR Data'!B2254</f>
        <v>42380</v>
      </c>
      <c r="C877" s="292" t="str">
        <f>'Historical VAR Data'!F2254</f>
        <v>78.46</v>
      </c>
      <c r="D877" s="329">
        <f t="shared" si="26"/>
        <v>0.11559789563486415</v>
      </c>
      <c r="E877" s="329">
        <v>1.4743921365752725E-2</v>
      </c>
      <c r="G877">
        <v>866</v>
      </c>
      <c r="H877">
        <f t="shared" ca="1" si="27"/>
        <v>-4.4128966240216741E-3</v>
      </c>
    </row>
    <row r="878" spans="2:8">
      <c r="B878" s="293">
        <f>'Historical VAR Data'!B4350</f>
        <v>39269</v>
      </c>
      <c r="C878" s="292" t="str">
        <f>'Historical VAR Data'!F4350</f>
        <v>70.33</v>
      </c>
      <c r="D878" s="329">
        <f t="shared" si="26"/>
        <v>-0.26686125299697705</v>
      </c>
      <c r="E878" s="329">
        <v>1.4716491126821468E-2</v>
      </c>
      <c r="G878">
        <v>867</v>
      </c>
      <c r="H878">
        <f t="shared" ca="1" si="27"/>
        <v>-1.9199995830033047E-2</v>
      </c>
    </row>
    <row r="879" spans="2:8">
      <c r="B879" s="293">
        <f>'Historical VAR Data'!B3702</f>
        <v>40235</v>
      </c>
      <c r="C879" s="292" t="str">
        <f>'Historical VAR Data'!F3702</f>
        <v>95.93</v>
      </c>
      <c r="D879" s="329">
        <f t="shared" si="26"/>
        <v>2.1727553520076753E-2</v>
      </c>
      <c r="E879" s="329">
        <v>1.4702771313729643E-2</v>
      </c>
      <c r="G879">
        <v>868</v>
      </c>
      <c r="H879">
        <f t="shared" ca="1" si="27"/>
        <v>-1.9559792638509581E-2</v>
      </c>
    </row>
    <row r="880" spans="2:8">
      <c r="B880" s="293">
        <f>'Historical VAR Data'!B1350</f>
        <v>43721</v>
      </c>
      <c r="C880" s="292" t="str">
        <f>'Historical VAR Data'!F1350</f>
        <v>93.89</v>
      </c>
      <c r="D880" s="329">
        <f t="shared" si="26"/>
        <v>-6.2599840255591011E-2</v>
      </c>
      <c r="E880" s="329">
        <v>1.4697935804603907E-2</v>
      </c>
      <c r="G880">
        <v>869</v>
      </c>
      <c r="H880">
        <f t="shared" ca="1" si="27"/>
        <v>2.6359246106718196E-2</v>
      </c>
    </row>
    <row r="881" spans="2:8">
      <c r="B881" s="293">
        <f>'Historical VAR Data'!B1418</f>
        <v>43620</v>
      </c>
      <c r="C881" s="292" t="str">
        <f>'Historical VAR Data'!F1418</f>
        <v>100.16</v>
      </c>
      <c r="D881" s="329">
        <f t="shared" si="26"/>
        <v>0.72570640937284625</v>
      </c>
      <c r="E881" s="329">
        <v>1.4689494478776243E-2</v>
      </c>
      <c r="G881">
        <v>870</v>
      </c>
      <c r="H881">
        <f t="shared" ca="1" si="27"/>
        <v>-1.8476041557086216E-2</v>
      </c>
    </row>
    <row r="882" spans="2:8">
      <c r="B882" s="293">
        <f>'Historical VAR Data'!B4637</f>
        <v>38849</v>
      </c>
      <c r="C882" s="292" t="str">
        <f>'Historical VAR Data'!F4637</f>
        <v>58.04</v>
      </c>
      <c r="D882" s="329">
        <f t="shared" si="26"/>
        <v>-0.68399847552675996</v>
      </c>
      <c r="E882" s="329">
        <v>1.4685314685314621E-2</v>
      </c>
      <c r="G882">
        <v>871</v>
      </c>
      <c r="H882">
        <f t="shared" ca="1" si="27"/>
        <v>-2.6393609987611283E-2</v>
      </c>
    </row>
    <row r="883" spans="2:8">
      <c r="B883" s="293">
        <f>'Historical VAR Data'!B407</f>
        <v>45111</v>
      </c>
      <c r="C883" s="292" t="str">
        <f>'Historical VAR Data'!F407</f>
        <v>183.67</v>
      </c>
      <c r="D883" s="329">
        <f t="shared" si="26"/>
        <v>1.3871848193397451</v>
      </c>
      <c r="E883" s="329">
        <v>1.4639266379405463E-2</v>
      </c>
      <c r="G883">
        <v>872</v>
      </c>
      <c r="H883">
        <f t="shared" ca="1" si="27"/>
        <v>1.1582407290879237E-2</v>
      </c>
    </row>
    <row r="884" spans="2:8">
      <c r="B884" s="293">
        <f>'Historical VAR Data'!B3009</f>
        <v>41257</v>
      </c>
      <c r="C884" s="292" t="str">
        <f>'Historical VAR Data'!F3009</f>
        <v>76.94</v>
      </c>
      <c r="D884" s="329">
        <f t="shared" si="26"/>
        <v>1.7590265837852115E-2</v>
      </c>
      <c r="E884" s="329">
        <v>1.4638006066200705E-2</v>
      </c>
      <c r="G884">
        <v>873</v>
      </c>
      <c r="H884">
        <f t="shared" ca="1" si="27"/>
        <v>7.4680087209771278E-3</v>
      </c>
    </row>
    <row r="885" spans="2:8">
      <c r="B885" s="293">
        <f>'Historical VAR Data'!B2406</f>
        <v>42156</v>
      </c>
      <c r="C885" s="292" t="str">
        <f>'Historical VAR Data'!F2406</f>
        <v>75.61</v>
      </c>
      <c r="D885" s="329">
        <f t="shared" si="26"/>
        <v>-1.8306933264087208E-2</v>
      </c>
      <c r="E885" s="329">
        <v>1.4626945786366122E-2</v>
      </c>
      <c r="G885">
        <v>874</v>
      </c>
      <c r="H885">
        <f t="shared" ca="1" si="27"/>
        <v>1.1606794535116699E-2</v>
      </c>
    </row>
    <row r="886" spans="2:8">
      <c r="B886" s="293">
        <f>'Historical VAR Data'!B2266</f>
        <v>42361</v>
      </c>
      <c r="C886" s="292" t="str">
        <f>'Historical VAR Data'!F2266</f>
        <v>77.02</v>
      </c>
      <c r="D886" s="329">
        <f t="shared" si="26"/>
        <v>-9.7915202623565234E-2</v>
      </c>
      <c r="E886" s="329">
        <v>1.4622579370306936E-2</v>
      </c>
      <c r="G886">
        <v>875</v>
      </c>
      <c r="H886">
        <f t="shared" ca="1" si="27"/>
        <v>2.3666355960698309E-2</v>
      </c>
    </row>
    <row r="887" spans="2:8">
      <c r="B887" s="293">
        <f>'Historical VAR Data'!B3287</f>
        <v>40841</v>
      </c>
      <c r="C887" s="292" t="str">
        <f>'Historical VAR Data'!F3287</f>
        <v>85.38</v>
      </c>
      <c r="D887" s="329">
        <f t="shared" si="26"/>
        <v>-0.65263029415354568</v>
      </c>
      <c r="E887" s="329">
        <v>1.4616755793226259E-2</v>
      </c>
      <c r="G887">
        <v>876</v>
      </c>
      <c r="H887">
        <f t="shared" ca="1" si="27"/>
        <v>8.9781952767315084E-4</v>
      </c>
    </row>
    <row r="888" spans="2:8">
      <c r="B888" s="293">
        <f>'Historical VAR Data'!B311</f>
        <v>45252</v>
      </c>
      <c r="C888" s="292" t="str">
        <f>'Historical VAR Data'!F311</f>
        <v>245.79</v>
      </c>
      <c r="D888" s="329">
        <f t="shared" si="26"/>
        <v>1.4566716641679163</v>
      </c>
      <c r="E888" s="329">
        <v>1.4613003095975199E-2</v>
      </c>
      <c r="G888">
        <v>877</v>
      </c>
      <c r="H888">
        <f t="shared" ca="1" si="27"/>
        <v>-3.0805552299756928E-2</v>
      </c>
    </row>
    <row r="889" spans="2:8">
      <c r="B889" s="293">
        <f>'Historical VAR Data'!B1864</f>
        <v>42956</v>
      </c>
      <c r="C889" s="292" t="str">
        <f>'Historical VAR Data'!F1864</f>
        <v>100.05</v>
      </c>
      <c r="D889" s="329">
        <f t="shared" si="26"/>
        <v>5.3255627009646421E-3</v>
      </c>
      <c r="E889" s="329">
        <v>1.4602981442044395E-2</v>
      </c>
      <c r="G889">
        <v>878</v>
      </c>
      <c r="H889">
        <f t="shared" ca="1" si="27"/>
        <v>-6.6955140357075572E-3</v>
      </c>
    </row>
    <row r="890" spans="2:8">
      <c r="B890" s="293">
        <f>'Historical VAR Data'!B1667</f>
        <v>43248</v>
      </c>
      <c r="C890" s="292" t="str">
        <f>'Historical VAR Data'!F1667</f>
        <v>99.52</v>
      </c>
      <c r="D890" s="329">
        <f t="shared" si="26"/>
        <v>6.7124168989920546E-2</v>
      </c>
      <c r="E890" s="329">
        <v>1.4578448363747503E-2</v>
      </c>
      <c r="G890">
        <v>879</v>
      </c>
      <c r="H890">
        <f t="shared" ca="1" si="27"/>
        <v>-3.1802710072069786E-2</v>
      </c>
    </row>
    <row r="891" spans="2:8">
      <c r="B891" s="293">
        <f>'Historical VAR Data'!B1431</f>
        <v>43601</v>
      </c>
      <c r="C891" s="292" t="str">
        <f>'Historical VAR Data'!F1431</f>
        <v>93.26</v>
      </c>
      <c r="D891" s="329">
        <f t="shared" si="26"/>
        <v>-0.23894238615962135</v>
      </c>
      <c r="E891" s="329">
        <v>1.4577893820713702E-2</v>
      </c>
      <c r="G891">
        <v>880</v>
      </c>
      <c r="H891">
        <f t="shared" ca="1" si="27"/>
        <v>-1.9120215538083424E-2</v>
      </c>
    </row>
    <row r="892" spans="2:8">
      <c r="B892" s="293">
        <f>'Historical VAR Data'!B723</f>
        <v>44644</v>
      </c>
      <c r="C892" s="292" t="str">
        <f>'Historical VAR Data'!F723</f>
        <v>122.54</v>
      </c>
      <c r="D892" s="329">
        <f t="shared" si="26"/>
        <v>2.2564443263353704</v>
      </c>
      <c r="E892" s="329">
        <v>1.4571948998178548E-2</v>
      </c>
      <c r="G892">
        <v>881</v>
      </c>
      <c r="H892">
        <f t="shared" ca="1" si="27"/>
        <v>5.3154649384100005E-3</v>
      </c>
    </row>
    <row r="893" spans="2:8">
      <c r="B893" s="293">
        <f>'Historical VAR Data'!B4973</f>
        <v>38355</v>
      </c>
      <c r="C893" s="292" t="str">
        <f>'Historical VAR Data'!F4973</f>
        <v>37.63</v>
      </c>
      <c r="D893" s="329">
        <f t="shared" si="26"/>
        <v>-0.62467584280869737</v>
      </c>
      <c r="E893" s="329">
        <v>1.4559180372067918E-2</v>
      </c>
      <c r="G893">
        <v>882</v>
      </c>
      <c r="H893">
        <f t="shared" ca="1" si="27"/>
        <v>-5.7120265915722099E-3</v>
      </c>
    </row>
    <row r="894" spans="2:8">
      <c r="B894" s="293">
        <f>'Historical VAR Data'!B1703</f>
        <v>43195</v>
      </c>
      <c r="C894" s="292" t="str">
        <f>'Historical VAR Data'!F1703</f>
        <v>100.26</v>
      </c>
      <c r="D894" s="329">
        <f t="shared" si="26"/>
        <v>0.98534653465346544</v>
      </c>
      <c r="E894" s="329">
        <v>1.4469290701204156E-2</v>
      </c>
      <c r="G894">
        <v>883</v>
      </c>
      <c r="H894">
        <f t="shared" ca="1" si="27"/>
        <v>2.566167471617058E-2</v>
      </c>
    </row>
    <row r="895" spans="2:8">
      <c r="B895" s="293">
        <f>'Historical VAR Data'!B4717</f>
        <v>38727</v>
      </c>
      <c r="C895" s="292" t="str">
        <f>'Historical VAR Data'!F4717</f>
        <v>50.50</v>
      </c>
      <c r="D895" s="329">
        <f t="shared" si="26"/>
        <v>-0.13274944186845264</v>
      </c>
      <c r="E895" s="329">
        <v>1.4463640016070688E-2</v>
      </c>
      <c r="G895">
        <v>884</v>
      </c>
      <c r="H895">
        <f t="shared" ca="1" si="27"/>
        <v>2.7723550306408582E-2</v>
      </c>
    </row>
    <row r="896" spans="2:8">
      <c r="B896" s="293">
        <f>'Historical VAR Data'!B4511</f>
        <v>39031</v>
      </c>
      <c r="C896" s="292" t="str">
        <f>'Historical VAR Data'!F4511</f>
        <v>58.23</v>
      </c>
      <c r="D896" s="329">
        <f t="shared" si="26"/>
        <v>-0.27194298574643666</v>
      </c>
      <c r="E896" s="329">
        <v>1.4459930313588821E-2</v>
      </c>
      <c r="G896">
        <v>885</v>
      </c>
      <c r="H896">
        <f t="shared" ca="1" si="27"/>
        <v>1.3133646819135723E-3</v>
      </c>
    </row>
    <row r="897" spans="2:8">
      <c r="B897" s="293">
        <f>'Historical VAR Data'!B1033</f>
        <v>44187</v>
      </c>
      <c r="C897" s="292" t="str">
        <f>'Historical VAR Data'!F1033</f>
        <v>79.98</v>
      </c>
      <c r="D897" s="329">
        <f t="shared" si="26"/>
        <v>6.5405621420008137E-2</v>
      </c>
      <c r="E897" s="329">
        <v>1.4459665144596658E-2</v>
      </c>
      <c r="G897">
        <v>886</v>
      </c>
      <c r="H897">
        <f t="shared" ca="1" si="27"/>
        <v>-2.3157947729947656E-2</v>
      </c>
    </row>
    <row r="898" spans="2:8">
      <c r="B898" s="293">
        <f>'Historical VAR Data'!B2369</f>
        <v>42207</v>
      </c>
      <c r="C898" s="292" t="str">
        <f>'Historical VAR Data'!F2369</f>
        <v>75.07</v>
      </c>
      <c r="D898" s="329">
        <f t="shared" si="26"/>
        <v>-0.74342937215899385</v>
      </c>
      <c r="E898" s="329">
        <v>1.4459459459459367E-2</v>
      </c>
      <c r="G898">
        <v>887</v>
      </c>
      <c r="H898">
        <f t="shared" ca="1" si="27"/>
        <v>-1.7663990172115526E-3</v>
      </c>
    </row>
    <row r="899" spans="2:8">
      <c r="B899" s="293">
        <f>'Historical VAR Data'!B291</f>
        <v>45281</v>
      </c>
      <c r="C899" s="292" t="str">
        <f>'Historical VAR Data'!F291</f>
        <v>292.59</v>
      </c>
      <c r="D899" s="329">
        <f t="shared" si="26"/>
        <v>2.2323243482103403</v>
      </c>
      <c r="E899" s="329">
        <v>1.4458081963802645E-2</v>
      </c>
      <c r="G899">
        <v>888</v>
      </c>
      <c r="H899">
        <f t="shared" ca="1" si="27"/>
        <v>-2.1959648123435812E-2</v>
      </c>
    </row>
    <row r="900" spans="2:8">
      <c r="B900" s="293">
        <f>'Historical VAR Data'!B2101</f>
        <v>42606</v>
      </c>
      <c r="C900" s="292" t="str">
        <f>'Historical VAR Data'!F2101</f>
        <v>90.52</v>
      </c>
      <c r="D900" s="329">
        <f t="shared" si="26"/>
        <v>-5.1650078575170316E-2</v>
      </c>
      <c r="E900" s="329">
        <v>1.445702118121699E-2</v>
      </c>
      <c r="G900">
        <v>889</v>
      </c>
      <c r="H900">
        <f t="shared" ca="1" si="27"/>
        <v>7.1921289346229007E-3</v>
      </c>
    </row>
    <row r="901" spans="2:8">
      <c r="B901" s="293">
        <f>'Historical VAR Data'!B1607</f>
        <v>43333</v>
      </c>
      <c r="C901" s="292" t="str">
        <f>'Historical VAR Data'!F1607</f>
        <v>95.45</v>
      </c>
      <c r="D901" s="329">
        <f t="shared" si="26"/>
        <v>0.81291547958214638</v>
      </c>
      <c r="E901" s="329">
        <v>1.4454245934743324E-2</v>
      </c>
      <c r="G901">
        <v>890</v>
      </c>
      <c r="H901">
        <f t="shared" ca="1" si="27"/>
        <v>-1.8827560747497616E-2</v>
      </c>
    </row>
    <row r="902" spans="2:8">
      <c r="B902" s="293">
        <f>'Historical VAR Data'!B4629</f>
        <v>38861</v>
      </c>
      <c r="C902" s="292" t="str">
        <f>'Historical VAR Data'!F4629</f>
        <v>52.65</v>
      </c>
      <c r="D902" s="329">
        <f t="shared" si="26"/>
        <v>-0.41415377767886952</v>
      </c>
      <c r="E902" s="329">
        <v>1.4450867052023121E-2</v>
      </c>
      <c r="G902">
        <v>891</v>
      </c>
      <c r="H902">
        <f t="shared" ca="1" si="27"/>
        <v>3.9313801461305416E-3</v>
      </c>
    </row>
    <row r="903" spans="2:8">
      <c r="B903" s="293">
        <f>'Historical VAR Data'!B3201</f>
        <v>40970</v>
      </c>
      <c r="C903" s="292" t="str">
        <f>'Historical VAR Data'!F3201</f>
        <v>89.87</v>
      </c>
      <c r="D903" s="329">
        <f t="shared" si="26"/>
        <v>-0.19021445305460441</v>
      </c>
      <c r="E903" s="329">
        <v>1.4448583361553234E-2</v>
      </c>
      <c r="G903">
        <v>892</v>
      </c>
      <c r="H903">
        <f t="shared" ca="1" si="27"/>
        <v>4.7054352597182972E-3</v>
      </c>
    </row>
    <row r="904" spans="2:8">
      <c r="B904" s="293">
        <f>'Historical VAR Data'!B847</f>
        <v>44462</v>
      </c>
      <c r="C904" s="292" t="str">
        <f>'Historical VAR Data'!F847</f>
        <v>110.98</v>
      </c>
      <c r="D904" s="329">
        <f t="shared" si="26"/>
        <v>0.57956162823797319</v>
      </c>
      <c r="E904" s="329">
        <v>1.444241316270565E-2</v>
      </c>
      <c r="G904">
        <v>893</v>
      </c>
      <c r="H904">
        <f t="shared" ca="1" si="27"/>
        <v>-1.7029275982940258E-3</v>
      </c>
    </row>
    <row r="905" spans="2:8">
      <c r="B905" s="293">
        <f>'Historical VAR Data'!B2310</f>
        <v>42293</v>
      </c>
      <c r="C905" s="292" t="str">
        <f>'Historical VAR Data'!F2310</f>
        <v>70.26</v>
      </c>
      <c r="D905" s="329">
        <f t="shared" si="26"/>
        <v>-0.248395378690629</v>
      </c>
      <c r="E905" s="329">
        <v>1.443834825295986E-2</v>
      </c>
      <c r="G905">
        <v>894</v>
      </c>
      <c r="H905">
        <f t="shared" ca="1" si="27"/>
        <v>-2.4435985988857524E-2</v>
      </c>
    </row>
    <row r="906" spans="2:8">
      <c r="B906" s="293">
        <f>'Historical VAR Data'!B1268</f>
        <v>43844</v>
      </c>
      <c r="C906" s="292" t="str">
        <f>'Historical VAR Data'!F1268</f>
        <v>93.48</v>
      </c>
      <c r="D906" s="329">
        <f t="shared" si="26"/>
        <v>0.35694585571200471</v>
      </c>
      <c r="E906" s="329">
        <v>1.4432989690721629E-2</v>
      </c>
      <c r="G906">
        <v>895</v>
      </c>
      <c r="H906">
        <f t="shared" ca="1" si="27"/>
        <v>1.8458189097957954E-2</v>
      </c>
    </row>
    <row r="907" spans="2:8">
      <c r="B907" s="293">
        <f>'Historical VAR Data'!B2735</f>
        <v>41661</v>
      </c>
      <c r="C907" s="292" t="str">
        <f>'Historical VAR Data'!F2735</f>
        <v>68.89</v>
      </c>
      <c r="D907" s="329">
        <f t="shared" si="26"/>
        <v>-0.55899110172204081</v>
      </c>
      <c r="E907" s="329">
        <v>1.4430864379325637E-2</v>
      </c>
      <c r="G907">
        <v>896</v>
      </c>
      <c r="H907">
        <f t="shared" ca="1" si="27"/>
        <v>2.5289730691590663E-2</v>
      </c>
    </row>
    <row r="908" spans="2:8">
      <c r="B908" s="293">
        <f>'Historical VAR Data'!B577</f>
        <v>44859</v>
      </c>
      <c r="C908" s="292" t="str">
        <f>'Historical VAR Data'!F577</f>
        <v>156.21</v>
      </c>
      <c r="D908" s="329">
        <f t="shared" ref="D908:D971" si="28">(C908-C909)/C909</f>
        <v>-0.64260547268234647</v>
      </c>
      <c r="E908" s="329">
        <v>1.4416520553282672E-2</v>
      </c>
      <c r="G908">
        <v>897</v>
      </c>
      <c r="H908">
        <f t="shared" ca="1" si="27"/>
        <v>2.388420603023602E-2</v>
      </c>
    </row>
    <row r="909" spans="2:8">
      <c r="B909" s="293">
        <f>'Historical VAR Data'!B102</f>
        <v>45565</v>
      </c>
      <c r="C909" s="292" t="str">
        <f>'Historical VAR Data'!F102</f>
        <v>437.08</v>
      </c>
      <c r="D909" s="329">
        <f t="shared" si="28"/>
        <v>4.5906881555385004</v>
      </c>
      <c r="E909" s="329">
        <v>1.4412699886276555E-2</v>
      </c>
      <c r="G909">
        <v>898</v>
      </c>
      <c r="H909">
        <f t="shared" ref="H909:H972" ca="1" si="29">_xlfn.NORM.INV(RAND(),N$12,N$13)</f>
        <v>3.4720242954977221E-2</v>
      </c>
    </row>
    <row r="910" spans="2:8">
      <c r="B910" s="293">
        <f>'Historical VAR Data'!B2507</f>
        <v>42004</v>
      </c>
      <c r="C910" s="292" t="str">
        <f>'Historical VAR Data'!F2507</f>
        <v>78.18</v>
      </c>
      <c r="D910" s="329">
        <f t="shared" si="28"/>
        <v>-0.80731502932912702</v>
      </c>
      <c r="E910" s="329">
        <v>1.4402491241728477E-2</v>
      </c>
      <c r="G910">
        <v>899</v>
      </c>
      <c r="H910">
        <f t="shared" ca="1" si="29"/>
        <v>1.935655288290284E-2</v>
      </c>
    </row>
    <row r="911" spans="2:8">
      <c r="B911" s="293">
        <f>'Historical VAR Data'!B76</f>
        <v>45602</v>
      </c>
      <c r="C911" s="292" t="str">
        <f>'Historical VAR Data'!F76</f>
        <v>405.74</v>
      </c>
      <c r="D911" s="329">
        <f t="shared" si="28"/>
        <v>9.700967933812793E-2</v>
      </c>
      <c r="E911" s="329">
        <v>1.4400720036001777E-2</v>
      </c>
      <c r="G911">
        <v>900</v>
      </c>
      <c r="H911">
        <f t="shared" ca="1" si="29"/>
        <v>-2.372352411844085E-2</v>
      </c>
    </row>
    <row r="912" spans="2:8">
      <c r="B912" s="293">
        <f>'Historical VAR Data'!B58</f>
        <v>45630</v>
      </c>
      <c r="C912" s="292" t="str">
        <f>'Historical VAR Data'!F58</f>
        <v>369.86</v>
      </c>
      <c r="D912" s="329">
        <f t="shared" si="28"/>
        <v>0.48198902111632019</v>
      </c>
      <c r="E912" s="329">
        <v>1.4398946819889744E-2</v>
      </c>
      <c r="G912">
        <v>901</v>
      </c>
      <c r="H912">
        <f t="shared" ca="1" si="29"/>
        <v>1.0420017315187054E-2</v>
      </c>
    </row>
    <row r="913" spans="2:8">
      <c r="B913" s="293">
        <f>'Historical VAR Data'!B308</f>
        <v>45258</v>
      </c>
      <c r="C913" s="292" t="str">
        <f>'Historical VAR Data'!F308</f>
        <v>249.57</v>
      </c>
      <c r="D913" s="329">
        <f t="shared" si="28"/>
        <v>1.8986062717770036</v>
      </c>
      <c r="E913" s="329">
        <v>1.4388489208633061E-2</v>
      </c>
      <c r="G913">
        <v>902</v>
      </c>
      <c r="H913">
        <f t="shared" ca="1" si="29"/>
        <v>2.3902846229150829E-2</v>
      </c>
    </row>
    <row r="914" spans="2:8">
      <c r="B914" s="293">
        <f>'Historical VAR Data'!B3958</f>
        <v>39853</v>
      </c>
      <c r="C914" s="292" t="str">
        <f>'Historical VAR Data'!F3958</f>
        <v>86.10</v>
      </c>
      <c r="D914" s="329">
        <f t="shared" si="28"/>
        <v>-0.40183409754064198</v>
      </c>
      <c r="E914" s="329">
        <v>1.4373232799245982E-2</v>
      </c>
      <c r="G914">
        <v>903</v>
      </c>
      <c r="H914">
        <f t="shared" ca="1" si="29"/>
        <v>1.0879586467587044E-2</v>
      </c>
    </row>
    <row r="915" spans="2:8">
      <c r="B915" s="293">
        <f>'Historical VAR Data'!B676</f>
        <v>44714</v>
      </c>
      <c r="C915" s="292" t="str">
        <f>'Historical VAR Data'!F676</f>
        <v>143.94</v>
      </c>
      <c r="D915" s="329">
        <f t="shared" si="28"/>
        <v>0.59614105123087147</v>
      </c>
      <c r="E915" s="329">
        <v>1.4304841096469602E-2</v>
      </c>
      <c r="G915">
        <v>904</v>
      </c>
      <c r="H915">
        <f t="shared" ca="1" si="29"/>
        <v>5.2490166589295147E-3</v>
      </c>
    </row>
    <row r="916" spans="2:8">
      <c r="B916" s="293">
        <f>'Historical VAR Data'!B1528</f>
        <v>43453</v>
      </c>
      <c r="C916" s="292" t="str">
        <f>'Historical VAR Data'!F1528</f>
        <v>90.18</v>
      </c>
      <c r="D916" s="329">
        <f t="shared" si="28"/>
        <v>0.13135114791117819</v>
      </c>
      <c r="E916" s="329">
        <v>1.4284107524463055E-2</v>
      </c>
      <c r="G916">
        <v>905</v>
      </c>
      <c r="H916">
        <f t="shared" ca="1" si="29"/>
        <v>1.0088731015742057E-2</v>
      </c>
    </row>
    <row r="917" spans="2:8">
      <c r="B917" s="293">
        <f>'Historical VAR Data'!B2474</f>
        <v>42053</v>
      </c>
      <c r="C917" s="292" t="str">
        <f>'Historical VAR Data'!F2474</f>
        <v>79.71</v>
      </c>
      <c r="D917" s="329">
        <f t="shared" si="28"/>
        <v>-0.14059299191374669</v>
      </c>
      <c r="E917" s="329">
        <v>1.4251176994528443E-2</v>
      </c>
      <c r="G917">
        <v>906</v>
      </c>
      <c r="H917">
        <f t="shared" ca="1" si="29"/>
        <v>1.971529188774647E-3</v>
      </c>
    </row>
    <row r="918" spans="2:8">
      <c r="B918" s="293">
        <f>'Historical VAR Data'!B3474</f>
        <v>40567</v>
      </c>
      <c r="C918" s="292" t="str">
        <f>'Historical VAR Data'!F3474</f>
        <v>92.75</v>
      </c>
      <c r="D918" s="329">
        <f t="shared" si="28"/>
        <v>0.2736885471024445</v>
      </c>
      <c r="E918" s="329">
        <v>1.4215418261344965E-2</v>
      </c>
      <c r="G918">
        <v>907</v>
      </c>
      <c r="H918">
        <f t="shared" ca="1" si="29"/>
        <v>2.388485483084777E-2</v>
      </c>
    </row>
    <row r="919" spans="2:8">
      <c r="B919" s="293">
        <f>'Historical VAR Data'!B4374</f>
        <v>39237</v>
      </c>
      <c r="C919" s="292" t="str">
        <f>'Historical VAR Data'!F4374</f>
        <v>72.82</v>
      </c>
      <c r="D919" s="329">
        <f t="shared" si="28"/>
        <v>-0.20950933564915339</v>
      </c>
      <c r="E919" s="329">
        <v>1.4206128133704681E-2</v>
      </c>
      <c r="G919">
        <v>908</v>
      </c>
      <c r="H919">
        <f t="shared" ca="1" si="29"/>
        <v>-2.3689342489658125E-2</v>
      </c>
    </row>
    <row r="920" spans="2:8">
      <c r="B920" s="293">
        <f>'Historical VAR Data'!B927</f>
        <v>44347</v>
      </c>
      <c r="C920" s="292" t="str">
        <f>'Historical VAR Data'!F927</f>
        <v>92.12</v>
      </c>
      <c r="D920" s="329">
        <f t="shared" si="28"/>
        <v>0.30186546071226678</v>
      </c>
      <c r="E920" s="329">
        <v>1.4202356049763363E-2</v>
      </c>
      <c r="G920">
        <v>909</v>
      </c>
      <c r="H920">
        <f t="shared" ca="1" si="29"/>
        <v>4.781554706694164E-2</v>
      </c>
    </row>
    <row r="921" spans="2:8">
      <c r="B921" s="293">
        <f>'Historical VAR Data'!B2352</f>
        <v>42230</v>
      </c>
      <c r="C921" s="292" t="str">
        <f>'Historical VAR Data'!F2352</f>
        <v>70.76</v>
      </c>
      <c r="D921" s="329">
        <f t="shared" si="28"/>
        <v>0.57069922308546084</v>
      </c>
      <c r="E921" s="329">
        <v>1.4189479719077098E-2</v>
      </c>
      <c r="G921">
        <v>910</v>
      </c>
      <c r="H921">
        <f t="shared" ca="1" si="29"/>
        <v>3.1480696578016054E-2</v>
      </c>
    </row>
    <row r="922" spans="2:8">
      <c r="B922" s="293">
        <f>'Historical VAR Data'!B4801</f>
        <v>38603</v>
      </c>
      <c r="C922" s="292" t="str">
        <f>'Historical VAR Data'!F4801</f>
        <v>45.05</v>
      </c>
      <c r="D922" s="329">
        <f t="shared" si="28"/>
        <v>-0.44258846820094033</v>
      </c>
      <c r="E922" s="329">
        <v>1.4182800540297061E-2</v>
      </c>
      <c r="G922">
        <v>911</v>
      </c>
      <c r="H922">
        <f t="shared" ca="1" si="29"/>
        <v>2.6347403038149728E-2</v>
      </c>
    </row>
    <row r="923" spans="2:8">
      <c r="B923" s="293">
        <f>'Historical VAR Data'!B1031</f>
        <v>44189</v>
      </c>
      <c r="C923" s="292" t="str">
        <f>'Historical VAR Data'!F1031</f>
        <v>80.82</v>
      </c>
      <c r="D923" s="329">
        <f t="shared" si="28"/>
        <v>-0.74097814242676752</v>
      </c>
      <c r="E923" s="329">
        <v>1.4179947295771057E-2</v>
      </c>
      <c r="G923">
        <v>912</v>
      </c>
      <c r="H923">
        <f t="shared" ca="1" si="29"/>
        <v>-4.683056749970451E-2</v>
      </c>
    </row>
    <row r="924" spans="2:8">
      <c r="B924" s="293">
        <f>'Historical VAR Data'!B264</f>
        <v>45323</v>
      </c>
      <c r="C924" s="292" t="str">
        <f>'Historical VAR Data'!F264</f>
        <v>312.02</v>
      </c>
      <c r="D924" s="329">
        <f t="shared" si="28"/>
        <v>0.97131665403083134</v>
      </c>
      <c r="E924" s="329">
        <v>1.4171488006240514E-2</v>
      </c>
      <c r="G924">
        <v>913</v>
      </c>
      <c r="H924">
        <f t="shared" ca="1" si="29"/>
        <v>2.5801818459619888E-3</v>
      </c>
    </row>
    <row r="925" spans="2:8">
      <c r="B925" s="293">
        <f>'Historical VAR Data'!B543</f>
        <v>44909</v>
      </c>
      <c r="C925" s="292" t="str">
        <f>'Historical VAR Data'!F543</f>
        <v>158.28</v>
      </c>
      <c r="D925" s="329">
        <f t="shared" si="28"/>
        <v>0.82602676511305939</v>
      </c>
      <c r="E925" s="329">
        <v>1.416031268020765E-2</v>
      </c>
      <c r="G925">
        <v>914</v>
      </c>
      <c r="H925">
        <f t="shared" ca="1" si="29"/>
        <v>-2.0654129724562549E-2</v>
      </c>
    </row>
    <row r="926" spans="2:8">
      <c r="B926" s="293">
        <f>'Historical VAR Data'!B2146</f>
        <v>42541</v>
      </c>
      <c r="C926" s="292" t="str">
        <f>'Historical VAR Data'!F2146</f>
        <v>86.68</v>
      </c>
      <c r="D926" s="329">
        <f t="shared" si="28"/>
        <v>0.195916114790287</v>
      </c>
      <c r="E926" s="329">
        <v>1.415701415701425E-2</v>
      </c>
      <c r="G926">
        <v>915</v>
      </c>
      <c r="H926">
        <f t="shared" ca="1" si="29"/>
        <v>-1.03482598722557E-2</v>
      </c>
    </row>
    <row r="927" spans="2:8">
      <c r="B927" s="293">
        <f>'Historical VAR Data'!B2203</f>
        <v>42457</v>
      </c>
      <c r="C927" s="292" t="str">
        <f>'Historical VAR Data'!F2203</f>
        <v>72.48</v>
      </c>
      <c r="D927" s="329">
        <f t="shared" si="28"/>
        <v>0.86996904024767818</v>
      </c>
      <c r="E927" s="329">
        <v>1.4131803553938787E-2</v>
      </c>
      <c r="G927">
        <v>916</v>
      </c>
      <c r="H927">
        <f t="shared" ca="1" si="29"/>
        <v>-1.953016837830971E-2</v>
      </c>
    </row>
    <row r="928" spans="2:8">
      <c r="B928" s="293">
        <f>'Historical VAR Data'!B4842</f>
        <v>38544</v>
      </c>
      <c r="C928" s="292" t="str">
        <f>'Historical VAR Data'!F4842</f>
        <v>38.76</v>
      </c>
      <c r="D928" s="329">
        <f t="shared" si="28"/>
        <v>-0.50911854103343468</v>
      </c>
      <c r="E928" s="329">
        <v>1.4128728414442678E-2</v>
      </c>
      <c r="G928">
        <v>917</v>
      </c>
      <c r="H928">
        <f t="shared" ca="1" si="29"/>
        <v>2.5157522703754247E-2</v>
      </c>
    </row>
    <row r="929" spans="2:8">
      <c r="B929" s="293">
        <f>'Historical VAR Data'!B3248</f>
        <v>40903</v>
      </c>
      <c r="C929" s="292" t="str">
        <f>'Historical VAR Data'!F3248</f>
        <v>78.96</v>
      </c>
      <c r="D929" s="329">
        <f t="shared" si="28"/>
        <v>0.34012219959266787</v>
      </c>
      <c r="E929" s="329">
        <v>1.4127921911122455E-2</v>
      </c>
      <c r="G929">
        <v>918</v>
      </c>
      <c r="H929">
        <f t="shared" ca="1" si="29"/>
        <v>-1.7343069580443776E-2</v>
      </c>
    </row>
    <row r="930" spans="2:8">
      <c r="B930" s="293">
        <f>'Historical VAR Data'!B4684</f>
        <v>38777</v>
      </c>
      <c r="C930" s="292" t="str">
        <f>'Historical VAR Data'!F4684</f>
        <v>58.92</v>
      </c>
      <c r="D930" s="329">
        <f t="shared" si="28"/>
        <v>-0.6532893962575026</v>
      </c>
      <c r="E930" s="329">
        <v>1.4113597246127371E-2</v>
      </c>
      <c r="G930">
        <v>919</v>
      </c>
      <c r="H930">
        <f t="shared" ca="1" si="29"/>
        <v>2.8078021758044969E-2</v>
      </c>
    </row>
    <row r="931" spans="2:8">
      <c r="B931" s="293">
        <f>'Historical VAR Data'!B444</f>
        <v>45057</v>
      </c>
      <c r="C931" s="292" t="str">
        <f>'Historical VAR Data'!F444</f>
        <v>169.94</v>
      </c>
      <c r="D931" s="329">
        <f t="shared" si="28"/>
        <v>1.4819629034613699</v>
      </c>
      <c r="E931" s="329">
        <v>1.4082826112901212E-2</v>
      </c>
      <c r="G931">
        <v>920</v>
      </c>
      <c r="H931">
        <f t="shared" ca="1" si="29"/>
        <v>-2.1716168972467109E-3</v>
      </c>
    </row>
    <row r="932" spans="2:8">
      <c r="B932" s="293">
        <f>'Historical VAR Data'!B1208</f>
        <v>43936</v>
      </c>
      <c r="C932" s="292" t="str">
        <f>'Historical VAR Data'!F1208</f>
        <v>68.47</v>
      </c>
      <c r="D932" s="329">
        <f t="shared" si="28"/>
        <v>0.85857763300760026</v>
      </c>
      <c r="E932" s="329">
        <v>1.4069905213270185E-2</v>
      </c>
      <c r="G932">
        <v>921</v>
      </c>
      <c r="H932">
        <f t="shared" ca="1" si="29"/>
        <v>-2.1770502332293189E-3</v>
      </c>
    </row>
    <row r="933" spans="2:8">
      <c r="B933" s="293">
        <f>'Historical VAR Data'!B4853</f>
        <v>38527</v>
      </c>
      <c r="C933" s="292" t="str">
        <f>'Historical VAR Data'!F4853</f>
        <v>36.84</v>
      </c>
      <c r="D933" s="329">
        <f t="shared" si="28"/>
        <v>-0.59234259156799818</v>
      </c>
      <c r="E933" s="329">
        <v>1.4037985136251173E-2</v>
      </c>
      <c r="G933">
        <v>922</v>
      </c>
      <c r="H933">
        <f t="shared" ca="1" si="29"/>
        <v>1.2246335529541762E-2</v>
      </c>
    </row>
    <row r="934" spans="2:8">
      <c r="B934" s="293">
        <f>'Historical VAR Data'!B1330</f>
        <v>43753</v>
      </c>
      <c r="C934" s="292" t="str">
        <f>'Historical VAR Data'!F1330</f>
        <v>90.37</v>
      </c>
      <c r="D934" s="329">
        <f t="shared" si="28"/>
        <v>0.37277836852498869</v>
      </c>
      <c r="E934" s="329">
        <v>1.4026032315978456E-2</v>
      </c>
      <c r="G934">
        <v>923</v>
      </c>
      <c r="H934">
        <f t="shared" ca="1" si="29"/>
        <v>3.9202488486711769E-2</v>
      </c>
    </row>
    <row r="935" spans="2:8">
      <c r="B935" s="293">
        <f>'Historical VAR Data'!B2662</f>
        <v>41772</v>
      </c>
      <c r="C935" s="292" t="str">
        <f>'Historical VAR Data'!F2662</f>
        <v>65.83</v>
      </c>
      <c r="D935" s="329">
        <f t="shared" si="28"/>
        <v>-0.11661298980139558</v>
      </c>
      <c r="E935" s="329">
        <v>1.4017252002464519E-2</v>
      </c>
      <c r="G935">
        <v>924</v>
      </c>
      <c r="H935">
        <f t="shared" ca="1" si="29"/>
        <v>2.3329197200378907E-2</v>
      </c>
    </row>
    <row r="936" spans="2:8">
      <c r="B936" s="293">
        <f>'Historical VAR Data'!B2407</f>
        <v>42153</v>
      </c>
      <c r="C936" s="292" t="str">
        <f>'Historical VAR Data'!F2407</f>
        <v>74.52</v>
      </c>
      <c r="D936" s="329">
        <f t="shared" si="28"/>
        <v>-0.24818401937046011</v>
      </c>
      <c r="E936" s="329">
        <v>1.4015512314600643E-2</v>
      </c>
      <c r="G936">
        <v>925</v>
      </c>
      <c r="H936">
        <f t="shared" ca="1" si="29"/>
        <v>-2.4151154033602323E-2</v>
      </c>
    </row>
    <row r="937" spans="2:8">
      <c r="B937" s="293">
        <f>'Historical VAR Data'!B3755</f>
        <v>40155</v>
      </c>
      <c r="C937" s="292" t="str">
        <f>'Historical VAR Data'!F3755</f>
        <v>99.12</v>
      </c>
      <c r="D937" s="329">
        <f t="shared" si="28"/>
        <v>-0.57227927850176918</v>
      </c>
      <c r="E937" s="329">
        <v>1.4015345268542246E-2</v>
      </c>
      <c r="G937">
        <v>926</v>
      </c>
      <c r="H937">
        <f t="shared" ca="1" si="29"/>
        <v>8.8764434231171242E-3</v>
      </c>
    </row>
    <row r="938" spans="2:8">
      <c r="B938" s="293">
        <f>'Historical VAR Data'!B321</f>
        <v>45237</v>
      </c>
      <c r="C938" s="292" t="str">
        <f>'Historical VAR Data'!F321</f>
        <v>231.74</v>
      </c>
      <c r="D938" s="329">
        <f t="shared" si="28"/>
        <v>1.8316226783968719</v>
      </c>
      <c r="E938" s="329">
        <v>1.4001925264723974E-2</v>
      </c>
      <c r="G938">
        <v>927</v>
      </c>
      <c r="H938">
        <f t="shared" ca="1" si="29"/>
        <v>1.3881933916443882E-2</v>
      </c>
    </row>
    <row r="939" spans="2:8">
      <c r="B939" s="293">
        <f>'Historical VAR Data'!B3255</f>
        <v>40892</v>
      </c>
      <c r="C939" s="292" t="str">
        <f>'Historical VAR Data'!F3255</f>
        <v>81.84</v>
      </c>
      <c r="D939" s="329">
        <f t="shared" si="28"/>
        <v>-0.76492215775262817</v>
      </c>
      <c r="E939" s="329">
        <v>1.4000743402304668E-2</v>
      </c>
      <c r="G939">
        <v>928</v>
      </c>
      <c r="H939">
        <f t="shared" ca="1" si="29"/>
        <v>3.4249305535549758E-2</v>
      </c>
    </row>
    <row r="940" spans="2:8">
      <c r="B940" s="293">
        <f>'Historical VAR Data'!B197</f>
        <v>45426</v>
      </c>
      <c r="C940" s="292" t="str">
        <f>'Historical VAR Data'!F197</f>
        <v>348.14</v>
      </c>
      <c r="D940" s="329">
        <f t="shared" si="28"/>
        <v>4.6941445861956161</v>
      </c>
      <c r="E940" s="329">
        <v>1.3980311061921161E-2</v>
      </c>
      <c r="G940">
        <v>929</v>
      </c>
      <c r="H940">
        <f t="shared" ca="1" si="29"/>
        <v>1.2829359059882414E-2</v>
      </c>
    </row>
    <row r="941" spans="2:8">
      <c r="B941" s="293">
        <f>'Historical VAR Data'!B4680</f>
        <v>38783</v>
      </c>
      <c r="C941" s="292" t="str">
        <f>'Historical VAR Data'!F4680</f>
        <v>61.14</v>
      </c>
      <c r="D941" s="329">
        <f t="shared" si="28"/>
        <v>-0.10744525547445255</v>
      </c>
      <c r="E941" s="329">
        <v>1.3930348258706525E-2</v>
      </c>
      <c r="G941">
        <v>930</v>
      </c>
      <c r="H941">
        <f t="shared" ca="1" si="29"/>
        <v>-1.4982220756876765E-2</v>
      </c>
    </row>
    <row r="942" spans="2:8">
      <c r="B942" s="293">
        <f>'Historical VAR Data'!B1124</f>
        <v>44056</v>
      </c>
      <c r="C942" s="292" t="str">
        <f>'Historical VAR Data'!F1124</f>
        <v>68.50</v>
      </c>
      <c r="D942" s="329">
        <f t="shared" si="28"/>
        <v>-0.45353011567610685</v>
      </c>
      <c r="E942" s="329">
        <v>1.3913558318531642E-2</v>
      </c>
      <c r="G942">
        <v>931</v>
      </c>
      <c r="H942">
        <f t="shared" ca="1" si="29"/>
        <v>-8.032131701895916E-3</v>
      </c>
    </row>
    <row r="943" spans="2:8">
      <c r="B943" s="293">
        <f>'Historical VAR Data'!B659</f>
        <v>44739</v>
      </c>
      <c r="C943" s="292" t="str">
        <f>'Historical VAR Data'!F659</f>
        <v>125.35</v>
      </c>
      <c r="D943" s="329">
        <f t="shared" si="28"/>
        <v>0.37384918895221397</v>
      </c>
      <c r="E943" s="329">
        <v>1.391248078945239E-2</v>
      </c>
      <c r="G943">
        <v>932</v>
      </c>
      <c r="H943">
        <f t="shared" ca="1" si="29"/>
        <v>1.4734028932863252E-2</v>
      </c>
    </row>
    <row r="944" spans="2:8">
      <c r="B944" s="293">
        <f>'Historical VAR Data'!B1273</f>
        <v>43837</v>
      </c>
      <c r="C944" s="292" t="str">
        <f>'Historical VAR Data'!F1273</f>
        <v>91.24</v>
      </c>
      <c r="D944" s="329">
        <f t="shared" si="28"/>
        <v>0.1569870656860258</v>
      </c>
      <c r="E944" s="329">
        <v>1.3890432270252251E-2</v>
      </c>
      <c r="G944">
        <v>933</v>
      </c>
      <c r="H944">
        <f t="shared" ca="1" si="29"/>
        <v>8.7263329944937858E-3</v>
      </c>
    </row>
    <row r="945" spans="2:8">
      <c r="B945" s="293">
        <f>'Historical VAR Data'!B3242</f>
        <v>40911</v>
      </c>
      <c r="C945" s="292" t="str">
        <f>'Historical VAR Data'!F3242</f>
        <v>78.86</v>
      </c>
      <c r="D945" s="329">
        <f t="shared" si="28"/>
        <v>-0.21226650684247328</v>
      </c>
      <c r="E945" s="329">
        <v>1.3885317562355339E-2</v>
      </c>
      <c r="G945">
        <v>934</v>
      </c>
      <c r="H945">
        <f t="shared" ca="1" si="29"/>
        <v>-2.8972839553842313E-2</v>
      </c>
    </row>
    <row r="946" spans="2:8">
      <c r="B946" s="293">
        <f>'Historical VAR Data'!B3796</f>
        <v>40094</v>
      </c>
      <c r="C946" s="292" t="str">
        <f>'Historical VAR Data'!F3796</f>
        <v>100.11</v>
      </c>
      <c r="D946" s="329">
        <f t="shared" si="28"/>
        <v>-6.2377072211295279E-2</v>
      </c>
      <c r="E946" s="329">
        <v>1.3874822766862515E-2</v>
      </c>
      <c r="G946">
        <v>935</v>
      </c>
      <c r="H946">
        <f t="shared" ca="1" si="29"/>
        <v>-3.1764554083783363E-2</v>
      </c>
    </row>
    <row r="947" spans="2:8">
      <c r="B947" s="293">
        <f>'Historical VAR Data'!B1794</f>
        <v>43060</v>
      </c>
      <c r="C947" s="292" t="str">
        <f>'Historical VAR Data'!F1794</f>
        <v>106.77</v>
      </c>
      <c r="D947" s="329">
        <f t="shared" si="28"/>
        <v>0.37678916827852998</v>
      </c>
      <c r="E947" s="329">
        <v>1.3863830595384994E-2</v>
      </c>
      <c r="G947">
        <v>936</v>
      </c>
      <c r="H947">
        <f t="shared" ca="1" si="29"/>
        <v>-2.0666610405850119E-3</v>
      </c>
    </row>
    <row r="948" spans="2:8">
      <c r="B948" s="293">
        <f>'Historical VAR Data'!B2477</f>
        <v>42047</v>
      </c>
      <c r="C948" s="292" t="str">
        <f>'Historical VAR Data'!F2477</f>
        <v>77.55</v>
      </c>
      <c r="D948" s="329">
        <f t="shared" si="28"/>
        <v>-0.14573694646397889</v>
      </c>
      <c r="E948" s="329">
        <v>1.3858020656294972E-2</v>
      </c>
      <c r="G948">
        <v>937</v>
      </c>
      <c r="H948">
        <f t="shared" ca="1" si="29"/>
        <v>-2.1358966766115428E-2</v>
      </c>
    </row>
    <row r="949" spans="2:8">
      <c r="B949" s="293">
        <f>'Historical VAR Data'!B2097</f>
        <v>42612</v>
      </c>
      <c r="C949" s="292" t="str">
        <f>'Historical VAR Data'!F2097</f>
        <v>90.78</v>
      </c>
      <c r="D949" s="329">
        <f t="shared" si="28"/>
        <v>0.17988042630621268</v>
      </c>
      <c r="E949" s="329">
        <v>1.3848559303104699E-2</v>
      </c>
      <c r="G949">
        <v>938</v>
      </c>
      <c r="H949">
        <f t="shared" ca="1" si="29"/>
        <v>-2.6377535844613709E-3</v>
      </c>
    </row>
    <row r="950" spans="2:8">
      <c r="B950" s="293">
        <f>'Historical VAR Data'!B3100</f>
        <v>41117</v>
      </c>
      <c r="C950" s="292" t="str">
        <f>'Historical VAR Data'!F3100</f>
        <v>76.94</v>
      </c>
      <c r="D950" s="329">
        <f t="shared" si="28"/>
        <v>-7.1109501388385857E-2</v>
      </c>
      <c r="E950" s="329">
        <v>1.3835814995388024E-2</v>
      </c>
      <c r="G950">
        <v>939</v>
      </c>
      <c r="H950">
        <f t="shared" ca="1" si="29"/>
        <v>2.6692361778525835E-2</v>
      </c>
    </row>
    <row r="951" spans="2:8">
      <c r="B951" s="293">
        <f>'Historical VAR Data'!B994</f>
        <v>44244</v>
      </c>
      <c r="C951" s="292" t="str">
        <f>'Historical VAR Data'!F994</f>
        <v>82.83</v>
      </c>
      <c r="D951" s="329">
        <f t="shared" si="28"/>
        <v>0.66025255562236917</v>
      </c>
      <c r="E951" s="329">
        <v>1.3831089351285134E-2</v>
      </c>
      <c r="G951">
        <v>940</v>
      </c>
      <c r="H951">
        <f t="shared" ca="1" si="29"/>
        <v>4.0488448860164401E-2</v>
      </c>
    </row>
    <row r="952" spans="2:8">
      <c r="B952" s="293">
        <f>'Historical VAR Data'!B4704</f>
        <v>38748</v>
      </c>
      <c r="C952" s="292" t="str">
        <f>'Historical VAR Data'!F4704</f>
        <v>49.89</v>
      </c>
      <c r="D952" s="329">
        <f t="shared" si="28"/>
        <v>-0.40930618044044514</v>
      </c>
      <c r="E952" s="329">
        <v>1.3818329607803286E-2</v>
      </c>
      <c r="G952">
        <v>941</v>
      </c>
      <c r="H952">
        <f t="shared" ca="1" si="29"/>
        <v>-1.9855220287256971E-2</v>
      </c>
    </row>
    <row r="953" spans="2:8">
      <c r="B953" s="293">
        <f>'Historical VAR Data'!B2454</f>
        <v>42082</v>
      </c>
      <c r="C953" s="292" t="str">
        <f>'Historical VAR Data'!F2454</f>
        <v>84.46</v>
      </c>
      <c r="D953" s="329">
        <f t="shared" si="28"/>
        <v>-0.29037136615694842</v>
      </c>
      <c r="E953" s="329">
        <v>1.380386508222292E-2</v>
      </c>
      <c r="G953">
        <v>942</v>
      </c>
      <c r="H953">
        <f t="shared" ca="1" si="29"/>
        <v>9.6542984706515737E-3</v>
      </c>
    </row>
    <row r="954" spans="2:8">
      <c r="B954" s="293">
        <f>'Historical VAR Data'!B806</f>
        <v>44524</v>
      </c>
      <c r="C954" s="292" t="str">
        <f>'Historical VAR Data'!F806</f>
        <v>119.02</v>
      </c>
      <c r="D954" s="329">
        <f t="shared" si="28"/>
        <v>0.1645792563600782</v>
      </c>
      <c r="E954" s="329">
        <v>1.3798977853492251E-2</v>
      </c>
      <c r="G954">
        <v>943</v>
      </c>
      <c r="H954">
        <f t="shared" ca="1" si="29"/>
        <v>2.7882750402422954E-2</v>
      </c>
    </row>
    <row r="955" spans="2:8">
      <c r="B955" s="293">
        <f>'Historical VAR Data'!B3843</f>
        <v>40024</v>
      </c>
      <c r="C955" s="292" t="str">
        <f>'Historical VAR Data'!F3843</f>
        <v>102.20</v>
      </c>
      <c r="D955" s="329">
        <f t="shared" si="28"/>
        <v>2.9515462879016893E-2</v>
      </c>
      <c r="E955" s="329">
        <v>1.3788314651324279E-2</v>
      </c>
      <c r="G955">
        <v>944</v>
      </c>
      <c r="H955">
        <f t="shared" ca="1" si="29"/>
        <v>-4.6059615700447927E-2</v>
      </c>
    </row>
    <row r="956" spans="2:8">
      <c r="B956" s="293">
        <f>'Historical VAR Data'!B1845</f>
        <v>42985</v>
      </c>
      <c r="C956" s="292" t="str">
        <f>'Historical VAR Data'!F1845</f>
        <v>99.27</v>
      </c>
      <c r="D956" s="329">
        <f t="shared" si="28"/>
        <v>-0.32164821648216485</v>
      </c>
      <c r="E956" s="329">
        <v>1.3786764705882295E-2</v>
      </c>
      <c r="G956">
        <v>945</v>
      </c>
      <c r="H956">
        <f t="shared" ca="1" si="29"/>
        <v>-2.3688160761587737E-2</v>
      </c>
    </row>
    <row r="957" spans="2:8">
      <c r="B957" s="293">
        <f>'Historical VAR Data'!B620</f>
        <v>44796</v>
      </c>
      <c r="C957" s="292" t="str">
        <f>'Historical VAR Data'!F620</f>
        <v>146.34</v>
      </c>
      <c r="D957" s="329">
        <f t="shared" si="28"/>
        <v>0.92933421226104174</v>
      </c>
      <c r="E957" s="329">
        <v>1.3785936958780805E-2</v>
      </c>
      <c r="G957">
        <v>946</v>
      </c>
      <c r="H957">
        <f t="shared" ca="1" si="29"/>
        <v>3.240721872472296E-3</v>
      </c>
    </row>
    <row r="958" spans="2:8">
      <c r="B958" s="293">
        <f>'Historical VAR Data'!B2793</f>
        <v>41576</v>
      </c>
      <c r="C958" s="292" t="str">
        <f>'Historical VAR Data'!F2793</f>
        <v>75.85</v>
      </c>
      <c r="D958" s="329">
        <f t="shared" si="28"/>
        <v>-2.8809218950064022E-2</v>
      </c>
      <c r="E958" s="329">
        <v>1.3766372627639686E-2</v>
      </c>
      <c r="G958">
        <v>947</v>
      </c>
      <c r="H958">
        <f t="shared" ca="1" si="29"/>
        <v>-1.0903823364580931E-2</v>
      </c>
    </row>
    <row r="959" spans="2:8">
      <c r="B959" s="293">
        <f>'Historical VAR Data'!B3269</f>
        <v>40871</v>
      </c>
      <c r="C959" s="292" t="str">
        <f>'Historical VAR Data'!F3269</f>
        <v>78.10</v>
      </c>
      <c r="D959" s="329">
        <f t="shared" si="28"/>
        <v>-1.0232796111539076E-3</v>
      </c>
      <c r="E959" s="329">
        <v>1.3759086188992575E-2</v>
      </c>
      <c r="G959">
        <v>948</v>
      </c>
      <c r="H959">
        <f t="shared" ca="1" si="29"/>
        <v>2.4480528125226914E-2</v>
      </c>
    </row>
    <row r="960" spans="2:8">
      <c r="B960" s="293">
        <f>'Historical VAR Data'!B2484</f>
        <v>42038</v>
      </c>
      <c r="C960" s="292" t="str">
        <f>'Historical VAR Data'!F2484</f>
        <v>78.18</v>
      </c>
      <c r="D960" s="329">
        <f t="shared" si="28"/>
        <v>-2.9422718808193551E-2</v>
      </c>
      <c r="E960" s="329">
        <v>1.3744813278008328E-2</v>
      </c>
      <c r="G960">
        <v>949</v>
      </c>
      <c r="H960">
        <f t="shared" ca="1" si="29"/>
        <v>1.5074287701698186E-2</v>
      </c>
    </row>
    <row r="961" spans="2:8">
      <c r="B961" s="293">
        <f>'Historical VAR Data'!B2447</f>
        <v>42093</v>
      </c>
      <c r="C961" s="292" t="str">
        <f>'Historical VAR Data'!F2447</f>
        <v>80.55</v>
      </c>
      <c r="D961" s="329">
        <f t="shared" si="28"/>
        <v>0.19705751226036544</v>
      </c>
      <c r="E961" s="329">
        <v>1.3717593757865637E-2</v>
      </c>
      <c r="G961">
        <v>950</v>
      </c>
      <c r="H961">
        <f t="shared" ca="1" si="29"/>
        <v>-7.7511237489359388E-3</v>
      </c>
    </row>
    <row r="962" spans="2:8">
      <c r="B962" s="293">
        <f>'Historical VAR Data'!B1141</f>
        <v>44033</v>
      </c>
      <c r="C962" s="292" t="str">
        <f>'Historical VAR Data'!F1141</f>
        <v>67.29</v>
      </c>
      <c r="D962" s="329">
        <f t="shared" si="28"/>
        <v>-0.14170918367346938</v>
      </c>
      <c r="E962" s="329">
        <v>1.3708948478457531E-2</v>
      </c>
      <c r="G962">
        <v>951</v>
      </c>
      <c r="H962">
        <f t="shared" ca="1" si="29"/>
        <v>1.5940032790939401E-2</v>
      </c>
    </row>
    <row r="963" spans="2:8">
      <c r="B963" s="293">
        <f>'Historical VAR Data'!B2505</f>
        <v>42006</v>
      </c>
      <c r="C963" s="292" t="str">
        <f>'Historical VAR Data'!F2505</f>
        <v>78.40</v>
      </c>
      <c r="D963" s="329">
        <f t="shared" si="28"/>
        <v>-0.10939452459388839</v>
      </c>
      <c r="E963" s="329">
        <v>1.3705715024566877E-2</v>
      </c>
      <c r="G963">
        <v>952</v>
      </c>
      <c r="H963">
        <f t="shared" ca="1" si="29"/>
        <v>-2.3673395529030677E-2</v>
      </c>
    </row>
    <row r="964" spans="2:8">
      <c r="B964" s="293">
        <f>'Historical VAR Data'!B2085</f>
        <v>42632</v>
      </c>
      <c r="C964" s="292" t="str">
        <f>'Historical VAR Data'!F2085</f>
        <v>88.03</v>
      </c>
      <c r="D964" s="329">
        <f t="shared" si="28"/>
        <v>0.21420689655172415</v>
      </c>
      <c r="E964" s="329">
        <v>1.3703362505757689E-2</v>
      </c>
      <c r="G964">
        <v>953</v>
      </c>
      <c r="H964">
        <f t="shared" ca="1" si="29"/>
        <v>2.0172670563255868E-4</v>
      </c>
    </row>
    <row r="965" spans="2:8">
      <c r="B965" s="293">
        <f>'Historical VAR Data'!B1100</f>
        <v>44090</v>
      </c>
      <c r="C965" s="292" t="str">
        <f>'Historical VAR Data'!F1100</f>
        <v>72.50</v>
      </c>
      <c r="D965" s="329">
        <f t="shared" si="28"/>
        <v>-0.50764006791171479</v>
      </c>
      <c r="E965" s="329">
        <v>1.3702460850111913E-2</v>
      </c>
      <c r="G965">
        <v>954</v>
      </c>
      <c r="H965">
        <f t="shared" ca="1" si="29"/>
        <v>1.8365680045713508E-2</v>
      </c>
    </row>
    <row r="966" spans="2:8">
      <c r="B966" s="293">
        <f>'Historical VAR Data'!B705</f>
        <v>44672</v>
      </c>
      <c r="C966" s="292" t="str">
        <f>'Historical VAR Data'!F705</f>
        <v>147.25</v>
      </c>
      <c r="D966" s="329">
        <f t="shared" si="28"/>
        <v>-0.12403331350386672</v>
      </c>
      <c r="E966" s="329">
        <v>1.3699573179127147E-2</v>
      </c>
      <c r="G966">
        <v>955</v>
      </c>
      <c r="H966">
        <f t="shared" ca="1" si="29"/>
        <v>1.2554406444358988E-2</v>
      </c>
    </row>
    <row r="967" spans="2:8">
      <c r="B967" s="293">
        <f>'Historical VAR Data'!B465</f>
        <v>45026</v>
      </c>
      <c r="C967" s="292" t="str">
        <f>'Historical VAR Data'!F465</f>
        <v>168.10</v>
      </c>
      <c r="D967" s="329">
        <f t="shared" si="28"/>
        <v>0.69063662878406906</v>
      </c>
      <c r="E967" s="329">
        <v>1.3688717361152878E-2</v>
      </c>
      <c r="G967">
        <v>956</v>
      </c>
      <c r="H967">
        <f t="shared" ca="1" si="29"/>
        <v>-3.5328992837868785E-2</v>
      </c>
    </row>
    <row r="968" spans="2:8">
      <c r="B968" s="293">
        <f>'Historical VAR Data'!B1664</f>
        <v>43251</v>
      </c>
      <c r="C968" s="292" t="str">
        <f>'Historical VAR Data'!F1664</f>
        <v>99.43</v>
      </c>
      <c r="D968" s="329">
        <f t="shared" si="28"/>
        <v>-0.33682385113052754</v>
      </c>
      <c r="E968" s="329">
        <v>1.366092364155371E-2</v>
      </c>
      <c r="G968">
        <v>957</v>
      </c>
      <c r="H968">
        <f t="shared" ca="1" si="29"/>
        <v>1.7808124609272002E-2</v>
      </c>
    </row>
    <row r="969" spans="2:8">
      <c r="B969" s="293">
        <f>'Historical VAR Data'!B591</f>
        <v>44838</v>
      </c>
      <c r="C969" s="292" t="str">
        <f>'Historical VAR Data'!F591</f>
        <v>149.93</v>
      </c>
      <c r="D969" s="329">
        <f t="shared" si="28"/>
        <v>0.80312687913409497</v>
      </c>
      <c r="E969" s="329">
        <v>1.3656953552836254E-2</v>
      </c>
      <c r="G969">
        <v>958</v>
      </c>
      <c r="H969">
        <f t="shared" ca="1" si="29"/>
        <v>-3.6120050000100008E-3</v>
      </c>
    </row>
    <row r="970" spans="2:8">
      <c r="B970" s="293">
        <f>'Historical VAR Data'!B2426</f>
        <v>42128</v>
      </c>
      <c r="C970" s="292" t="str">
        <f>'Historical VAR Data'!F2426</f>
        <v>83.15</v>
      </c>
      <c r="D970" s="329">
        <f t="shared" si="28"/>
        <v>-0.13896655275965608</v>
      </c>
      <c r="E970" s="329">
        <v>1.3653541387297385E-2</v>
      </c>
      <c r="G970">
        <v>959</v>
      </c>
      <c r="H970">
        <f t="shared" ca="1" si="29"/>
        <v>-1.7687885702699371E-2</v>
      </c>
    </row>
    <row r="971" spans="2:8">
      <c r="B971" s="293">
        <f>'Historical VAR Data'!B3704</f>
        <v>40233</v>
      </c>
      <c r="C971" s="292" t="str">
        <f>'Historical VAR Data'!F3704</f>
        <v>96.57</v>
      </c>
      <c r="D971" s="329">
        <f t="shared" si="28"/>
        <v>7.7220077220076684E-3</v>
      </c>
      <c r="E971" s="329">
        <v>1.3645428781358215E-2</v>
      </c>
      <c r="G971">
        <v>960</v>
      </c>
      <c r="H971">
        <f t="shared" ca="1" si="29"/>
        <v>-6.1045130235633446E-3</v>
      </c>
    </row>
    <row r="972" spans="2:8">
      <c r="B972" s="293">
        <f>'Historical VAR Data'!B864</f>
        <v>44438</v>
      </c>
      <c r="C972" s="292" t="str">
        <f>'Historical VAR Data'!F864</f>
        <v>95.83</v>
      </c>
      <c r="D972" s="329">
        <f t="shared" ref="D972:D1035" si="30">(C972-C973)/C973</f>
        <v>-2.2940456769983686E-2</v>
      </c>
      <c r="E972" s="329">
        <v>1.3645017981806557E-2</v>
      </c>
      <c r="G972">
        <v>961</v>
      </c>
      <c r="H972">
        <f t="shared" ca="1" si="29"/>
        <v>-6.1163658837252435E-3</v>
      </c>
    </row>
    <row r="973" spans="2:8">
      <c r="B973" s="293">
        <f>'Historical VAR Data'!B3647</f>
        <v>40318</v>
      </c>
      <c r="C973" s="292" t="str">
        <f>'Historical VAR Data'!F3647</f>
        <v>98.08</v>
      </c>
      <c r="D973" s="329">
        <f t="shared" si="30"/>
        <v>1.6937654490524583</v>
      </c>
      <c r="E973" s="329">
        <v>1.3642000826787858E-2</v>
      </c>
      <c r="G973">
        <v>962</v>
      </c>
      <c r="H973">
        <f t="shared" ref="H973:H1036" ca="1" si="31">_xlfn.NORM.INV(RAND(),N$12,N$13)</f>
        <v>7.9438122186386122E-3</v>
      </c>
    </row>
    <row r="974" spans="2:8">
      <c r="B974" s="293">
        <f>'Historical VAR Data'!B4900</f>
        <v>38462</v>
      </c>
      <c r="C974" s="292" t="str">
        <f>'Historical VAR Data'!F4900</f>
        <v>36.41</v>
      </c>
      <c r="D974" s="329">
        <f t="shared" si="30"/>
        <v>-0.58526028021414744</v>
      </c>
      <c r="E974" s="329">
        <v>1.3641425389754868E-2</v>
      </c>
      <c r="G974">
        <v>963</v>
      </c>
      <c r="H974">
        <f t="shared" ca="1" si="31"/>
        <v>-5.1824783606726739E-3</v>
      </c>
    </row>
    <row r="975" spans="2:8">
      <c r="B975" s="293">
        <f>'Historical VAR Data'!B3070</f>
        <v>41163</v>
      </c>
      <c r="C975" s="292" t="str">
        <f>'Historical VAR Data'!F3070</f>
        <v>87.79</v>
      </c>
      <c r="D975" s="329">
        <f t="shared" si="30"/>
        <v>-8.5711310143719951E-2</v>
      </c>
      <c r="E975" s="329">
        <v>1.3624292806835317E-2</v>
      </c>
      <c r="G975">
        <v>964</v>
      </c>
      <c r="H975">
        <f t="shared" ca="1" si="31"/>
        <v>6.8874779418219931E-3</v>
      </c>
    </row>
    <row r="976" spans="2:8">
      <c r="B976" s="293">
        <f>'Historical VAR Data'!B3712</f>
        <v>40220</v>
      </c>
      <c r="C976" s="292" t="str">
        <f>'Historical VAR Data'!F3712</f>
        <v>96.02</v>
      </c>
      <c r="D976" s="329">
        <f t="shared" si="30"/>
        <v>0.11172860947088099</v>
      </c>
      <c r="E976" s="329">
        <v>1.3617650163622843E-2</v>
      </c>
      <c r="G976">
        <v>965</v>
      </c>
      <c r="H976">
        <f t="shared" ca="1" si="31"/>
        <v>-1.1932477995681085E-2</v>
      </c>
    </row>
    <row r="977" spans="2:8">
      <c r="B977" s="293">
        <f>'Historical VAR Data'!B3513</f>
        <v>40511</v>
      </c>
      <c r="C977" s="292" t="str">
        <f>'Historical VAR Data'!F3513</f>
        <v>86.37</v>
      </c>
      <c r="D977" s="329">
        <f t="shared" si="30"/>
        <v>-0.45290428833850638</v>
      </c>
      <c r="E977" s="329">
        <v>1.3613425654266058E-2</v>
      </c>
      <c r="G977">
        <v>966</v>
      </c>
      <c r="H977">
        <f t="shared" ca="1" si="31"/>
        <v>2.5100467287787833E-2</v>
      </c>
    </row>
    <row r="978" spans="2:8">
      <c r="B978" s="293">
        <f>'Historical VAR Data'!B510</f>
        <v>44957</v>
      </c>
      <c r="C978" s="292" t="str">
        <f>'Historical VAR Data'!F510</f>
        <v>157.87</v>
      </c>
      <c r="D978" s="329">
        <f t="shared" si="30"/>
        <v>0.69152469731061827</v>
      </c>
      <c r="E978" s="329">
        <v>1.3611556982343528E-2</v>
      </c>
      <c r="G978">
        <v>967</v>
      </c>
      <c r="H978">
        <f t="shared" ca="1" si="31"/>
        <v>-9.1144535077944556E-3</v>
      </c>
    </row>
    <row r="979" spans="2:8">
      <c r="B979" s="293">
        <f>'Historical VAR Data'!B2007</f>
        <v>42746</v>
      </c>
      <c r="C979" s="292" t="str">
        <f>'Historical VAR Data'!F2007</f>
        <v>93.33</v>
      </c>
      <c r="D979" s="329">
        <f t="shared" si="30"/>
        <v>8.6369456407868722E-2</v>
      </c>
      <c r="E979" s="329">
        <v>1.3575152041702867E-2</v>
      </c>
      <c r="G979">
        <v>968</v>
      </c>
      <c r="H979">
        <f t="shared" ca="1" si="31"/>
        <v>-2.2576337712903044E-2</v>
      </c>
    </row>
    <row r="980" spans="2:8">
      <c r="B980" s="293">
        <f>'Historical VAR Data'!B2640</f>
        <v>41802</v>
      </c>
      <c r="C980" s="292" t="str">
        <f>'Historical VAR Data'!F2640</f>
        <v>85.91</v>
      </c>
      <c r="D980" s="329">
        <f t="shared" si="30"/>
        <v>-0.3122798591098303</v>
      </c>
      <c r="E980" s="329">
        <v>1.3567720622935245E-2</v>
      </c>
      <c r="G980">
        <v>969</v>
      </c>
      <c r="H980">
        <f t="shared" ca="1" si="31"/>
        <v>9.6516035011186899E-3</v>
      </c>
    </row>
    <row r="981" spans="2:8">
      <c r="B981" s="293">
        <f>'Historical VAR Data'!B759</f>
        <v>44592</v>
      </c>
      <c r="C981" s="292" t="str">
        <f>'Historical VAR Data'!F759</f>
        <v>124.92</v>
      </c>
      <c r="D981" s="329">
        <f t="shared" si="30"/>
        <v>-0.15776699029126209</v>
      </c>
      <c r="E981" s="329">
        <v>1.3549695740365126E-2</v>
      </c>
      <c r="G981">
        <v>970</v>
      </c>
      <c r="H981">
        <f t="shared" ca="1" si="31"/>
        <v>1.0462148579332229E-2</v>
      </c>
    </row>
    <row r="982" spans="2:8">
      <c r="B982" s="293">
        <f>'Historical VAR Data'!B619</f>
        <v>44797</v>
      </c>
      <c r="C982" s="292" t="str">
        <f>'Historical VAR Data'!F619</f>
        <v>148.32</v>
      </c>
      <c r="D982" s="329">
        <f t="shared" si="30"/>
        <v>1.0185084376701141</v>
      </c>
      <c r="E982" s="329">
        <v>1.3530135301352943E-2</v>
      </c>
      <c r="G982">
        <v>971</v>
      </c>
      <c r="H982">
        <f t="shared" ca="1" si="31"/>
        <v>-4.7552746531633043E-2</v>
      </c>
    </row>
    <row r="983" spans="2:8">
      <c r="B983" s="293">
        <f>'Historical VAR Data'!B2868</f>
        <v>41464</v>
      </c>
      <c r="C983" s="292" t="str">
        <f>'Historical VAR Data'!F2868</f>
        <v>73.48</v>
      </c>
      <c r="D983" s="329">
        <f t="shared" si="30"/>
        <v>2.041383141230383E-2</v>
      </c>
      <c r="E983" s="329">
        <v>1.35172413793104E-2</v>
      </c>
      <c r="G983">
        <v>972</v>
      </c>
      <c r="H983">
        <f t="shared" ca="1" si="31"/>
        <v>3.3978432457899353E-2</v>
      </c>
    </row>
    <row r="984" spans="2:8">
      <c r="B984" s="293">
        <f>'Historical VAR Data'!B4386</f>
        <v>39219</v>
      </c>
      <c r="C984" s="292" t="str">
        <f>'Historical VAR Data'!F4386</f>
        <v>72.01</v>
      </c>
      <c r="D984" s="329">
        <f t="shared" si="30"/>
        <v>-5.7987021952229968E-3</v>
      </c>
      <c r="E984" s="329">
        <v>1.3511611541168304E-2</v>
      </c>
      <c r="G984">
        <v>973</v>
      </c>
      <c r="H984">
        <f t="shared" ca="1" si="31"/>
        <v>-1.3109031621898911E-2</v>
      </c>
    </row>
    <row r="985" spans="2:8">
      <c r="B985" s="293">
        <f>'Historical VAR Data'!B2824</f>
        <v>41529</v>
      </c>
      <c r="C985" s="292" t="str">
        <f>'Historical VAR Data'!F2824</f>
        <v>72.43</v>
      </c>
      <c r="D985" s="329">
        <f t="shared" si="30"/>
        <v>-0.33811569039568673</v>
      </c>
      <c r="E985" s="329">
        <v>1.3432209318595326E-2</v>
      </c>
      <c r="G985">
        <v>974</v>
      </c>
      <c r="H985">
        <f t="shared" ca="1" si="31"/>
        <v>-7.2698720972849884E-3</v>
      </c>
    </row>
    <row r="986" spans="2:8">
      <c r="B986" s="293">
        <f>'Historical VAR Data'!B4265</f>
        <v>39392</v>
      </c>
      <c r="C986" s="292" t="str">
        <f>'Historical VAR Data'!F4265</f>
        <v>109.43</v>
      </c>
      <c r="D986" s="329">
        <f t="shared" si="30"/>
        <v>-0.66016583335921242</v>
      </c>
      <c r="E986" s="329">
        <v>1.3428412669012806E-2</v>
      </c>
      <c r="G986">
        <v>975</v>
      </c>
      <c r="H986">
        <f t="shared" ca="1" si="31"/>
        <v>2.2859514088557197E-2</v>
      </c>
    </row>
    <row r="987" spans="2:8">
      <c r="B987" s="293">
        <f>'Historical VAR Data'!B228</f>
        <v>45377</v>
      </c>
      <c r="C987" s="292" t="str">
        <f>'Historical VAR Data'!F228</f>
        <v>322.01</v>
      </c>
      <c r="D987" s="329">
        <f t="shared" si="30"/>
        <v>3.3810884353741497</v>
      </c>
      <c r="E987" s="329">
        <v>1.3374874118831823E-2</v>
      </c>
      <c r="G987">
        <v>976</v>
      </c>
      <c r="H987">
        <f t="shared" ca="1" si="31"/>
        <v>-1.1690891474189112E-3</v>
      </c>
    </row>
    <row r="988" spans="2:8">
      <c r="B988" s="293">
        <f>'Historical VAR Data'!B2282</f>
        <v>42339</v>
      </c>
      <c r="C988" s="292" t="str">
        <f>'Historical VAR Data'!F2282</f>
        <v>73.50</v>
      </c>
      <c r="D988" s="329">
        <f t="shared" si="30"/>
        <v>0.30946018172100476</v>
      </c>
      <c r="E988" s="329">
        <v>1.3373776368399266E-2</v>
      </c>
      <c r="G988">
        <v>977</v>
      </c>
      <c r="H988">
        <f t="shared" ca="1" si="31"/>
        <v>1.5378778282245539E-2</v>
      </c>
    </row>
    <row r="989" spans="2:8">
      <c r="B989" s="293">
        <f>'Historical VAR Data'!B4558</f>
        <v>38961</v>
      </c>
      <c r="C989" s="292" t="str">
        <f>'Historical VAR Data'!F4558</f>
        <v>56.13</v>
      </c>
      <c r="D989" s="329">
        <f t="shared" si="30"/>
        <v>-0.23777838131450296</v>
      </c>
      <c r="E989" s="329">
        <v>1.3359812240476656E-2</v>
      </c>
      <c r="G989">
        <v>978</v>
      </c>
      <c r="H989">
        <f t="shared" ca="1" si="31"/>
        <v>-4.1492054877681268E-2</v>
      </c>
    </row>
    <row r="990" spans="2:8">
      <c r="B990" s="293">
        <f>'Historical VAR Data'!B2285</f>
        <v>42334</v>
      </c>
      <c r="C990" s="292" t="str">
        <f>'Historical VAR Data'!F2285</f>
        <v>73.64</v>
      </c>
      <c r="D990" s="329">
        <f t="shared" si="30"/>
        <v>-0.21875663059622324</v>
      </c>
      <c r="E990" s="329">
        <v>1.3348011559102778E-2</v>
      </c>
      <c r="G990">
        <v>979</v>
      </c>
      <c r="H990">
        <f t="shared" ca="1" si="31"/>
        <v>-4.3544986663436461E-3</v>
      </c>
    </row>
    <row r="991" spans="2:8">
      <c r="B991" s="293">
        <f>'Historical VAR Data'!B1616</f>
        <v>43319</v>
      </c>
      <c r="C991" s="292" t="str">
        <f>'Historical VAR Data'!F1616</f>
        <v>94.26</v>
      </c>
      <c r="D991" s="329">
        <f t="shared" si="30"/>
        <v>-9.7212910640743139E-2</v>
      </c>
      <c r="E991" s="329">
        <v>1.333046656632992E-2</v>
      </c>
      <c r="G991">
        <v>980</v>
      </c>
      <c r="H991">
        <f t="shared" ca="1" si="31"/>
        <v>3.3051365992596603E-3</v>
      </c>
    </row>
    <row r="992" spans="2:8">
      <c r="B992" s="293">
        <f>'Historical VAR Data'!B1765</f>
        <v>43102</v>
      </c>
      <c r="C992" s="292" t="str">
        <f>'Historical VAR Data'!F1765</f>
        <v>104.41</v>
      </c>
      <c r="D992" s="329">
        <f t="shared" si="30"/>
        <v>0.75567513031780731</v>
      </c>
      <c r="E992" s="329">
        <v>1.3295807453416054E-2</v>
      </c>
      <c r="G992">
        <v>981</v>
      </c>
      <c r="H992">
        <f t="shared" ca="1" si="31"/>
        <v>1.6026543572922491E-2</v>
      </c>
    </row>
    <row r="993" spans="2:8">
      <c r="B993" s="293">
        <f>'Historical VAR Data'!B4515</f>
        <v>39027</v>
      </c>
      <c r="C993" s="292" t="str">
        <f>'Historical VAR Data'!F4515</f>
        <v>59.47</v>
      </c>
      <c r="D993" s="329">
        <f t="shared" si="30"/>
        <v>-0.14320703068722085</v>
      </c>
      <c r="E993" s="329">
        <v>1.3290168682910226E-2</v>
      </c>
      <c r="G993">
        <v>982</v>
      </c>
      <c r="H993">
        <f t="shared" ca="1" si="31"/>
        <v>-9.0630541590960671E-3</v>
      </c>
    </row>
    <row r="994" spans="2:8">
      <c r="B994" s="293">
        <f>'Historical VAR Data'!B1123</f>
        <v>44057</v>
      </c>
      <c r="C994" s="292" t="str">
        <f>'Historical VAR Data'!F1123</f>
        <v>69.41</v>
      </c>
      <c r="D994" s="329">
        <f t="shared" si="30"/>
        <v>-6.2027027027027073E-2</v>
      </c>
      <c r="E994" s="329">
        <v>1.3284671532846666E-2</v>
      </c>
      <c r="G994">
        <v>983</v>
      </c>
      <c r="H994">
        <f t="shared" ca="1" si="31"/>
        <v>1.0970348428552561E-2</v>
      </c>
    </row>
    <row r="995" spans="2:8">
      <c r="B995" s="293">
        <f>'Historical VAR Data'!B2271</f>
        <v>42354</v>
      </c>
      <c r="C995" s="292" t="str">
        <f>'Historical VAR Data'!F2271</f>
        <v>74.00</v>
      </c>
      <c r="D995" s="329">
        <f t="shared" si="30"/>
        <v>-3.9833917218113316E-2</v>
      </c>
      <c r="E995" s="329">
        <v>1.3282212789264671E-2</v>
      </c>
      <c r="G995">
        <v>984</v>
      </c>
      <c r="H995">
        <f t="shared" ca="1" si="31"/>
        <v>1.9373968727128488E-2</v>
      </c>
    </row>
    <row r="996" spans="2:8">
      <c r="B996" s="293">
        <f>'Historical VAR Data'!B2508</f>
        <v>42003</v>
      </c>
      <c r="C996" s="292" t="str">
        <f>'Historical VAR Data'!F2508</f>
        <v>77.07</v>
      </c>
      <c r="D996" s="329">
        <f t="shared" si="30"/>
        <v>5.1862972567217107E-2</v>
      </c>
      <c r="E996" s="329">
        <v>1.3278990270838691E-2</v>
      </c>
      <c r="G996">
        <v>985</v>
      </c>
      <c r="H996">
        <f t="shared" ca="1" si="31"/>
        <v>2.1584557031765345E-2</v>
      </c>
    </row>
    <row r="997" spans="2:8">
      <c r="B997" s="293">
        <f>'Historical VAR Data'!B2409</f>
        <v>42151</v>
      </c>
      <c r="C997" s="292" t="str">
        <f>'Historical VAR Data'!F2409</f>
        <v>73.27</v>
      </c>
      <c r="D997" s="329">
        <f t="shared" si="30"/>
        <v>-0.76882789083451653</v>
      </c>
      <c r="E997" s="329">
        <v>1.3276172037062561E-2</v>
      </c>
      <c r="G997">
        <v>986</v>
      </c>
      <c r="H997">
        <f t="shared" ca="1" si="31"/>
        <v>3.186844918504151E-2</v>
      </c>
    </row>
    <row r="998" spans="2:8">
      <c r="B998" s="293">
        <f>'Historical VAR Data'!B11</f>
        <v>45695</v>
      </c>
      <c r="C998" s="292" t="str">
        <f>'Historical VAR Data'!F11</f>
        <v>316.95</v>
      </c>
      <c r="D998" s="329">
        <f t="shared" si="30"/>
        <v>-0.23652261887556006</v>
      </c>
      <c r="E998" s="329">
        <v>1.3267263427109901E-2</v>
      </c>
      <c r="G998">
        <v>987</v>
      </c>
      <c r="H998">
        <f t="shared" ca="1" si="31"/>
        <v>-1.1235992236825903E-2</v>
      </c>
    </row>
    <row r="999" spans="2:8">
      <c r="B999" s="293">
        <f>'Historical VAR Data'!B97</f>
        <v>45573</v>
      </c>
      <c r="C999" s="292" t="str">
        <f>'Historical VAR Data'!F97</f>
        <v>415.14</v>
      </c>
      <c r="D999" s="329">
        <f t="shared" si="30"/>
        <v>4.8371766029246341</v>
      </c>
      <c r="E999" s="329">
        <v>1.3253276707915372E-2</v>
      </c>
      <c r="G999">
        <v>988</v>
      </c>
      <c r="H999">
        <f t="shared" ca="1" si="31"/>
        <v>1.0449783211548888E-2</v>
      </c>
    </row>
    <row r="1000" spans="2:8">
      <c r="B1000" s="293">
        <f>'Historical VAR Data'!B4346</f>
        <v>39275</v>
      </c>
      <c r="C1000" s="292" t="str">
        <f>'Historical VAR Data'!F4346</f>
        <v>71.12</v>
      </c>
      <c r="D1000" s="329">
        <f t="shared" si="30"/>
        <v>-4.2164441321154087E-4</v>
      </c>
      <c r="E1000" s="329">
        <v>1.3249750676734675E-2</v>
      </c>
      <c r="G1000">
        <v>989</v>
      </c>
      <c r="H1000">
        <f t="shared" ca="1" si="31"/>
        <v>2.5598609154386501E-2</v>
      </c>
    </row>
    <row r="1001" spans="2:8">
      <c r="B1001" s="293">
        <f>'Historical VAR Data'!B4389</f>
        <v>39216</v>
      </c>
      <c r="C1001" s="292" t="str">
        <f>'Historical VAR Data'!F4389</f>
        <v>71.15</v>
      </c>
      <c r="D1001" s="329">
        <f t="shared" si="30"/>
        <v>-0.50007026419336698</v>
      </c>
      <c r="E1001" s="329">
        <v>1.3244090002848289E-2</v>
      </c>
      <c r="G1001">
        <v>990</v>
      </c>
      <c r="H1001">
        <f t="shared" ca="1" si="31"/>
        <v>4.2257688088573928E-2</v>
      </c>
    </row>
    <row r="1002" spans="2:8">
      <c r="B1002" s="293">
        <f>'Historical VAR Data'!B673</f>
        <v>44719</v>
      </c>
      <c r="C1002" s="292" t="str">
        <f>'Historical VAR Data'!F673</f>
        <v>142.32</v>
      </c>
      <c r="D1002" s="329">
        <f t="shared" si="30"/>
        <v>0.52458489555436527</v>
      </c>
      <c r="E1002" s="329">
        <v>1.3242204186245088E-2</v>
      </c>
      <c r="G1002">
        <v>991</v>
      </c>
      <c r="H1002">
        <f t="shared" ca="1" si="31"/>
        <v>-2.5058938362031618E-3</v>
      </c>
    </row>
    <row r="1003" spans="2:8">
      <c r="B1003" s="293">
        <f>'Historical VAR Data'!B1648</f>
        <v>43273</v>
      </c>
      <c r="C1003" s="292" t="str">
        <f>'Historical VAR Data'!F1648</f>
        <v>93.35</v>
      </c>
      <c r="D1003" s="329">
        <f t="shared" si="30"/>
        <v>-0.56126333599661615</v>
      </c>
      <c r="E1003" s="329">
        <v>1.3242157820471062E-2</v>
      </c>
      <c r="G1003">
        <v>992</v>
      </c>
      <c r="H1003">
        <f t="shared" ca="1" si="31"/>
        <v>1.3923284892337868E-2</v>
      </c>
    </row>
    <row r="1004" spans="2:8">
      <c r="B1004" s="293">
        <f>'Historical VAR Data'!B373</f>
        <v>45160</v>
      </c>
      <c r="C1004" s="292" t="str">
        <f>'Historical VAR Data'!F373</f>
        <v>212.77</v>
      </c>
      <c r="D1004" s="329">
        <f t="shared" si="30"/>
        <v>1.294758412424504</v>
      </c>
      <c r="E1004" s="329">
        <v>1.3238725653602557E-2</v>
      </c>
      <c r="G1004">
        <v>993</v>
      </c>
      <c r="H1004">
        <f t="shared" ca="1" si="31"/>
        <v>-1.9575980033748039E-2</v>
      </c>
    </row>
    <row r="1005" spans="2:8">
      <c r="B1005" s="293">
        <f>'Historical VAR Data'!B1347</f>
        <v>43726</v>
      </c>
      <c r="C1005" s="292" t="str">
        <f>'Historical VAR Data'!F1347</f>
        <v>92.72</v>
      </c>
      <c r="D1005" s="329">
        <f t="shared" si="30"/>
        <v>0.23429179978700737</v>
      </c>
      <c r="E1005" s="329">
        <v>1.3222598623101231E-2</v>
      </c>
      <c r="G1005">
        <v>994</v>
      </c>
      <c r="H1005">
        <f t="shared" ca="1" si="31"/>
        <v>1.2962958059177977E-2</v>
      </c>
    </row>
    <row r="1006" spans="2:8">
      <c r="B1006" s="293">
        <f>'Historical VAR Data'!B2395</f>
        <v>42171</v>
      </c>
      <c r="C1006" s="292" t="str">
        <f>'Historical VAR Data'!F2395</f>
        <v>75.12</v>
      </c>
      <c r="D1006" s="329">
        <f t="shared" si="30"/>
        <v>-0.18392178164041276</v>
      </c>
      <c r="E1006" s="329">
        <v>1.3218235770164607E-2</v>
      </c>
      <c r="G1006">
        <v>995</v>
      </c>
      <c r="H1006">
        <f t="shared" ca="1" si="31"/>
        <v>-5.9527240632144837E-4</v>
      </c>
    </row>
    <row r="1007" spans="2:8">
      <c r="B1007" s="293">
        <f>'Historical VAR Data'!B1476</f>
        <v>43530</v>
      </c>
      <c r="C1007" s="292" t="str">
        <f>'Historical VAR Data'!F1476</f>
        <v>92.05</v>
      </c>
      <c r="D1007" s="329">
        <f t="shared" si="30"/>
        <v>0.30363971108908083</v>
      </c>
      <c r="E1007" s="329">
        <v>1.320858558062744E-2</v>
      </c>
      <c r="G1007">
        <v>996</v>
      </c>
      <c r="H1007">
        <f t="shared" ca="1" si="31"/>
        <v>1.1540340572023732E-2</v>
      </c>
    </row>
    <row r="1008" spans="2:8">
      <c r="B1008" s="293">
        <f>'Historical VAR Data'!B1164</f>
        <v>44000</v>
      </c>
      <c r="C1008" s="292" t="str">
        <f>'Historical VAR Data'!F1164</f>
        <v>70.61</v>
      </c>
      <c r="D1008" s="329">
        <f t="shared" si="30"/>
        <v>0.95325034578146617</v>
      </c>
      <c r="E1008" s="329">
        <v>1.3201320132013226E-2</v>
      </c>
      <c r="G1008">
        <v>997</v>
      </c>
      <c r="H1008">
        <f t="shared" ca="1" si="31"/>
        <v>5.0883607474921716E-3</v>
      </c>
    </row>
    <row r="1009" spans="2:8">
      <c r="B1009" s="293">
        <f>'Historical VAR Data'!B4850</f>
        <v>38532</v>
      </c>
      <c r="C1009" s="292" t="str">
        <f>'Historical VAR Data'!F4850</f>
        <v>36.15</v>
      </c>
      <c r="D1009" s="329">
        <f t="shared" si="30"/>
        <v>-0.52062060734650573</v>
      </c>
      <c r="E1009" s="329">
        <v>1.3172645739910283E-2</v>
      </c>
      <c r="G1009">
        <v>998</v>
      </c>
      <c r="H1009">
        <f t="shared" ca="1" si="31"/>
        <v>-1.1492678298470239E-2</v>
      </c>
    </row>
    <row r="1010" spans="2:8">
      <c r="B1010" s="293">
        <f>'Historical VAR Data'!B2795</f>
        <v>41572</v>
      </c>
      <c r="C1010" s="292" t="str">
        <f>'Historical VAR Data'!F2795</f>
        <v>75.41</v>
      </c>
      <c r="D1010" s="329">
        <f t="shared" si="30"/>
        <v>0</v>
      </c>
      <c r="E1010" s="329">
        <v>1.3166733843880018E-2</v>
      </c>
      <c r="G1010">
        <v>999</v>
      </c>
      <c r="H1010">
        <f t="shared" ca="1" si="31"/>
        <v>4.4847252695133143E-2</v>
      </c>
    </row>
    <row r="1011" spans="2:8">
      <c r="B1011" s="293">
        <f>'Historical VAR Data'!B3130</f>
        <v>41075</v>
      </c>
      <c r="C1011" s="292" t="str">
        <f>'Historical VAR Data'!F3130</f>
        <v>75.41</v>
      </c>
      <c r="D1011" s="329">
        <f t="shared" si="30"/>
        <v>-0.12517401392111377</v>
      </c>
      <c r="E1011" s="329">
        <v>1.3166733843880018E-2</v>
      </c>
      <c r="G1011">
        <v>1000</v>
      </c>
      <c r="H1011">
        <f t="shared" ca="1" si="31"/>
        <v>-1.3163340577538631E-3</v>
      </c>
    </row>
    <row r="1012" spans="2:8">
      <c r="B1012" s="293">
        <f>'Historical VAR Data'!B990</f>
        <v>44250</v>
      </c>
      <c r="C1012" s="292" t="str">
        <f>'Historical VAR Data'!F990</f>
        <v>86.20</v>
      </c>
      <c r="D1012" s="329">
        <f t="shared" si="30"/>
        <v>-9.5369412846144815E-3</v>
      </c>
      <c r="E1012" s="329">
        <v>1.3164080865068225E-2</v>
      </c>
      <c r="G1012">
        <v>1001</v>
      </c>
      <c r="H1012">
        <f t="shared" ca="1" si="31"/>
        <v>-3.6572821377818025E-2</v>
      </c>
    </row>
    <row r="1013" spans="2:8">
      <c r="B1013" s="293">
        <f>'Historical VAR Data'!B3336</f>
        <v>40766</v>
      </c>
      <c r="C1013" s="292" t="str">
        <f>'Historical VAR Data'!F3336</f>
        <v>87.03</v>
      </c>
      <c r="D1013" s="329">
        <f t="shared" si="30"/>
        <v>-0.13091671659676452</v>
      </c>
      <c r="E1013" s="329">
        <v>1.315483119906863E-2</v>
      </c>
      <c r="G1013">
        <v>1002</v>
      </c>
      <c r="H1013">
        <f t="shared" ca="1" si="31"/>
        <v>-4.1396295246134418E-2</v>
      </c>
    </row>
    <row r="1014" spans="2:8">
      <c r="B1014" s="293">
        <f>'Historical VAR Data'!B3560</f>
        <v>40442</v>
      </c>
      <c r="C1014" s="292" t="str">
        <f>'Historical VAR Data'!F3560</f>
        <v>100.14</v>
      </c>
      <c r="D1014" s="329">
        <f t="shared" si="30"/>
        <v>8.2594594594594603E-2</v>
      </c>
      <c r="E1014" s="329">
        <v>1.3152569809793577E-2</v>
      </c>
      <c r="G1014">
        <v>1003</v>
      </c>
      <c r="H1014">
        <f t="shared" ca="1" si="31"/>
        <v>-4.359803166513309E-2</v>
      </c>
    </row>
    <row r="1015" spans="2:8">
      <c r="B1015" s="293">
        <f>'Historical VAR Data'!B4191</f>
        <v>39499</v>
      </c>
      <c r="C1015" s="292" t="str">
        <f>'Historical VAR Data'!F4191</f>
        <v>92.50</v>
      </c>
      <c r="D1015" s="329">
        <f t="shared" si="30"/>
        <v>0.15307903266018452</v>
      </c>
      <c r="E1015" s="329">
        <v>1.3143483023001126E-2</v>
      </c>
      <c r="G1015">
        <v>1004</v>
      </c>
      <c r="H1015">
        <f t="shared" ca="1" si="31"/>
        <v>5.3512389763311248E-3</v>
      </c>
    </row>
    <row r="1016" spans="2:8">
      <c r="B1016" s="293">
        <f>'Historical VAR Data'!B2550</f>
        <v>41940</v>
      </c>
      <c r="C1016" s="292" t="str">
        <f>'Historical VAR Data'!F2550</f>
        <v>80.22</v>
      </c>
      <c r="D1016" s="329">
        <f t="shared" si="30"/>
        <v>-6.5143922619741321E-2</v>
      </c>
      <c r="E1016" s="329">
        <v>1.3134629957059761E-2</v>
      </c>
      <c r="G1016">
        <v>1005</v>
      </c>
      <c r="H1016">
        <f t="shared" ca="1" si="31"/>
        <v>-4.6562754265214179E-4</v>
      </c>
    </row>
    <row r="1017" spans="2:8">
      <c r="B1017" s="293">
        <f>'Historical VAR Data'!B3382</f>
        <v>40702</v>
      </c>
      <c r="C1017" s="292" t="str">
        <f>'Historical VAR Data'!F3382</f>
        <v>85.81</v>
      </c>
      <c r="D1017" s="329">
        <f t="shared" si="30"/>
        <v>0.1558459051724139</v>
      </c>
      <c r="E1017" s="329">
        <v>1.3105076741440371E-2</v>
      </c>
      <c r="G1017">
        <v>1006</v>
      </c>
      <c r="H1017">
        <f t="shared" ca="1" si="31"/>
        <v>-1.4627562447136708E-2</v>
      </c>
    </row>
    <row r="1018" spans="2:8">
      <c r="B1018" s="293">
        <f>'Historical VAR Data'!B2822</f>
        <v>41533</v>
      </c>
      <c r="C1018" s="292" t="str">
        <f>'Historical VAR Data'!F2822</f>
        <v>74.24</v>
      </c>
      <c r="D1018" s="329">
        <f t="shared" si="30"/>
        <v>0.57321466412375499</v>
      </c>
      <c r="E1018" s="329">
        <v>1.3100436681222622E-2</v>
      </c>
      <c r="G1018">
        <v>1007</v>
      </c>
      <c r="H1018">
        <f t="shared" ca="1" si="31"/>
        <v>1.1684959399986785E-2</v>
      </c>
    </row>
    <row r="1019" spans="2:8">
      <c r="B1019" s="293">
        <f>'Historical VAR Data'!B4736</f>
        <v>38700</v>
      </c>
      <c r="C1019" s="292" t="str">
        <f>'Historical VAR Data'!F4736</f>
        <v>47.19</v>
      </c>
      <c r="D1019" s="329">
        <f t="shared" si="30"/>
        <v>-0.5205242836821784</v>
      </c>
      <c r="E1019" s="329">
        <v>1.309574924860454E-2</v>
      </c>
      <c r="G1019">
        <v>1008</v>
      </c>
      <c r="H1019">
        <f t="shared" ca="1" si="31"/>
        <v>-1.7947530740551488E-3</v>
      </c>
    </row>
    <row r="1020" spans="2:8">
      <c r="B1020" s="293">
        <f>'Historical VAR Data'!B3655</f>
        <v>40308</v>
      </c>
      <c r="C1020" s="292" t="str">
        <f>'Historical VAR Data'!F3655</f>
        <v>98.42</v>
      </c>
      <c r="D1020" s="329">
        <f t="shared" si="30"/>
        <v>0.18521194605009628</v>
      </c>
      <c r="E1020" s="329">
        <v>1.3072568193515141E-2</v>
      </c>
      <c r="G1020">
        <v>1009</v>
      </c>
      <c r="H1020">
        <f t="shared" ca="1" si="31"/>
        <v>-9.6280905028139543E-3</v>
      </c>
    </row>
    <row r="1021" spans="2:8">
      <c r="B1021" s="293">
        <f>'Historical VAR Data'!B2637</f>
        <v>41807</v>
      </c>
      <c r="C1021" s="292" t="str">
        <f>'Historical VAR Data'!F2637</f>
        <v>83.04</v>
      </c>
      <c r="D1021" s="329">
        <f t="shared" si="30"/>
        <v>0.24367230792271996</v>
      </c>
      <c r="E1021" s="329">
        <v>1.3053556179090001E-2</v>
      </c>
      <c r="G1021">
        <v>1010</v>
      </c>
      <c r="H1021">
        <f t="shared" ca="1" si="31"/>
        <v>-2.9258747831365007E-3</v>
      </c>
    </row>
    <row r="1022" spans="2:8">
      <c r="B1022" s="293">
        <f>'Historical VAR Data'!B2677</f>
        <v>41750</v>
      </c>
      <c r="C1022" s="292" t="str">
        <f>'Historical VAR Data'!F2677</f>
        <v>66.77</v>
      </c>
      <c r="D1022" s="329">
        <f t="shared" si="30"/>
        <v>-0.14000515198351371</v>
      </c>
      <c r="E1022" s="329">
        <v>1.3048095888332566E-2</v>
      </c>
      <c r="G1022">
        <v>1011</v>
      </c>
      <c r="H1022">
        <f t="shared" ca="1" si="31"/>
        <v>-5.3197580321587279E-3</v>
      </c>
    </row>
    <row r="1023" spans="2:8">
      <c r="B1023" s="293">
        <f>'Historical VAR Data'!B4115</f>
        <v>39616</v>
      </c>
      <c r="C1023" s="292" t="str">
        <f>'Historical VAR Data'!F4115</f>
        <v>77.64</v>
      </c>
      <c r="D1023" s="329">
        <f t="shared" si="30"/>
        <v>-0.14549856922738277</v>
      </c>
      <c r="E1023" s="329">
        <v>1.3048016701461378E-2</v>
      </c>
      <c r="G1023">
        <v>1012</v>
      </c>
      <c r="H1023">
        <f t="shared" ca="1" si="31"/>
        <v>-3.9883766460307918E-2</v>
      </c>
    </row>
    <row r="1024" spans="2:8">
      <c r="B1024" s="293">
        <f>'Historical VAR Data'!B1362</f>
        <v>43703</v>
      </c>
      <c r="C1024" s="292" t="str">
        <f>'Historical VAR Data'!F1362</f>
        <v>90.86</v>
      </c>
      <c r="D1024" s="329">
        <f t="shared" si="30"/>
        <v>-0.72908342775359292</v>
      </c>
      <c r="E1024" s="329">
        <v>1.3044932545434294E-2</v>
      </c>
      <c r="G1024">
        <v>1013</v>
      </c>
      <c r="H1024">
        <f t="shared" ca="1" si="31"/>
        <v>-5.7882356543363777E-3</v>
      </c>
    </row>
    <row r="1025" spans="2:8">
      <c r="B1025" s="293">
        <f>'Historical VAR Data'!B38</f>
        <v>45659</v>
      </c>
      <c r="C1025" s="292" t="str">
        <f>'Historical VAR Data'!F38</f>
        <v>335.38</v>
      </c>
      <c r="D1025" s="329">
        <f t="shared" si="30"/>
        <v>2.5831196581196583</v>
      </c>
      <c r="E1025" s="329">
        <v>1.3018394901380379E-2</v>
      </c>
      <c r="G1025">
        <v>1014</v>
      </c>
      <c r="H1025">
        <f t="shared" ca="1" si="31"/>
        <v>2.359524380003401E-2</v>
      </c>
    </row>
    <row r="1026" spans="2:8">
      <c r="B1026" s="293">
        <f>'Historical VAR Data'!B3643</f>
        <v>40324</v>
      </c>
      <c r="C1026" s="292" t="str">
        <f>'Historical VAR Data'!F3643</f>
        <v>93.60</v>
      </c>
      <c r="D1026" s="329">
        <f t="shared" si="30"/>
        <v>-0.22090893957050114</v>
      </c>
      <c r="E1026" s="329">
        <v>1.2987012987012863E-2</v>
      </c>
      <c r="G1026">
        <v>1015</v>
      </c>
      <c r="H1026">
        <f t="shared" ca="1" si="31"/>
        <v>-3.6752357696086944E-2</v>
      </c>
    </row>
    <row r="1027" spans="2:8">
      <c r="B1027" s="293">
        <f>'Historical VAR Data'!B728</f>
        <v>44636</v>
      </c>
      <c r="C1027" s="292" t="str">
        <f>'Historical VAR Data'!F728</f>
        <v>120.14</v>
      </c>
      <c r="D1027" s="329">
        <f t="shared" si="30"/>
        <v>-0.65083701464775634</v>
      </c>
      <c r="E1027" s="329">
        <v>1.2984822934232768E-2</v>
      </c>
      <c r="G1027">
        <v>1016</v>
      </c>
      <c r="H1027">
        <f t="shared" ca="1" si="31"/>
        <v>1.4117930688420427E-2</v>
      </c>
    </row>
    <row r="1028" spans="2:8">
      <c r="B1028" s="293">
        <f>'Historical VAR Data'!B210</f>
        <v>45406</v>
      </c>
      <c r="C1028" s="292" t="str">
        <f>'Historical VAR Data'!F210</f>
        <v>344.08</v>
      </c>
      <c r="D1028" s="329">
        <f t="shared" si="30"/>
        <v>2.4720484359233099</v>
      </c>
      <c r="E1028" s="329">
        <v>1.2983189566343711E-2</v>
      </c>
      <c r="G1028">
        <v>1017</v>
      </c>
      <c r="H1028">
        <f t="shared" ca="1" si="31"/>
        <v>1.8527793752821688E-2</v>
      </c>
    </row>
    <row r="1029" spans="2:8">
      <c r="B1029" s="293">
        <f>'Historical VAR Data'!B1714</f>
        <v>43178</v>
      </c>
      <c r="C1029" s="292" t="str">
        <f>'Historical VAR Data'!F1714</f>
        <v>99.10</v>
      </c>
      <c r="D1029" s="329">
        <f t="shared" si="30"/>
        <v>7.4953899555266268E-2</v>
      </c>
      <c r="E1029" s="329">
        <v>1.2981702954104017E-2</v>
      </c>
      <c r="G1029">
        <v>1018</v>
      </c>
      <c r="H1029">
        <f t="shared" ca="1" si="31"/>
        <v>4.3386645491486998E-2</v>
      </c>
    </row>
    <row r="1030" spans="2:8">
      <c r="B1030" s="293">
        <f>'Historical VAR Data'!B1904</f>
        <v>42899</v>
      </c>
      <c r="C1030" s="292" t="str">
        <f>'Historical VAR Data'!F1904</f>
        <v>92.19</v>
      </c>
      <c r="D1030" s="329">
        <f t="shared" si="30"/>
        <v>0.29407636159460981</v>
      </c>
      <c r="E1030" s="329">
        <v>1.2965608174925751E-2</v>
      </c>
      <c r="G1030">
        <v>1019</v>
      </c>
      <c r="H1030">
        <f t="shared" ca="1" si="31"/>
        <v>4.3784923663361355E-2</v>
      </c>
    </row>
    <row r="1031" spans="2:8">
      <c r="B1031" s="293">
        <f>'Historical VAR Data'!B4349</f>
        <v>39272</v>
      </c>
      <c r="C1031" s="292" t="str">
        <f>'Historical VAR Data'!F4349</f>
        <v>71.24</v>
      </c>
      <c r="D1031" s="329">
        <f t="shared" si="30"/>
        <v>-0.14189351963382318</v>
      </c>
      <c r="E1031" s="329">
        <v>1.2939001848428788E-2</v>
      </c>
      <c r="G1031">
        <v>1020</v>
      </c>
      <c r="H1031">
        <f t="shared" ca="1" si="31"/>
        <v>-2.9288674613295925E-2</v>
      </c>
    </row>
    <row r="1032" spans="2:8">
      <c r="B1032" s="293">
        <f>'Historical VAR Data'!B3951</f>
        <v>39862</v>
      </c>
      <c r="C1032" s="292" t="str">
        <f>'Historical VAR Data'!F3951</f>
        <v>83.02</v>
      </c>
      <c r="D1032" s="329">
        <f t="shared" si="30"/>
        <v>-0.10190393768931201</v>
      </c>
      <c r="E1032" s="329">
        <v>1.293313811615425E-2</v>
      </c>
      <c r="G1032">
        <v>1021</v>
      </c>
      <c r="H1032">
        <f t="shared" ca="1" si="31"/>
        <v>1.2957345369925844E-2</v>
      </c>
    </row>
    <row r="1033" spans="2:8">
      <c r="B1033" s="293">
        <f>'Historical VAR Data'!B1372</f>
        <v>43685</v>
      </c>
      <c r="C1033" s="292" t="str">
        <f>'Historical VAR Data'!F1372</f>
        <v>92.44</v>
      </c>
      <c r="D1033" s="329">
        <f t="shared" si="30"/>
        <v>-0.71379032757446281</v>
      </c>
      <c r="E1033" s="329">
        <v>1.2930089853166694E-2</v>
      </c>
      <c r="G1033">
        <v>1022</v>
      </c>
      <c r="H1033">
        <f t="shared" ca="1" si="31"/>
        <v>9.7188122283299178E-3</v>
      </c>
    </row>
    <row r="1034" spans="2:8">
      <c r="B1034" s="293">
        <f>'Historical VAR Data'!B28</f>
        <v>45673</v>
      </c>
      <c r="C1034" s="292" t="str">
        <f>'Historical VAR Data'!F28</f>
        <v>322.98</v>
      </c>
      <c r="D1034" s="329">
        <f t="shared" si="30"/>
        <v>2.0736581652074615</v>
      </c>
      <c r="E1034" s="329">
        <v>1.2921031173555806E-2</v>
      </c>
      <c r="G1034">
        <v>1023</v>
      </c>
      <c r="H1034">
        <f t="shared" ca="1" si="31"/>
        <v>-1.5797820439603268E-2</v>
      </c>
    </row>
    <row r="1035" spans="2:8">
      <c r="B1035" s="293">
        <f>'Historical VAR Data'!B1774</f>
        <v>43088</v>
      </c>
      <c r="C1035" s="292" t="str">
        <f>'Historical VAR Data'!F1774</f>
        <v>105.08</v>
      </c>
      <c r="D1035" s="329">
        <f t="shared" si="30"/>
        <v>0.29936935822925675</v>
      </c>
      <c r="E1035" s="329">
        <v>1.2916907653749792E-2</v>
      </c>
      <c r="G1035">
        <v>1024</v>
      </c>
      <c r="H1035">
        <f t="shared" ca="1" si="31"/>
        <v>7.3757330351582645E-4</v>
      </c>
    </row>
    <row r="1036" spans="2:8">
      <c r="B1036" s="293">
        <f>'Historical VAR Data'!B3020</f>
        <v>41242</v>
      </c>
      <c r="C1036" s="292" t="str">
        <f>'Historical VAR Data'!F3020</f>
        <v>80.87</v>
      </c>
      <c r="D1036" s="329">
        <f t="shared" ref="D1036:D1099" si="32">(C1036-C1037)/C1037</f>
        <v>1.9798234552333007E-2</v>
      </c>
      <c r="E1036" s="329">
        <v>1.2900801603206426E-2</v>
      </c>
      <c r="G1036">
        <v>1025</v>
      </c>
      <c r="H1036">
        <f t="shared" ca="1" si="31"/>
        <v>-1.2779817642661997E-2</v>
      </c>
    </row>
    <row r="1037" spans="2:8">
      <c r="B1037" s="293">
        <f>'Historical VAR Data'!B2189</f>
        <v>42480</v>
      </c>
      <c r="C1037" s="292" t="str">
        <f>'Historical VAR Data'!F2189</f>
        <v>79.30</v>
      </c>
      <c r="D1037" s="329">
        <f t="shared" si="32"/>
        <v>-0.1920529801324504</v>
      </c>
      <c r="E1037" s="329">
        <v>1.2900753608378987E-2</v>
      </c>
      <c r="G1037">
        <v>1026</v>
      </c>
      <c r="H1037">
        <f t="shared" ref="H1037:H1100" ca="1" si="33">_xlfn.NORM.INV(RAND(),N$12,N$13)</f>
        <v>3.2729189061722487E-2</v>
      </c>
    </row>
    <row r="1038" spans="2:8">
      <c r="B1038" s="293">
        <f>'Historical VAR Data'!B3894</f>
        <v>39953</v>
      </c>
      <c r="C1038" s="292" t="str">
        <f>'Historical VAR Data'!F3894</f>
        <v>98.15</v>
      </c>
      <c r="D1038" s="329">
        <f t="shared" si="32"/>
        <v>0.23754885890808225</v>
      </c>
      <c r="E1038" s="329">
        <v>1.2899896800825593E-2</v>
      </c>
      <c r="G1038">
        <v>1027</v>
      </c>
      <c r="H1038">
        <f t="shared" ca="1" si="33"/>
        <v>-4.1292626874480775E-3</v>
      </c>
    </row>
    <row r="1039" spans="2:8">
      <c r="B1039" s="293">
        <f>'Historical VAR Data'!B2997</f>
        <v>41276</v>
      </c>
      <c r="C1039" s="292" t="str">
        <f>'Historical VAR Data'!F2997</f>
        <v>79.31</v>
      </c>
      <c r="D1039" s="329">
        <f t="shared" si="32"/>
        <v>-5.6843857771435378E-2</v>
      </c>
      <c r="E1039" s="329">
        <v>1.2899106002554344E-2</v>
      </c>
      <c r="G1039">
        <v>1028</v>
      </c>
      <c r="H1039">
        <f t="shared" ca="1" si="33"/>
        <v>1.2365520464187364E-2</v>
      </c>
    </row>
    <row r="1040" spans="2:8">
      <c r="B1040" s="293">
        <f>'Historical VAR Data'!B2631</f>
        <v>41815</v>
      </c>
      <c r="C1040" s="292" t="str">
        <f>'Historical VAR Data'!F2631</f>
        <v>84.09</v>
      </c>
      <c r="D1040" s="329">
        <f t="shared" si="32"/>
        <v>-0.18343367644202757</v>
      </c>
      <c r="E1040" s="329">
        <v>1.2888460611900836E-2</v>
      </c>
      <c r="G1040">
        <v>1029</v>
      </c>
      <c r="H1040">
        <f t="shared" ca="1" si="33"/>
        <v>2.3862096389192251E-2</v>
      </c>
    </row>
    <row r="1041" spans="2:8">
      <c r="B1041" s="293">
        <f>'Historical VAR Data'!B1797</f>
        <v>43055</v>
      </c>
      <c r="C1041" s="292" t="str">
        <f>'Historical VAR Data'!F1797</f>
        <v>102.98</v>
      </c>
      <c r="D1041" s="329">
        <f t="shared" si="32"/>
        <v>3.1140482627415634E-2</v>
      </c>
      <c r="E1041" s="329">
        <v>1.2884823448411549E-2</v>
      </c>
      <c r="G1041">
        <v>1030</v>
      </c>
      <c r="H1041">
        <f t="shared" ca="1" si="33"/>
        <v>1.7349174099260515E-2</v>
      </c>
    </row>
    <row r="1042" spans="2:8">
      <c r="B1042" s="293">
        <f>'Historical VAR Data'!B1603</f>
        <v>43340</v>
      </c>
      <c r="C1042" s="292" t="str">
        <f>'Historical VAR Data'!F1603</f>
        <v>99.87</v>
      </c>
      <c r="D1042" s="329">
        <f t="shared" si="32"/>
        <v>0.15283389126168775</v>
      </c>
      <c r="E1042" s="329">
        <v>1.2880324543610652E-2</v>
      </c>
      <c r="G1042">
        <v>1031</v>
      </c>
      <c r="H1042">
        <f t="shared" ca="1" si="33"/>
        <v>-8.6372159240880146E-3</v>
      </c>
    </row>
    <row r="1043" spans="2:8">
      <c r="B1043" s="293">
        <f>'Historical VAR Data'!B1290</f>
        <v>43811</v>
      </c>
      <c r="C1043" s="292" t="str">
        <f>'Historical VAR Data'!F1290</f>
        <v>86.63</v>
      </c>
      <c r="D1043" s="329">
        <f t="shared" si="32"/>
        <v>-1.9468024900962069E-2</v>
      </c>
      <c r="E1043" s="329">
        <v>1.2860984449900553E-2</v>
      </c>
      <c r="G1043">
        <v>1032</v>
      </c>
      <c r="H1043">
        <f t="shared" ca="1" si="33"/>
        <v>7.1637616337109139E-3</v>
      </c>
    </row>
    <row r="1044" spans="2:8">
      <c r="B1044" s="293">
        <f>'Historical VAR Data'!B4292</f>
        <v>39352</v>
      </c>
      <c r="C1044" s="292" t="str">
        <f>'Historical VAR Data'!F4292</f>
        <v>88.35</v>
      </c>
      <c r="D1044" s="329">
        <f t="shared" si="32"/>
        <v>2.5536854323853608E-2</v>
      </c>
      <c r="E1044" s="329">
        <v>1.2839619396996335E-2</v>
      </c>
      <c r="G1044">
        <v>1033</v>
      </c>
      <c r="H1044">
        <f t="shared" ca="1" si="33"/>
        <v>-2.1924067362225772E-2</v>
      </c>
    </row>
    <row r="1045" spans="2:8">
      <c r="B1045" s="293">
        <f>'Historical VAR Data'!B2456</f>
        <v>42080</v>
      </c>
      <c r="C1045" s="292" t="str">
        <f>'Historical VAR Data'!F2456</f>
        <v>86.15</v>
      </c>
      <c r="D1045" s="329">
        <f t="shared" si="32"/>
        <v>-0.22247292418772557</v>
      </c>
      <c r="E1045" s="329">
        <v>1.2814483893722119E-2</v>
      </c>
      <c r="G1045">
        <v>1034</v>
      </c>
      <c r="H1045">
        <f t="shared" ca="1" si="33"/>
        <v>3.0946951986216414E-3</v>
      </c>
    </row>
    <row r="1046" spans="2:8">
      <c r="B1046" s="293">
        <f>'Historical VAR Data'!B778</f>
        <v>44564</v>
      </c>
      <c r="C1046" s="292" t="str">
        <f>'Historical VAR Data'!F778</f>
        <v>110.80</v>
      </c>
      <c r="D1046" s="329">
        <f t="shared" si="32"/>
        <v>0.14640455250905318</v>
      </c>
      <c r="E1046" s="329">
        <v>1.2797074954296082E-2</v>
      </c>
      <c r="G1046">
        <v>1035</v>
      </c>
      <c r="H1046">
        <f t="shared" ca="1" si="33"/>
        <v>1.4044913978604358E-2</v>
      </c>
    </row>
    <row r="1047" spans="2:8">
      <c r="B1047" s="293">
        <f>'Historical VAR Data'!B1986</f>
        <v>42776</v>
      </c>
      <c r="C1047" s="292" t="str">
        <f>'Historical VAR Data'!F1986</f>
        <v>96.65</v>
      </c>
      <c r="D1047" s="329">
        <f t="shared" si="32"/>
        <v>-2.5115997579180906E-2</v>
      </c>
      <c r="E1047" s="329">
        <v>1.2784239756889854E-2</v>
      </c>
      <c r="G1047">
        <v>1036</v>
      </c>
      <c r="H1047">
        <f t="shared" ca="1" si="33"/>
        <v>-1.236765296877384E-2</v>
      </c>
    </row>
    <row r="1048" spans="2:8">
      <c r="B1048" s="293">
        <f>'Historical VAR Data'!B3847</f>
        <v>40018</v>
      </c>
      <c r="C1048" s="292" t="str">
        <f>'Historical VAR Data'!F3847</f>
        <v>99.14</v>
      </c>
      <c r="D1048" s="329">
        <f t="shared" si="32"/>
        <v>0.10511648645635946</v>
      </c>
      <c r="E1048" s="329">
        <v>1.2769435080192052E-2</v>
      </c>
      <c r="G1048">
        <v>1037</v>
      </c>
      <c r="H1048">
        <f t="shared" ca="1" si="33"/>
        <v>1.1931690869534016E-2</v>
      </c>
    </row>
    <row r="1049" spans="2:8">
      <c r="B1049" s="293">
        <f>'Historical VAR Data'!B3511</f>
        <v>40513</v>
      </c>
      <c r="C1049" s="292" t="str">
        <f>'Historical VAR Data'!F3511</f>
        <v>89.71</v>
      </c>
      <c r="D1049" s="329">
        <f t="shared" si="32"/>
        <v>-2.6161528441163817E-2</v>
      </c>
      <c r="E1049" s="329">
        <v>1.2756829984195027E-2</v>
      </c>
      <c r="G1049">
        <v>1038</v>
      </c>
      <c r="H1049">
        <f t="shared" ca="1" si="33"/>
        <v>-6.6331644577744516E-3</v>
      </c>
    </row>
    <row r="1050" spans="2:8">
      <c r="B1050" s="293">
        <f>'Historical VAR Data'!B977</f>
        <v>44270</v>
      </c>
      <c r="C1050" s="292" t="str">
        <f>'Historical VAR Data'!F977</f>
        <v>92.12</v>
      </c>
      <c r="D1050" s="329">
        <f t="shared" si="32"/>
        <v>-5.827029237374759E-2</v>
      </c>
      <c r="E1050" s="329">
        <v>1.2752858399296513E-2</v>
      </c>
      <c r="G1050">
        <v>1039</v>
      </c>
      <c r="H1050">
        <f t="shared" ca="1" si="33"/>
        <v>-4.1188466446558157E-4</v>
      </c>
    </row>
    <row r="1051" spans="2:8">
      <c r="B1051" s="293">
        <f>'Historical VAR Data'!B3851</f>
        <v>40014</v>
      </c>
      <c r="C1051" s="292" t="str">
        <f>'Historical VAR Data'!F3851</f>
        <v>97.82</v>
      </c>
      <c r="D1051" s="329">
        <f t="shared" si="32"/>
        <v>2.4937133277451756E-2</v>
      </c>
      <c r="E1051" s="329">
        <v>1.2734237498705763E-2</v>
      </c>
      <c r="G1051">
        <v>1040</v>
      </c>
      <c r="H1051">
        <f t="shared" ca="1" si="33"/>
        <v>-2.435788200028402E-2</v>
      </c>
    </row>
    <row r="1052" spans="2:8">
      <c r="B1052" s="293">
        <f>'Historical VAR Data'!B3495</f>
        <v>40536</v>
      </c>
      <c r="C1052" s="292" t="str">
        <f>'Historical VAR Data'!F3495</f>
        <v>95.44</v>
      </c>
      <c r="D1052" s="329">
        <f t="shared" si="32"/>
        <v>0.22374663418386978</v>
      </c>
      <c r="E1052" s="329">
        <v>1.273344651952465E-2</v>
      </c>
      <c r="G1052">
        <v>1041</v>
      </c>
      <c r="H1052">
        <f t="shared" ca="1" si="33"/>
        <v>3.3644133755380334E-2</v>
      </c>
    </row>
    <row r="1053" spans="2:8">
      <c r="B1053" s="293">
        <f>'Historical VAR Data'!B2486</f>
        <v>42034</v>
      </c>
      <c r="C1053" s="292" t="str">
        <f>'Historical VAR Data'!F2486</f>
        <v>77.99</v>
      </c>
      <c r="D1053" s="329">
        <f t="shared" si="32"/>
        <v>0.10093167701863341</v>
      </c>
      <c r="E1053" s="329">
        <v>1.2725620049344107E-2</v>
      </c>
      <c r="G1053">
        <v>1042</v>
      </c>
      <c r="H1053">
        <f t="shared" ca="1" si="33"/>
        <v>1.785590546387698E-2</v>
      </c>
    </row>
    <row r="1054" spans="2:8">
      <c r="B1054" s="293">
        <f>'Historical VAR Data'!B1069</f>
        <v>44134</v>
      </c>
      <c r="C1054" s="292" t="str">
        <f>'Historical VAR Data'!F1069</f>
        <v>70.84</v>
      </c>
      <c r="D1054" s="329">
        <f t="shared" si="32"/>
        <v>-0.21253890618052459</v>
      </c>
      <c r="E1054" s="329">
        <v>1.2723373838456047E-2</v>
      </c>
      <c r="G1054">
        <v>1043</v>
      </c>
      <c r="H1054">
        <f t="shared" ca="1" si="33"/>
        <v>-2.1929072053771197E-2</v>
      </c>
    </row>
    <row r="1055" spans="2:8">
      <c r="B1055" s="293">
        <f>'Historical VAR Data'!B965</f>
        <v>44287</v>
      </c>
      <c r="C1055" s="292" t="str">
        <f>'Historical VAR Data'!F965</f>
        <v>89.96</v>
      </c>
      <c r="D1055" s="329">
        <f t="shared" si="32"/>
        <v>0.91241496598639449</v>
      </c>
      <c r="E1055" s="329">
        <v>1.2720927614544585E-2</v>
      </c>
      <c r="G1055">
        <v>1044</v>
      </c>
      <c r="H1055">
        <f t="shared" ca="1" si="33"/>
        <v>-3.8361549900750237E-3</v>
      </c>
    </row>
    <row r="1056" spans="2:8">
      <c r="B1056" s="293">
        <f>'Historical VAR Data'!B4782</f>
        <v>38630</v>
      </c>
      <c r="C1056" s="292" t="str">
        <f>'Historical VAR Data'!F4782</f>
        <v>47.04</v>
      </c>
      <c r="D1056" s="329">
        <f t="shared" si="32"/>
        <v>-0.88166930797675647</v>
      </c>
      <c r="E1056" s="329">
        <v>1.2701829924650082E-2</v>
      </c>
      <c r="G1056">
        <v>1045</v>
      </c>
      <c r="H1056">
        <f t="shared" ca="1" si="33"/>
        <v>-3.1355450628803572E-2</v>
      </c>
    </row>
    <row r="1057" spans="2:8">
      <c r="B1057" s="293">
        <f>'Historical VAR Data'!B132</f>
        <v>45523</v>
      </c>
      <c r="C1057" s="292" t="str">
        <f>'Historical VAR Data'!F132</f>
        <v>397.53</v>
      </c>
      <c r="D1057" s="329">
        <f t="shared" si="32"/>
        <v>0.20987917338771031</v>
      </c>
      <c r="E1057" s="329">
        <v>1.2686282002292602E-2</v>
      </c>
      <c r="G1057">
        <v>1046</v>
      </c>
      <c r="H1057">
        <f t="shared" ca="1" si="33"/>
        <v>-4.2130813088147853E-2</v>
      </c>
    </row>
    <row r="1058" spans="2:8">
      <c r="B1058" s="293">
        <f>'Historical VAR Data'!B226</f>
        <v>45379</v>
      </c>
      <c r="C1058" s="292" t="str">
        <f>'Historical VAR Data'!F226</f>
        <v>328.57</v>
      </c>
      <c r="D1058" s="329">
        <f t="shared" si="32"/>
        <v>-0.19968335160151021</v>
      </c>
      <c r="E1058" s="329">
        <v>1.2667200887628719E-2</v>
      </c>
      <c r="G1058">
        <v>1047</v>
      </c>
      <c r="H1058">
        <f t="shared" ca="1" si="33"/>
        <v>2.7156232681732121E-2</v>
      </c>
    </row>
    <row r="1059" spans="2:8">
      <c r="B1059" s="293">
        <f>'Historical VAR Data'!B111</f>
        <v>45552</v>
      </c>
      <c r="C1059" s="292" t="str">
        <f>'Historical VAR Data'!F111</f>
        <v>410.55</v>
      </c>
      <c r="D1059" s="329">
        <f t="shared" si="32"/>
        <v>4.8209272649936192</v>
      </c>
      <c r="E1059" s="329">
        <v>1.2653544472398982E-2</v>
      </c>
      <c r="G1059">
        <v>1048</v>
      </c>
      <c r="H1059">
        <f t="shared" ca="1" si="33"/>
        <v>2.0791452883431764E-2</v>
      </c>
    </row>
    <row r="1060" spans="2:8">
      <c r="B1060" s="293">
        <f>'Historical VAR Data'!B1195</f>
        <v>43956</v>
      </c>
      <c r="C1060" s="292" t="str">
        <f>'Historical VAR Data'!F1195</f>
        <v>70.53</v>
      </c>
      <c r="D1060" s="329">
        <f t="shared" si="32"/>
        <v>0.17237367021276603</v>
      </c>
      <c r="E1060" s="329">
        <v>1.2634601579325132E-2</v>
      </c>
      <c r="G1060">
        <v>1049</v>
      </c>
      <c r="H1060">
        <f t="shared" ca="1" si="33"/>
        <v>3.0959042366355369E-2</v>
      </c>
    </row>
    <row r="1061" spans="2:8">
      <c r="B1061" s="293">
        <f>'Historical VAR Data'!B4678</f>
        <v>38785</v>
      </c>
      <c r="C1061" s="292" t="str">
        <f>'Historical VAR Data'!F4678</f>
        <v>60.16</v>
      </c>
      <c r="D1061" s="329">
        <f t="shared" si="32"/>
        <v>-0.38530703995095539</v>
      </c>
      <c r="E1061" s="329">
        <v>1.2624137350614375E-2</v>
      </c>
      <c r="G1061">
        <v>1050</v>
      </c>
      <c r="H1061">
        <f t="shared" ca="1" si="33"/>
        <v>-2.3271552769756277E-2</v>
      </c>
    </row>
    <row r="1062" spans="2:8">
      <c r="B1062" s="293">
        <f>'Historical VAR Data'!B1985</f>
        <v>42779</v>
      </c>
      <c r="C1062" s="292" t="str">
        <f>'Historical VAR Data'!F1985</f>
        <v>97.87</v>
      </c>
      <c r="D1062" s="329">
        <f t="shared" si="32"/>
        <v>-0.1034261634298277</v>
      </c>
      <c r="E1062" s="329">
        <v>1.262286601138126E-2</v>
      </c>
      <c r="G1062">
        <v>1051</v>
      </c>
      <c r="H1062">
        <f t="shared" ca="1" si="33"/>
        <v>-2.1045437948369331E-2</v>
      </c>
    </row>
    <row r="1063" spans="2:8">
      <c r="B1063" s="293">
        <f>'Historical VAR Data'!B4232</f>
        <v>39442</v>
      </c>
      <c r="C1063" s="292" t="str">
        <f>'Historical VAR Data'!F4232</f>
        <v>109.16</v>
      </c>
      <c r="D1063" s="329">
        <f t="shared" si="32"/>
        <v>-7.7265703117899145E-3</v>
      </c>
      <c r="E1063" s="329">
        <v>1.2615955473098326E-2</v>
      </c>
      <c r="G1063">
        <v>1052</v>
      </c>
      <c r="H1063">
        <f t="shared" ca="1" si="33"/>
        <v>-1.8074604724322382E-3</v>
      </c>
    </row>
    <row r="1064" spans="2:8">
      <c r="B1064" s="293">
        <f>'Historical VAR Data'!B3742</f>
        <v>40176</v>
      </c>
      <c r="C1064" s="292" t="str">
        <f>'Historical VAR Data'!F3742</f>
        <v>110.01</v>
      </c>
      <c r="D1064" s="329">
        <f t="shared" si="32"/>
        <v>1.1058575803981623</v>
      </c>
      <c r="E1064" s="329">
        <v>1.2610456553755565E-2</v>
      </c>
      <c r="G1064">
        <v>1053</v>
      </c>
      <c r="H1064">
        <f t="shared" ca="1" si="33"/>
        <v>-3.9904717440051127E-2</v>
      </c>
    </row>
    <row r="1065" spans="2:8">
      <c r="B1065" s="293">
        <f>'Historical VAR Data'!B4699</f>
        <v>38755</v>
      </c>
      <c r="C1065" s="292" t="str">
        <f>'Historical VAR Data'!F4699</f>
        <v>52.24</v>
      </c>
      <c r="D1065" s="329">
        <f t="shared" si="32"/>
        <v>-0.46282776349614396</v>
      </c>
      <c r="E1065" s="329">
        <v>1.2599340957549884E-2</v>
      </c>
      <c r="G1065">
        <v>1054</v>
      </c>
      <c r="H1065">
        <f t="shared" ca="1" si="33"/>
        <v>4.0981982827464911E-3</v>
      </c>
    </row>
    <row r="1066" spans="2:8">
      <c r="B1066" s="293">
        <f>'Historical VAR Data'!B3486</f>
        <v>40549</v>
      </c>
      <c r="C1066" s="292" t="str">
        <f>'Historical VAR Data'!F3486</f>
        <v>97.25</v>
      </c>
      <c r="D1066" s="329">
        <f t="shared" si="32"/>
        <v>-4.9736173539183144E-2</v>
      </c>
      <c r="E1066" s="329">
        <v>1.2598917117867489E-2</v>
      </c>
      <c r="G1066">
        <v>1055</v>
      </c>
      <c r="H1066">
        <f t="shared" ca="1" si="33"/>
        <v>7.6323463736047486E-3</v>
      </c>
    </row>
    <row r="1067" spans="2:8">
      <c r="B1067" s="293">
        <f>'Historical VAR Data'!B1585</f>
        <v>43368</v>
      </c>
      <c r="C1067" s="292" t="str">
        <f>'Historical VAR Data'!F1585</f>
        <v>102.34</v>
      </c>
      <c r="D1067" s="329">
        <f t="shared" si="32"/>
        <v>0.64931506849315079</v>
      </c>
      <c r="E1067" s="329">
        <v>1.2565548629662712E-2</v>
      </c>
      <c r="G1067">
        <v>1056</v>
      </c>
      <c r="H1067">
        <f t="shared" ca="1" si="33"/>
        <v>7.6309255029266398E-3</v>
      </c>
    </row>
    <row r="1068" spans="2:8">
      <c r="B1068" s="293">
        <f>'Historical VAR Data'!B2666</f>
        <v>41766</v>
      </c>
      <c r="C1068" s="292" t="str">
        <f>'Historical VAR Data'!F2666</f>
        <v>62.05</v>
      </c>
      <c r="D1068" s="329">
        <f t="shared" si="32"/>
        <v>-0.19873450413223143</v>
      </c>
      <c r="E1068" s="329">
        <v>1.2565274151435966E-2</v>
      </c>
      <c r="G1068">
        <v>1057</v>
      </c>
      <c r="H1068">
        <f t="shared" ca="1" si="33"/>
        <v>-7.0940482412147196E-3</v>
      </c>
    </row>
    <row r="1069" spans="2:8">
      <c r="B1069" s="293">
        <f>'Historical VAR Data'!B2791</f>
        <v>41578</v>
      </c>
      <c r="C1069" s="292" t="str">
        <f>'Historical VAR Data'!F2791</f>
        <v>77.44</v>
      </c>
      <c r="D1069" s="329">
        <f t="shared" si="32"/>
        <v>-0.8055834504920667</v>
      </c>
      <c r="E1069" s="329">
        <v>1.2552301255230044E-2</v>
      </c>
      <c r="G1069">
        <v>1058</v>
      </c>
      <c r="H1069">
        <f t="shared" ca="1" si="33"/>
        <v>3.2009877075755422E-2</v>
      </c>
    </row>
    <row r="1070" spans="2:8">
      <c r="B1070" s="293">
        <f>'Historical VAR Data'!B83</f>
        <v>45593</v>
      </c>
      <c r="C1070" s="292" t="str">
        <f>'Historical VAR Data'!F83</f>
        <v>398.32</v>
      </c>
      <c r="D1070" s="329">
        <f t="shared" si="32"/>
        <v>3.1034305140620173</v>
      </c>
      <c r="E1070" s="329">
        <v>1.2532092834083243E-2</v>
      </c>
      <c r="G1070">
        <v>1059</v>
      </c>
      <c r="H1070">
        <f t="shared" ca="1" si="33"/>
        <v>2.8205639339724888E-2</v>
      </c>
    </row>
    <row r="1071" spans="2:8">
      <c r="B1071" s="293">
        <f>'Historical VAR Data'!B3616</f>
        <v>40361</v>
      </c>
      <c r="C1071" s="292" t="str">
        <f>'Historical VAR Data'!F3616</f>
        <v>97.07</v>
      </c>
      <c r="D1071" s="329">
        <f t="shared" si="32"/>
        <v>7.0821842250413533E-2</v>
      </c>
      <c r="E1071" s="329">
        <v>1.2516950036507652E-2</v>
      </c>
      <c r="G1071">
        <v>1060</v>
      </c>
      <c r="H1071">
        <f t="shared" ca="1" si="33"/>
        <v>-5.7535693596850136E-3</v>
      </c>
    </row>
    <row r="1072" spans="2:8">
      <c r="B1072" s="293">
        <f>'Historical VAR Data'!B3431</f>
        <v>40630</v>
      </c>
      <c r="C1072" s="292" t="str">
        <f>'Historical VAR Data'!F3431</f>
        <v>90.65</v>
      </c>
      <c r="D1072" s="329">
        <f t="shared" si="32"/>
        <v>-0.29564879564879554</v>
      </c>
      <c r="E1072" s="329">
        <v>1.2509773260359706E-2</v>
      </c>
      <c r="G1072">
        <v>1061</v>
      </c>
      <c r="H1072">
        <f t="shared" ca="1" si="33"/>
        <v>-1.9070914372551685E-2</v>
      </c>
    </row>
    <row r="1073" spans="2:8">
      <c r="B1073" s="293">
        <f>'Historical VAR Data'!B833</f>
        <v>44482</v>
      </c>
      <c r="C1073" s="292" t="str">
        <f>'Historical VAR Data'!F833</f>
        <v>128.70</v>
      </c>
      <c r="D1073" s="329">
        <f t="shared" si="32"/>
        <v>0.31272949816401446</v>
      </c>
      <c r="E1073" s="329">
        <v>1.2508850601840839E-2</v>
      </c>
      <c r="G1073">
        <v>1062</v>
      </c>
      <c r="H1073">
        <f t="shared" ca="1" si="33"/>
        <v>-2.8218852251686168E-2</v>
      </c>
    </row>
    <row r="1074" spans="2:8">
      <c r="B1074" s="293">
        <f>'Historical VAR Data'!B906</f>
        <v>44376</v>
      </c>
      <c r="C1074" s="292" t="str">
        <f>'Historical VAR Data'!F906</f>
        <v>98.04</v>
      </c>
      <c r="D1074" s="329">
        <f t="shared" si="32"/>
        <v>0.10930074677528866</v>
      </c>
      <c r="E1074" s="329">
        <v>1.2496127233295549E-2</v>
      </c>
      <c r="G1074">
        <v>1063</v>
      </c>
      <c r="H1074">
        <f t="shared" ca="1" si="33"/>
        <v>-1.2308338463554072E-2</v>
      </c>
    </row>
    <row r="1075" spans="2:8">
      <c r="B1075" s="293">
        <f>'Historical VAR Data'!B1478</f>
        <v>43525</v>
      </c>
      <c r="C1075" s="292" t="str">
        <f>'Historical VAR Data'!F1478</f>
        <v>88.38</v>
      </c>
      <c r="D1075" s="329">
        <f t="shared" si="32"/>
        <v>0.1002116270384663</v>
      </c>
      <c r="E1075" s="329">
        <v>1.2487111925764568E-2</v>
      </c>
      <c r="G1075">
        <v>1064</v>
      </c>
      <c r="H1075">
        <f t="shared" ca="1" si="33"/>
        <v>-1.8004403647594952E-2</v>
      </c>
    </row>
    <row r="1076" spans="2:8">
      <c r="B1076" s="293">
        <f>'Historical VAR Data'!B2612</f>
        <v>41842</v>
      </c>
      <c r="C1076" s="292" t="str">
        <f>'Historical VAR Data'!F2612</f>
        <v>80.33</v>
      </c>
      <c r="D1076" s="329">
        <f t="shared" si="32"/>
        <v>-0.16392589508742714</v>
      </c>
      <c r="E1076" s="329">
        <v>1.2477943029997414E-2</v>
      </c>
      <c r="G1076">
        <v>1065</v>
      </c>
      <c r="H1076">
        <f t="shared" ca="1" si="33"/>
        <v>-9.3554049106686476E-3</v>
      </c>
    </row>
    <row r="1077" spans="2:8">
      <c r="B1077" s="293">
        <f>'Historical VAR Data'!B3828</f>
        <v>40045</v>
      </c>
      <c r="C1077" s="292" t="str">
        <f>'Historical VAR Data'!F3828</f>
        <v>96.08</v>
      </c>
      <c r="D1077" s="329">
        <f t="shared" si="32"/>
        <v>-2.4964481428861457E-2</v>
      </c>
      <c r="E1077" s="329">
        <v>1.2434141201264411E-2</v>
      </c>
      <c r="G1077">
        <v>1066</v>
      </c>
      <c r="H1077">
        <f t="shared" ca="1" si="33"/>
        <v>7.2106459033997516E-3</v>
      </c>
    </row>
    <row r="1078" spans="2:8">
      <c r="B1078" s="293">
        <f>'Historical VAR Data'!B884</f>
        <v>44407</v>
      </c>
      <c r="C1078" s="292" t="str">
        <f>'Historical VAR Data'!F884</f>
        <v>98.54</v>
      </c>
      <c r="D1078" s="329">
        <f t="shared" si="32"/>
        <v>-0.16562235393734115</v>
      </c>
      <c r="E1078" s="329">
        <v>1.2431932600431603E-2</v>
      </c>
      <c r="G1078">
        <v>1067</v>
      </c>
      <c r="H1078">
        <f t="shared" ca="1" si="33"/>
        <v>-3.4046122598498144E-3</v>
      </c>
    </row>
    <row r="1079" spans="2:8">
      <c r="B1079" s="293">
        <f>'Historical VAR Data'!B821</f>
        <v>44501</v>
      </c>
      <c r="C1079" s="292" t="str">
        <f>'Historical VAR Data'!F821</f>
        <v>118.10</v>
      </c>
      <c r="D1079" s="329">
        <f t="shared" si="32"/>
        <v>8.1699945044879901E-2</v>
      </c>
      <c r="E1079" s="329">
        <v>1.2430347192455967E-2</v>
      </c>
      <c r="G1079">
        <v>1068</v>
      </c>
      <c r="H1079">
        <f t="shared" ca="1" si="33"/>
        <v>4.0353883895300945E-2</v>
      </c>
    </row>
    <row r="1080" spans="2:8">
      <c r="B1080" s="293">
        <f>'Historical VAR Data'!B3735</f>
        <v>40186</v>
      </c>
      <c r="C1080" s="292" t="str">
        <f>'Historical VAR Data'!F3735</f>
        <v>109.18</v>
      </c>
      <c r="D1080" s="329">
        <f t="shared" si="32"/>
        <v>-0.68852879924685473</v>
      </c>
      <c r="E1080" s="329">
        <v>1.2425816023738904E-2</v>
      </c>
      <c r="G1080">
        <v>1069</v>
      </c>
      <c r="H1080">
        <f t="shared" ca="1" si="33"/>
        <v>1.803412398236701E-2</v>
      </c>
    </row>
    <row r="1081" spans="2:8">
      <c r="B1081" s="293">
        <f>'Historical VAR Data'!B241</f>
        <v>45356</v>
      </c>
      <c r="C1081" s="292" t="str">
        <f>'Historical VAR Data'!F241</f>
        <v>350.53</v>
      </c>
      <c r="D1081" s="329">
        <f t="shared" si="32"/>
        <v>3.5707393402008081</v>
      </c>
      <c r="E1081" s="329">
        <v>1.2419489934436515E-2</v>
      </c>
      <c r="G1081">
        <v>1070</v>
      </c>
      <c r="H1081">
        <f t="shared" ca="1" si="33"/>
        <v>1.1406876076527083E-2</v>
      </c>
    </row>
    <row r="1082" spans="2:8">
      <c r="B1082" s="293">
        <f>'Historical VAR Data'!B2799</f>
        <v>41568</v>
      </c>
      <c r="C1082" s="292" t="str">
        <f>'Historical VAR Data'!F2799</f>
        <v>76.69</v>
      </c>
      <c r="D1082" s="329">
        <f t="shared" si="32"/>
        <v>0.64712199312714769</v>
      </c>
      <c r="E1082" s="329">
        <v>1.2409240924092379E-2</v>
      </c>
      <c r="G1082">
        <v>1071</v>
      </c>
      <c r="H1082">
        <f t="shared" ca="1" si="33"/>
        <v>1.7797730813153526E-3</v>
      </c>
    </row>
    <row r="1083" spans="2:8">
      <c r="B1083" s="293">
        <f>'Historical VAR Data'!B4738</f>
        <v>38698</v>
      </c>
      <c r="C1083" s="292" t="str">
        <f>'Historical VAR Data'!F4738</f>
        <v>46.56</v>
      </c>
      <c r="D1083" s="329">
        <f t="shared" si="32"/>
        <v>-0.36730534039951079</v>
      </c>
      <c r="E1083" s="329">
        <v>1.2393998695368565E-2</v>
      </c>
      <c r="G1083">
        <v>1072</v>
      </c>
      <c r="H1083">
        <f t="shared" ca="1" si="33"/>
        <v>2.0186875489958598E-2</v>
      </c>
    </row>
    <row r="1084" spans="2:8">
      <c r="B1084" s="293">
        <f>'Historical VAR Data'!B4331</f>
        <v>39296</v>
      </c>
      <c r="C1084" s="292" t="str">
        <f>'Historical VAR Data'!F4331</f>
        <v>73.59</v>
      </c>
      <c r="D1084" s="329">
        <f t="shared" si="32"/>
        <v>-0.19644027080148499</v>
      </c>
      <c r="E1084" s="329">
        <v>1.2381345439537842E-2</v>
      </c>
      <c r="G1084">
        <v>1073</v>
      </c>
      <c r="H1084">
        <f t="shared" ca="1" si="33"/>
        <v>3.8895533606683351E-3</v>
      </c>
    </row>
    <row r="1085" spans="2:8">
      <c r="B1085" s="293">
        <f>'Historical VAR Data'!B972</f>
        <v>44277</v>
      </c>
      <c r="C1085" s="292" t="str">
        <f>'Historical VAR Data'!F972</f>
        <v>91.58</v>
      </c>
      <c r="D1085" s="329">
        <f t="shared" si="32"/>
        <v>2.737267220103206E-2</v>
      </c>
      <c r="E1085" s="329">
        <v>1.2381162944948095E-2</v>
      </c>
      <c r="G1085">
        <v>1074</v>
      </c>
      <c r="H1085">
        <f t="shared" ca="1" si="33"/>
        <v>1.5518322531174435E-2</v>
      </c>
    </row>
    <row r="1086" spans="2:8">
      <c r="B1086" s="293">
        <f>'Historical VAR Data'!B3509</f>
        <v>40515</v>
      </c>
      <c r="C1086" s="292" t="str">
        <f>'Historical VAR Data'!F3509</f>
        <v>89.14</v>
      </c>
      <c r="D1086" s="329">
        <f t="shared" si="32"/>
        <v>3.8080819843950106E-2</v>
      </c>
      <c r="E1086" s="329">
        <v>1.2379329926178347E-2</v>
      </c>
      <c r="G1086">
        <v>1075</v>
      </c>
      <c r="H1086">
        <f t="shared" ca="1" si="33"/>
        <v>-4.897419826614699E-2</v>
      </c>
    </row>
    <row r="1087" spans="2:8">
      <c r="B1087" s="293">
        <f>'Historical VAR Data'!B2062</f>
        <v>42667</v>
      </c>
      <c r="C1087" s="292" t="str">
        <f>'Historical VAR Data'!F2062</f>
        <v>85.87</v>
      </c>
      <c r="D1087" s="329">
        <f t="shared" si="32"/>
        <v>-0.74719580769570471</v>
      </c>
      <c r="E1087" s="329">
        <v>1.2379155859467241E-2</v>
      </c>
      <c r="G1087">
        <v>1076</v>
      </c>
      <c r="H1087">
        <f t="shared" ca="1" si="33"/>
        <v>8.0133407418915819E-3</v>
      </c>
    </row>
    <row r="1088" spans="2:8">
      <c r="B1088" s="293">
        <f>'Historical VAR Data'!B211</f>
        <v>45405</v>
      </c>
      <c r="C1088" s="292" t="str">
        <f>'Historical VAR Data'!F211</f>
        <v>339.67</v>
      </c>
      <c r="D1088" s="329">
        <f t="shared" si="32"/>
        <v>3.3930419037765138</v>
      </c>
      <c r="E1088" s="329">
        <v>1.2368860276585701E-2</v>
      </c>
      <c r="G1088">
        <v>1077</v>
      </c>
      <c r="H1088">
        <f t="shared" ca="1" si="33"/>
        <v>5.4001206874197388E-3</v>
      </c>
    </row>
    <row r="1089" spans="2:8">
      <c r="B1089" s="293">
        <f>'Historical VAR Data'!B2255</f>
        <v>42377</v>
      </c>
      <c r="C1089" s="292" t="str">
        <f>'Historical VAR Data'!F2255</f>
        <v>77.32</v>
      </c>
      <c r="D1089" s="329">
        <f t="shared" si="32"/>
        <v>0.23652646729569793</v>
      </c>
      <c r="E1089" s="329">
        <v>1.230688661953388E-2</v>
      </c>
      <c r="G1089">
        <v>1078</v>
      </c>
      <c r="H1089">
        <f t="shared" ca="1" si="33"/>
        <v>-4.0270433120562941E-3</v>
      </c>
    </row>
    <row r="1090" spans="2:8">
      <c r="B1090" s="293">
        <f>'Historical VAR Data'!B4503</f>
        <v>39043</v>
      </c>
      <c r="C1090" s="292" t="str">
        <f>'Historical VAR Data'!F4503</f>
        <v>62.53</v>
      </c>
      <c r="D1090" s="329">
        <f t="shared" si="32"/>
        <v>-0.29678362573099415</v>
      </c>
      <c r="E1090" s="329">
        <v>1.2303707301278905E-2</v>
      </c>
      <c r="G1090">
        <v>1079</v>
      </c>
      <c r="H1090">
        <f t="shared" ca="1" si="33"/>
        <v>-1.1057365473134293E-2</v>
      </c>
    </row>
    <row r="1091" spans="2:8">
      <c r="B1091" s="293">
        <f>'Historical VAR Data'!B4150</f>
        <v>39563</v>
      </c>
      <c r="C1091" s="292" t="str">
        <f>'Historical VAR Data'!F4150</f>
        <v>88.92</v>
      </c>
      <c r="D1091" s="329">
        <f t="shared" si="32"/>
        <v>0.95557510446448213</v>
      </c>
      <c r="E1091" s="329">
        <v>1.2295081967213095E-2</v>
      </c>
      <c r="G1091">
        <v>1080</v>
      </c>
      <c r="H1091">
        <f t="shared" ca="1" si="33"/>
        <v>2.8102402373596926E-2</v>
      </c>
    </row>
    <row r="1092" spans="2:8">
      <c r="B1092" s="293">
        <f>'Historical VAR Data'!B4741</f>
        <v>38693</v>
      </c>
      <c r="C1092" s="292" t="str">
        <f>'Historical VAR Data'!F4741</f>
        <v>45.47</v>
      </c>
      <c r="D1092" s="329">
        <f t="shared" si="32"/>
        <v>-0.50484591092235653</v>
      </c>
      <c r="E1092" s="329">
        <v>1.2243989314336534E-2</v>
      </c>
      <c r="G1092">
        <v>1081</v>
      </c>
      <c r="H1092">
        <f t="shared" ca="1" si="33"/>
        <v>1.6022415073745112E-3</v>
      </c>
    </row>
    <row r="1093" spans="2:8">
      <c r="B1093" s="293">
        <f>'Historical VAR Data'!B2023</f>
        <v>42724</v>
      </c>
      <c r="C1093" s="292" t="str">
        <f>'Historical VAR Data'!F2023</f>
        <v>91.83</v>
      </c>
      <c r="D1093" s="329">
        <f t="shared" si="32"/>
        <v>0.19306223203845654</v>
      </c>
      <c r="E1093" s="329">
        <v>1.223544973544973E-2</v>
      </c>
      <c r="G1093">
        <v>1082</v>
      </c>
      <c r="H1093">
        <f t="shared" ca="1" si="33"/>
        <v>-1.2171180285697487E-3</v>
      </c>
    </row>
    <row r="1094" spans="2:8">
      <c r="B1094" s="293">
        <f>'Historical VAR Data'!B2191</f>
        <v>42473</v>
      </c>
      <c r="C1094" s="292" t="str">
        <f>'Historical VAR Data'!F2191</f>
        <v>76.97</v>
      </c>
      <c r="D1094" s="329">
        <f t="shared" si="32"/>
        <v>-0.12274903122863</v>
      </c>
      <c r="E1094" s="329">
        <v>1.22304050499736E-2</v>
      </c>
      <c r="G1094">
        <v>1083</v>
      </c>
      <c r="H1094">
        <f t="shared" ca="1" si="33"/>
        <v>6.3301483045181571E-3</v>
      </c>
    </row>
    <row r="1095" spans="2:8">
      <c r="B1095" s="293">
        <f>'Historical VAR Data'!B4174</f>
        <v>39525</v>
      </c>
      <c r="C1095" s="292" t="str">
        <f>'Historical VAR Data'!F4174</f>
        <v>87.74</v>
      </c>
      <c r="D1095" s="329">
        <f t="shared" si="32"/>
        <v>0.7374257425742573</v>
      </c>
      <c r="E1095" s="329">
        <v>1.2228887863405492E-2</v>
      </c>
      <c r="G1095">
        <v>1084</v>
      </c>
      <c r="H1095">
        <f t="shared" ca="1" si="33"/>
        <v>-2.4489721369848838E-2</v>
      </c>
    </row>
    <row r="1096" spans="2:8">
      <c r="B1096" s="293">
        <f>'Historical VAR Data'!B4703</f>
        <v>38749</v>
      </c>
      <c r="C1096" s="292" t="str">
        <f>'Historical VAR Data'!F4703</f>
        <v>50.50</v>
      </c>
      <c r="D1096" s="329">
        <f t="shared" si="32"/>
        <v>-0.36517913262099305</v>
      </c>
      <c r="E1096" s="329">
        <v>1.2226899178192011E-2</v>
      </c>
      <c r="G1096">
        <v>1085</v>
      </c>
      <c r="H1096">
        <f t="shared" ca="1" si="33"/>
        <v>-2.084937828946502E-2</v>
      </c>
    </row>
    <row r="1097" spans="2:8">
      <c r="B1097" s="293">
        <f>'Historical VAR Data'!B2893</f>
        <v>41429</v>
      </c>
      <c r="C1097" s="292" t="str">
        <f>'Historical VAR Data'!F2893</f>
        <v>79.55</v>
      </c>
      <c r="D1097" s="329">
        <f t="shared" si="32"/>
        <v>-0.15092325755149963</v>
      </c>
      <c r="E1097" s="329">
        <v>1.2215294566738691E-2</v>
      </c>
      <c r="G1097">
        <v>1086</v>
      </c>
      <c r="H1097">
        <f t="shared" ca="1" si="33"/>
        <v>3.7575172052892042E-2</v>
      </c>
    </row>
    <row r="1098" spans="2:8">
      <c r="B1098" s="293">
        <f>'Historical VAR Data'!B1911</f>
        <v>42888</v>
      </c>
      <c r="C1098" s="292" t="str">
        <f>'Historical VAR Data'!F1911</f>
        <v>93.69</v>
      </c>
      <c r="D1098" s="329">
        <f t="shared" si="32"/>
        <v>8.6512814565696317E-2</v>
      </c>
      <c r="E1098" s="329">
        <v>1.2208297320656822E-2</v>
      </c>
      <c r="G1098">
        <v>1087</v>
      </c>
      <c r="H1098">
        <f t="shared" ca="1" si="33"/>
        <v>1.336257863212262E-2</v>
      </c>
    </row>
    <row r="1099" spans="2:8">
      <c r="B1099" s="293">
        <f>'Historical VAR Data'!B2436</f>
        <v>42111</v>
      </c>
      <c r="C1099" s="292" t="str">
        <f>'Historical VAR Data'!F2436</f>
        <v>86.23</v>
      </c>
      <c r="D1099" s="329">
        <f t="shared" si="32"/>
        <v>-7.1797631862217451E-2</v>
      </c>
      <c r="E1099" s="329">
        <v>1.2208005634464213E-2</v>
      </c>
      <c r="G1099">
        <v>1088</v>
      </c>
      <c r="H1099">
        <f t="shared" ca="1" si="33"/>
        <v>-8.9155964271662048E-3</v>
      </c>
    </row>
    <row r="1100" spans="2:8">
      <c r="B1100" s="293">
        <f>'Historical VAR Data'!B3207</f>
        <v>40962</v>
      </c>
      <c r="C1100" s="292" t="str">
        <f>'Historical VAR Data'!F3207</f>
        <v>92.90</v>
      </c>
      <c r="D1100" s="329">
        <f t="shared" ref="D1100:D1163" si="34">(C1100-C1101)/C1101</f>
        <v>0.25574479589078131</v>
      </c>
      <c r="E1100" s="329">
        <v>1.220309435606891E-2</v>
      </c>
      <c r="G1100">
        <v>1089</v>
      </c>
      <c r="H1100">
        <f t="shared" ca="1" si="33"/>
        <v>-6.7861679680619093E-3</v>
      </c>
    </row>
    <row r="1101" spans="2:8">
      <c r="B1101" s="293">
        <f>'Historical VAR Data'!B4334</f>
        <v>39293</v>
      </c>
      <c r="C1101" s="292" t="str">
        <f>'Historical VAR Data'!F4334</f>
        <v>73.98</v>
      </c>
      <c r="D1101" s="329">
        <f t="shared" si="34"/>
        <v>-0.28803772495428731</v>
      </c>
      <c r="E1101" s="329">
        <v>1.2176768367765775E-2</v>
      </c>
      <c r="G1101">
        <v>1090</v>
      </c>
      <c r="H1101">
        <f t="shared" ref="H1101:H1164" ca="1" si="35">_xlfn.NORM.INV(RAND(),N$12,N$13)</f>
        <v>2.6461325450800984E-2</v>
      </c>
    </row>
    <row r="1102" spans="2:8">
      <c r="B1102" s="293">
        <f>'Historical VAR Data'!B1817</f>
        <v>43026</v>
      </c>
      <c r="C1102" s="292" t="str">
        <f>'Historical VAR Data'!F1817</f>
        <v>103.91</v>
      </c>
      <c r="D1102" s="329">
        <f t="shared" si="34"/>
        <v>0.2754388118325764</v>
      </c>
      <c r="E1102" s="329">
        <v>1.2176115332164427E-2</v>
      </c>
      <c r="G1102">
        <v>1091</v>
      </c>
      <c r="H1102">
        <f t="shared" ca="1" si="35"/>
        <v>-2.9286274727847846E-2</v>
      </c>
    </row>
    <row r="1103" spans="2:8">
      <c r="B1103" s="293">
        <f>'Historical VAR Data'!B3306</f>
        <v>40813</v>
      </c>
      <c r="C1103" s="292" t="str">
        <f>'Historical VAR Data'!F3306</f>
        <v>81.47</v>
      </c>
      <c r="D1103" s="329">
        <f t="shared" si="34"/>
        <v>1.0042152243987135E-2</v>
      </c>
      <c r="E1103" s="329">
        <v>1.2175425518698026E-2</v>
      </c>
      <c r="G1103">
        <v>1092</v>
      </c>
      <c r="H1103">
        <f t="shared" ca="1" si="35"/>
        <v>-1.4079285162848549E-2</v>
      </c>
    </row>
    <row r="1104" spans="2:8">
      <c r="B1104" s="293">
        <f>'Historical VAR Data'!B1044</f>
        <v>44172</v>
      </c>
      <c r="C1104" s="292" t="str">
        <f>'Historical VAR Data'!F1044</f>
        <v>80.66</v>
      </c>
      <c r="D1104" s="329">
        <f t="shared" si="34"/>
        <v>-5.8590102707749885E-2</v>
      </c>
      <c r="E1104" s="329">
        <v>1.2172167147697314E-2</v>
      </c>
      <c r="G1104">
        <v>1093</v>
      </c>
      <c r="H1104">
        <f t="shared" ca="1" si="35"/>
        <v>-4.7285475024173313E-3</v>
      </c>
    </row>
    <row r="1105" spans="2:8">
      <c r="B1105" s="293">
        <f>'Historical VAR Data'!B3057</f>
        <v>41183</v>
      </c>
      <c r="C1105" s="292" t="str">
        <f>'Historical VAR Data'!F3057</f>
        <v>85.68</v>
      </c>
      <c r="D1105" s="329">
        <f t="shared" si="34"/>
        <v>-0.13445802606323859</v>
      </c>
      <c r="E1105" s="329">
        <v>1.2167749556999423E-2</v>
      </c>
      <c r="G1105">
        <v>1094</v>
      </c>
      <c r="H1105">
        <f t="shared" ca="1" si="35"/>
        <v>1.3630257658175905E-4</v>
      </c>
    </row>
    <row r="1106" spans="2:8">
      <c r="B1106" s="293">
        <f>'Historical VAR Data'!B1980</f>
        <v>42786</v>
      </c>
      <c r="C1106" s="292" t="str">
        <f>'Historical VAR Data'!F1980</f>
        <v>98.99</v>
      </c>
      <c r="D1106" s="329">
        <f t="shared" si="34"/>
        <v>-9.5057034220532612E-3</v>
      </c>
      <c r="E1106" s="329">
        <v>1.216768916155417E-2</v>
      </c>
      <c r="G1106">
        <v>1095</v>
      </c>
      <c r="H1106">
        <f t="shared" ca="1" si="35"/>
        <v>7.7344217851733725E-3</v>
      </c>
    </row>
    <row r="1107" spans="2:8">
      <c r="B1107" s="293">
        <f>'Historical VAR Data'!B3821</f>
        <v>40056</v>
      </c>
      <c r="C1107" s="292" t="str">
        <f>'Historical VAR Data'!F3821</f>
        <v>99.94</v>
      </c>
      <c r="D1107" s="329">
        <f t="shared" si="34"/>
        <v>2.1576619273301736</v>
      </c>
      <c r="E1107" s="329">
        <v>1.2153129430828467E-2</v>
      </c>
      <c r="G1107">
        <v>1096</v>
      </c>
      <c r="H1107">
        <f t="shared" ca="1" si="35"/>
        <v>-3.3264452513758945E-2</v>
      </c>
    </row>
    <row r="1108" spans="2:8">
      <c r="B1108" s="293">
        <f>'Historical VAR Data'!B5003</f>
        <v>38313</v>
      </c>
      <c r="C1108" s="292" t="str">
        <f>'Historical VAR Data'!F5003</f>
        <v>31.65</v>
      </c>
      <c r="D1108" s="329">
        <f t="shared" si="34"/>
        <v>-0.44946947295181777</v>
      </c>
      <c r="E1108" s="329">
        <v>1.2152222577550336E-2</v>
      </c>
      <c r="G1108">
        <v>1097</v>
      </c>
      <c r="H1108">
        <f t="shared" ca="1" si="35"/>
        <v>9.6465631124065879E-3</v>
      </c>
    </row>
    <row r="1109" spans="2:8">
      <c r="B1109" s="293">
        <f>'Historical VAR Data'!B4547</f>
        <v>38978</v>
      </c>
      <c r="C1109" s="292" t="str">
        <f>'Historical VAR Data'!F4547</f>
        <v>57.49</v>
      </c>
      <c r="D1109" s="329">
        <f t="shared" si="34"/>
        <v>-0.75205934359770554</v>
      </c>
      <c r="E1109" s="329">
        <v>1.2147887323943748E-2</v>
      </c>
      <c r="G1109">
        <v>1098</v>
      </c>
      <c r="H1109">
        <f t="shared" ca="1" si="35"/>
        <v>-3.3793183216272228E-3</v>
      </c>
    </row>
    <row r="1110" spans="2:8">
      <c r="B1110" s="293">
        <f>'Historical VAR Data'!B338</f>
        <v>45211</v>
      </c>
      <c r="C1110" s="292" t="str">
        <f>'Historical VAR Data'!F338</f>
        <v>231.87</v>
      </c>
      <c r="D1110" s="329">
        <f t="shared" si="34"/>
        <v>1.6472200022833656</v>
      </c>
      <c r="E1110" s="329">
        <v>1.2134968789558694E-2</v>
      </c>
      <c r="G1110">
        <v>1099</v>
      </c>
      <c r="H1110">
        <f t="shared" ca="1" si="35"/>
        <v>-6.1013139886677186E-3</v>
      </c>
    </row>
    <row r="1111" spans="2:8">
      <c r="B1111" s="293">
        <f>'Historical VAR Data'!B3282</f>
        <v>40850</v>
      </c>
      <c r="C1111" s="292" t="str">
        <f>'Historical VAR Data'!F3282</f>
        <v>87.59</v>
      </c>
      <c r="D1111" s="329">
        <f t="shared" si="34"/>
        <v>0.22059643255295425</v>
      </c>
      <c r="E1111" s="329">
        <v>1.2133117633464261E-2</v>
      </c>
      <c r="G1111">
        <v>1100</v>
      </c>
      <c r="H1111">
        <f t="shared" ca="1" si="35"/>
        <v>2.7160490922894839E-2</v>
      </c>
    </row>
    <row r="1112" spans="2:8">
      <c r="B1112" s="293">
        <f>'Historical VAR Data'!B2717</f>
        <v>41687</v>
      </c>
      <c r="C1112" s="292" t="str">
        <f>'Historical VAR Data'!F2717</f>
        <v>71.76</v>
      </c>
      <c r="D1112" s="329">
        <f t="shared" si="34"/>
        <v>-0.69858870967741926</v>
      </c>
      <c r="E1112" s="329">
        <v>1.2129760225669948E-2</v>
      </c>
      <c r="G1112">
        <v>1101</v>
      </c>
      <c r="H1112">
        <f t="shared" ca="1" si="35"/>
        <v>-3.2517705640145813E-3</v>
      </c>
    </row>
    <row r="1113" spans="2:8">
      <c r="B1113" s="293">
        <f>'Historical VAR Data'!B317</f>
        <v>45243</v>
      </c>
      <c r="C1113" s="292" t="str">
        <f>'Historical VAR Data'!F317</f>
        <v>238.08</v>
      </c>
      <c r="D1113" s="329">
        <f t="shared" si="34"/>
        <v>2.4735920630288883</v>
      </c>
      <c r="E1113" s="329">
        <v>1.2115801555924087E-2</v>
      </c>
      <c r="G1113">
        <v>1102</v>
      </c>
      <c r="H1113">
        <f t="shared" ca="1" si="35"/>
        <v>-1.0236618865446729E-2</v>
      </c>
    </row>
    <row r="1114" spans="2:8">
      <c r="B1114" s="293">
        <f>'Historical VAR Data'!B4363</f>
        <v>39252</v>
      </c>
      <c r="C1114" s="292" t="str">
        <f>'Historical VAR Data'!F4363</f>
        <v>68.54</v>
      </c>
      <c r="D1114" s="329">
        <f t="shared" si="34"/>
        <v>-0.568496600352556</v>
      </c>
      <c r="E1114" s="329">
        <v>1.2108682811577192E-2</v>
      </c>
      <c r="G1114">
        <v>1103</v>
      </c>
      <c r="H1114">
        <f t="shared" ca="1" si="35"/>
        <v>3.9080999235193755E-3</v>
      </c>
    </row>
    <row r="1115" spans="2:8">
      <c r="B1115" s="293">
        <f>'Historical VAR Data'!B553</f>
        <v>44895</v>
      </c>
      <c r="C1115" s="292" t="str">
        <f>'Historical VAR Data'!F553</f>
        <v>158.84</v>
      </c>
      <c r="D1115" s="329">
        <f t="shared" si="34"/>
        <v>1.5988219895287958</v>
      </c>
      <c r="E1115" s="329">
        <v>1.210653753026638E-2</v>
      </c>
      <c r="G1115">
        <v>1104</v>
      </c>
      <c r="H1115">
        <f t="shared" ca="1" si="35"/>
        <v>-1.0937900445581539E-2</v>
      </c>
    </row>
    <row r="1116" spans="2:8">
      <c r="B1116" s="293">
        <f>'Historical VAR Data'!B4656</f>
        <v>38820</v>
      </c>
      <c r="C1116" s="292" t="str">
        <f>'Historical VAR Data'!F4656</f>
        <v>61.12</v>
      </c>
      <c r="D1116" s="329">
        <f t="shared" si="34"/>
        <v>-0.20664589823468338</v>
      </c>
      <c r="E1116" s="329">
        <v>1.2088094055307119E-2</v>
      </c>
      <c r="G1116">
        <v>1105</v>
      </c>
      <c r="H1116">
        <f t="shared" ca="1" si="35"/>
        <v>1.0041422058665726E-2</v>
      </c>
    </row>
    <row r="1117" spans="2:8">
      <c r="B1117" s="293">
        <f>'Historical VAR Data'!B2490</f>
        <v>42027</v>
      </c>
      <c r="C1117" s="292" t="str">
        <f>'Historical VAR Data'!F2490</f>
        <v>77.04</v>
      </c>
      <c r="D1117" s="329">
        <f t="shared" si="34"/>
        <v>-0.16397178513293542</v>
      </c>
      <c r="E1117" s="329">
        <v>1.2086179716237542E-2</v>
      </c>
      <c r="G1117">
        <v>1106</v>
      </c>
      <c r="H1117">
        <f t="shared" ca="1" si="35"/>
        <v>3.6806205870816067E-2</v>
      </c>
    </row>
    <row r="1118" spans="2:8">
      <c r="B1118" s="293">
        <f>'Historical VAR Data'!B1269</f>
        <v>43843</v>
      </c>
      <c r="C1118" s="292" t="str">
        <f>'Historical VAR Data'!F1269</f>
        <v>92.15</v>
      </c>
      <c r="D1118" s="329">
        <f t="shared" si="34"/>
        <v>7.6518691588785187E-2</v>
      </c>
      <c r="E1118" s="329">
        <v>1.208127402526094E-2</v>
      </c>
      <c r="G1118">
        <v>1107</v>
      </c>
      <c r="H1118">
        <f t="shared" ca="1" si="35"/>
        <v>3.5708116947189658E-2</v>
      </c>
    </row>
    <row r="1119" spans="2:8">
      <c r="B1119" s="293">
        <f>'Historical VAR Data'!B1038</f>
        <v>44180</v>
      </c>
      <c r="C1119" s="292" t="str">
        <f>'Historical VAR Data'!F1038</f>
        <v>85.60</v>
      </c>
      <c r="D1119" s="329">
        <f t="shared" si="34"/>
        <v>1.7956950885955416E-2</v>
      </c>
      <c r="E1119" s="329">
        <v>1.2059588555213952E-2</v>
      </c>
      <c r="G1119">
        <v>1108</v>
      </c>
      <c r="H1119">
        <f t="shared" ca="1" si="35"/>
        <v>1.0374075254171741E-2</v>
      </c>
    </row>
    <row r="1120" spans="2:8">
      <c r="B1120" s="293">
        <f>'Historical VAR Data'!B3172</f>
        <v>41016</v>
      </c>
      <c r="C1120" s="292" t="str">
        <f>'Historical VAR Data'!F3172</f>
        <v>84.09</v>
      </c>
      <c r="D1120" s="329">
        <f t="shared" si="34"/>
        <v>0.29768518518518527</v>
      </c>
      <c r="E1120" s="329">
        <v>1.2035142616440004E-2</v>
      </c>
      <c r="G1120">
        <v>1109</v>
      </c>
      <c r="H1120">
        <f t="shared" ca="1" si="35"/>
        <v>-5.8069959811135078E-3</v>
      </c>
    </row>
    <row r="1121" spans="2:8">
      <c r="B1121" s="293">
        <f>'Historical VAR Data'!B4452</f>
        <v>39120</v>
      </c>
      <c r="C1121" s="292" t="str">
        <f>'Historical VAR Data'!F4452</f>
        <v>64.80</v>
      </c>
      <c r="D1121" s="329">
        <f t="shared" si="34"/>
        <v>-0.24572226748923293</v>
      </c>
      <c r="E1121" s="329">
        <v>1.2025612993909043E-2</v>
      </c>
      <c r="G1121">
        <v>1110</v>
      </c>
      <c r="H1121">
        <f t="shared" ca="1" si="35"/>
        <v>-6.5681533451899402E-3</v>
      </c>
    </row>
    <row r="1122" spans="2:8">
      <c r="B1122" s="293">
        <f>'Historical VAR Data'!B1261</f>
        <v>43853</v>
      </c>
      <c r="C1122" s="292" t="str">
        <f>'Historical VAR Data'!F1261</f>
        <v>85.91</v>
      </c>
      <c r="D1122" s="329">
        <f t="shared" si="34"/>
        <v>0.477894374677447</v>
      </c>
      <c r="E1122" s="329">
        <v>1.2015549534691907E-2</v>
      </c>
      <c r="G1122">
        <v>1111</v>
      </c>
      <c r="H1122">
        <f t="shared" ca="1" si="35"/>
        <v>-7.219123792075636E-3</v>
      </c>
    </row>
    <row r="1123" spans="2:8">
      <c r="B1123" s="293">
        <f>'Historical VAR Data'!B4688</f>
        <v>38771</v>
      </c>
      <c r="C1123" s="292" t="str">
        <f>'Historical VAR Data'!F4688</f>
        <v>58.13</v>
      </c>
      <c r="D1123" s="329">
        <f t="shared" si="34"/>
        <v>-0.40525885001023115</v>
      </c>
      <c r="E1123" s="329">
        <v>1.2012534818941588E-2</v>
      </c>
      <c r="G1123">
        <v>1112</v>
      </c>
      <c r="H1123">
        <f t="shared" ca="1" si="35"/>
        <v>4.4364565360381211E-3</v>
      </c>
    </row>
    <row r="1124" spans="2:8">
      <c r="B1124" s="293">
        <f>'Historical VAR Data'!B857</f>
        <v>44447</v>
      </c>
      <c r="C1124" s="292" t="str">
        <f>'Historical VAR Data'!F857</f>
        <v>97.74</v>
      </c>
      <c r="D1124" s="329">
        <f t="shared" si="34"/>
        <v>5.2665589660743146E-2</v>
      </c>
      <c r="E1124" s="329">
        <v>1.2010768275005142E-2</v>
      </c>
      <c r="G1124">
        <v>1113</v>
      </c>
      <c r="H1124">
        <f t="shared" ca="1" si="35"/>
        <v>4.9524582330080945E-3</v>
      </c>
    </row>
    <row r="1125" spans="2:8">
      <c r="B1125" s="293">
        <f>'Historical VAR Data'!B3866</f>
        <v>39993</v>
      </c>
      <c r="C1125" s="292" t="str">
        <f>'Historical VAR Data'!F3866</f>
        <v>92.85</v>
      </c>
      <c r="D1125" s="329">
        <f t="shared" si="34"/>
        <v>-9.414634146341469E-2</v>
      </c>
      <c r="E1125" s="329">
        <v>1.198910081743863E-2</v>
      </c>
      <c r="G1125">
        <v>1114</v>
      </c>
      <c r="H1125">
        <f t="shared" ca="1" si="35"/>
        <v>-3.1144384060291215E-3</v>
      </c>
    </row>
    <row r="1126" spans="2:8">
      <c r="B1126" s="293">
        <f>'Historical VAR Data'!B3791</f>
        <v>40101</v>
      </c>
      <c r="C1126" s="292" t="str">
        <f>'Historical VAR Data'!F3791</f>
        <v>102.50</v>
      </c>
      <c r="D1126" s="329">
        <f t="shared" si="34"/>
        <v>-0.71291732018821419</v>
      </c>
      <c r="E1126" s="329">
        <v>1.1945897916872283E-2</v>
      </c>
      <c r="G1126">
        <v>1115</v>
      </c>
      <c r="H1126">
        <f t="shared" ca="1" si="35"/>
        <v>2.1604597099722078E-2</v>
      </c>
    </row>
    <row r="1127" spans="2:8">
      <c r="B1127" s="293">
        <f>'Historical VAR Data'!B179</f>
        <v>45453</v>
      </c>
      <c r="C1127" s="292" t="str">
        <f>'Historical VAR Data'!F179</f>
        <v>357.04</v>
      </c>
      <c r="D1127" s="329">
        <f t="shared" si="34"/>
        <v>2.8231073990791309</v>
      </c>
      <c r="E1127" s="329">
        <v>1.193209194229526E-2</v>
      </c>
      <c r="G1127">
        <v>1116</v>
      </c>
      <c r="H1127">
        <f t="shared" ca="1" si="35"/>
        <v>-2.5905908578283586E-2</v>
      </c>
    </row>
    <row r="1128" spans="2:8">
      <c r="B1128" s="293">
        <f>'Historical VAR Data'!B3869</f>
        <v>39988</v>
      </c>
      <c r="C1128" s="292" t="str">
        <f>'Historical VAR Data'!F3869</f>
        <v>93.39</v>
      </c>
      <c r="D1128" s="329">
        <f t="shared" si="34"/>
        <v>0.15767943473410187</v>
      </c>
      <c r="E1128" s="329">
        <v>1.1918951132300295E-2</v>
      </c>
      <c r="G1128">
        <v>1117</v>
      </c>
      <c r="H1128">
        <f t="shared" ca="1" si="35"/>
        <v>1.2203322289014256E-2</v>
      </c>
    </row>
    <row r="1129" spans="2:8">
      <c r="B1129" s="293">
        <f>'Historical VAR Data'!B4041</f>
        <v>39722</v>
      </c>
      <c r="C1129" s="292" t="str">
        <f>'Historical VAR Data'!F4041</f>
        <v>80.67</v>
      </c>
      <c r="D1129" s="329">
        <f t="shared" si="34"/>
        <v>-0.54348933280516099</v>
      </c>
      <c r="E1129" s="329">
        <v>1.1916708479678913E-2</v>
      </c>
      <c r="G1129">
        <v>1118</v>
      </c>
      <c r="H1129">
        <f t="shared" ca="1" si="35"/>
        <v>1.0666040751283867E-3</v>
      </c>
    </row>
    <row r="1130" spans="2:8">
      <c r="B1130" s="293">
        <f>'Historical VAR Data'!B413</f>
        <v>45100</v>
      </c>
      <c r="C1130" s="292" t="str">
        <f>'Historical VAR Data'!F413</f>
        <v>176.71</v>
      </c>
      <c r="D1130" s="329">
        <f t="shared" si="34"/>
        <v>0.90749136442141631</v>
      </c>
      <c r="E1130" s="329">
        <v>1.1910897325774567E-2</v>
      </c>
      <c r="G1130">
        <v>1119</v>
      </c>
      <c r="H1130">
        <f t="shared" ca="1" si="35"/>
        <v>3.4499335070139643E-2</v>
      </c>
    </row>
    <row r="1131" spans="2:8">
      <c r="B1131" s="293">
        <f>'Historical VAR Data'!B1319</f>
        <v>43769</v>
      </c>
      <c r="C1131" s="292" t="str">
        <f>'Historical VAR Data'!F1319</f>
        <v>92.64</v>
      </c>
      <c r="D1131" s="329">
        <f t="shared" si="34"/>
        <v>-0.59561744292636076</v>
      </c>
      <c r="E1131" s="329">
        <v>1.1906062261059568E-2</v>
      </c>
      <c r="G1131">
        <v>1120</v>
      </c>
      <c r="H1131">
        <f t="shared" ca="1" si="35"/>
        <v>1.5059390636945008E-3</v>
      </c>
    </row>
    <row r="1132" spans="2:8">
      <c r="B1132" s="293">
        <f>'Historical VAR Data'!B339</f>
        <v>45210</v>
      </c>
      <c r="C1132" s="292" t="str">
        <f>'Historical VAR Data'!F339</f>
        <v>229.09</v>
      </c>
      <c r="D1132" s="329">
        <f t="shared" si="34"/>
        <v>2.0222955145118737</v>
      </c>
      <c r="E1132" s="329">
        <v>1.1881625441696103E-2</v>
      </c>
      <c r="G1132">
        <v>1121</v>
      </c>
      <c r="H1132">
        <f t="shared" ca="1" si="35"/>
        <v>-9.2407841402186858E-3</v>
      </c>
    </row>
    <row r="1133" spans="2:8">
      <c r="B1133" s="293">
        <f>'Historical VAR Data'!B4312</f>
        <v>39324</v>
      </c>
      <c r="C1133" s="292" t="str">
        <f>'Historical VAR Data'!F4312</f>
        <v>75.80</v>
      </c>
      <c r="D1133" s="329">
        <f t="shared" si="34"/>
        <v>0.21884547354880204</v>
      </c>
      <c r="E1133" s="329">
        <v>1.1880923775196912E-2</v>
      </c>
      <c r="G1133">
        <v>1122</v>
      </c>
      <c r="H1133">
        <f t="shared" ca="1" si="35"/>
        <v>3.0418541945157812E-3</v>
      </c>
    </row>
    <row r="1134" spans="2:8">
      <c r="B1134" s="293">
        <f>'Historical VAR Data'!B4465</f>
        <v>39099</v>
      </c>
      <c r="C1134" s="292" t="str">
        <f>'Historical VAR Data'!F4465</f>
        <v>62.19</v>
      </c>
      <c r="D1134" s="329">
        <f t="shared" si="34"/>
        <v>-0.13118189438390612</v>
      </c>
      <c r="E1134" s="329">
        <v>1.1877643996094971E-2</v>
      </c>
      <c r="G1134">
        <v>1123</v>
      </c>
      <c r="H1134">
        <f t="shared" ca="1" si="35"/>
        <v>2.768264770086459E-2</v>
      </c>
    </row>
    <row r="1135" spans="2:8">
      <c r="B1135" s="293">
        <f>'Historical VAR Data'!B2215</f>
        <v>42437</v>
      </c>
      <c r="C1135" s="292" t="str">
        <f>'Historical VAR Data'!F2215</f>
        <v>71.58</v>
      </c>
      <c r="D1135" s="329">
        <f t="shared" si="34"/>
        <v>-9.792060491493379E-2</v>
      </c>
      <c r="E1135" s="329">
        <v>1.1874469889737114E-2</v>
      </c>
      <c r="G1135">
        <v>1124</v>
      </c>
      <c r="H1135">
        <f t="shared" ca="1" si="35"/>
        <v>7.1973355098781389E-3</v>
      </c>
    </row>
    <row r="1136" spans="2:8">
      <c r="B1136" s="293">
        <f>'Historical VAR Data'!B2543</f>
        <v>41953</v>
      </c>
      <c r="C1136" s="292" t="str">
        <f>'Historical VAR Data'!F2543</f>
        <v>79.35</v>
      </c>
      <c r="D1136" s="329">
        <f t="shared" si="34"/>
        <v>-0.65989456088465992</v>
      </c>
      <c r="E1136" s="329">
        <v>1.1859219586839997E-2</v>
      </c>
      <c r="G1136">
        <v>1125</v>
      </c>
      <c r="H1136">
        <f t="shared" ca="1" si="35"/>
        <v>4.2077980231823003E-3</v>
      </c>
    </row>
    <row r="1137" spans="2:8">
      <c r="B1137" s="293">
        <f>'Historical VAR Data'!B359</f>
        <v>45180</v>
      </c>
      <c r="C1137" s="292" t="str">
        <f>'Historical VAR Data'!F359</f>
        <v>233.31</v>
      </c>
      <c r="D1137" s="329">
        <f t="shared" si="34"/>
        <v>1.7025367774817564</v>
      </c>
      <c r="E1137" s="329">
        <v>1.1839708561019992E-2</v>
      </c>
      <c r="G1137">
        <v>1126</v>
      </c>
      <c r="H1137">
        <f t="shared" ca="1" si="35"/>
        <v>1.607183272775272E-2</v>
      </c>
    </row>
    <row r="1138" spans="2:8">
      <c r="B1138" s="293">
        <f>'Historical VAR Data'!B3090</f>
        <v>41131</v>
      </c>
      <c r="C1138" s="292" t="str">
        <f>'Historical VAR Data'!F3090</f>
        <v>86.33</v>
      </c>
      <c r="D1138" s="329">
        <f t="shared" si="34"/>
        <v>0.24646260467802472</v>
      </c>
      <c r="E1138" s="329">
        <v>1.1837787154242911E-2</v>
      </c>
      <c r="G1138">
        <v>1127</v>
      </c>
      <c r="H1138">
        <f t="shared" ca="1" si="35"/>
        <v>8.7312762235580745E-3</v>
      </c>
    </row>
    <row r="1139" spans="2:8">
      <c r="B1139" s="293">
        <f>'Historical VAR Data'!B4355</f>
        <v>39262</v>
      </c>
      <c r="C1139" s="292" t="str">
        <f>'Historical VAR Data'!F4355</f>
        <v>69.26</v>
      </c>
      <c r="D1139" s="329">
        <f t="shared" si="34"/>
        <v>-0.56294566794976963</v>
      </c>
      <c r="E1139" s="329">
        <v>1.1833455076698352E-2</v>
      </c>
      <c r="G1139">
        <v>1128</v>
      </c>
      <c r="H1139">
        <f t="shared" ca="1" si="35"/>
        <v>2.710271928056604E-2</v>
      </c>
    </row>
    <row r="1140" spans="2:8">
      <c r="B1140" s="293">
        <f>'Historical VAR Data'!B540</f>
        <v>44914</v>
      </c>
      <c r="C1140" s="292" t="str">
        <f>'Historical VAR Data'!F540</f>
        <v>158.47</v>
      </c>
      <c r="D1140" s="329">
        <f t="shared" si="34"/>
        <v>1.2015837732703527</v>
      </c>
      <c r="E1140" s="329">
        <v>1.1812029115055512E-2</v>
      </c>
      <c r="G1140">
        <v>1129</v>
      </c>
      <c r="H1140">
        <f t="shared" ca="1" si="35"/>
        <v>-4.3233411898039212E-2</v>
      </c>
    </row>
    <row r="1141" spans="2:8">
      <c r="B1141" s="293">
        <f>'Historical VAR Data'!B1153</f>
        <v>44015</v>
      </c>
      <c r="C1141" s="292" t="str">
        <f>'Historical VAR Data'!F1153</f>
        <v>71.98</v>
      </c>
      <c r="D1141" s="329">
        <f t="shared" si="34"/>
        <v>-0.15197926484448623</v>
      </c>
      <c r="E1141" s="329">
        <v>1.1807703120607301E-2</v>
      </c>
      <c r="G1141">
        <v>1130</v>
      </c>
      <c r="H1141">
        <f t="shared" ca="1" si="35"/>
        <v>-1.8111923926440652E-2</v>
      </c>
    </row>
    <row r="1142" spans="2:8">
      <c r="B1142" s="293">
        <f>'Historical VAR Data'!B4070</f>
        <v>39680</v>
      </c>
      <c r="C1142" s="292" t="str">
        <f>'Historical VAR Data'!F4070</f>
        <v>84.88</v>
      </c>
      <c r="D1142" s="329">
        <f t="shared" si="34"/>
        <v>0.13734423154227524</v>
      </c>
      <c r="E1142" s="329">
        <v>1.1801168196447668E-2</v>
      </c>
      <c r="G1142">
        <v>1131</v>
      </c>
      <c r="H1142">
        <f t="shared" ca="1" si="35"/>
        <v>1.3965073755895724E-2</v>
      </c>
    </row>
    <row r="1143" spans="2:8">
      <c r="B1143" s="293">
        <f>'Historical VAR Data'!B2359</f>
        <v>42221</v>
      </c>
      <c r="C1143" s="292" t="str">
        <f>'Historical VAR Data'!F2359</f>
        <v>74.63</v>
      </c>
      <c r="D1143" s="329">
        <f t="shared" si="34"/>
        <v>-0.36598419845382718</v>
      </c>
      <c r="E1143" s="329">
        <v>1.1795010845986853E-2</v>
      </c>
      <c r="G1143">
        <v>1132</v>
      </c>
      <c r="H1143">
        <f t="shared" ca="1" si="35"/>
        <v>-4.9595823734748717E-2</v>
      </c>
    </row>
    <row r="1144" spans="2:8">
      <c r="B1144" s="293">
        <f>'Historical VAR Data'!B771</f>
        <v>44573</v>
      </c>
      <c r="C1144" s="292" t="str">
        <f>'Historical VAR Data'!F771</f>
        <v>117.71</v>
      </c>
      <c r="D1144" s="329">
        <f t="shared" si="34"/>
        <v>0.4262692354295407</v>
      </c>
      <c r="E1144" s="329">
        <v>1.1775829465360068E-2</v>
      </c>
      <c r="G1144">
        <v>1133</v>
      </c>
      <c r="H1144">
        <f t="shared" ca="1" si="35"/>
        <v>-1.6704250730929598E-4</v>
      </c>
    </row>
    <row r="1145" spans="2:8">
      <c r="B1145" s="293">
        <f>'Historical VAR Data'!B3024</f>
        <v>41235</v>
      </c>
      <c r="C1145" s="292" t="str">
        <f>'Historical VAR Data'!F3024</f>
        <v>82.53</v>
      </c>
      <c r="D1145" s="329">
        <f t="shared" si="34"/>
        <v>3.0980637101811419E-2</v>
      </c>
      <c r="E1145" s="329">
        <v>1.1769032732622387E-2</v>
      </c>
      <c r="G1145">
        <v>1134</v>
      </c>
      <c r="H1145">
        <f t="shared" ca="1" si="35"/>
        <v>1.1195752400619898E-2</v>
      </c>
    </row>
    <row r="1146" spans="2:8">
      <c r="B1146" s="293">
        <f>'Historical VAR Data'!B3120</f>
        <v>41089</v>
      </c>
      <c r="C1146" s="292" t="str">
        <f>'Historical VAR Data'!F3120</f>
        <v>80.05</v>
      </c>
      <c r="D1146" s="329">
        <f t="shared" si="34"/>
        <v>9.238537117903925E-2</v>
      </c>
      <c r="E1146" s="329">
        <v>1.1754297269969573E-2</v>
      </c>
      <c r="G1146">
        <v>1135</v>
      </c>
      <c r="H1146">
        <f t="shared" ca="1" si="35"/>
        <v>-2.9977725491855459E-2</v>
      </c>
    </row>
    <row r="1147" spans="2:8">
      <c r="B1147" s="293">
        <f>'Historical VAR Data'!B2823</f>
        <v>41530</v>
      </c>
      <c r="C1147" s="292" t="str">
        <f>'Historical VAR Data'!F2823</f>
        <v>73.28</v>
      </c>
      <c r="D1147" s="329">
        <f t="shared" si="34"/>
        <v>-0.23499321432299827</v>
      </c>
      <c r="E1147" s="329">
        <v>1.1735468728427368E-2</v>
      </c>
      <c r="G1147">
        <v>1136</v>
      </c>
      <c r="H1147">
        <f t="shared" ca="1" si="35"/>
        <v>-2.2830469319558174E-2</v>
      </c>
    </row>
    <row r="1148" spans="2:8">
      <c r="B1148" s="293">
        <f>'Historical VAR Data'!B3694</f>
        <v>40248</v>
      </c>
      <c r="C1148" s="292" t="str">
        <f>'Historical VAR Data'!F3694</f>
        <v>95.79</v>
      </c>
      <c r="D1148" s="329">
        <f t="shared" si="34"/>
        <v>0.26105845181674586</v>
      </c>
      <c r="E1148" s="329">
        <v>1.1723700887198979E-2</v>
      </c>
      <c r="G1148">
        <v>1137</v>
      </c>
      <c r="H1148">
        <f t="shared" ca="1" si="35"/>
        <v>-1.2125827414206137E-2</v>
      </c>
    </row>
    <row r="1149" spans="2:8">
      <c r="B1149" s="293">
        <f>'Historical VAR Data'!B3126</f>
        <v>41081</v>
      </c>
      <c r="C1149" s="292" t="str">
        <f>'Historical VAR Data'!F3126</f>
        <v>75.96</v>
      </c>
      <c r="D1149" s="329">
        <f t="shared" si="34"/>
        <v>-1.3250194855806835E-2</v>
      </c>
      <c r="E1149" s="329">
        <v>1.1720831113478896E-2</v>
      </c>
      <c r="G1149">
        <v>1138</v>
      </c>
      <c r="H1149">
        <f t="shared" ca="1" si="35"/>
        <v>-1.8491498524121724E-2</v>
      </c>
    </row>
    <row r="1150" spans="2:8">
      <c r="B1150" s="293">
        <f>'Historical VAR Data'!B2531</f>
        <v>41969</v>
      </c>
      <c r="C1150" s="292" t="str">
        <f>'Historical VAR Data'!F2531</f>
        <v>76.98</v>
      </c>
      <c r="D1150" s="329">
        <f t="shared" si="34"/>
        <v>-9.1895717824702045E-2</v>
      </c>
      <c r="E1150" s="329">
        <v>1.1696674990143258E-2</v>
      </c>
      <c r="G1150">
        <v>1139</v>
      </c>
      <c r="H1150">
        <f t="shared" ca="1" si="35"/>
        <v>5.4809680682450434E-3</v>
      </c>
    </row>
    <row r="1151" spans="2:8">
      <c r="B1151" s="293">
        <f>'Historical VAR Data'!B3027</f>
        <v>41232</v>
      </c>
      <c r="C1151" s="292" t="str">
        <f>'Historical VAR Data'!F3027</f>
        <v>84.77</v>
      </c>
      <c r="D1151" s="329">
        <f t="shared" si="34"/>
        <v>0.12561412826981799</v>
      </c>
      <c r="E1151" s="329">
        <v>1.1695906432748414E-2</v>
      </c>
      <c r="G1151">
        <v>1140</v>
      </c>
      <c r="H1151">
        <f t="shared" ca="1" si="35"/>
        <v>5.9136826390738875E-3</v>
      </c>
    </row>
    <row r="1152" spans="2:8">
      <c r="B1152" s="293">
        <f>'Historical VAR Data'!B2923</f>
        <v>41382</v>
      </c>
      <c r="C1152" s="292" t="str">
        <f>'Historical VAR Data'!F2923</f>
        <v>75.31</v>
      </c>
      <c r="D1152" s="329">
        <f t="shared" si="34"/>
        <v>-0.13077100646352721</v>
      </c>
      <c r="E1152" s="329">
        <v>1.1687264911338051E-2</v>
      </c>
      <c r="G1152">
        <v>1141</v>
      </c>
      <c r="H1152">
        <f t="shared" ca="1" si="35"/>
        <v>-8.738375206945306E-3</v>
      </c>
    </row>
    <row r="1153" spans="2:8">
      <c r="B1153" s="293">
        <f>'Historical VAR Data'!B4087</f>
        <v>39654</v>
      </c>
      <c r="C1153" s="292" t="str">
        <f>'Historical VAR Data'!F4087</f>
        <v>86.64</v>
      </c>
      <c r="D1153" s="329">
        <f t="shared" si="34"/>
        <v>-2.6476343962242889E-3</v>
      </c>
      <c r="E1153" s="329">
        <v>1.1676786548341896E-2</v>
      </c>
      <c r="G1153">
        <v>1142</v>
      </c>
      <c r="H1153">
        <f t="shared" ca="1" si="35"/>
        <v>3.7033293618710578E-2</v>
      </c>
    </row>
    <row r="1154" spans="2:8">
      <c r="B1154" s="293">
        <f>'Historical VAR Data'!B968</f>
        <v>44281</v>
      </c>
      <c r="C1154" s="292" t="str">
        <f>'Historical VAR Data'!F968</f>
        <v>86.87</v>
      </c>
      <c r="D1154" s="329">
        <f t="shared" si="34"/>
        <v>-0.75679610291441524</v>
      </c>
      <c r="E1154" s="329">
        <v>1.164551065564225E-2</v>
      </c>
      <c r="G1154">
        <v>1143</v>
      </c>
      <c r="H1154">
        <f t="shared" ca="1" si="35"/>
        <v>-7.9035281229676759E-3</v>
      </c>
    </row>
    <row r="1155" spans="2:8">
      <c r="B1155" s="293">
        <f>'Historical VAR Data'!B168</f>
        <v>45469</v>
      </c>
      <c r="C1155" s="292" t="str">
        <f>'Historical VAR Data'!F168</f>
        <v>357.19</v>
      </c>
      <c r="D1155" s="329">
        <f t="shared" si="34"/>
        <v>2.7339535856157222</v>
      </c>
      <c r="E1155" s="329">
        <v>1.1640421434235906E-2</v>
      </c>
      <c r="G1155">
        <v>1144</v>
      </c>
      <c r="H1155">
        <f t="shared" ca="1" si="35"/>
        <v>1.8421609038990237E-2</v>
      </c>
    </row>
    <row r="1156" spans="2:8">
      <c r="B1156" s="293">
        <f>'Historical VAR Data'!B3590</f>
        <v>40399</v>
      </c>
      <c r="C1156" s="292" t="str">
        <f>'Historical VAR Data'!F3590</f>
        <v>95.66</v>
      </c>
      <c r="D1156" s="329">
        <f t="shared" si="34"/>
        <v>0.18127932822919229</v>
      </c>
      <c r="E1156" s="329">
        <v>1.1632825719120075E-2</v>
      </c>
      <c r="G1156">
        <v>1145</v>
      </c>
      <c r="H1156">
        <f t="shared" ca="1" si="35"/>
        <v>-1.5135786595916356E-2</v>
      </c>
    </row>
    <row r="1157" spans="2:8">
      <c r="B1157" s="293">
        <f>'Historical VAR Data'!B3119</f>
        <v>41092</v>
      </c>
      <c r="C1157" s="292" t="str">
        <f>'Historical VAR Data'!F3119</f>
        <v>80.98</v>
      </c>
      <c r="D1157" s="329">
        <f t="shared" si="34"/>
        <v>-1.2347203358428085E-4</v>
      </c>
      <c r="E1157" s="329">
        <v>1.1617738913179349E-2</v>
      </c>
      <c r="G1157">
        <v>1146</v>
      </c>
      <c r="H1157">
        <f t="shared" ca="1" si="35"/>
        <v>-1.7731571896946935E-2</v>
      </c>
    </row>
    <row r="1158" spans="2:8">
      <c r="B1158" s="293">
        <f>'Historical VAR Data'!B1019</f>
        <v>44208</v>
      </c>
      <c r="C1158" s="292" t="str">
        <f>'Historical VAR Data'!F1019</f>
        <v>80.99</v>
      </c>
      <c r="D1158" s="329">
        <f t="shared" si="34"/>
        <v>0.30945836701697643</v>
      </c>
      <c r="E1158" s="329">
        <v>1.1616287784161785E-2</v>
      </c>
      <c r="G1158">
        <v>1147</v>
      </c>
      <c r="H1158">
        <f t="shared" ca="1" si="35"/>
        <v>8.6915858067947438E-3</v>
      </c>
    </row>
    <row r="1159" spans="2:8">
      <c r="B1159" s="293">
        <f>'Historical VAR Data'!B4654</f>
        <v>38825</v>
      </c>
      <c r="C1159" s="292" t="str">
        <f>'Historical VAR Data'!F4654</f>
        <v>61.85</v>
      </c>
      <c r="D1159" s="329">
        <f t="shared" si="34"/>
        <v>-0.62444592871455462</v>
      </c>
      <c r="E1159" s="329">
        <v>1.1612692181877672E-2</v>
      </c>
      <c r="G1159">
        <v>1148</v>
      </c>
      <c r="H1159">
        <f t="shared" ca="1" si="35"/>
        <v>1.2374702018973208E-2</v>
      </c>
    </row>
    <row r="1160" spans="2:8">
      <c r="B1160" s="293">
        <f>'Historical VAR Data'!B470</f>
        <v>45014</v>
      </c>
      <c r="C1160" s="292" t="str">
        <f>'Historical VAR Data'!F470</f>
        <v>164.69</v>
      </c>
      <c r="D1160" s="329">
        <f t="shared" si="34"/>
        <v>-2.7114839319470719E-2</v>
      </c>
      <c r="E1160" s="329">
        <v>1.1609336609336525E-2</v>
      </c>
      <c r="G1160">
        <v>1149</v>
      </c>
      <c r="H1160">
        <f t="shared" ca="1" si="35"/>
        <v>-4.434652801077305E-3</v>
      </c>
    </row>
    <row r="1161" spans="2:8">
      <c r="B1161" s="293">
        <f>'Historical VAR Data'!B485</f>
        <v>44993</v>
      </c>
      <c r="C1161" s="292" t="str">
        <f>'Historical VAR Data'!F485</f>
        <v>169.28</v>
      </c>
      <c r="D1161" s="329">
        <f t="shared" si="34"/>
        <v>0.60227165168007568</v>
      </c>
      <c r="E1161" s="329">
        <v>1.1593163618979309E-2</v>
      </c>
      <c r="G1161">
        <v>1150</v>
      </c>
      <c r="H1161">
        <f t="shared" ca="1" si="35"/>
        <v>1.8572863136921601E-2</v>
      </c>
    </row>
    <row r="1162" spans="2:8">
      <c r="B1162" s="293">
        <f>'Historical VAR Data'!B3552</f>
        <v>40452</v>
      </c>
      <c r="C1162" s="292" t="str">
        <f>'Historical VAR Data'!F3552</f>
        <v>105.65</v>
      </c>
      <c r="D1162" s="329">
        <f t="shared" si="34"/>
        <v>0.43721942592844509</v>
      </c>
      <c r="E1162" s="329">
        <v>1.1585599387208042E-2</v>
      </c>
      <c r="G1162">
        <v>1151</v>
      </c>
      <c r="H1162">
        <f t="shared" ca="1" si="35"/>
        <v>2.8011192838603028E-2</v>
      </c>
    </row>
    <row r="1163" spans="2:8">
      <c r="B1163" s="293">
        <f>'Historical VAR Data'!B2373</f>
        <v>42201</v>
      </c>
      <c r="C1163" s="292" t="str">
        <f>'Historical VAR Data'!F2373</f>
        <v>73.51</v>
      </c>
      <c r="D1163" s="329">
        <f t="shared" si="34"/>
        <v>-0.80302258902971679</v>
      </c>
      <c r="E1163" s="329">
        <v>1.1559102793449889E-2</v>
      </c>
      <c r="G1163">
        <v>1152</v>
      </c>
      <c r="H1163">
        <f t="shared" ca="1" si="35"/>
        <v>2.044204948549919E-2</v>
      </c>
    </row>
    <row r="1164" spans="2:8">
      <c r="B1164" s="293">
        <f>'Historical VAR Data'!B158</f>
        <v>45483</v>
      </c>
      <c r="C1164" s="292" t="str">
        <f>'Historical VAR Data'!F158</f>
        <v>373.19</v>
      </c>
      <c r="D1164" s="329">
        <f t="shared" ref="D1164:D1227" si="36">(C1164-C1165)/C1165</f>
        <v>2.3521063504895356</v>
      </c>
      <c r="E1164" s="329">
        <v>1.1546905917111622E-2</v>
      </c>
      <c r="G1164">
        <v>1153</v>
      </c>
      <c r="H1164">
        <f t="shared" ca="1" si="35"/>
        <v>-6.753605817618592E-3</v>
      </c>
    </row>
    <row r="1165" spans="2:8">
      <c r="B1165" s="293">
        <f>'Historical VAR Data'!B3740</f>
        <v>40178</v>
      </c>
      <c r="C1165" s="292" t="str">
        <f>'Historical VAR Data'!F3740</f>
        <v>111.33</v>
      </c>
      <c r="D1165" s="329">
        <f t="shared" si="36"/>
        <v>0.45796228391828181</v>
      </c>
      <c r="E1165" s="329">
        <v>1.1539160457932001E-2</v>
      </c>
      <c r="G1165">
        <v>1154</v>
      </c>
      <c r="H1165">
        <f t="shared" ref="H1165:H1228" ca="1" si="37">_xlfn.NORM.INV(RAND(),N$12,N$13)</f>
        <v>1.1554910495621493E-2</v>
      </c>
    </row>
    <row r="1166" spans="2:8">
      <c r="B1166" s="293">
        <f>'Historical VAR Data'!B2563</f>
        <v>41919</v>
      </c>
      <c r="C1166" s="292" t="str">
        <f>'Historical VAR Data'!F2563</f>
        <v>76.36</v>
      </c>
      <c r="D1166" s="329">
        <f t="shared" si="36"/>
        <v>-0.50412364439249302</v>
      </c>
      <c r="E1166" s="329">
        <v>1.152470525897476E-2</v>
      </c>
      <c r="G1166">
        <v>1155</v>
      </c>
      <c r="H1166">
        <f t="shared" ca="1" si="37"/>
        <v>-1.5334511210778168E-2</v>
      </c>
    </row>
    <row r="1167" spans="2:8">
      <c r="B1167" s="293">
        <f>'Historical VAR Data'!B578</f>
        <v>44858</v>
      </c>
      <c r="C1167" s="292" t="str">
        <f>'Historical VAR Data'!F578</f>
        <v>153.99</v>
      </c>
      <c r="D1167" s="329">
        <f t="shared" si="36"/>
        <v>0.4826689774696708</v>
      </c>
      <c r="E1167" s="329">
        <v>1.1495007882291118E-2</v>
      </c>
      <c r="G1167">
        <v>1156</v>
      </c>
      <c r="H1167">
        <f t="shared" ca="1" si="37"/>
        <v>1.9675547819924758E-3</v>
      </c>
    </row>
    <row r="1168" spans="2:8">
      <c r="B1168" s="293">
        <f>'Historical VAR Data'!B1403</f>
        <v>43642</v>
      </c>
      <c r="C1168" s="292" t="str">
        <f>'Historical VAR Data'!F1403</f>
        <v>103.86</v>
      </c>
      <c r="D1168" s="329">
        <f t="shared" si="36"/>
        <v>0.47465568649723117</v>
      </c>
      <c r="E1168" s="329">
        <v>1.1492014024152635E-2</v>
      </c>
      <c r="G1168">
        <v>1157</v>
      </c>
      <c r="H1168">
        <f t="shared" ca="1" si="37"/>
        <v>-1.7548665817724858E-2</v>
      </c>
    </row>
    <row r="1169" spans="2:8">
      <c r="B1169" s="293">
        <f>'Historical VAR Data'!B2847</f>
        <v>41493</v>
      </c>
      <c r="C1169" s="292" t="str">
        <f>'Historical VAR Data'!F2847</f>
        <v>70.43</v>
      </c>
      <c r="D1169" s="329">
        <f t="shared" si="36"/>
        <v>-8.3300793960692329E-2</v>
      </c>
      <c r="E1169" s="329">
        <v>1.148930058882682E-2</v>
      </c>
      <c r="G1169">
        <v>1158</v>
      </c>
      <c r="H1169">
        <f t="shared" ca="1" si="37"/>
        <v>7.2439208159434275E-3</v>
      </c>
    </row>
    <row r="1170" spans="2:8">
      <c r="B1170" s="293">
        <f>'Historical VAR Data'!B2167</f>
        <v>42510</v>
      </c>
      <c r="C1170" s="292" t="str">
        <f>'Historical VAR Data'!F2167</f>
        <v>76.83</v>
      </c>
      <c r="D1170" s="329">
        <f t="shared" si="36"/>
        <v>-0.65971299495083702</v>
      </c>
      <c r="E1170" s="329">
        <v>1.1453396524486632E-2</v>
      </c>
      <c r="G1170">
        <v>1159</v>
      </c>
      <c r="H1170">
        <f t="shared" ca="1" si="37"/>
        <v>1.32323531657783E-3</v>
      </c>
    </row>
    <row r="1171" spans="2:8">
      <c r="B1171" s="293">
        <f>'Historical VAR Data'!B324</f>
        <v>45232</v>
      </c>
      <c r="C1171" s="292" t="str">
        <f>'Historical VAR Data'!F324</f>
        <v>225.78</v>
      </c>
      <c r="D1171" s="329">
        <f t="shared" si="36"/>
        <v>1.0689086410702833</v>
      </c>
      <c r="E1171" s="329">
        <v>1.1423195807015238E-2</v>
      </c>
      <c r="G1171">
        <v>1160</v>
      </c>
      <c r="H1171">
        <f t="shared" ca="1" si="37"/>
        <v>3.0788749968060753E-3</v>
      </c>
    </row>
    <row r="1172" spans="2:8">
      <c r="B1172" s="293">
        <f>'Historical VAR Data'!B849</f>
        <v>44460</v>
      </c>
      <c r="C1172" s="292" t="str">
        <f>'Historical VAR Data'!F849</f>
        <v>109.13</v>
      </c>
      <c r="D1172" s="329">
        <f t="shared" si="36"/>
        <v>-0.40902198635329795</v>
      </c>
      <c r="E1172" s="329">
        <v>1.1399443929564317E-2</v>
      </c>
      <c r="G1172">
        <v>1161</v>
      </c>
      <c r="H1172">
        <f t="shared" ca="1" si="37"/>
        <v>-1.7385549285630582E-2</v>
      </c>
    </row>
    <row r="1173" spans="2:8">
      <c r="B1173" s="293">
        <f>'Historical VAR Data'!B394</f>
        <v>45128</v>
      </c>
      <c r="C1173" s="292" t="str">
        <f>'Historical VAR Data'!F394</f>
        <v>184.66</v>
      </c>
      <c r="D1173" s="329">
        <f t="shared" si="36"/>
        <v>2.1410103759142713</v>
      </c>
      <c r="E1173" s="329">
        <v>1.1392266403768123E-2</v>
      </c>
      <c r="G1173">
        <v>1162</v>
      </c>
      <c r="H1173">
        <f t="shared" ca="1" si="37"/>
        <v>1.8934356125104939E-3</v>
      </c>
    </row>
    <row r="1174" spans="2:8">
      <c r="B1174" s="293">
        <f>'Historical VAR Data'!B4687</f>
        <v>38772</v>
      </c>
      <c r="C1174" s="292" t="str">
        <f>'Historical VAR Data'!F4687</f>
        <v>58.79</v>
      </c>
      <c r="D1174" s="329">
        <f t="shared" si="36"/>
        <v>-0.30680344299021345</v>
      </c>
      <c r="E1174" s="329">
        <v>1.1353862033373414E-2</v>
      </c>
      <c r="G1174">
        <v>1163</v>
      </c>
      <c r="H1174">
        <f t="shared" ca="1" si="37"/>
        <v>4.1277214307400362E-2</v>
      </c>
    </row>
    <row r="1175" spans="2:8">
      <c r="B1175" s="293">
        <f>'Historical VAR Data'!B3947</f>
        <v>39869</v>
      </c>
      <c r="C1175" s="292" t="str">
        <f>'Historical VAR Data'!F3947</f>
        <v>84.81</v>
      </c>
      <c r="D1175" s="329">
        <f t="shared" si="36"/>
        <v>-5.9443273816125089E-2</v>
      </c>
      <c r="E1175" s="329">
        <v>1.1328404483663282E-2</v>
      </c>
      <c r="G1175">
        <v>1164</v>
      </c>
      <c r="H1175">
        <f t="shared" ca="1" si="37"/>
        <v>-2.5713362154899871E-2</v>
      </c>
    </row>
    <row r="1176" spans="2:8">
      <c r="B1176" s="293">
        <f>'Historical VAR Data'!B3193</f>
        <v>40983</v>
      </c>
      <c r="C1176" s="292" t="str">
        <f>'Historical VAR Data'!F3193</f>
        <v>90.17</v>
      </c>
      <c r="D1176" s="329">
        <f t="shared" si="36"/>
        <v>2.7461257976298958E-2</v>
      </c>
      <c r="E1176" s="329">
        <v>1.1327949753252638E-2</v>
      </c>
      <c r="G1176">
        <v>1165</v>
      </c>
      <c r="H1176">
        <f t="shared" ca="1" si="37"/>
        <v>-8.722969489198663E-3</v>
      </c>
    </row>
    <row r="1177" spans="2:8">
      <c r="B1177" s="293">
        <f>'Historical VAR Data'!B3467</f>
        <v>40577</v>
      </c>
      <c r="C1177" s="292" t="str">
        <f>'Historical VAR Data'!F3467</f>
        <v>87.76</v>
      </c>
      <c r="D1177" s="329">
        <f t="shared" si="36"/>
        <v>0.20948180815876519</v>
      </c>
      <c r="E1177" s="329">
        <v>1.1292924637013183E-2</v>
      </c>
      <c r="G1177">
        <v>1166</v>
      </c>
      <c r="H1177">
        <f t="shared" ca="1" si="37"/>
        <v>-8.4475036916031674E-3</v>
      </c>
    </row>
    <row r="1178" spans="2:8">
      <c r="B1178" s="293">
        <f>'Historical VAR Data'!B2574</f>
        <v>41899</v>
      </c>
      <c r="C1178" s="292" t="str">
        <f>'Historical VAR Data'!F2574</f>
        <v>72.56</v>
      </c>
      <c r="D1178" s="329">
        <f t="shared" si="36"/>
        <v>-0.26409736308316423</v>
      </c>
      <c r="E1178" s="329">
        <v>1.1289198606271809E-2</v>
      </c>
      <c r="G1178">
        <v>1167</v>
      </c>
      <c r="H1178">
        <f t="shared" ca="1" si="37"/>
        <v>-2.6045091714347955E-2</v>
      </c>
    </row>
    <row r="1179" spans="2:8">
      <c r="B1179" s="293">
        <f>'Historical VAR Data'!B1604</f>
        <v>43339</v>
      </c>
      <c r="C1179" s="292" t="str">
        <f>'Historical VAR Data'!F1604</f>
        <v>98.60</v>
      </c>
      <c r="D1179" s="329">
        <f t="shared" si="36"/>
        <v>0.11098591549295768</v>
      </c>
      <c r="E1179" s="329">
        <v>1.1282051282051224E-2</v>
      </c>
      <c r="G1179">
        <v>1168</v>
      </c>
      <c r="H1179">
        <f t="shared" ca="1" si="37"/>
        <v>-1.2144605854006122E-2</v>
      </c>
    </row>
    <row r="1180" spans="2:8">
      <c r="B1180" s="293">
        <f>'Historical VAR Data'!B1334</f>
        <v>43747</v>
      </c>
      <c r="C1180" s="292" t="str">
        <f>'Historical VAR Data'!F1334</f>
        <v>88.75</v>
      </c>
      <c r="D1180" s="329">
        <f t="shared" si="36"/>
        <v>4.1788942364127273E-2</v>
      </c>
      <c r="E1180" s="329">
        <v>1.1280765724703679E-2</v>
      </c>
      <c r="G1180">
        <v>1169</v>
      </c>
      <c r="H1180">
        <f t="shared" ca="1" si="37"/>
        <v>4.8165914012187807E-3</v>
      </c>
    </row>
    <row r="1181" spans="2:8">
      <c r="B1181" s="293">
        <f>'Historical VAR Data'!B2437</f>
        <v>42110</v>
      </c>
      <c r="C1181" s="292" t="str">
        <f>'Historical VAR Data'!F2437</f>
        <v>85.19</v>
      </c>
      <c r="D1181" s="329">
        <f t="shared" si="36"/>
        <v>-0.34499461786867602</v>
      </c>
      <c r="E1181" s="329">
        <v>1.1277302943969645E-2</v>
      </c>
      <c r="G1181">
        <v>1170</v>
      </c>
      <c r="H1181">
        <f t="shared" ca="1" si="37"/>
        <v>1.6945847976206931E-2</v>
      </c>
    </row>
    <row r="1182" spans="2:8">
      <c r="B1182" s="293">
        <f>'Historical VAR Data'!B828</f>
        <v>44490</v>
      </c>
      <c r="C1182" s="292" t="str">
        <f>'Historical VAR Data'!F828</f>
        <v>130.06</v>
      </c>
      <c r="D1182" s="329">
        <f t="shared" si="36"/>
        <v>0.59036439227194915</v>
      </c>
      <c r="E1182" s="329">
        <v>1.1274395459139946E-2</v>
      </c>
      <c r="G1182">
        <v>1171</v>
      </c>
      <c r="H1182">
        <f t="shared" ca="1" si="37"/>
        <v>-8.087855453681389E-3</v>
      </c>
    </row>
    <row r="1183" spans="2:8">
      <c r="B1183" s="293">
        <f>'Historical VAR Data'!B3019</f>
        <v>41243</v>
      </c>
      <c r="C1183" s="292" t="str">
        <f>'Historical VAR Data'!F3019</f>
        <v>81.78</v>
      </c>
      <c r="D1183" s="329">
        <f t="shared" si="36"/>
        <v>-0.6770142180094787</v>
      </c>
      <c r="E1183" s="329">
        <v>1.1252627674044721E-2</v>
      </c>
      <c r="G1183">
        <v>1172</v>
      </c>
      <c r="H1183">
        <f t="shared" ca="1" si="37"/>
        <v>1.1723054777125215E-2</v>
      </c>
    </row>
    <row r="1184" spans="2:8">
      <c r="B1184" s="293">
        <f>'Historical VAR Data'!B306</f>
        <v>45260</v>
      </c>
      <c r="C1184" s="292" t="str">
        <f>'Historical VAR Data'!F306</f>
        <v>253.20</v>
      </c>
      <c r="D1184" s="329">
        <f t="shared" si="36"/>
        <v>2.3028959039916512</v>
      </c>
      <c r="E1184" s="329">
        <v>1.1222492911058759E-2</v>
      </c>
      <c r="G1184">
        <v>1173</v>
      </c>
      <c r="H1184">
        <f t="shared" ca="1" si="37"/>
        <v>-1.8237344287261946E-2</v>
      </c>
    </row>
    <row r="1185" spans="2:8">
      <c r="B1185" s="293">
        <f>'Historical VAR Data'!B1047</f>
        <v>44167</v>
      </c>
      <c r="C1185" s="292" t="str">
        <f>'Historical VAR Data'!F1047</f>
        <v>76.66</v>
      </c>
      <c r="D1185" s="329">
        <f t="shared" si="36"/>
        <v>0.46381516135191903</v>
      </c>
      <c r="E1185" s="329">
        <v>1.121224112913856E-2</v>
      </c>
      <c r="G1185">
        <v>1174</v>
      </c>
      <c r="H1185">
        <f t="shared" ca="1" si="37"/>
        <v>7.3876225163483234E-3</v>
      </c>
    </row>
    <row r="1186" spans="2:8">
      <c r="B1186" s="293">
        <f>'Historical VAR Data'!B4594</f>
        <v>38910</v>
      </c>
      <c r="C1186" s="292" t="str">
        <f>'Historical VAR Data'!F4594</f>
        <v>52.37</v>
      </c>
      <c r="D1186" s="329">
        <f t="shared" si="36"/>
        <v>-0.32686375321336764</v>
      </c>
      <c r="E1186" s="329">
        <v>1.1199073180150575E-2</v>
      </c>
      <c r="G1186">
        <v>1175</v>
      </c>
      <c r="H1186">
        <f t="shared" ca="1" si="37"/>
        <v>-3.6272178533522749E-2</v>
      </c>
    </row>
    <row r="1187" spans="2:8">
      <c r="B1187" s="293">
        <f>'Historical VAR Data'!B3008</f>
        <v>41260</v>
      </c>
      <c r="C1187" s="292" t="str">
        <f>'Historical VAR Data'!F3008</f>
        <v>77.80</v>
      </c>
      <c r="D1187" s="329">
        <f t="shared" si="36"/>
        <v>-0.18899197331387479</v>
      </c>
      <c r="E1187" s="329">
        <v>1.1177540940992974E-2</v>
      </c>
      <c r="G1187">
        <v>1176</v>
      </c>
      <c r="H1187">
        <f t="shared" ca="1" si="37"/>
        <v>3.3337194935638406E-3</v>
      </c>
    </row>
    <row r="1188" spans="2:8">
      <c r="B1188" s="293">
        <f>'Historical VAR Data'!B1951</f>
        <v>42830</v>
      </c>
      <c r="C1188" s="292" t="str">
        <f>'Historical VAR Data'!F1951</f>
        <v>95.93</v>
      </c>
      <c r="D1188" s="329">
        <f t="shared" si="36"/>
        <v>-0.38021708231037599</v>
      </c>
      <c r="E1188" s="329">
        <v>1.1173184357541922E-2</v>
      </c>
      <c r="G1188">
        <v>1177</v>
      </c>
      <c r="H1188">
        <f t="shared" ca="1" si="37"/>
        <v>-2.145741317198151E-3</v>
      </c>
    </row>
    <row r="1189" spans="2:8">
      <c r="B1189" s="293">
        <f>'Historical VAR Data'!B521</f>
        <v>44939</v>
      </c>
      <c r="C1189" s="292" t="str">
        <f>'Historical VAR Data'!F521</f>
        <v>154.78</v>
      </c>
      <c r="D1189" s="329">
        <f t="shared" si="36"/>
        <v>-7.792207792207799E-2</v>
      </c>
      <c r="E1189" s="329">
        <v>1.1171359508721553E-2</v>
      </c>
      <c r="G1189">
        <v>1178</v>
      </c>
      <c r="H1189">
        <f t="shared" ca="1" si="37"/>
        <v>1.8339059079137417E-2</v>
      </c>
    </row>
    <row r="1190" spans="2:8">
      <c r="B1190" s="293">
        <f>'Historical VAR Data'!B425</f>
        <v>45084</v>
      </c>
      <c r="C1190" s="292" t="str">
        <f>'Historical VAR Data'!F425</f>
        <v>167.86</v>
      </c>
      <c r="D1190" s="329">
        <f t="shared" si="36"/>
        <v>1.3372319688109167</v>
      </c>
      <c r="E1190" s="329">
        <v>1.1143906993554742E-2</v>
      </c>
      <c r="G1190">
        <v>1179</v>
      </c>
      <c r="H1190">
        <f t="shared" ca="1" si="37"/>
        <v>-6.5658286684715291E-3</v>
      </c>
    </row>
    <row r="1191" spans="2:8">
      <c r="B1191" s="293">
        <f>'Historical VAR Data'!B4101</f>
        <v>39636</v>
      </c>
      <c r="C1191" s="292" t="str">
        <f>'Historical VAR Data'!F4101</f>
        <v>71.82</v>
      </c>
      <c r="D1191" s="329">
        <f t="shared" si="36"/>
        <v>-0.60324825986078889</v>
      </c>
      <c r="E1191" s="329">
        <v>1.112206110094315E-2</v>
      </c>
      <c r="G1191">
        <v>1180</v>
      </c>
      <c r="H1191">
        <f t="shared" ca="1" si="37"/>
        <v>-3.1943920915661311E-2</v>
      </c>
    </row>
    <row r="1192" spans="2:8">
      <c r="B1192" s="293">
        <f>'Historical VAR Data'!B408</f>
        <v>45110</v>
      </c>
      <c r="C1192" s="292" t="str">
        <f>'Historical VAR Data'!F408</f>
        <v>181.02</v>
      </c>
      <c r="D1192" s="329">
        <f t="shared" si="36"/>
        <v>1.842204427696656</v>
      </c>
      <c r="E1192" s="329">
        <v>1.1115455510249729E-2</v>
      </c>
      <c r="G1192">
        <v>1181</v>
      </c>
      <c r="H1192">
        <f t="shared" ca="1" si="37"/>
        <v>-1.8746583692932164E-2</v>
      </c>
    </row>
    <row r="1193" spans="2:8">
      <c r="B1193" s="293">
        <f>'Historical VAR Data'!B4427</f>
        <v>39156</v>
      </c>
      <c r="C1193" s="292" t="str">
        <f>'Historical VAR Data'!F4427</f>
        <v>63.69</v>
      </c>
      <c r="D1193" s="329">
        <f t="shared" si="36"/>
        <v>-0.31405492730210016</v>
      </c>
      <c r="E1193" s="329">
        <v>1.111287505953319E-2</v>
      </c>
      <c r="G1193">
        <v>1182</v>
      </c>
      <c r="H1193">
        <f t="shared" ca="1" si="37"/>
        <v>-5.261087244111666E-2</v>
      </c>
    </row>
    <row r="1194" spans="2:8">
      <c r="B1194" s="293">
        <f>'Historical VAR Data'!B2022</f>
        <v>42725</v>
      </c>
      <c r="C1194" s="292" t="str">
        <f>'Historical VAR Data'!F2022</f>
        <v>92.85</v>
      </c>
      <c r="D1194" s="329">
        <f t="shared" si="36"/>
        <v>9.3488422654636315E-3</v>
      </c>
      <c r="E1194" s="329">
        <v>1.1107481215289079E-2</v>
      </c>
      <c r="G1194">
        <v>1183</v>
      </c>
      <c r="H1194">
        <f t="shared" ca="1" si="37"/>
        <v>2.6147806020499095E-2</v>
      </c>
    </row>
    <row r="1195" spans="2:8">
      <c r="B1195" s="293">
        <f>'Historical VAR Data'!B1894</f>
        <v>42914</v>
      </c>
      <c r="C1195" s="292" t="str">
        <f>'Historical VAR Data'!F1894</f>
        <v>91.99</v>
      </c>
      <c r="D1195" s="329">
        <f t="shared" si="36"/>
        <v>-9.1636220005924765E-2</v>
      </c>
      <c r="E1195" s="329">
        <v>1.1101340954055737E-2</v>
      </c>
      <c r="G1195">
        <v>1184</v>
      </c>
      <c r="H1195">
        <f t="shared" ca="1" si="37"/>
        <v>1.8782956990660668E-2</v>
      </c>
    </row>
    <row r="1196" spans="2:8">
      <c r="B1196" s="293">
        <f>'Historical VAR Data'!B1417</f>
        <v>43622</v>
      </c>
      <c r="C1196" s="292" t="str">
        <f>'Historical VAR Data'!F1417</f>
        <v>101.27</v>
      </c>
      <c r="D1196" s="329">
        <f t="shared" si="36"/>
        <v>0.27447772464132902</v>
      </c>
      <c r="E1196" s="329">
        <v>1.1082268370607024E-2</v>
      </c>
      <c r="G1196">
        <v>1185</v>
      </c>
      <c r="H1196">
        <f t="shared" ca="1" si="37"/>
        <v>9.0678984656325026E-3</v>
      </c>
    </row>
    <row r="1197" spans="2:8">
      <c r="B1197" s="293">
        <f>'Historical VAR Data'!B2448</f>
        <v>42090</v>
      </c>
      <c r="C1197" s="292" t="str">
        <f>'Historical VAR Data'!F2448</f>
        <v>79.46</v>
      </c>
      <c r="D1197" s="329">
        <f t="shared" si="36"/>
        <v>-0.80645475581536963</v>
      </c>
      <c r="E1197" s="329">
        <v>1.1070110701106887E-2</v>
      </c>
      <c r="G1197">
        <v>1186</v>
      </c>
      <c r="H1197">
        <f t="shared" ca="1" si="37"/>
        <v>-1.709831129952083E-2</v>
      </c>
    </row>
    <row r="1198" spans="2:8">
      <c r="B1198" s="293">
        <f>'Historical VAR Data'!B139</f>
        <v>45511</v>
      </c>
      <c r="C1198" s="292" t="str">
        <f>'Historical VAR Data'!F139</f>
        <v>410.55</v>
      </c>
      <c r="D1198" s="329">
        <f t="shared" si="36"/>
        <v>3.2355307954193746</v>
      </c>
      <c r="E1198" s="329">
        <v>1.105747919026747E-2</v>
      </c>
      <c r="G1198">
        <v>1187</v>
      </c>
      <c r="H1198">
        <f t="shared" ca="1" si="37"/>
        <v>-3.5994904735914886E-2</v>
      </c>
    </row>
    <row r="1199" spans="2:8">
      <c r="B1199" s="293">
        <f>'Historical VAR Data'!B3629</f>
        <v>40344</v>
      </c>
      <c r="C1199" s="292" t="str">
        <f>'Historical VAR Data'!F3629</f>
        <v>96.93</v>
      </c>
      <c r="D1199" s="329">
        <f t="shared" si="36"/>
        <v>-0.72892779238212424</v>
      </c>
      <c r="E1199" s="329">
        <v>1.1056639198915221E-2</v>
      </c>
      <c r="G1199">
        <v>1188</v>
      </c>
      <c r="H1199">
        <f t="shared" ca="1" si="37"/>
        <v>2.9045087371856515E-2</v>
      </c>
    </row>
    <row r="1200" spans="2:8">
      <c r="B1200" s="293">
        <f>'Historical VAR Data'!B194</f>
        <v>45429</v>
      </c>
      <c r="C1200" s="292" t="str">
        <f>'Historical VAR Data'!F194</f>
        <v>357.58</v>
      </c>
      <c r="D1200" s="329">
        <f t="shared" si="36"/>
        <v>3.0684947092957104</v>
      </c>
      <c r="E1200" s="329">
        <v>1.1055503718155252E-2</v>
      </c>
      <c r="G1200">
        <v>1189</v>
      </c>
      <c r="H1200">
        <f t="shared" ca="1" si="37"/>
        <v>8.6643762059299013E-3</v>
      </c>
    </row>
    <row r="1201" spans="2:8">
      <c r="B1201" s="293">
        <f>'Historical VAR Data'!B2123</f>
        <v>42573</v>
      </c>
      <c r="C1201" s="292" t="str">
        <f>'Historical VAR Data'!F2123</f>
        <v>87.89</v>
      </c>
      <c r="D1201" s="329">
        <f t="shared" si="36"/>
        <v>2.0434227330779115E-2</v>
      </c>
      <c r="E1201" s="329">
        <v>1.1043368227309256E-2</v>
      </c>
      <c r="G1201">
        <v>1190</v>
      </c>
      <c r="H1201">
        <f t="shared" ca="1" si="37"/>
        <v>-5.1906317689632969E-3</v>
      </c>
    </row>
    <row r="1202" spans="2:8">
      <c r="B1202" s="293">
        <f>'Historical VAR Data'!B2046</f>
        <v>42691</v>
      </c>
      <c r="C1202" s="292" t="str">
        <f>'Historical VAR Data'!F2046</f>
        <v>86.13</v>
      </c>
      <c r="D1202" s="329">
        <f t="shared" si="36"/>
        <v>-0.12192884086043437</v>
      </c>
      <c r="E1202" s="329">
        <v>1.1034158938842561E-2</v>
      </c>
      <c r="G1202">
        <v>1191</v>
      </c>
      <c r="H1202">
        <f t="shared" ca="1" si="37"/>
        <v>1.9798435067047811E-2</v>
      </c>
    </row>
    <row r="1203" spans="2:8">
      <c r="B1203" s="293">
        <f>'Historical VAR Data'!B1721</f>
        <v>43167</v>
      </c>
      <c r="C1203" s="292" t="str">
        <f>'Historical VAR Data'!F1721</f>
        <v>98.09</v>
      </c>
      <c r="D1203" s="329">
        <f t="shared" si="36"/>
        <v>9.1829919857524478E-2</v>
      </c>
      <c r="E1203" s="329">
        <v>1.1028653885796819E-2</v>
      </c>
      <c r="G1203">
        <v>1192</v>
      </c>
      <c r="H1203">
        <f t="shared" ca="1" si="37"/>
        <v>-4.8632995132275363E-2</v>
      </c>
    </row>
    <row r="1204" spans="2:8">
      <c r="B1204" s="293">
        <f>'Historical VAR Data'!B1328</f>
        <v>43755</v>
      </c>
      <c r="C1204" s="292" t="str">
        <f>'Historical VAR Data'!F1328</f>
        <v>89.84</v>
      </c>
      <c r="D1204" s="329">
        <f t="shared" si="36"/>
        <v>-0.25332446808510634</v>
      </c>
      <c r="E1204" s="329">
        <v>1.1028584289894261E-2</v>
      </c>
      <c r="G1204">
        <v>1193</v>
      </c>
      <c r="H1204">
        <f t="shared" ca="1" si="37"/>
        <v>4.1393620844443577E-2</v>
      </c>
    </row>
    <row r="1205" spans="2:8">
      <c r="B1205" s="293">
        <f>'Historical VAR Data'!B732</f>
        <v>44630</v>
      </c>
      <c r="C1205" s="292" t="str">
        <f>'Historical VAR Data'!F732</f>
        <v>120.32</v>
      </c>
      <c r="D1205" s="329">
        <f t="shared" si="36"/>
        <v>-0.43298774740810558</v>
      </c>
      <c r="E1205" s="329">
        <v>1.1007478363162659E-2</v>
      </c>
      <c r="G1205">
        <v>1194</v>
      </c>
      <c r="H1205">
        <f t="shared" ca="1" si="37"/>
        <v>1.8886241939930562E-2</v>
      </c>
    </row>
    <row r="1206" spans="2:8">
      <c r="B1206" s="293">
        <f>'Historical VAR Data'!B368</f>
        <v>45167</v>
      </c>
      <c r="C1206" s="292" t="str">
        <f>'Historical VAR Data'!F368</f>
        <v>212.20</v>
      </c>
      <c r="D1206" s="329">
        <f t="shared" si="36"/>
        <v>1.2424178378949593</v>
      </c>
      <c r="E1206" s="329">
        <v>1.1005764924484265E-2</v>
      </c>
      <c r="G1206">
        <v>1195</v>
      </c>
      <c r="H1206">
        <f t="shared" ca="1" si="37"/>
        <v>1.1818093739432448E-2</v>
      </c>
    </row>
    <row r="1207" spans="2:8">
      <c r="B1207" s="293">
        <f>'Historical VAR Data'!B3642</f>
        <v>40325</v>
      </c>
      <c r="C1207" s="292" t="str">
        <f>'Historical VAR Data'!F3642</f>
        <v>94.63</v>
      </c>
      <c r="D1207" s="329">
        <f t="shared" si="36"/>
        <v>8.2475406085563877E-2</v>
      </c>
      <c r="E1207" s="329">
        <v>1.1004273504273517E-2</v>
      </c>
      <c r="G1207">
        <v>1196</v>
      </c>
      <c r="H1207">
        <f t="shared" ca="1" si="37"/>
        <v>2.4756342624270726E-2</v>
      </c>
    </row>
    <row r="1208" spans="2:8">
      <c r="B1208" s="293">
        <f>'Historical VAR Data'!B4155</f>
        <v>39555</v>
      </c>
      <c r="C1208" s="292" t="str">
        <f>'Historical VAR Data'!F4155</f>
        <v>87.42</v>
      </c>
      <c r="D1208" s="329">
        <f t="shared" si="36"/>
        <v>0.12843681425067771</v>
      </c>
      <c r="E1208" s="329">
        <v>1.0986469295709528E-2</v>
      </c>
      <c r="G1208">
        <v>1197</v>
      </c>
      <c r="H1208">
        <f t="shared" ca="1" si="37"/>
        <v>2.5058520817260534E-2</v>
      </c>
    </row>
    <row r="1209" spans="2:8">
      <c r="B1209" s="293">
        <f>'Historical VAR Data'!B2529</f>
        <v>41971</v>
      </c>
      <c r="C1209" s="292" t="str">
        <f>'Historical VAR Data'!F2529</f>
        <v>77.47</v>
      </c>
      <c r="D1209" s="329">
        <f t="shared" si="36"/>
        <v>-0.10800230282095563</v>
      </c>
      <c r="E1209" s="329">
        <v>1.096176432206712E-2</v>
      </c>
      <c r="G1209">
        <v>1198</v>
      </c>
      <c r="H1209">
        <f t="shared" ca="1" si="37"/>
        <v>2.163875183381998E-2</v>
      </c>
    </row>
    <row r="1210" spans="2:8">
      <c r="B1210" s="293">
        <f>'Historical VAR Data'!B1260</f>
        <v>43854</v>
      </c>
      <c r="C1210" s="292" t="str">
        <f>'Historical VAR Data'!F1260</f>
        <v>86.85</v>
      </c>
      <c r="D1210" s="329">
        <f t="shared" si="36"/>
        <v>-0.73194444444444451</v>
      </c>
      <c r="E1210" s="329">
        <v>1.0941683156791965E-2</v>
      </c>
      <c r="G1210">
        <v>1199</v>
      </c>
      <c r="H1210">
        <f t="shared" ca="1" si="37"/>
        <v>2.0498202052178116E-2</v>
      </c>
    </row>
    <row r="1211" spans="2:8">
      <c r="B1211" s="293">
        <f>'Historical VAR Data'!B17</f>
        <v>45688</v>
      </c>
      <c r="C1211" s="292" t="str">
        <f>'Historical VAR Data'!F17</f>
        <v>324.00</v>
      </c>
      <c r="D1211" s="329">
        <f t="shared" si="36"/>
        <v>2.6441345180519629</v>
      </c>
      <c r="E1211" s="329">
        <v>1.0920436817472699E-2</v>
      </c>
      <c r="G1211">
        <v>1200</v>
      </c>
      <c r="H1211">
        <f t="shared" ca="1" si="37"/>
        <v>7.1422540553645443E-3</v>
      </c>
    </row>
    <row r="1212" spans="2:8">
      <c r="B1212" s="293">
        <f>'Historical VAR Data'!B1529</f>
        <v>43452</v>
      </c>
      <c r="C1212" s="292" t="str">
        <f>'Historical VAR Data'!F1529</f>
        <v>88.91</v>
      </c>
      <c r="D1212" s="329">
        <f t="shared" si="36"/>
        <v>0.19986504723346835</v>
      </c>
      <c r="E1212" s="329">
        <v>1.0915292779988558E-2</v>
      </c>
      <c r="G1212">
        <v>1201</v>
      </c>
      <c r="H1212">
        <f t="shared" ca="1" si="37"/>
        <v>5.3562263649173235E-2</v>
      </c>
    </row>
    <row r="1213" spans="2:8">
      <c r="B1213" s="293">
        <f>'Historical VAR Data'!B2936</f>
        <v>41365</v>
      </c>
      <c r="C1213" s="292" t="str">
        <f>'Historical VAR Data'!F2936</f>
        <v>74.10</v>
      </c>
      <c r="D1213" s="329">
        <f t="shared" si="36"/>
        <v>-0.14216253762445014</v>
      </c>
      <c r="E1213" s="329">
        <v>1.091405184174621E-2</v>
      </c>
      <c r="G1213">
        <v>1202</v>
      </c>
      <c r="H1213">
        <f t="shared" ca="1" si="37"/>
        <v>-7.5113010046834608E-3</v>
      </c>
    </row>
    <row r="1214" spans="2:8">
      <c r="B1214" s="293">
        <f>'Historical VAR Data'!B2074</f>
        <v>42647</v>
      </c>
      <c r="C1214" s="292" t="str">
        <f>'Historical VAR Data'!F2074</f>
        <v>86.38</v>
      </c>
      <c r="D1214" s="329">
        <f t="shared" si="36"/>
        <v>-0.16355185436235112</v>
      </c>
      <c r="E1214" s="329">
        <v>1.0883557636044384E-2</v>
      </c>
      <c r="G1214">
        <v>1203</v>
      </c>
      <c r="H1214">
        <f t="shared" ca="1" si="37"/>
        <v>6.1304382034895404E-2</v>
      </c>
    </row>
    <row r="1215" spans="2:8">
      <c r="B1215" s="293">
        <f>'Historical VAR Data'!B1815</f>
        <v>43031</v>
      </c>
      <c r="C1215" s="292" t="str">
        <f>'Historical VAR Data'!F1815</f>
        <v>103.27</v>
      </c>
      <c r="D1215" s="329">
        <f t="shared" si="36"/>
        <v>0.6786410923276982</v>
      </c>
      <c r="E1215" s="329">
        <v>1.0865309318715734E-2</v>
      </c>
      <c r="G1215">
        <v>1204</v>
      </c>
      <c r="H1215">
        <f t="shared" ca="1" si="37"/>
        <v>-2.9041164172259526E-3</v>
      </c>
    </row>
    <row r="1216" spans="2:8">
      <c r="B1216" s="293">
        <f>'Historical VAR Data'!B4476</f>
        <v>39084</v>
      </c>
      <c r="C1216" s="292" t="str">
        <f>'Historical VAR Data'!F4476</f>
        <v>61.52</v>
      </c>
      <c r="D1216" s="329">
        <f t="shared" si="36"/>
        <v>-0.81110292311471388</v>
      </c>
      <c r="E1216" s="329">
        <v>1.0844561288202492E-2</v>
      </c>
      <c r="G1216">
        <v>1205</v>
      </c>
      <c r="H1216">
        <f t="shared" ca="1" si="37"/>
        <v>5.9911376225405544E-3</v>
      </c>
    </row>
    <row r="1217" spans="2:8">
      <c r="B1217" s="293">
        <f>'Historical VAR Data'!B262</f>
        <v>45327</v>
      </c>
      <c r="C1217" s="292" t="str">
        <f>'Historical VAR Data'!F262</f>
        <v>325.68</v>
      </c>
      <c r="D1217" s="329">
        <f t="shared" si="36"/>
        <v>1.4054952359849326</v>
      </c>
      <c r="E1217" s="329">
        <v>1.0832117694528102E-2</v>
      </c>
      <c r="G1217">
        <v>1206</v>
      </c>
      <c r="H1217">
        <f t="shared" ca="1" si="37"/>
        <v>2.8399917188011659E-2</v>
      </c>
    </row>
    <row r="1218" spans="2:8">
      <c r="B1218" s="293">
        <f>'Historical VAR Data'!B685</f>
        <v>44701</v>
      </c>
      <c r="C1218" s="292" t="str">
        <f>'Historical VAR Data'!F685</f>
        <v>135.39</v>
      </c>
      <c r="D1218" s="329">
        <f t="shared" si="36"/>
        <v>6.5140429549209247E-2</v>
      </c>
      <c r="E1218" s="329">
        <v>1.0825742869941681E-2</v>
      </c>
      <c r="G1218">
        <v>1207</v>
      </c>
      <c r="H1218">
        <f t="shared" ca="1" si="37"/>
        <v>-4.2749703820959203E-2</v>
      </c>
    </row>
    <row r="1219" spans="2:8">
      <c r="B1219" s="293">
        <f>'Historical VAR Data'!B651</f>
        <v>44749</v>
      </c>
      <c r="C1219" s="292" t="str">
        <f>'Historical VAR Data'!F651</f>
        <v>127.11</v>
      </c>
      <c r="D1219" s="329">
        <f t="shared" si="36"/>
        <v>0.27915869980879537</v>
      </c>
      <c r="E1219" s="329">
        <v>1.0815109343936377E-2</v>
      </c>
      <c r="G1219">
        <v>1208</v>
      </c>
      <c r="H1219">
        <f t="shared" ca="1" si="37"/>
        <v>9.8925762282520095E-3</v>
      </c>
    </row>
    <row r="1220" spans="2:8">
      <c r="B1220" s="293">
        <f>'Historical VAR Data'!B3833</f>
        <v>40038</v>
      </c>
      <c r="C1220" s="292" t="str">
        <f>'Historical VAR Data'!F3833</f>
        <v>99.37</v>
      </c>
      <c r="D1220" s="329">
        <f t="shared" si="36"/>
        <v>0.16344690317293067</v>
      </c>
      <c r="E1220" s="329">
        <v>1.0782219509714192E-2</v>
      </c>
      <c r="G1220">
        <v>1209</v>
      </c>
      <c r="H1220">
        <f t="shared" ca="1" si="37"/>
        <v>1.1028256666963375E-2</v>
      </c>
    </row>
    <row r="1221" spans="2:8">
      <c r="B1221" s="293">
        <f>'Historical VAR Data'!B956</f>
        <v>44302</v>
      </c>
      <c r="C1221" s="292" t="str">
        <f>'Historical VAR Data'!F956</f>
        <v>85.41</v>
      </c>
      <c r="D1221" s="329">
        <f t="shared" si="36"/>
        <v>4.2857142857142747E-2</v>
      </c>
      <c r="E1221" s="329">
        <v>1.0769230769230729E-2</v>
      </c>
      <c r="G1221">
        <v>1210</v>
      </c>
      <c r="H1221">
        <f t="shared" ca="1" si="37"/>
        <v>1.8621995928361803E-2</v>
      </c>
    </row>
    <row r="1222" spans="2:8">
      <c r="B1222" s="293">
        <f>'Historical VAR Data'!B4130</f>
        <v>39595</v>
      </c>
      <c r="C1222" s="292" t="str">
        <f>'Historical VAR Data'!F4130</f>
        <v>81.90</v>
      </c>
      <c r="D1222" s="329">
        <f t="shared" si="36"/>
        <v>-6.4748201438848782E-2</v>
      </c>
      <c r="E1222" s="329">
        <v>1.0736764161421752E-2</v>
      </c>
      <c r="G1222">
        <v>1211</v>
      </c>
      <c r="H1222">
        <f t="shared" ca="1" si="37"/>
        <v>7.6838282661354984E-3</v>
      </c>
    </row>
    <row r="1223" spans="2:8">
      <c r="B1223" s="293">
        <f>'Historical VAR Data'!B3375</f>
        <v>40711</v>
      </c>
      <c r="C1223" s="292" t="str">
        <f>'Historical VAR Data'!F3375</f>
        <v>87.57</v>
      </c>
      <c r="D1223" s="329">
        <f t="shared" si="36"/>
        <v>0.18819538670284924</v>
      </c>
      <c r="E1223" s="329">
        <v>1.073407202216058E-2</v>
      </c>
      <c r="G1223">
        <v>1212</v>
      </c>
      <c r="H1223">
        <f t="shared" ca="1" si="37"/>
        <v>-1.5664011866392366E-2</v>
      </c>
    </row>
    <row r="1224" spans="2:8">
      <c r="B1224" s="293">
        <f>'Historical VAR Data'!B3141</f>
        <v>41060</v>
      </c>
      <c r="C1224" s="292" t="str">
        <f>'Historical VAR Data'!F3141</f>
        <v>73.70</v>
      </c>
      <c r="D1224" s="329">
        <f t="shared" si="36"/>
        <v>-6.1624649859944015E-2</v>
      </c>
      <c r="E1224" s="329">
        <v>1.0696653867251799E-2</v>
      </c>
      <c r="G1224">
        <v>1213</v>
      </c>
      <c r="H1224">
        <f t="shared" ca="1" si="37"/>
        <v>3.677605201507212E-3</v>
      </c>
    </row>
    <row r="1225" spans="2:8">
      <c r="B1225" s="293">
        <f>'Historical VAR Data'!B3236</f>
        <v>40919</v>
      </c>
      <c r="C1225" s="292" t="str">
        <f>'Historical VAR Data'!F3236</f>
        <v>78.54</v>
      </c>
      <c r="D1225" s="329">
        <f t="shared" si="36"/>
        <v>-0.22825980151321598</v>
      </c>
      <c r="E1225" s="329">
        <v>1.0680736070004023E-2</v>
      </c>
      <c r="G1225">
        <v>1214</v>
      </c>
      <c r="H1225">
        <f t="shared" ca="1" si="37"/>
        <v>1.4822871497436878E-2</v>
      </c>
    </row>
    <row r="1226" spans="2:8">
      <c r="B1226" s="293">
        <f>'Historical VAR Data'!B1600</f>
        <v>43343</v>
      </c>
      <c r="C1226" s="292" t="str">
        <f>'Historical VAR Data'!F1600</f>
        <v>101.77</v>
      </c>
      <c r="D1226" s="329">
        <f t="shared" si="36"/>
        <v>0.12564981749806436</v>
      </c>
      <c r="E1226" s="329">
        <v>1.0625620655412046E-2</v>
      </c>
      <c r="G1226">
        <v>1215</v>
      </c>
      <c r="H1226">
        <f t="shared" ca="1" si="37"/>
        <v>9.5220988624759202E-3</v>
      </c>
    </row>
    <row r="1227" spans="2:8">
      <c r="B1227" s="293">
        <f>'Historical VAR Data'!B986</f>
        <v>44256</v>
      </c>
      <c r="C1227" s="292" t="str">
        <f>'Historical VAR Data'!F986</f>
        <v>90.41</v>
      </c>
      <c r="D1227" s="329">
        <f t="shared" si="36"/>
        <v>-0.76684632643061612</v>
      </c>
      <c r="E1227" s="329">
        <v>1.0619271182651498E-2</v>
      </c>
      <c r="G1227">
        <v>1216</v>
      </c>
      <c r="H1227">
        <f t="shared" ca="1" si="37"/>
        <v>-5.2970214500760926E-3</v>
      </c>
    </row>
    <row r="1228" spans="2:8">
      <c r="B1228" s="293">
        <f>'Historical VAR Data'!B147</f>
        <v>45499</v>
      </c>
      <c r="C1228" s="292" t="str">
        <f>'Historical VAR Data'!F147</f>
        <v>387.77</v>
      </c>
      <c r="D1228" s="329">
        <f t="shared" ref="D1228:D1291" si="38">(C1228-C1229)/C1229</f>
        <v>6.7354803192953394E-2</v>
      </c>
      <c r="E1228" s="329">
        <v>1.060724524367994E-2</v>
      </c>
      <c r="G1228">
        <v>1217</v>
      </c>
      <c r="H1228">
        <f t="shared" ca="1" si="37"/>
        <v>3.5580288645942361E-4</v>
      </c>
    </row>
    <row r="1229" spans="2:8">
      <c r="B1229" s="293">
        <f>'Historical VAR Data'!B177</f>
        <v>45455</v>
      </c>
      <c r="C1229" s="292" t="str">
        <f>'Historical VAR Data'!F177</f>
        <v>363.30</v>
      </c>
      <c r="D1229" s="329">
        <f t="shared" si="38"/>
        <v>3.2317996505532913</v>
      </c>
      <c r="E1229" s="329">
        <v>1.0598347659183849E-2</v>
      </c>
      <c r="G1229">
        <v>1218</v>
      </c>
      <c r="H1229">
        <f t="shared" ref="H1229:H1292" ca="1" si="39">_xlfn.NORM.INV(RAND(),N$12,N$13)</f>
        <v>-1.6818888032607272E-2</v>
      </c>
    </row>
    <row r="1230" spans="2:8">
      <c r="B1230" s="293">
        <f>'Historical VAR Data'!B2439</f>
        <v>42107</v>
      </c>
      <c r="C1230" s="292" t="str">
        <f>'Historical VAR Data'!F2439</f>
        <v>85.85</v>
      </c>
      <c r="D1230" s="329">
        <f t="shared" si="38"/>
        <v>-0.16755551246000197</v>
      </c>
      <c r="E1230" s="329">
        <v>1.059446733372562E-2</v>
      </c>
      <c r="G1230">
        <v>1219</v>
      </c>
      <c r="H1230">
        <f t="shared" ca="1" si="39"/>
        <v>-2.3777266033901301E-3</v>
      </c>
    </row>
    <row r="1231" spans="2:8">
      <c r="B1231" s="293">
        <f>'Historical VAR Data'!B1821</f>
        <v>43020</v>
      </c>
      <c r="C1231" s="292" t="str">
        <f>'Historical VAR Data'!F1821</f>
        <v>103.13</v>
      </c>
      <c r="D1231" s="329">
        <f t="shared" si="38"/>
        <v>0.15681435782389219</v>
      </c>
      <c r="E1231" s="329">
        <v>1.0583047525722668E-2</v>
      </c>
      <c r="G1231">
        <v>1220</v>
      </c>
      <c r="H1231">
        <f t="shared" ca="1" si="39"/>
        <v>-3.6388800086969493E-2</v>
      </c>
    </row>
    <row r="1232" spans="2:8">
      <c r="B1232" s="293">
        <f>'Historical VAR Data'!B1513</f>
        <v>43475</v>
      </c>
      <c r="C1232" s="292" t="str">
        <f>'Historical VAR Data'!F1513</f>
        <v>89.15</v>
      </c>
      <c r="D1232" s="329">
        <f t="shared" si="38"/>
        <v>0.22307586774591859</v>
      </c>
      <c r="E1232" s="329">
        <v>1.0541827250056753E-2</v>
      </c>
      <c r="G1232">
        <v>1221</v>
      </c>
      <c r="H1232">
        <f t="shared" ca="1" si="39"/>
        <v>-2.3810457145260265E-3</v>
      </c>
    </row>
    <row r="1233" spans="2:8">
      <c r="B1233" s="293">
        <f>'Historical VAR Data'!B1179</f>
        <v>43979</v>
      </c>
      <c r="C1233" s="292" t="str">
        <f>'Historical VAR Data'!F1179</f>
        <v>72.89</v>
      </c>
      <c r="D1233" s="329">
        <f t="shared" si="38"/>
        <v>-0.19199645272142771</v>
      </c>
      <c r="E1233" s="329">
        <v>1.0536531262997438E-2</v>
      </c>
      <c r="G1233">
        <v>1222</v>
      </c>
      <c r="H1233">
        <f t="shared" ca="1" si="39"/>
        <v>-4.1407640396188012E-3</v>
      </c>
    </row>
    <row r="1234" spans="2:8">
      <c r="B1234" s="293">
        <f>'Historical VAR Data'!B1522</f>
        <v>43462</v>
      </c>
      <c r="C1234" s="292" t="str">
        <f>'Historical VAR Data'!F1522</f>
        <v>90.21</v>
      </c>
      <c r="D1234" s="329">
        <f t="shared" si="38"/>
        <v>-4.1237113402061959E-2</v>
      </c>
      <c r="E1234" s="329">
        <v>1.0529853254172709E-2</v>
      </c>
      <c r="G1234">
        <v>1223</v>
      </c>
      <c r="H1234">
        <f t="shared" ca="1" si="39"/>
        <v>-4.3497206001295403E-3</v>
      </c>
    </row>
    <row r="1235" spans="2:8">
      <c r="B1235" s="293">
        <f>'Historical VAR Data'!B1610</f>
        <v>43328</v>
      </c>
      <c r="C1235" s="292" t="str">
        <f>'Historical VAR Data'!F1610</f>
        <v>94.09</v>
      </c>
      <c r="D1235" s="329">
        <f t="shared" si="38"/>
        <v>-0.3917119213860874</v>
      </c>
      <c r="E1235" s="329">
        <v>1.0525185264740671E-2</v>
      </c>
      <c r="G1235">
        <v>1224</v>
      </c>
      <c r="H1235">
        <f t="shared" ca="1" si="39"/>
        <v>2.2902977546693543E-2</v>
      </c>
    </row>
    <row r="1236" spans="2:8">
      <c r="B1236" s="293">
        <f>'Historical VAR Data'!B519</f>
        <v>44943</v>
      </c>
      <c r="C1236" s="292" t="str">
        <f>'Historical VAR Data'!F519</f>
        <v>154.68</v>
      </c>
      <c r="D1236" s="329">
        <f t="shared" si="38"/>
        <v>-5.313418217433892E-2</v>
      </c>
      <c r="E1236" s="329">
        <v>1.0518063631018577E-2</v>
      </c>
      <c r="G1236">
        <v>1225</v>
      </c>
      <c r="H1236">
        <f t="shared" ca="1" si="39"/>
        <v>-2.8410341840605481E-3</v>
      </c>
    </row>
    <row r="1237" spans="2:8">
      <c r="B1237" s="293">
        <f>'Historical VAR Data'!B487</f>
        <v>44988</v>
      </c>
      <c r="C1237" s="292" t="str">
        <f>'Historical VAR Data'!F487</f>
        <v>163.36</v>
      </c>
      <c r="D1237" s="329">
        <f t="shared" si="38"/>
        <v>4.5169545745361493E-2</v>
      </c>
      <c r="E1237" s="329">
        <v>1.0515897562786199E-2</v>
      </c>
      <c r="G1237">
        <v>1226</v>
      </c>
      <c r="H1237">
        <f t="shared" ca="1" si="39"/>
        <v>-4.7825715654996725E-3</v>
      </c>
    </row>
    <row r="1238" spans="2:8">
      <c r="B1238" s="293">
        <f>'Historical VAR Data'!B518</f>
        <v>44944</v>
      </c>
      <c r="C1238" s="292" t="str">
        <f>'Historical VAR Data'!F518</f>
        <v>156.30</v>
      </c>
      <c r="D1238" s="329">
        <f t="shared" si="38"/>
        <v>0.63305819663567053</v>
      </c>
      <c r="E1238" s="329">
        <v>1.047323506594262E-2</v>
      </c>
      <c r="G1238">
        <v>1227</v>
      </c>
      <c r="H1238">
        <f t="shared" ca="1" si="39"/>
        <v>8.2705792961884541E-3</v>
      </c>
    </row>
    <row r="1239" spans="2:8">
      <c r="B1239" s="293">
        <f>'Historical VAR Data'!B3618</f>
        <v>40359</v>
      </c>
      <c r="C1239" s="292" t="str">
        <f>'Historical VAR Data'!F3618</f>
        <v>95.71</v>
      </c>
      <c r="D1239" s="329">
        <f t="shared" si="38"/>
        <v>8.7613636363636296E-2</v>
      </c>
      <c r="E1239" s="329">
        <v>1.0451858108108053E-2</v>
      </c>
      <c r="G1239">
        <v>1228</v>
      </c>
      <c r="H1239">
        <f t="shared" ca="1" si="39"/>
        <v>1.4547981432371552E-2</v>
      </c>
    </row>
    <row r="1240" spans="2:8">
      <c r="B1240" s="293">
        <f>'Historical VAR Data'!B2053</f>
        <v>42681</v>
      </c>
      <c r="C1240" s="292" t="str">
        <f>'Historical VAR Data'!F2053</f>
        <v>88.00</v>
      </c>
      <c r="D1240" s="329">
        <f t="shared" si="38"/>
        <v>0.12273539168155148</v>
      </c>
      <c r="E1240" s="329">
        <v>1.0448960845102728E-2</v>
      </c>
      <c r="G1240">
        <v>1229</v>
      </c>
      <c r="H1240">
        <f t="shared" ca="1" si="39"/>
        <v>-1.7628654371594131E-2</v>
      </c>
    </row>
    <row r="1241" spans="2:8">
      <c r="B1241" s="293">
        <f>'Historical VAR Data'!B2988</f>
        <v>41289</v>
      </c>
      <c r="C1241" s="292" t="str">
        <f>'Historical VAR Data'!F2988</f>
        <v>78.38</v>
      </c>
      <c r="D1241" s="329">
        <f t="shared" si="38"/>
        <v>-0.14758020663404031</v>
      </c>
      <c r="E1241" s="329">
        <v>1.0442181255640098E-2</v>
      </c>
      <c r="G1241">
        <v>1230</v>
      </c>
      <c r="H1241">
        <f t="shared" ca="1" si="39"/>
        <v>1.432508652266882E-2</v>
      </c>
    </row>
    <row r="1242" spans="2:8">
      <c r="B1242" s="293">
        <f>'Historical VAR Data'!B1623</f>
        <v>43308</v>
      </c>
      <c r="C1242" s="292" t="str">
        <f>'Historical VAR Data'!F1623</f>
        <v>91.95</v>
      </c>
      <c r="D1242" s="329">
        <f t="shared" si="38"/>
        <v>4.3700340522134042E-2</v>
      </c>
      <c r="E1242" s="329">
        <v>1.043956043956047E-2</v>
      </c>
      <c r="G1242">
        <v>1231</v>
      </c>
      <c r="H1242">
        <f t="shared" ca="1" si="39"/>
        <v>-6.548378263736148E-3</v>
      </c>
    </row>
    <row r="1243" spans="2:8">
      <c r="B1243" s="293">
        <f>'Historical VAR Data'!B1281</f>
        <v>43825</v>
      </c>
      <c r="C1243" s="292" t="str">
        <f>'Historical VAR Data'!F1281</f>
        <v>88.10</v>
      </c>
      <c r="D1243" s="329">
        <f t="shared" si="38"/>
        <v>-0.71565969532662022</v>
      </c>
      <c r="E1243" s="329">
        <v>1.0436976717513438E-2</v>
      </c>
      <c r="G1243">
        <v>1232</v>
      </c>
      <c r="H1243">
        <f t="shared" ca="1" si="39"/>
        <v>-2.4790451677644904E-2</v>
      </c>
    </row>
    <row r="1244" spans="2:8">
      <c r="B1244" s="293">
        <f>'Historical VAR Data'!B279</f>
        <v>45300</v>
      </c>
      <c r="C1244" s="292" t="str">
        <f>'Historical VAR Data'!F279</f>
        <v>309.84</v>
      </c>
      <c r="D1244" s="329">
        <f t="shared" si="38"/>
        <v>7.647502093217974</v>
      </c>
      <c r="E1244" s="329">
        <v>1.0435690060005181E-2</v>
      </c>
      <c r="G1244">
        <v>1233</v>
      </c>
      <c r="H1244">
        <f t="shared" ca="1" si="39"/>
        <v>3.3318537122618223E-2</v>
      </c>
    </row>
    <row r="1245" spans="2:8">
      <c r="B1245" s="293">
        <f>'Historical VAR Data'!B4868</f>
        <v>38506</v>
      </c>
      <c r="C1245" s="292" t="str">
        <f>'Historical VAR Data'!F4868</f>
        <v>35.83</v>
      </c>
      <c r="D1245" s="329">
        <f t="shared" si="38"/>
        <v>-0.52587005425433375</v>
      </c>
      <c r="E1245" s="329">
        <v>1.0434292160180412E-2</v>
      </c>
      <c r="G1245">
        <v>1234</v>
      </c>
      <c r="H1245">
        <f t="shared" ca="1" si="39"/>
        <v>2.6702691650228091E-2</v>
      </c>
    </row>
    <row r="1246" spans="2:8">
      <c r="B1246" s="293">
        <f>'Historical VAR Data'!B2496</f>
        <v>42019</v>
      </c>
      <c r="C1246" s="292" t="str">
        <f>'Historical VAR Data'!F2496</f>
        <v>75.57</v>
      </c>
      <c r="D1246" s="329">
        <f t="shared" si="38"/>
        <v>0.52697514649424104</v>
      </c>
      <c r="E1246" s="329">
        <v>1.0429201764941661E-2</v>
      </c>
      <c r="G1246">
        <v>1235</v>
      </c>
      <c r="H1246">
        <f t="shared" ca="1" si="39"/>
        <v>6.2967553131061584E-4</v>
      </c>
    </row>
    <row r="1247" spans="2:8">
      <c r="B1247" s="293">
        <f>'Historical VAR Data'!B4584</f>
        <v>38924</v>
      </c>
      <c r="C1247" s="292" t="str">
        <f>'Historical VAR Data'!F4584</f>
        <v>49.49</v>
      </c>
      <c r="D1247" s="329">
        <f t="shared" si="38"/>
        <v>-0.59923880476151914</v>
      </c>
      <c r="E1247" s="329">
        <v>1.0412413229889856E-2</v>
      </c>
      <c r="G1247">
        <v>1236</v>
      </c>
      <c r="H1247">
        <f t="shared" ca="1" si="39"/>
        <v>-2.9356010338764315E-3</v>
      </c>
    </row>
    <row r="1248" spans="2:8">
      <c r="B1248" s="293">
        <f>'Historical VAR Data'!B751</f>
        <v>44602</v>
      </c>
      <c r="C1248" s="292" t="str">
        <f>'Historical VAR Data'!F751</f>
        <v>123.49</v>
      </c>
      <c r="D1248" s="329">
        <f t="shared" si="38"/>
        <v>0.41083057237518555</v>
      </c>
      <c r="E1248" s="329">
        <v>1.0391098019963968E-2</v>
      </c>
      <c r="G1248">
        <v>1237</v>
      </c>
      <c r="H1248">
        <f t="shared" ca="1" si="39"/>
        <v>-9.3679830980292287E-3</v>
      </c>
    </row>
    <row r="1249" spans="2:8">
      <c r="B1249" s="293">
        <f>'Historical VAR Data'!B1289</f>
        <v>43812</v>
      </c>
      <c r="C1249" s="292" t="str">
        <f>'Historical VAR Data'!F1289</f>
        <v>87.53</v>
      </c>
      <c r="D1249" s="329">
        <f t="shared" si="38"/>
        <v>0.23264328967751013</v>
      </c>
      <c r="E1249" s="329">
        <v>1.038901073531116E-2</v>
      </c>
      <c r="G1249">
        <v>1238</v>
      </c>
      <c r="H1249">
        <f t="shared" ca="1" si="39"/>
        <v>6.2489634740192316E-3</v>
      </c>
    </row>
    <row r="1250" spans="2:8">
      <c r="B1250" s="293">
        <f>'Historical VAR Data'!B2713</f>
        <v>41691</v>
      </c>
      <c r="C1250" s="292" t="str">
        <f>'Historical VAR Data'!F2713</f>
        <v>71.01</v>
      </c>
      <c r="D1250" s="329">
        <f t="shared" si="38"/>
        <v>-0.20694661603752512</v>
      </c>
      <c r="E1250" s="329">
        <v>1.0387023335230562E-2</v>
      </c>
      <c r="G1250">
        <v>1239</v>
      </c>
      <c r="H1250">
        <f t="shared" ca="1" si="39"/>
        <v>1.5949266352419323E-2</v>
      </c>
    </row>
    <row r="1251" spans="2:8">
      <c r="B1251" s="293">
        <f>'Historical VAR Data'!B2098</f>
        <v>42611</v>
      </c>
      <c r="C1251" s="292" t="str">
        <f>'Historical VAR Data'!F2098</f>
        <v>89.54</v>
      </c>
      <c r="D1251" s="329">
        <f t="shared" si="38"/>
        <v>0</v>
      </c>
      <c r="E1251" s="329">
        <v>1.0381403746332675E-2</v>
      </c>
      <c r="G1251">
        <v>1240</v>
      </c>
      <c r="H1251">
        <f t="shared" ca="1" si="39"/>
        <v>-3.9827842176954464E-3</v>
      </c>
    </row>
    <row r="1252" spans="2:8">
      <c r="B1252" s="293">
        <f>'Historical VAR Data'!B2109</f>
        <v>42593</v>
      </c>
      <c r="C1252" s="292" t="str">
        <f>'Historical VAR Data'!F2109</f>
        <v>89.54</v>
      </c>
      <c r="D1252" s="329">
        <f t="shared" si="38"/>
        <v>-0.78803588760267973</v>
      </c>
      <c r="E1252" s="329">
        <v>1.0381403746332675E-2</v>
      </c>
      <c r="G1252">
        <v>1241</v>
      </c>
      <c r="H1252">
        <f t="shared" ca="1" si="39"/>
        <v>2.6476445324477418E-2</v>
      </c>
    </row>
    <row r="1253" spans="2:8">
      <c r="B1253" s="293">
        <f>'Historical VAR Data'!B107</f>
        <v>45558</v>
      </c>
      <c r="C1253" s="292" t="str">
        <f>'Historical VAR Data'!F107</f>
        <v>422.43</v>
      </c>
      <c r="D1253" s="329">
        <f t="shared" si="38"/>
        <v>1.5314915802720681</v>
      </c>
      <c r="E1253" s="329">
        <v>1.0380540075103523E-2</v>
      </c>
      <c r="G1253">
        <v>1242</v>
      </c>
      <c r="H1253">
        <f t="shared" ca="1" si="39"/>
        <v>1.2952250082210504E-2</v>
      </c>
    </row>
    <row r="1254" spans="2:8">
      <c r="B1254" s="293">
        <f>'Historical VAR Data'!B432</f>
        <v>45075</v>
      </c>
      <c r="C1254" s="292" t="str">
        <f>'Historical VAR Data'!F432</f>
        <v>166.87</v>
      </c>
      <c r="D1254" s="329">
        <f t="shared" si="38"/>
        <v>0.98607474410854579</v>
      </c>
      <c r="E1254" s="329">
        <v>1.0353596512472802E-2</v>
      </c>
      <c r="G1254">
        <v>1243</v>
      </c>
      <c r="H1254">
        <f t="shared" ca="1" si="39"/>
        <v>-8.8093861520564393E-3</v>
      </c>
    </row>
    <row r="1255" spans="2:8">
      <c r="B1255" s="293">
        <f>'Historical VAR Data'!B3093</f>
        <v>41128</v>
      </c>
      <c r="C1255" s="292" t="str">
        <f>'Historical VAR Data'!F3093</f>
        <v>84.02</v>
      </c>
      <c r="D1255" s="329">
        <f t="shared" si="38"/>
        <v>0.24566345441067447</v>
      </c>
      <c r="E1255" s="329">
        <v>1.0341510341510336E-2</v>
      </c>
      <c r="G1255">
        <v>1244</v>
      </c>
      <c r="H1255">
        <f t="shared" ca="1" si="39"/>
        <v>1.3307340937146556E-2</v>
      </c>
    </row>
    <row r="1256" spans="2:8">
      <c r="B1256" s="293">
        <f>'Historical VAR Data'!B1136</f>
        <v>44040</v>
      </c>
      <c r="C1256" s="292" t="str">
        <f>'Historical VAR Data'!F1136</f>
        <v>67.45</v>
      </c>
      <c r="D1256" s="329">
        <f t="shared" si="38"/>
        <v>0.11285266457680257</v>
      </c>
      <c r="E1256" s="329">
        <v>1.033553025763927E-2</v>
      </c>
      <c r="G1256">
        <v>1245</v>
      </c>
      <c r="H1256">
        <f t="shared" ca="1" si="39"/>
        <v>3.2895184147868288E-2</v>
      </c>
    </row>
    <row r="1257" spans="2:8">
      <c r="B1257" s="293">
        <f>'Historical VAR Data'!B4661</f>
        <v>38811</v>
      </c>
      <c r="C1257" s="292" t="str">
        <f>'Historical VAR Data'!F4661</f>
        <v>60.61</v>
      </c>
      <c r="D1257" s="329">
        <f t="shared" si="38"/>
        <v>0.43966745843230398</v>
      </c>
      <c r="E1257" s="329">
        <v>1.0335055842640398E-2</v>
      </c>
      <c r="G1257">
        <v>1246</v>
      </c>
      <c r="H1257">
        <f t="shared" ca="1" si="39"/>
        <v>5.0132210637097796E-3</v>
      </c>
    </row>
    <row r="1258" spans="2:8">
      <c r="B1258" s="293">
        <f>'Historical VAR Data'!B4821</f>
        <v>38573</v>
      </c>
      <c r="C1258" s="292" t="str">
        <f>'Historical VAR Data'!F4821</f>
        <v>42.10</v>
      </c>
      <c r="D1258" s="329">
        <f t="shared" si="38"/>
        <v>-6.7346034559149295E-2</v>
      </c>
      <c r="E1258" s="329">
        <v>1.031917446604271E-2</v>
      </c>
      <c r="G1258">
        <v>1247</v>
      </c>
      <c r="H1258">
        <f t="shared" ca="1" si="39"/>
        <v>1.7738177002032212E-2</v>
      </c>
    </row>
    <row r="1259" spans="2:8">
      <c r="B1259" s="293">
        <f>'Historical VAR Data'!B4793</f>
        <v>38615</v>
      </c>
      <c r="C1259" s="292" t="str">
        <f>'Historical VAR Data'!F4793</f>
        <v>45.14</v>
      </c>
      <c r="D1259" s="329">
        <f t="shared" si="38"/>
        <v>-0.47736482574968164</v>
      </c>
      <c r="E1259" s="329">
        <v>1.0295434198746662E-2</v>
      </c>
      <c r="G1259">
        <v>1248</v>
      </c>
      <c r="H1259">
        <f t="shared" ca="1" si="39"/>
        <v>3.5395832049432967E-2</v>
      </c>
    </row>
    <row r="1260" spans="2:8">
      <c r="B1260" s="293">
        <f>'Historical VAR Data'!B3373</f>
        <v>40715</v>
      </c>
      <c r="C1260" s="292" t="str">
        <f>'Historical VAR Data'!F3373</f>
        <v>86.37</v>
      </c>
      <c r="D1260" s="329">
        <f t="shared" si="38"/>
        <v>-0.74003732241752951</v>
      </c>
      <c r="E1260" s="329">
        <v>1.0293601590829451E-2</v>
      </c>
      <c r="G1260">
        <v>1249</v>
      </c>
      <c r="H1260">
        <f t="shared" ca="1" si="39"/>
        <v>7.9718013774415456E-3</v>
      </c>
    </row>
    <row r="1261" spans="2:8">
      <c r="B1261" s="293">
        <f>'Historical VAR Data'!B249</f>
        <v>45344</v>
      </c>
      <c r="C1261" s="292" t="str">
        <f>'Historical VAR Data'!F249</f>
        <v>332.24</v>
      </c>
      <c r="D1261" s="329">
        <f t="shared" si="38"/>
        <v>0.40749841135352677</v>
      </c>
      <c r="E1261" s="329">
        <v>1.0277929818159689E-2</v>
      </c>
      <c r="G1261">
        <v>1250</v>
      </c>
      <c r="H1261">
        <f t="shared" ca="1" si="39"/>
        <v>1.6394035271220246E-3</v>
      </c>
    </row>
    <row r="1262" spans="2:8">
      <c r="B1262" s="293">
        <f>'Historical VAR Data'!B335</f>
        <v>45216</v>
      </c>
      <c r="C1262" s="292" t="str">
        <f>'Historical VAR Data'!F335</f>
        <v>236.05</v>
      </c>
      <c r="D1262" s="329">
        <f t="shared" si="38"/>
        <v>1.7550186741363212</v>
      </c>
      <c r="E1262" s="329">
        <v>1.0271774020971562E-2</v>
      </c>
      <c r="G1262">
        <v>1251</v>
      </c>
      <c r="H1262">
        <f t="shared" ca="1" si="39"/>
        <v>-9.8381205357629484E-3</v>
      </c>
    </row>
    <row r="1263" spans="2:8">
      <c r="B1263" s="293">
        <f>'Historical VAR Data'!B1257</f>
        <v>43859</v>
      </c>
      <c r="C1263" s="292" t="str">
        <f>'Historical VAR Data'!F1257</f>
        <v>85.68</v>
      </c>
      <c r="D1263" s="329">
        <f t="shared" si="38"/>
        <v>0.24263959390862949</v>
      </c>
      <c r="E1263" s="329">
        <v>1.025822426600642E-2</v>
      </c>
      <c r="G1263">
        <v>1252</v>
      </c>
      <c r="H1263">
        <f t="shared" ca="1" si="39"/>
        <v>-6.5790903403668451E-3</v>
      </c>
    </row>
    <row r="1264" spans="2:8">
      <c r="B1264" s="293">
        <f>'Historical VAR Data'!B2742</f>
        <v>41652</v>
      </c>
      <c r="C1264" s="292" t="str">
        <f>'Historical VAR Data'!F2742</f>
        <v>68.95</v>
      </c>
      <c r="D1264" s="329">
        <f t="shared" si="38"/>
        <v>-0.24072238740226845</v>
      </c>
      <c r="E1264" s="329">
        <v>1.0256410256410298E-2</v>
      </c>
      <c r="G1264">
        <v>1253</v>
      </c>
      <c r="H1264">
        <f t="shared" ca="1" si="39"/>
        <v>-4.8607955258732592E-3</v>
      </c>
    </row>
    <row r="1265" spans="2:8">
      <c r="B1265" s="293">
        <f>'Historical VAR Data'!B4147</f>
        <v>39568</v>
      </c>
      <c r="C1265" s="292" t="str">
        <f>'Historical VAR Data'!F4147</f>
        <v>90.81</v>
      </c>
      <c r="D1265" s="329">
        <f t="shared" si="38"/>
        <v>-0.4429859535054898</v>
      </c>
      <c r="E1265" s="329">
        <v>1.0234731338302388E-2</v>
      </c>
      <c r="G1265">
        <v>1254</v>
      </c>
      <c r="H1265">
        <f t="shared" ca="1" si="39"/>
        <v>1.82252391412084E-2</v>
      </c>
    </row>
    <row r="1266" spans="2:8">
      <c r="B1266" s="293">
        <f>'Historical VAR Data'!B489</f>
        <v>44986</v>
      </c>
      <c r="C1266" s="292" t="str">
        <f>'Historical VAR Data'!F489</f>
        <v>163.03</v>
      </c>
      <c r="D1266" s="329">
        <f t="shared" si="38"/>
        <v>0.21220908617741088</v>
      </c>
      <c r="E1266" s="329">
        <v>1.0224315280703965E-2</v>
      </c>
      <c r="G1266">
        <v>1255</v>
      </c>
      <c r="H1266">
        <f t="shared" ca="1" si="39"/>
        <v>-6.470620170637033E-3</v>
      </c>
    </row>
    <row r="1267" spans="2:8">
      <c r="B1267" s="293">
        <f>'Historical VAR Data'!B647</f>
        <v>44755</v>
      </c>
      <c r="C1267" s="292" t="str">
        <f>'Historical VAR Data'!F647</f>
        <v>134.49</v>
      </c>
      <c r="D1267" s="329">
        <f t="shared" si="38"/>
        <v>0.49350360910605234</v>
      </c>
      <c r="E1267" s="329">
        <v>1.0215578757605452E-2</v>
      </c>
      <c r="G1267">
        <v>1256</v>
      </c>
      <c r="H1267">
        <f t="shared" ca="1" si="39"/>
        <v>-1.7046221548654775E-2</v>
      </c>
    </row>
    <row r="1268" spans="2:8">
      <c r="B1268" s="293">
        <f>'Historical VAR Data'!B3508</f>
        <v>40518</v>
      </c>
      <c r="C1268" s="292" t="str">
        <f>'Historical VAR Data'!F3508</f>
        <v>90.05</v>
      </c>
      <c r="D1268" s="329">
        <f t="shared" si="38"/>
        <v>-5.2504208754208845E-2</v>
      </c>
      <c r="E1268" s="329">
        <v>1.0208660533991436E-2</v>
      </c>
      <c r="G1268">
        <v>1257</v>
      </c>
      <c r="H1268">
        <f t="shared" ca="1" si="39"/>
        <v>-1.3025602957679296E-3</v>
      </c>
    </row>
    <row r="1269" spans="2:8">
      <c r="B1269" s="293">
        <f>'Historical VAR Data'!B3645</f>
        <v>40322</v>
      </c>
      <c r="C1269" s="292" t="str">
        <f>'Historical VAR Data'!F3645</f>
        <v>95.04</v>
      </c>
      <c r="D1269" s="329">
        <f t="shared" si="38"/>
        <v>2.9128316188413775E-2</v>
      </c>
      <c r="E1269" s="329">
        <v>1.0204081632653145E-2</v>
      </c>
      <c r="G1269">
        <v>1258</v>
      </c>
      <c r="H1269">
        <f t="shared" ca="1" si="39"/>
        <v>1.1820151060728033E-2</v>
      </c>
    </row>
    <row r="1270" spans="2:8">
      <c r="B1270" s="293">
        <f>'Historical VAR Data'!B3211</f>
        <v>40955</v>
      </c>
      <c r="C1270" s="292" t="str">
        <f>'Historical VAR Data'!F3211</f>
        <v>92.35</v>
      </c>
      <c r="D1270" s="329">
        <f t="shared" si="38"/>
        <v>0.19222824683707723</v>
      </c>
      <c r="E1270" s="329">
        <v>1.0172828702690796E-2</v>
      </c>
      <c r="G1270">
        <v>1259</v>
      </c>
      <c r="H1270">
        <f t="shared" ca="1" si="39"/>
        <v>-5.8785118682380205E-2</v>
      </c>
    </row>
    <row r="1271" spans="2:8">
      <c r="B1271" s="293">
        <f>'Historical VAR Data'!B2900</f>
        <v>41418</v>
      </c>
      <c r="C1271" s="292" t="str">
        <f>'Historical VAR Data'!F2900</f>
        <v>77.46</v>
      </c>
      <c r="D1271" s="329">
        <f t="shared" si="38"/>
        <v>-0.47366990555140315</v>
      </c>
      <c r="E1271" s="329">
        <v>1.0172143974960706E-2</v>
      </c>
      <c r="G1271">
        <v>1260</v>
      </c>
      <c r="H1271">
        <f t="shared" ca="1" si="39"/>
        <v>2.9982908363891052E-2</v>
      </c>
    </row>
    <row r="1272" spans="2:8">
      <c r="B1272" s="293">
        <f>'Historical VAR Data'!B594</f>
        <v>44833</v>
      </c>
      <c r="C1272" s="292" t="str">
        <f>'Historical VAR Data'!F594</f>
        <v>147.17</v>
      </c>
      <c r="D1272" s="329">
        <f t="shared" si="38"/>
        <v>-0.64695581250299872</v>
      </c>
      <c r="E1272" s="329">
        <v>1.0158555837737593E-2</v>
      </c>
      <c r="G1272">
        <v>1261</v>
      </c>
      <c r="H1272">
        <f t="shared" ca="1" si="39"/>
        <v>-2.1675727644973206E-2</v>
      </c>
    </row>
    <row r="1273" spans="2:8">
      <c r="B1273" s="293">
        <f>'Historical VAR Data'!B95</f>
        <v>45575</v>
      </c>
      <c r="C1273" s="292" t="str">
        <f>'Historical VAR Data'!F95</f>
        <v>416.86</v>
      </c>
      <c r="D1273" s="329">
        <f t="shared" si="38"/>
        <v>5.7551450332199003</v>
      </c>
      <c r="E1273" s="329">
        <v>1.0153391329633842E-2</v>
      </c>
      <c r="G1273">
        <v>1262</v>
      </c>
      <c r="H1273">
        <f t="shared" ca="1" si="39"/>
        <v>3.9386575442522647E-3</v>
      </c>
    </row>
    <row r="1274" spans="2:8">
      <c r="B1274" s="293">
        <f>'Historical VAR Data'!B2693</f>
        <v>41723</v>
      </c>
      <c r="C1274" s="292" t="str">
        <f>'Historical VAR Data'!F2693</f>
        <v>61.71</v>
      </c>
      <c r="D1274" s="329">
        <f t="shared" si="38"/>
        <v>-0.36940527283874924</v>
      </c>
      <c r="E1274" s="329">
        <v>1.0148960550008142E-2</v>
      </c>
      <c r="G1274">
        <v>1263</v>
      </c>
      <c r="H1274">
        <f t="shared" ca="1" si="39"/>
        <v>-2.9130877175523465E-3</v>
      </c>
    </row>
    <row r="1275" spans="2:8">
      <c r="B1275" s="293">
        <f>'Historical VAR Data'!B1737</f>
        <v>43143</v>
      </c>
      <c r="C1275" s="292" t="str">
        <f>'Historical VAR Data'!F1737</f>
        <v>97.86</v>
      </c>
      <c r="D1275" s="329">
        <f t="shared" si="38"/>
        <v>0.20591497227356736</v>
      </c>
      <c r="E1275" s="329">
        <v>1.0115606936416227E-2</v>
      </c>
      <c r="G1275">
        <v>1264</v>
      </c>
      <c r="H1275">
        <f t="shared" ca="1" si="39"/>
        <v>2.5638465660710253E-2</v>
      </c>
    </row>
    <row r="1276" spans="2:8">
      <c r="B1276" s="293">
        <f>'Historical VAR Data'!B2159</f>
        <v>42522</v>
      </c>
      <c r="C1276" s="292" t="str">
        <f>'Historical VAR Data'!F2159</f>
        <v>81.15</v>
      </c>
      <c r="D1276" s="329">
        <f t="shared" si="38"/>
        <v>-4.8874824191279746E-2</v>
      </c>
      <c r="E1276" s="329">
        <v>1.0082150858849916E-2</v>
      </c>
      <c r="G1276">
        <v>1265</v>
      </c>
      <c r="H1276">
        <f t="shared" ca="1" si="39"/>
        <v>2.858713327837778E-2</v>
      </c>
    </row>
    <row r="1277" spans="2:8">
      <c r="B1277" s="293">
        <f>'Historical VAR Data'!B3091</f>
        <v>41130</v>
      </c>
      <c r="C1277" s="292" t="str">
        <f>'Historical VAR Data'!F3091</f>
        <v>85.32</v>
      </c>
      <c r="D1277" s="329">
        <f t="shared" si="38"/>
        <v>0.13216560509554132</v>
      </c>
      <c r="E1277" s="329">
        <v>1.0062744169527576E-2</v>
      </c>
      <c r="G1277">
        <v>1266</v>
      </c>
      <c r="H1277">
        <f t="shared" ca="1" si="39"/>
        <v>1.9642213710475157E-2</v>
      </c>
    </row>
    <row r="1278" spans="2:8">
      <c r="B1278" s="293">
        <f>'Historical VAR Data'!B2802</f>
        <v>41562</v>
      </c>
      <c r="C1278" s="292" t="str">
        <f>'Historical VAR Data'!F2802</f>
        <v>75.36</v>
      </c>
      <c r="D1278" s="329">
        <f t="shared" si="38"/>
        <v>6.8784569564600676E-2</v>
      </c>
      <c r="E1278" s="329">
        <v>1.0052271813429835E-2</v>
      </c>
      <c r="G1278">
        <v>1267</v>
      </c>
      <c r="H1278">
        <f t="shared" ca="1" si="39"/>
        <v>-3.1767872291168057E-2</v>
      </c>
    </row>
    <row r="1279" spans="2:8">
      <c r="B1279" s="293">
        <f>'Historical VAR Data'!B2314</f>
        <v>42289</v>
      </c>
      <c r="C1279" s="292" t="str">
        <f>'Historical VAR Data'!F2314</f>
        <v>70.51</v>
      </c>
      <c r="D1279" s="329">
        <f t="shared" si="38"/>
        <v>-0.30063479468359444</v>
      </c>
      <c r="E1279" s="329">
        <v>1.0027216731127386E-2</v>
      </c>
      <c r="G1279">
        <v>1268</v>
      </c>
      <c r="H1279">
        <f t="shared" ca="1" si="39"/>
        <v>4.3163179342994386E-2</v>
      </c>
    </row>
    <row r="1280" spans="2:8">
      <c r="B1280" s="293">
        <f>'Historical VAR Data'!B1452</f>
        <v>43566</v>
      </c>
      <c r="C1280" s="292" t="str">
        <f>'Historical VAR Data'!F1452</f>
        <v>100.82</v>
      </c>
      <c r="D1280" s="329">
        <f t="shared" si="38"/>
        <v>-0.43097415058132976</v>
      </c>
      <c r="E1280" s="329">
        <v>1.0018032458425166E-2</v>
      </c>
      <c r="G1280">
        <v>1269</v>
      </c>
      <c r="H1280">
        <f t="shared" ca="1" si="39"/>
        <v>-1.4458895685568251E-2</v>
      </c>
    </row>
    <row r="1281" spans="2:8">
      <c r="B1281" s="293">
        <f>'Historical VAR Data'!B420</f>
        <v>45091</v>
      </c>
      <c r="C1281" s="292" t="str">
        <f>'Historical VAR Data'!F420</f>
        <v>177.18</v>
      </c>
      <c r="D1281" s="329">
        <f t="shared" si="38"/>
        <v>1.3605115907274181</v>
      </c>
      <c r="E1281" s="329">
        <v>9.9754887989511477E-3</v>
      </c>
      <c r="G1281">
        <v>1270</v>
      </c>
      <c r="H1281">
        <f t="shared" ca="1" si="39"/>
        <v>-1.9532253590540533E-2</v>
      </c>
    </row>
    <row r="1282" spans="2:8">
      <c r="B1282" s="293">
        <f>'Historical VAR Data'!B2572</f>
        <v>41901</v>
      </c>
      <c r="C1282" s="292" t="str">
        <f>'Historical VAR Data'!F2572</f>
        <v>75.06</v>
      </c>
      <c r="D1282" s="329">
        <f t="shared" si="38"/>
        <v>0.89210990673052681</v>
      </c>
      <c r="E1282" s="329">
        <v>9.9569429494080885E-3</v>
      </c>
      <c r="G1282">
        <v>1271</v>
      </c>
      <c r="H1282">
        <f t="shared" ca="1" si="39"/>
        <v>-5.3221365997004187E-2</v>
      </c>
    </row>
    <row r="1283" spans="2:8">
      <c r="B1283" s="293">
        <f>'Historical VAR Data'!B4941</f>
        <v>38401</v>
      </c>
      <c r="C1283" s="292" t="str">
        <f>'Historical VAR Data'!F4941</f>
        <v>39.67</v>
      </c>
      <c r="D1283" s="329">
        <f t="shared" si="38"/>
        <v>-0.27793957044048045</v>
      </c>
      <c r="E1283" s="329">
        <v>9.9287169042769994E-3</v>
      </c>
      <c r="G1283">
        <v>1272</v>
      </c>
      <c r="H1283">
        <f t="shared" ca="1" si="39"/>
        <v>3.0281324212594406E-2</v>
      </c>
    </row>
    <row r="1284" spans="2:8">
      <c r="B1284" s="293">
        <f>'Historical VAR Data'!B4565</f>
        <v>38952</v>
      </c>
      <c r="C1284" s="292" t="str">
        <f>'Historical VAR Data'!F4565</f>
        <v>54.94</v>
      </c>
      <c r="D1284" s="329">
        <f t="shared" si="38"/>
        <v>0.12489762489762478</v>
      </c>
      <c r="E1284" s="329">
        <v>9.9264705882352779E-3</v>
      </c>
      <c r="G1284">
        <v>1273</v>
      </c>
      <c r="H1284">
        <f t="shared" ca="1" si="39"/>
        <v>-6.9073914553874315E-3</v>
      </c>
    </row>
    <row r="1285" spans="2:8">
      <c r="B1285" s="293">
        <f>'Historical VAR Data'!B4722</f>
        <v>38720</v>
      </c>
      <c r="C1285" s="292" t="str">
        <f>'Historical VAR Data'!F4722</f>
        <v>48.84</v>
      </c>
      <c r="D1285" s="329">
        <f t="shared" si="38"/>
        <v>-0.52351219512195124</v>
      </c>
      <c r="E1285" s="329">
        <v>9.9255583126551701E-3</v>
      </c>
      <c r="G1285">
        <v>1274</v>
      </c>
      <c r="H1285">
        <f t="shared" ca="1" si="39"/>
        <v>2.4341381273443465E-2</v>
      </c>
    </row>
    <row r="1286" spans="2:8">
      <c r="B1286" s="293">
        <f>'Historical VAR Data'!B3785</f>
        <v>40112</v>
      </c>
      <c r="C1286" s="292" t="str">
        <f>'Historical VAR Data'!F3785</f>
        <v>102.50</v>
      </c>
      <c r="D1286" s="329">
        <f t="shared" si="38"/>
        <v>-0.26528564260626475</v>
      </c>
      <c r="E1286" s="329">
        <v>9.852216748768473E-3</v>
      </c>
      <c r="G1286">
        <v>1275</v>
      </c>
      <c r="H1286">
        <f t="shared" ca="1" si="39"/>
        <v>1.750443663240888E-2</v>
      </c>
    </row>
    <row r="1287" spans="2:8">
      <c r="B1287" s="293">
        <f>'Historical VAR Data'!B681</f>
        <v>44707</v>
      </c>
      <c r="C1287" s="292" t="str">
        <f>'Historical VAR Data'!F681</f>
        <v>139.51</v>
      </c>
      <c r="D1287" s="329">
        <f t="shared" si="38"/>
        <v>0.56296213309433096</v>
      </c>
      <c r="E1287" s="329">
        <v>9.844372059355665E-3</v>
      </c>
      <c r="G1287">
        <v>1276</v>
      </c>
      <c r="H1287">
        <f t="shared" ca="1" si="39"/>
        <v>6.464564746889041E-3</v>
      </c>
    </row>
    <row r="1288" spans="2:8">
      <c r="B1288" s="293">
        <f>'Historical VAR Data'!B2114</f>
        <v>42586</v>
      </c>
      <c r="C1288" s="292" t="str">
        <f>'Historical VAR Data'!F2114</f>
        <v>89.26</v>
      </c>
      <c r="D1288" s="329">
        <f t="shared" si="38"/>
        <v>0.81128246753246758</v>
      </c>
      <c r="E1288" s="329">
        <v>9.8427423916733169E-3</v>
      </c>
      <c r="G1288">
        <v>1277</v>
      </c>
      <c r="H1288">
        <f t="shared" ca="1" si="39"/>
        <v>-7.5208001662203155E-3</v>
      </c>
    </row>
    <row r="1289" spans="2:8">
      <c r="B1289" s="293">
        <f>'Historical VAR Data'!B4708</f>
        <v>38741</v>
      </c>
      <c r="C1289" s="292" t="str">
        <f>'Historical VAR Data'!F4708</f>
        <v>49.28</v>
      </c>
      <c r="D1289" s="329">
        <f t="shared" si="38"/>
        <v>-0.3148894758793272</v>
      </c>
      <c r="E1289" s="329">
        <v>9.8360655737705742E-3</v>
      </c>
      <c r="G1289">
        <v>1278</v>
      </c>
      <c r="H1289">
        <f t="shared" ca="1" si="39"/>
        <v>-5.6229648431865176E-2</v>
      </c>
    </row>
    <row r="1290" spans="2:8">
      <c r="B1290" s="293">
        <f>'Historical VAR Data'!B2940</f>
        <v>41355</v>
      </c>
      <c r="C1290" s="292" t="str">
        <f>'Historical VAR Data'!F2940</f>
        <v>71.93</v>
      </c>
      <c r="D1290" s="329">
        <f t="shared" si="38"/>
        <v>0.94352877600648499</v>
      </c>
      <c r="E1290" s="329">
        <v>9.8273199494595363E-3</v>
      </c>
      <c r="G1290">
        <v>1279</v>
      </c>
      <c r="H1290">
        <f t="shared" ca="1" si="39"/>
        <v>2.3824896939129984E-2</v>
      </c>
    </row>
    <row r="1291" spans="2:8">
      <c r="B1291" s="293">
        <f>'Historical VAR Data'!B4897</f>
        <v>38467</v>
      </c>
      <c r="C1291" s="292" t="str">
        <f>'Historical VAR Data'!F4897</f>
        <v>37.01</v>
      </c>
      <c r="D1291" s="329">
        <f t="shared" si="38"/>
        <v>-0.40122957450250774</v>
      </c>
      <c r="E1291" s="329">
        <v>9.8226466575716091E-3</v>
      </c>
      <c r="G1291">
        <v>1280</v>
      </c>
      <c r="H1291">
        <f t="shared" ca="1" si="39"/>
        <v>7.2268945639693922E-3</v>
      </c>
    </row>
    <row r="1292" spans="2:8">
      <c r="B1292" s="293">
        <f>'Historical VAR Data'!B4468</f>
        <v>39094</v>
      </c>
      <c r="C1292" s="292" t="str">
        <f>'Historical VAR Data'!F4468</f>
        <v>61.81</v>
      </c>
      <c r="D1292" s="329">
        <f t="shared" ref="D1292:D1355" si="40">(C1292-C1293)/C1293</f>
        <v>-0.36980016313213698</v>
      </c>
      <c r="E1292" s="329">
        <v>9.8023198823721843E-3</v>
      </c>
      <c r="G1292">
        <v>1281</v>
      </c>
      <c r="H1292">
        <f t="shared" ca="1" si="39"/>
        <v>8.7461190518812546E-3</v>
      </c>
    </row>
    <row r="1293" spans="2:8">
      <c r="B1293" s="293">
        <f>'Historical VAR Data'!B879</f>
        <v>44414</v>
      </c>
      <c r="C1293" s="292" t="str">
        <f>'Historical VAR Data'!F879</f>
        <v>98.08</v>
      </c>
      <c r="D1293" s="329">
        <f t="shared" si="40"/>
        <v>4.2517006802721087E-2</v>
      </c>
      <c r="E1293" s="329">
        <v>9.7807062699475228E-3</v>
      </c>
      <c r="G1293">
        <v>1282</v>
      </c>
      <c r="H1293">
        <f t="shared" ref="H1293:H1356" ca="1" si="41">_xlfn.NORM.INV(RAND(),N$12,N$13)</f>
        <v>-1.9624482182257551E-2</v>
      </c>
    </row>
    <row r="1294" spans="2:8">
      <c r="B1294" s="293">
        <f>'Historical VAR Data'!B933</f>
        <v>44337</v>
      </c>
      <c r="C1294" s="292" t="str">
        <f>'Historical VAR Data'!F933</f>
        <v>94.08</v>
      </c>
      <c r="D1294" s="329">
        <f t="shared" si="40"/>
        <v>0.56826137689614931</v>
      </c>
      <c r="E1294" s="329">
        <v>9.7670924117204735E-3</v>
      </c>
      <c r="G1294">
        <v>1283</v>
      </c>
      <c r="H1294">
        <f t="shared" ca="1" si="41"/>
        <v>2.3458417296171701E-2</v>
      </c>
    </row>
    <row r="1295" spans="2:8">
      <c r="B1295" s="293">
        <f>'Historical VAR Data'!B4662</f>
        <v>38810</v>
      </c>
      <c r="C1295" s="292" t="str">
        <f>'Historical VAR Data'!F4662</f>
        <v>59.99</v>
      </c>
      <c r="D1295" s="329">
        <f t="shared" si="40"/>
        <v>-0.5573673725374455</v>
      </c>
      <c r="E1295" s="329">
        <v>9.7626662178085417E-3</v>
      </c>
      <c r="G1295">
        <v>1284</v>
      </c>
      <c r="H1295">
        <f t="shared" ca="1" si="41"/>
        <v>-2.1916380621404895E-2</v>
      </c>
    </row>
    <row r="1296" spans="2:8">
      <c r="B1296" s="293">
        <f>'Historical VAR Data'!B645</f>
        <v>44757</v>
      </c>
      <c r="C1296" s="292" t="str">
        <f>'Historical VAR Data'!F645</f>
        <v>135.53</v>
      </c>
      <c r="D1296" s="329">
        <f t="shared" si="40"/>
        <v>0.71796171884903026</v>
      </c>
      <c r="E1296" s="329">
        <v>9.7600953658173312E-3</v>
      </c>
      <c r="G1296">
        <v>1285</v>
      </c>
      <c r="H1296">
        <f t="shared" ca="1" si="41"/>
        <v>-1.4973918338734271E-2</v>
      </c>
    </row>
    <row r="1297" spans="2:8">
      <c r="B1297" s="293">
        <f>'Historical VAR Data'!B2593</f>
        <v>41871</v>
      </c>
      <c r="C1297" s="292" t="str">
        <f>'Historical VAR Data'!F2593</f>
        <v>78.89</v>
      </c>
      <c r="D1297" s="329">
        <f t="shared" si="40"/>
        <v>-6.2507427213309624E-2</v>
      </c>
      <c r="E1297" s="329">
        <v>9.7273774478434036E-3</v>
      </c>
      <c r="G1297">
        <v>1286</v>
      </c>
      <c r="H1297">
        <f t="shared" ca="1" si="41"/>
        <v>8.4675071240576626E-3</v>
      </c>
    </row>
    <row r="1298" spans="2:8">
      <c r="B1298" s="293">
        <f>'Historical VAR Data'!B3288</f>
        <v>40840</v>
      </c>
      <c r="C1298" s="292" t="str">
        <f>'Historical VAR Data'!F3288</f>
        <v>84.15</v>
      </c>
      <c r="D1298" s="329">
        <f t="shared" si="40"/>
        <v>-8.0126803672933955E-2</v>
      </c>
      <c r="E1298" s="329">
        <v>9.7192224622030515E-3</v>
      </c>
      <c r="G1298">
        <v>1287</v>
      </c>
      <c r="H1298">
        <f t="shared" ca="1" si="41"/>
        <v>-9.2807056611426877E-3</v>
      </c>
    </row>
    <row r="1299" spans="2:8">
      <c r="B1299" s="293">
        <f>'Historical VAR Data'!B3366</f>
        <v>40724</v>
      </c>
      <c r="C1299" s="292" t="str">
        <f>'Historical VAR Data'!F3366</f>
        <v>91.48</v>
      </c>
      <c r="D1299" s="329">
        <f t="shared" si="40"/>
        <v>-1.1347671025613284E-2</v>
      </c>
      <c r="E1299" s="329">
        <v>9.7130242825608139E-3</v>
      </c>
      <c r="G1299">
        <v>1288</v>
      </c>
      <c r="H1299">
        <f t="shared" ca="1" si="41"/>
        <v>-8.5621132312995295E-3</v>
      </c>
    </row>
    <row r="1300" spans="2:8">
      <c r="B1300" s="293">
        <f>'Historical VAR Data'!B1901</f>
        <v>42902</v>
      </c>
      <c r="C1300" s="292" t="str">
        <f>'Historical VAR Data'!F1901</f>
        <v>92.53</v>
      </c>
      <c r="D1300" s="329">
        <f t="shared" si="40"/>
        <v>0.20231288981288992</v>
      </c>
      <c r="E1300" s="329">
        <v>9.7119161938018402E-3</v>
      </c>
      <c r="G1300">
        <v>1289</v>
      </c>
      <c r="H1300">
        <f t="shared" ca="1" si="41"/>
        <v>2.1458399413333305E-2</v>
      </c>
    </row>
    <row r="1301" spans="2:8">
      <c r="B1301" s="293">
        <f>'Historical VAR Data'!B2494</f>
        <v>42023</v>
      </c>
      <c r="C1301" s="292" t="str">
        <f>'Historical VAR Data'!F2494</f>
        <v>76.96</v>
      </c>
      <c r="D1301" s="329">
        <f t="shared" si="40"/>
        <v>-0.21389172625127692</v>
      </c>
      <c r="E1301" s="329">
        <v>9.7087378640776031E-3</v>
      </c>
      <c r="G1301">
        <v>1290</v>
      </c>
      <c r="H1301">
        <f t="shared" ca="1" si="41"/>
        <v>2.51387177488029E-2</v>
      </c>
    </row>
    <row r="1302" spans="2:8">
      <c r="B1302" s="293">
        <f>'Historical VAR Data'!B1992</f>
        <v>42768</v>
      </c>
      <c r="C1302" s="292" t="str">
        <f>'Historical VAR Data'!F1992</f>
        <v>97.90</v>
      </c>
      <c r="D1302" s="329">
        <f t="shared" si="40"/>
        <v>0.51477641961937204</v>
      </c>
      <c r="E1302" s="329">
        <v>9.694719471947319E-3</v>
      </c>
      <c r="G1302">
        <v>1291</v>
      </c>
      <c r="H1302">
        <f t="shared" ca="1" si="41"/>
        <v>-4.7252293722428425E-3</v>
      </c>
    </row>
    <row r="1303" spans="2:8">
      <c r="B1303" s="293">
        <f>'Historical VAR Data'!B2683</f>
        <v>41738</v>
      </c>
      <c r="C1303" s="292" t="str">
        <f>'Historical VAR Data'!F2683</f>
        <v>64.63</v>
      </c>
      <c r="D1303" s="329">
        <f t="shared" si="40"/>
        <v>-0.27210271426962507</v>
      </c>
      <c r="E1303" s="329">
        <v>9.6859865645991302E-3</v>
      </c>
      <c r="G1303">
        <v>1292</v>
      </c>
      <c r="H1303">
        <f t="shared" ca="1" si="41"/>
        <v>-1.9503034326355417E-2</v>
      </c>
    </row>
    <row r="1304" spans="2:8">
      <c r="B1304" s="293">
        <f>'Historical VAR Data'!B2056</f>
        <v>42676</v>
      </c>
      <c r="C1304" s="292" t="str">
        <f>'Historical VAR Data'!F2056</f>
        <v>88.79</v>
      </c>
      <c r="D1304" s="329">
        <f t="shared" si="40"/>
        <v>-0.74412841128497731</v>
      </c>
      <c r="E1304" s="329">
        <v>9.6656811462361679E-3</v>
      </c>
      <c r="G1304">
        <v>1293</v>
      </c>
      <c r="H1304">
        <f t="shared" ca="1" si="41"/>
        <v>5.3280169412440606E-3</v>
      </c>
    </row>
    <row r="1305" spans="2:8">
      <c r="B1305" s="293">
        <f>'Historical VAR Data'!B222</f>
        <v>45386</v>
      </c>
      <c r="C1305" s="292" t="str">
        <f>'Historical VAR Data'!F222</f>
        <v>347.01</v>
      </c>
      <c r="D1305" s="329">
        <f t="shared" si="40"/>
        <v>4.7234042553191484</v>
      </c>
      <c r="E1305" s="329">
        <v>9.6598679042159893E-3</v>
      </c>
      <c r="G1305">
        <v>1294</v>
      </c>
      <c r="H1305">
        <f t="shared" ca="1" si="41"/>
        <v>-2.254777877599343E-2</v>
      </c>
    </row>
    <row r="1306" spans="2:8">
      <c r="B1306" s="293">
        <f>'Historical VAR Data'!B4667</f>
        <v>38803</v>
      </c>
      <c r="C1306" s="292" t="str">
        <f>'Historical VAR Data'!F4667</f>
        <v>60.63</v>
      </c>
      <c r="D1306" s="329">
        <f t="shared" si="40"/>
        <v>-2.960039467192891E-3</v>
      </c>
      <c r="E1306" s="329">
        <v>9.6586178184846858E-3</v>
      </c>
      <c r="G1306">
        <v>1295</v>
      </c>
      <c r="H1306">
        <f t="shared" ca="1" si="41"/>
        <v>-1.0605258377267035E-2</v>
      </c>
    </row>
    <row r="1307" spans="2:8">
      <c r="B1307" s="293">
        <f>'Historical VAR Data'!B4673</f>
        <v>38793</v>
      </c>
      <c r="C1307" s="292" t="str">
        <f>'Historical VAR Data'!F4673</f>
        <v>60.81</v>
      </c>
      <c r="D1307" s="329">
        <f t="shared" si="40"/>
        <v>-0.61619540520070692</v>
      </c>
      <c r="E1307" s="329">
        <v>9.6297526149760164E-3</v>
      </c>
      <c r="G1307">
        <v>1296</v>
      </c>
      <c r="H1307">
        <f t="shared" ca="1" si="41"/>
        <v>2.0694445652382844E-2</v>
      </c>
    </row>
    <row r="1308" spans="2:8">
      <c r="B1308" s="293">
        <f>'Historical VAR Data'!B498</f>
        <v>44973</v>
      </c>
      <c r="C1308" s="292" t="str">
        <f>'Historical VAR Data'!F498</f>
        <v>158.44</v>
      </c>
      <c r="D1308" s="329">
        <f t="shared" si="40"/>
        <v>0.52478106053315376</v>
      </c>
      <c r="E1308" s="329">
        <v>9.6221245141145158E-3</v>
      </c>
      <c r="G1308">
        <v>1297</v>
      </c>
      <c r="H1308">
        <f t="shared" ca="1" si="41"/>
        <v>-1.3438972525434091E-2</v>
      </c>
    </row>
    <row r="1309" spans="2:8">
      <c r="B1309" s="293">
        <f>'Historical VAR Data'!B1802</f>
        <v>43048</v>
      </c>
      <c r="C1309" s="292" t="str">
        <f>'Historical VAR Data'!F1802</f>
        <v>103.91</v>
      </c>
      <c r="D1309" s="329">
        <f t="shared" si="40"/>
        <v>0.16048693321420582</v>
      </c>
      <c r="E1309" s="329">
        <v>9.6191216478817999E-3</v>
      </c>
      <c r="G1309">
        <v>1298</v>
      </c>
      <c r="H1309">
        <f t="shared" ca="1" si="41"/>
        <v>5.1107923926975822E-3</v>
      </c>
    </row>
    <row r="1310" spans="2:8">
      <c r="B1310" s="293">
        <f>'Historical VAR Data'!B3965</f>
        <v>39842</v>
      </c>
      <c r="C1310" s="292" t="str">
        <f>'Historical VAR Data'!F3965</f>
        <v>89.54</v>
      </c>
      <c r="D1310" s="329">
        <f t="shared" si="40"/>
        <v>-0.67439999999999989</v>
      </c>
      <c r="E1310" s="329">
        <v>9.5839440748676126E-3</v>
      </c>
      <c r="G1310">
        <v>1299</v>
      </c>
      <c r="H1310">
        <f t="shared" ca="1" si="41"/>
        <v>-8.1388679711697951E-4</v>
      </c>
    </row>
    <row r="1311" spans="2:8">
      <c r="B1311" s="293">
        <f>'Historical VAR Data'!B301</f>
        <v>45267</v>
      </c>
      <c r="C1311" s="292" t="str">
        <f>'Historical VAR Data'!F301</f>
        <v>275.00</v>
      </c>
      <c r="D1311" s="329">
        <f t="shared" si="40"/>
        <v>1.8312570781426956</v>
      </c>
      <c r="E1311" s="329">
        <v>9.5818495539484339E-3</v>
      </c>
      <c r="G1311">
        <v>1300</v>
      </c>
      <c r="H1311">
        <f t="shared" ca="1" si="41"/>
        <v>-3.9281381019947749E-2</v>
      </c>
    </row>
    <row r="1312" spans="2:8">
      <c r="B1312" s="293">
        <f>'Historical VAR Data'!B861</f>
        <v>44441</v>
      </c>
      <c r="C1312" s="292" t="str">
        <f>'Historical VAR Data'!F861</f>
        <v>97.13</v>
      </c>
      <c r="D1312" s="329">
        <f t="shared" si="40"/>
        <v>-0.12448170182080406</v>
      </c>
      <c r="E1312" s="329">
        <v>9.5624155493192163E-3</v>
      </c>
      <c r="G1312">
        <v>1301</v>
      </c>
      <c r="H1312">
        <f t="shared" ca="1" si="41"/>
        <v>-4.058486826481693E-3</v>
      </c>
    </row>
    <row r="1313" spans="2:8">
      <c r="B1313" s="293">
        <f>'Historical VAR Data'!B4241</f>
        <v>39427</v>
      </c>
      <c r="C1313" s="292" t="str">
        <f>'Historical VAR Data'!F4241</f>
        <v>110.94</v>
      </c>
      <c r="D1313" s="329">
        <f t="shared" si="40"/>
        <v>0.52035082910785257</v>
      </c>
      <c r="E1313" s="329">
        <v>9.5550095550095294E-3</v>
      </c>
      <c r="G1313">
        <v>1302</v>
      </c>
      <c r="H1313">
        <f t="shared" ca="1" si="41"/>
        <v>-2.2557236627103839E-2</v>
      </c>
    </row>
    <row r="1314" spans="2:8">
      <c r="B1314" s="293">
        <f>'Historical VAR Data'!B1156</f>
        <v>44012</v>
      </c>
      <c r="C1314" s="292" t="str">
        <f>'Historical VAR Data'!F1156</f>
        <v>72.97</v>
      </c>
      <c r="D1314" s="329">
        <f t="shared" si="40"/>
        <v>-0.25911260026398614</v>
      </c>
      <c r="E1314" s="329">
        <v>9.5462091864969255E-3</v>
      </c>
      <c r="G1314">
        <v>1303</v>
      </c>
      <c r="H1314">
        <f t="shared" ca="1" si="41"/>
        <v>-7.7274891915587183E-3</v>
      </c>
    </row>
    <row r="1315" spans="2:8">
      <c r="B1315" s="293">
        <f>'Historical VAR Data'!B1990</f>
        <v>42772</v>
      </c>
      <c r="C1315" s="292" t="str">
        <f>'Historical VAR Data'!F1990</f>
        <v>98.49</v>
      </c>
      <c r="D1315" s="329">
        <f t="shared" si="40"/>
        <v>-0.24586523736600308</v>
      </c>
      <c r="E1315" s="329">
        <v>9.5325953259531842E-3</v>
      </c>
      <c r="G1315">
        <v>1304</v>
      </c>
      <c r="H1315">
        <f t="shared" ca="1" si="41"/>
        <v>3.6590903344524764E-2</v>
      </c>
    </row>
    <row r="1316" spans="2:8">
      <c r="B1316" s="293">
        <f>'Historical VAR Data'!B716</f>
        <v>44655</v>
      </c>
      <c r="C1316" s="292" t="str">
        <f>'Historical VAR Data'!F716</f>
        <v>130.60</v>
      </c>
      <c r="D1316" s="329">
        <f t="shared" si="40"/>
        <v>-0.41870298660257266</v>
      </c>
      <c r="E1316" s="329">
        <v>9.5076138208239139E-3</v>
      </c>
      <c r="G1316">
        <v>1305</v>
      </c>
      <c r="H1316">
        <f t="shared" ca="1" si="41"/>
        <v>3.2271381904416998E-3</v>
      </c>
    </row>
    <row r="1317" spans="2:8">
      <c r="B1317" s="293">
        <f>'Historical VAR Data'!B361</f>
        <v>45176</v>
      </c>
      <c r="C1317" s="292" t="str">
        <f>'Historical VAR Data'!F361</f>
        <v>224.67</v>
      </c>
      <c r="D1317" s="329">
        <f t="shared" si="40"/>
        <v>1.3133237232289947</v>
      </c>
      <c r="E1317" s="329">
        <v>9.4805895039539231E-3</v>
      </c>
      <c r="G1317">
        <v>1306</v>
      </c>
      <c r="H1317">
        <f t="shared" ca="1" si="41"/>
        <v>-5.6139396128056317E-2</v>
      </c>
    </row>
    <row r="1318" spans="2:8">
      <c r="B1318" s="293">
        <f>'Historical VAR Data'!B3684</f>
        <v>40263</v>
      </c>
      <c r="C1318" s="292" t="str">
        <f>'Historical VAR Data'!F3684</f>
        <v>97.12</v>
      </c>
      <c r="D1318" s="329">
        <f t="shared" si="40"/>
        <v>2.2208188611725074E-2</v>
      </c>
      <c r="E1318" s="329">
        <v>9.4584762498701892E-3</v>
      </c>
      <c r="G1318">
        <v>1307</v>
      </c>
      <c r="H1318">
        <f t="shared" ca="1" si="41"/>
        <v>-1.2816632797750274E-2</v>
      </c>
    </row>
    <row r="1319" spans="2:8">
      <c r="B1319" s="293">
        <f>'Historical VAR Data'!B1956</f>
        <v>42822</v>
      </c>
      <c r="C1319" s="292" t="str">
        <f>'Historical VAR Data'!F1956</f>
        <v>95.01</v>
      </c>
      <c r="D1319" s="329">
        <f t="shared" si="40"/>
        <v>1.7780701754385964</v>
      </c>
      <c r="E1319" s="329">
        <v>9.4560135996600136E-3</v>
      </c>
      <c r="G1319">
        <v>1308</v>
      </c>
      <c r="H1319">
        <f t="shared" ca="1" si="41"/>
        <v>-2.7232819737595018E-2</v>
      </c>
    </row>
    <row r="1320" spans="2:8">
      <c r="B1320" s="293">
        <f>'Historical VAR Data'!B4995</f>
        <v>38323</v>
      </c>
      <c r="C1320" s="292" t="str">
        <f>'Historical VAR Data'!F4995</f>
        <v>34.20</v>
      </c>
      <c r="D1320" s="329">
        <f t="shared" si="40"/>
        <v>-0.62818003913894327</v>
      </c>
      <c r="E1320" s="329">
        <v>9.4451003541912715E-3</v>
      </c>
      <c r="G1320">
        <v>1309</v>
      </c>
      <c r="H1320">
        <f t="shared" ca="1" si="41"/>
        <v>-4.0347674052405415E-3</v>
      </c>
    </row>
    <row r="1321" spans="2:8">
      <c r="B1321" s="293">
        <f>'Historical VAR Data'!B1641</f>
        <v>43284</v>
      </c>
      <c r="C1321" s="292" t="str">
        <f>'Historical VAR Data'!F1641</f>
        <v>91.98</v>
      </c>
      <c r="D1321" s="329">
        <f t="shared" si="40"/>
        <v>-0.14045416316232129</v>
      </c>
      <c r="E1321" s="329">
        <v>9.4381035996488078E-3</v>
      </c>
      <c r="G1321">
        <v>1310</v>
      </c>
      <c r="H1321">
        <f t="shared" ca="1" si="41"/>
        <v>2.8848380560625764E-2</v>
      </c>
    </row>
    <row r="1322" spans="2:8">
      <c r="B1322" s="293">
        <f>'Historical VAR Data'!B1813</f>
        <v>43033</v>
      </c>
      <c r="C1322" s="292" t="str">
        <f>'Historical VAR Data'!F1813</f>
        <v>107.01</v>
      </c>
      <c r="D1322" s="329">
        <f t="shared" si="40"/>
        <v>7.7220077220077916E-3</v>
      </c>
      <c r="E1322" s="329">
        <v>9.4330723516649374E-3</v>
      </c>
      <c r="G1322">
        <v>1311</v>
      </c>
      <c r="H1322">
        <f t="shared" ca="1" si="41"/>
        <v>1.3458208053823136E-2</v>
      </c>
    </row>
    <row r="1323" spans="2:8">
      <c r="B1323" s="293">
        <f>'Historical VAR Data'!B1806</f>
        <v>43042</v>
      </c>
      <c r="C1323" s="292" t="str">
        <f>'Historical VAR Data'!F1806</f>
        <v>106.19</v>
      </c>
      <c r="D1323" s="329">
        <f t="shared" si="40"/>
        <v>-0.66686535324381979</v>
      </c>
      <c r="E1323" s="329">
        <v>9.4106463878326514E-3</v>
      </c>
      <c r="G1323">
        <v>1312</v>
      </c>
      <c r="H1323">
        <f t="shared" ca="1" si="41"/>
        <v>-5.358868979395034E-3</v>
      </c>
    </row>
    <row r="1324" spans="2:8">
      <c r="B1324" s="293">
        <f>'Historical VAR Data'!B19</f>
        <v>45686</v>
      </c>
      <c r="C1324" s="292" t="str">
        <f>'Historical VAR Data'!F19</f>
        <v>318.76</v>
      </c>
      <c r="D1324" s="329">
        <f t="shared" si="40"/>
        <v>2.2237055016181229</v>
      </c>
      <c r="E1324" s="329">
        <v>9.4049843250260303E-3</v>
      </c>
      <c r="G1324">
        <v>1313</v>
      </c>
      <c r="H1324">
        <f t="shared" ca="1" si="41"/>
        <v>2.4205557476354698E-2</v>
      </c>
    </row>
    <row r="1325" spans="2:8">
      <c r="B1325" s="293">
        <f>'Historical VAR Data'!B902</f>
        <v>44382</v>
      </c>
      <c r="C1325" s="292" t="str">
        <f>'Historical VAR Data'!F902</f>
        <v>98.88</v>
      </c>
      <c r="D1325" s="329">
        <f t="shared" si="40"/>
        <v>-2.5812807881773443E-2</v>
      </c>
      <c r="E1325" s="329">
        <v>9.3915884034299901E-3</v>
      </c>
      <c r="G1325">
        <v>1314</v>
      </c>
      <c r="H1325">
        <f t="shared" ca="1" si="41"/>
        <v>1.8949061166113501E-2</v>
      </c>
    </row>
    <row r="1326" spans="2:8">
      <c r="B1326" s="293">
        <f>'Historical VAR Data'!B3786</f>
        <v>40109</v>
      </c>
      <c r="C1326" s="292" t="str">
        <f>'Historical VAR Data'!F3786</f>
        <v>101.50</v>
      </c>
      <c r="D1326" s="329">
        <f t="shared" si="40"/>
        <v>-6.0011113169105422E-2</v>
      </c>
      <c r="E1326" s="329">
        <v>9.347653142402523E-3</v>
      </c>
      <c r="G1326">
        <v>1315</v>
      </c>
      <c r="H1326">
        <f t="shared" ca="1" si="41"/>
        <v>-1.0603705428396339E-2</v>
      </c>
    </row>
    <row r="1327" spans="2:8">
      <c r="B1327" s="293">
        <f>'Historical VAR Data'!B4266</f>
        <v>39391</v>
      </c>
      <c r="C1327" s="292" t="str">
        <f>'Historical VAR Data'!F4266</f>
        <v>107.98</v>
      </c>
      <c r="D1327" s="329">
        <f t="shared" si="40"/>
        <v>-0.30317501290655652</v>
      </c>
      <c r="E1327" s="329">
        <v>9.3475415965601043E-3</v>
      </c>
      <c r="G1327">
        <v>1316</v>
      </c>
      <c r="H1327">
        <f t="shared" ca="1" si="41"/>
        <v>1.6683047191789455E-2</v>
      </c>
    </row>
    <row r="1328" spans="2:8">
      <c r="B1328" s="293">
        <f>'Historical VAR Data'!B530</f>
        <v>44928</v>
      </c>
      <c r="C1328" s="292" t="str">
        <f>'Historical VAR Data'!F530</f>
        <v>154.96</v>
      </c>
      <c r="D1328" s="329">
        <f t="shared" si="40"/>
        <v>0.72196910767863109</v>
      </c>
      <c r="E1328" s="329">
        <v>9.3141405588484782E-3</v>
      </c>
      <c r="G1328">
        <v>1317</v>
      </c>
      <c r="H1328">
        <f t="shared" ca="1" si="41"/>
        <v>-6.5585028398723539E-3</v>
      </c>
    </row>
    <row r="1329" spans="2:8">
      <c r="B1329" s="293">
        <f>'Historical VAR Data'!B1367</f>
        <v>43696</v>
      </c>
      <c r="C1329" s="292" t="str">
        <f>'Historical VAR Data'!F1367</f>
        <v>89.99</v>
      </c>
      <c r="D1329" s="329">
        <f t="shared" si="40"/>
        <v>0.21805630752571739</v>
      </c>
      <c r="E1329" s="329">
        <v>9.3091072229699225E-3</v>
      </c>
      <c r="G1329">
        <v>1318</v>
      </c>
      <c r="H1329">
        <f t="shared" ca="1" si="41"/>
        <v>2.3864258930485983E-2</v>
      </c>
    </row>
    <row r="1330" spans="2:8">
      <c r="B1330" s="293">
        <f>'Historical VAR Data'!B1158</f>
        <v>44008</v>
      </c>
      <c r="C1330" s="292" t="str">
        <f>'Historical VAR Data'!F1158</f>
        <v>73.88</v>
      </c>
      <c r="D1330" s="329">
        <f t="shared" si="40"/>
        <v>-8.1551466931874719E-2</v>
      </c>
      <c r="E1330" s="329">
        <v>9.2896174863386968E-3</v>
      </c>
      <c r="G1330">
        <v>1319</v>
      </c>
      <c r="H1330">
        <f t="shared" ca="1" si="41"/>
        <v>-1.745306178427684E-2</v>
      </c>
    </row>
    <row r="1331" spans="2:8">
      <c r="B1331" s="293">
        <f>'Historical VAR Data'!B3316</f>
        <v>40799</v>
      </c>
      <c r="C1331" s="292" t="str">
        <f>'Historical VAR Data'!F3316</f>
        <v>80.44</v>
      </c>
      <c r="D1331" s="329">
        <f t="shared" si="40"/>
        <v>1.1758182309981067</v>
      </c>
      <c r="E1331" s="329">
        <v>9.2848180677540127E-3</v>
      </c>
      <c r="G1331">
        <v>1320</v>
      </c>
      <c r="H1331">
        <f t="shared" ca="1" si="41"/>
        <v>1.481463045803641E-2</v>
      </c>
    </row>
    <row r="1332" spans="2:8">
      <c r="B1332" s="293">
        <f>'Historical VAR Data'!B4907</f>
        <v>38450</v>
      </c>
      <c r="C1332" s="292" t="str">
        <f>'Historical VAR Data'!F4907</f>
        <v>36.97</v>
      </c>
      <c r="D1332" s="329">
        <f t="shared" si="40"/>
        <v>-0.69222444222444224</v>
      </c>
      <c r="E1332" s="329">
        <v>9.2820092820091807E-3</v>
      </c>
      <c r="G1332">
        <v>1321</v>
      </c>
      <c r="H1332">
        <f t="shared" ca="1" si="41"/>
        <v>-1.1332816835964521E-2</v>
      </c>
    </row>
    <row r="1333" spans="2:8">
      <c r="B1333" s="293">
        <f>'Historical VAR Data'!B768</f>
        <v>44578</v>
      </c>
      <c r="C1333" s="292" t="str">
        <f>'Historical VAR Data'!F768</f>
        <v>120.12</v>
      </c>
      <c r="D1333" s="329">
        <f t="shared" si="40"/>
        <v>0.77298892988929901</v>
      </c>
      <c r="E1333" s="329">
        <v>9.2421441774492401E-3</v>
      </c>
      <c r="G1333">
        <v>1322</v>
      </c>
      <c r="H1333">
        <f t="shared" ca="1" si="41"/>
        <v>-3.0023351206131714E-3</v>
      </c>
    </row>
    <row r="1334" spans="2:8">
      <c r="B1334" s="293">
        <f>'Historical VAR Data'!B2828</f>
        <v>41522</v>
      </c>
      <c r="C1334" s="292" t="str">
        <f>'Historical VAR Data'!F2828</f>
        <v>67.75</v>
      </c>
      <c r="D1334" s="329">
        <f t="shared" si="40"/>
        <v>0.87829220959245913</v>
      </c>
      <c r="E1334" s="329">
        <v>9.2358111127663432E-3</v>
      </c>
      <c r="G1334">
        <v>1323</v>
      </c>
      <c r="H1334">
        <f t="shared" ca="1" si="41"/>
        <v>2.5498861301617052E-2</v>
      </c>
    </row>
    <row r="1335" spans="2:8">
      <c r="B1335" s="293">
        <f>'Historical VAR Data'!B4860</f>
        <v>38518</v>
      </c>
      <c r="C1335" s="292" t="str">
        <f>'Historical VAR Data'!F4860</f>
        <v>36.07</v>
      </c>
      <c r="D1335" s="329">
        <f t="shared" si="40"/>
        <v>-0.62929085303186016</v>
      </c>
      <c r="E1335" s="329">
        <v>9.2333519865696219E-3</v>
      </c>
      <c r="G1335">
        <v>1324</v>
      </c>
      <c r="H1335">
        <f t="shared" ca="1" si="41"/>
        <v>-1.5912071845056823E-2</v>
      </c>
    </row>
    <row r="1336" spans="2:8">
      <c r="B1336" s="293">
        <f>'Historical VAR Data'!B3826</f>
        <v>40049</v>
      </c>
      <c r="C1336" s="292" t="str">
        <f>'Historical VAR Data'!F3826</f>
        <v>97.30</v>
      </c>
      <c r="D1336" s="329">
        <f t="shared" si="40"/>
        <v>7.2176308539944875E-2</v>
      </c>
      <c r="E1336" s="329">
        <v>9.2314075303391828E-3</v>
      </c>
      <c r="G1336">
        <v>1325</v>
      </c>
      <c r="H1336">
        <f t="shared" ca="1" si="41"/>
        <v>-1.2820209018541532E-2</v>
      </c>
    </row>
    <row r="1337" spans="2:8">
      <c r="B1337" s="293">
        <f>'Historical VAR Data'!B1321</f>
        <v>43767</v>
      </c>
      <c r="C1337" s="292" t="str">
        <f>'Historical VAR Data'!F1321</f>
        <v>90.75</v>
      </c>
      <c r="D1337" s="329">
        <f t="shared" si="40"/>
        <v>1.3050546101092204</v>
      </c>
      <c r="E1337" s="329">
        <v>9.2304270462633259E-3</v>
      </c>
      <c r="G1337">
        <v>1326</v>
      </c>
      <c r="H1337">
        <f t="shared" ca="1" si="41"/>
        <v>-1.6814649048372831E-2</v>
      </c>
    </row>
    <row r="1338" spans="2:8">
      <c r="B1338" s="293">
        <f>'Historical VAR Data'!B4950</f>
        <v>38390</v>
      </c>
      <c r="C1338" s="292" t="str">
        <f>'Historical VAR Data'!F4950</f>
        <v>39.37</v>
      </c>
      <c r="D1338" s="329">
        <f t="shared" si="40"/>
        <v>-0.62544001522214832</v>
      </c>
      <c r="E1338" s="329">
        <v>9.2284029735965004E-3</v>
      </c>
      <c r="G1338">
        <v>1327</v>
      </c>
      <c r="H1338">
        <f t="shared" ca="1" si="41"/>
        <v>-5.6982985292798723E-2</v>
      </c>
    </row>
    <row r="1339" spans="2:8">
      <c r="B1339" s="293">
        <f>'Historical VAR Data'!B1772</f>
        <v>43090</v>
      </c>
      <c r="C1339" s="292" t="str">
        <f>'Historical VAR Data'!F1772</f>
        <v>105.11</v>
      </c>
      <c r="D1339" s="329">
        <f t="shared" si="40"/>
        <v>0.26167326851518419</v>
      </c>
      <c r="E1339" s="329">
        <v>9.2174747959672936E-3</v>
      </c>
      <c r="G1339">
        <v>1328</v>
      </c>
      <c r="H1339">
        <f t="shared" ca="1" si="41"/>
        <v>-4.7456374930508465E-2</v>
      </c>
    </row>
    <row r="1340" spans="2:8">
      <c r="B1340" s="293">
        <f>'Historical VAR Data'!B2155</f>
        <v>42528</v>
      </c>
      <c r="C1340" s="292" t="str">
        <f>'Historical VAR Data'!F2155</f>
        <v>83.31</v>
      </c>
      <c r="D1340" s="329">
        <f t="shared" si="40"/>
        <v>-9.6322811584770532E-2</v>
      </c>
      <c r="E1340" s="329">
        <v>9.2065414900061194E-3</v>
      </c>
      <c r="G1340">
        <v>1329</v>
      </c>
      <c r="H1340">
        <f t="shared" ca="1" si="41"/>
        <v>3.4861160965005793E-2</v>
      </c>
    </row>
    <row r="1341" spans="2:8">
      <c r="B1341" s="293">
        <f>'Historical VAR Data'!B3482</f>
        <v>40555</v>
      </c>
      <c r="C1341" s="292" t="str">
        <f>'Historical VAR Data'!F3482</f>
        <v>92.19</v>
      </c>
      <c r="D1341" s="329">
        <f t="shared" si="40"/>
        <v>0.17995648278510179</v>
      </c>
      <c r="E1341" s="329">
        <v>9.1954022988506127E-3</v>
      </c>
      <c r="G1341">
        <v>1330</v>
      </c>
      <c r="H1341">
        <f t="shared" ca="1" si="41"/>
        <v>-8.1025965593060293E-4</v>
      </c>
    </row>
    <row r="1342" spans="2:8">
      <c r="B1342" s="293">
        <f>'Historical VAR Data'!B2594</f>
        <v>41870</v>
      </c>
      <c r="C1342" s="292" t="str">
        <f>'Historical VAR Data'!F2594</f>
        <v>78.13</v>
      </c>
      <c r="D1342" s="329">
        <f t="shared" si="40"/>
        <v>0.8186685288640595</v>
      </c>
      <c r="E1342" s="329">
        <v>9.1707569103589986E-3</v>
      </c>
      <c r="G1342">
        <v>1331</v>
      </c>
      <c r="H1342">
        <f t="shared" ca="1" si="41"/>
        <v>3.059276689579778E-2</v>
      </c>
    </row>
    <row r="1343" spans="2:8">
      <c r="B1343" s="293">
        <f>'Historical VAR Data'!B4772</f>
        <v>38645</v>
      </c>
      <c r="C1343" s="292" t="str">
        <f>'Historical VAR Data'!F4772</f>
        <v>42.96</v>
      </c>
      <c r="D1343" s="329">
        <f t="shared" si="40"/>
        <v>-0.57364033346566101</v>
      </c>
      <c r="E1343" s="329">
        <v>9.1613812544045232E-3</v>
      </c>
      <c r="G1343">
        <v>1332</v>
      </c>
      <c r="H1343">
        <f t="shared" ca="1" si="41"/>
        <v>2.2155398841107562E-2</v>
      </c>
    </row>
    <row r="1344" spans="2:8">
      <c r="B1344" s="293">
        <f>'Historical VAR Data'!B3557</f>
        <v>40445</v>
      </c>
      <c r="C1344" s="292" t="str">
        <f>'Historical VAR Data'!F3557</f>
        <v>100.76</v>
      </c>
      <c r="D1344" s="329">
        <f t="shared" si="40"/>
        <v>0.12092557570363784</v>
      </c>
      <c r="E1344" s="329">
        <v>9.1136705057587464E-3</v>
      </c>
      <c r="G1344">
        <v>1333</v>
      </c>
      <c r="H1344">
        <f t="shared" ca="1" si="41"/>
        <v>7.8942132738877117E-3</v>
      </c>
    </row>
    <row r="1345" spans="2:8">
      <c r="B1345" s="293">
        <f>'Historical VAR Data'!B4148</f>
        <v>39567</v>
      </c>
      <c r="C1345" s="292" t="str">
        <f>'Historical VAR Data'!F4148</f>
        <v>89.89</v>
      </c>
      <c r="D1345" s="329">
        <f t="shared" si="40"/>
        <v>5.1099158091674521E-2</v>
      </c>
      <c r="E1345" s="329">
        <v>9.0929501571621277E-3</v>
      </c>
      <c r="G1345">
        <v>1334</v>
      </c>
      <c r="H1345">
        <f t="shared" ca="1" si="41"/>
        <v>2.3047830950181605E-2</v>
      </c>
    </row>
    <row r="1346" spans="2:8">
      <c r="B1346" s="293">
        <f>'Historical VAR Data'!B3075</f>
        <v>41156</v>
      </c>
      <c r="C1346" s="292" t="str">
        <f>'Historical VAR Data'!F3075</f>
        <v>85.52</v>
      </c>
      <c r="D1346" s="329">
        <f t="shared" si="40"/>
        <v>9.8240657506099796E-2</v>
      </c>
      <c r="E1346" s="329">
        <v>9.085545722713818E-3</v>
      </c>
      <c r="G1346">
        <v>1335</v>
      </c>
      <c r="H1346">
        <f t="shared" ca="1" si="41"/>
        <v>-2.5223651060106541E-2</v>
      </c>
    </row>
    <row r="1347" spans="2:8">
      <c r="B1347" s="293">
        <f>'Historical VAR Data'!B3122</f>
        <v>41087</v>
      </c>
      <c r="C1347" s="292" t="str">
        <f>'Historical VAR Data'!F3122</f>
        <v>77.87</v>
      </c>
      <c r="D1347" s="329">
        <f t="shared" si="40"/>
        <v>-0.18699102108999788</v>
      </c>
      <c r="E1347" s="329">
        <v>9.0708824672800677E-3</v>
      </c>
      <c r="G1347">
        <v>1336</v>
      </c>
      <c r="H1347">
        <f t="shared" ca="1" si="41"/>
        <v>5.0521851789357437E-3</v>
      </c>
    </row>
    <row r="1348" spans="2:8">
      <c r="B1348" s="293">
        <f>'Historical VAR Data'!B3593</f>
        <v>40394</v>
      </c>
      <c r="C1348" s="292" t="str">
        <f>'Historical VAR Data'!F3593</f>
        <v>95.78</v>
      </c>
      <c r="D1348" s="329">
        <f t="shared" si="40"/>
        <v>-9.6073990184975394E-2</v>
      </c>
      <c r="E1348" s="329">
        <v>9.0602612726506469E-3</v>
      </c>
      <c r="G1348">
        <v>1337</v>
      </c>
      <c r="H1348">
        <f t="shared" ca="1" si="41"/>
        <v>-3.7512822691936683E-2</v>
      </c>
    </row>
    <row r="1349" spans="2:8">
      <c r="B1349" s="293">
        <f>'Historical VAR Data'!B1694</f>
        <v>43208</v>
      </c>
      <c r="C1349" s="292" t="str">
        <f>'Historical VAR Data'!F1694</f>
        <v>105.96</v>
      </c>
      <c r="D1349" s="329">
        <f t="shared" si="40"/>
        <v>0.48320268756998874</v>
      </c>
      <c r="E1349" s="329">
        <v>9.0467574516711613E-3</v>
      </c>
      <c r="G1349">
        <v>1338</v>
      </c>
      <c r="H1349">
        <f t="shared" ca="1" si="41"/>
        <v>3.320696411058872E-3</v>
      </c>
    </row>
    <row r="1350" spans="2:8">
      <c r="B1350" s="293">
        <f>'Historical VAR Data'!B2845</f>
        <v>41498</v>
      </c>
      <c r="C1350" s="292" t="str">
        <f>'Historical VAR Data'!F2845</f>
        <v>71.44</v>
      </c>
      <c r="D1350" s="329">
        <f t="shared" si="40"/>
        <v>-0.28164906988436406</v>
      </c>
      <c r="E1350" s="329">
        <v>9.039548022598879E-3</v>
      </c>
      <c r="G1350">
        <v>1339</v>
      </c>
      <c r="H1350">
        <f t="shared" ca="1" si="41"/>
        <v>5.7658810569741065E-3</v>
      </c>
    </row>
    <row r="1351" spans="2:8">
      <c r="B1351" s="293">
        <f>'Historical VAR Data'!B1443</f>
        <v>43581</v>
      </c>
      <c r="C1351" s="292" t="str">
        <f>'Historical VAR Data'!F1443</f>
        <v>99.45</v>
      </c>
      <c r="D1351" s="329">
        <f t="shared" si="40"/>
        <v>0.38857860932700355</v>
      </c>
      <c r="E1351" s="329">
        <v>9.0300324675324731E-3</v>
      </c>
      <c r="G1351">
        <v>1340</v>
      </c>
      <c r="H1351">
        <f t="shared" ca="1" si="41"/>
        <v>2.1572672023269499E-3</v>
      </c>
    </row>
    <row r="1352" spans="2:8">
      <c r="B1352" s="293">
        <f>'Historical VAR Data'!B2724</f>
        <v>41676</v>
      </c>
      <c r="C1352" s="292" t="str">
        <f>'Historical VAR Data'!F2724</f>
        <v>71.62</v>
      </c>
      <c r="D1352" s="329">
        <f t="shared" si="40"/>
        <v>-0.22980965695236039</v>
      </c>
      <c r="E1352" s="329">
        <v>9.016624401239794E-3</v>
      </c>
      <c r="G1352">
        <v>1341</v>
      </c>
      <c r="H1352">
        <f t="shared" ca="1" si="41"/>
        <v>-1.0518810152128502E-3</v>
      </c>
    </row>
    <row r="1353" spans="2:8">
      <c r="B1353" s="293">
        <f>'Historical VAR Data'!B1962</f>
        <v>42814</v>
      </c>
      <c r="C1353" s="292" t="str">
        <f>'Historical VAR Data'!F1962</f>
        <v>92.99</v>
      </c>
      <c r="D1353" s="329">
        <f t="shared" si="40"/>
        <v>0.23854555141182734</v>
      </c>
      <c r="E1353" s="329">
        <v>9.0060763888888708E-3</v>
      </c>
      <c r="G1353">
        <v>1342</v>
      </c>
      <c r="H1353">
        <f t="shared" ca="1" si="41"/>
        <v>1.9193723682163832E-2</v>
      </c>
    </row>
    <row r="1354" spans="2:8">
      <c r="B1354" s="293">
        <f>'Historical VAR Data'!B2934</f>
        <v>41367</v>
      </c>
      <c r="C1354" s="292" t="str">
        <f>'Historical VAR Data'!F2934</f>
        <v>75.08</v>
      </c>
      <c r="D1354" s="329">
        <f t="shared" si="40"/>
        <v>-0.15192590082457927</v>
      </c>
      <c r="E1354" s="329">
        <v>9.0041661067061119E-3</v>
      </c>
      <c r="G1354">
        <v>1343</v>
      </c>
      <c r="H1354">
        <f t="shared" ca="1" si="41"/>
        <v>-3.1581971883712728E-2</v>
      </c>
    </row>
    <row r="1355" spans="2:8">
      <c r="B1355" s="293">
        <f>'Historical VAR Data'!B4173</f>
        <v>39526</v>
      </c>
      <c r="C1355" s="292" t="str">
        <f>'Historical VAR Data'!F4173</f>
        <v>88.53</v>
      </c>
      <c r="D1355" s="329">
        <f t="shared" si="40"/>
        <v>6.2275017998560084E-2</v>
      </c>
      <c r="E1355" s="329">
        <v>9.0038750854798989E-3</v>
      </c>
      <c r="G1355">
        <v>1344</v>
      </c>
      <c r="H1355">
        <f t="shared" ca="1" si="41"/>
        <v>1.431514411912853E-2</v>
      </c>
    </row>
    <row r="1356" spans="2:8">
      <c r="B1356" s="293">
        <f>'Historical VAR Data'!B2433</f>
        <v>42116</v>
      </c>
      <c r="C1356" s="292" t="str">
        <f>'Historical VAR Data'!F2433</f>
        <v>83.34</v>
      </c>
      <c r="D1356" s="329">
        <f t="shared" ref="D1356:D1419" si="42">(C1356-C1357)/C1357</f>
        <v>-6.4856373429084388E-2</v>
      </c>
      <c r="E1356" s="329">
        <v>8.958837772397206E-3</v>
      </c>
      <c r="G1356">
        <v>1345</v>
      </c>
      <c r="H1356">
        <f t="shared" ca="1" si="41"/>
        <v>-2.60650299089835E-4</v>
      </c>
    </row>
    <row r="1357" spans="2:8">
      <c r="B1357" s="293">
        <f>'Historical VAR Data'!B1331</f>
        <v>43752</v>
      </c>
      <c r="C1357" s="292" t="str">
        <f>'Historical VAR Data'!F1331</f>
        <v>89.12</v>
      </c>
      <c r="D1357" s="329">
        <f t="shared" si="42"/>
        <v>1.2497159736423638E-2</v>
      </c>
      <c r="E1357" s="329">
        <v>8.9437337258010449E-3</v>
      </c>
      <c r="G1357">
        <v>1346</v>
      </c>
      <c r="H1357">
        <f t="shared" ref="H1357:H1420" ca="1" si="43">_xlfn.NORM.INV(RAND(),N$12,N$13)</f>
        <v>7.9777669748426899E-3</v>
      </c>
    </row>
    <row r="1358" spans="2:8">
      <c r="B1358" s="293">
        <f>'Historical VAR Data'!B4183</f>
        <v>39511</v>
      </c>
      <c r="C1358" s="292" t="str">
        <f>'Historical VAR Data'!F4183</f>
        <v>88.02</v>
      </c>
      <c r="D1358" s="329">
        <f t="shared" si="42"/>
        <v>0.14579536579015887</v>
      </c>
      <c r="E1358" s="329">
        <v>8.9408528198074416E-3</v>
      </c>
      <c r="G1358">
        <v>1347</v>
      </c>
      <c r="H1358">
        <f t="shared" ca="1" si="43"/>
        <v>4.4602557582123448E-2</v>
      </c>
    </row>
    <row r="1359" spans="2:8">
      <c r="B1359" s="293">
        <f>'Historical VAR Data'!B2773</f>
        <v>41606</v>
      </c>
      <c r="C1359" s="292" t="str">
        <f>'Historical VAR Data'!F2773</f>
        <v>76.82</v>
      </c>
      <c r="D1359" s="329">
        <f t="shared" si="42"/>
        <v>-9.5703354914655786E-2</v>
      </c>
      <c r="E1359" s="329">
        <v>8.9309167323350751E-3</v>
      </c>
      <c r="G1359">
        <v>1348</v>
      </c>
      <c r="H1359">
        <f t="shared" ca="1" si="43"/>
        <v>2.7486647434113382E-3</v>
      </c>
    </row>
    <row r="1360" spans="2:8">
      <c r="B1360" s="293">
        <f>'Historical VAR Data'!B1487</f>
        <v>43514</v>
      </c>
      <c r="C1360" s="292" t="str">
        <f>'Historical VAR Data'!F1487</f>
        <v>84.95</v>
      </c>
      <c r="D1360" s="329">
        <f t="shared" si="42"/>
        <v>0.38671237349004256</v>
      </c>
      <c r="E1360" s="329">
        <v>8.9073634204275536E-3</v>
      </c>
      <c r="G1360">
        <v>1349</v>
      </c>
      <c r="H1360">
        <f t="shared" ca="1" si="43"/>
        <v>8.591555568484995E-4</v>
      </c>
    </row>
    <row r="1361" spans="2:8">
      <c r="B1361" s="293">
        <f>'Historical VAR Data'!B4459</f>
        <v>39107</v>
      </c>
      <c r="C1361" s="292" t="str">
        <f>'Historical VAR Data'!F4459</f>
        <v>61.26</v>
      </c>
      <c r="D1361" s="329">
        <f t="shared" si="42"/>
        <v>-0.16924328722538645</v>
      </c>
      <c r="E1361" s="329">
        <v>8.893280632411054E-3</v>
      </c>
      <c r="G1361">
        <v>1350</v>
      </c>
      <c r="H1361">
        <f t="shared" ca="1" si="43"/>
        <v>-4.1939622015951195E-2</v>
      </c>
    </row>
    <row r="1362" spans="2:8">
      <c r="B1362" s="293">
        <f>'Historical VAR Data'!B2929</f>
        <v>41374</v>
      </c>
      <c r="C1362" s="292" t="str">
        <f>'Historical VAR Data'!F2929</f>
        <v>73.74</v>
      </c>
      <c r="D1362" s="329">
        <f t="shared" si="42"/>
        <v>-0.58449315377246858</v>
      </c>
      <c r="E1362" s="329">
        <v>8.8931454371321862E-3</v>
      </c>
      <c r="G1362">
        <v>1351</v>
      </c>
      <c r="H1362">
        <f t="shared" ca="1" si="43"/>
        <v>-2.1373376237988431E-2</v>
      </c>
    </row>
    <row r="1363" spans="2:8">
      <c r="B1363" s="293">
        <f>'Historical VAR Data'!B416</f>
        <v>45097</v>
      </c>
      <c r="C1363" s="292" t="str">
        <f>'Historical VAR Data'!F416</f>
        <v>177.47</v>
      </c>
      <c r="D1363" s="329">
        <f t="shared" si="42"/>
        <v>1.4724157146837558</v>
      </c>
      <c r="E1363" s="329">
        <v>8.8681712239213357E-3</v>
      </c>
      <c r="G1363">
        <v>1352</v>
      </c>
      <c r="H1363">
        <f t="shared" ca="1" si="43"/>
        <v>2.0358801941040571E-2</v>
      </c>
    </row>
    <row r="1364" spans="2:8">
      <c r="B1364" s="293">
        <f>'Historical VAR Data'!B2750</f>
        <v>41640</v>
      </c>
      <c r="C1364" s="292" t="str">
        <f>'Historical VAR Data'!F2750</f>
        <v>71.78</v>
      </c>
      <c r="D1364" s="329">
        <f t="shared" si="42"/>
        <v>-7.4642258605130754E-2</v>
      </c>
      <c r="E1364" s="329">
        <v>8.8545326774419585E-3</v>
      </c>
      <c r="G1364">
        <v>1353</v>
      </c>
      <c r="H1364">
        <f t="shared" ca="1" si="43"/>
        <v>1.9558256530397677E-2</v>
      </c>
    </row>
    <row r="1365" spans="2:8">
      <c r="B1365" s="293">
        <f>'Historical VAR Data'!B2989</f>
        <v>41288</v>
      </c>
      <c r="C1365" s="292" t="str">
        <f>'Historical VAR Data'!F2989</f>
        <v>77.57</v>
      </c>
      <c r="D1365" s="329">
        <f t="shared" si="42"/>
        <v>-0.44326419292327579</v>
      </c>
      <c r="E1365" s="329">
        <v>8.843802835219048E-3</v>
      </c>
      <c r="G1365">
        <v>1354</v>
      </c>
      <c r="H1365">
        <f t="shared" ca="1" si="43"/>
        <v>-2.305876317538479E-2</v>
      </c>
    </row>
    <row r="1366" spans="2:8">
      <c r="B1366" s="293">
        <f>'Historical VAR Data'!B709</f>
        <v>44664</v>
      </c>
      <c r="C1366" s="292" t="str">
        <f>'Historical VAR Data'!F709</f>
        <v>139.33</v>
      </c>
      <c r="D1366" s="329">
        <f t="shared" si="42"/>
        <v>0.52406475607088177</v>
      </c>
      <c r="E1366" s="329">
        <v>8.8335384838172382E-3</v>
      </c>
      <c r="G1366">
        <v>1355</v>
      </c>
      <c r="H1366">
        <f t="shared" ca="1" si="43"/>
        <v>8.7716561912478033E-3</v>
      </c>
    </row>
    <row r="1367" spans="2:8">
      <c r="B1367" s="293">
        <f>'Historical VAR Data'!B1634</f>
        <v>43293</v>
      </c>
      <c r="C1367" s="292" t="str">
        <f>'Historical VAR Data'!F1634</f>
        <v>91.42</v>
      </c>
      <c r="D1367" s="329">
        <f t="shared" si="42"/>
        <v>0.17627380339680909</v>
      </c>
      <c r="E1367" s="329">
        <v>8.828073273008134E-3</v>
      </c>
      <c r="G1367">
        <v>1356</v>
      </c>
      <c r="H1367">
        <f t="shared" ca="1" si="43"/>
        <v>-1.8259321988380667E-2</v>
      </c>
    </row>
    <row r="1368" spans="2:8">
      <c r="B1368" s="293">
        <f>'Historical VAR Data'!B2489</f>
        <v>42031</v>
      </c>
      <c r="C1368" s="292" t="str">
        <f>'Historical VAR Data'!F2489</f>
        <v>77.72</v>
      </c>
      <c r="D1368" s="329">
        <f t="shared" si="42"/>
        <v>-0.80867039216168979</v>
      </c>
      <c r="E1368" s="329">
        <v>8.8265835929386364E-3</v>
      </c>
      <c r="G1368">
        <v>1357</v>
      </c>
      <c r="H1368">
        <f t="shared" ca="1" si="43"/>
        <v>2.2238901570516251E-2</v>
      </c>
    </row>
    <row r="1369" spans="2:8">
      <c r="B1369" s="293">
        <f>'Historical VAR Data'!B85</f>
        <v>45589</v>
      </c>
      <c r="C1369" s="292" t="str">
        <f>'Historical VAR Data'!F85</f>
        <v>406.21</v>
      </c>
      <c r="D1369" s="329">
        <f t="shared" si="42"/>
        <v>3.4370289459311847</v>
      </c>
      <c r="E1369" s="329">
        <v>8.8163711319722698E-3</v>
      </c>
      <c r="G1369">
        <v>1358</v>
      </c>
      <c r="H1369">
        <f t="shared" ca="1" si="43"/>
        <v>-8.3309407904367909E-3</v>
      </c>
    </row>
    <row r="1370" spans="2:8">
      <c r="B1370" s="293">
        <f>'Historical VAR Data'!B1320</f>
        <v>43768</v>
      </c>
      <c r="C1370" s="292" t="str">
        <f>'Historical VAR Data'!F1320</f>
        <v>91.55</v>
      </c>
      <c r="D1370" s="329">
        <f t="shared" si="42"/>
        <v>0.28889201745741228</v>
      </c>
      <c r="E1370" s="329">
        <v>8.815426997245147E-3</v>
      </c>
      <c r="G1370">
        <v>1359</v>
      </c>
      <c r="H1370">
        <f t="shared" ca="1" si="43"/>
        <v>-2.3064653971202623E-2</v>
      </c>
    </row>
    <row r="1371" spans="2:8">
      <c r="B1371" s="293">
        <f>'Historical VAR Data'!B4102</f>
        <v>39633</v>
      </c>
      <c r="C1371" s="292" t="str">
        <f>'Historical VAR Data'!F4102</f>
        <v>71.03</v>
      </c>
      <c r="D1371" s="329">
        <f t="shared" si="42"/>
        <v>-6.2681446291897591E-2</v>
      </c>
      <c r="E1371" s="329">
        <v>8.8055673909956615E-3</v>
      </c>
      <c r="G1371">
        <v>1360</v>
      </c>
      <c r="H1371">
        <f t="shared" ca="1" si="43"/>
        <v>1.6566626606717787E-3</v>
      </c>
    </row>
    <row r="1372" spans="2:8">
      <c r="B1372" s="293">
        <f>'Historical VAR Data'!B2382</f>
        <v>42188</v>
      </c>
      <c r="C1372" s="292" t="str">
        <f>'Historical VAR Data'!F2382</f>
        <v>75.78</v>
      </c>
      <c r="D1372" s="329">
        <f t="shared" si="42"/>
        <v>-0.3661229611041405</v>
      </c>
      <c r="E1372" s="329">
        <v>8.7859424920127341E-3</v>
      </c>
      <c r="G1372">
        <v>1361</v>
      </c>
      <c r="H1372">
        <f t="shared" ca="1" si="43"/>
        <v>2.687451842933462E-2</v>
      </c>
    </row>
    <row r="1373" spans="2:8">
      <c r="B1373" s="293">
        <f>'Historical VAR Data'!B737</f>
        <v>44623</v>
      </c>
      <c r="C1373" s="292" t="str">
        <f>'Historical VAR Data'!F737</f>
        <v>119.55</v>
      </c>
      <c r="D1373" s="329">
        <f t="shared" si="42"/>
        <v>0.62498300937882301</v>
      </c>
      <c r="E1373" s="329">
        <v>8.7756307484599776E-3</v>
      </c>
      <c r="G1373">
        <v>1362</v>
      </c>
      <c r="H1373">
        <f t="shared" ca="1" si="43"/>
        <v>3.1448075773733007E-2</v>
      </c>
    </row>
    <row r="1374" spans="2:8">
      <c r="B1374" s="293">
        <f>'Historical VAR Data'!B2198</f>
        <v>42464</v>
      </c>
      <c r="C1374" s="292" t="str">
        <f>'Historical VAR Data'!F2198</f>
        <v>73.57</v>
      </c>
      <c r="D1374" s="329">
        <f t="shared" si="42"/>
        <v>1.5038631346578216E-2</v>
      </c>
      <c r="E1374" s="329">
        <v>8.7755381873027057E-3</v>
      </c>
      <c r="G1374">
        <v>1363</v>
      </c>
      <c r="H1374">
        <f t="shared" ca="1" si="43"/>
        <v>4.8626799050904921E-3</v>
      </c>
    </row>
    <row r="1375" spans="2:8">
      <c r="B1375" s="293">
        <f>'Historical VAR Data'!B4409</f>
        <v>39184</v>
      </c>
      <c r="C1375" s="292" t="str">
        <f>'Historical VAR Data'!F4409</f>
        <v>72.48</v>
      </c>
      <c r="D1375" s="329">
        <f t="shared" si="42"/>
        <v>-0.25023275059480704</v>
      </c>
      <c r="E1375" s="329">
        <v>8.7682672233821805E-3</v>
      </c>
      <c r="G1375">
        <v>1364</v>
      </c>
      <c r="H1375">
        <f t="shared" ca="1" si="43"/>
        <v>-2.058888753197851E-2</v>
      </c>
    </row>
    <row r="1376" spans="2:8">
      <c r="B1376" s="293">
        <f>'Historical VAR Data'!B863</f>
        <v>44439</v>
      </c>
      <c r="C1376" s="292" t="str">
        <f>'Historical VAR Data'!F863</f>
        <v>96.67</v>
      </c>
      <c r="D1376" s="329">
        <f t="shared" si="42"/>
        <v>-0.57526362038664325</v>
      </c>
      <c r="E1376" s="329">
        <v>8.7655222790358287E-3</v>
      </c>
      <c r="G1376">
        <v>1365</v>
      </c>
      <c r="H1376">
        <f t="shared" ca="1" si="43"/>
        <v>6.2369493951085278E-3</v>
      </c>
    </row>
    <row r="1377" spans="2:8">
      <c r="B1377" s="293">
        <f>'Historical VAR Data'!B357</f>
        <v>45182</v>
      </c>
      <c r="C1377" s="292" t="str">
        <f>'Historical VAR Data'!F357</f>
        <v>227.60</v>
      </c>
      <c r="D1377" s="329">
        <f t="shared" si="42"/>
        <v>1.4560267616272797</v>
      </c>
      <c r="E1377" s="329">
        <v>8.7311084518902574E-3</v>
      </c>
      <c r="G1377">
        <v>1366</v>
      </c>
      <c r="H1377">
        <f t="shared" ca="1" si="43"/>
        <v>-3.7512900497470178E-2</v>
      </c>
    </row>
    <row r="1378" spans="2:8">
      <c r="B1378" s="293">
        <f>'Historical VAR Data'!B925</f>
        <v>44349</v>
      </c>
      <c r="C1378" s="292" t="str">
        <f>'Historical VAR Data'!F925</f>
        <v>92.67</v>
      </c>
      <c r="D1378" s="329">
        <f t="shared" si="42"/>
        <v>2.4883875248838751E-2</v>
      </c>
      <c r="E1378" s="329">
        <v>8.7079568956133346E-3</v>
      </c>
      <c r="G1378">
        <v>1367</v>
      </c>
      <c r="H1378">
        <f t="shared" ca="1" si="43"/>
        <v>1.7190307572401472E-2</v>
      </c>
    </row>
    <row r="1379" spans="2:8">
      <c r="B1379" s="293">
        <f>'Historical VAR Data'!B4153</f>
        <v>39560</v>
      </c>
      <c r="C1379" s="292" t="str">
        <f>'Historical VAR Data'!F4153</f>
        <v>90.42</v>
      </c>
      <c r="D1379" s="329">
        <f t="shared" si="42"/>
        <v>0.21843417329200929</v>
      </c>
      <c r="E1379" s="329">
        <v>8.7014725568942564E-3</v>
      </c>
      <c r="G1379">
        <v>1368</v>
      </c>
      <c r="H1379">
        <f t="shared" ca="1" si="43"/>
        <v>-2.4506902349081292E-2</v>
      </c>
    </row>
    <row r="1380" spans="2:8">
      <c r="B1380" s="293">
        <f>'Historical VAR Data'!B4380</f>
        <v>39227</v>
      </c>
      <c r="C1380" s="292" t="str">
        <f>'Historical VAR Data'!F4380</f>
        <v>74.21</v>
      </c>
      <c r="D1380" s="329">
        <f t="shared" si="42"/>
        <v>-8.6646153846153928E-2</v>
      </c>
      <c r="E1380" s="329">
        <v>8.6991980426804495E-3</v>
      </c>
      <c r="G1380">
        <v>1369</v>
      </c>
      <c r="H1380">
        <f t="shared" ca="1" si="43"/>
        <v>1.7749954890481322E-2</v>
      </c>
    </row>
    <row r="1381" spans="2:8">
      <c r="B1381" s="293">
        <f>'Historical VAR Data'!B2917</f>
        <v>41394</v>
      </c>
      <c r="C1381" s="292" t="str">
        <f>'Historical VAR Data'!F2917</f>
        <v>81.25</v>
      </c>
      <c r="D1381" s="329">
        <f t="shared" si="42"/>
        <v>0.12878577382606274</v>
      </c>
      <c r="E1381" s="329">
        <v>8.6902545003104022E-3</v>
      </c>
      <c r="G1381">
        <v>1370</v>
      </c>
      <c r="H1381">
        <f t="shared" ca="1" si="43"/>
        <v>-1.3422088867286427E-2</v>
      </c>
    </row>
    <row r="1382" spans="2:8">
      <c r="B1382" s="293">
        <f>'Historical VAR Data'!B2205</f>
        <v>42451</v>
      </c>
      <c r="C1382" s="292" t="str">
        <f>'Historical VAR Data'!F2205</f>
        <v>71.98</v>
      </c>
      <c r="D1382" s="329">
        <f t="shared" si="42"/>
        <v>-0.2624999999999999</v>
      </c>
      <c r="E1382" s="329">
        <v>8.6883408071749511E-3</v>
      </c>
      <c r="G1382">
        <v>1371</v>
      </c>
      <c r="H1382">
        <f t="shared" ca="1" si="43"/>
        <v>4.1339486003326487E-2</v>
      </c>
    </row>
    <row r="1383" spans="2:8">
      <c r="B1383" s="293">
        <f>'Historical VAR Data'!B3686</f>
        <v>40260</v>
      </c>
      <c r="C1383" s="292" t="str">
        <f>'Historical VAR Data'!F3686</f>
        <v>97.60</v>
      </c>
      <c r="D1383" s="329">
        <f t="shared" si="42"/>
        <v>1.0142827571931171E-2</v>
      </c>
      <c r="E1383" s="329">
        <v>8.6812732534103879E-3</v>
      </c>
      <c r="G1383">
        <v>1372</v>
      </c>
      <c r="H1383">
        <f t="shared" ca="1" si="43"/>
        <v>4.7115387133060141E-2</v>
      </c>
    </row>
    <row r="1384" spans="2:8">
      <c r="B1384" s="293">
        <f>'Historical VAR Data'!B3830</f>
        <v>40043</v>
      </c>
      <c r="C1384" s="292" t="str">
        <f>'Historical VAR Data'!F3830</f>
        <v>96.62</v>
      </c>
      <c r="D1384" s="329">
        <f t="shared" si="42"/>
        <v>0.38305181792155746</v>
      </c>
      <c r="E1384" s="329">
        <v>8.6647875561123109E-3</v>
      </c>
      <c r="G1384">
        <v>1373</v>
      </c>
      <c r="H1384">
        <f t="shared" ca="1" si="43"/>
        <v>4.1235727498651051E-2</v>
      </c>
    </row>
    <row r="1385" spans="2:8">
      <c r="B1385" s="293">
        <f>'Historical VAR Data'!B4013</f>
        <v>39769</v>
      </c>
      <c r="C1385" s="292" t="str">
        <f>'Historical VAR Data'!F4013</f>
        <v>69.86</v>
      </c>
      <c r="D1385" s="329">
        <f t="shared" si="42"/>
        <v>-0.3113849186791523</v>
      </c>
      <c r="E1385" s="329">
        <v>8.6630089517758333E-3</v>
      </c>
      <c r="G1385">
        <v>1374</v>
      </c>
      <c r="H1385">
        <f t="shared" ca="1" si="43"/>
        <v>-1.2552619421101864E-3</v>
      </c>
    </row>
    <row r="1386" spans="2:8">
      <c r="B1386" s="293">
        <f>'Historical VAR Data'!B1697</f>
        <v>43203</v>
      </c>
      <c r="C1386" s="292" t="str">
        <f>'Historical VAR Data'!F1697</f>
        <v>101.45</v>
      </c>
      <c r="D1386" s="329">
        <f t="shared" si="42"/>
        <v>-0.35113527342500794</v>
      </c>
      <c r="E1386" s="329">
        <v>8.6498309803142229E-3</v>
      </c>
      <c r="G1386">
        <v>1375</v>
      </c>
      <c r="H1386">
        <f t="shared" ca="1" si="43"/>
        <v>-6.2304983965512685E-3</v>
      </c>
    </row>
    <row r="1387" spans="2:8">
      <c r="B1387" s="293">
        <f>'Historical VAR Data'!B557</f>
        <v>44889</v>
      </c>
      <c r="C1387" s="292" t="str">
        <f>'Historical VAR Data'!F557</f>
        <v>156.35</v>
      </c>
      <c r="D1387" s="329">
        <f t="shared" si="42"/>
        <v>0.58973055414336562</v>
      </c>
      <c r="E1387" s="329">
        <v>8.6446035739629924E-3</v>
      </c>
      <c r="G1387">
        <v>1376</v>
      </c>
      <c r="H1387">
        <f t="shared" ca="1" si="43"/>
        <v>-9.301176807078709E-3</v>
      </c>
    </row>
    <row r="1388" spans="2:8">
      <c r="B1388" s="293">
        <f>'Historical VAR Data'!B3542</f>
        <v>40466</v>
      </c>
      <c r="C1388" s="292" t="str">
        <f>'Historical VAR Data'!F3542</f>
        <v>98.35</v>
      </c>
      <c r="D1388" s="329">
        <f t="shared" si="42"/>
        <v>0.2903437418000524</v>
      </c>
      <c r="E1388" s="329">
        <v>8.6145010768125235E-3</v>
      </c>
      <c r="G1388">
        <v>1377</v>
      </c>
      <c r="H1388">
        <f t="shared" ca="1" si="43"/>
        <v>4.6213359321904011E-3</v>
      </c>
    </row>
    <row r="1389" spans="2:8">
      <c r="B1389" s="293">
        <f>'Historical VAR Data'!B2495</f>
        <v>42020</v>
      </c>
      <c r="C1389" s="292" t="str">
        <f>'Historical VAR Data'!F2495</f>
        <v>76.22</v>
      </c>
      <c r="D1389" s="329">
        <f t="shared" si="42"/>
        <v>-0.49706367535466844</v>
      </c>
      <c r="E1389" s="329">
        <v>8.6012968109038732E-3</v>
      </c>
      <c r="G1389">
        <v>1378</v>
      </c>
      <c r="H1389">
        <f t="shared" ca="1" si="43"/>
        <v>2.4417738286517977E-2</v>
      </c>
    </row>
    <row r="1390" spans="2:8">
      <c r="B1390" s="293">
        <f>'Historical VAR Data'!B589</f>
        <v>44841</v>
      </c>
      <c r="C1390" s="292" t="str">
        <f>'Historical VAR Data'!F589</f>
        <v>151.55</v>
      </c>
      <c r="D1390" s="329">
        <f t="shared" si="42"/>
        <v>0.57274802822748039</v>
      </c>
      <c r="E1390" s="329">
        <v>8.5851191268469362E-3</v>
      </c>
      <c r="G1390">
        <v>1379</v>
      </c>
      <c r="H1390">
        <f t="shared" ca="1" si="43"/>
        <v>-5.8921163312738141E-3</v>
      </c>
    </row>
    <row r="1391" spans="2:8">
      <c r="B1391" s="293">
        <f>'Historical VAR Data'!B3488</f>
        <v>40547</v>
      </c>
      <c r="C1391" s="292" t="str">
        <f>'Historical VAR Data'!F3488</f>
        <v>96.36</v>
      </c>
      <c r="D1391" s="329">
        <f t="shared" si="42"/>
        <v>-3.6014405762304864E-2</v>
      </c>
      <c r="E1391" s="329">
        <v>8.5827925476239606E-3</v>
      </c>
      <c r="G1391">
        <v>1380</v>
      </c>
      <c r="H1391">
        <f t="shared" ca="1" si="43"/>
        <v>-1.8921809869953725E-2</v>
      </c>
    </row>
    <row r="1392" spans="2:8">
      <c r="B1392" s="293">
        <f>'Historical VAR Data'!B3837</f>
        <v>40032</v>
      </c>
      <c r="C1392" s="292" t="str">
        <f>'Historical VAR Data'!F3837</f>
        <v>99.96</v>
      </c>
      <c r="D1392" s="329">
        <f t="shared" si="42"/>
        <v>0.3706293706293704</v>
      </c>
      <c r="E1392" s="329">
        <v>8.5763293310462552E-3</v>
      </c>
      <c r="G1392">
        <v>1381</v>
      </c>
      <c r="H1392">
        <f t="shared" ca="1" si="43"/>
        <v>-2.3115909138991086E-2</v>
      </c>
    </row>
    <row r="1393" spans="2:8">
      <c r="B1393" s="293">
        <f>'Historical VAR Data'!B2199</f>
        <v>42461</v>
      </c>
      <c r="C1393" s="292" t="str">
        <f>'Historical VAR Data'!F2199</f>
        <v>72.93</v>
      </c>
      <c r="D1393" s="329">
        <f t="shared" si="42"/>
        <v>-8.8488938882639645E-2</v>
      </c>
      <c r="E1393" s="329">
        <v>8.5741944406030213E-3</v>
      </c>
      <c r="G1393">
        <v>1382</v>
      </c>
      <c r="H1393">
        <f t="shared" ca="1" si="43"/>
        <v>-2.4820350719087169E-3</v>
      </c>
    </row>
    <row r="1394" spans="2:8">
      <c r="B1394" s="293">
        <f>'Historical VAR Data'!B2995</f>
        <v>41278</v>
      </c>
      <c r="C1394" s="292" t="str">
        <f>'Historical VAR Data'!F2995</f>
        <v>80.01</v>
      </c>
      <c r="D1394" s="329">
        <f t="shared" si="42"/>
        <v>-0.23676428503291036</v>
      </c>
      <c r="E1394" s="329">
        <v>8.5717887306190205E-3</v>
      </c>
      <c r="G1394">
        <v>1383</v>
      </c>
      <c r="H1394">
        <f t="shared" ca="1" si="43"/>
        <v>-2.6778758975516702E-2</v>
      </c>
    </row>
    <row r="1395" spans="2:8">
      <c r="B1395" s="293">
        <f>'Historical VAR Data'!B1401</f>
        <v>43644</v>
      </c>
      <c r="C1395" s="292" t="str">
        <f>'Historical VAR Data'!F1401</f>
        <v>104.83</v>
      </c>
      <c r="D1395" s="329">
        <f t="shared" si="42"/>
        <v>0.45678154530294618</v>
      </c>
      <c r="E1395" s="329">
        <v>8.5626322878583853E-3</v>
      </c>
      <c r="G1395">
        <v>1384</v>
      </c>
      <c r="H1395">
        <f t="shared" ca="1" si="43"/>
        <v>1.1962467225708935E-2</v>
      </c>
    </row>
    <row r="1396" spans="2:8">
      <c r="B1396" s="293">
        <f>'Historical VAR Data'!B4407</f>
        <v>39188</v>
      </c>
      <c r="C1396" s="292" t="str">
        <f>'Historical VAR Data'!F4407</f>
        <v>71.96</v>
      </c>
      <c r="D1396" s="329">
        <f t="shared" si="42"/>
        <v>-0.19136981683335208</v>
      </c>
      <c r="E1396" s="329">
        <v>8.5494043447792503E-3</v>
      </c>
      <c r="G1396">
        <v>1385</v>
      </c>
      <c r="H1396">
        <f t="shared" ca="1" si="43"/>
        <v>8.1914083256173897E-3</v>
      </c>
    </row>
    <row r="1397" spans="2:8">
      <c r="B1397" s="293">
        <f>'Historical VAR Data'!B3217</f>
        <v>40947</v>
      </c>
      <c r="C1397" s="292" t="str">
        <f>'Historical VAR Data'!F3217</f>
        <v>88.99</v>
      </c>
      <c r="D1397" s="329">
        <f t="shared" si="42"/>
        <v>-0.15824820279984869</v>
      </c>
      <c r="E1397" s="329">
        <v>8.4995466908431554E-3</v>
      </c>
      <c r="G1397">
        <v>1386</v>
      </c>
      <c r="H1397">
        <f t="shared" ca="1" si="43"/>
        <v>6.0008413167525502E-3</v>
      </c>
    </row>
    <row r="1398" spans="2:8">
      <c r="B1398" s="293">
        <f>'Historical VAR Data'!B1400</f>
        <v>43647</v>
      </c>
      <c r="C1398" s="292" t="str">
        <f>'Historical VAR Data'!F1400</f>
        <v>105.72</v>
      </c>
      <c r="D1398" s="329">
        <f t="shared" si="42"/>
        <v>-0.15247715247715246</v>
      </c>
      <c r="E1398" s="329">
        <v>8.4899360869980026E-3</v>
      </c>
      <c r="G1398">
        <v>1387</v>
      </c>
      <c r="H1398">
        <f t="shared" ca="1" si="43"/>
        <v>5.5271027607351475E-2</v>
      </c>
    </row>
    <row r="1399" spans="2:8">
      <c r="B1399" s="293">
        <f>'Historical VAR Data'!B842</f>
        <v>44469</v>
      </c>
      <c r="C1399" s="292" t="str">
        <f>'Historical VAR Data'!F842</f>
        <v>124.74</v>
      </c>
      <c r="D1399" s="329">
        <f t="shared" si="42"/>
        <v>0.32900063924994666</v>
      </c>
      <c r="E1399" s="329">
        <v>8.4889643463497231E-3</v>
      </c>
      <c r="G1399">
        <v>1388</v>
      </c>
      <c r="H1399">
        <f t="shared" ca="1" si="43"/>
        <v>1.621334097489149E-2</v>
      </c>
    </row>
    <row r="1400" spans="2:8">
      <c r="B1400" s="293">
        <f>'Historical VAR Data'!B3586</f>
        <v>40403</v>
      </c>
      <c r="C1400" s="292" t="str">
        <f>'Historical VAR Data'!F3586</f>
        <v>93.86</v>
      </c>
      <c r="D1400" s="329">
        <f t="shared" si="42"/>
        <v>-1.0653030787264425E-4</v>
      </c>
      <c r="E1400" s="329">
        <v>8.4882346620823706E-3</v>
      </c>
      <c r="G1400">
        <v>1389</v>
      </c>
      <c r="H1400">
        <f t="shared" ca="1" si="43"/>
        <v>1.6020684302299949E-2</v>
      </c>
    </row>
    <row r="1401" spans="2:8">
      <c r="B1401" s="293">
        <f>'Historical VAR Data'!B2029</f>
        <v>42716</v>
      </c>
      <c r="C1401" s="292" t="str">
        <f>'Historical VAR Data'!F2029</f>
        <v>93.87</v>
      </c>
      <c r="D1401" s="329">
        <f t="shared" si="42"/>
        <v>0.5472226800725235</v>
      </c>
      <c r="E1401" s="329">
        <v>8.4873227331328568E-3</v>
      </c>
      <c r="G1401">
        <v>1390</v>
      </c>
      <c r="H1401">
        <f t="shared" ca="1" si="43"/>
        <v>-1.7215304512177447E-2</v>
      </c>
    </row>
    <row r="1402" spans="2:8">
      <c r="B1402" s="293">
        <f>'Historical VAR Data'!B4677</f>
        <v>38786</v>
      </c>
      <c r="C1402" s="292" t="str">
        <f>'Historical VAR Data'!F4677</f>
        <v>60.67</v>
      </c>
      <c r="D1402" s="329">
        <f t="shared" si="42"/>
        <v>-8.234519104083854E-4</v>
      </c>
      <c r="E1402" s="329">
        <v>8.4773936170213626E-3</v>
      </c>
      <c r="G1402">
        <v>1391</v>
      </c>
      <c r="H1402">
        <f t="shared" ca="1" si="43"/>
        <v>-1.8500090539768616E-2</v>
      </c>
    </row>
    <row r="1403" spans="2:8">
      <c r="B1403" s="293">
        <f>'Historical VAR Data'!B4460</f>
        <v>39106</v>
      </c>
      <c r="C1403" s="292" t="str">
        <f>'Historical VAR Data'!F4460</f>
        <v>60.72</v>
      </c>
      <c r="D1403" s="329">
        <f t="shared" si="42"/>
        <v>-0.38561165637964179</v>
      </c>
      <c r="E1403" s="329">
        <v>8.4703537618335493E-3</v>
      </c>
      <c r="G1403">
        <v>1392</v>
      </c>
      <c r="H1403">
        <f t="shared" ca="1" si="43"/>
        <v>-2.9466856822190379E-3</v>
      </c>
    </row>
    <row r="1404" spans="2:8">
      <c r="B1404" s="293">
        <f>'Historical VAR Data'!B1670</f>
        <v>43243</v>
      </c>
      <c r="C1404" s="292" t="str">
        <f>'Historical VAR Data'!F1670</f>
        <v>98.83</v>
      </c>
      <c r="D1404" s="329">
        <f t="shared" si="42"/>
        <v>-0.41155105686216131</v>
      </c>
      <c r="E1404" s="329">
        <v>8.4693877551020227E-3</v>
      </c>
      <c r="G1404">
        <v>1393</v>
      </c>
      <c r="H1404">
        <f t="shared" ca="1" si="43"/>
        <v>2.5293498397912506E-3</v>
      </c>
    </row>
    <row r="1405" spans="2:8">
      <c r="B1405" s="293">
        <f>'Historical VAR Data'!B441</f>
        <v>45062</v>
      </c>
      <c r="C1405" s="292" t="str">
        <f>'Historical VAR Data'!F441</f>
        <v>167.95</v>
      </c>
      <c r="D1405" s="329">
        <f t="shared" si="42"/>
        <v>0.71851018111122467</v>
      </c>
      <c r="E1405" s="329">
        <v>8.4664344902125408E-3</v>
      </c>
      <c r="G1405">
        <v>1394</v>
      </c>
      <c r="H1405">
        <f t="shared" ca="1" si="43"/>
        <v>-5.5789640289807142E-3</v>
      </c>
    </row>
    <row r="1406" spans="2:8">
      <c r="B1406" s="293">
        <f>'Historical VAR Data'!B1829</f>
        <v>43007</v>
      </c>
      <c r="C1406" s="292" t="str">
        <f>'Historical VAR Data'!F1829</f>
        <v>97.73</v>
      </c>
      <c r="D1406" s="329">
        <f t="shared" si="42"/>
        <v>0.18202709240445084</v>
      </c>
      <c r="E1406" s="329">
        <v>8.4614590857497417E-3</v>
      </c>
      <c r="G1406">
        <v>1395</v>
      </c>
      <c r="H1406">
        <f t="shared" ca="1" si="43"/>
        <v>6.6130192441258215E-3</v>
      </c>
    </row>
    <row r="1407" spans="2:8">
      <c r="B1407" s="293">
        <f>'Historical VAR Data'!B1534</f>
        <v>43445</v>
      </c>
      <c r="C1407" s="292" t="str">
        <f>'Historical VAR Data'!F1534</f>
        <v>82.68</v>
      </c>
      <c r="D1407" s="329">
        <f t="shared" si="42"/>
        <v>4.5127038301099827E-2</v>
      </c>
      <c r="E1407" s="329">
        <v>8.4156604463960488E-3</v>
      </c>
      <c r="G1407">
        <v>1396</v>
      </c>
      <c r="H1407">
        <f t="shared" ca="1" si="43"/>
        <v>1.1721776720831179E-2</v>
      </c>
    </row>
    <row r="1408" spans="2:8">
      <c r="B1408" s="293">
        <f>'Historical VAR Data'!B2976</f>
        <v>41305</v>
      </c>
      <c r="C1408" s="292" t="str">
        <f>'Historical VAR Data'!F2976</f>
        <v>79.11</v>
      </c>
      <c r="D1408" s="329">
        <f t="shared" si="42"/>
        <v>1.1999443826473859</v>
      </c>
      <c r="E1408" s="329">
        <v>8.4130019120458449E-3</v>
      </c>
      <c r="G1408">
        <v>1397</v>
      </c>
      <c r="H1408">
        <f t="shared" ca="1" si="43"/>
        <v>-1.4296274377268766E-2</v>
      </c>
    </row>
    <row r="1409" spans="2:8">
      <c r="B1409" s="293">
        <f>'Historical VAR Data'!B4871</f>
        <v>38503</v>
      </c>
      <c r="C1409" s="292" t="str">
        <f>'Historical VAR Data'!F4871</f>
        <v>35.96</v>
      </c>
      <c r="D1409" s="329">
        <f t="shared" si="42"/>
        <v>-0.60322189120600245</v>
      </c>
      <c r="E1409" s="329">
        <v>8.4127874369042139E-3</v>
      </c>
      <c r="G1409">
        <v>1398</v>
      </c>
      <c r="H1409">
        <f t="shared" ca="1" si="43"/>
        <v>-3.6725031573404204E-2</v>
      </c>
    </row>
    <row r="1410" spans="2:8">
      <c r="B1410" s="293">
        <f>'Historical VAR Data'!B1526</f>
        <v>43455</v>
      </c>
      <c r="C1410" s="292" t="str">
        <f>'Historical VAR Data'!F1526</f>
        <v>90.63</v>
      </c>
      <c r="D1410" s="329">
        <f t="shared" si="42"/>
        <v>0.27057339127996632</v>
      </c>
      <c r="E1410" s="329">
        <v>8.3444592790387195E-3</v>
      </c>
      <c r="G1410">
        <v>1399</v>
      </c>
      <c r="H1410">
        <f t="shared" ca="1" si="43"/>
        <v>-1.4486054272652904E-2</v>
      </c>
    </row>
    <row r="1411" spans="2:8">
      <c r="B1411" s="293">
        <f>'Historical VAR Data'!B1102</f>
        <v>44088</v>
      </c>
      <c r="C1411" s="292" t="str">
        <f>'Historical VAR Data'!F1102</f>
        <v>71.33</v>
      </c>
      <c r="D1411" s="329">
        <f t="shared" si="42"/>
        <v>-0.54618908258048104</v>
      </c>
      <c r="E1411" s="329">
        <v>8.3404014701725111E-3</v>
      </c>
      <c r="G1411">
        <v>1400</v>
      </c>
      <c r="H1411">
        <f t="shared" ca="1" si="43"/>
        <v>8.5911249374189219E-4</v>
      </c>
    </row>
    <row r="1412" spans="2:8">
      <c r="B1412" s="293">
        <f>'Historical VAR Data'!B525</f>
        <v>44935</v>
      </c>
      <c r="C1412" s="292" t="str">
        <f>'Historical VAR Data'!F525</f>
        <v>157.18</v>
      </c>
      <c r="D1412" s="329">
        <f t="shared" si="42"/>
        <v>0.73105726872246712</v>
      </c>
      <c r="E1412" s="329">
        <v>8.3397485245061027E-3</v>
      </c>
      <c r="G1412">
        <v>1401</v>
      </c>
      <c r="H1412">
        <f t="shared" ca="1" si="43"/>
        <v>2.8571798122974685E-3</v>
      </c>
    </row>
    <row r="1413" spans="2:8">
      <c r="B1413" s="293">
        <f>'Historical VAR Data'!B3478</f>
        <v>40561</v>
      </c>
      <c r="C1413" s="292" t="str">
        <f>'Historical VAR Data'!F3478</f>
        <v>90.80</v>
      </c>
      <c r="D1413" s="329">
        <f t="shared" si="42"/>
        <v>0.29234272701394803</v>
      </c>
      <c r="E1413" s="329">
        <v>8.3287062742920595E-3</v>
      </c>
      <c r="G1413">
        <v>1402</v>
      </c>
      <c r="H1413">
        <f t="shared" ca="1" si="43"/>
        <v>-1.350790712808109E-2</v>
      </c>
    </row>
    <row r="1414" spans="2:8">
      <c r="B1414" s="293">
        <f>'Historical VAR Data'!B4030</f>
        <v>39741</v>
      </c>
      <c r="C1414" s="292" t="str">
        <f>'Historical VAR Data'!F4030</f>
        <v>70.26</v>
      </c>
      <c r="D1414" s="329">
        <f t="shared" si="42"/>
        <v>-8.1328451882845168E-2</v>
      </c>
      <c r="E1414" s="329">
        <v>8.3237657864523289E-3</v>
      </c>
      <c r="G1414">
        <v>1403</v>
      </c>
      <c r="H1414">
        <f t="shared" ca="1" si="43"/>
        <v>2.0532779254192866E-2</v>
      </c>
    </row>
    <row r="1415" spans="2:8">
      <c r="B1415" s="293">
        <f>'Historical VAR Data'!B2792</f>
        <v>41577</v>
      </c>
      <c r="C1415" s="292" t="str">
        <f>'Historical VAR Data'!F2792</f>
        <v>76.48</v>
      </c>
      <c r="D1415" s="329">
        <f t="shared" si="42"/>
        <v>-0.16011421041071819</v>
      </c>
      <c r="E1415" s="329">
        <v>8.3058668424523356E-3</v>
      </c>
      <c r="G1415">
        <v>1404</v>
      </c>
      <c r="H1415">
        <f t="shared" ca="1" si="43"/>
        <v>1.5428317360672008E-2</v>
      </c>
    </row>
    <row r="1416" spans="2:8">
      <c r="B1416" s="293">
        <f>'Historical VAR Data'!B1890</f>
        <v>42920</v>
      </c>
      <c r="C1416" s="292" t="str">
        <f>'Historical VAR Data'!F1890</f>
        <v>91.06</v>
      </c>
      <c r="D1416" s="329">
        <f t="shared" si="42"/>
        <v>-0.43738029039233856</v>
      </c>
      <c r="E1416" s="329">
        <v>8.3047281585649432E-3</v>
      </c>
      <c r="G1416">
        <v>1405</v>
      </c>
      <c r="H1416">
        <f t="shared" ca="1" si="43"/>
        <v>-4.7720555832477512E-3</v>
      </c>
    </row>
    <row r="1417" spans="2:8">
      <c r="B1417" s="293">
        <f>'Historical VAR Data'!B492</f>
        <v>44981</v>
      </c>
      <c r="C1417" s="292" t="str">
        <f>'Historical VAR Data'!F492</f>
        <v>161.85</v>
      </c>
      <c r="D1417" s="329">
        <f t="shared" si="42"/>
        <v>0.13547074505401996</v>
      </c>
      <c r="E1417" s="329">
        <v>8.2855718913530021E-3</v>
      </c>
      <c r="G1417">
        <v>1406</v>
      </c>
      <c r="H1417">
        <f t="shared" ca="1" si="43"/>
        <v>3.329919125298763E-2</v>
      </c>
    </row>
    <row r="1418" spans="2:8">
      <c r="B1418" s="293">
        <f>'Historical VAR Data'!B698</f>
        <v>44683</v>
      </c>
      <c r="C1418" s="292" t="str">
        <f>'Historical VAR Data'!F698</f>
        <v>142.54</v>
      </c>
      <c r="D1418" s="329">
        <f t="shared" si="42"/>
        <v>1.0164096760503607</v>
      </c>
      <c r="E1418" s="329">
        <v>8.2761547711677694E-3</v>
      </c>
      <c r="G1418">
        <v>1407</v>
      </c>
      <c r="H1418">
        <f t="shared" ca="1" si="43"/>
        <v>3.4146209910769407E-3</v>
      </c>
    </row>
    <row r="1419" spans="2:8">
      <c r="B1419" s="293">
        <f>'Historical VAR Data'!B4105</f>
        <v>39630</v>
      </c>
      <c r="C1419" s="292" t="str">
        <f>'Historical VAR Data'!F4105</f>
        <v>70.69</v>
      </c>
      <c r="D1419" s="329">
        <f t="shared" si="42"/>
        <v>-0.3498574450473651</v>
      </c>
      <c r="E1419" s="329">
        <v>8.2727143060904052E-3</v>
      </c>
      <c r="G1419">
        <v>1408</v>
      </c>
      <c r="H1419">
        <f t="shared" ca="1" si="43"/>
        <v>8.0866976951283025E-3</v>
      </c>
    </row>
    <row r="1420" spans="2:8">
      <c r="B1420" s="293">
        <f>'Historical VAR Data'!B4252</f>
        <v>39412</v>
      </c>
      <c r="C1420" s="292" t="str">
        <f>'Historical VAR Data'!F4252</f>
        <v>108.73</v>
      </c>
      <c r="D1420" s="329">
        <f t="shared" ref="D1420:D1483" si="44">(C1420-C1421)/C1421</f>
        <v>0.18610232355187087</v>
      </c>
      <c r="E1420" s="329">
        <v>8.2529673590504508E-3</v>
      </c>
      <c r="G1420">
        <v>1409</v>
      </c>
      <c r="H1420">
        <f t="shared" ca="1" si="43"/>
        <v>2.2275580883184636E-2</v>
      </c>
    </row>
    <row r="1421" spans="2:8">
      <c r="B1421" s="293">
        <f>'Historical VAR Data'!B1921</f>
        <v>42874</v>
      </c>
      <c r="C1421" s="292" t="str">
        <f>'Historical VAR Data'!F1921</f>
        <v>91.67</v>
      </c>
      <c r="D1421" s="329">
        <f t="shared" si="44"/>
        <v>1.4971397439389811</v>
      </c>
      <c r="E1421" s="329">
        <v>8.2490101187857462E-3</v>
      </c>
      <c r="G1421">
        <v>1410</v>
      </c>
      <c r="H1421">
        <f t="shared" ref="H1421:H1484" ca="1" si="45">_xlfn.NORM.INV(RAND(),N$12,N$13)</f>
        <v>1.6181269808773987E-2</v>
      </c>
    </row>
    <row r="1422" spans="2:8">
      <c r="B1422" s="293">
        <f>'Historical VAR Data'!B4899</f>
        <v>38463</v>
      </c>
      <c r="C1422" s="292" t="str">
        <f>'Historical VAR Data'!F4899</f>
        <v>36.71</v>
      </c>
      <c r="D1422" s="329">
        <f t="shared" si="44"/>
        <v>-0.49197342928314425</v>
      </c>
      <c r="E1422" s="329">
        <v>8.2394946443285991E-3</v>
      </c>
      <c r="G1422">
        <v>1411</v>
      </c>
      <c r="H1422">
        <f t="shared" ca="1" si="45"/>
        <v>-2.7174248310129795E-2</v>
      </c>
    </row>
    <row r="1423" spans="2:8">
      <c r="B1423" s="293">
        <f>'Historical VAR Data'!B4398</f>
        <v>39199</v>
      </c>
      <c r="C1423" s="292" t="str">
        <f>'Historical VAR Data'!F4398</f>
        <v>72.26</v>
      </c>
      <c r="D1423" s="329">
        <f t="shared" si="44"/>
        <v>-0.55717612452506438</v>
      </c>
      <c r="E1423" s="329">
        <v>8.232175247662947E-3</v>
      </c>
      <c r="G1423">
        <v>1412</v>
      </c>
      <c r="H1423">
        <f t="shared" ca="1" si="45"/>
        <v>-5.1535626834426744E-3</v>
      </c>
    </row>
    <row r="1424" spans="2:8">
      <c r="B1424" s="293">
        <f>'Historical VAR Data'!B491</f>
        <v>44984</v>
      </c>
      <c r="C1424" s="292" t="str">
        <f>'Historical VAR Data'!F491</f>
        <v>163.18</v>
      </c>
      <c r="D1424" s="329">
        <f t="shared" si="44"/>
        <v>1.0138220412193015</v>
      </c>
      <c r="E1424" s="329">
        <v>8.217485325919139E-3</v>
      </c>
      <c r="G1424">
        <v>1413</v>
      </c>
      <c r="H1424">
        <f t="shared" ca="1" si="45"/>
        <v>-1.2288503324902307E-3</v>
      </c>
    </row>
    <row r="1425" spans="2:8">
      <c r="B1425" s="293">
        <f>'Historical VAR Data'!B2261</f>
        <v>42369</v>
      </c>
      <c r="C1425" s="292" t="str">
        <f>'Historical VAR Data'!F2261</f>
        <v>81.03</v>
      </c>
      <c r="D1425" s="329">
        <f t="shared" si="44"/>
        <v>0.94083832335329343</v>
      </c>
      <c r="E1425" s="329">
        <v>8.2120194102276532E-3</v>
      </c>
      <c r="G1425">
        <v>1414</v>
      </c>
      <c r="H1425">
        <f t="shared" ca="1" si="45"/>
        <v>9.1419278786242647E-3</v>
      </c>
    </row>
    <row r="1426" spans="2:8">
      <c r="B1426" s="293">
        <f>'Historical VAR Data'!B4817</f>
        <v>38580</v>
      </c>
      <c r="C1426" s="292" t="str">
        <f>'Historical VAR Data'!F4817</f>
        <v>41.75</v>
      </c>
      <c r="D1426" s="329">
        <f t="shared" si="44"/>
        <v>-0.88237448582859079</v>
      </c>
      <c r="E1426" s="329">
        <v>8.2105771552765869E-3</v>
      </c>
      <c r="G1426">
        <v>1415</v>
      </c>
      <c r="H1426">
        <f t="shared" ca="1" si="45"/>
        <v>-7.3777347636564622E-3</v>
      </c>
    </row>
    <row r="1427" spans="2:8">
      <c r="B1427" s="293">
        <f>'Historical VAR Data'!B170</f>
        <v>45467</v>
      </c>
      <c r="C1427" s="292" t="str">
        <f>'Historical VAR Data'!F170</f>
        <v>354.94</v>
      </c>
      <c r="D1427" s="329">
        <f t="shared" si="44"/>
        <v>2.4743539545810496</v>
      </c>
      <c r="E1427" s="329">
        <v>8.2090612128958556E-3</v>
      </c>
      <c r="G1427">
        <v>1416</v>
      </c>
      <c r="H1427">
        <f t="shared" ca="1" si="45"/>
        <v>1.0039015396007375E-2</v>
      </c>
    </row>
    <row r="1428" spans="2:8">
      <c r="B1428" s="293">
        <f>'Historical VAR Data'!B1686</f>
        <v>43220</v>
      </c>
      <c r="C1428" s="292" t="str">
        <f>'Historical VAR Data'!F1686</f>
        <v>102.16</v>
      </c>
      <c r="D1428" s="329">
        <f t="shared" si="44"/>
        <v>0.69363395225464186</v>
      </c>
      <c r="E1428" s="329">
        <v>8.191058916411708E-3</v>
      </c>
      <c r="G1428">
        <v>1417</v>
      </c>
      <c r="H1428">
        <f t="shared" ca="1" si="45"/>
        <v>3.2361163403414002E-2</v>
      </c>
    </row>
    <row r="1429" spans="2:8">
      <c r="B1429" s="293">
        <f>'Historical VAR Data'!B4507</f>
        <v>39037</v>
      </c>
      <c r="C1429" s="292" t="str">
        <f>'Historical VAR Data'!F4507</f>
        <v>60.32</v>
      </c>
      <c r="D1429" s="329">
        <f t="shared" si="44"/>
        <v>-0.38953547211820666</v>
      </c>
      <c r="E1429" s="329">
        <v>8.189871302022431E-3</v>
      </c>
      <c r="G1429">
        <v>1418</v>
      </c>
      <c r="H1429">
        <f t="shared" ca="1" si="45"/>
        <v>2.3082115202068824E-2</v>
      </c>
    </row>
    <row r="1430" spans="2:8">
      <c r="B1430" s="293">
        <f>'Historical VAR Data'!B2001</f>
        <v>42754</v>
      </c>
      <c r="C1430" s="292" t="str">
        <f>'Historical VAR Data'!F2001</f>
        <v>98.81</v>
      </c>
      <c r="D1430" s="329">
        <f t="shared" si="44"/>
        <v>-0.16735484958287689</v>
      </c>
      <c r="E1430" s="329">
        <v>8.1624324048566177E-3</v>
      </c>
      <c r="G1430">
        <v>1419</v>
      </c>
      <c r="H1430">
        <f t="shared" ca="1" si="45"/>
        <v>-2.7454321704534861E-2</v>
      </c>
    </row>
    <row r="1431" spans="2:8">
      <c r="B1431" s="293">
        <f>'Historical VAR Data'!B770</f>
        <v>44574</v>
      </c>
      <c r="C1431" s="292" t="str">
        <f>'Historical VAR Data'!F770</f>
        <v>118.67</v>
      </c>
      <c r="D1431" s="329">
        <f t="shared" si="44"/>
        <v>0.21302259020750286</v>
      </c>
      <c r="E1431" s="329">
        <v>8.1556367343471915E-3</v>
      </c>
      <c r="G1431">
        <v>1420</v>
      </c>
      <c r="H1431">
        <f t="shared" ca="1" si="45"/>
        <v>-2.6562861400186502E-3</v>
      </c>
    </row>
    <row r="1432" spans="2:8">
      <c r="B1432" s="293">
        <f>'Historical VAR Data'!B904</f>
        <v>44378</v>
      </c>
      <c r="C1432" s="292" t="str">
        <f>'Historical VAR Data'!F904</f>
        <v>97.83</v>
      </c>
      <c r="D1432" s="329">
        <f t="shared" si="44"/>
        <v>-1.3014527845036383E-2</v>
      </c>
      <c r="E1432" s="329">
        <v>8.1409727947237432E-3</v>
      </c>
      <c r="G1432">
        <v>1421</v>
      </c>
      <c r="H1432">
        <f t="shared" ca="1" si="45"/>
        <v>2.6042578996773686E-3</v>
      </c>
    </row>
    <row r="1433" spans="2:8">
      <c r="B1433" s="293">
        <f>'Historical VAR Data'!B3761</f>
        <v>40147</v>
      </c>
      <c r="C1433" s="292" t="str">
        <f>'Historical VAR Data'!F3761</f>
        <v>99.12</v>
      </c>
      <c r="D1433" s="329">
        <f t="shared" si="44"/>
        <v>0.26784343821949341</v>
      </c>
      <c r="E1433" s="329">
        <v>8.1366965012206211E-3</v>
      </c>
      <c r="G1433">
        <v>1422</v>
      </c>
      <c r="H1433">
        <f t="shared" ca="1" si="45"/>
        <v>-1.6973291832637495E-2</v>
      </c>
    </row>
    <row r="1434" spans="2:8">
      <c r="B1434" s="293">
        <f>'Historical VAR Data'!B2476</f>
        <v>42048</v>
      </c>
      <c r="C1434" s="292" t="str">
        <f>'Historical VAR Data'!F2476</f>
        <v>78.18</v>
      </c>
      <c r="D1434" s="329">
        <f t="shared" si="44"/>
        <v>-0.13708609271523167</v>
      </c>
      <c r="E1434" s="329">
        <v>8.1237911025146322E-3</v>
      </c>
      <c r="G1434">
        <v>1423</v>
      </c>
      <c r="H1434">
        <f t="shared" ca="1" si="45"/>
        <v>-8.6708036372674692E-3</v>
      </c>
    </row>
    <row r="1435" spans="2:8">
      <c r="B1435" s="293">
        <f>'Historical VAR Data'!B3367</f>
        <v>40723</v>
      </c>
      <c r="C1435" s="292" t="str">
        <f>'Historical VAR Data'!F3367</f>
        <v>90.60</v>
      </c>
      <c r="D1435" s="329">
        <f t="shared" si="44"/>
        <v>0.17631783952220201</v>
      </c>
      <c r="E1435" s="329">
        <v>8.1228441081561114E-3</v>
      </c>
      <c r="G1435">
        <v>1424</v>
      </c>
      <c r="H1435">
        <f t="shared" ca="1" si="45"/>
        <v>2.6232708242042824E-2</v>
      </c>
    </row>
    <row r="1436" spans="2:8">
      <c r="B1436" s="293">
        <f>'Historical VAR Data'!B2818</f>
        <v>41537</v>
      </c>
      <c r="C1436" s="292" t="str">
        <f>'Historical VAR Data'!F2818</f>
        <v>77.02</v>
      </c>
      <c r="D1436" s="329">
        <f t="shared" si="44"/>
        <v>-8.8736393752957887E-2</v>
      </c>
      <c r="E1436" s="329">
        <v>8.115183246073172E-3</v>
      </c>
      <c r="G1436">
        <v>1425</v>
      </c>
      <c r="H1436">
        <f t="shared" ca="1" si="45"/>
        <v>2.0521207089425102E-2</v>
      </c>
    </row>
    <row r="1437" spans="2:8">
      <c r="B1437" s="293">
        <f>'Historical VAR Data'!B3050</f>
        <v>41193</v>
      </c>
      <c r="C1437" s="292" t="str">
        <f>'Historical VAR Data'!F3050</f>
        <v>84.52</v>
      </c>
      <c r="D1437" s="329">
        <f t="shared" si="44"/>
        <v>-0.34647800201036116</v>
      </c>
      <c r="E1437" s="329">
        <v>8.1106870229006745E-3</v>
      </c>
      <c r="G1437">
        <v>1426</v>
      </c>
      <c r="H1437">
        <f t="shared" ca="1" si="45"/>
        <v>1.4966356901677816E-2</v>
      </c>
    </row>
    <row r="1438" spans="2:8">
      <c r="B1438" s="293">
        <f>'Historical VAR Data'!B656</f>
        <v>44742</v>
      </c>
      <c r="C1438" s="292" t="str">
        <f>'Historical VAR Data'!F656</f>
        <v>129.33</v>
      </c>
      <c r="D1438" s="329">
        <f t="shared" si="44"/>
        <v>1.2119035402770655</v>
      </c>
      <c r="E1438" s="329">
        <v>8.1066334086836115E-3</v>
      </c>
      <c r="G1438">
        <v>1427</v>
      </c>
      <c r="H1438">
        <f t="shared" ca="1" si="45"/>
        <v>-2.0682895680575776E-3</v>
      </c>
    </row>
    <row r="1439" spans="2:8">
      <c r="B1439" s="293">
        <f>'Historical VAR Data'!B4528</f>
        <v>39006</v>
      </c>
      <c r="C1439" s="292" t="str">
        <f>'Historical VAR Data'!F4528</f>
        <v>58.47</v>
      </c>
      <c r="D1439" s="329">
        <f t="shared" si="44"/>
        <v>-0.38270692567567566</v>
      </c>
      <c r="E1439" s="329">
        <v>8.1034482758620494E-3</v>
      </c>
      <c r="G1439">
        <v>1428</v>
      </c>
      <c r="H1439">
        <f t="shared" ca="1" si="45"/>
        <v>1.1178684286099158E-2</v>
      </c>
    </row>
    <row r="1440" spans="2:8">
      <c r="B1440" s="293">
        <f>'Historical VAR Data'!B3573</f>
        <v>40422</v>
      </c>
      <c r="C1440" s="292" t="str">
        <f>'Historical VAR Data'!F3573</f>
        <v>94.72</v>
      </c>
      <c r="D1440" s="329">
        <f t="shared" si="44"/>
        <v>-0.74088360005471221</v>
      </c>
      <c r="E1440" s="329">
        <v>8.0885483184334316E-3</v>
      </c>
      <c r="G1440">
        <v>1429</v>
      </c>
      <c r="H1440">
        <f t="shared" ca="1" si="45"/>
        <v>1.6883170100152186E-3</v>
      </c>
    </row>
    <row r="1441" spans="2:8">
      <c r="B1441" s="293">
        <f>'Historical VAR Data'!B65</f>
        <v>45621</v>
      </c>
      <c r="C1441" s="292" t="str">
        <f>'Historical VAR Data'!F65</f>
        <v>365.55</v>
      </c>
      <c r="D1441" s="329">
        <f t="shared" si="44"/>
        <v>3.5068425594871164</v>
      </c>
      <c r="E1441" s="329">
        <v>8.080083834316935E-3</v>
      </c>
      <c r="G1441">
        <v>1430</v>
      </c>
      <c r="H1441">
        <f t="shared" ca="1" si="45"/>
        <v>-2.6059688174009072E-2</v>
      </c>
    </row>
    <row r="1442" spans="2:8">
      <c r="B1442" s="293">
        <f>'Historical VAR Data'!B1001</f>
        <v>44235</v>
      </c>
      <c r="C1442" s="292" t="str">
        <f>'Historical VAR Data'!F1001</f>
        <v>81.11</v>
      </c>
      <c r="D1442" s="329">
        <f t="shared" si="44"/>
        <v>8.26214628937533E-2</v>
      </c>
      <c r="E1442" s="329">
        <v>8.0785483470047943E-3</v>
      </c>
      <c r="G1442">
        <v>1431</v>
      </c>
      <c r="H1442">
        <f t="shared" ca="1" si="45"/>
        <v>2.3591526545599133E-2</v>
      </c>
    </row>
    <row r="1443" spans="2:8">
      <c r="B1443" s="293">
        <f>'Historical VAR Data'!B2569</f>
        <v>41906</v>
      </c>
      <c r="C1443" s="292" t="str">
        <f>'Historical VAR Data'!F2569</f>
        <v>74.92</v>
      </c>
      <c r="D1443" s="329">
        <f t="shared" si="44"/>
        <v>-0.31928039251317464</v>
      </c>
      <c r="E1443" s="329">
        <v>8.0731969860065745E-3</v>
      </c>
      <c r="G1443">
        <v>1432</v>
      </c>
      <c r="H1443">
        <f t="shared" ca="1" si="45"/>
        <v>2.1296674809252059E-2</v>
      </c>
    </row>
    <row r="1444" spans="2:8">
      <c r="B1444" s="293">
        <f>'Historical VAR Data'!B3734</f>
        <v>40189</v>
      </c>
      <c r="C1444" s="292" t="str">
        <f>'Historical VAR Data'!F3734</f>
        <v>110.06</v>
      </c>
      <c r="D1444" s="329">
        <f t="shared" si="44"/>
        <v>0.29299812030075184</v>
      </c>
      <c r="E1444" s="329">
        <v>8.0600842645172695E-3</v>
      </c>
      <c r="G1444">
        <v>1433</v>
      </c>
      <c r="H1444">
        <f t="shared" ca="1" si="45"/>
        <v>1.9305598937816438E-4</v>
      </c>
    </row>
    <row r="1445" spans="2:8">
      <c r="B1445" s="293">
        <f>'Historical VAR Data'!B3046</f>
        <v>41199</v>
      </c>
      <c r="C1445" s="292" t="str">
        <f>'Historical VAR Data'!F3046</f>
        <v>85.12</v>
      </c>
      <c r="D1445" s="329">
        <f t="shared" si="44"/>
        <v>-0.22779642565544769</v>
      </c>
      <c r="E1445" s="329">
        <v>8.0530554239697637E-3</v>
      </c>
      <c r="G1445">
        <v>1434</v>
      </c>
      <c r="H1445">
        <f t="shared" ca="1" si="45"/>
        <v>1.74370116790479E-2</v>
      </c>
    </row>
    <row r="1446" spans="2:8">
      <c r="B1446" s="293">
        <f>'Historical VAR Data'!B797</f>
        <v>44537</v>
      </c>
      <c r="C1446" s="292" t="str">
        <f>'Historical VAR Data'!F797</f>
        <v>110.23</v>
      </c>
      <c r="D1446" s="329">
        <f t="shared" si="44"/>
        <v>0.11354682291140529</v>
      </c>
      <c r="E1446" s="329">
        <v>8.0475537265661604E-3</v>
      </c>
      <c r="G1446">
        <v>1435</v>
      </c>
      <c r="H1446">
        <f t="shared" ca="1" si="45"/>
        <v>-2.4722721913559679E-2</v>
      </c>
    </row>
    <row r="1447" spans="2:8">
      <c r="B1447" s="293">
        <f>'Historical VAR Data'!B3664</f>
        <v>40295</v>
      </c>
      <c r="C1447" s="292" t="str">
        <f>'Historical VAR Data'!F3664</f>
        <v>98.99</v>
      </c>
      <c r="D1447" s="329">
        <f t="shared" si="44"/>
        <v>0.17859268960590546</v>
      </c>
      <c r="E1447" s="329">
        <v>8.0448065173115285E-3</v>
      </c>
      <c r="G1447">
        <v>1436</v>
      </c>
      <c r="H1447">
        <f t="shared" ca="1" si="45"/>
        <v>1.9003119132438004E-2</v>
      </c>
    </row>
    <row r="1448" spans="2:8">
      <c r="B1448" s="293">
        <f>'Historical VAR Data'!B3167</f>
        <v>41023</v>
      </c>
      <c r="C1448" s="292" t="str">
        <f>'Historical VAR Data'!F3167</f>
        <v>83.99</v>
      </c>
      <c r="D1448" s="329">
        <f t="shared" si="44"/>
        <v>-0.52849042833885362</v>
      </c>
      <c r="E1448" s="329">
        <v>8.0412866058569583E-3</v>
      </c>
      <c r="G1448">
        <v>1437</v>
      </c>
      <c r="H1448">
        <f t="shared" ca="1" si="45"/>
        <v>3.4015747672275394E-3</v>
      </c>
    </row>
    <row r="1449" spans="2:8">
      <c r="B1449" s="293">
        <f>'Historical VAR Data'!B418</f>
        <v>45093</v>
      </c>
      <c r="C1449" s="292" t="str">
        <f>'Historical VAR Data'!F418</f>
        <v>178.13</v>
      </c>
      <c r="D1449" s="329">
        <f t="shared" si="44"/>
        <v>1.0872978673541127</v>
      </c>
      <c r="E1449" s="329">
        <v>8.0357648124044327E-3</v>
      </c>
      <c r="G1449">
        <v>1438</v>
      </c>
      <c r="H1449">
        <f t="shared" ca="1" si="45"/>
        <v>2.1168849430069209E-2</v>
      </c>
    </row>
    <row r="1450" spans="2:8">
      <c r="B1450" s="293">
        <f>'Historical VAR Data'!B3435</f>
        <v>40624</v>
      </c>
      <c r="C1450" s="292" t="str">
        <f>'Historical VAR Data'!F3435</f>
        <v>85.34</v>
      </c>
      <c r="D1450" s="329">
        <f t="shared" si="44"/>
        <v>0.83566358356635839</v>
      </c>
      <c r="E1450" s="329">
        <v>8.0321285140563057E-3</v>
      </c>
      <c r="G1450">
        <v>1439</v>
      </c>
      <c r="H1450">
        <f t="shared" ca="1" si="45"/>
        <v>5.8235352550216595E-3</v>
      </c>
    </row>
    <row r="1451" spans="2:8">
      <c r="B1451" s="293">
        <f>'Historical VAR Data'!B4734</f>
        <v>38702</v>
      </c>
      <c r="C1451" s="292" t="str">
        <f>'Historical VAR Data'!F4734</f>
        <v>46.49</v>
      </c>
      <c r="D1451" s="329">
        <f t="shared" si="44"/>
        <v>-0.45860020961919179</v>
      </c>
      <c r="E1451" s="329">
        <v>8.0225498699046955E-3</v>
      </c>
      <c r="G1451">
        <v>1440</v>
      </c>
      <c r="H1451">
        <f t="shared" ca="1" si="45"/>
        <v>-6.2377949943032219E-3</v>
      </c>
    </row>
    <row r="1452" spans="2:8">
      <c r="B1452" s="293">
        <f>'Historical VAR Data'!B2441</f>
        <v>42103</v>
      </c>
      <c r="C1452" s="292" t="str">
        <f>'Historical VAR Data'!F2441</f>
        <v>85.87</v>
      </c>
      <c r="D1452" s="329">
        <f t="shared" si="44"/>
        <v>-5.6891817682591904E-2</v>
      </c>
      <c r="E1452" s="329">
        <v>7.9821575302266318E-3</v>
      </c>
      <c r="G1452">
        <v>1441</v>
      </c>
      <c r="H1452">
        <f t="shared" ca="1" si="45"/>
        <v>-1.3130318494099691E-3</v>
      </c>
    </row>
    <row r="1453" spans="2:8">
      <c r="B1453" s="293">
        <f>'Historical VAR Data'!B1270</f>
        <v>43840</v>
      </c>
      <c r="C1453" s="292" t="str">
        <f>'Historical VAR Data'!F1270</f>
        <v>91.05</v>
      </c>
      <c r="D1453" s="329">
        <f t="shared" si="44"/>
        <v>0.28529079616036129</v>
      </c>
      <c r="E1453" s="329">
        <v>7.9707738292925812E-3</v>
      </c>
      <c r="G1453">
        <v>1442</v>
      </c>
      <c r="H1453">
        <f t="shared" ca="1" si="45"/>
        <v>-5.3311055314616204E-3</v>
      </c>
    </row>
    <row r="1454" spans="2:8">
      <c r="B1454" s="293">
        <f>'Historical VAR Data'!B2329</f>
        <v>42263</v>
      </c>
      <c r="C1454" s="292" t="str">
        <f>'Historical VAR Data'!F2329</f>
        <v>70.84</v>
      </c>
      <c r="D1454" s="329">
        <f t="shared" si="44"/>
        <v>-8.2026694311260834E-2</v>
      </c>
      <c r="E1454" s="329">
        <v>7.9681274900398735E-3</v>
      </c>
      <c r="G1454">
        <v>1443</v>
      </c>
      <c r="H1454">
        <f t="shared" ca="1" si="45"/>
        <v>1.4025109833159759E-2</v>
      </c>
    </row>
    <row r="1455" spans="2:8">
      <c r="B1455" s="293">
        <f>'Historical VAR Data'!B3123</f>
        <v>41086</v>
      </c>
      <c r="C1455" s="292" t="str">
        <f>'Historical VAR Data'!F3123</f>
        <v>77.17</v>
      </c>
      <c r="D1455" s="329">
        <f t="shared" si="44"/>
        <v>-0.14102849510240428</v>
      </c>
      <c r="E1455" s="329">
        <v>7.9676071055381319E-3</v>
      </c>
      <c r="G1455">
        <v>1444</v>
      </c>
      <c r="H1455">
        <f t="shared" ca="1" si="45"/>
        <v>-1.0325054920130701E-2</v>
      </c>
    </row>
    <row r="1456" spans="2:8">
      <c r="B1456" s="293">
        <f>'Historical VAR Data'!B4178</f>
        <v>39519</v>
      </c>
      <c r="C1456" s="292" t="str">
        <f>'Historical VAR Data'!F4178</f>
        <v>89.84</v>
      </c>
      <c r="D1456" s="329">
        <f t="shared" si="44"/>
        <v>-7.7996715927750357E-2</v>
      </c>
      <c r="E1456" s="329">
        <v>7.9658925165489516E-3</v>
      </c>
      <c r="G1456">
        <v>1445</v>
      </c>
      <c r="H1456">
        <f t="shared" ca="1" si="45"/>
        <v>-1.8476337526608856E-2</v>
      </c>
    </row>
    <row r="1457" spans="2:8">
      <c r="B1457" s="293">
        <f>'Historical VAR Data'!B1732</f>
        <v>43151</v>
      </c>
      <c r="C1457" s="292" t="str">
        <f>'Historical VAR Data'!F1732</f>
        <v>97.44</v>
      </c>
      <c r="D1457" s="329">
        <f t="shared" si="44"/>
        <v>1.7494356659142214</v>
      </c>
      <c r="E1457" s="329">
        <v>7.9652425778421014E-3</v>
      </c>
      <c r="G1457">
        <v>1446</v>
      </c>
      <c r="H1457">
        <f t="shared" ca="1" si="45"/>
        <v>2.8232519388681321E-2</v>
      </c>
    </row>
    <row r="1458" spans="2:8">
      <c r="B1458" s="293">
        <f>'Historical VAR Data'!B4969</f>
        <v>38359</v>
      </c>
      <c r="C1458" s="292" t="str">
        <f>'Historical VAR Data'!F4969</f>
        <v>35.44</v>
      </c>
      <c r="D1458" s="329">
        <f t="shared" si="44"/>
        <v>-0.63228885660925505</v>
      </c>
      <c r="E1458" s="329">
        <v>7.9635949943117502E-3</v>
      </c>
      <c r="G1458">
        <v>1447</v>
      </c>
      <c r="H1458">
        <f t="shared" ca="1" si="45"/>
        <v>-3.7365653920510618E-2</v>
      </c>
    </row>
    <row r="1459" spans="2:8">
      <c r="B1459" s="293">
        <f>'Historical VAR Data'!B3714</f>
        <v>40218</v>
      </c>
      <c r="C1459" s="292" t="str">
        <f>'Historical VAR Data'!F3714</f>
        <v>96.38</v>
      </c>
      <c r="D1459" s="329">
        <f t="shared" si="44"/>
        <v>0.15121834687052074</v>
      </c>
      <c r="E1459" s="329">
        <v>7.948128006693065E-3</v>
      </c>
      <c r="G1459">
        <v>1448</v>
      </c>
      <c r="H1459">
        <f t="shared" ca="1" si="45"/>
        <v>2.9161512662605617E-2</v>
      </c>
    </row>
    <row r="1460" spans="2:8">
      <c r="B1460" s="293">
        <f>'Historical VAR Data'!B3174</f>
        <v>41012</v>
      </c>
      <c r="C1460" s="292" t="str">
        <f>'Historical VAR Data'!F3174</f>
        <v>83.72</v>
      </c>
      <c r="D1460" s="329">
        <f t="shared" si="44"/>
        <v>-0.14580144883175192</v>
      </c>
      <c r="E1460" s="329">
        <v>7.9460630869250728E-3</v>
      </c>
      <c r="G1460">
        <v>1449</v>
      </c>
      <c r="H1460">
        <f t="shared" ca="1" si="45"/>
        <v>-1.989118101561594E-2</v>
      </c>
    </row>
    <row r="1461" spans="2:8">
      <c r="B1461" s="293">
        <f>'Historical VAR Data'!B3602</f>
        <v>40381</v>
      </c>
      <c r="C1461" s="292" t="str">
        <f>'Historical VAR Data'!F3602</f>
        <v>98.01</v>
      </c>
      <c r="D1461" s="329">
        <f t="shared" si="44"/>
        <v>-1.3289036544850429E-2</v>
      </c>
      <c r="E1461" s="329">
        <v>7.9185520361992005E-3</v>
      </c>
      <c r="G1461">
        <v>1450</v>
      </c>
      <c r="H1461">
        <f t="shared" ca="1" si="45"/>
        <v>-9.842827126362268E-3</v>
      </c>
    </row>
    <row r="1462" spans="2:8">
      <c r="B1462" s="293">
        <f>'Historical VAR Data'!B854</f>
        <v>44453</v>
      </c>
      <c r="C1462" s="292" t="str">
        <f>'Historical VAR Data'!F854</f>
        <v>99.33</v>
      </c>
      <c r="D1462" s="329">
        <f t="shared" si="44"/>
        <v>0.38923076923076921</v>
      </c>
      <c r="E1462" s="329">
        <v>7.9147640791476532E-3</v>
      </c>
      <c r="G1462">
        <v>1451</v>
      </c>
      <c r="H1462">
        <f t="shared" ca="1" si="45"/>
        <v>1.3324816909738343E-2</v>
      </c>
    </row>
    <row r="1463" spans="2:8">
      <c r="B1463" s="293">
        <f>'Historical VAR Data'!B2211</f>
        <v>42443</v>
      </c>
      <c r="C1463" s="292" t="str">
        <f>'Historical VAR Data'!F2211</f>
        <v>71.50</v>
      </c>
      <c r="D1463" s="329">
        <f t="shared" si="44"/>
        <v>-0.74316606199935342</v>
      </c>
      <c r="E1463" s="329">
        <v>7.8939949252890083E-3</v>
      </c>
      <c r="G1463">
        <v>1452</v>
      </c>
      <c r="H1463">
        <f t="shared" ca="1" si="45"/>
        <v>-7.2606222711309046E-3</v>
      </c>
    </row>
    <row r="1464" spans="2:8">
      <c r="B1464" s="293">
        <f>'Historical VAR Data'!B299</f>
        <v>45271</v>
      </c>
      <c r="C1464" s="292" t="str">
        <f>'Historical VAR Data'!F299</f>
        <v>278.39</v>
      </c>
      <c r="D1464" s="329">
        <f t="shared" si="44"/>
        <v>0.6376845696805693</v>
      </c>
      <c r="E1464" s="329">
        <v>7.8925455269541547E-3</v>
      </c>
      <c r="G1464">
        <v>1453</v>
      </c>
      <c r="H1464">
        <f t="shared" ca="1" si="45"/>
        <v>2.3310956026250652E-2</v>
      </c>
    </row>
    <row r="1465" spans="2:8">
      <c r="B1465" s="293">
        <f>'Historical VAR Data'!B479</f>
        <v>45001</v>
      </c>
      <c r="C1465" s="292" t="str">
        <f>'Historical VAR Data'!F479</f>
        <v>169.99</v>
      </c>
      <c r="D1465" s="329">
        <f t="shared" si="44"/>
        <v>3.7496507404302886</v>
      </c>
      <c r="E1465" s="329">
        <v>7.8856871813115879E-3</v>
      </c>
      <c r="G1465">
        <v>1454</v>
      </c>
      <c r="H1465">
        <f t="shared" ca="1" si="45"/>
        <v>1.2978516639963057E-2</v>
      </c>
    </row>
    <row r="1466" spans="2:8">
      <c r="B1466" s="293">
        <f>'Historical VAR Data'!B4873</f>
        <v>38499</v>
      </c>
      <c r="C1466" s="292" t="str">
        <f>'Historical VAR Data'!F4873</f>
        <v>35.79</v>
      </c>
      <c r="D1466" s="329">
        <f t="shared" si="44"/>
        <v>-0.50932273101179049</v>
      </c>
      <c r="E1466" s="329">
        <v>7.8851027879470893E-3</v>
      </c>
      <c r="G1466">
        <v>1455</v>
      </c>
      <c r="H1466">
        <f t="shared" ca="1" si="45"/>
        <v>6.3281580144641568E-3</v>
      </c>
    </row>
    <row r="1467" spans="2:8">
      <c r="B1467" s="293">
        <f>'Historical VAR Data'!B4318</f>
        <v>39316</v>
      </c>
      <c r="C1467" s="292" t="str">
        <f>'Historical VAR Data'!F4318</f>
        <v>72.94</v>
      </c>
      <c r="D1467" s="329">
        <f t="shared" si="44"/>
        <v>-1.724602533009972E-2</v>
      </c>
      <c r="E1467" s="329">
        <v>7.876191792178985E-3</v>
      </c>
      <c r="G1467">
        <v>1456</v>
      </c>
      <c r="H1467">
        <f t="shared" ca="1" si="45"/>
        <v>9.9500041428225933E-4</v>
      </c>
    </row>
    <row r="1468" spans="2:8">
      <c r="B1468" s="293">
        <f>'Historical VAR Data'!B2289</f>
        <v>42327</v>
      </c>
      <c r="C1468" s="292" t="str">
        <f>'Historical VAR Data'!F2289</f>
        <v>74.22</v>
      </c>
      <c r="D1468" s="329">
        <f t="shared" si="44"/>
        <v>-0.16021724372029869</v>
      </c>
      <c r="E1468" s="329">
        <v>7.8761542639869397E-3</v>
      </c>
      <c r="G1468">
        <v>1457</v>
      </c>
      <c r="H1468">
        <f t="shared" ca="1" si="45"/>
        <v>2.1679248330825854E-2</v>
      </c>
    </row>
    <row r="1469" spans="2:8">
      <c r="B1469" s="293">
        <f>'Historical VAR Data'!B3446</f>
        <v>40609</v>
      </c>
      <c r="C1469" s="292" t="str">
        <f>'Historical VAR Data'!F3446</f>
        <v>88.38</v>
      </c>
      <c r="D1469" s="329">
        <f t="shared" si="44"/>
        <v>-1.5703307718008805E-2</v>
      </c>
      <c r="E1469" s="329">
        <v>7.8686281217926531E-3</v>
      </c>
      <c r="G1469">
        <v>1458</v>
      </c>
      <c r="H1469">
        <f t="shared" ca="1" si="45"/>
        <v>-1.806287416718293E-2</v>
      </c>
    </row>
    <row r="1470" spans="2:8">
      <c r="B1470" s="293">
        <f>'Historical VAR Data'!B2094</f>
        <v>42615</v>
      </c>
      <c r="C1470" s="292" t="str">
        <f>'Historical VAR Data'!F2094</f>
        <v>89.79</v>
      </c>
      <c r="D1470" s="329">
        <f t="shared" si="44"/>
        <v>-0.78001812970085993</v>
      </c>
      <c r="E1470" s="329">
        <v>7.8572230328881228E-3</v>
      </c>
      <c r="G1470">
        <v>1459</v>
      </c>
      <c r="H1470">
        <f t="shared" ca="1" si="45"/>
        <v>-7.4375872589300073E-4</v>
      </c>
    </row>
    <row r="1471" spans="2:8">
      <c r="B1471" s="293">
        <f>'Historical VAR Data'!B79</f>
        <v>45597</v>
      </c>
      <c r="C1471" s="292" t="str">
        <f>'Historical VAR Data'!F79</f>
        <v>408.17</v>
      </c>
      <c r="D1471" s="329">
        <f t="shared" si="44"/>
        <v>4.2062499999999998</v>
      </c>
      <c r="E1471" s="329">
        <v>7.8520457295242017E-3</v>
      </c>
      <c r="G1471">
        <v>1460</v>
      </c>
      <c r="H1471">
        <f t="shared" ca="1" si="45"/>
        <v>-3.1671324399845734E-2</v>
      </c>
    </row>
    <row r="1472" spans="2:8">
      <c r="B1472" s="293">
        <f>'Historical VAR Data'!B3159</f>
        <v>41036</v>
      </c>
      <c r="C1472" s="292" t="str">
        <f>'Historical VAR Data'!F3159</f>
        <v>78.40</v>
      </c>
      <c r="D1472" s="329">
        <f t="shared" si="44"/>
        <v>-0.10328262610088071</v>
      </c>
      <c r="E1472" s="329">
        <v>7.8416248875176672E-3</v>
      </c>
      <c r="G1472">
        <v>1461</v>
      </c>
      <c r="H1472">
        <f t="shared" ca="1" si="45"/>
        <v>2.2888849933732539E-2</v>
      </c>
    </row>
    <row r="1473" spans="2:8">
      <c r="B1473" s="293">
        <f>'Historical VAR Data'!B4302</f>
        <v>39338</v>
      </c>
      <c r="C1473" s="292" t="str">
        <f>'Historical VAR Data'!F4302</f>
        <v>87.43</v>
      </c>
      <c r="D1473" s="329">
        <f t="shared" si="44"/>
        <v>-1.4540126239855636E-2</v>
      </c>
      <c r="E1473" s="329">
        <v>7.8386167146974849E-3</v>
      </c>
      <c r="G1473">
        <v>1462</v>
      </c>
      <c r="H1473">
        <f t="shared" ca="1" si="45"/>
        <v>-3.0150258996489526E-2</v>
      </c>
    </row>
    <row r="1474" spans="2:8">
      <c r="B1474" s="293">
        <f>'Historical VAR Data'!B2644</f>
        <v>41796</v>
      </c>
      <c r="C1474" s="292" t="str">
        <f>'Historical VAR Data'!F2644</f>
        <v>88.72</v>
      </c>
      <c r="D1474" s="329">
        <f t="shared" si="44"/>
        <v>-0.21611592154090833</v>
      </c>
      <c r="E1474" s="329">
        <v>7.8382369646711088E-3</v>
      </c>
      <c r="G1474">
        <v>1463</v>
      </c>
      <c r="H1474">
        <f t="shared" ca="1" si="45"/>
        <v>8.6782080209739094E-4</v>
      </c>
    </row>
    <row r="1475" spans="2:8">
      <c r="B1475" s="293">
        <f>'Historical VAR Data'!B800</f>
        <v>44532</v>
      </c>
      <c r="C1475" s="292" t="str">
        <f>'Historical VAR Data'!F800</f>
        <v>113.18</v>
      </c>
      <c r="D1475" s="329">
        <f t="shared" si="44"/>
        <v>1.510647737355812</v>
      </c>
      <c r="E1475" s="329">
        <v>7.8361531611755089E-3</v>
      </c>
      <c r="G1475">
        <v>1464</v>
      </c>
      <c r="H1475">
        <f t="shared" ca="1" si="45"/>
        <v>-7.2332754100270574E-3</v>
      </c>
    </row>
    <row r="1476" spans="2:8">
      <c r="B1476" s="293">
        <f>'Historical VAR Data'!B4799</f>
        <v>38607</v>
      </c>
      <c r="C1476" s="292" t="str">
        <f>'Historical VAR Data'!F4799</f>
        <v>45.08</v>
      </c>
      <c r="D1476" s="329">
        <f t="shared" si="44"/>
        <v>-0.88748003194888181</v>
      </c>
      <c r="E1476" s="329">
        <v>7.8247261345853227E-3</v>
      </c>
      <c r="G1476">
        <v>1465</v>
      </c>
      <c r="H1476">
        <f t="shared" ca="1" si="45"/>
        <v>2.464973555175571E-2</v>
      </c>
    </row>
    <row r="1477" spans="2:8">
      <c r="B1477" s="293">
        <f>'Historical VAR Data'!B131</f>
        <v>45524</v>
      </c>
      <c r="C1477" s="292" t="str">
        <f>'Historical VAR Data'!F131</f>
        <v>400.64</v>
      </c>
      <c r="D1477" s="329">
        <f t="shared" si="44"/>
        <v>2.9840891010342081</v>
      </c>
      <c r="E1477" s="329">
        <v>7.8233089326592044E-3</v>
      </c>
      <c r="G1477">
        <v>1466</v>
      </c>
      <c r="H1477">
        <f t="shared" ca="1" si="45"/>
        <v>-2.7064103510483061E-3</v>
      </c>
    </row>
    <row r="1478" spans="2:8">
      <c r="B1478" s="293">
        <f>'Historical VAR Data'!B1405</f>
        <v>43640</v>
      </c>
      <c r="C1478" s="292" t="str">
        <f>'Historical VAR Data'!F1405</f>
        <v>100.56</v>
      </c>
      <c r="D1478" s="329">
        <f t="shared" si="44"/>
        <v>0.19871259983311482</v>
      </c>
      <c r="E1478" s="329">
        <v>7.8171978352375333E-3</v>
      </c>
      <c r="G1478">
        <v>1467</v>
      </c>
      <c r="H1478">
        <f t="shared" ca="1" si="45"/>
        <v>-8.9373741838843727E-3</v>
      </c>
    </row>
    <row r="1479" spans="2:8">
      <c r="B1479" s="293">
        <f>'Historical VAR Data'!B4071</f>
        <v>39679</v>
      </c>
      <c r="C1479" s="292" t="str">
        <f>'Historical VAR Data'!F4071</f>
        <v>83.89</v>
      </c>
      <c r="D1479" s="329">
        <f t="shared" si="44"/>
        <v>0.4120518431240533</v>
      </c>
      <c r="E1479" s="329">
        <v>7.8087457952907948E-3</v>
      </c>
      <c r="G1479">
        <v>1468</v>
      </c>
      <c r="H1479">
        <f t="shared" ca="1" si="45"/>
        <v>-7.189427727126608E-3</v>
      </c>
    </row>
    <row r="1480" spans="2:8">
      <c r="B1480" s="293">
        <f>'Historical VAR Data'!B4663</f>
        <v>38807</v>
      </c>
      <c r="C1480" s="292" t="str">
        <f>'Historical VAR Data'!F4663</f>
        <v>59.41</v>
      </c>
      <c r="D1480" s="329">
        <f t="shared" si="44"/>
        <v>-9.8345727728031629E-2</v>
      </c>
      <c r="E1480" s="329">
        <v>7.8032230703985366E-3</v>
      </c>
      <c r="G1480">
        <v>1469</v>
      </c>
      <c r="H1480">
        <f t="shared" ca="1" si="45"/>
        <v>7.1636851110464866E-3</v>
      </c>
    </row>
    <row r="1481" spans="2:8">
      <c r="B1481" s="293">
        <f>'Historical VAR Data'!B2687</f>
        <v>41731</v>
      </c>
      <c r="C1481" s="292" t="str">
        <f>'Historical VAR Data'!F2687</f>
        <v>65.89</v>
      </c>
      <c r="D1481" s="329">
        <f t="shared" si="44"/>
        <v>-2.1202483719521517E-3</v>
      </c>
      <c r="E1481" s="329">
        <v>7.8005506271031687E-3</v>
      </c>
      <c r="G1481">
        <v>1470</v>
      </c>
      <c r="H1481">
        <f t="shared" ca="1" si="45"/>
        <v>-1.7265465827607875E-2</v>
      </c>
    </row>
    <row r="1482" spans="2:8">
      <c r="B1482" s="293">
        <f>'Historical VAR Data'!B4496</f>
        <v>39052</v>
      </c>
      <c r="C1482" s="292" t="str">
        <f>'Historical VAR Data'!F4496</f>
        <v>66.03</v>
      </c>
      <c r="D1482" s="329">
        <f t="shared" si="44"/>
        <v>-0.23989869920570972</v>
      </c>
      <c r="E1482" s="329">
        <v>7.783882783882862E-3</v>
      </c>
      <c r="G1482">
        <v>1471</v>
      </c>
      <c r="H1482">
        <f t="shared" ca="1" si="45"/>
        <v>1.0050958811196118E-2</v>
      </c>
    </row>
    <row r="1483" spans="2:8">
      <c r="B1483" s="293">
        <f>'Historical VAR Data'!B992</f>
        <v>44246</v>
      </c>
      <c r="C1483" s="292" t="str">
        <f>'Historical VAR Data'!F992</f>
        <v>86.87</v>
      </c>
      <c r="D1483" s="329">
        <f t="shared" si="44"/>
        <v>-4.3281938325991108E-2</v>
      </c>
      <c r="E1483" s="329">
        <v>7.7726218097447994E-3</v>
      </c>
      <c r="G1483">
        <v>1472</v>
      </c>
      <c r="H1483">
        <f t="shared" ca="1" si="45"/>
        <v>6.2843109032473289E-3</v>
      </c>
    </row>
    <row r="1484" spans="2:8">
      <c r="B1484" s="293">
        <f>'Historical VAR Data'!B3476</f>
        <v>40563</v>
      </c>
      <c r="C1484" s="292" t="str">
        <f>'Historical VAR Data'!F3476</f>
        <v>90.80</v>
      </c>
      <c r="D1484" s="329">
        <f t="shared" ref="D1484:D1547" si="46">(C1484-C1485)/C1485</f>
        <v>-5.5249193632296349E-2</v>
      </c>
      <c r="E1484" s="329">
        <v>7.7691453940066917E-3</v>
      </c>
      <c r="G1484">
        <v>1473</v>
      </c>
      <c r="H1484">
        <f t="shared" ca="1" si="45"/>
        <v>-8.052885763821991E-3</v>
      </c>
    </row>
    <row r="1485" spans="2:8">
      <c r="B1485" s="293">
        <f>'Historical VAR Data'!B1427</f>
        <v>43607</v>
      </c>
      <c r="C1485" s="292" t="str">
        <f>'Historical VAR Data'!F1427</f>
        <v>96.11</v>
      </c>
      <c r="D1485" s="329">
        <f t="shared" si="46"/>
        <v>2.5392083644510781E-2</v>
      </c>
      <c r="E1485" s="329">
        <v>7.7592534339938641E-3</v>
      </c>
      <c r="G1485">
        <v>1474</v>
      </c>
      <c r="H1485">
        <f t="shared" ref="H1485:H1548" ca="1" si="47">_xlfn.NORM.INV(RAND(),N$12,N$13)</f>
        <v>1.0775370120228311E-2</v>
      </c>
    </row>
    <row r="1486" spans="2:8">
      <c r="B1486" s="293">
        <f>'Historical VAR Data'!B3528</f>
        <v>40486</v>
      </c>
      <c r="C1486" s="292" t="str">
        <f>'Historical VAR Data'!F3528</f>
        <v>93.73</v>
      </c>
      <c r="D1486" s="329">
        <f t="shared" si="46"/>
        <v>0.30779963722617554</v>
      </c>
      <c r="E1486" s="329">
        <v>7.7411031071927625E-3</v>
      </c>
      <c r="G1486">
        <v>1475</v>
      </c>
      <c r="H1486">
        <f t="shared" ca="1" si="47"/>
        <v>2.5799724279822703E-2</v>
      </c>
    </row>
    <row r="1487" spans="2:8">
      <c r="B1487" s="293">
        <f>'Historical VAR Data'!B4399</f>
        <v>39198</v>
      </c>
      <c r="C1487" s="292" t="str">
        <f>'Historical VAR Data'!F4399</f>
        <v>71.67</v>
      </c>
      <c r="D1487" s="329">
        <f t="shared" si="46"/>
        <v>-0.24771701480004193</v>
      </c>
      <c r="E1487" s="329">
        <v>7.7334083239594649E-3</v>
      </c>
      <c r="G1487">
        <v>1476</v>
      </c>
      <c r="H1487">
        <f t="shared" ca="1" si="47"/>
        <v>-2.8033157842330802E-2</v>
      </c>
    </row>
    <row r="1488" spans="2:8">
      <c r="B1488" s="293">
        <f>'Historical VAR Data'!B3692</f>
        <v>40252</v>
      </c>
      <c r="C1488" s="292" t="str">
        <f>'Historical VAR Data'!F3692</f>
        <v>95.27</v>
      </c>
      <c r="D1488" s="329">
        <f t="shared" si="46"/>
        <v>0.23663032191069558</v>
      </c>
      <c r="E1488" s="329">
        <v>7.7215993230377589E-3</v>
      </c>
      <c r="G1488">
        <v>1477</v>
      </c>
      <c r="H1488">
        <f t="shared" ca="1" si="47"/>
        <v>-1.3080686576358246E-3</v>
      </c>
    </row>
    <row r="1489" spans="2:8">
      <c r="B1489" s="293">
        <f>'Historical VAR Data'!B3270</f>
        <v>40870</v>
      </c>
      <c r="C1489" s="292" t="str">
        <f>'Historical VAR Data'!F3270</f>
        <v>77.04</v>
      </c>
      <c r="D1489" s="329">
        <f t="shared" si="46"/>
        <v>-0.43286219081272082</v>
      </c>
      <c r="E1489" s="329">
        <v>7.7174623937214309E-3</v>
      </c>
      <c r="G1489">
        <v>1478</v>
      </c>
      <c r="H1489">
        <f t="shared" ca="1" si="47"/>
        <v>5.1383669511808451E-3</v>
      </c>
    </row>
    <row r="1490" spans="2:8">
      <c r="B1490" s="293">
        <f>'Historical VAR Data'!B639</f>
        <v>44767</v>
      </c>
      <c r="C1490" s="292" t="str">
        <f>'Historical VAR Data'!F639</f>
        <v>135.84</v>
      </c>
      <c r="D1490" s="329">
        <f t="shared" si="46"/>
        <v>0.96102208748375939</v>
      </c>
      <c r="E1490" s="329">
        <v>7.7151335311572101E-3</v>
      </c>
      <c r="G1490">
        <v>1479</v>
      </c>
      <c r="H1490">
        <f t="shared" ca="1" si="47"/>
        <v>-1.3953849418868496E-2</v>
      </c>
    </row>
    <row r="1491" spans="2:8">
      <c r="B1491" s="293">
        <f>'Historical VAR Data'!B1182</f>
        <v>43973</v>
      </c>
      <c r="C1491" s="292" t="str">
        <f>'Historical VAR Data'!F1182</f>
        <v>69.27</v>
      </c>
      <c r="D1491" s="329">
        <f t="shared" si="46"/>
        <v>-0.19789254284390925</v>
      </c>
      <c r="E1491" s="329">
        <v>7.7102123945301309E-3</v>
      </c>
      <c r="G1491">
        <v>1480</v>
      </c>
      <c r="H1491">
        <f t="shared" ca="1" si="47"/>
        <v>2.1516579416331078E-2</v>
      </c>
    </row>
    <row r="1492" spans="2:8">
      <c r="B1492" s="293">
        <f>'Historical VAR Data'!B3926</f>
        <v>39902</v>
      </c>
      <c r="C1492" s="292" t="str">
        <f>'Historical VAR Data'!F3926</f>
        <v>86.36</v>
      </c>
      <c r="D1492" s="329">
        <f t="shared" si="46"/>
        <v>-0.34101487981686385</v>
      </c>
      <c r="E1492" s="329">
        <v>7.701283547257836E-3</v>
      </c>
      <c r="G1492">
        <v>1481</v>
      </c>
      <c r="H1492">
        <f t="shared" ca="1" si="47"/>
        <v>-1.5581407725365006E-2</v>
      </c>
    </row>
    <row r="1493" spans="2:8">
      <c r="B1493" s="293">
        <f>'Historical VAR Data'!B649</f>
        <v>44753</v>
      </c>
      <c r="C1493" s="292" t="str">
        <f>'Historical VAR Data'!F649</f>
        <v>131.05</v>
      </c>
      <c r="D1493" s="329">
        <f t="shared" si="46"/>
        <v>0.7234350341925303</v>
      </c>
      <c r="E1493" s="329">
        <v>7.6893502499038825E-3</v>
      </c>
      <c r="G1493">
        <v>1482</v>
      </c>
      <c r="H1493">
        <f t="shared" ca="1" si="47"/>
        <v>2.6801046155293613E-2</v>
      </c>
    </row>
    <row r="1494" spans="2:8">
      <c r="B1494" s="293">
        <f>'Historical VAR Data'!B2958</f>
        <v>41331</v>
      </c>
      <c r="C1494" s="292" t="str">
        <f>'Historical VAR Data'!F2958</f>
        <v>76.04</v>
      </c>
      <c r="D1494" s="329">
        <f t="shared" si="46"/>
        <v>-0.51693030938313955</v>
      </c>
      <c r="E1494" s="329">
        <v>7.6861913596609141E-3</v>
      </c>
      <c r="G1494">
        <v>1483</v>
      </c>
      <c r="H1494">
        <f t="shared" ca="1" si="47"/>
        <v>2.5251907971658476E-2</v>
      </c>
    </row>
    <row r="1495" spans="2:8">
      <c r="B1495" s="293">
        <f>'Historical VAR Data'!B576</f>
        <v>44861</v>
      </c>
      <c r="C1495" s="292" t="str">
        <f>'Historical VAR Data'!F576</f>
        <v>157.41</v>
      </c>
      <c r="D1495" s="329">
        <f t="shared" si="46"/>
        <v>1.0687343934814035</v>
      </c>
      <c r="E1495" s="329">
        <v>7.6819665834452888E-3</v>
      </c>
      <c r="G1495">
        <v>1484</v>
      </c>
      <c r="H1495">
        <f t="shared" ca="1" si="47"/>
        <v>-4.5915267715635E-3</v>
      </c>
    </row>
    <row r="1496" spans="2:8">
      <c r="B1496" s="293">
        <f>'Historical VAR Data'!B2964</f>
        <v>41323</v>
      </c>
      <c r="C1496" s="292" t="str">
        <f>'Historical VAR Data'!F2964</f>
        <v>76.09</v>
      </c>
      <c r="D1496" s="329">
        <f t="shared" si="46"/>
        <v>-1.882656350741449E-2</v>
      </c>
      <c r="E1496" s="329">
        <v>7.6811018408157626E-3</v>
      </c>
      <c r="G1496">
        <v>1485</v>
      </c>
      <c r="H1496">
        <f t="shared" ca="1" si="47"/>
        <v>6.3944470654072449E-3</v>
      </c>
    </row>
    <row r="1497" spans="2:8">
      <c r="B1497" s="293">
        <f>'Historical VAR Data'!B2493</f>
        <v>42024</v>
      </c>
      <c r="C1497" s="292" t="str">
        <f>'Historical VAR Data'!F2493</f>
        <v>77.55</v>
      </c>
      <c r="D1497" s="329">
        <f t="shared" si="46"/>
        <v>-0.23513166978992014</v>
      </c>
      <c r="E1497" s="329">
        <v>7.666320166320211E-3</v>
      </c>
      <c r="G1497">
        <v>1486</v>
      </c>
      <c r="H1497">
        <f t="shared" ca="1" si="47"/>
        <v>-3.1482382980153683E-3</v>
      </c>
    </row>
    <row r="1498" spans="2:8">
      <c r="B1498" s="293">
        <f>'Historical VAR Data'!B3677</f>
        <v>40275</v>
      </c>
      <c r="C1498" s="292" t="str">
        <f>'Historical VAR Data'!F3677</f>
        <v>101.39</v>
      </c>
      <c r="D1498" s="329">
        <f t="shared" si="46"/>
        <v>0.47605182704906107</v>
      </c>
      <c r="E1498" s="329">
        <v>7.6525541641820315E-3</v>
      </c>
      <c r="G1498">
        <v>1487</v>
      </c>
      <c r="H1498">
        <f t="shared" ca="1" si="47"/>
        <v>-1.5414620617695128E-2</v>
      </c>
    </row>
    <row r="1499" spans="2:8">
      <c r="B1499" s="293">
        <f>'Historical VAR Data'!B2740</f>
        <v>41654</v>
      </c>
      <c r="C1499" s="292" t="str">
        <f>'Historical VAR Data'!F2740</f>
        <v>68.69</v>
      </c>
      <c r="D1499" s="329">
        <f t="shared" si="46"/>
        <v>-0.24690275189123997</v>
      </c>
      <c r="E1499" s="329">
        <v>7.6279888514008513E-3</v>
      </c>
      <c r="G1499">
        <v>1488</v>
      </c>
      <c r="H1499">
        <f t="shared" ca="1" si="47"/>
        <v>1.2801635501629856E-2</v>
      </c>
    </row>
    <row r="1500" spans="2:8">
      <c r="B1500" s="293">
        <f>'Historical VAR Data'!B1968</f>
        <v>42803</v>
      </c>
      <c r="C1500" s="292" t="str">
        <f>'Historical VAR Data'!F1968</f>
        <v>91.21</v>
      </c>
      <c r="D1500" s="329">
        <f t="shared" si="46"/>
        <v>-0.71888676570301424</v>
      </c>
      <c r="E1500" s="329">
        <v>7.6226248342907395E-3</v>
      </c>
      <c r="G1500">
        <v>1489</v>
      </c>
      <c r="H1500">
        <f t="shared" ca="1" si="47"/>
        <v>-5.3804221536353318E-4</v>
      </c>
    </row>
    <row r="1501" spans="2:8">
      <c r="B1501" s="293">
        <f>'Historical VAR Data'!B227</f>
        <v>45378</v>
      </c>
      <c r="C1501" s="292" t="str">
        <f>'Historical VAR Data'!F227</f>
        <v>324.46</v>
      </c>
      <c r="D1501" s="329">
        <f t="shared" si="46"/>
        <v>2.8171764705882349</v>
      </c>
      <c r="E1501" s="329">
        <v>7.6084593646159708E-3</v>
      </c>
      <c r="G1501">
        <v>1490</v>
      </c>
      <c r="H1501">
        <f t="shared" ca="1" si="47"/>
        <v>4.1703954698042636E-3</v>
      </c>
    </row>
    <row r="1502" spans="2:8">
      <c r="B1502" s="293">
        <f>'Historical VAR Data'!B2624</f>
        <v>41824</v>
      </c>
      <c r="C1502" s="292" t="str">
        <f>'Historical VAR Data'!F2624</f>
        <v>85.00</v>
      </c>
      <c r="D1502" s="329">
        <f t="shared" si="46"/>
        <v>-2.698580312096726E-3</v>
      </c>
      <c r="E1502" s="329">
        <v>7.586533902323383E-3</v>
      </c>
      <c r="G1502">
        <v>1491</v>
      </c>
      <c r="H1502">
        <f t="shared" ca="1" si="47"/>
        <v>7.0676718674076979E-3</v>
      </c>
    </row>
    <row r="1503" spans="2:8">
      <c r="B1503" s="293">
        <f>'Historical VAR Data'!B3310</f>
        <v>40807</v>
      </c>
      <c r="C1503" s="292" t="str">
        <f>'Historical VAR Data'!F3310</f>
        <v>85.23</v>
      </c>
      <c r="D1503" s="329">
        <f t="shared" si="46"/>
        <v>-0.16070901033973406</v>
      </c>
      <c r="E1503" s="329">
        <v>7.5659061354770131E-3</v>
      </c>
      <c r="G1503">
        <v>1492</v>
      </c>
      <c r="H1503">
        <f t="shared" ca="1" si="47"/>
        <v>-5.7234368235329573E-3</v>
      </c>
    </row>
    <row r="1504" spans="2:8">
      <c r="B1504" s="293">
        <f>'Historical VAR Data'!B1749</f>
        <v>43124</v>
      </c>
      <c r="C1504" s="292" t="str">
        <f>'Historical VAR Data'!F1749</f>
        <v>101.55</v>
      </c>
      <c r="D1504" s="329">
        <f t="shared" si="46"/>
        <v>0.6506827048114433</v>
      </c>
      <c r="E1504" s="329">
        <v>7.5404305982735478E-3</v>
      </c>
      <c r="G1504">
        <v>1493</v>
      </c>
      <c r="H1504">
        <f t="shared" ca="1" si="47"/>
        <v>-2.5861810777362717E-3</v>
      </c>
    </row>
    <row r="1505" spans="2:8">
      <c r="B1505" s="293">
        <f>'Historical VAR Data'!B4473</f>
        <v>39087</v>
      </c>
      <c r="C1505" s="292" t="str">
        <f>'Historical VAR Data'!F4473</f>
        <v>61.52</v>
      </c>
      <c r="D1505" s="329">
        <f t="shared" si="46"/>
        <v>-0.20823680823680824</v>
      </c>
      <c r="E1505" s="329">
        <v>7.5335735342286414E-3</v>
      </c>
      <c r="G1505">
        <v>1494</v>
      </c>
      <c r="H1505">
        <f t="shared" ca="1" si="47"/>
        <v>2.0626446774974241E-2</v>
      </c>
    </row>
    <row r="1506" spans="2:8">
      <c r="B1506" s="293">
        <f>'Historical VAR Data'!B3003</f>
        <v>41267</v>
      </c>
      <c r="C1506" s="292" t="str">
        <f>'Historical VAR Data'!F3003</f>
        <v>77.70</v>
      </c>
      <c r="D1506" s="329">
        <f t="shared" si="46"/>
        <v>-8.0473372781065061E-2</v>
      </c>
      <c r="E1506" s="329">
        <v>7.5207468879667826E-3</v>
      </c>
      <c r="G1506">
        <v>1495</v>
      </c>
      <c r="H1506">
        <f t="shared" ca="1" si="47"/>
        <v>-1.15851499405968E-2</v>
      </c>
    </row>
    <row r="1507" spans="2:8">
      <c r="B1507" s="293">
        <f>'Historical VAR Data'!B957</f>
        <v>44301</v>
      </c>
      <c r="C1507" s="292" t="str">
        <f>'Historical VAR Data'!F957</f>
        <v>84.50</v>
      </c>
      <c r="D1507" s="329">
        <f t="shared" si="46"/>
        <v>0.49716513111268612</v>
      </c>
      <c r="E1507" s="329">
        <v>7.5116251341361085E-3</v>
      </c>
      <c r="G1507">
        <v>1496</v>
      </c>
      <c r="H1507">
        <f t="shared" ca="1" si="47"/>
        <v>-1.3659740301999795E-2</v>
      </c>
    </row>
    <row r="1508" spans="2:8">
      <c r="B1508" s="293">
        <f>'Historical VAR Data'!B4522</f>
        <v>39016</v>
      </c>
      <c r="C1508" s="292" t="str">
        <f>'Historical VAR Data'!F4522</f>
        <v>56.44</v>
      </c>
      <c r="D1508" s="329">
        <f t="shared" si="46"/>
        <v>-0.20885898514157564</v>
      </c>
      <c r="E1508" s="329">
        <v>7.4973223848624525E-3</v>
      </c>
      <c r="G1508">
        <v>1497</v>
      </c>
      <c r="H1508">
        <f t="shared" ca="1" si="47"/>
        <v>-5.8248840114267803E-3</v>
      </c>
    </row>
    <row r="1509" spans="2:8">
      <c r="B1509" s="293">
        <f>'Historical VAR Data'!B3146</f>
        <v>41053</v>
      </c>
      <c r="C1509" s="292" t="str">
        <f>'Historical VAR Data'!F3146</f>
        <v>71.34</v>
      </c>
      <c r="D1509" s="329">
        <f t="shared" si="46"/>
        <v>0</v>
      </c>
      <c r="E1509" s="329">
        <v>7.4848185284564486E-3</v>
      </c>
      <c r="G1509">
        <v>1498</v>
      </c>
      <c r="H1509">
        <f t="shared" ca="1" si="47"/>
        <v>-1.6461988259842308E-2</v>
      </c>
    </row>
    <row r="1510" spans="2:8">
      <c r="B1510" s="293">
        <f>'Historical VAR Data'!B3151</f>
        <v>41046</v>
      </c>
      <c r="C1510" s="292" t="str">
        <f>'Historical VAR Data'!F3151</f>
        <v>71.34</v>
      </c>
      <c r="D1510" s="329">
        <f t="shared" si="46"/>
        <v>-0.1313770851089735</v>
      </c>
      <c r="E1510" s="329">
        <v>7.4848185284564486E-3</v>
      </c>
      <c r="G1510">
        <v>1499</v>
      </c>
      <c r="H1510">
        <f t="shared" ca="1" si="47"/>
        <v>2.2192385210829332E-2</v>
      </c>
    </row>
    <row r="1511" spans="2:8">
      <c r="B1511" s="293">
        <f>'Historical VAR Data'!B3308</f>
        <v>40809</v>
      </c>
      <c r="C1511" s="292" t="str">
        <f>'Historical VAR Data'!F3308</f>
        <v>82.13</v>
      </c>
      <c r="D1511" s="329">
        <f t="shared" si="46"/>
        <v>0.45234305923961093</v>
      </c>
      <c r="E1511" s="329">
        <v>7.4828263002943993E-3</v>
      </c>
      <c r="G1511">
        <v>1500</v>
      </c>
      <c r="H1511">
        <f t="shared" ca="1" si="47"/>
        <v>3.7391029792786155E-3</v>
      </c>
    </row>
    <row r="1512" spans="2:8">
      <c r="B1512" s="293">
        <f>'Historical VAR Data'!B4557</f>
        <v>38964</v>
      </c>
      <c r="C1512" s="292" t="str">
        <f>'Historical VAR Data'!F4557</f>
        <v>56.55</v>
      </c>
      <c r="D1512" s="329">
        <f t="shared" si="46"/>
        <v>-0.41767068273092373</v>
      </c>
      <c r="E1512" s="329">
        <v>7.4826296098342163E-3</v>
      </c>
      <c r="G1512">
        <v>1501</v>
      </c>
      <c r="H1512">
        <f t="shared" ca="1" si="47"/>
        <v>3.880751920812667E-3</v>
      </c>
    </row>
    <row r="1513" spans="2:8">
      <c r="B1513" s="293">
        <f>'Historical VAR Data'!B1881</f>
        <v>42933</v>
      </c>
      <c r="C1513" s="292" t="str">
        <f>'Historical VAR Data'!F1881</f>
        <v>97.11</v>
      </c>
      <c r="D1513" s="329">
        <f t="shared" si="46"/>
        <v>-0.41503523884103366</v>
      </c>
      <c r="E1513" s="329">
        <v>7.4696545284780461E-3</v>
      </c>
      <c r="G1513">
        <v>1502</v>
      </c>
      <c r="H1513">
        <f t="shared" ca="1" si="47"/>
        <v>-7.9732381263962013E-3</v>
      </c>
    </row>
    <row r="1514" spans="2:8">
      <c r="B1514" s="293">
        <f>'Historical VAR Data'!B426</f>
        <v>45083</v>
      </c>
      <c r="C1514" s="292" t="str">
        <f>'Historical VAR Data'!F426</f>
        <v>166.01</v>
      </c>
      <c r="D1514" s="329">
        <f t="shared" si="46"/>
        <v>1.3621229368241319</v>
      </c>
      <c r="E1514" s="329">
        <v>7.4644981187036641E-3</v>
      </c>
      <c r="G1514">
        <v>1503</v>
      </c>
      <c r="H1514">
        <f t="shared" ca="1" si="47"/>
        <v>3.5998787527477421E-3</v>
      </c>
    </row>
    <row r="1515" spans="2:8">
      <c r="B1515" s="293">
        <f>'Historical VAR Data'!B2330</f>
        <v>42262</v>
      </c>
      <c r="C1515" s="292" t="str">
        <f>'Historical VAR Data'!F2330</f>
        <v>70.28</v>
      </c>
      <c r="D1515" s="329">
        <f t="shared" si="46"/>
        <v>1.0768321513002361</v>
      </c>
      <c r="E1515" s="329">
        <v>7.4541284403669148E-3</v>
      </c>
      <c r="G1515">
        <v>1504</v>
      </c>
      <c r="H1515">
        <f t="shared" ca="1" si="47"/>
        <v>9.6822238622421269E-3</v>
      </c>
    </row>
    <row r="1516" spans="2:8">
      <c r="B1516" s="293">
        <f>'Historical VAR Data'!B4988</f>
        <v>38334</v>
      </c>
      <c r="C1516" s="292" t="str">
        <f>'Historical VAR Data'!F4988</f>
        <v>33.84</v>
      </c>
      <c r="D1516" s="329">
        <f t="shared" si="46"/>
        <v>-0.68776527034508206</v>
      </c>
      <c r="E1516" s="329">
        <v>7.4426912771658228E-3</v>
      </c>
      <c r="G1516">
        <v>1505</v>
      </c>
      <c r="H1516">
        <f t="shared" ca="1" si="47"/>
        <v>4.1693421369587754E-3</v>
      </c>
    </row>
    <row r="1517" spans="2:8">
      <c r="B1517" s="293">
        <f>'Historical VAR Data'!B3727</f>
        <v>40198</v>
      </c>
      <c r="C1517" s="292" t="str">
        <f>'Historical VAR Data'!F3727</f>
        <v>108.38</v>
      </c>
      <c r="D1517" s="329">
        <f t="shared" si="46"/>
        <v>0.26953262270118294</v>
      </c>
      <c r="E1517" s="329">
        <v>7.4363264547313368E-3</v>
      </c>
      <c r="G1517">
        <v>1506</v>
      </c>
      <c r="H1517">
        <f t="shared" ca="1" si="47"/>
        <v>-3.7436235002961359E-2</v>
      </c>
    </row>
    <row r="1518" spans="2:8">
      <c r="B1518" s="293">
        <f>'Historical VAR Data'!B4077</f>
        <v>39668</v>
      </c>
      <c r="C1518" s="292" t="str">
        <f>'Historical VAR Data'!F4077</f>
        <v>85.37</v>
      </c>
      <c r="D1518" s="329">
        <f t="shared" si="46"/>
        <v>0.12491764395836083</v>
      </c>
      <c r="E1518" s="329">
        <v>7.4345055463772682E-3</v>
      </c>
      <c r="G1518">
        <v>1507</v>
      </c>
      <c r="H1518">
        <f t="shared" ca="1" si="47"/>
        <v>-1.9980173752123128E-2</v>
      </c>
    </row>
    <row r="1519" spans="2:8">
      <c r="B1519" s="293">
        <f>'Historical VAR Data'!B3101</f>
        <v>41116</v>
      </c>
      <c r="C1519" s="292" t="str">
        <f>'Historical VAR Data'!F3101</f>
        <v>75.89</v>
      </c>
      <c r="D1519" s="329">
        <f t="shared" si="46"/>
        <v>1.2399645808736717</v>
      </c>
      <c r="E1519" s="329">
        <v>7.4339572547458153E-3</v>
      </c>
      <c r="G1519">
        <v>1508</v>
      </c>
      <c r="H1519">
        <f t="shared" ca="1" si="47"/>
        <v>2.7823563707821331E-4</v>
      </c>
    </row>
    <row r="1520" spans="2:8">
      <c r="B1520" s="293">
        <f>'Historical VAR Data'!B4996</f>
        <v>38322</v>
      </c>
      <c r="C1520" s="292" t="str">
        <f>'Historical VAR Data'!F4996</f>
        <v>33.88</v>
      </c>
      <c r="D1520" s="329">
        <f t="shared" si="46"/>
        <v>-0.56148071447061865</v>
      </c>
      <c r="E1520" s="329">
        <v>7.4338388343740706E-3</v>
      </c>
      <c r="G1520">
        <v>1509</v>
      </c>
      <c r="H1520">
        <f t="shared" ca="1" si="47"/>
        <v>3.1985108149176274E-2</v>
      </c>
    </row>
    <row r="1521" spans="2:8">
      <c r="B1521" s="293">
        <f>'Historical VAR Data'!B2798</f>
        <v>41569</v>
      </c>
      <c r="C1521" s="292" t="str">
        <f>'Historical VAR Data'!F2798</f>
        <v>77.26</v>
      </c>
      <c r="D1521" s="329">
        <f t="shared" si="46"/>
        <v>-0.20888797870161777</v>
      </c>
      <c r="E1521" s="329">
        <v>7.4325205372278965E-3</v>
      </c>
      <c r="G1521">
        <v>1510</v>
      </c>
      <c r="H1521">
        <f t="shared" ca="1" si="47"/>
        <v>2.6362253964417423E-2</v>
      </c>
    </row>
    <row r="1522" spans="2:8">
      <c r="B1522" s="293">
        <f>'Historical VAR Data'!B1847</f>
        <v>42983</v>
      </c>
      <c r="C1522" s="292" t="str">
        <f>'Historical VAR Data'!F1847</f>
        <v>97.66</v>
      </c>
      <c r="D1522" s="329">
        <f t="shared" si="46"/>
        <v>1.2755366587161565E-2</v>
      </c>
      <c r="E1522" s="329">
        <v>7.4272746028471101E-3</v>
      </c>
      <c r="G1522">
        <v>1511</v>
      </c>
      <c r="H1522">
        <f t="shared" ca="1" si="47"/>
        <v>-1.0674294039229674E-2</v>
      </c>
    </row>
    <row r="1523" spans="2:8">
      <c r="B1523" s="293">
        <f>'Historical VAR Data'!B1660</f>
        <v>43257</v>
      </c>
      <c r="C1523" s="292" t="str">
        <f>'Historical VAR Data'!F1660</f>
        <v>96.43</v>
      </c>
      <c r="D1523" s="329">
        <f t="shared" si="46"/>
        <v>9.1948816668554006E-2</v>
      </c>
      <c r="E1523" s="329">
        <v>7.4174676138738819E-3</v>
      </c>
      <c r="G1523">
        <v>1512</v>
      </c>
      <c r="H1523">
        <f t="shared" ca="1" si="47"/>
        <v>2.0478375752417007E-2</v>
      </c>
    </row>
    <row r="1524" spans="2:8">
      <c r="B1524" s="293">
        <f>'Historical VAR Data'!B2125</f>
        <v>42571</v>
      </c>
      <c r="C1524" s="292" t="str">
        <f>'Historical VAR Data'!F2125</f>
        <v>88.31</v>
      </c>
      <c r="D1524" s="329">
        <f t="shared" si="46"/>
        <v>-1.6154188948306628E-2</v>
      </c>
      <c r="E1524" s="329">
        <v>7.4150125484828393E-3</v>
      </c>
      <c r="G1524">
        <v>1513</v>
      </c>
      <c r="H1524">
        <f t="shared" ca="1" si="47"/>
        <v>-7.2589867864782951E-3</v>
      </c>
    </row>
    <row r="1525" spans="2:8">
      <c r="B1525" s="293">
        <f>'Historical VAR Data'!B1637</f>
        <v>43290</v>
      </c>
      <c r="C1525" s="292" t="str">
        <f>'Historical VAR Data'!F1637</f>
        <v>89.76</v>
      </c>
      <c r="D1525" s="329">
        <f t="shared" si="46"/>
        <v>0.13793103448275876</v>
      </c>
      <c r="E1525" s="329">
        <v>7.4074074074075291E-3</v>
      </c>
      <c r="G1525">
        <v>1514</v>
      </c>
      <c r="H1525">
        <f t="shared" ca="1" si="47"/>
        <v>-8.9970765819495941E-3</v>
      </c>
    </row>
    <row r="1526" spans="2:8">
      <c r="B1526" s="293">
        <f>'Historical VAR Data'!B3000</f>
        <v>41271</v>
      </c>
      <c r="C1526" s="292" t="str">
        <f>'Historical VAR Data'!F3000</f>
        <v>78.88</v>
      </c>
      <c r="D1526" s="329">
        <f t="shared" si="46"/>
        <v>-0.19608642478597643</v>
      </c>
      <c r="E1526" s="329">
        <v>7.407407407407386E-3</v>
      </c>
      <c r="G1526">
        <v>1515</v>
      </c>
      <c r="H1526">
        <f t="shared" ca="1" si="47"/>
        <v>-1.0649475263394744E-2</v>
      </c>
    </row>
    <row r="1527" spans="2:8">
      <c r="B1527" s="293">
        <f>'Historical VAR Data'!B1982</f>
        <v>42782</v>
      </c>
      <c r="C1527" s="292" t="str">
        <f>'Historical VAR Data'!F1982</f>
        <v>98.12</v>
      </c>
      <c r="D1527" s="329">
        <f t="shared" si="46"/>
        <v>0.35618521078092624</v>
      </c>
      <c r="E1527" s="329">
        <v>7.3921971252566615E-3</v>
      </c>
      <c r="G1527">
        <v>1516</v>
      </c>
      <c r="H1527">
        <f t="shared" ca="1" si="47"/>
        <v>-1.9644731669910586E-3</v>
      </c>
    </row>
    <row r="1528" spans="2:8">
      <c r="B1528" s="293">
        <f>'Historical VAR Data'!B4109</f>
        <v>39624</v>
      </c>
      <c r="C1528" s="292" t="str">
        <f>'Historical VAR Data'!F4109</f>
        <v>72.35</v>
      </c>
      <c r="D1528" s="329">
        <f t="shared" si="46"/>
        <v>-2.206592194180262E-3</v>
      </c>
      <c r="E1528" s="329">
        <v>7.3795600111389754E-3</v>
      </c>
      <c r="G1528">
        <v>1517</v>
      </c>
      <c r="H1528">
        <f t="shared" ca="1" si="47"/>
        <v>-2.9379636266771366E-2</v>
      </c>
    </row>
    <row r="1529" spans="2:8">
      <c r="B1529" s="293">
        <f>'Historical VAR Data'!B1152</f>
        <v>44018</v>
      </c>
      <c r="C1529" s="292" t="str">
        <f>'Historical VAR Data'!F1152</f>
        <v>72.51</v>
      </c>
      <c r="D1529" s="329">
        <f t="shared" si="46"/>
        <v>-0.55185414091470952</v>
      </c>
      <c r="E1529" s="329">
        <v>7.363156432342333E-3</v>
      </c>
      <c r="G1529">
        <v>1518</v>
      </c>
      <c r="H1529">
        <f t="shared" ca="1" si="47"/>
        <v>-1.7860078020791991E-2</v>
      </c>
    </row>
    <row r="1530" spans="2:8">
      <c r="B1530" s="293">
        <f>'Historical VAR Data'!B456</f>
        <v>45040</v>
      </c>
      <c r="C1530" s="292" t="str">
        <f>'Historical VAR Data'!F456</f>
        <v>161.80</v>
      </c>
      <c r="D1530" s="329">
        <f t="shared" si="46"/>
        <v>1.5597215630438221</v>
      </c>
      <c r="E1530" s="329">
        <v>7.3465321877724246E-3</v>
      </c>
      <c r="G1530">
        <v>1519</v>
      </c>
      <c r="H1530">
        <f t="shared" ca="1" si="47"/>
        <v>-3.2697270364470416E-4</v>
      </c>
    </row>
    <row r="1531" spans="2:8">
      <c r="B1531" s="293">
        <f>'Historical VAR Data'!B2698</f>
        <v>41716</v>
      </c>
      <c r="C1531" s="292" t="str">
        <f>'Historical VAR Data'!F2698</f>
        <v>63.21</v>
      </c>
      <c r="D1531" s="329">
        <f t="shared" si="46"/>
        <v>-0.32374023750936126</v>
      </c>
      <c r="E1531" s="329">
        <v>7.3306772908366671E-3</v>
      </c>
      <c r="G1531">
        <v>1520</v>
      </c>
      <c r="H1531">
        <f t="shared" ca="1" si="47"/>
        <v>-2.5493127026594603E-3</v>
      </c>
    </row>
    <row r="1532" spans="2:8">
      <c r="B1532" s="293">
        <f>'Historical VAR Data'!B2015</f>
        <v>42734</v>
      </c>
      <c r="C1532" s="292" t="str">
        <f>'Historical VAR Data'!F2015</f>
        <v>93.47</v>
      </c>
      <c r="D1532" s="329">
        <f t="shared" si="46"/>
        <v>0.33319070032805592</v>
      </c>
      <c r="E1532" s="329">
        <v>7.3283759025756286E-3</v>
      </c>
      <c r="G1532">
        <v>1521</v>
      </c>
      <c r="H1532">
        <f t="shared" ca="1" si="47"/>
        <v>1.6259687002558699E-4</v>
      </c>
    </row>
    <row r="1533" spans="2:8">
      <c r="B1533" s="293">
        <f>'Historical VAR Data'!B4106</f>
        <v>39629</v>
      </c>
      <c r="C1533" s="292" t="str">
        <f>'Historical VAR Data'!F4106</f>
        <v>70.11</v>
      </c>
      <c r="D1533" s="329">
        <f t="shared" si="46"/>
        <v>-5.6011848660293483E-2</v>
      </c>
      <c r="E1533" s="329">
        <v>7.3275862068966262E-3</v>
      </c>
      <c r="G1533">
        <v>1522</v>
      </c>
      <c r="H1533">
        <f t="shared" ca="1" si="47"/>
        <v>1.3119970115102892E-2</v>
      </c>
    </row>
    <row r="1534" spans="2:8">
      <c r="B1534" s="293">
        <f>'Historical VAR Data'!B4320</f>
        <v>39314</v>
      </c>
      <c r="C1534" s="292" t="str">
        <f>'Historical VAR Data'!F4320</f>
        <v>74.27</v>
      </c>
      <c r="D1534" s="329">
        <f t="shared" si="46"/>
        <v>3.7725303898281444E-2</v>
      </c>
      <c r="E1534" s="329">
        <v>7.3240200732400925E-3</v>
      </c>
      <c r="G1534">
        <v>1523</v>
      </c>
      <c r="H1534">
        <f t="shared" ca="1" si="47"/>
        <v>-5.3036400564962151E-2</v>
      </c>
    </row>
    <row r="1535" spans="2:8">
      <c r="B1535" s="293">
        <f>'Historical VAR Data'!B2755</f>
        <v>41632</v>
      </c>
      <c r="C1535" s="292" t="str">
        <f>'Historical VAR Data'!F2755</f>
        <v>71.57</v>
      </c>
      <c r="D1535" s="329">
        <f t="shared" si="46"/>
        <v>-0.68341664086344944</v>
      </c>
      <c r="E1535" s="329">
        <v>7.3187895847993817E-3</v>
      </c>
      <c r="G1535">
        <v>1524</v>
      </c>
      <c r="H1535">
        <f t="shared" ca="1" si="47"/>
        <v>-4.071768142020718E-2</v>
      </c>
    </row>
    <row r="1536" spans="2:8">
      <c r="B1536" s="293">
        <f>'Historical VAR Data'!B342</f>
        <v>45205</v>
      </c>
      <c r="C1536" s="292" t="str">
        <f>'Historical VAR Data'!F342</f>
        <v>226.07</v>
      </c>
      <c r="D1536" s="329">
        <f t="shared" si="46"/>
        <v>0.57452291405488209</v>
      </c>
      <c r="E1536" s="329">
        <v>7.3074009713495801E-3</v>
      </c>
      <c r="G1536">
        <v>1525</v>
      </c>
      <c r="H1536">
        <f t="shared" ca="1" si="47"/>
        <v>-1.291277906972409E-3</v>
      </c>
    </row>
    <row r="1537" spans="2:8">
      <c r="B1537" s="293">
        <f>'Historical VAR Data'!B697</f>
        <v>44685</v>
      </c>
      <c r="C1537" s="292" t="str">
        <f>'Historical VAR Data'!F697</f>
        <v>143.58</v>
      </c>
      <c r="D1537" s="329">
        <f t="shared" si="46"/>
        <v>0.47959604286892005</v>
      </c>
      <c r="E1537" s="329">
        <v>7.2961975585801916E-3</v>
      </c>
      <c r="G1537">
        <v>1526</v>
      </c>
      <c r="H1537">
        <f t="shared" ca="1" si="47"/>
        <v>9.5215039340257202E-3</v>
      </c>
    </row>
    <row r="1538" spans="2:8">
      <c r="B1538" s="293">
        <f>'Historical VAR Data'!B1385</f>
        <v>43668</v>
      </c>
      <c r="C1538" s="292" t="str">
        <f>'Historical VAR Data'!F1385</f>
        <v>97.04</v>
      </c>
      <c r="D1538" s="329">
        <f t="shared" si="46"/>
        <v>0.22664644166350659</v>
      </c>
      <c r="E1538" s="329">
        <v>7.2659331534150181E-3</v>
      </c>
      <c r="G1538">
        <v>1527</v>
      </c>
      <c r="H1538">
        <f t="shared" ca="1" si="47"/>
        <v>-3.1603563427153522E-2</v>
      </c>
    </row>
    <row r="1539" spans="2:8">
      <c r="B1539" s="293">
        <f>'Historical VAR Data'!B3235</f>
        <v>40920</v>
      </c>
      <c r="C1539" s="292" t="str">
        <f>'Historical VAR Data'!F3235</f>
        <v>79.11</v>
      </c>
      <c r="D1539" s="329">
        <f t="shared" si="46"/>
        <v>-0.13663647277092653</v>
      </c>
      <c r="E1539" s="329">
        <v>7.2574484339189343E-3</v>
      </c>
      <c r="G1539">
        <v>1528</v>
      </c>
      <c r="H1539">
        <f t="shared" ca="1" si="47"/>
        <v>1.7334891874487588E-2</v>
      </c>
    </row>
    <row r="1540" spans="2:8">
      <c r="B1540" s="293">
        <f>'Historical VAR Data'!B3859</f>
        <v>40002</v>
      </c>
      <c r="C1540" s="292" t="str">
        <f>'Historical VAR Data'!F3859</f>
        <v>91.63</v>
      </c>
      <c r="D1540" s="329">
        <f t="shared" si="46"/>
        <v>0.19918858788116739</v>
      </c>
      <c r="E1540" s="329">
        <v>7.2551390568318854E-3</v>
      </c>
      <c r="G1540">
        <v>1529</v>
      </c>
      <c r="H1540">
        <f t="shared" ca="1" si="47"/>
        <v>7.7592673452898889E-3</v>
      </c>
    </row>
    <row r="1541" spans="2:8">
      <c r="B1541" s="293">
        <f>'Historical VAR Data'!B2399</f>
        <v>42165</v>
      </c>
      <c r="C1541" s="292" t="str">
        <f>'Historical VAR Data'!F2399</f>
        <v>76.41</v>
      </c>
      <c r="D1541" s="329">
        <f t="shared" si="46"/>
        <v>-8.3812949640287876E-2</v>
      </c>
      <c r="E1541" s="329">
        <v>7.2501977326653987E-3</v>
      </c>
      <c r="G1541">
        <v>1530</v>
      </c>
      <c r="H1541">
        <f t="shared" ca="1" si="47"/>
        <v>-9.7496898373645741E-3</v>
      </c>
    </row>
    <row r="1542" spans="2:8">
      <c r="B1542" s="293">
        <f>'Historical VAR Data'!B3968</f>
        <v>39836</v>
      </c>
      <c r="C1542" s="292" t="str">
        <f>'Historical VAR Data'!F3968</f>
        <v>83.40</v>
      </c>
      <c r="D1542" s="329">
        <f t="shared" si="46"/>
        <v>-0.51250876782791677</v>
      </c>
      <c r="E1542" s="329">
        <v>7.2463768115943062E-3</v>
      </c>
      <c r="G1542">
        <v>1531</v>
      </c>
      <c r="H1542">
        <f t="shared" ca="1" si="47"/>
        <v>-2.8142914815840999E-3</v>
      </c>
    </row>
    <row r="1543" spans="2:8">
      <c r="B1543" s="293">
        <f>'Historical VAR Data'!B483</f>
        <v>44995</v>
      </c>
      <c r="C1543" s="292" t="str">
        <f>'Historical VAR Data'!F483</f>
        <v>171.08</v>
      </c>
      <c r="D1543" s="329">
        <f t="shared" si="46"/>
        <v>1.5610778443113775</v>
      </c>
      <c r="E1543" s="329">
        <v>7.2416838386812968E-3</v>
      </c>
      <c r="G1543">
        <v>1532</v>
      </c>
      <c r="H1543">
        <f t="shared" ca="1" si="47"/>
        <v>8.4466034555432754E-3</v>
      </c>
    </row>
    <row r="1544" spans="2:8">
      <c r="B1544" s="293">
        <f>'Historical VAR Data'!B2681</f>
        <v>41740</v>
      </c>
      <c r="C1544" s="292" t="str">
        <f>'Historical VAR Data'!F2681</f>
        <v>66.80</v>
      </c>
      <c r="D1544" s="329">
        <f t="shared" si="46"/>
        <v>-0.83505358289298237</v>
      </c>
      <c r="E1544" s="329">
        <v>7.237635705669542E-3</v>
      </c>
      <c r="G1544">
        <v>1533</v>
      </c>
      <c r="H1544">
        <f t="shared" ca="1" si="47"/>
        <v>4.678785150294097E-3</v>
      </c>
    </row>
    <row r="1545" spans="2:8">
      <c r="B1545" s="293">
        <f>'Historical VAR Data'!B137</f>
        <v>45513</v>
      </c>
      <c r="C1545" s="292" t="str">
        <f>'Historical VAR Data'!F137</f>
        <v>404.98</v>
      </c>
      <c r="D1545" s="329">
        <f t="shared" si="46"/>
        <v>2.9852391261562685</v>
      </c>
      <c r="E1545" s="329">
        <v>7.2375457009974014E-3</v>
      </c>
      <c r="G1545">
        <v>1534</v>
      </c>
      <c r="H1545">
        <f t="shared" ca="1" si="47"/>
        <v>-2.3150318051211191E-2</v>
      </c>
    </row>
    <row r="1546" spans="2:8">
      <c r="B1546" s="293">
        <f>'Historical VAR Data'!B3767</f>
        <v>40137</v>
      </c>
      <c r="C1546" s="292" t="str">
        <f>'Historical VAR Data'!F3767</f>
        <v>101.62</v>
      </c>
      <c r="D1546" s="329">
        <f t="shared" si="46"/>
        <v>0.15819466605881025</v>
      </c>
      <c r="E1546" s="329">
        <v>7.2356031321241347E-3</v>
      </c>
      <c r="G1546">
        <v>1535</v>
      </c>
      <c r="H1546">
        <f t="shared" ca="1" si="47"/>
        <v>1.4870246262395819E-2</v>
      </c>
    </row>
    <row r="1547" spans="2:8">
      <c r="B1547" s="293">
        <f>'Historical VAR Data'!B1544</f>
        <v>43431</v>
      </c>
      <c r="C1547" s="292" t="str">
        <f>'Historical VAR Data'!F1544</f>
        <v>87.74</v>
      </c>
      <c r="D1547" s="329">
        <f t="shared" si="46"/>
        <v>6.4676616915422869E-2</v>
      </c>
      <c r="E1547" s="329">
        <v>7.2322351050395526E-3</v>
      </c>
      <c r="G1547">
        <v>1536</v>
      </c>
      <c r="H1547">
        <f t="shared" ca="1" si="47"/>
        <v>-5.7058540876696517E-3</v>
      </c>
    </row>
    <row r="1548" spans="2:8">
      <c r="B1548" s="293">
        <f>'Historical VAR Data'!B3934</f>
        <v>39890</v>
      </c>
      <c r="C1548" s="292" t="str">
        <f>'Historical VAR Data'!F3934</f>
        <v>82.41</v>
      </c>
      <c r="D1548" s="329">
        <f t="shared" ref="D1548:D1611" si="48">(C1548-C1549)/C1549</f>
        <v>-7.9217877094972106E-2</v>
      </c>
      <c r="E1548" s="329">
        <v>7.2109508677585367E-3</v>
      </c>
      <c r="G1548">
        <v>1537</v>
      </c>
      <c r="H1548">
        <f t="shared" ca="1" si="47"/>
        <v>-9.2495311494192826E-3</v>
      </c>
    </row>
    <row r="1549" spans="2:8">
      <c r="B1549" s="293">
        <f>'Historical VAR Data'!B1312</f>
        <v>43780</v>
      </c>
      <c r="C1549" s="292" t="str">
        <f>'Historical VAR Data'!F1312</f>
        <v>89.50</v>
      </c>
      <c r="D1549" s="329">
        <f t="shared" si="48"/>
        <v>-3.1070693948251644E-2</v>
      </c>
      <c r="E1549" s="329">
        <v>7.2023407607472497E-3</v>
      </c>
      <c r="G1549">
        <v>1538</v>
      </c>
      <c r="H1549">
        <f t="shared" ref="H1549:H1612" ca="1" si="49">_xlfn.NORM.INV(RAND(),N$12,N$13)</f>
        <v>-1.3962871468303396E-2</v>
      </c>
    </row>
    <row r="1550" spans="2:8">
      <c r="B1550" s="293">
        <f>'Historical VAR Data'!B1628</f>
        <v>43301</v>
      </c>
      <c r="C1550" s="292" t="str">
        <f>'Historical VAR Data'!F1628</f>
        <v>92.37</v>
      </c>
      <c r="D1550" s="329">
        <f t="shared" si="48"/>
        <v>-4.3986752225212172E-2</v>
      </c>
      <c r="E1550" s="329">
        <v>7.1965979718679627E-3</v>
      </c>
      <c r="G1550">
        <v>1539</v>
      </c>
      <c r="H1550">
        <f t="shared" ca="1" si="49"/>
        <v>7.6214199382738197E-3</v>
      </c>
    </row>
    <row r="1551" spans="2:8">
      <c r="B1551" s="293">
        <f>'Historical VAR Data'!B1950</f>
        <v>42831</v>
      </c>
      <c r="C1551" s="292" t="str">
        <f>'Historical VAR Data'!F1950</f>
        <v>96.62</v>
      </c>
      <c r="D1551" s="329">
        <f t="shared" si="48"/>
        <v>-2.8944723618090407E-2</v>
      </c>
      <c r="E1551" s="329">
        <v>7.1927447096841205E-3</v>
      </c>
      <c r="G1551">
        <v>1540</v>
      </c>
      <c r="H1551">
        <f t="shared" ca="1" si="49"/>
        <v>1.2635775647743288E-2</v>
      </c>
    </row>
    <row r="1552" spans="2:8">
      <c r="B1552" s="293">
        <f>'Historical VAR Data'!B888</f>
        <v>44403</v>
      </c>
      <c r="C1552" s="292" t="str">
        <f>'Historical VAR Data'!F888</f>
        <v>99.50</v>
      </c>
      <c r="D1552" s="329">
        <f t="shared" si="48"/>
        <v>0.18311533888228307</v>
      </c>
      <c r="E1552" s="329">
        <v>7.1869622431419544E-3</v>
      </c>
      <c r="G1552">
        <v>1541</v>
      </c>
      <c r="H1552">
        <f t="shared" ca="1" si="49"/>
        <v>1.3112759875100017E-3</v>
      </c>
    </row>
    <row r="1553" spans="2:8">
      <c r="B1553" s="293">
        <f>'Historical VAR Data'!B1498</f>
        <v>43496</v>
      </c>
      <c r="C1553" s="292" t="str">
        <f>'Historical VAR Data'!F1498</f>
        <v>84.10</v>
      </c>
      <c r="D1553" s="329">
        <f t="shared" si="48"/>
        <v>-0.10512875079804224</v>
      </c>
      <c r="E1553" s="329">
        <v>7.1856287425149023E-3</v>
      </c>
      <c r="G1553">
        <v>1542</v>
      </c>
      <c r="H1553">
        <f t="shared" ca="1" si="49"/>
        <v>-3.432358044759947E-3</v>
      </c>
    </row>
    <row r="1554" spans="2:8">
      <c r="B1554" s="293">
        <f>'Historical VAR Data'!B3621</f>
        <v>40354</v>
      </c>
      <c r="C1554" s="292" t="str">
        <f>'Historical VAR Data'!F3621</f>
        <v>93.98</v>
      </c>
      <c r="D1554" s="329">
        <f t="shared" si="48"/>
        <v>-5.6520429675735326E-2</v>
      </c>
      <c r="E1554" s="329">
        <v>7.180366520201497E-3</v>
      </c>
      <c r="G1554">
        <v>1543</v>
      </c>
      <c r="H1554">
        <f t="shared" ca="1" si="49"/>
        <v>8.47578244729583E-3</v>
      </c>
    </row>
    <row r="1555" spans="2:8">
      <c r="B1555" s="293">
        <f>'Historical VAR Data'!B3652</f>
        <v>40311</v>
      </c>
      <c r="C1555" s="292" t="str">
        <f>'Historical VAR Data'!F3652</f>
        <v>99.61</v>
      </c>
      <c r="D1555" s="329">
        <f t="shared" si="48"/>
        <v>0.26698041210887807</v>
      </c>
      <c r="E1555" s="329">
        <v>7.1789686552072166E-3</v>
      </c>
      <c r="G1555">
        <v>1544</v>
      </c>
      <c r="H1555">
        <f t="shared" ca="1" si="49"/>
        <v>-1.7804617241286676E-2</v>
      </c>
    </row>
    <row r="1556" spans="2:8">
      <c r="B1556" s="293">
        <f>'Historical VAR Data'!B2616</f>
        <v>41836</v>
      </c>
      <c r="C1556" s="292" t="str">
        <f>'Historical VAR Data'!F2616</f>
        <v>78.62</v>
      </c>
      <c r="D1556" s="329">
        <f t="shared" si="48"/>
        <v>-9.8187657719660495E-2</v>
      </c>
      <c r="E1556" s="329">
        <v>7.1739687419933671E-3</v>
      </c>
      <c r="G1556">
        <v>1545</v>
      </c>
      <c r="H1556">
        <f t="shared" ca="1" si="49"/>
        <v>-2.0012500350300283E-3</v>
      </c>
    </row>
    <row r="1557" spans="2:8">
      <c r="B1557" s="293">
        <f>'Historical VAR Data'!B3460</f>
        <v>40588</v>
      </c>
      <c r="C1557" s="292" t="str">
        <f>'Historical VAR Data'!F3460</f>
        <v>87.18</v>
      </c>
      <c r="D1557" s="329">
        <f t="shared" si="48"/>
        <v>-4.6692181519956216E-2</v>
      </c>
      <c r="E1557" s="329">
        <v>7.1626617375231579E-3</v>
      </c>
      <c r="G1557">
        <v>1546</v>
      </c>
      <c r="H1557">
        <f t="shared" ca="1" si="49"/>
        <v>-2.8126215914716687E-2</v>
      </c>
    </row>
    <row r="1558" spans="2:8">
      <c r="B1558" s="293">
        <f>'Historical VAR Data'!B3475</f>
        <v>40564</v>
      </c>
      <c r="C1558" s="292" t="str">
        <f>'Historical VAR Data'!F3475</f>
        <v>91.45</v>
      </c>
      <c r="D1558" s="329">
        <f t="shared" si="48"/>
        <v>8.1352725552796615E-2</v>
      </c>
      <c r="E1558" s="329">
        <v>7.1585903083701066E-3</v>
      </c>
      <c r="G1558">
        <v>1547</v>
      </c>
      <c r="H1558">
        <f t="shared" ca="1" si="49"/>
        <v>-4.7766411168339356E-3</v>
      </c>
    </row>
    <row r="1559" spans="2:8">
      <c r="B1559" s="293">
        <f>'Historical VAR Data'!B2065</f>
        <v>42662</v>
      </c>
      <c r="C1559" s="292" t="str">
        <f>'Historical VAR Data'!F2065</f>
        <v>84.57</v>
      </c>
      <c r="D1559" s="329">
        <f t="shared" si="48"/>
        <v>0.42830602938692774</v>
      </c>
      <c r="E1559" s="329">
        <v>7.1454090746694574E-3</v>
      </c>
      <c r="G1559">
        <v>1548</v>
      </c>
      <c r="H1559">
        <f t="shared" ca="1" si="49"/>
        <v>2.0297563067634347E-2</v>
      </c>
    </row>
    <row r="1560" spans="2:8">
      <c r="B1560" s="293">
        <f>'Historical VAR Data'!B4686</f>
        <v>38775</v>
      </c>
      <c r="C1560" s="292" t="str">
        <f>'Historical VAR Data'!F4686</f>
        <v>59.21</v>
      </c>
      <c r="D1560" s="329">
        <f t="shared" si="48"/>
        <v>-0.74256521739130432</v>
      </c>
      <c r="E1560" s="329">
        <v>7.1440721211090616E-3</v>
      </c>
      <c r="G1560">
        <v>1549</v>
      </c>
      <c r="H1560">
        <f t="shared" ca="1" si="49"/>
        <v>1.4500517131534676E-3</v>
      </c>
    </row>
    <row r="1561" spans="2:8">
      <c r="B1561" s="293">
        <f>'Historical VAR Data'!B350</f>
        <v>45194</v>
      </c>
      <c r="C1561" s="292" t="str">
        <f>'Historical VAR Data'!F350</f>
        <v>230.00</v>
      </c>
      <c r="D1561" s="329">
        <f t="shared" si="48"/>
        <v>-0.37309201918883556</v>
      </c>
      <c r="E1561" s="329">
        <v>7.137539957087163E-3</v>
      </c>
      <c r="G1561">
        <v>1550</v>
      </c>
      <c r="H1561">
        <f t="shared" ca="1" si="49"/>
        <v>-1.0853840002161412E-2</v>
      </c>
    </row>
    <row r="1562" spans="2:8">
      <c r="B1562" s="293">
        <f>'Historical VAR Data'!B190</f>
        <v>45436</v>
      </c>
      <c r="C1562" s="292" t="str">
        <f>'Historical VAR Data'!F190</f>
        <v>366.88</v>
      </c>
      <c r="D1562" s="329">
        <f t="shared" si="48"/>
        <v>8.7470729466164715E-2</v>
      </c>
      <c r="E1562" s="329">
        <v>7.1373668606567004E-3</v>
      </c>
      <c r="G1562">
        <v>1551</v>
      </c>
      <c r="H1562">
        <f t="shared" ca="1" si="49"/>
        <v>-8.8992453735092375E-3</v>
      </c>
    </row>
    <row r="1563" spans="2:8">
      <c r="B1563" s="293">
        <f>'Historical VAR Data'!B224</f>
        <v>45384</v>
      </c>
      <c r="C1563" s="292" t="str">
        <f>'Historical VAR Data'!F224</f>
        <v>337.37</v>
      </c>
      <c r="D1563" s="329">
        <f t="shared" si="48"/>
        <v>2.9798277692579926</v>
      </c>
      <c r="E1563" s="329">
        <v>7.1347543136903281E-3</v>
      </c>
      <c r="G1563">
        <v>1552</v>
      </c>
      <c r="H1563">
        <f t="shared" ca="1" si="49"/>
        <v>-1.1252153590583762E-2</v>
      </c>
    </row>
    <row r="1564" spans="2:8">
      <c r="B1564" s="293">
        <f>'Historical VAR Data'!B1251</f>
        <v>43867</v>
      </c>
      <c r="C1564" s="292" t="str">
        <f>'Historical VAR Data'!F1251</f>
        <v>84.77</v>
      </c>
      <c r="D1564" s="329">
        <f t="shared" si="48"/>
        <v>1.3060391730141458</v>
      </c>
      <c r="E1564" s="329">
        <v>7.1284305572055879E-3</v>
      </c>
      <c r="G1564">
        <v>1553</v>
      </c>
      <c r="H1564">
        <f t="shared" ca="1" si="49"/>
        <v>2.5436531771236438E-2</v>
      </c>
    </row>
    <row r="1565" spans="2:8">
      <c r="B1565" s="293">
        <f>'Historical VAR Data'!B4914</f>
        <v>38441</v>
      </c>
      <c r="C1565" s="292" t="str">
        <f>'Historical VAR Data'!F4914</f>
        <v>36.76</v>
      </c>
      <c r="D1565" s="329">
        <f t="shared" si="48"/>
        <v>-0.56712199717381073</v>
      </c>
      <c r="E1565" s="329">
        <v>7.1232876712328218E-3</v>
      </c>
      <c r="G1565">
        <v>1554</v>
      </c>
      <c r="H1565">
        <f t="shared" ca="1" si="49"/>
        <v>-6.2983795529659818E-3</v>
      </c>
    </row>
    <row r="1566" spans="2:8">
      <c r="B1566" s="293">
        <f>'Historical VAR Data'!B3034</f>
        <v>41219</v>
      </c>
      <c r="C1566" s="292" t="str">
        <f>'Historical VAR Data'!F3034</f>
        <v>84.92</v>
      </c>
      <c r="D1566" s="329">
        <f t="shared" si="48"/>
        <v>-0.17935833011209898</v>
      </c>
      <c r="E1566" s="329">
        <v>7.1157495256168003E-3</v>
      </c>
      <c r="G1566">
        <v>1555</v>
      </c>
      <c r="H1566">
        <f t="shared" ca="1" si="49"/>
        <v>1.3722630735085442E-2</v>
      </c>
    </row>
    <row r="1567" spans="2:8">
      <c r="B1567" s="293">
        <f>'Historical VAR Data'!B1777</f>
        <v>43083</v>
      </c>
      <c r="C1567" s="292" t="str">
        <f>'Historical VAR Data'!F1777</f>
        <v>103.48</v>
      </c>
      <c r="D1567" s="329">
        <f t="shared" si="48"/>
        <v>2.7912983013807513E-2</v>
      </c>
      <c r="E1567" s="329">
        <v>7.1046228710462678E-3</v>
      </c>
      <c r="G1567">
        <v>1556</v>
      </c>
      <c r="H1567">
        <f t="shared" ca="1" si="49"/>
        <v>1.3147371663794379E-2</v>
      </c>
    </row>
    <row r="1568" spans="2:8">
      <c r="B1568" s="293">
        <f>'Historical VAR Data'!B895</f>
        <v>44391</v>
      </c>
      <c r="C1568" s="292" t="str">
        <f>'Historical VAR Data'!F895</f>
        <v>100.67</v>
      </c>
      <c r="D1568" s="329">
        <f t="shared" si="48"/>
        <v>-6.5881042961863173E-2</v>
      </c>
      <c r="E1568" s="329">
        <v>7.1028411364546622E-3</v>
      </c>
      <c r="G1568">
        <v>1557</v>
      </c>
      <c r="H1568">
        <f t="shared" ca="1" si="49"/>
        <v>1.7818222999910149E-2</v>
      </c>
    </row>
    <row r="1569" spans="2:8">
      <c r="B1569" s="293">
        <f>'Historical VAR Data'!B1812</f>
        <v>43034</v>
      </c>
      <c r="C1569" s="292" t="str">
        <f>'Historical VAR Data'!F1812</f>
        <v>107.77</v>
      </c>
      <c r="D1569" s="329">
        <f t="shared" si="48"/>
        <v>0.43349295025272661</v>
      </c>
      <c r="E1569" s="329">
        <v>7.102139986917025E-3</v>
      </c>
      <c r="G1569">
        <v>1558</v>
      </c>
      <c r="H1569">
        <f t="shared" ca="1" si="49"/>
        <v>6.8341170989527729E-3</v>
      </c>
    </row>
    <row r="1570" spans="2:8">
      <c r="B1570" s="293">
        <f>'Historical VAR Data'!B2966</f>
        <v>41319</v>
      </c>
      <c r="C1570" s="292" t="str">
        <f>'Historical VAR Data'!F2966</f>
        <v>75.18</v>
      </c>
      <c r="D1570" s="329">
        <f t="shared" si="48"/>
        <v>-0.21087435709037461</v>
      </c>
      <c r="E1570" s="329">
        <v>7.0997990622907042E-3</v>
      </c>
      <c r="G1570">
        <v>1559</v>
      </c>
      <c r="H1570">
        <f t="shared" ca="1" si="49"/>
        <v>-2.1898317130520848E-2</v>
      </c>
    </row>
    <row r="1571" spans="2:8">
      <c r="B1571" s="293">
        <f>'Historical VAR Data'!B3492</f>
        <v>40541</v>
      </c>
      <c r="C1571" s="292" t="str">
        <f>'Historical VAR Data'!F3492</f>
        <v>95.27</v>
      </c>
      <c r="D1571" s="329">
        <f t="shared" si="48"/>
        <v>0.28830290736984437</v>
      </c>
      <c r="E1571" s="329">
        <v>7.0824524312896589E-3</v>
      </c>
      <c r="G1571">
        <v>1560</v>
      </c>
      <c r="H1571">
        <f t="shared" ca="1" si="49"/>
        <v>-1.4452345993291957E-4</v>
      </c>
    </row>
    <row r="1572" spans="2:8">
      <c r="B1572" s="293">
        <f>'Historical VAR Data'!B1059</f>
        <v>44148</v>
      </c>
      <c r="C1572" s="292" t="str">
        <f>'Historical VAR Data'!F1059</f>
        <v>73.95</v>
      </c>
      <c r="D1572" s="329">
        <f t="shared" si="48"/>
        <v>-0.39538876624969338</v>
      </c>
      <c r="E1572" s="329">
        <v>7.0815742884379135E-3</v>
      </c>
      <c r="G1572">
        <v>1561</v>
      </c>
      <c r="H1572">
        <f t="shared" ca="1" si="49"/>
        <v>9.0929074506804139E-3</v>
      </c>
    </row>
    <row r="1573" spans="2:8">
      <c r="B1573" s="293">
        <f>'Historical VAR Data'!B754</f>
        <v>44599</v>
      </c>
      <c r="C1573" s="292" t="str">
        <f>'Historical VAR Data'!F754</f>
        <v>122.31</v>
      </c>
      <c r="D1573" s="329">
        <f t="shared" si="48"/>
        <v>0.38657748554585658</v>
      </c>
      <c r="E1573" s="329">
        <v>7.0811033347056357E-3</v>
      </c>
      <c r="G1573">
        <v>1562</v>
      </c>
      <c r="H1573">
        <f t="shared" ca="1" si="49"/>
        <v>3.432922506495905E-2</v>
      </c>
    </row>
    <row r="1574" spans="2:8">
      <c r="B1574" s="293">
        <f>'Historical VAR Data'!B3281</f>
        <v>40851</v>
      </c>
      <c r="C1574" s="292" t="str">
        <f>'Historical VAR Data'!F3281</f>
        <v>88.21</v>
      </c>
      <c r="D1574" s="329">
        <f t="shared" si="48"/>
        <v>-0.27962433646386287</v>
      </c>
      <c r="E1574" s="329">
        <v>7.078433611142714E-3</v>
      </c>
      <c r="G1574">
        <v>1563</v>
      </c>
      <c r="H1574">
        <f t="shared" ca="1" si="49"/>
        <v>-1.2281156863463275E-2</v>
      </c>
    </row>
    <row r="1575" spans="2:8">
      <c r="B1575" s="293">
        <f>'Historical VAR Data'!B719</f>
        <v>44650</v>
      </c>
      <c r="C1575" s="292" t="str">
        <f>'Historical VAR Data'!F719</f>
        <v>122.45</v>
      </c>
      <c r="D1575" s="329">
        <f t="shared" si="48"/>
        <v>2.3023193096008634</v>
      </c>
      <c r="E1575" s="329">
        <v>7.0729500781314203E-3</v>
      </c>
      <c r="G1575">
        <v>1564</v>
      </c>
      <c r="H1575">
        <f t="shared" ca="1" si="49"/>
        <v>-2.0086759627634662E-2</v>
      </c>
    </row>
    <row r="1576" spans="2:8">
      <c r="B1576" s="293">
        <f>'Historical VAR Data'!B4904</f>
        <v>38455</v>
      </c>
      <c r="C1576" s="292" t="str">
        <f>'Historical VAR Data'!F4904</f>
        <v>37.08</v>
      </c>
      <c r="D1576" s="329">
        <f t="shared" si="48"/>
        <v>-0.63467980295566506</v>
      </c>
      <c r="E1576" s="329">
        <v>7.0613796849537756E-3</v>
      </c>
      <c r="G1576">
        <v>1565</v>
      </c>
      <c r="H1576">
        <f t="shared" ca="1" si="49"/>
        <v>-2.2267281523971711E-3</v>
      </c>
    </row>
    <row r="1577" spans="2:8">
      <c r="B1577" s="293">
        <f>'Historical VAR Data'!B1708</f>
        <v>43186</v>
      </c>
      <c r="C1577" s="292" t="str">
        <f>'Historical VAR Data'!F1708</f>
        <v>101.50</v>
      </c>
      <c r="D1577" s="329">
        <f t="shared" si="48"/>
        <v>5.8394160583941541E-2</v>
      </c>
      <c r="E1577" s="329">
        <v>7.0443496378608363E-3</v>
      </c>
      <c r="G1577">
        <v>1566</v>
      </c>
      <c r="H1577">
        <f t="shared" ca="1" si="49"/>
        <v>1.9565185195741727E-2</v>
      </c>
    </row>
    <row r="1578" spans="2:8">
      <c r="B1578" s="293">
        <f>'Historical VAR Data'!B3632</f>
        <v>40339</v>
      </c>
      <c r="C1578" s="292" t="str">
        <f>'Historical VAR Data'!F3632</f>
        <v>95.90</v>
      </c>
      <c r="D1578" s="329">
        <f t="shared" si="48"/>
        <v>0.28259997325130415</v>
      </c>
      <c r="E1578" s="329">
        <v>7.0355980258322137E-3</v>
      </c>
      <c r="G1578">
        <v>1567</v>
      </c>
      <c r="H1578">
        <f t="shared" ca="1" si="49"/>
        <v>-2.9889148264538614E-2</v>
      </c>
    </row>
    <row r="1579" spans="2:8">
      <c r="B1579" s="293">
        <f>'Historical VAR Data'!B2391</f>
        <v>42177</v>
      </c>
      <c r="C1579" s="292" t="str">
        <f>'Historical VAR Data'!F2391</f>
        <v>74.77</v>
      </c>
      <c r="D1579" s="329">
        <f t="shared" si="48"/>
        <v>-7.1756672873991331E-2</v>
      </c>
      <c r="E1579" s="329">
        <v>7.0033670033669499E-3</v>
      </c>
      <c r="G1579">
        <v>1568</v>
      </c>
      <c r="H1579">
        <f t="shared" ca="1" si="49"/>
        <v>3.6420477717604024E-3</v>
      </c>
    </row>
    <row r="1580" spans="2:8">
      <c r="B1580" s="293">
        <f>'Historical VAR Data'!B2918</f>
        <v>41393</v>
      </c>
      <c r="C1580" s="292" t="str">
        <f>'Historical VAR Data'!F2918</f>
        <v>80.55</v>
      </c>
      <c r="D1580" s="329">
        <f t="shared" si="48"/>
        <v>0.30024213075060524</v>
      </c>
      <c r="E1580" s="329">
        <v>7.0008751093887022E-3</v>
      </c>
      <c r="G1580">
        <v>1569</v>
      </c>
      <c r="H1580">
        <f t="shared" ca="1" si="49"/>
        <v>1.3135353167974158E-3</v>
      </c>
    </row>
    <row r="1581" spans="2:8">
      <c r="B1581" s="293">
        <f>'Historical VAR Data'!B4475</f>
        <v>39085</v>
      </c>
      <c r="C1581" s="292" t="str">
        <f>'Historical VAR Data'!F4475</f>
        <v>61.95</v>
      </c>
      <c r="D1581" s="329">
        <f t="shared" si="48"/>
        <v>-0.1226455176320634</v>
      </c>
      <c r="E1581" s="329">
        <v>6.989596879063714E-3</v>
      </c>
      <c r="G1581">
        <v>1570</v>
      </c>
      <c r="H1581">
        <f t="shared" ca="1" si="49"/>
        <v>1.0150873271052194E-2</v>
      </c>
    </row>
    <row r="1582" spans="2:8">
      <c r="B1582" s="293">
        <f>'Historical VAR Data'!B2757</f>
        <v>41628</v>
      </c>
      <c r="C1582" s="292" t="str">
        <f>'Historical VAR Data'!F2757</f>
        <v>70.61</v>
      </c>
      <c r="D1582" s="329">
        <f t="shared" si="48"/>
        <v>0.32104770813844707</v>
      </c>
      <c r="E1582" s="329">
        <v>6.9880205362235432E-3</v>
      </c>
      <c r="G1582">
        <v>1571</v>
      </c>
      <c r="H1582">
        <f t="shared" ca="1" si="49"/>
        <v>-2.2289501482213536E-2</v>
      </c>
    </row>
    <row r="1583" spans="2:8">
      <c r="B1583" s="293">
        <f>'Historical VAR Data'!B4576</f>
        <v>38936</v>
      </c>
      <c r="C1583" s="292" t="str">
        <f>'Historical VAR Data'!F4576</f>
        <v>53.45</v>
      </c>
      <c r="D1583" s="329">
        <f t="shared" si="48"/>
        <v>-0.38513746692741285</v>
      </c>
      <c r="E1583" s="329">
        <v>6.9706103993972222E-3</v>
      </c>
      <c r="G1583">
        <v>1572</v>
      </c>
      <c r="H1583">
        <f t="shared" ca="1" si="49"/>
        <v>9.1795118520999908E-3</v>
      </c>
    </row>
    <row r="1584" spans="2:8">
      <c r="B1584" s="293">
        <f>'Historical VAR Data'!B3190</f>
        <v>40988</v>
      </c>
      <c r="C1584" s="292" t="str">
        <f>'Historical VAR Data'!F3190</f>
        <v>86.93</v>
      </c>
      <c r="D1584" s="329">
        <f t="shared" si="48"/>
        <v>0.15368281353682831</v>
      </c>
      <c r="E1584" s="329">
        <v>6.9500752924824341E-3</v>
      </c>
      <c r="G1584">
        <v>1573</v>
      </c>
      <c r="H1584">
        <f t="shared" ca="1" si="49"/>
        <v>3.5573937115228556E-2</v>
      </c>
    </row>
    <row r="1585" spans="2:8">
      <c r="B1585" s="293">
        <f>'Historical VAR Data'!B2297</f>
        <v>42313</v>
      </c>
      <c r="C1585" s="292" t="str">
        <f>'Historical VAR Data'!F2297</f>
        <v>75.35</v>
      </c>
      <c r="D1585" s="329">
        <f t="shared" si="48"/>
        <v>5.9030217849613327E-2</v>
      </c>
      <c r="E1585" s="329">
        <v>6.9490845917412275E-3</v>
      </c>
      <c r="G1585">
        <v>1574</v>
      </c>
      <c r="H1585">
        <f t="shared" ca="1" si="49"/>
        <v>2.0021493108266585E-2</v>
      </c>
    </row>
    <row r="1586" spans="2:8">
      <c r="B1586" s="293">
        <f>'Historical VAR Data'!B2751</f>
        <v>41639</v>
      </c>
      <c r="C1586" s="292" t="str">
        <f>'Historical VAR Data'!F2751</f>
        <v>71.15</v>
      </c>
      <c r="D1586" s="329">
        <f t="shared" si="48"/>
        <v>-0.25831335348691753</v>
      </c>
      <c r="E1586" s="329">
        <v>6.934616473252323E-3</v>
      </c>
      <c r="G1586">
        <v>1575</v>
      </c>
      <c r="H1586">
        <f t="shared" ca="1" si="49"/>
        <v>1.5660028365550891E-2</v>
      </c>
    </row>
    <row r="1587" spans="2:8">
      <c r="B1587" s="293">
        <f>'Historical VAR Data'!B3691</f>
        <v>40253</v>
      </c>
      <c r="C1587" s="292" t="str">
        <f>'Historical VAR Data'!F3691</f>
        <v>95.93</v>
      </c>
      <c r="D1587" s="329">
        <f t="shared" si="48"/>
        <v>-0.12095665719783734</v>
      </c>
      <c r="E1587" s="329">
        <v>6.9276792274589154E-3</v>
      </c>
      <c r="G1587">
        <v>1576</v>
      </c>
      <c r="H1587">
        <f t="shared" ca="1" si="49"/>
        <v>3.2896963911060371E-4</v>
      </c>
    </row>
    <row r="1588" spans="2:8">
      <c r="B1588" s="293">
        <f>'Historical VAR Data'!B3731</f>
        <v>40192</v>
      </c>
      <c r="C1588" s="292" t="str">
        <f>'Historical VAR Data'!F3731</f>
        <v>109.13</v>
      </c>
      <c r="D1588" s="329">
        <f t="shared" si="48"/>
        <v>0.44218316373728023</v>
      </c>
      <c r="E1588" s="329">
        <v>6.9200959586639601E-3</v>
      </c>
      <c r="G1588">
        <v>1577</v>
      </c>
      <c r="H1588">
        <f t="shared" ca="1" si="49"/>
        <v>3.1152543940950505E-3</v>
      </c>
    </row>
    <row r="1589" spans="2:8">
      <c r="B1589" s="293">
        <f>'Historical VAR Data'!B2386</f>
        <v>42184</v>
      </c>
      <c r="C1589" s="292" t="str">
        <f>'Historical VAR Data'!F2386</f>
        <v>75.67</v>
      </c>
      <c r="D1589" s="329">
        <f t="shared" si="48"/>
        <v>-0.45388279445727481</v>
      </c>
      <c r="E1589" s="329">
        <v>6.9194943446439922E-3</v>
      </c>
      <c r="G1589">
        <v>1578</v>
      </c>
      <c r="H1589">
        <f t="shared" ca="1" si="49"/>
        <v>5.5858837406725552E-3</v>
      </c>
    </row>
    <row r="1590" spans="2:8">
      <c r="B1590" s="293">
        <f>'Historical VAR Data'!B711</f>
        <v>44662</v>
      </c>
      <c r="C1590" s="292" t="str">
        <f>'Historical VAR Data'!F711</f>
        <v>138.56</v>
      </c>
      <c r="D1590" s="329">
        <f t="shared" si="48"/>
        <v>0.97829811536264977</v>
      </c>
      <c r="E1590" s="329">
        <v>6.9035680546471077E-3</v>
      </c>
      <c r="G1590">
        <v>1579</v>
      </c>
      <c r="H1590">
        <f t="shared" ca="1" si="49"/>
        <v>-7.9054230506416072E-3</v>
      </c>
    </row>
    <row r="1591" spans="2:8">
      <c r="B1591" s="293">
        <f>'Historical VAR Data'!B2230</f>
        <v>42415</v>
      </c>
      <c r="C1591" s="292" t="str">
        <f>'Historical VAR Data'!F2230</f>
        <v>70.04</v>
      </c>
      <c r="D1591" s="329">
        <f t="shared" si="48"/>
        <v>0.26311992786293964</v>
      </c>
      <c r="E1591" s="329">
        <v>6.900517538815468E-3</v>
      </c>
      <c r="G1591">
        <v>1580</v>
      </c>
      <c r="H1591">
        <f t="shared" ca="1" si="49"/>
        <v>-1.1944940942743674E-2</v>
      </c>
    </row>
    <row r="1592" spans="2:8">
      <c r="B1592" s="293">
        <f>'Historical VAR Data'!B4571</f>
        <v>38943</v>
      </c>
      <c r="C1592" s="292" t="str">
        <f>'Historical VAR Data'!F4571</f>
        <v>55.45</v>
      </c>
      <c r="D1592" s="329">
        <f t="shared" si="48"/>
        <v>-0.11633466135458163</v>
      </c>
      <c r="E1592" s="329">
        <v>6.9003086980207471E-3</v>
      </c>
      <c r="G1592">
        <v>1581</v>
      </c>
      <c r="H1592">
        <f t="shared" ca="1" si="49"/>
        <v>-1.7504996604100431E-2</v>
      </c>
    </row>
    <row r="1593" spans="2:8">
      <c r="B1593" s="293">
        <f>'Historical VAR Data'!B2699</f>
        <v>41712</v>
      </c>
      <c r="C1593" s="292" t="str">
        <f>'Historical VAR Data'!F2699</f>
        <v>62.75</v>
      </c>
      <c r="D1593" s="329">
        <f t="shared" si="48"/>
        <v>-0.80890458933520115</v>
      </c>
      <c r="E1593" s="329">
        <v>6.8998716302952458E-3</v>
      </c>
      <c r="G1593">
        <v>1582</v>
      </c>
      <c r="H1593">
        <f t="shared" ca="1" si="49"/>
        <v>-2.8999946033645845E-2</v>
      </c>
    </row>
    <row r="1594" spans="2:8">
      <c r="B1594" s="293">
        <f>'Historical VAR Data'!B244</f>
        <v>45351</v>
      </c>
      <c r="C1594" s="292" t="str">
        <f>'Historical VAR Data'!F244</f>
        <v>328.37</v>
      </c>
      <c r="D1594" s="329">
        <f t="shared" si="48"/>
        <v>4.6247002398081536</v>
      </c>
      <c r="E1594" s="329">
        <v>6.8993008708450876E-3</v>
      </c>
      <c r="G1594">
        <v>1583</v>
      </c>
      <c r="H1594">
        <f t="shared" ca="1" si="49"/>
        <v>-1.6539724188128914E-2</v>
      </c>
    </row>
    <row r="1595" spans="2:8">
      <c r="B1595" s="293">
        <f>'Historical VAR Data'!B4535</f>
        <v>38995</v>
      </c>
      <c r="C1595" s="292" t="str">
        <f>'Historical VAR Data'!F4535</f>
        <v>58.38</v>
      </c>
      <c r="D1595" s="329">
        <f t="shared" si="48"/>
        <v>-0.20082135523613956</v>
      </c>
      <c r="E1595" s="329">
        <v>6.8989306657469074E-3</v>
      </c>
      <c r="G1595">
        <v>1584</v>
      </c>
      <c r="H1595">
        <f t="shared" ca="1" si="49"/>
        <v>1.7658214152517931E-2</v>
      </c>
    </row>
    <row r="1596" spans="2:8">
      <c r="B1596" s="293">
        <f>'Historical VAR Data'!B3143</f>
        <v>41058</v>
      </c>
      <c r="C1596" s="292" t="str">
        <f>'Historical VAR Data'!F3143</f>
        <v>73.05</v>
      </c>
      <c r="D1596" s="329">
        <f t="shared" si="48"/>
        <v>-1.9128296215330041E-3</v>
      </c>
      <c r="E1596" s="329">
        <v>6.8917987594762234E-3</v>
      </c>
      <c r="G1596">
        <v>1585</v>
      </c>
      <c r="H1596">
        <f t="shared" ca="1" si="49"/>
        <v>8.4025605966094909E-3</v>
      </c>
    </row>
    <row r="1597" spans="2:8">
      <c r="B1597" s="293">
        <f>'Historical VAR Data'!B2291</f>
        <v>42325</v>
      </c>
      <c r="C1597" s="292" t="str">
        <f>'Historical VAR Data'!F2291</f>
        <v>73.19</v>
      </c>
      <c r="D1597" s="329">
        <f t="shared" si="48"/>
        <v>-0.79640601963893298</v>
      </c>
      <c r="E1597" s="329">
        <v>6.8785252441876466E-3</v>
      </c>
      <c r="G1597">
        <v>1586</v>
      </c>
      <c r="H1597">
        <f t="shared" ca="1" si="49"/>
        <v>7.1215873350103883E-4</v>
      </c>
    </row>
    <row r="1598" spans="2:8">
      <c r="B1598" s="293">
        <f>'Historical VAR Data'!B178</f>
        <v>45454</v>
      </c>
      <c r="C1598" s="292" t="str">
        <f>'Historical VAR Data'!F178</f>
        <v>359.49</v>
      </c>
      <c r="D1598" s="329">
        <f t="shared" si="48"/>
        <v>3.0823302293890529</v>
      </c>
      <c r="E1598" s="329">
        <v>6.8619762491597255E-3</v>
      </c>
      <c r="G1598">
        <v>1587</v>
      </c>
      <c r="H1598">
        <f t="shared" ca="1" si="49"/>
        <v>-5.3540809658354617E-3</v>
      </c>
    </row>
    <row r="1599" spans="2:8">
      <c r="B1599" s="293">
        <f>'Historical VAR Data'!B1299</f>
        <v>43798</v>
      </c>
      <c r="C1599" s="292" t="str">
        <f>'Historical VAR Data'!F1299</f>
        <v>88.06</v>
      </c>
      <c r="D1599" s="329">
        <f t="shared" si="48"/>
        <v>1.3076519916142559</v>
      </c>
      <c r="E1599" s="329">
        <v>6.8602789846788081E-3</v>
      </c>
      <c r="G1599">
        <v>1588</v>
      </c>
      <c r="H1599">
        <f t="shared" ca="1" si="49"/>
        <v>-2.5547654759713531E-2</v>
      </c>
    </row>
    <row r="1600" spans="2:8">
      <c r="B1600" s="293">
        <f>'Historical VAR Data'!B4953</f>
        <v>38385</v>
      </c>
      <c r="C1600" s="292" t="str">
        <f>'Historical VAR Data'!F4953</f>
        <v>38.16</v>
      </c>
      <c r="D1600" s="329">
        <f t="shared" si="48"/>
        <v>-0.29852941176470593</v>
      </c>
      <c r="E1600" s="329">
        <v>6.8601583113455942E-3</v>
      </c>
      <c r="G1600">
        <v>1589</v>
      </c>
      <c r="H1600">
        <f t="shared" ca="1" si="49"/>
        <v>-1.9141224037967388E-2</v>
      </c>
    </row>
    <row r="1601" spans="2:8">
      <c r="B1601" s="293">
        <f>'Historical VAR Data'!B4691</f>
        <v>38768</v>
      </c>
      <c r="C1601" s="292" t="str">
        <f>'Historical VAR Data'!F4691</f>
        <v>54.40</v>
      </c>
      <c r="D1601" s="329">
        <f t="shared" si="48"/>
        <v>-0.28870292887029292</v>
      </c>
      <c r="E1601" s="329">
        <v>6.8480473810845349E-3</v>
      </c>
      <c r="G1601">
        <v>1590</v>
      </c>
      <c r="H1601">
        <f t="shared" ca="1" si="49"/>
        <v>-1.5436087009590781E-2</v>
      </c>
    </row>
    <row r="1602" spans="2:8">
      <c r="B1602" s="293">
        <f>'Historical VAR Data'!B2789</f>
        <v>41583</v>
      </c>
      <c r="C1602" s="292" t="str">
        <f>'Historical VAR Data'!F2789</f>
        <v>76.48</v>
      </c>
      <c r="D1602" s="329">
        <f t="shared" si="48"/>
        <v>-0.13405797101449266</v>
      </c>
      <c r="E1602" s="329">
        <v>6.8457082675093504E-3</v>
      </c>
      <c r="G1602">
        <v>1591</v>
      </c>
      <c r="H1602">
        <f t="shared" ca="1" si="49"/>
        <v>9.0079162739166545E-3</v>
      </c>
    </row>
    <row r="1603" spans="2:8">
      <c r="B1603" s="293">
        <f>'Historical VAR Data'!B4137</f>
        <v>39583</v>
      </c>
      <c r="C1603" s="292" t="str">
        <f>'Historical VAR Data'!F4137</f>
        <v>88.32</v>
      </c>
      <c r="D1603" s="329">
        <f t="shared" si="48"/>
        <v>1.496325607687959</v>
      </c>
      <c r="E1603" s="329">
        <v>6.8399452804376922E-3</v>
      </c>
      <c r="G1603">
        <v>1592</v>
      </c>
      <c r="H1603">
        <f t="shared" ca="1" si="49"/>
        <v>1.1985668514553724E-2</v>
      </c>
    </row>
    <row r="1604" spans="2:8">
      <c r="B1604" s="293">
        <f>'Historical VAR Data'!B4893</f>
        <v>38471</v>
      </c>
      <c r="C1604" s="292" t="str">
        <f>'Historical VAR Data'!F4893</f>
        <v>35.38</v>
      </c>
      <c r="D1604" s="329">
        <f t="shared" si="48"/>
        <v>-0.76293218976145805</v>
      </c>
      <c r="E1604" s="329">
        <v>6.8298235628913486E-3</v>
      </c>
      <c r="G1604">
        <v>1593</v>
      </c>
      <c r="H1604">
        <f t="shared" ca="1" si="49"/>
        <v>2.8179295208766279E-2</v>
      </c>
    </row>
    <row r="1605" spans="2:8">
      <c r="B1605" s="293">
        <f>'Historical VAR Data'!B613</f>
        <v>44806</v>
      </c>
      <c r="C1605" s="292" t="str">
        <f>'Historical VAR Data'!F613</f>
        <v>149.24</v>
      </c>
      <c r="D1605" s="329">
        <f t="shared" si="48"/>
        <v>3.1956705088557777</v>
      </c>
      <c r="E1605" s="329">
        <v>6.8137354111854507E-3</v>
      </c>
      <c r="G1605">
        <v>1594</v>
      </c>
      <c r="H1605">
        <f t="shared" ca="1" si="49"/>
        <v>4.399679044682644E-3</v>
      </c>
    </row>
    <row r="1606" spans="2:8">
      <c r="B1606" s="293">
        <f>'Historical VAR Data'!B4889</f>
        <v>38477</v>
      </c>
      <c r="C1606" s="292" t="str">
        <f>'Historical VAR Data'!F4889</f>
        <v>35.57</v>
      </c>
      <c r="D1606" s="329">
        <f t="shared" si="48"/>
        <v>-0.58658763365876343</v>
      </c>
      <c r="E1606" s="329">
        <v>6.7930936880838382E-3</v>
      </c>
      <c r="G1606">
        <v>1595</v>
      </c>
      <c r="H1606">
        <f t="shared" ca="1" si="49"/>
        <v>-9.2435385184300254E-3</v>
      </c>
    </row>
    <row r="1607" spans="2:8">
      <c r="B1607" s="293">
        <f>'Historical VAR Data'!B4074</f>
        <v>39673</v>
      </c>
      <c r="C1607" s="292" t="str">
        <f>'Historical VAR Data'!F4074</f>
        <v>86.04</v>
      </c>
      <c r="D1607" s="329">
        <f t="shared" si="48"/>
        <v>1.5157894736842106</v>
      </c>
      <c r="E1607" s="329">
        <v>6.7868008424995614E-3</v>
      </c>
      <c r="G1607">
        <v>1596</v>
      </c>
      <c r="H1607">
        <f t="shared" ca="1" si="49"/>
        <v>-1.2755256760130243E-2</v>
      </c>
    </row>
    <row r="1608" spans="2:8">
      <c r="B1608" s="293">
        <f>'Historical VAR Data'!B4992</f>
        <v>38328</v>
      </c>
      <c r="C1608" s="292" t="str">
        <f>'Historical VAR Data'!F4992</f>
        <v>34.20</v>
      </c>
      <c r="D1608" s="329">
        <f t="shared" si="48"/>
        <v>-0.67653456918566157</v>
      </c>
      <c r="E1608" s="329">
        <v>6.770680011775213E-3</v>
      </c>
      <c r="G1608">
        <v>1597</v>
      </c>
      <c r="H1608">
        <f t="shared" ca="1" si="49"/>
        <v>1.7722664776355007E-2</v>
      </c>
    </row>
    <row r="1609" spans="2:8">
      <c r="B1609" s="293">
        <f>'Historical VAR Data'!B3724</f>
        <v>40203</v>
      </c>
      <c r="C1609" s="292" t="str">
        <f>'Historical VAR Data'!F3724</f>
        <v>105.73</v>
      </c>
      <c r="D1609" s="329">
        <f t="shared" si="48"/>
        <v>1.5324550898203593</v>
      </c>
      <c r="E1609" s="329">
        <v>6.7606170253285847E-3</v>
      </c>
      <c r="G1609">
        <v>1598</v>
      </c>
      <c r="H1609">
        <f t="shared" ca="1" si="49"/>
        <v>1.3598349310729211E-2</v>
      </c>
    </row>
    <row r="1610" spans="2:8">
      <c r="B1610" s="293">
        <f>'Historical VAR Data'!B4810</f>
        <v>38589</v>
      </c>
      <c r="C1610" s="292" t="str">
        <f>'Historical VAR Data'!F4810</f>
        <v>41.75</v>
      </c>
      <c r="D1610" s="329">
        <f t="shared" si="48"/>
        <v>-0.46274610732209492</v>
      </c>
      <c r="E1610" s="329">
        <v>6.751868820834366E-3</v>
      </c>
      <c r="G1610">
        <v>1599</v>
      </c>
      <c r="H1610">
        <f t="shared" ca="1" si="49"/>
        <v>-2.7356147798698643E-2</v>
      </c>
    </row>
    <row r="1611" spans="2:8">
      <c r="B1611" s="293">
        <f>'Historical VAR Data'!B3237</f>
        <v>40918</v>
      </c>
      <c r="C1611" s="292" t="str">
        <f>'Historical VAR Data'!F3237</f>
        <v>77.71</v>
      </c>
      <c r="D1611" s="329">
        <f t="shared" si="48"/>
        <v>-0.20084327437268615</v>
      </c>
      <c r="E1611" s="329">
        <v>6.7366239150148466E-3</v>
      </c>
      <c r="G1611">
        <v>1600</v>
      </c>
      <c r="H1611">
        <f t="shared" ca="1" si="49"/>
        <v>8.9241762000983691E-3</v>
      </c>
    </row>
    <row r="1612" spans="2:8">
      <c r="B1612" s="293">
        <f>'Historical VAR Data'!B3688</f>
        <v>40256</v>
      </c>
      <c r="C1612" s="292" t="str">
        <f>'Historical VAR Data'!F3688</f>
        <v>97.24</v>
      </c>
      <c r="D1612" s="329">
        <f t="shared" ref="D1612:D1675" si="50">(C1612-C1613)/C1613</f>
        <v>0.32606027546706667</v>
      </c>
      <c r="E1612" s="329">
        <v>6.7294751009420381E-3</v>
      </c>
      <c r="G1612">
        <v>1601</v>
      </c>
      <c r="H1612">
        <f t="shared" ca="1" si="49"/>
        <v>-2.9809597670046407E-2</v>
      </c>
    </row>
    <row r="1613" spans="2:8">
      <c r="B1613" s="293">
        <f>'Historical VAR Data'!B2854</f>
        <v>41484</v>
      </c>
      <c r="C1613" s="292" t="str">
        <f>'Historical VAR Data'!F2854</f>
        <v>73.33</v>
      </c>
      <c r="D1613" s="329">
        <f t="shared" si="50"/>
        <v>-0.21014648858250759</v>
      </c>
      <c r="E1613" s="329">
        <v>6.7270730367929004E-3</v>
      </c>
      <c r="G1613">
        <v>1602</v>
      </c>
      <c r="H1613">
        <f t="shared" ref="H1613:H1676" ca="1" si="51">_xlfn.NORM.INV(RAND(),N$12,N$13)</f>
        <v>-4.4469942589324641E-3</v>
      </c>
    </row>
    <row r="1614" spans="2:8">
      <c r="B1614" s="293">
        <f>'Historical VAR Data'!B1618</f>
        <v>43315</v>
      </c>
      <c r="C1614" s="292" t="str">
        <f>'Historical VAR Data'!F1618</f>
        <v>92.84</v>
      </c>
      <c r="D1614" s="329">
        <f t="shared" si="50"/>
        <v>-7.4930251096054168E-2</v>
      </c>
      <c r="E1614" s="329">
        <v>6.7230535675558943E-3</v>
      </c>
      <c r="G1614">
        <v>1603</v>
      </c>
      <c r="H1614">
        <f t="shared" ca="1" si="51"/>
        <v>-1.6873265660742227E-2</v>
      </c>
    </row>
    <row r="1615" spans="2:8">
      <c r="B1615" s="293">
        <f>'Historical VAR Data'!B3673</f>
        <v>40281</v>
      </c>
      <c r="C1615" s="292" t="str">
        <f>'Historical VAR Data'!F3673</f>
        <v>100.36</v>
      </c>
      <c r="D1615" s="329">
        <f t="shared" si="50"/>
        <v>0.15382846631409514</v>
      </c>
      <c r="E1615" s="329">
        <v>6.7208345872204001E-3</v>
      </c>
      <c r="G1615">
        <v>1604</v>
      </c>
      <c r="H1615">
        <f t="shared" ca="1" si="51"/>
        <v>-1.0928560301640196E-2</v>
      </c>
    </row>
    <row r="1616" spans="2:8">
      <c r="B1616" s="293">
        <f>'Historical VAR Data'!B3195</f>
        <v>40981</v>
      </c>
      <c r="C1616" s="292" t="str">
        <f>'Historical VAR Data'!F3195</f>
        <v>86.98</v>
      </c>
      <c r="D1616" s="329">
        <f t="shared" si="50"/>
        <v>-8.0413555427907163E-4</v>
      </c>
      <c r="E1616" s="329">
        <v>6.7129629629629432E-3</v>
      </c>
      <c r="G1616">
        <v>1605</v>
      </c>
      <c r="H1616">
        <f t="shared" ca="1" si="51"/>
        <v>1.0973904627666243E-2</v>
      </c>
    </row>
    <row r="1617" spans="2:8">
      <c r="B1617" s="293">
        <f>'Historical VAR Data'!B2466</f>
        <v>42065</v>
      </c>
      <c r="C1617" s="292" t="str">
        <f>'Historical VAR Data'!F2466</f>
        <v>87.05</v>
      </c>
      <c r="D1617" s="329">
        <f t="shared" si="50"/>
        <v>0.2588575560375993</v>
      </c>
      <c r="E1617" s="329">
        <v>6.7075286226436718E-3</v>
      </c>
      <c r="G1617">
        <v>1606</v>
      </c>
      <c r="H1617">
        <f t="shared" ca="1" si="51"/>
        <v>8.9611806103961598E-3</v>
      </c>
    </row>
    <row r="1618" spans="2:8">
      <c r="B1618" s="293">
        <f>'Historical VAR Data'!B2739</f>
        <v>41655</v>
      </c>
      <c r="C1618" s="292" t="str">
        <f>'Historical VAR Data'!F2739</f>
        <v>69.15</v>
      </c>
      <c r="D1618" s="329">
        <f t="shared" si="50"/>
        <v>-0.22355715248147312</v>
      </c>
      <c r="E1618" s="329">
        <v>6.6967535303538795E-3</v>
      </c>
      <c r="G1618">
        <v>1607</v>
      </c>
      <c r="H1618">
        <f t="shared" ca="1" si="51"/>
        <v>-1.708834145731004E-2</v>
      </c>
    </row>
    <row r="1619" spans="2:8">
      <c r="B1619" s="293">
        <f>'Historical VAR Data'!B2129</f>
        <v>42565</v>
      </c>
      <c r="C1619" s="292" t="str">
        <f>'Historical VAR Data'!F2129</f>
        <v>89.06</v>
      </c>
      <c r="D1619" s="329">
        <f t="shared" si="50"/>
        <v>-0.7054407144038366</v>
      </c>
      <c r="E1619" s="329">
        <v>6.6689273199955169E-3</v>
      </c>
      <c r="G1619">
        <v>1608</v>
      </c>
      <c r="H1619">
        <f t="shared" ca="1" si="51"/>
        <v>2.4478885979204154E-2</v>
      </c>
    </row>
    <row r="1620" spans="2:8">
      <c r="B1620" s="293">
        <f>'Historical VAR Data'!B5</f>
        <v>45705</v>
      </c>
      <c r="C1620" s="292" t="str">
        <f>'Historical VAR Data'!F5</f>
        <v>302.35</v>
      </c>
      <c r="D1620" s="329">
        <f t="shared" si="50"/>
        <v>7.322323148912746</v>
      </c>
      <c r="E1620" s="329">
        <v>6.6588979523888791E-3</v>
      </c>
      <c r="G1620">
        <v>1609</v>
      </c>
      <c r="H1620">
        <f t="shared" ca="1" si="51"/>
        <v>-7.2873722484578091E-4</v>
      </c>
    </row>
    <row r="1621" spans="2:8">
      <c r="B1621" s="293">
        <f>'Historical VAR Data'!B4880</f>
        <v>38490</v>
      </c>
      <c r="C1621" s="292" t="str">
        <f>'Historical VAR Data'!F4880</f>
        <v>36.33</v>
      </c>
      <c r="D1621" s="329">
        <f t="shared" si="50"/>
        <v>-0.55565068493150693</v>
      </c>
      <c r="E1621" s="329">
        <v>6.6500415627596251E-3</v>
      </c>
      <c r="G1621">
        <v>1610</v>
      </c>
      <c r="H1621">
        <f t="shared" ca="1" si="51"/>
        <v>2.5042934951511237E-2</v>
      </c>
    </row>
    <row r="1622" spans="2:8">
      <c r="B1622" s="293">
        <f>'Historical VAR Data'!B2635</f>
        <v>41809</v>
      </c>
      <c r="C1622" s="292" t="str">
        <f>'Historical VAR Data'!F2635</f>
        <v>81.76</v>
      </c>
      <c r="D1622" s="329">
        <f t="shared" si="50"/>
        <v>1.0756537192180757</v>
      </c>
      <c r="E1622" s="329">
        <v>6.6486087170648392E-3</v>
      </c>
      <c r="G1622">
        <v>1611</v>
      </c>
      <c r="H1622">
        <f t="shared" ca="1" si="51"/>
        <v>1.5096050833965945E-2</v>
      </c>
    </row>
    <row r="1623" spans="2:8">
      <c r="B1623" s="293">
        <f>'Historical VAR Data'!B4944</f>
        <v>38398</v>
      </c>
      <c r="C1623" s="292" t="str">
        <f>'Historical VAR Data'!F4944</f>
        <v>39.39</v>
      </c>
      <c r="D1623" s="329">
        <f t="shared" si="50"/>
        <v>-0.90233077113811067</v>
      </c>
      <c r="E1623" s="329">
        <v>6.6445182724251982E-3</v>
      </c>
      <c r="G1623">
        <v>1612</v>
      </c>
      <c r="H1623">
        <f t="shared" ca="1" si="51"/>
        <v>-1.3443032209826913E-2</v>
      </c>
    </row>
    <row r="1624" spans="2:8">
      <c r="B1624" s="293">
        <f>'Historical VAR Data'!B130</f>
        <v>45525</v>
      </c>
      <c r="C1624" s="292" t="str">
        <f>'Historical VAR Data'!F130</f>
        <v>403.30</v>
      </c>
      <c r="D1624" s="329">
        <f t="shared" si="50"/>
        <v>3.5081600715403538</v>
      </c>
      <c r="E1624" s="329">
        <v>6.6393769968051746E-3</v>
      </c>
      <c r="G1624">
        <v>1613</v>
      </c>
      <c r="H1624">
        <f t="shared" ca="1" si="51"/>
        <v>-1.061446415406979E-3</v>
      </c>
    </row>
    <row r="1625" spans="2:8">
      <c r="B1625" s="293">
        <f>'Historical VAR Data'!B2117</f>
        <v>42583</v>
      </c>
      <c r="C1625" s="292" t="str">
        <f>'Historical VAR Data'!F2117</f>
        <v>89.46</v>
      </c>
      <c r="D1625" s="329">
        <f t="shared" si="50"/>
        <v>0.1764860599684375</v>
      </c>
      <c r="E1625" s="329">
        <v>6.6389107685381928E-3</v>
      </c>
      <c r="G1625">
        <v>1614</v>
      </c>
      <c r="H1625">
        <f t="shared" ca="1" si="51"/>
        <v>-5.4861295703727622E-3</v>
      </c>
    </row>
    <row r="1626" spans="2:8">
      <c r="B1626" s="293">
        <f>'Historical VAR Data'!B2192</f>
        <v>42472</v>
      </c>
      <c r="C1626" s="292" t="str">
        <f>'Historical VAR Data'!F2192</f>
        <v>76.04</v>
      </c>
      <c r="D1626" s="329">
        <f t="shared" si="50"/>
        <v>-0.23114256825075832</v>
      </c>
      <c r="E1626" s="329">
        <v>6.6190097961344981E-3</v>
      </c>
      <c r="G1626">
        <v>1615</v>
      </c>
      <c r="H1626">
        <f t="shared" ca="1" si="51"/>
        <v>2.4203859384795381E-2</v>
      </c>
    </row>
    <row r="1627" spans="2:8">
      <c r="B1627" s="293">
        <f>'Historical VAR Data'!B3653</f>
        <v>40310</v>
      </c>
      <c r="C1627" s="292" t="str">
        <f>'Historical VAR Data'!F3653</f>
        <v>98.90</v>
      </c>
      <c r="D1627" s="329">
        <f t="shared" si="50"/>
        <v>1.4774549098196392</v>
      </c>
      <c r="E1627" s="329">
        <v>6.6157760814249946E-3</v>
      </c>
      <c r="G1627">
        <v>1616</v>
      </c>
      <c r="H1627">
        <f t="shared" ca="1" si="51"/>
        <v>1.564690939220946E-2</v>
      </c>
    </row>
    <row r="1628" spans="2:8">
      <c r="B1628" s="293">
        <f>'Historical VAR Data'!B4833</f>
        <v>38555</v>
      </c>
      <c r="C1628" s="292" t="str">
        <f>'Historical VAR Data'!F4833</f>
        <v>39.92</v>
      </c>
      <c r="D1628" s="329">
        <f t="shared" si="50"/>
        <v>-0.59570589426777387</v>
      </c>
      <c r="E1628" s="329">
        <v>6.5557236510339172E-3</v>
      </c>
      <c r="G1628">
        <v>1617</v>
      </c>
      <c r="H1628">
        <f t="shared" ca="1" si="51"/>
        <v>-2.8964704609654727E-2</v>
      </c>
    </row>
    <row r="1629" spans="2:8">
      <c r="B1629" s="293">
        <f>'Historical VAR Data'!B3806</f>
        <v>40078</v>
      </c>
      <c r="C1629" s="292" t="str">
        <f>'Historical VAR Data'!F3806</f>
        <v>98.74</v>
      </c>
      <c r="D1629" s="329">
        <f t="shared" si="50"/>
        <v>0.45355513028117156</v>
      </c>
      <c r="E1629" s="329">
        <v>6.5239551478083651E-3</v>
      </c>
      <c r="G1629">
        <v>1618</v>
      </c>
      <c r="H1629">
        <f t="shared" ca="1" si="51"/>
        <v>-1.0985937729965096E-2</v>
      </c>
    </row>
    <row r="1630" spans="2:8">
      <c r="B1630" s="293">
        <f>'Historical VAR Data'!B2851</f>
        <v>41487</v>
      </c>
      <c r="C1630" s="292" t="str">
        <f>'Historical VAR Data'!F2851</f>
        <v>67.93</v>
      </c>
      <c r="D1630" s="329">
        <f t="shared" si="50"/>
        <v>-0.31279716742539188</v>
      </c>
      <c r="E1630" s="329">
        <v>6.5194843680547038E-3</v>
      </c>
      <c r="G1630">
        <v>1619</v>
      </c>
      <c r="H1630">
        <f t="shared" ca="1" si="51"/>
        <v>3.7909662280540074E-2</v>
      </c>
    </row>
    <row r="1631" spans="2:8">
      <c r="B1631" s="293">
        <f>'Historical VAR Data'!B1573</f>
        <v>43385</v>
      </c>
      <c r="C1631" s="292" t="str">
        <f>'Historical VAR Data'!F1573</f>
        <v>98.85</v>
      </c>
      <c r="D1631" s="329">
        <f t="shared" si="50"/>
        <v>3.1406510851418934E-2</v>
      </c>
      <c r="E1631" s="329">
        <v>6.5166479991854249E-3</v>
      </c>
      <c r="G1631">
        <v>1620</v>
      </c>
      <c r="H1631">
        <f t="shared" ca="1" si="51"/>
        <v>-6.7643015188363241E-3</v>
      </c>
    </row>
    <row r="1632" spans="2:8">
      <c r="B1632" s="293">
        <f>'Historical VAR Data'!B3710</f>
        <v>40225</v>
      </c>
      <c r="C1632" s="292" t="str">
        <f>'Historical VAR Data'!F3710</f>
        <v>95.84</v>
      </c>
      <c r="D1632" s="329">
        <f t="shared" si="50"/>
        <v>-0.60005007720235359</v>
      </c>
      <c r="E1632" s="329">
        <v>6.5112371350557084E-3</v>
      </c>
      <c r="G1632">
        <v>1621</v>
      </c>
      <c r="H1632">
        <f t="shared" ca="1" si="51"/>
        <v>4.6068665882782099E-4</v>
      </c>
    </row>
    <row r="1633" spans="2:8">
      <c r="B1633" s="293">
        <f>'Historical VAR Data'!B316</f>
        <v>45245</v>
      </c>
      <c r="C1633" s="292" t="str">
        <f>'Historical VAR Data'!F316</f>
        <v>239.63</v>
      </c>
      <c r="D1633" s="329">
        <f t="shared" si="50"/>
        <v>-0.22112071767535599</v>
      </c>
      <c r="E1633" s="329">
        <v>6.510416666666595E-3</v>
      </c>
      <c r="G1633">
        <v>1622</v>
      </c>
      <c r="H1633">
        <f t="shared" ca="1" si="51"/>
        <v>-1.4650223813338269E-2</v>
      </c>
    </row>
    <row r="1634" spans="2:8">
      <c r="B1634" s="293">
        <f>'Historical VAR Data'!B265</f>
        <v>45322</v>
      </c>
      <c r="C1634" s="292" t="str">
        <f>'Historical VAR Data'!F265</f>
        <v>307.66</v>
      </c>
      <c r="D1634" s="329">
        <f t="shared" si="50"/>
        <v>0.90148331273176763</v>
      </c>
      <c r="E1634" s="329">
        <v>6.5102888736219095E-3</v>
      </c>
      <c r="G1634">
        <v>1623</v>
      </c>
      <c r="H1634">
        <f t="shared" ca="1" si="51"/>
        <v>-7.9690595579502838E-3</v>
      </c>
    </row>
    <row r="1635" spans="2:8">
      <c r="B1635" s="293">
        <f>'Historical VAR Data'!B453</f>
        <v>45043</v>
      </c>
      <c r="C1635" s="292" t="str">
        <f>'Historical VAR Data'!F453</f>
        <v>161.80</v>
      </c>
      <c r="D1635" s="329">
        <f t="shared" si="50"/>
        <v>2.1484724654602063</v>
      </c>
      <c r="E1635" s="329">
        <v>6.4692709629262284E-3</v>
      </c>
      <c r="G1635">
        <v>1624</v>
      </c>
      <c r="H1635">
        <f t="shared" ca="1" si="51"/>
        <v>6.7886464464207829E-3</v>
      </c>
    </row>
    <row r="1636" spans="2:8">
      <c r="B1636" s="293">
        <f>'Historical VAR Data'!B4580</f>
        <v>38930</v>
      </c>
      <c r="C1636" s="292" t="str">
        <f>'Historical VAR Data'!F4580</f>
        <v>51.39</v>
      </c>
      <c r="D1636" s="329">
        <f t="shared" si="50"/>
        <v>-0.35309667673716011</v>
      </c>
      <c r="E1636" s="329">
        <v>6.4629847238542558E-3</v>
      </c>
      <c r="G1636">
        <v>1625</v>
      </c>
      <c r="H1636">
        <f t="shared" ca="1" si="51"/>
        <v>-2.92365247498905E-2</v>
      </c>
    </row>
    <row r="1637" spans="2:8">
      <c r="B1637" s="293">
        <f>'Historical VAR Data'!B4066</f>
        <v>39686</v>
      </c>
      <c r="C1637" s="292" t="str">
        <f>'Historical VAR Data'!F4066</f>
        <v>79.44</v>
      </c>
      <c r="D1637" s="329">
        <f t="shared" si="50"/>
        <v>-1.3827781269641665E-3</v>
      </c>
      <c r="E1637" s="329">
        <v>6.4614215127326855E-3</v>
      </c>
      <c r="G1637">
        <v>1626</v>
      </c>
      <c r="H1637">
        <f t="shared" ca="1" si="51"/>
        <v>1.4996350928582558E-2</v>
      </c>
    </row>
    <row r="1638" spans="2:8">
      <c r="B1638" s="293">
        <f>'Historical VAR Data'!B4127</f>
        <v>39598</v>
      </c>
      <c r="C1638" s="292" t="str">
        <f>'Historical VAR Data'!F4127</f>
        <v>79.55</v>
      </c>
      <c r="D1638" s="329">
        <f t="shared" si="50"/>
        <v>-0.19140069119739783</v>
      </c>
      <c r="E1638" s="329">
        <v>6.4524291497974557E-3</v>
      </c>
      <c r="G1638">
        <v>1627</v>
      </c>
      <c r="H1638">
        <f t="shared" ca="1" si="51"/>
        <v>3.219618115981134E-3</v>
      </c>
    </row>
    <row r="1639" spans="2:8">
      <c r="B1639" s="293">
        <f>'Historical VAR Data'!B909</f>
        <v>44371</v>
      </c>
      <c r="C1639" s="292" t="str">
        <f>'Historical VAR Data'!F909</f>
        <v>98.38</v>
      </c>
      <c r="D1639" s="329">
        <f t="shared" si="50"/>
        <v>0.28466962653434313</v>
      </c>
      <c r="E1639" s="329">
        <v>6.4450127877237386E-3</v>
      </c>
      <c r="G1639">
        <v>1628</v>
      </c>
      <c r="H1639">
        <f t="shared" ca="1" si="51"/>
        <v>2.6830643163619126E-3</v>
      </c>
    </row>
    <row r="1640" spans="2:8">
      <c r="B1640" s="293">
        <f>'Historical VAR Data'!B1049</f>
        <v>44162</v>
      </c>
      <c r="C1640" s="292" t="str">
        <f>'Historical VAR Data'!F1049</f>
        <v>76.58</v>
      </c>
      <c r="D1640" s="329">
        <f t="shared" si="50"/>
        <v>0.13907481778967715</v>
      </c>
      <c r="E1640" s="329">
        <v>6.4397424103035204E-3</v>
      </c>
      <c r="G1640">
        <v>1629</v>
      </c>
      <c r="H1640">
        <f t="shared" ca="1" si="51"/>
        <v>6.7976707441359616E-3</v>
      </c>
    </row>
    <row r="1641" spans="2:8">
      <c r="B1641" s="293">
        <f>'Historical VAR Data'!B2680</f>
        <v>41744</v>
      </c>
      <c r="C1641" s="292" t="str">
        <f>'Historical VAR Data'!F2680</f>
        <v>67.23</v>
      </c>
      <c r="D1641" s="329">
        <f t="shared" si="50"/>
        <v>0.71987720644666153</v>
      </c>
      <c r="E1641" s="329">
        <v>6.4371257485030964E-3</v>
      </c>
      <c r="G1641">
        <v>1630</v>
      </c>
      <c r="H1641">
        <f t="shared" ca="1" si="51"/>
        <v>1.2184475469710371E-2</v>
      </c>
    </row>
    <row r="1642" spans="2:8">
      <c r="B1642" s="293">
        <f>'Historical VAR Data'!B4948</f>
        <v>38392</v>
      </c>
      <c r="C1642" s="292" t="str">
        <f>'Historical VAR Data'!F4948</f>
        <v>39.09</v>
      </c>
      <c r="D1642" s="329">
        <f t="shared" si="50"/>
        <v>-0.50012787723785168</v>
      </c>
      <c r="E1642" s="329">
        <v>6.4366632337796081E-3</v>
      </c>
      <c r="G1642">
        <v>1631</v>
      </c>
      <c r="H1642">
        <f t="shared" ca="1" si="51"/>
        <v>-1.673114532097578E-2</v>
      </c>
    </row>
    <row r="1643" spans="2:8">
      <c r="B1643" s="293">
        <f>'Historical VAR Data'!B3002</f>
        <v>41269</v>
      </c>
      <c r="C1643" s="292" t="str">
        <f>'Historical VAR Data'!F3002</f>
        <v>78.20</v>
      </c>
      <c r="D1643" s="329">
        <f t="shared" si="50"/>
        <v>-0.19406369164176027</v>
      </c>
      <c r="E1643" s="329">
        <v>6.4350064350064346E-3</v>
      </c>
      <c r="G1643">
        <v>1632</v>
      </c>
      <c r="H1643">
        <f t="shared" ca="1" si="51"/>
        <v>1.8319570930106287E-2</v>
      </c>
    </row>
    <row r="1644" spans="2:8">
      <c r="B1644" s="293">
        <f>'Historical VAR Data'!B1742</f>
        <v>43136</v>
      </c>
      <c r="C1644" s="292" t="str">
        <f>'Historical VAR Data'!F1742</f>
        <v>97.03</v>
      </c>
      <c r="D1644" s="329">
        <f t="shared" si="50"/>
        <v>3.2014465007445279E-2</v>
      </c>
      <c r="E1644" s="329">
        <v>6.43086816720262E-3</v>
      </c>
      <c r="G1644">
        <v>1633</v>
      </c>
      <c r="H1644">
        <f t="shared" ca="1" si="51"/>
        <v>2.612755998972055E-2</v>
      </c>
    </row>
    <row r="1645" spans="2:8">
      <c r="B1645" s="293">
        <f>'Historical VAR Data'!B3532</f>
        <v>40480</v>
      </c>
      <c r="C1645" s="292" t="str">
        <f>'Historical VAR Data'!F3532</f>
        <v>94.02</v>
      </c>
      <c r="D1645" s="329">
        <f t="shared" si="50"/>
        <v>0.19923469387755088</v>
      </c>
      <c r="E1645" s="329">
        <v>6.4226075786768819E-3</v>
      </c>
      <c r="G1645">
        <v>1634</v>
      </c>
      <c r="H1645">
        <f t="shared" ca="1" si="51"/>
        <v>-1.1161752866185431E-2</v>
      </c>
    </row>
    <row r="1646" spans="2:8">
      <c r="B1646" s="293">
        <f>'Historical VAR Data'!B2178</f>
        <v>42495</v>
      </c>
      <c r="C1646" s="292" t="str">
        <f>'Historical VAR Data'!F2178</f>
        <v>78.40</v>
      </c>
      <c r="D1646" s="329">
        <f t="shared" si="50"/>
        <v>5.974587726412546E-2</v>
      </c>
      <c r="E1646" s="329">
        <v>6.4184852374839533E-3</v>
      </c>
      <c r="G1646">
        <v>1635</v>
      </c>
      <c r="H1646">
        <f t="shared" ca="1" si="51"/>
        <v>-8.8327652486705453E-3</v>
      </c>
    </row>
    <row r="1647" spans="2:8">
      <c r="B1647" s="293">
        <f>'Historical VAR Data'!B2372</f>
        <v>42202</v>
      </c>
      <c r="C1647" s="292" t="str">
        <f>'Historical VAR Data'!F2372</f>
        <v>73.98</v>
      </c>
      <c r="D1647" s="329">
        <f t="shared" si="50"/>
        <v>-0.67629299028616441</v>
      </c>
      <c r="E1647" s="329">
        <v>6.3936879336144586E-3</v>
      </c>
      <c r="G1647">
        <v>1636</v>
      </c>
      <c r="H1647">
        <f t="shared" ca="1" si="51"/>
        <v>1.9207231187806425E-2</v>
      </c>
    </row>
    <row r="1648" spans="2:8">
      <c r="B1648" s="293">
        <f>'Historical VAR Data'!B322</f>
        <v>45236</v>
      </c>
      <c r="C1648" s="292" t="str">
        <f>'Historical VAR Data'!F322</f>
        <v>228.54</v>
      </c>
      <c r="D1648" s="329">
        <f t="shared" si="50"/>
        <v>1.2996578788488631</v>
      </c>
      <c r="E1648" s="329">
        <v>6.3851336474525016E-3</v>
      </c>
      <c r="G1648">
        <v>1637</v>
      </c>
      <c r="H1648">
        <f t="shared" ca="1" si="51"/>
        <v>-1.7919523221549574E-2</v>
      </c>
    </row>
    <row r="1649" spans="2:8">
      <c r="B1649" s="293">
        <f>'Historical VAR Data'!B890</f>
        <v>44399</v>
      </c>
      <c r="C1649" s="292" t="str">
        <f>'Historical VAR Data'!F890</f>
        <v>99.38</v>
      </c>
      <c r="D1649" s="329">
        <f t="shared" si="50"/>
        <v>8.4460934089917006E-2</v>
      </c>
      <c r="E1649" s="329">
        <v>6.3797468354429921E-3</v>
      </c>
      <c r="G1649">
        <v>1638</v>
      </c>
      <c r="H1649">
        <f t="shared" ca="1" si="51"/>
        <v>-2.4679730330387704E-2</v>
      </c>
    </row>
    <row r="1650" spans="2:8">
      <c r="B1650" s="293">
        <f>'Historical VAR Data'!B1887</f>
        <v>42923</v>
      </c>
      <c r="C1650" s="292" t="str">
        <f>'Historical VAR Data'!F1887</f>
        <v>91.64</v>
      </c>
      <c r="D1650" s="329">
        <f t="shared" si="50"/>
        <v>0.86944104447164416</v>
      </c>
      <c r="E1650" s="329">
        <v>6.3694267515923379E-3</v>
      </c>
      <c r="G1650">
        <v>1639</v>
      </c>
      <c r="H1650">
        <f t="shared" ca="1" si="51"/>
        <v>1.4355349748356616E-2</v>
      </c>
    </row>
    <row r="1651" spans="2:8">
      <c r="B1651" s="293">
        <f>'Historical VAR Data'!B4621</f>
        <v>38873</v>
      </c>
      <c r="C1651" s="292" t="str">
        <f>'Historical VAR Data'!F4621</f>
        <v>49.02</v>
      </c>
      <c r="D1651" s="329">
        <f t="shared" si="50"/>
        <v>-0.48459678267269474</v>
      </c>
      <c r="E1651" s="329">
        <v>6.36419626360095E-3</v>
      </c>
      <c r="G1651">
        <v>1640</v>
      </c>
      <c r="H1651">
        <f t="shared" ca="1" si="51"/>
        <v>1.0723616724748994E-2</v>
      </c>
    </row>
    <row r="1652" spans="2:8">
      <c r="B1652" s="293">
        <f>'Historical VAR Data'!B1559</f>
        <v>43406</v>
      </c>
      <c r="C1652" s="292" t="str">
        <f>'Historical VAR Data'!F1559</f>
        <v>95.11</v>
      </c>
      <c r="D1652" s="329">
        <f t="shared" si="50"/>
        <v>-0.30286593857655947</v>
      </c>
      <c r="E1652" s="329">
        <v>6.3485345466087638E-3</v>
      </c>
      <c r="G1652">
        <v>1641</v>
      </c>
      <c r="H1652">
        <f t="shared" ca="1" si="51"/>
        <v>2.9544879680762803E-2</v>
      </c>
    </row>
    <row r="1653" spans="2:8">
      <c r="B1653" s="293">
        <f>'Historical VAR Data'!B643</f>
        <v>44761</v>
      </c>
      <c r="C1653" s="292" t="str">
        <f>'Historical VAR Data'!F643</f>
        <v>136.43</v>
      </c>
      <c r="D1653" s="329">
        <f t="shared" si="50"/>
        <v>0.40780105252295956</v>
      </c>
      <c r="E1653" s="329">
        <v>6.3435863391606822E-3</v>
      </c>
      <c r="G1653">
        <v>1642</v>
      </c>
      <c r="H1653">
        <f t="shared" ca="1" si="51"/>
        <v>4.4453453550442483E-4</v>
      </c>
    </row>
    <row r="1654" spans="2:8">
      <c r="B1654" s="293">
        <f>'Historical VAR Data'!B1830</f>
        <v>43006</v>
      </c>
      <c r="C1654" s="292" t="str">
        <f>'Historical VAR Data'!F1830</f>
        <v>96.91</v>
      </c>
      <c r="D1654" s="329">
        <f t="shared" si="50"/>
        <v>5.0856647148124025E-2</v>
      </c>
      <c r="E1654" s="329">
        <v>6.3343717549324968E-3</v>
      </c>
      <c r="G1654">
        <v>1643</v>
      </c>
      <c r="H1654">
        <f t="shared" ca="1" si="51"/>
        <v>-2.4040296631180305E-2</v>
      </c>
    </row>
    <row r="1655" spans="2:8">
      <c r="B1655" s="293">
        <f>'Historical VAR Data'!B1886</f>
        <v>42926</v>
      </c>
      <c r="C1655" s="292" t="str">
        <f>'Historical VAR Data'!F1886</f>
        <v>92.22</v>
      </c>
      <c r="D1655" s="329">
        <f t="shared" si="50"/>
        <v>0.18155028827674571</v>
      </c>
      <c r="E1655" s="329">
        <v>6.3291139240506146E-3</v>
      </c>
      <c r="G1655">
        <v>1644</v>
      </c>
      <c r="H1655">
        <f t="shared" ca="1" si="51"/>
        <v>6.4125510197265822E-3</v>
      </c>
    </row>
    <row r="1656" spans="2:8">
      <c r="B1656" s="293">
        <f>'Historical VAR Data'!B2887</f>
        <v>41437</v>
      </c>
      <c r="C1656" s="292" t="str">
        <f>'Historical VAR Data'!F2887</f>
        <v>78.05</v>
      </c>
      <c r="D1656" s="329">
        <f t="shared" si="50"/>
        <v>-0.52905327943039882</v>
      </c>
      <c r="E1656" s="329">
        <v>6.3176895306858542E-3</v>
      </c>
      <c r="G1656">
        <v>1645</v>
      </c>
      <c r="H1656">
        <f t="shared" ca="1" si="51"/>
        <v>-3.7296969779483824E-2</v>
      </c>
    </row>
    <row r="1657" spans="2:8">
      <c r="B1657" s="293">
        <f>'Historical VAR Data'!B469</f>
        <v>45016</v>
      </c>
      <c r="C1657" s="292" t="str">
        <f>'Historical VAR Data'!F469</f>
        <v>165.73</v>
      </c>
      <c r="D1657" s="329">
        <f t="shared" si="50"/>
        <v>1.5325488997555012</v>
      </c>
      <c r="E1657" s="329">
        <v>6.3148946505555414E-3</v>
      </c>
      <c r="G1657">
        <v>1646</v>
      </c>
      <c r="H1657">
        <f t="shared" ca="1" si="51"/>
        <v>1.3636696765214049E-2</v>
      </c>
    </row>
    <row r="1658" spans="2:8">
      <c r="B1658" s="293">
        <f>'Historical VAR Data'!B2344</f>
        <v>42242</v>
      </c>
      <c r="C1658" s="292" t="str">
        <f>'Historical VAR Data'!F2344</f>
        <v>65.44</v>
      </c>
      <c r="D1658" s="329">
        <f t="shared" si="50"/>
        <v>-0.34950298210735586</v>
      </c>
      <c r="E1658" s="329">
        <v>6.3047824081192772E-3</v>
      </c>
      <c r="G1658">
        <v>1647</v>
      </c>
      <c r="H1658">
        <f t="shared" ca="1" si="51"/>
        <v>7.8470018339815741E-3</v>
      </c>
    </row>
    <row r="1659" spans="2:8">
      <c r="B1659" s="293">
        <f>'Historical VAR Data'!B1457</f>
        <v>43559</v>
      </c>
      <c r="C1659" s="292" t="str">
        <f>'Historical VAR Data'!F1457</f>
        <v>100.60</v>
      </c>
      <c r="D1659" s="329">
        <f t="shared" si="50"/>
        <v>1.4521984671238381E-2</v>
      </c>
      <c r="E1659" s="329">
        <v>6.3018905671701052E-3</v>
      </c>
      <c r="G1659">
        <v>1648</v>
      </c>
      <c r="H1659">
        <f t="shared" ca="1" si="51"/>
        <v>-3.8968163928750237E-3</v>
      </c>
    </row>
    <row r="1660" spans="2:8">
      <c r="B1660" s="293">
        <f>'Historical VAR Data'!B3668</f>
        <v>40289</v>
      </c>
      <c r="C1660" s="292" t="str">
        <f>'Historical VAR Data'!F3668</f>
        <v>99.16</v>
      </c>
      <c r="D1660" s="329">
        <f t="shared" si="50"/>
        <v>0.40772288472458829</v>
      </c>
      <c r="E1660" s="329">
        <v>6.2918611731275654E-3</v>
      </c>
      <c r="G1660">
        <v>1649</v>
      </c>
      <c r="H1660">
        <f t="shared" ca="1" si="51"/>
        <v>-2.5682565643263176E-2</v>
      </c>
    </row>
    <row r="1661" spans="2:8">
      <c r="B1661" s="293">
        <f>'Historical VAR Data'!B4021</f>
        <v>39756</v>
      </c>
      <c r="C1661" s="292" t="str">
        <f>'Historical VAR Data'!F4021</f>
        <v>70.44</v>
      </c>
      <c r="D1661" s="329">
        <f t="shared" si="50"/>
        <v>0.516469321851453</v>
      </c>
      <c r="E1661" s="329">
        <v>6.285714285714253E-3</v>
      </c>
      <c r="G1661">
        <v>1650</v>
      </c>
      <c r="H1661">
        <f t="shared" ca="1" si="51"/>
        <v>1.3417609065664157E-2</v>
      </c>
    </row>
    <row r="1662" spans="2:8">
      <c r="B1662" s="293">
        <f>'Historical VAR Data'!B4783</f>
        <v>38629</v>
      </c>
      <c r="C1662" s="292" t="str">
        <f>'Historical VAR Data'!F4783</f>
        <v>46.45</v>
      </c>
      <c r="D1662" s="329">
        <f t="shared" si="50"/>
        <v>-0.45385067607289825</v>
      </c>
      <c r="E1662" s="329">
        <v>6.2824956672445035E-3</v>
      </c>
      <c r="G1662">
        <v>1651</v>
      </c>
      <c r="H1662">
        <f t="shared" ca="1" si="51"/>
        <v>-1.7620661424779624E-2</v>
      </c>
    </row>
    <row r="1663" spans="2:8">
      <c r="B1663" s="293">
        <f>'Historical VAR Data'!B3049</f>
        <v>41194</v>
      </c>
      <c r="C1663" s="292" t="str">
        <f>'Historical VAR Data'!F3049</f>
        <v>85.05</v>
      </c>
      <c r="D1663" s="329">
        <f t="shared" si="50"/>
        <v>-5.3633025481250776E-2</v>
      </c>
      <c r="E1663" s="329">
        <v>6.2707051585423708E-3</v>
      </c>
      <c r="G1663">
        <v>1652</v>
      </c>
      <c r="H1663">
        <f t="shared" ca="1" si="51"/>
        <v>1.3652303221194505E-2</v>
      </c>
    </row>
    <row r="1664" spans="2:8">
      <c r="B1664" s="293">
        <f>'Historical VAR Data'!B3368</f>
        <v>40722</v>
      </c>
      <c r="C1664" s="292" t="str">
        <f>'Historical VAR Data'!F3368</f>
        <v>89.87</v>
      </c>
      <c r="D1664" s="329">
        <f t="shared" si="50"/>
        <v>-0.61145698227410294</v>
      </c>
      <c r="E1664" s="329">
        <v>6.2702944799014919E-3</v>
      </c>
      <c r="G1664">
        <v>1653</v>
      </c>
      <c r="H1664">
        <f t="shared" ca="1" si="51"/>
        <v>-2.9658877586181891E-2</v>
      </c>
    </row>
    <row r="1665" spans="2:8">
      <c r="B1665" s="293">
        <f>'Historical VAR Data'!B332</f>
        <v>45219</v>
      </c>
      <c r="C1665" s="292" t="str">
        <f>'Historical VAR Data'!F332</f>
        <v>231.30</v>
      </c>
      <c r="D1665" s="329">
        <f t="shared" si="50"/>
        <v>2.2715700141442716</v>
      </c>
      <c r="E1665" s="329">
        <v>6.2646828504306865E-3</v>
      </c>
      <c r="G1665">
        <v>1654</v>
      </c>
      <c r="H1665">
        <f t="shared" ca="1" si="51"/>
        <v>2.3887786182065378E-2</v>
      </c>
    </row>
    <row r="1666" spans="2:8">
      <c r="B1666" s="293">
        <f>'Historical VAR Data'!B4029</f>
        <v>39742</v>
      </c>
      <c r="C1666" s="292" t="str">
        <f>'Historical VAR Data'!F4029</f>
        <v>70.70</v>
      </c>
      <c r="D1666" s="329">
        <f t="shared" si="50"/>
        <v>-0.21531631520532735</v>
      </c>
      <c r="E1666" s="329">
        <v>6.2624537432393636E-3</v>
      </c>
      <c r="G1666">
        <v>1655</v>
      </c>
      <c r="H1666">
        <f t="shared" ca="1" si="51"/>
        <v>2.9199731263674158E-2</v>
      </c>
    </row>
    <row r="1667" spans="2:8">
      <c r="B1667" s="293">
        <f>'Historical VAR Data'!B2108</f>
        <v>42594</v>
      </c>
      <c r="C1667" s="292" t="str">
        <f>'Historical VAR Data'!F2108</f>
        <v>90.10</v>
      </c>
      <c r="D1667" s="329">
        <f t="shared" si="50"/>
        <v>0.3322490019222239</v>
      </c>
      <c r="E1667" s="329">
        <v>6.2541880723697568E-3</v>
      </c>
      <c r="G1667">
        <v>1656</v>
      </c>
      <c r="H1667">
        <f t="shared" ca="1" si="51"/>
        <v>3.7699799953491139E-4</v>
      </c>
    </row>
    <row r="1668" spans="2:8">
      <c r="B1668" s="293">
        <f>'Historical VAR Data'!B2324</f>
        <v>42271</v>
      </c>
      <c r="C1668" s="292" t="str">
        <f>'Historical VAR Data'!F2324</f>
        <v>67.63</v>
      </c>
      <c r="D1668" s="329">
        <f t="shared" si="50"/>
        <v>0.2726759503199096</v>
      </c>
      <c r="E1668" s="329">
        <v>6.2490700788573389E-3</v>
      </c>
      <c r="G1668">
        <v>1657</v>
      </c>
      <c r="H1668">
        <f t="shared" ca="1" si="51"/>
        <v>-1.6297146234282498E-2</v>
      </c>
    </row>
    <row r="1669" spans="2:8">
      <c r="B1669" s="293">
        <f>'Historical VAR Data'!B4696</f>
        <v>38761</v>
      </c>
      <c r="C1669" s="292" t="str">
        <f>'Historical VAR Data'!F4696</f>
        <v>53.14</v>
      </c>
      <c r="D1669" s="329">
        <f t="shared" si="50"/>
        <v>-0.68297339219663522</v>
      </c>
      <c r="E1669" s="329">
        <v>6.2488165120242051E-3</v>
      </c>
      <c r="G1669">
        <v>1658</v>
      </c>
      <c r="H1669">
        <f t="shared" ca="1" si="51"/>
        <v>5.7082303043126939E-3</v>
      </c>
    </row>
    <row r="1670" spans="2:8">
      <c r="B1670" s="293">
        <f>'Historical VAR Data'!B476</f>
        <v>45006</v>
      </c>
      <c r="C1670" s="292" t="str">
        <f>'Historical VAR Data'!F476</f>
        <v>167.62</v>
      </c>
      <c r="D1670" s="329">
        <f t="shared" si="50"/>
        <v>1.0786210317460319</v>
      </c>
      <c r="E1670" s="329">
        <v>6.2432464881738018E-3</v>
      </c>
      <c r="G1670">
        <v>1659</v>
      </c>
      <c r="H1670">
        <f t="shared" ca="1" si="51"/>
        <v>-3.9540954852119456E-3</v>
      </c>
    </row>
    <row r="1671" spans="2:8">
      <c r="B1671" s="293">
        <f>'Historical VAR Data'!B2445</f>
        <v>42095</v>
      </c>
      <c r="C1671" s="292" t="str">
        <f>'Historical VAR Data'!F2445</f>
        <v>80.64</v>
      </c>
      <c r="D1671" s="329">
        <f t="shared" si="50"/>
        <v>0.13497536945812813</v>
      </c>
      <c r="E1671" s="329">
        <v>6.2390816071874224E-3</v>
      </c>
      <c r="G1671">
        <v>1660</v>
      </c>
      <c r="H1671">
        <f t="shared" ca="1" si="51"/>
        <v>5.7705398298128346E-3</v>
      </c>
    </row>
    <row r="1672" spans="2:8">
      <c r="B1672" s="293">
        <f>'Historical VAR Data'!B2756</f>
        <v>41631</v>
      </c>
      <c r="C1672" s="292" t="str">
        <f>'Historical VAR Data'!F2756</f>
        <v>71.05</v>
      </c>
      <c r="D1672" s="329">
        <f t="shared" si="50"/>
        <v>-0.29098892326115156</v>
      </c>
      <c r="E1672" s="329">
        <v>6.2314119813057321E-3</v>
      </c>
      <c r="G1672">
        <v>1661</v>
      </c>
      <c r="H1672">
        <f t="shared" ca="1" si="51"/>
        <v>3.370030387171806E-2</v>
      </c>
    </row>
    <row r="1673" spans="2:8">
      <c r="B1673" s="293">
        <f>'Historical VAR Data'!B3679</f>
        <v>40273</v>
      </c>
      <c r="C1673" s="292" t="str">
        <f>'Historical VAR Data'!F3679</f>
        <v>100.21</v>
      </c>
      <c r="D1673" s="329">
        <f t="shared" si="50"/>
        <v>-3.290870488322728E-2</v>
      </c>
      <c r="E1673" s="329">
        <v>6.2255246510692875E-3</v>
      </c>
      <c r="G1673">
        <v>1662</v>
      </c>
      <c r="H1673">
        <f t="shared" ca="1" si="51"/>
        <v>-2.0658001680434235E-2</v>
      </c>
    </row>
    <row r="1674" spans="2:8">
      <c r="B1674" s="293">
        <f>'Historical VAR Data'!B1796</f>
        <v>43056</v>
      </c>
      <c r="C1674" s="292" t="str">
        <f>'Historical VAR Data'!F1796</f>
        <v>103.62</v>
      </c>
      <c r="D1674" s="329">
        <f t="shared" si="50"/>
        <v>0.12215724496426252</v>
      </c>
      <c r="E1674" s="329">
        <v>6.2147989900951696E-3</v>
      </c>
      <c r="G1674">
        <v>1663</v>
      </c>
      <c r="H1674">
        <f t="shared" ca="1" si="51"/>
        <v>-3.5286328331280641E-2</v>
      </c>
    </row>
    <row r="1675" spans="2:8">
      <c r="B1675" s="293">
        <f>'Historical VAR Data'!B1646</f>
        <v>43277</v>
      </c>
      <c r="C1675" s="292" t="str">
        <f>'Historical VAR Data'!F1646</f>
        <v>92.34</v>
      </c>
      <c r="D1675" s="329">
        <f t="shared" si="50"/>
        <v>1.4775959216528038</v>
      </c>
      <c r="E1675" s="329">
        <v>6.2111801242236836E-3</v>
      </c>
      <c r="G1675">
        <v>1664</v>
      </c>
      <c r="H1675">
        <f t="shared" ca="1" si="51"/>
        <v>-2.7669809330092093E-2</v>
      </c>
    </row>
    <row r="1676" spans="2:8">
      <c r="B1676" s="293">
        <f>'Historical VAR Data'!B4865</f>
        <v>38511</v>
      </c>
      <c r="C1676" s="292" t="str">
        <f>'Historical VAR Data'!F4865</f>
        <v>37.27</v>
      </c>
      <c r="D1676" s="329">
        <f t="shared" ref="D1676:D1739" si="52">(C1676-C1677)/C1677</f>
        <v>-0.57498004333447372</v>
      </c>
      <c r="E1676" s="329">
        <v>6.2095032397409284E-3</v>
      </c>
      <c r="G1676">
        <v>1665</v>
      </c>
      <c r="H1676">
        <f t="shared" ca="1" si="51"/>
        <v>-1.697916088316179E-2</v>
      </c>
    </row>
    <row r="1677" spans="2:8">
      <c r="B1677" s="293">
        <f>'Historical VAR Data'!B3447</f>
        <v>40606</v>
      </c>
      <c r="C1677" s="292" t="str">
        <f>'Historical VAR Data'!F3447</f>
        <v>87.69</v>
      </c>
      <c r="D1677" s="329">
        <f t="shared" si="52"/>
        <v>0.10025094102885815</v>
      </c>
      <c r="E1677" s="329">
        <v>6.1962134251289961E-3</v>
      </c>
      <c r="G1677">
        <v>1666</v>
      </c>
      <c r="H1677">
        <f t="shared" ref="H1677:H1740" ca="1" si="53">_xlfn.NORM.INV(RAND(),N$12,N$13)</f>
        <v>-6.6807471557922132E-3</v>
      </c>
    </row>
    <row r="1678" spans="2:8">
      <c r="B1678" s="293">
        <f>'Historical VAR Data'!B2537</f>
        <v>41961</v>
      </c>
      <c r="C1678" s="292" t="str">
        <f>'Historical VAR Data'!F2537</f>
        <v>79.70</v>
      </c>
      <c r="D1678" s="329">
        <f t="shared" si="52"/>
        <v>-0.51044226044226049</v>
      </c>
      <c r="E1678" s="329">
        <v>6.1860876152002161E-3</v>
      </c>
      <c r="G1678">
        <v>1667</v>
      </c>
      <c r="H1678">
        <f t="shared" ca="1" si="53"/>
        <v>7.6071508666615659E-4</v>
      </c>
    </row>
    <row r="1679" spans="2:8">
      <c r="B1679" s="293">
        <f>'Historical VAR Data'!B452</f>
        <v>45044</v>
      </c>
      <c r="C1679" s="292" t="str">
        <f>'Historical VAR Data'!F452</f>
        <v>162.80</v>
      </c>
      <c r="D1679" s="329">
        <f t="shared" si="52"/>
        <v>0.96073708298205474</v>
      </c>
      <c r="E1679" s="329">
        <v>6.180469715698393E-3</v>
      </c>
      <c r="G1679">
        <v>1668</v>
      </c>
      <c r="H1679">
        <f t="shared" ca="1" si="53"/>
        <v>-2.042870236071492E-2</v>
      </c>
    </row>
    <row r="1680" spans="2:8">
      <c r="B1680" s="293">
        <f>'Historical VAR Data'!B4045</f>
        <v>39716</v>
      </c>
      <c r="C1680" s="292" t="str">
        <f>'Historical VAR Data'!F4045</f>
        <v>83.03</v>
      </c>
      <c r="D1680" s="329">
        <f t="shared" si="52"/>
        <v>-0.52847975467090691</v>
      </c>
      <c r="E1680" s="329">
        <v>6.1803199224431064E-3</v>
      </c>
      <c r="G1680">
        <v>1669</v>
      </c>
      <c r="H1680">
        <f t="shared" ca="1" si="53"/>
        <v>-3.0934134876199203E-3</v>
      </c>
    </row>
    <row r="1681" spans="2:8">
      <c r="B1681" s="293">
        <f>'Historical VAR Data'!B411</f>
        <v>45104</v>
      </c>
      <c r="C1681" s="292" t="str">
        <f>'Historical VAR Data'!F411</f>
        <v>176.09</v>
      </c>
      <c r="D1681" s="329">
        <f t="shared" si="52"/>
        <v>1.2494890137966275</v>
      </c>
      <c r="E1681" s="329">
        <v>6.1710759385178709E-3</v>
      </c>
      <c r="G1681">
        <v>1670</v>
      </c>
      <c r="H1681">
        <f t="shared" ca="1" si="53"/>
        <v>2.1583892343650192E-2</v>
      </c>
    </row>
    <row r="1682" spans="2:8">
      <c r="B1682" s="293">
        <f>'Historical VAR Data'!B3007</f>
        <v>41261</v>
      </c>
      <c r="C1682" s="292" t="str">
        <f>'Historical VAR Data'!F3007</f>
        <v>78.28</v>
      </c>
      <c r="D1682" s="329">
        <f t="shared" si="52"/>
        <v>-5.1072522982625185E-4</v>
      </c>
      <c r="E1682" s="329">
        <v>6.1696658097686891E-3</v>
      </c>
      <c r="G1682">
        <v>1671</v>
      </c>
      <c r="H1682">
        <f t="shared" ca="1" si="53"/>
        <v>1.7982781671281634E-2</v>
      </c>
    </row>
    <row r="1683" spans="2:8">
      <c r="B1683" s="293">
        <f>'Historical VAR Data'!B3135</f>
        <v>41068</v>
      </c>
      <c r="C1683" s="292" t="str">
        <f>'Historical VAR Data'!F3135</f>
        <v>78.32</v>
      </c>
      <c r="D1683" s="329">
        <f t="shared" si="52"/>
        <v>-0.15857327030511395</v>
      </c>
      <c r="E1683" s="329">
        <v>6.1664953751283365E-3</v>
      </c>
      <c r="G1683">
        <v>1672</v>
      </c>
      <c r="H1683">
        <f t="shared" ca="1" si="53"/>
        <v>-1.425235425957039E-2</v>
      </c>
    </row>
    <row r="1684" spans="2:8">
      <c r="B1684" s="293">
        <f>'Historical VAR Data'!B2030</f>
        <v>42713</v>
      </c>
      <c r="C1684" s="292" t="str">
        <f>'Historical VAR Data'!F2030</f>
        <v>93.08</v>
      </c>
      <c r="D1684" s="329">
        <f t="shared" si="52"/>
        <v>-9.6597617258777947E-4</v>
      </c>
      <c r="E1684" s="329">
        <v>6.1614960544805223E-3</v>
      </c>
      <c r="G1684">
        <v>1673</v>
      </c>
      <c r="H1684">
        <f t="shared" ca="1" si="53"/>
        <v>2.3294372191613202E-2</v>
      </c>
    </row>
    <row r="1685" spans="2:8">
      <c r="B1685" s="293">
        <f>'Historical VAR Data'!B1652</f>
        <v>43269</v>
      </c>
      <c r="C1685" s="292" t="str">
        <f>'Historical VAR Data'!F1652</f>
        <v>93.17</v>
      </c>
      <c r="D1685" s="329">
        <f t="shared" si="52"/>
        <v>0.26520912547528519</v>
      </c>
      <c r="E1685" s="329">
        <v>6.1555075593953288E-3</v>
      </c>
      <c r="G1685">
        <v>1674</v>
      </c>
      <c r="H1685">
        <f t="shared" ca="1" si="53"/>
        <v>-1.6729591233953789E-2</v>
      </c>
    </row>
    <row r="1686" spans="2:8">
      <c r="B1686" s="293">
        <f>'Historical VAR Data'!B2290</f>
        <v>42326</v>
      </c>
      <c r="C1686" s="292" t="str">
        <f>'Historical VAR Data'!F2290</f>
        <v>73.64</v>
      </c>
      <c r="D1686" s="329">
        <f t="shared" si="52"/>
        <v>-0.27455423111023547</v>
      </c>
      <c r="E1686" s="329">
        <v>6.1483809263560988E-3</v>
      </c>
      <c r="G1686">
        <v>1675</v>
      </c>
      <c r="H1686">
        <f t="shared" ca="1" si="53"/>
        <v>1.444779708815511E-2</v>
      </c>
    </row>
    <row r="1687" spans="2:8">
      <c r="B1687" s="293">
        <f>'Historical VAR Data'!B3675</f>
        <v>40277</v>
      </c>
      <c r="C1687" s="292" t="str">
        <f>'Historical VAR Data'!F3675</f>
        <v>101.51</v>
      </c>
      <c r="D1687" s="329">
        <f t="shared" si="52"/>
        <v>0.31882551643497475</v>
      </c>
      <c r="E1687" s="329">
        <v>6.145306769749277E-3</v>
      </c>
      <c r="G1687">
        <v>1676</v>
      </c>
      <c r="H1687">
        <f t="shared" ca="1" si="53"/>
        <v>-1.2847118757010771E-2</v>
      </c>
    </row>
    <row r="1688" spans="2:8">
      <c r="B1688" s="293">
        <f>'Historical VAR Data'!B2950</f>
        <v>41341</v>
      </c>
      <c r="C1688" s="292" t="str">
        <f>'Historical VAR Data'!F2950</f>
        <v>76.97</v>
      </c>
      <c r="D1688" s="329">
        <f t="shared" si="52"/>
        <v>0.50420168067226878</v>
      </c>
      <c r="E1688" s="329">
        <v>6.1437908496731874E-3</v>
      </c>
      <c r="G1688">
        <v>1677</v>
      </c>
      <c r="H1688">
        <f t="shared" ca="1" si="53"/>
        <v>-6.3580796069225027E-3</v>
      </c>
    </row>
    <row r="1689" spans="2:8">
      <c r="B1689" s="293">
        <f>'Historical VAR Data'!B4597</f>
        <v>38905</v>
      </c>
      <c r="C1689" s="292" t="str">
        <f>'Historical VAR Data'!F4597</f>
        <v>51.17</v>
      </c>
      <c r="D1689" s="329">
        <f t="shared" si="52"/>
        <v>-0.44687060858285593</v>
      </c>
      <c r="E1689" s="329">
        <v>6.0951631930790855E-3</v>
      </c>
      <c r="G1689">
        <v>1678</v>
      </c>
      <c r="H1689">
        <f t="shared" ca="1" si="53"/>
        <v>3.5740492280268203E-2</v>
      </c>
    </row>
    <row r="1690" spans="2:8">
      <c r="B1690" s="293">
        <f>'Historical VAR Data'!B1622</f>
        <v>43311</v>
      </c>
      <c r="C1690" s="292" t="str">
        <f>'Historical VAR Data'!F1622</f>
        <v>92.51</v>
      </c>
      <c r="D1690" s="329">
        <f t="shared" si="52"/>
        <v>0.16496662888804947</v>
      </c>
      <c r="E1690" s="329">
        <v>6.0902664491571754E-3</v>
      </c>
      <c r="G1690">
        <v>1679</v>
      </c>
      <c r="H1690">
        <f t="shared" ca="1" si="53"/>
        <v>-2.3711796836979489E-2</v>
      </c>
    </row>
    <row r="1691" spans="2:8">
      <c r="B1691" s="293">
        <f>'Historical VAR Data'!B2174</f>
        <v>42501</v>
      </c>
      <c r="C1691" s="292" t="str">
        <f>'Historical VAR Data'!F2174</f>
        <v>79.41</v>
      </c>
      <c r="D1691" s="329">
        <f t="shared" si="52"/>
        <v>-0.78221161757446123</v>
      </c>
      <c r="E1691" s="329">
        <v>6.0813378943366239E-3</v>
      </c>
      <c r="G1691">
        <v>1680</v>
      </c>
      <c r="H1691">
        <f t="shared" ca="1" si="53"/>
        <v>1.651094482007111E-3</v>
      </c>
    </row>
    <row r="1692" spans="2:8">
      <c r="B1692" s="293">
        <f>'Historical VAR Data'!B163</f>
        <v>45476</v>
      </c>
      <c r="C1692" s="292" t="str">
        <f>'Historical VAR Data'!F163</f>
        <v>364.62</v>
      </c>
      <c r="D1692" s="329">
        <f t="shared" si="52"/>
        <v>3.2250289687137892</v>
      </c>
      <c r="E1692" s="329">
        <v>6.0703051707962823E-3</v>
      </c>
      <c r="G1692">
        <v>1681</v>
      </c>
      <c r="H1692">
        <f t="shared" ca="1" si="53"/>
        <v>-5.8975707097186766E-3</v>
      </c>
    </row>
    <row r="1693" spans="2:8">
      <c r="B1693" s="293">
        <f>'Historical VAR Data'!B3221</f>
        <v>40941</v>
      </c>
      <c r="C1693" s="292" t="str">
        <f>'Historical VAR Data'!F3221</f>
        <v>86.30</v>
      </c>
      <c r="D1693" s="329">
        <f t="shared" si="52"/>
        <v>1.363088718510405</v>
      </c>
      <c r="E1693" s="329">
        <v>6.0620191186756354E-3</v>
      </c>
      <c r="G1693">
        <v>1682</v>
      </c>
      <c r="H1693">
        <f t="shared" ca="1" si="53"/>
        <v>9.0888580142996257E-3</v>
      </c>
    </row>
    <row r="1694" spans="2:8">
      <c r="B1694" s="293">
        <f>'Historical VAR Data'!B4886</f>
        <v>38482</v>
      </c>
      <c r="C1694" s="292" t="str">
        <f>'Historical VAR Data'!F4886</f>
        <v>36.52</v>
      </c>
      <c r="D1694" s="329">
        <f t="shared" si="52"/>
        <v>-0.57702107945332404</v>
      </c>
      <c r="E1694" s="329">
        <v>6.0606060606062254E-3</v>
      </c>
      <c r="G1694">
        <v>1683</v>
      </c>
      <c r="H1694">
        <f t="shared" ca="1" si="53"/>
        <v>-8.1491300929014071E-5</v>
      </c>
    </row>
    <row r="1695" spans="2:8">
      <c r="B1695" s="293">
        <f>'Historical VAR Data'!B3228</f>
        <v>40931</v>
      </c>
      <c r="C1695" s="292" t="str">
        <f>'Historical VAR Data'!F3228</f>
        <v>86.34</v>
      </c>
      <c r="D1695" s="329">
        <f t="shared" si="52"/>
        <v>-5.7526470909289334E-2</v>
      </c>
      <c r="E1695" s="329">
        <v>6.0591936611513663E-3</v>
      </c>
      <c r="G1695">
        <v>1684</v>
      </c>
      <c r="H1695">
        <f t="shared" ca="1" si="53"/>
        <v>1.4703105866910751E-2</v>
      </c>
    </row>
    <row r="1696" spans="2:8">
      <c r="B1696" s="293">
        <f>'Historical VAR Data'!B1889</f>
        <v>42921</v>
      </c>
      <c r="C1696" s="292" t="str">
        <f>'Historical VAR Data'!F1889</f>
        <v>91.61</v>
      </c>
      <c r="D1696" s="329">
        <f t="shared" si="52"/>
        <v>1.4995907230559347</v>
      </c>
      <c r="E1696" s="329">
        <v>6.039973643751341E-3</v>
      </c>
      <c r="G1696">
        <v>1685</v>
      </c>
      <c r="H1696">
        <f t="shared" ca="1" si="53"/>
        <v>2.0441316477153734E-2</v>
      </c>
    </row>
    <row r="1697" spans="2:8">
      <c r="B1697" s="293">
        <f>'Historical VAR Data'!B4882</f>
        <v>38488</v>
      </c>
      <c r="C1697" s="292" t="str">
        <f>'Historical VAR Data'!F4882</f>
        <v>36.65</v>
      </c>
      <c r="D1697" s="329">
        <f t="shared" si="52"/>
        <v>-0.51172395416999739</v>
      </c>
      <c r="E1697" s="329">
        <v>6.0389788635739463E-3</v>
      </c>
      <c r="G1697">
        <v>1686</v>
      </c>
      <c r="H1697">
        <f t="shared" ca="1" si="53"/>
        <v>-8.4789310731932643E-3</v>
      </c>
    </row>
    <row r="1698" spans="2:8">
      <c r="B1698" s="293">
        <f>'Historical VAR Data'!B1172</f>
        <v>43990</v>
      </c>
      <c r="C1698" s="292" t="str">
        <f>'Historical VAR Data'!F1172</f>
        <v>75.06</v>
      </c>
      <c r="D1698" s="329">
        <f t="shared" si="52"/>
        <v>-0.21138894725782731</v>
      </c>
      <c r="E1698" s="329">
        <v>6.0313630880579391E-3</v>
      </c>
      <c r="G1698">
        <v>1687</v>
      </c>
      <c r="H1698">
        <f t="shared" ca="1" si="53"/>
        <v>-2.8344570080709921E-2</v>
      </c>
    </row>
    <row r="1699" spans="2:8">
      <c r="B1699" s="293">
        <f>'Historical VAR Data'!B1870</f>
        <v>42948</v>
      </c>
      <c r="C1699" s="292" t="str">
        <f>'Historical VAR Data'!F1870</f>
        <v>95.18</v>
      </c>
      <c r="D1699" s="329">
        <f t="shared" si="52"/>
        <v>7.3176231818694426E-2</v>
      </c>
      <c r="E1699" s="329">
        <v>6.0247331148927958E-3</v>
      </c>
      <c r="G1699">
        <v>1688</v>
      </c>
      <c r="H1699">
        <f t="shared" ca="1" si="53"/>
        <v>5.2247173652578962E-3</v>
      </c>
    </row>
    <row r="1700" spans="2:8">
      <c r="B1700" s="293">
        <f>'Historical VAR Data'!B3966</f>
        <v>39841</v>
      </c>
      <c r="C1700" s="292" t="str">
        <f>'Historical VAR Data'!F3966</f>
        <v>88.69</v>
      </c>
      <c r="D1700" s="329">
        <f t="shared" si="52"/>
        <v>0.20355543493011263</v>
      </c>
      <c r="E1700" s="329">
        <v>6.0117967332123544E-3</v>
      </c>
      <c r="G1700">
        <v>1689</v>
      </c>
      <c r="H1700">
        <f t="shared" ca="1" si="53"/>
        <v>-2.4267646360687897E-2</v>
      </c>
    </row>
    <row r="1701" spans="2:8">
      <c r="B1701" s="293">
        <f>'Historical VAR Data'!B2246</f>
        <v>42390</v>
      </c>
      <c r="C1701" s="292" t="str">
        <f>'Historical VAR Data'!F2246</f>
        <v>73.69</v>
      </c>
      <c r="D1701" s="329">
        <f t="shared" si="52"/>
        <v>-0.56026972192385727</v>
      </c>
      <c r="E1701" s="329">
        <v>6.0068259385665217E-3</v>
      </c>
      <c r="G1701">
        <v>1690</v>
      </c>
      <c r="H1701">
        <f t="shared" ca="1" si="53"/>
        <v>-3.5138007146029347E-2</v>
      </c>
    </row>
    <row r="1702" spans="2:8">
      <c r="B1702" s="293">
        <f>'Historical VAR Data'!B445</f>
        <v>45056</v>
      </c>
      <c r="C1702" s="292" t="str">
        <f>'Historical VAR Data'!F445</f>
        <v>167.58</v>
      </c>
      <c r="D1702" s="329">
        <f t="shared" si="52"/>
        <v>-0.52398806987643798</v>
      </c>
      <c r="E1702" s="329">
        <v>6.0031216232440867E-3</v>
      </c>
      <c r="G1702">
        <v>1691</v>
      </c>
      <c r="H1702">
        <f t="shared" ca="1" si="53"/>
        <v>-6.5674661706307657E-3</v>
      </c>
    </row>
    <row r="1703" spans="2:8">
      <c r="B1703" s="293">
        <f>'Historical VAR Data'!B171</f>
        <v>45464</v>
      </c>
      <c r="C1703" s="292" t="str">
        <f>'Historical VAR Data'!F171</f>
        <v>352.05</v>
      </c>
      <c r="D1703" s="329">
        <f t="shared" si="52"/>
        <v>2.6821462190147476</v>
      </c>
      <c r="E1703" s="329">
        <v>6.0008572653236832E-3</v>
      </c>
      <c r="G1703">
        <v>1692</v>
      </c>
      <c r="H1703">
        <f t="shared" ca="1" si="53"/>
        <v>5.2238498158513804E-3</v>
      </c>
    </row>
    <row r="1704" spans="2:8">
      <c r="B1704" s="293">
        <f>'Historical VAR Data'!B3610</f>
        <v>40371</v>
      </c>
      <c r="C1704" s="292" t="str">
        <f>'Historical VAR Data'!F3610</f>
        <v>95.61</v>
      </c>
      <c r="D1704" s="329">
        <f t="shared" si="52"/>
        <v>-0.38080435204973773</v>
      </c>
      <c r="E1704" s="329">
        <v>5.9974747474746751E-3</v>
      </c>
      <c r="G1704">
        <v>1693</v>
      </c>
      <c r="H1704">
        <f t="shared" ca="1" si="53"/>
        <v>1.7485655171461573E-2</v>
      </c>
    </row>
    <row r="1705" spans="2:8">
      <c r="B1705" s="293">
        <f>'Historical VAR Data'!B606</f>
        <v>44817</v>
      </c>
      <c r="C1705" s="292" t="str">
        <f>'Historical VAR Data'!F606</f>
        <v>154.41</v>
      </c>
      <c r="D1705" s="329">
        <f t="shared" si="52"/>
        <v>1.0880324543610547</v>
      </c>
      <c r="E1705" s="329">
        <v>5.9938758225290736E-3</v>
      </c>
      <c r="G1705">
        <v>1694</v>
      </c>
      <c r="H1705">
        <f t="shared" ca="1" si="53"/>
        <v>-3.9506777963650873E-3</v>
      </c>
    </row>
    <row r="1706" spans="2:8">
      <c r="B1706" s="293">
        <f>'Historical VAR Data'!B2863</f>
        <v>41471</v>
      </c>
      <c r="C1706" s="292" t="str">
        <f>'Historical VAR Data'!F2863</f>
        <v>73.95</v>
      </c>
      <c r="D1706" s="329">
        <f t="shared" si="52"/>
        <v>-0.26774928210713927</v>
      </c>
      <c r="E1706" s="329">
        <v>5.9855801931709661E-3</v>
      </c>
      <c r="G1706">
        <v>1695</v>
      </c>
      <c r="H1706">
        <f t="shared" ca="1" si="53"/>
        <v>1.4965662576756847E-2</v>
      </c>
    </row>
    <row r="1707" spans="2:8">
      <c r="B1707" s="293">
        <f>'Historical VAR Data'!B3801</f>
        <v>40086</v>
      </c>
      <c r="C1707" s="292" t="str">
        <f>'Historical VAR Data'!F3801</f>
        <v>100.99</v>
      </c>
      <c r="D1707" s="329">
        <f t="shared" si="52"/>
        <v>0.13141384718799001</v>
      </c>
      <c r="E1707" s="329">
        <v>5.9766909054686157E-3</v>
      </c>
      <c r="G1707">
        <v>1696</v>
      </c>
      <c r="H1707">
        <f t="shared" ca="1" si="53"/>
        <v>4.6030539258020989E-2</v>
      </c>
    </row>
    <row r="1708" spans="2:8">
      <c r="B1708" s="293">
        <f>'Historical VAR Data'!B2120</f>
        <v>42578</v>
      </c>
      <c r="C1708" s="292" t="str">
        <f>'Historical VAR Data'!F2120</f>
        <v>89.26</v>
      </c>
      <c r="D1708" s="329">
        <f t="shared" si="52"/>
        <v>-0.42416618282691432</v>
      </c>
      <c r="E1708" s="329">
        <v>5.9731770539840088E-3</v>
      </c>
      <c r="G1708">
        <v>1697</v>
      </c>
      <c r="H1708">
        <f t="shared" ca="1" si="53"/>
        <v>-1.1196210437993978E-2</v>
      </c>
    </row>
    <row r="1709" spans="2:8">
      <c r="B1709" s="293">
        <f>'Historical VAR Data'!B558</f>
        <v>44888</v>
      </c>
      <c r="C1709" s="292" t="str">
        <f>'Historical VAR Data'!F558</f>
        <v>155.01</v>
      </c>
      <c r="D1709" s="329">
        <f t="shared" si="52"/>
        <v>2.8311913000494311</v>
      </c>
      <c r="E1709" s="329">
        <v>5.9705366993314784E-3</v>
      </c>
      <c r="G1709">
        <v>1698</v>
      </c>
      <c r="H1709">
        <f t="shared" ca="1" si="53"/>
        <v>1.7074800963254221E-2</v>
      </c>
    </row>
    <row r="1710" spans="2:8">
      <c r="B1710" s="293">
        <f>'Historical VAR Data'!B4932</f>
        <v>38414</v>
      </c>
      <c r="C1710" s="292" t="str">
        <f>'Historical VAR Data'!F4932</f>
        <v>40.46</v>
      </c>
      <c r="D1710" s="329">
        <f t="shared" si="52"/>
        <v>-0.60106487872214553</v>
      </c>
      <c r="E1710" s="329">
        <v>5.9671805072103925E-3</v>
      </c>
      <c r="G1710">
        <v>1699</v>
      </c>
      <c r="H1710">
        <f t="shared" ca="1" si="53"/>
        <v>1.3847592504989946E-2</v>
      </c>
    </row>
    <row r="1711" spans="2:8">
      <c r="B1711" s="293">
        <f>'Historical VAR Data'!B1450</f>
        <v>43570</v>
      </c>
      <c r="C1711" s="292" t="str">
        <f>'Historical VAR Data'!F1450</f>
        <v>101.42</v>
      </c>
      <c r="D1711" s="329">
        <f t="shared" si="52"/>
        <v>1.2197417377982054</v>
      </c>
      <c r="E1711" s="329">
        <v>5.9512001586987558E-3</v>
      </c>
      <c r="G1711">
        <v>1700</v>
      </c>
      <c r="H1711">
        <f t="shared" ca="1" si="53"/>
        <v>2.9087891086514418E-2</v>
      </c>
    </row>
    <row r="1712" spans="2:8">
      <c r="B1712" s="293">
        <f>'Historical VAR Data'!B4745</f>
        <v>38687</v>
      </c>
      <c r="C1712" s="292" t="str">
        <f>'Historical VAR Data'!F4745</f>
        <v>45.69</v>
      </c>
      <c r="D1712" s="329">
        <f t="shared" si="52"/>
        <v>-0.59168900804289548</v>
      </c>
      <c r="E1712" s="329">
        <v>5.9445178335534128E-3</v>
      </c>
      <c r="G1712">
        <v>1701</v>
      </c>
      <c r="H1712">
        <f t="shared" ca="1" si="53"/>
        <v>-1.710672829550863E-2</v>
      </c>
    </row>
    <row r="1713" spans="2:8">
      <c r="B1713" s="293">
        <f>'Historical VAR Data'!B802</f>
        <v>44530</v>
      </c>
      <c r="C1713" s="292" t="str">
        <f>'Historical VAR Data'!F802</f>
        <v>111.90</v>
      </c>
      <c r="D1713" s="329">
        <f t="shared" si="52"/>
        <v>0.13454324242117013</v>
      </c>
      <c r="E1713" s="329">
        <v>5.933117583603118E-3</v>
      </c>
      <c r="G1713">
        <v>1702</v>
      </c>
      <c r="H1713">
        <f t="shared" ca="1" si="53"/>
        <v>1.5289352987148298E-2</v>
      </c>
    </row>
    <row r="1714" spans="2:8">
      <c r="B1714" s="293">
        <f>'Historical VAR Data'!B1837</f>
        <v>42997</v>
      </c>
      <c r="C1714" s="292" t="str">
        <f>'Historical VAR Data'!F1837</f>
        <v>98.63</v>
      </c>
      <c r="D1714" s="329">
        <f t="shared" si="52"/>
        <v>1.6804123711340158E-2</v>
      </c>
      <c r="E1714" s="329">
        <v>5.9153493115757091E-3</v>
      </c>
      <c r="G1714">
        <v>1703</v>
      </c>
      <c r="H1714">
        <f t="shared" ca="1" si="53"/>
        <v>9.1161053642987056E-4</v>
      </c>
    </row>
    <row r="1715" spans="2:8">
      <c r="B1715" s="293">
        <f>'Historical VAR Data'!B3640</f>
        <v>40329</v>
      </c>
      <c r="C1715" s="292" t="str">
        <f>'Historical VAR Data'!F3640</f>
        <v>97.00</v>
      </c>
      <c r="D1715" s="329">
        <f t="shared" si="52"/>
        <v>0.18610907312301295</v>
      </c>
      <c r="E1715" s="329">
        <v>5.9110235403919227E-3</v>
      </c>
      <c r="G1715">
        <v>1704</v>
      </c>
      <c r="H1715">
        <f t="shared" ca="1" si="53"/>
        <v>-1.7921922960921235E-2</v>
      </c>
    </row>
    <row r="1716" spans="2:8">
      <c r="B1716" s="293">
        <f>'Historical VAR Data'!B2633</f>
        <v>41813</v>
      </c>
      <c r="C1716" s="292" t="str">
        <f>'Historical VAR Data'!F2633</f>
        <v>81.78</v>
      </c>
      <c r="D1716" s="329">
        <f t="shared" si="52"/>
        <v>-0.18691588785046725</v>
      </c>
      <c r="E1716" s="329">
        <v>5.9040590405904552E-3</v>
      </c>
      <c r="G1716">
        <v>1705</v>
      </c>
      <c r="H1716">
        <f t="shared" ca="1" si="53"/>
        <v>1.4444614100127049E-2</v>
      </c>
    </row>
    <row r="1717" spans="2:8">
      <c r="B1717" s="293">
        <f>'Historical VAR Data'!B1698</f>
        <v>43202</v>
      </c>
      <c r="C1717" s="292" t="str">
        <f>'Historical VAR Data'!F1698</f>
        <v>100.58</v>
      </c>
      <c r="D1717" s="329">
        <f t="shared" si="52"/>
        <v>-0.695921637391541</v>
      </c>
      <c r="E1717" s="329">
        <v>5.9005900590059354E-3</v>
      </c>
      <c r="G1717">
        <v>1706</v>
      </c>
      <c r="H1717">
        <f t="shared" ca="1" si="53"/>
        <v>-4.3572256304397015E-3</v>
      </c>
    </row>
    <row r="1718" spans="2:8">
      <c r="B1718" s="293">
        <f>'Historical VAR Data'!B40</f>
        <v>45657</v>
      </c>
      <c r="C1718" s="292" t="str">
        <f>'Historical VAR Data'!F40</f>
        <v>330.77</v>
      </c>
      <c r="D1718" s="329">
        <f t="shared" si="52"/>
        <v>3.1227720304125635</v>
      </c>
      <c r="E1718" s="329">
        <v>5.8997050147492555E-3</v>
      </c>
      <c r="G1718">
        <v>1707</v>
      </c>
      <c r="H1718">
        <f t="shared" ca="1" si="53"/>
        <v>1.4276648931936342E-3</v>
      </c>
    </row>
    <row r="1719" spans="2:8">
      <c r="B1719" s="293">
        <f>'Historical VAR Data'!B2263</f>
        <v>42367</v>
      </c>
      <c r="C1719" s="292" t="str">
        <f>'Historical VAR Data'!F2263</f>
        <v>80.23</v>
      </c>
      <c r="D1719" s="329">
        <f t="shared" si="52"/>
        <v>6.2508277049397418E-2</v>
      </c>
      <c r="E1719" s="329">
        <v>5.8926780341022923E-3</v>
      </c>
      <c r="G1719">
        <v>1708</v>
      </c>
      <c r="H1719">
        <f t="shared" ca="1" si="53"/>
        <v>5.2915749276069134E-3</v>
      </c>
    </row>
    <row r="1720" spans="2:8">
      <c r="B1720" s="293">
        <f>'Historical VAR Data'!B2368</f>
        <v>42208</v>
      </c>
      <c r="C1720" s="292" t="str">
        <f>'Historical VAR Data'!F2368</f>
        <v>75.51</v>
      </c>
      <c r="D1720" s="329">
        <f t="shared" si="52"/>
        <v>-4.5506257110352603E-2</v>
      </c>
      <c r="E1720" s="329">
        <v>5.8611962168644196E-3</v>
      </c>
      <c r="G1720">
        <v>1709</v>
      </c>
      <c r="H1720">
        <f t="shared" ca="1" si="53"/>
        <v>8.4922777851881136E-3</v>
      </c>
    </row>
    <row r="1721" spans="2:8">
      <c r="B1721" s="293">
        <f>'Historical VAR Data'!B2986</f>
        <v>41291</v>
      </c>
      <c r="C1721" s="292" t="str">
        <f>'Historical VAR Data'!F2986</f>
        <v>79.11</v>
      </c>
      <c r="D1721" s="329">
        <f t="shared" si="52"/>
        <v>-0.22212389380530975</v>
      </c>
      <c r="E1721" s="329">
        <v>5.8486967577875866E-3</v>
      </c>
      <c r="G1721">
        <v>1710</v>
      </c>
      <c r="H1721">
        <f t="shared" ca="1" si="53"/>
        <v>1.7617402857541094E-2</v>
      </c>
    </row>
    <row r="1722" spans="2:8">
      <c r="B1722" s="293">
        <f>'Historical VAR Data'!B1754</f>
        <v>43117</v>
      </c>
      <c r="C1722" s="292" t="str">
        <f>'Historical VAR Data'!F1754</f>
        <v>101.70</v>
      </c>
      <c r="D1722" s="329">
        <f t="shared" si="52"/>
        <v>9.1201716738197422E-2</v>
      </c>
      <c r="E1722" s="329">
        <v>5.8352289585600183E-3</v>
      </c>
      <c r="G1722">
        <v>1711</v>
      </c>
      <c r="H1722">
        <f t="shared" ca="1" si="53"/>
        <v>1.0136295487194306E-3</v>
      </c>
    </row>
    <row r="1723" spans="2:8">
      <c r="B1723" s="293">
        <f>'Historical VAR Data'!B1650</f>
        <v>43271</v>
      </c>
      <c r="C1723" s="292" t="str">
        <f>'Historical VAR Data'!F1650</f>
        <v>93.20</v>
      </c>
      <c r="D1723" s="329">
        <f t="shared" si="52"/>
        <v>-1.0728462611298043E-4</v>
      </c>
      <c r="E1723" s="329">
        <v>5.827757392618242E-3</v>
      </c>
      <c r="G1723">
        <v>1712</v>
      </c>
      <c r="H1723">
        <f t="shared" ca="1" si="53"/>
        <v>-3.2086025221835561E-2</v>
      </c>
    </row>
    <row r="1724" spans="2:8">
      <c r="B1724" s="293">
        <f>'Historical VAR Data'!B924</f>
        <v>44350</v>
      </c>
      <c r="C1724" s="292" t="str">
        <f>'Historical VAR Data'!F924</f>
        <v>93.21</v>
      </c>
      <c r="D1724" s="329">
        <f t="shared" si="52"/>
        <v>7.9944386513729482E-2</v>
      </c>
      <c r="E1724" s="329">
        <v>5.8271285205567288E-3</v>
      </c>
      <c r="G1724">
        <v>1713</v>
      </c>
      <c r="H1724">
        <f t="shared" ca="1" si="53"/>
        <v>6.2585653261714681E-3</v>
      </c>
    </row>
    <row r="1725" spans="2:8">
      <c r="B1725" s="293">
        <f>'Historical VAR Data'!B2133</f>
        <v>42559</v>
      </c>
      <c r="C1725" s="292" t="str">
        <f>'Historical VAR Data'!F2133</f>
        <v>86.31</v>
      </c>
      <c r="D1725" s="329">
        <f t="shared" si="52"/>
        <v>1.9730623818525538E-2</v>
      </c>
      <c r="E1725" s="329">
        <v>5.8268267101736389E-3</v>
      </c>
      <c r="G1725">
        <v>1714</v>
      </c>
      <c r="H1725">
        <f t="shared" ca="1" si="53"/>
        <v>-1.0144845892366609E-2</v>
      </c>
    </row>
    <row r="1726" spans="2:8">
      <c r="B1726" s="293">
        <f>'Historical VAR Data'!B3942</f>
        <v>39876</v>
      </c>
      <c r="C1726" s="292" t="str">
        <f>'Historical VAR Data'!F3942</f>
        <v>84.64</v>
      </c>
      <c r="D1726" s="329">
        <f t="shared" si="52"/>
        <v>0.28906487968321665</v>
      </c>
      <c r="E1726" s="329">
        <v>5.8229352346998798E-3</v>
      </c>
      <c r="G1726">
        <v>1715</v>
      </c>
      <c r="H1726">
        <f t="shared" ca="1" si="53"/>
        <v>2.8709628273267836E-2</v>
      </c>
    </row>
    <row r="1727" spans="2:8">
      <c r="B1727" s="293">
        <f>'Historical VAR Data'!B4448</f>
        <v>39126</v>
      </c>
      <c r="C1727" s="292" t="str">
        <f>'Historical VAR Data'!F4448</f>
        <v>65.66</v>
      </c>
      <c r="D1727" s="329">
        <f t="shared" si="52"/>
        <v>-0.35633761395941582</v>
      </c>
      <c r="E1727" s="329">
        <v>5.8210784313724789E-3</v>
      </c>
      <c r="G1727">
        <v>1716</v>
      </c>
      <c r="H1727">
        <f t="shared" ca="1" si="53"/>
        <v>1.0853476185419122E-2</v>
      </c>
    </row>
    <row r="1728" spans="2:8">
      <c r="B1728" s="293">
        <f>'Historical VAR Data'!B1449</f>
        <v>43571</v>
      </c>
      <c r="C1728" s="292" t="str">
        <f>'Historical VAR Data'!F1449</f>
        <v>102.01</v>
      </c>
      <c r="D1728" s="329">
        <f t="shared" si="52"/>
        <v>9.1599785981808471E-2</v>
      </c>
      <c r="E1728" s="329">
        <v>5.8173930191284104E-3</v>
      </c>
      <c r="G1728">
        <v>1717</v>
      </c>
      <c r="H1728">
        <f t="shared" ca="1" si="53"/>
        <v>1.1287008830160502E-2</v>
      </c>
    </row>
    <row r="1729" spans="2:8">
      <c r="B1729" s="293">
        <f>'Historical VAR Data'!B1928</f>
        <v>42865</v>
      </c>
      <c r="C1729" s="292" t="str">
        <f>'Historical VAR Data'!F1928</f>
        <v>93.45</v>
      </c>
      <c r="D1729" s="329">
        <f t="shared" si="52"/>
        <v>-0.60004279905842062</v>
      </c>
      <c r="E1729" s="329">
        <v>5.8120762027769482E-3</v>
      </c>
      <c r="G1729">
        <v>1718</v>
      </c>
      <c r="H1729">
        <f t="shared" ca="1" si="53"/>
        <v>-2.21701365537058E-2</v>
      </c>
    </row>
    <row r="1730" spans="2:8">
      <c r="B1730" s="293">
        <f>'Historical VAR Data'!B336</f>
        <v>45215</v>
      </c>
      <c r="C1730" s="292" t="str">
        <f>'Historical VAR Data'!F336</f>
        <v>233.65</v>
      </c>
      <c r="D1730" s="329">
        <f t="shared" si="52"/>
        <v>1.811672683513839</v>
      </c>
      <c r="E1730" s="329">
        <v>5.8114507102883951E-3</v>
      </c>
      <c r="G1730">
        <v>1719</v>
      </c>
      <c r="H1730">
        <f t="shared" ca="1" si="53"/>
        <v>-1.952240814521344E-2</v>
      </c>
    </row>
    <row r="1731" spans="2:8">
      <c r="B1731" s="293">
        <f>'Historical VAR Data'!B1495</f>
        <v>43501</v>
      </c>
      <c r="C1731" s="292" t="str">
        <f>'Historical VAR Data'!F1495</f>
        <v>83.10</v>
      </c>
      <c r="D1731" s="329">
        <f t="shared" si="52"/>
        <v>0.36970496126586438</v>
      </c>
      <c r="E1731" s="329">
        <v>5.8097312999272543E-3</v>
      </c>
      <c r="G1731">
        <v>1720</v>
      </c>
      <c r="H1731">
        <f t="shared" ca="1" si="53"/>
        <v>1.9076910009125762E-2</v>
      </c>
    </row>
    <row r="1732" spans="2:8">
      <c r="B1732" s="293">
        <f>'Historical VAR Data'!B1218</f>
        <v>43916</v>
      </c>
      <c r="C1732" s="292" t="str">
        <f>'Historical VAR Data'!F1218</f>
        <v>60.67</v>
      </c>
      <c r="D1732" s="329">
        <f t="shared" si="52"/>
        <v>-0.7328372011096923</v>
      </c>
      <c r="E1732" s="329">
        <v>5.8023872679045328E-3</v>
      </c>
      <c r="G1732">
        <v>1721</v>
      </c>
      <c r="H1732">
        <f t="shared" ca="1" si="53"/>
        <v>6.8096105518375772E-3</v>
      </c>
    </row>
    <row r="1733" spans="2:8">
      <c r="B1733" s="293">
        <f>'Historical VAR Data'!B323</f>
        <v>45233</v>
      </c>
      <c r="C1733" s="292" t="str">
        <f>'Historical VAR Data'!F323</f>
        <v>227.09</v>
      </c>
      <c r="D1733" s="329">
        <f t="shared" si="52"/>
        <v>2.1176551345414607</v>
      </c>
      <c r="E1733" s="329">
        <v>5.8021082469660833E-3</v>
      </c>
      <c r="G1733">
        <v>1722</v>
      </c>
      <c r="H1733">
        <f t="shared" ca="1" si="53"/>
        <v>1.1291040000777027E-3</v>
      </c>
    </row>
    <row r="1734" spans="2:8">
      <c r="B1734" s="293">
        <f>'Historical VAR Data'!B2855</f>
        <v>41481</v>
      </c>
      <c r="C1734" s="292" t="str">
        <f>'Historical VAR Data'!F2855</f>
        <v>72.84</v>
      </c>
      <c r="D1734" s="329">
        <f t="shared" si="52"/>
        <v>-2.42464835900871E-2</v>
      </c>
      <c r="E1734" s="329">
        <v>5.7995028997514736E-3</v>
      </c>
      <c r="G1734">
        <v>1723</v>
      </c>
      <c r="H1734">
        <f t="shared" ca="1" si="53"/>
        <v>1.2040330119089405E-2</v>
      </c>
    </row>
    <row r="1735" spans="2:8">
      <c r="B1735" s="293">
        <f>'Historical VAR Data'!B2967</f>
        <v>41318</v>
      </c>
      <c r="C1735" s="292" t="str">
        <f>'Historical VAR Data'!F2967</f>
        <v>74.65</v>
      </c>
      <c r="D1735" s="329">
        <f t="shared" si="52"/>
        <v>-6.5239168544953596E-2</v>
      </c>
      <c r="E1735" s="329">
        <v>5.7935866343304613E-3</v>
      </c>
      <c r="G1735">
        <v>1724</v>
      </c>
      <c r="H1735">
        <f t="shared" ca="1" si="53"/>
        <v>-3.0818229165764148E-2</v>
      </c>
    </row>
    <row r="1736" spans="2:8">
      <c r="B1736" s="293">
        <f>'Historical VAR Data'!B2548</f>
        <v>41942</v>
      </c>
      <c r="C1736" s="292" t="str">
        <f>'Historical VAR Data'!F2548</f>
        <v>79.86</v>
      </c>
      <c r="D1736" s="329">
        <f t="shared" si="52"/>
        <v>-8.0165860400829236E-2</v>
      </c>
      <c r="E1736" s="329">
        <v>5.7934508816120112E-3</v>
      </c>
      <c r="G1736">
        <v>1725</v>
      </c>
      <c r="H1736">
        <f t="shared" ca="1" si="53"/>
        <v>-5.1399265707829716E-3</v>
      </c>
    </row>
    <row r="1737" spans="2:8">
      <c r="B1737" s="293">
        <f>'Historical VAR Data'!B1284</f>
        <v>43819</v>
      </c>
      <c r="C1737" s="292" t="str">
        <f>'Historical VAR Data'!F1284</f>
        <v>86.82</v>
      </c>
      <c r="D1737" s="329">
        <f t="shared" si="52"/>
        <v>-0.38346825734980827</v>
      </c>
      <c r="E1737" s="329">
        <v>5.7924003707136244E-3</v>
      </c>
      <c r="G1737">
        <v>1726</v>
      </c>
      <c r="H1737">
        <f t="shared" ca="1" si="53"/>
        <v>1.0722637975669129E-2</v>
      </c>
    </row>
    <row r="1738" spans="2:8">
      <c r="B1738" s="293">
        <f>'Historical VAR Data'!B630</f>
        <v>44778</v>
      </c>
      <c r="C1738" s="292" t="str">
        <f>'Historical VAR Data'!F630</f>
        <v>140.82</v>
      </c>
      <c r="D1738" s="329">
        <f t="shared" si="52"/>
        <v>2.5143498876965311</v>
      </c>
      <c r="E1738" s="329">
        <v>5.7853010499250221E-3</v>
      </c>
      <c r="G1738">
        <v>1727</v>
      </c>
      <c r="H1738">
        <f t="shared" ca="1" si="53"/>
        <v>-1.4572472862523738E-2</v>
      </c>
    </row>
    <row r="1739" spans="2:8">
      <c r="B1739" s="293">
        <f>'Historical VAR Data'!B4927</f>
        <v>38421</v>
      </c>
      <c r="C1739" s="292" t="str">
        <f>'Historical VAR Data'!F4927</f>
        <v>40.07</v>
      </c>
      <c r="D1739" s="329">
        <f t="shared" si="52"/>
        <v>-0.57615823989845572</v>
      </c>
      <c r="E1739" s="329">
        <v>5.7730923694778325E-3</v>
      </c>
      <c r="G1739">
        <v>1728</v>
      </c>
      <c r="H1739">
        <f t="shared" ca="1" si="53"/>
        <v>-1.2342238492375368E-2</v>
      </c>
    </row>
    <row r="1740" spans="2:8">
      <c r="B1740" s="293">
        <f>'Historical VAR Data'!B865</f>
        <v>44435</v>
      </c>
      <c r="C1740" s="292" t="str">
        <f>'Historical VAR Data'!F865</f>
        <v>94.54</v>
      </c>
      <c r="D1740" s="329">
        <f t="shared" ref="D1740:D1803" si="54">(C1740-C1741)/C1741</f>
        <v>0.12427161374717567</v>
      </c>
      <c r="E1740" s="329">
        <v>5.7446808510638967E-3</v>
      </c>
      <c r="G1740">
        <v>1729</v>
      </c>
      <c r="H1740">
        <f t="shared" ca="1" si="53"/>
        <v>-4.7998120225993257E-2</v>
      </c>
    </row>
    <row r="1741" spans="2:8">
      <c r="B1741" s="293">
        <f>'Historical VAR Data'!B4299</f>
        <v>39343</v>
      </c>
      <c r="C1741" s="292" t="str">
        <f>'Historical VAR Data'!F4299</f>
        <v>84.09</v>
      </c>
      <c r="D1741" s="329">
        <f t="shared" si="54"/>
        <v>-0.49507625795604654</v>
      </c>
      <c r="E1741" s="329">
        <v>5.7409400789379741E-3</v>
      </c>
      <c r="G1741">
        <v>1730</v>
      </c>
      <c r="H1741">
        <f t="shared" ref="H1741:H1804" ca="1" si="55">_xlfn.NORM.INV(RAND(),N$12,N$13)</f>
        <v>2.7991315697793616E-3</v>
      </c>
    </row>
    <row r="1742" spans="2:8">
      <c r="B1742" s="293">
        <f>'Historical VAR Data'!B442</f>
        <v>45061</v>
      </c>
      <c r="C1742" s="292" t="str">
        <f>'Historical VAR Data'!F442</f>
        <v>166.54</v>
      </c>
      <c r="D1742" s="329">
        <f t="shared" si="54"/>
        <v>3.5230852797392722</v>
      </c>
      <c r="E1742" s="329">
        <v>5.7370614167521509E-3</v>
      </c>
      <c r="G1742">
        <v>1731</v>
      </c>
      <c r="H1742">
        <f t="shared" ca="1" si="55"/>
        <v>2.2208364004368267E-2</v>
      </c>
    </row>
    <row r="1743" spans="2:8">
      <c r="B1743" s="293">
        <f>'Historical VAR Data'!B4905</f>
        <v>38454</v>
      </c>
      <c r="C1743" s="292" t="str">
        <f>'Historical VAR Data'!F4905</f>
        <v>36.82</v>
      </c>
      <c r="D1743" s="329">
        <f t="shared" si="54"/>
        <v>-0.74086846364979952</v>
      </c>
      <c r="E1743" s="329">
        <v>5.7361376673040389E-3</v>
      </c>
      <c r="G1743">
        <v>1732</v>
      </c>
      <c r="H1743">
        <f t="shared" ca="1" si="55"/>
        <v>1.3124174446995627E-2</v>
      </c>
    </row>
    <row r="1744" spans="2:8">
      <c r="B1744" s="293">
        <f>'Historical VAR Data'!B702</f>
        <v>44677</v>
      </c>
      <c r="C1744" s="292" t="str">
        <f>'Historical VAR Data'!F702</f>
        <v>142.09</v>
      </c>
      <c r="D1744" s="329">
        <f t="shared" si="54"/>
        <v>0.44253807106598986</v>
      </c>
      <c r="E1744" s="329">
        <v>5.7332955832389738E-3</v>
      </c>
      <c r="G1744">
        <v>1733</v>
      </c>
      <c r="H1744">
        <f t="shared" ca="1" si="55"/>
        <v>-1.8163582670000809E-2</v>
      </c>
    </row>
    <row r="1745" spans="2:8">
      <c r="B1745" s="293">
        <f>'Historical VAR Data'!B3746</f>
        <v>40168</v>
      </c>
      <c r="C1745" s="292" t="str">
        <f>'Historical VAR Data'!F3746</f>
        <v>98.50</v>
      </c>
      <c r="D1745" s="329">
        <f t="shared" si="54"/>
        <v>0.6950610910342454</v>
      </c>
      <c r="E1745" s="329">
        <v>5.7177863998366584E-3</v>
      </c>
      <c r="G1745">
        <v>1734</v>
      </c>
      <c r="H1745">
        <f t="shared" ca="1" si="55"/>
        <v>-1.8966700938686458E-2</v>
      </c>
    </row>
    <row r="1746" spans="2:8">
      <c r="B1746" s="293">
        <f>'Historical VAR Data'!B4518</f>
        <v>39022</v>
      </c>
      <c r="C1746" s="292" t="str">
        <f>'Historical VAR Data'!F4518</f>
        <v>58.11</v>
      </c>
      <c r="D1746" s="329">
        <f t="shared" si="54"/>
        <v>-0.17679558011049729</v>
      </c>
      <c r="E1746" s="329">
        <v>5.7113187954309155E-3</v>
      </c>
      <c r="G1746">
        <v>1735</v>
      </c>
      <c r="H1746">
        <f t="shared" ca="1" si="55"/>
        <v>1.245915362934729E-2</v>
      </c>
    </row>
    <row r="1747" spans="2:8">
      <c r="B1747" s="293">
        <f>'Historical VAR Data'!B1064</f>
        <v>44141</v>
      </c>
      <c r="C1747" s="292" t="str">
        <f>'Historical VAR Data'!F1064</f>
        <v>70.59</v>
      </c>
      <c r="D1747" s="329">
        <f t="shared" si="54"/>
        <v>-0.20138024663423462</v>
      </c>
      <c r="E1747" s="329">
        <v>5.6988174953697922E-3</v>
      </c>
      <c r="G1747">
        <v>1736</v>
      </c>
      <c r="H1747">
        <f t="shared" ca="1" si="55"/>
        <v>1.2848501088872324E-2</v>
      </c>
    </row>
    <row r="1748" spans="2:8">
      <c r="B1748" s="293">
        <f>'Historical VAR Data'!B2122</f>
        <v>42576</v>
      </c>
      <c r="C1748" s="292" t="str">
        <f>'Historical VAR Data'!F2122</f>
        <v>88.39</v>
      </c>
      <c r="D1748" s="329">
        <f t="shared" si="54"/>
        <v>0.1621088614251906</v>
      </c>
      <c r="E1748" s="329">
        <v>5.6889293434975539E-3</v>
      </c>
      <c r="G1748">
        <v>1737</v>
      </c>
      <c r="H1748">
        <f t="shared" ca="1" si="55"/>
        <v>1.3157938684165855E-2</v>
      </c>
    </row>
    <row r="1749" spans="2:8">
      <c r="B1749" s="293">
        <f>'Historical VAR Data'!B2509</f>
        <v>42002</v>
      </c>
      <c r="C1749" s="292" t="str">
        <f>'Historical VAR Data'!F2509</f>
        <v>76.06</v>
      </c>
      <c r="D1749" s="329">
        <f t="shared" si="54"/>
        <v>-0.1736201651455889</v>
      </c>
      <c r="E1749" s="329">
        <v>5.6855745074706711E-3</v>
      </c>
      <c r="G1749">
        <v>1738</v>
      </c>
      <c r="H1749">
        <f t="shared" ca="1" si="55"/>
        <v>-2.40060275653779E-2</v>
      </c>
    </row>
    <row r="1750" spans="2:8">
      <c r="B1750" s="293">
        <f>'Historical VAR Data'!B1925</f>
        <v>42870</v>
      </c>
      <c r="C1750" s="292" t="str">
        <f>'Historical VAR Data'!F1925</f>
        <v>92.04</v>
      </c>
      <c r="D1750" s="329">
        <f t="shared" si="54"/>
        <v>0.20486974734912955</v>
      </c>
      <c r="E1750" s="329">
        <v>5.6818181818182939E-3</v>
      </c>
      <c r="G1750">
        <v>1739</v>
      </c>
      <c r="H1750">
        <f t="shared" ca="1" si="55"/>
        <v>4.3403939630494749E-3</v>
      </c>
    </row>
    <row r="1751" spans="2:8">
      <c r="B1751" s="293">
        <f>'Historical VAR Data'!B3125</f>
        <v>41082</v>
      </c>
      <c r="C1751" s="292" t="str">
        <f>'Historical VAR Data'!F3125</f>
        <v>76.39</v>
      </c>
      <c r="D1751" s="329">
        <f t="shared" si="54"/>
        <v>-0.17442991462228466</v>
      </c>
      <c r="E1751" s="329">
        <v>5.6608741442865564E-3</v>
      </c>
      <c r="G1751">
        <v>1740</v>
      </c>
      <c r="H1751">
        <f t="shared" ca="1" si="55"/>
        <v>-9.8294625925340606E-3</v>
      </c>
    </row>
    <row r="1752" spans="2:8">
      <c r="B1752" s="293">
        <f>'Historical VAR Data'!B1930</f>
        <v>42863</v>
      </c>
      <c r="C1752" s="292" t="str">
        <f>'Historical VAR Data'!F1930</f>
        <v>92.53</v>
      </c>
      <c r="D1752" s="329">
        <f t="shared" si="54"/>
        <v>1.1659644194756555</v>
      </c>
      <c r="E1752" s="329">
        <v>5.6515596130854908E-3</v>
      </c>
      <c r="G1752">
        <v>1741</v>
      </c>
      <c r="H1752">
        <f t="shared" ca="1" si="55"/>
        <v>-1.6755508214330094E-2</v>
      </c>
    </row>
    <row r="1753" spans="2:8">
      <c r="B1753" s="293">
        <f>'Historical VAR Data'!B4762</f>
        <v>38663</v>
      </c>
      <c r="C1753" s="292" t="str">
        <f>'Historical VAR Data'!F4762</f>
        <v>42.72</v>
      </c>
      <c r="D1753" s="329">
        <f t="shared" si="54"/>
        <v>-0.51037249283667618</v>
      </c>
      <c r="E1753" s="329">
        <v>5.6497175141243406E-3</v>
      </c>
      <c r="G1753">
        <v>1742</v>
      </c>
      <c r="H1753">
        <f t="shared" ca="1" si="55"/>
        <v>2.4711784755018593E-2</v>
      </c>
    </row>
    <row r="1754" spans="2:8">
      <c r="B1754" s="293">
        <f>'Historical VAR Data'!B3296</f>
        <v>40828</v>
      </c>
      <c r="C1754" s="292" t="str">
        <f>'Historical VAR Data'!F3296</f>
        <v>87.25</v>
      </c>
      <c r="D1754" s="329">
        <f t="shared" si="54"/>
        <v>-4.0154015401540212E-2</v>
      </c>
      <c r="E1754" s="329">
        <v>5.6477639465190741E-3</v>
      </c>
      <c r="G1754">
        <v>1743</v>
      </c>
      <c r="H1754">
        <f t="shared" ca="1" si="55"/>
        <v>3.1574538115383532E-3</v>
      </c>
    </row>
    <row r="1755" spans="2:8">
      <c r="B1755" s="293">
        <f>'Historical VAR Data'!B3203</f>
        <v>40968</v>
      </c>
      <c r="C1755" s="292" t="str">
        <f>'Historical VAR Data'!F3203</f>
        <v>90.90</v>
      </c>
      <c r="D1755" s="329">
        <f t="shared" si="54"/>
        <v>-7.5091575091575047E-2</v>
      </c>
      <c r="E1755" s="329">
        <v>5.6422170594092836E-3</v>
      </c>
      <c r="G1755">
        <v>1744</v>
      </c>
      <c r="H1755">
        <f t="shared" ca="1" si="55"/>
        <v>1.321769491985726E-2</v>
      </c>
    </row>
    <row r="1756" spans="2:8">
      <c r="B1756" s="293">
        <f>'Historical VAR Data'!B1828</f>
        <v>43011</v>
      </c>
      <c r="C1756" s="292" t="str">
        <f>'Historical VAR Data'!F1828</f>
        <v>98.28</v>
      </c>
      <c r="D1756" s="329">
        <f t="shared" si="54"/>
        <v>-9.1491308325712521E-4</v>
      </c>
      <c r="E1756" s="329">
        <v>5.6277499232579263E-3</v>
      </c>
      <c r="G1756">
        <v>1745</v>
      </c>
      <c r="H1756">
        <f t="shared" ca="1" si="55"/>
        <v>-1.1479542220756752E-2</v>
      </c>
    </row>
    <row r="1757" spans="2:8">
      <c r="B1757" s="293">
        <f>'Historical VAR Data'!B3649</f>
        <v>40316</v>
      </c>
      <c r="C1757" s="292" t="str">
        <f>'Historical VAR Data'!F3649</f>
        <v>98.37</v>
      </c>
      <c r="D1757" s="329">
        <f t="shared" si="54"/>
        <v>0.30481496219657783</v>
      </c>
      <c r="E1757" s="329">
        <v>5.6225720711512101E-3</v>
      </c>
      <c r="G1757">
        <v>1746</v>
      </c>
      <c r="H1757">
        <f t="shared" ca="1" si="55"/>
        <v>-3.6672489449751087E-3</v>
      </c>
    </row>
    <row r="1758" spans="2:8">
      <c r="B1758" s="293">
        <f>'Historical VAR Data'!B2806</f>
        <v>41556</v>
      </c>
      <c r="C1758" s="292" t="str">
        <f>'Historical VAR Data'!F2806</f>
        <v>75.39</v>
      </c>
      <c r="D1758" s="329">
        <f t="shared" si="54"/>
        <v>-0.25007460459564307</v>
      </c>
      <c r="E1758" s="329">
        <v>5.602240896358566E-3</v>
      </c>
      <c r="G1758">
        <v>1747</v>
      </c>
      <c r="H1758">
        <f t="shared" ca="1" si="55"/>
        <v>2.3364240082045734E-3</v>
      </c>
    </row>
    <row r="1759" spans="2:8">
      <c r="B1759" s="293">
        <f>'Historical VAR Data'!B1455</f>
        <v>43563</v>
      </c>
      <c r="C1759" s="292" t="str">
        <f>'Historical VAR Data'!F1455</f>
        <v>100.53</v>
      </c>
      <c r="D1759" s="329">
        <f t="shared" si="54"/>
        <v>1.6686893203883554E-2</v>
      </c>
      <c r="E1759" s="329">
        <v>5.601680504151268E-3</v>
      </c>
      <c r="G1759">
        <v>1748</v>
      </c>
      <c r="H1759">
        <f t="shared" ca="1" si="55"/>
        <v>1.3777596135002835E-2</v>
      </c>
    </row>
    <row r="1760" spans="2:8">
      <c r="B1760" s="293">
        <f>'Historical VAR Data'!B3539</f>
        <v>40471</v>
      </c>
      <c r="C1760" s="292" t="str">
        <f>'Historical VAR Data'!F3539</f>
        <v>98.88</v>
      </c>
      <c r="D1760" s="329">
        <f t="shared" si="54"/>
        <v>0.21206177984800192</v>
      </c>
      <c r="E1760" s="329">
        <v>5.5934099460998388E-3</v>
      </c>
      <c r="G1760">
        <v>1749</v>
      </c>
      <c r="H1760">
        <f t="shared" ca="1" si="55"/>
        <v>-1.3228796056118526E-2</v>
      </c>
    </row>
    <row r="1761" spans="2:8">
      <c r="B1761" s="293">
        <f>'Historical VAR Data'!B3183</f>
        <v>40997</v>
      </c>
      <c r="C1761" s="292" t="str">
        <f>'Historical VAR Data'!F3183</f>
        <v>81.58</v>
      </c>
      <c r="D1761" s="329">
        <f t="shared" si="54"/>
        <v>-8.1926626153499896E-2</v>
      </c>
      <c r="E1761" s="329">
        <v>5.5466535190435455E-3</v>
      </c>
      <c r="G1761">
        <v>1750</v>
      </c>
      <c r="H1761">
        <f t="shared" ca="1" si="55"/>
        <v>-1.0531609000056161E-2</v>
      </c>
    </row>
    <row r="1762" spans="2:8">
      <c r="B1762" s="293">
        <f>'Historical VAR Data'!B1336</f>
        <v>43742</v>
      </c>
      <c r="C1762" s="292" t="str">
        <f>'Historical VAR Data'!F1336</f>
        <v>88.86</v>
      </c>
      <c r="D1762" s="329">
        <f t="shared" si="54"/>
        <v>0.35189411227749878</v>
      </c>
      <c r="E1762" s="329">
        <v>5.5448681679302345E-3</v>
      </c>
      <c r="G1762">
        <v>1751</v>
      </c>
      <c r="H1762">
        <f t="shared" ca="1" si="55"/>
        <v>3.5516448231780427E-2</v>
      </c>
    </row>
    <row r="1763" spans="2:8">
      <c r="B1763" s="293">
        <f>'Historical VAR Data'!B4421</f>
        <v>39164</v>
      </c>
      <c r="C1763" s="292" t="str">
        <f>'Historical VAR Data'!F4421</f>
        <v>65.73</v>
      </c>
      <c r="D1763" s="329">
        <f t="shared" si="54"/>
        <v>-0.4009842340289802</v>
      </c>
      <c r="E1763" s="329">
        <v>5.5071133547498763E-3</v>
      </c>
      <c r="G1763">
        <v>1752</v>
      </c>
      <c r="H1763">
        <f t="shared" ca="1" si="55"/>
        <v>2.1874921607832352E-2</v>
      </c>
    </row>
    <row r="1764" spans="2:8">
      <c r="B1764" s="293">
        <f>'Historical VAR Data'!B3730</f>
        <v>40193</v>
      </c>
      <c r="C1764" s="292" t="str">
        <f>'Historical VAR Data'!F3730</f>
        <v>109.73</v>
      </c>
      <c r="D1764" s="329">
        <f t="shared" si="54"/>
        <v>1.2212550607287451</v>
      </c>
      <c r="E1764" s="329">
        <v>5.498029872629053E-3</v>
      </c>
      <c r="G1764">
        <v>1753</v>
      </c>
      <c r="H1764">
        <f t="shared" ca="1" si="55"/>
        <v>3.3402436752757356E-3</v>
      </c>
    </row>
    <row r="1765" spans="2:8">
      <c r="B1765" s="293">
        <f>'Historical VAR Data'!B4601</f>
        <v>38901</v>
      </c>
      <c r="C1765" s="292" t="str">
        <f>'Historical VAR Data'!F4601</f>
        <v>49.40</v>
      </c>
      <c r="D1765" s="329">
        <f t="shared" si="54"/>
        <v>-0.85350809560524299</v>
      </c>
      <c r="E1765" s="329">
        <v>5.4956238550782823E-3</v>
      </c>
      <c r="G1765">
        <v>1754</v>
      </c>
      <c r="H1765">
        <f t="shared" ca="1" si="55"/>
        <v>-9.59742497719707E-3</v>
      </c>
    </row>
    <row r="1766" spans="2:8">
      <c r="B1766" s="293">
        <f>'Historical VAR Data'!B37</f>
        <v>45660</v>
      </c>
      <c r="C1766" s="292" t="str">
        <f>'Historical VAR Data'!F37</f>
        <v>337.22</v>
      </c>
      <c r="D1766" s="329">
        <f t="shared" si="54"/>
        <v>2.0100865839507276</v>
      </c>
      <c r="E1766" s="329">
        <v>5.4863140318445703E-3</v>
      </c>
      <c r="G1766">
        <v>1755</v>
      </c>
      <c r="H1766">
        <f t="shared" ca="1" si="55"/>
        <v>-3.9481015342646156E-2</v>
      </c>
    </row>
    <row r="1767" spans="2:8">
      <c r="B1767" s="293">
        <f>'Historical VAR Data'!B790</f>
        <v>44546</v>
      </c>
      <c r="C1767" s="292" t="str">
        <f>'Historical VAR Data'!F790</f>
        <v>112.03</v>
      </c>
      <c r="D1767" s="329">
        <f t="shared" si="54"/>
        <v>-0.65045241809672383</v>
      </c>
      <c r="E1767" s="329">
        <v>5.4747801112906072E-3</v>
      </c>
      <c r="G1767">
        <v>1756</v>
      </c>
      <c r="H1767">
        <f t="shared" ca="1" si="55"/>
        <v>-2.1442621366613438E-3</v>
      </c>
    </row>
    <row r="1768" spans="2:8">
      <c r="B1768" s="293">
        <f>'Historical VAR Data'!B18</f>
        <v>45687</v>
      </c>
      <c r="C1768" s="292" t="str">
        <f>'Historical VAR Data'!F18</f>
        <v>320.50</v>
      </c>
      <c r="D1768" s="329">
        <f t="shared" si="54"/>
        <v>4.1100127551020407</v>
      </c>
      <c r="E1768" s="329">
        <v>5.458652277575634E-3</v>
      </c>
      <c r="G1768">
        <v>1757</v>
      </c>
      <c r="H1768">
        <f t="shared" ca="1" si="55"/>
        <v>5.0962027247103026E-2</v>
      </c>
    </row>
    <row r="1769" spans="2:8">
      <c r="B1769" s="293">
        <f>'Historical VAR Data'!B2703</f>
        <v>41708</v>
      </c>
      <c r="C1769" s="292" t="str">
        <f>'Historical VAR Data'!F2703</f>
        <v>62.72</v>
      </c>
      <c r="D1769" s="329">
        <f t="shared" si="54"/>
        <v>0.4719549401548932</v>
      </c>
      <c r="E1769" s="329">
        <v>5.4504648925937206E-3</v>
      </c>
      <c r="G1769">
        <v>1758</v>
      </c>
      <c r="H1769">
        <f t="shared" ca="1" si="55"/>
        <v>3.0647935820427928E-2</v>
      </c>
    </row>
    <row r="1770" spans="2:8">
      <c r="B1770" s="293">
        <f>'Historical VAR Data'!B4826</f>
        <v>38566</v>
      </c>
      <c r="C1770" s="292" t="str">
        <f>'Historical VAR Data'!F4826</f>
        <v>42.61</v>
      </c>
      <c r="D1770" s="329">
        <f t="shared" si="54"/>
        <v>-0.72296989792601263</v>
      </c>
      <c r="E1770" s="329">
        <v>5.4270882491740642E-3</v>
      </c>
      <c r="G1770">
        <v>1759</v>
      </c>
      <c r="H1770">
        <f t="shared" ca="1" si="55"/>
        <v>-5.5627422016673467E-3</v>
      </c>
    </row>
    <row r="1771" spans="2:8">
      <c r="B1771" s="293">
        <f>'Historical VAR Data'!B532</f>
        <v>44924</v>
      </c>
      <c r="C1771" s="292" t="str">
        <f>'Historical VAR Data'!F532</f>
        <v>153.81</v>
      </c>
      <c r="D1771" s="329">
        <f t="shared" si="54"/>
        <v>2.4240872662511128</v>
      </c>
      <c r="E1771" s="329">
        <v>5.4255458229834786E-3</v>
      </c>
      <c r="G1771">
        <v>1760</v>
      </c>
      <c r="H1771">
        <f t="shared" ca="1" si="55"/>
        <v>1.8614730840125434E-2</v>
      </c>
    </row>
    <row r="1772" spans="2:8">
      <c r="B1772" s="293">
        <f>'Historical VAR Data'!B4749</f>
        <v>38681</v>
      </c>
      <c r="C1772" s="292" t="str">
        <f>'Historical VAR Data'!F4749</f>
        <v>44.92</v>
      </c>
      <c r="D1772" s="329">
        <f t="shared" si="54"/>
        <v>-0.44233395406579762</v>
      </c>
      <c r="E1772" s="329">
        <v>5.3715308863026409E-3</v>
      </c>
      <c r="G1772">
        <v>1761</v>
      </c>
      <c r="H1772">
        <f t="shared" ca="1" si="55"/>
        <v>1.6362553941534581E-2</v>
      </c>
    </row>
    <row r="1773" spans="2:8">
      <c r="B1773" s="293">
        <f>'Historical VAR Data'!B3936</f>
        <v>39888</v>
      </c>
      <c r="C1773" s="292" t="str">
        <f>'Historical VAR Data'!F3936</f>
        <v>80.55</v>
      </c>
      <c r="D1773" s="329">
        <f t="shared" si="54"/>
        <v>-4.640700840535103E-2</v>
      </c>
      <c r="E1773" s="329">
        <v>5.3669495756364528E-3</v>
      </c>
      <c r="G1773">
        <v>1762</v>
      </c>
      <c r="H1773">
        <f t="shared" ca="1" si="55"/>
        <v>1.4282421552075774E-2</v>
      </c>
    </row>
    <row r="1774" spans="2:8">
      <c r="B1774" s="293">
        <f>'Historical VAR Data'!B3092</f>
        <v>41129</v>
      </c>
      <c r="C1774" s="292" t="str">
        <f>'Historical VAR Data'!F3092</f>
        <v>84.47</v>
      </c>
      <c r="D1774" s="329">
        <f t="shared" si="54"/>
        <v>-0.78881444072203599</v>
      </c>
      <c r="E1774" s="329">
        <v>5.3558676505594243E-3</v>
      </c>
      <c r="G1774">
        <v>1763</v>
      </c>
      <c r="H1774">
        <f t="shared" ca="1" si="55"/>
        <v>1.3865401884647612E-2</v>
      </c>
    </row>
    <row r="1775" spans="2:8">
      <c r="B1775" s="293">
        <f>'Historical VAR Data'!B77</f>
        <v>45601</v>
      </c>
      <c r="C1775" s="292" t="str">
        <f>'Historical VAR Data'!F77</f>
        <v>399.98</v>
      </c>
      <c r="D1775" s="329">
        <f t="shared" si="54"/>
        <v>3.3443032475290546</v>
      </c>
      <c r="E1775" s="329">
        <v>5.3537765489505978E-3</v>
      </c>
      <c r="G1775">
        <v>1764</v>
      </c>
      <c r="H1775">
        <f t="shared" ca="1" si="55"/>
        <v>1.0798282758749951E-2</v>
      </c>
    </row>
    <row r="1776" spans="2:8">
      <c r="B1776" s="293">
        <f>'Historical VAR Data'!B1898</f>
        <v>42907</v>
      </c>
      <c r="C1776" s="292" t="str">
        <f>'Historical VAR Data'!F1898</f>
        <v>92.07</v>
      </c>
      <c r="D1776" s="329">
        <f t="shared" si="54"/>
        <v>-0.28053450027350163</v>
      </c>
      <c r="E1776" s="329">
        <v>5.3505132124917545E-3</v>
      </c>
      <c r="G1776">
        <v>1765</v>
      </c>
      <c r="H1776">
        <f t="shared" ca="1" si="55"/>
        <v>5.4341671276512231E-3</v>
      </c>
    </row>
    <row r="1777" spans="2:8">
      <c r="B1777" s="293">
        <f>'Historical VAR Data'!B654</f>
        <v>44746</v>
      </c>
      <c r="C1777" s="292" t="str">
        <f>'Historical VAR Data'!F654</f>
        <v>127.97</v>
      </c>
      <c r="D1777" s="329">
        <f t="shared" si="54"/>
        <v>1.5161226897365316</v>
      </c>
      <c r="E1777" s="329">
        <v>5.3421321392096207E-3</v>
      </c>
      <c r="G1777">
        <v>1766</v>
      </c>
      <c r="H1777">
        <f t="shared" ca="1" si="55"/>
        <v>-1.2301571321532753E-3</v>
      </c>
    </row>
    <row r="1778" spans="2:8">
      <c r="B1778" s="293">
        <f>'Historical VAR Data'!B4625</f>
        <v>38867</v>
      </c>
      <c r="C1778" s="292" t="str">
        <f>'Historical VAR Data'!F4625</f>
        <v>50.86</v>
      </c>
      <c r="D1778" s="329">
        <f t="shared" si="54"/>
        <v>-0.46157103535888205</v>
      </c>
      <c r="E1778" s="329">
        <v>5.3370231271001383E-3</v>
      </c>
      <c r="G1778">
        <v>1767</v>
      </c>
      <c r="H1778">
        <f t="shared" ca="1" si="55"/>
        <v>-2.0317306020202701E-2</v>
      </c>
    </row>
    <row r="1779" spans="2:8">
      <c r="B1779" s="293">
        <f>'Historical VAR Data'!B939</f>
        <v>44328</v>
      </c>
      <c r="C1779" s="292" t="str">
        <f>'Historical VAR Data'!F939</f>
        <v>94.46</v>
      </c>
      <c r="D1779" s="329">
        <f t="shared" si="54"/>
        <v>-0.78076914150439813</v>
      </c>
      <c r="E1779" s="329">
        <v>5.3214133673903791E-3</v>
      </c>
      <c r="G1779">
        <v>1768</v>
      </c>
      <c r="H1779">
        <f t="shared" ca="1" si="55"/>
        <v>8.6679739779705061E-4</v>
      </c>
    </row>
    <row r="1780" spans="2:8">
      <c r="B1780" s="293">
        <f>'Historical VAR Data'!B103</f>
        <v>45562</v>
      </c>
      <c r="C1780" s="292" t="str">
        <f>'Historical VAR Data'!F103</f>
        <v>430.87</v>
      </c>
      <c r="D1780" s="329">
        <f t="shared" si="54"/>
        <v>1.0814975845410628</v>
      </c>
      <c r="E1780" s="329">
        <v>5.2963135790946841E-3</v>
      </c>
      <c r="G1780">
        <v>1769</v>
      </c>
      <c r="H1780">
        <f t="shared" ca="1" si="55"/>
        <v>-1.0003619281804675E-2</v>
      </c>
    </row>
    <row r="1781" spans="2:8">
      <c r="B1781" s="293">
        <f>'Historical VAR Data'!B381</f>
        <v>45147</v>
      </c>
      <c r="C1781" s="292" t="str">
        <f>'Historical VAR Data'!F381</f>
        <v>207.00</v>
      </c>
      <c r="D1781" s="329">
        <f t="shared" si="54"/>
        <v>1.095353780747039</v>
      </c>
      <c r="E1781" s="329">
        <v>5.2935748628041542E-3</v>
      </c>
      <c r="G1781">
        <v>1770</v>
      </c>
      <c r="H1781">
        <f t="shared" ca="1" si="55"/>
        <v>4.7230251075915212E-3</v>
      </c>
    </row>
    <row r="1782" spans="2:8">
      <c r="B1782" s="293">
        <f>'Historical VAR Data'!B3752</f>
        <v>40158</v>
      </c>
      <c r="C1782" s="292" t="str">
        <f>'Historical VAR Data'!F3752</f>
        <v>98.79</v>
      </c>
      <c r="D1782" s="329">
        <f t="shared" si="54"/>
        <v>0.1295449348273498</v>
      </c>
      <c r="E1782" s="329">
        <v>5.291543706115908E-3</v>
      </c>
      <c r="G1782">
        <v>1771</v>
      </c>
      <c r="H1782">
        <f t="shared" ca="1" si="55"/>
        <v>5.0026056635974385E-3</v>
      </c>
    </row>
    <row r="1783" spans="2:8">
      <c r="B1783" s="293">
        <f>'Historical VAR Data'!B1287</f>
        <v>43816</v>
      </c>
      <c r="C1783" s="292" t="str">
        <f>'Historical VAR Data'!F1287</f>
        <v>87.46</v>
      </c>
      <c r="D1783" s="329">
        <f t="shared" si="54"/>
        <v>-0.78404405047038206</v>
      </c>
      <c r="E1783" s="329">
        <v>5.2873563218390086E-3</v>
      </c>
      <c r="G1783">
        <v>1772</v>
      </c>
      <c r="H1783">
        <f t="shared" ca="1" si="55"/>
        <v>-4.7353184912623456E-3</v>
      </c>
    </row>
    <row r="1784" spans="2:8">
      <c r="B1784" s="293">
        <f>'Historical VAR Data'!B80</f>
        <v>45596</v>
      </c>
      <c r="C1784" s="292" t="str">
        <f>'Historical VAR Data'!F80</f>
        <v>404.99</v>
      </c>
      <c r="D1784" s="329">
        <f t="shared" si="54"/>
        <v>5.6544528425895502</v>
      </c>
      <c r="E1784" s="329">
        <v>5.2871965447053451E-3</v>
      </c>
      <c r="G1784">
        <v>1773</v>
      </c>
      <c r="H1784">
        <f t="shared" ca="1" si="55"/>
        <v>3.0941645287001999E-2</v>
      </c>
    </row>
    <row r="1785" spans="2:8">
      <c r="B1785" s="293">
        <f>'Historical VAR Data'!B4477</f>
        <v>39080</v>
      </c>
      <c r="C1785" s="292" t="str">
        <f>'Historical VAR Data'!F4477</f>
        <v>60.86</v>
      </c>
      <c r="D1785" s="329">
        <f t="shared" si="54"/>
        <v>-0.2893507706679122</v>
      </c>
      <c r="E1785" s="329">
        <v>5.2857614800132192E-3</v>
      </c>
      <c r="G1785">
        <v>1774</v>
      </c>
      <c r="H1785">
        <f t="shared" ca="1" si="55"/>
        <v>-1.5234143380836583E-2</v>
      </c>
    </row>
    <row r="1786" spans="2:8">
      <c r="B1786" s="293">
        <f>'Historical VAR Data'!B2144</f>
        <v>42543</v>
      </c>
      <c r="C1786" s="292" t="str">
        <f>'Historical VAR Data'!F2144</f>
        <v>85.64</v>
      </c>
      <c r="D1786" s="329">
        <f t="shared" si="54"/>
        <v>0.12491790358597143</v>
      </c>
      <c r="E1786" s="329">
        <v>5.2823101302970164E-3</v>
      </c>
      <c r="G1786">
        <v>1775</v>
      </c>
      <c r="H1786">
        <f t="shared" ca="1" si="55"/>
        <v>1.0296791629051137E-2</v>
      </c>
    </row>
    <row r="1787" spans="2:8">
      <c r="B1787" s="293">
        <f>'Historical VAR Data'!B1052</f>
        <v>44159</v>
      </c>
      <c r="C1787" s="292" t="str">
        <f>'Historical VAR Data'!F1052</f>
        <v>76.13</v>
      </c>
      <c r="D1787" s="329">
        <f t="shared" si="54"/>
        <v>-0.6698182764453311</v>
      </c>
      <c r="E1787" s="329">
        <v>5.2819226198335062E-3</v>
      </c>
      <c r="G1787">
        <v>1776</v>
      </c>
      <c r="H1787">
        <f t="shared" ca="1" si="55"/>
        <v>-5.4959744101849154E-3</v>
      </c>
    </row>
    <row r="1788" spans="2:8">
      <c r="B1788" s="293">
        <f>'Historical VAR Data'!B319</f>
        <v>45239</v>
      </c>
      <c r="C1788" s="292" t="str">
        <f>'Historical VAR Data'!F319</f>
        <v>230.57</v>
      </c>
      <c r="D1788" s="329">
        <f t="shared" si="54"/>
        <v>4.7570536828963794</v>
      </c>
      <c r="E1788" s="329">
        <v>5.2755493547261053E-3</v>
      </c>
      <c r="G1788">
        <v>1777</v>
      </c>
      <c r="H1788">
        <f t="shared" ca="1" si="55"/>
        <v>-2.3486963248214596E-3</v>
      </c>
    </row>
    <row r="1789" spans="2:8">
      <c r="B1789" s="293">
        <f>'Historical VAR Data'!B4935</f>
        <v>38411</v>
      </c>
      <c r="C1789" s="292" t="str">
        <f>'Historical VAR Data'!F4935</f>
        <v>40.05</v>
      </c>
      <c r="D1789" s="329">
        <f t="shared" si="54"/>
        <v>-0.74741422805247226</v>
      </c>
      <c r="E1789" s="329">
        <v>5.2710843373492402E-3</v>
      </c>
      <c r="G1789">
        <v>1778</v>
      </c>
      <c r="H1789">
        <f t="shared" ca="1" si="55"/>
        <v>7.5795289674578223E-4</v>
      </c>
    </row>
    <row r="1790" spans="2:8">
      <c r="B1790" s="293">
        <f>'Historical VAR Data'!B601</f>
        <v>44824</v>
      </c>
      <c r="C1790" s="292" t="str">
        <f>'Historical VAR Data'!F601</f>
        <v>158.56</v>
      </c>
      <c r="D1790" s="329">
        <f t="shared" si="54"/>
        <v>1.2395480225988702</v>
      </c>
      <c r="E1790" s="329">
        <v>5.2621568503139074E-3</v>
      </c>
      <c r="G1790">
        <v>1779</v>
      </c>
      <c r="H1790">
        <f t="shared" ca="1" si="55"/>
        <v>1.9740570580042992E-2</v>
      </c>
    </row>
    <row r="1791" spans="2:8">
      <c r="B1791" s="293">
        <f>'Historical VAR Data'!B2846</f>
        <v>41494</v>
      </c>
      <c r="C1791" s="292" t="str">
        <f>'Historical VAR Data'!F2846</f>
        <v>70.80</v>
      </c>
      <c r="D1791" s="329">
        <f t="shared" si="54"/>
        <v>8.6889775867362545E-2</v>
      </c>
      <c r="E1791" s="329">
        <v>5.253443135027549E-3</v>
      </c>
      <c r="G1791">
        <v>1780</v>
      </c>
      <c r="H1791">
        <f t="shared" ca="1" si="55"/>
        <v>7.2661187549038844E-3</v>
      </c>
    </row>
    <row r="1792" spans="2:8">
      <c r="B1792" s="293">
        <f>'Historical VAR Data'!B4423</f>
        <v>39162</v>
      </c>
      <c r="C1792" s="292" t="str">
        <f>'Historical VAR Data'!F4423</f>
        <v>65.14</v>
      </c>
      <c r="D1792" s="329">
        <f t="shared" si="54"/>
        <v>-0.17114136658607967</v>
      </c>
      <c r="E1792" s="329">
        <v>5.2469135802469665E-3</v>
      </c>
      <c r="G1792">
        <v>1781</v>
      </c>
      <c r="H1792">
        <f t="shared" ca="1" si="55"/>
        <v>-1.3690524346527351E-2</v>
      </c>
    </row>
    <row r="1793" spans="2:8">
      <c r="B1793" s="293">
        <f>'Historical VAR Data'!B2475</f>
        <v>42051</v>
      </c>
      <c r="C1793" s="292" t="str">
        <f>'Historical VAR Data'!F2475</f>
        <v>78.59</v>
      </c>
      <c r="D1793" s="329">
        <f t="shared" si="54"/>
        <v>-0.22731294857929399</v>
      </c>
      <c r="E1793" s="329">
        <v>5.2443080071629131E-3</v>
      </c>
      <c r="G1793">
        <v>1782</v>
      </c>
      <c r="H1793">
        <f t="shared" ca="1" si="55"/>
        <v>-9.6678379402475936E-3</v>
      </c>
    </row>
    <row r="1794" spans="2:8">
      <c r="B1794" s="293">
        <f>'Historical VAR Data'!B1681</f>
        <v>43228</v>
      </c>
      <c r="C1794" s="292" t="str">
        <f>'Historical VAR Data'!F1681</f>
        <v>101.71</v>
      </c>
      <c r="D1794" s="329">
        <f t="shared" si="54"/>
        <v>1.8220042046250808E-2</v>
      </c>
      <c r="E1794" s="329">
        <v>5.2381893654871205E-3</v>
      </c>
      <c r="G1794">
        <v>1783</v>
      </c>
      <c r="H1794">
        <f t="shared" ca="1" si="55"/>
        <v>-6.3080275635652707E-3</v>
      </c>
    </row>
    <row r="1795" spans="2:8">
      <c r="B1795" s="293">
        <f>'Historical VAR Data'!B4284</f>
        <v>39365</v>
      </c>
      <c r="C1795" s="292" t="str">
        <f>'Historical VAR Data'!F4284</f>
        <v>99.89</v>
      </c>
      <c r="D1795" s="329">
        <f t="shared" si="54"/>
        <v>3.7494806813460735E-2</v>
      </c>
      <c r="E1795" s="329">
        <v>5.2329676964878334E-3</v>
      </c>
      <c r="G1795">
        <v>1784</v>
      </c>
      <c r="H1795">
        <f t="shared" ca="1" si="55"/>
        <v>-9.4721283325069645E-3</v>
      </c>
    </row>
    <row r="1796" spans="2:8">
      <c r="B1796" s="293">
        <f>'Historical VAR Data'!B3626</f>
        <v>40347</v>
      </c>
      <c r="C1796" s="292" t="str">
        <f>'Historical VAR Data'!F3626</f>
        <v>96.28</v>
      </c>
      <c r="D1796" s="329">
        <f t="shared" si="54"/>
        <v>-1.5555325106295309E-3</v>
      </c>
      <c r="E1796" s="329">
        <v>5.2202965128419297E-3</v>
      </c>
      <c r="G1796">
        <v>1785</v>
      </c>
      <c r="H1796">
        <f t="shared" ca="1" si="55"/>
        <v>2.5128298885337342E-2</v>
      </c>
    </row>
    <row r="1797" spans="2:8">
      <c r="B1797" s="293">
        <f>'Historical VAR Data'!B3690</f>
        <v>40254</v>
      </c>
      <c r="C1797" s="292" t="str">
        <f>'Historical VAR Data'!F3690</f>
        <v>96.43</v>
      </c>
      <c r="D1797" s="329">
        <f t="shared" si="54"/>
        <v>-1.9721459794652816E-2</v>
      </c>
      <c r="E1797" s="329">
        <v>5.2121338475972058E-3</v>
      </c>
      <c r="G1797">
        <v>1786</v>
      </c>
      <c r="H1797">
        <f t="shared" ca="1" si="55"/>
        <v>1.6227269161288329E-2</v>
      </c>
    </row>
    <row r="1798" spans="2:8">
      <c r="B1798" s="293">
        <f>'Historical VAR Data'!B3658</f>
        <v>40303</v>
      </c>
      <c r="C1798" s="292" t="str">
        <f>'Historical VAR Data'!F3658</f>
        <v>98.37</v>
      </c>
      <c r="D1798" s="329">
        <f t="shared" si="54"/>
        <v>-2.0023909145247969E-2</v>
      </c>
      <c r="E1798" s="329">
        <v>5.2115266707541911E-3</v>
      </c>
      <c r="G1798">
        <v>1787</v>
      </c>
      <c r="H1798">
        <f t="shared" ca="1" si="55"/>
        <v>-2.2166228573478313E-3</v>
      </c>
    </row>
    <row r="1799" spans="2:8">
      <c r="B1799" s="293">
        <f>'Historical VAR Data'!B1464</f>
        <v>43549</v>
      </c>
      <c r="C1799" s="292" t="str">
        <f>'Historical VAR Data'!F1464</f>
        <v>100.38</v>
      </c>
      <c r="D1799" s="329">
        <f t="shared" si="54"/>
        <v>0.15127881637802498</v>
      </c>
      <c r="E1799" s="329">
        <v>5.2072902062887646E-3</v>
      </c>
      <c r="G1799">
        <v>1788</v>
      </c>
      <c r="H1799">
        <f t="shared" ca="1" si="55"/>
        <v>-3.3120476341771302E-2</v>
      </c>
    </row>
    <row r="1800" spans="2:8">
      <c r="B1800" s="293">
        <f>'Historical VAR Data'!B1282</f>
        <v>43823</v>
      </c>
      <c r="C1800" s="292" t="str">
        <f>'Historical VAR Data'!F1282</f>
        <v>87.19</v>
      </c>
      <c r="D1800" s="329">
        <f t="shared" si="54"/>
        <v>-0.38559650482700303</v>
      </c>
      <c r="E1800" s="329">
        <v>5.1879179156099015E-3</v>
      </c>
      <c r="G1800">
        <v>1789</v>
      </c>
      <c r="H1800">
        <f t="shared" ca="1" si="55"/>
        <v>-1.7106928763617961E-2</v>
      </c>
    </row>
    <row r="1801" spans="2:8">
      <c r="B1801" s="293">
        <f>'Historical VAR Data'!B677</f>
        <v>44713</v>
      </c>
      <c r="C1801" s="292" t="str">
        <f>'Historical VAR Data'!F677</f>
        <v>141.91</v>
      </c>
      <c r="D1801" s="329">
        <f t="shared" si="54"/>
        <v>0.17660227178509241</v>
      </c>
      <c r="E1801" s="329">
        <v>5.1707040657316171E-3</v>
      </c>
      <c r="G1801">
        <v>1790</v>
      </c>
      <c r="H1801">
        <f t="shared" ca="1" si="55"/>
        <v>2.3794158769344473E-2</v>
      </c>
    </row>
    <row r="1802" spans="2:8">
      <c r="B1802" s="293">
        <f>'Historical VAR Data'!B812</f>
        <v>44515</v>
      </c>
      <c r="C1802" s="292" t="str">
        <f>'Historical VAR Data'!F812</f>
        <v>120.61</v>
      </c>
      <c r="D1802" s="329">
        <f t="shared" si="54"/>
        <v>-0.46705845963501391</v>
      </c>
      <c r="E1802" s="329">
        <v>5.1670972581048802E-3</v>
      </c>
      <c r="G1802">
        <v>1791</v>
      </c>
      <c r="H1802">
        <f t="shared" ca="1" si="55"/>
        <v>-1.4322370836516938E-2</v>
      </c>
    </row>
    <row r="1803" spans="2:8">
      <c r="B1803" s="293">
        <f>'Historical VAR Data'!B326</f>
        <v>45230</v>
      </c>
      <c r="C1803" s="292" t="str">
        <f>'Historical VAR Data'!F326</f>
        <v>226.31</v>
      </c>
      <c r="D1803" s="329">
        <f t="shared" si="54"/>
        <v>1.8239331170451711</v>
      </c>
      <c r="E1803" s="329">
        <v>5.1521208083499734E-3</v>
      </c>
      <c r="G1803">
        <v>1792</v>
      </c>
      <c r="H1803">
        <f t="shared" ca="1" si="55"/>
        <v>7.8596482874519827E-3</v>
      </c>
    </row>
    <row r="1804" spans="2:8">
      <c r="B1804" s="293">
        <f>'Historical VAR Data'!B1028</f>
        <v>44195</v>
      </c>
      <c r="C1804" s="292" t="str">
        <f>'Historical VAR Data'!F1028</f>
        <v>80.14</v>
      </c>
      <c r="D1804" s="329">
        <f t="shared" ref="D1804:D1867" si="56">(C1804-C1805)/C1805</f>
        <v>-0.64602473498233215</v>
      </c>
      <c r="E1804" s="329">
        <v>5.1423554496425007E-3</v>
      </c>
      <c r="G1804">
        <v>1793</v>
      </c>
      <c r="H1804">
        <f t="shared" ca="1" si="55"/>
        <v>-4.8484498265447783E-3</v>
      </c>
    </row>
    <row r="1805" spans="2:8">
      <c r="B1805" s="293">
        <f>'Historical VAR Data'!B340</f>
        <v>45209</v>
      </c>
      <c r="C1805" s="292" t="str">
        <f>'Historical VAR Data'!F340</f>
        <v>226.40</v>
      </c>
      <c r="D1805" s="329">
        <f t="shared" si="56"/>
        <v>2.1936803498377766</v>
      </c>
      <c r="E1805" s="329">
        <v>5.10543840177583E-3</v>
      </c>
      <c r="G1805">
        <v>1794</v>
      </c>
      <c r="H1805">
        <f t="shared" ref="H1805:H1868" ca="1" si="57">_xlfn.NORM.INV(RAND(),N$12,N$13)</f>
        <v>-7.8857419775572694E-3</v>
      </c>
    </row>
    <row r="1806" spans="2:8">
      <c r="B1806" s="293">
        <f>'Historical VAR Data'!B2308</f>
        <v>42297</v>
      </c>
      <c r="C1806" s="292" t="str">
        <f>'Historical VAR Data'!F2308</f>
        <v>70.89</v>
      </c>
      <c r="D1806" s="329">
        <f t="shared" si="56"/>
        <v>-0.42885916854656786</v>
      </c>
      <c r="E1806" s="329">
        <v>5.1042109740535857E-3</v>
      </c>
      <c r="G1806">
        <v>1795</v>
      </c>
      <c r="H1806">
        <f t="shared" ca="1" si="57"/>
        <v>6.2120213584227098E-3</v>
      </c>
    </row>
    <row r="1807" spans="2:8">
      <c r="B1807" s="293">
        <f>'Historical VAR Data'!B750</f>
        <v>44603</v>
      </c>
      <c r="C1807" s="292" t="str">
        <f>'Historical VAR Data'!F750</f>
        <v>124.12</v>
      </c>
      <c r="D1807" s="329">
        <f t="shared" si="56"/>
        <v>0.52800689400467804</v>
      </c>
      <c r="E1807" s="329">
        <v>5.1016276621589579E-3</v>
      </c>
      <c r="G1807">
        <v>1796</v>
      </c>
      <c r="H1807">
        <f t="shared" ca="1" si="57"/>
        <v>-4.0350260910606501E-3</v>
      </c>
    </row>
    <row r="1808" spans="2:8">
      <c r="B1808" s="293">
        <f>'Historical VAR Data'!B1030</f>
        <v>44193</v>
      </c>
      <c r="C1808" s="292" t="str">
        <f>'Historical VAR Data'!F1030</f>
        <v>81.23</v>
      </c>
      <c r="D1808" s="329">
        <f t="shared" si="56"/>
        <v>-0.18015744852644322</v>
      </c>
      <c r="E1808" s="329">
        <v>5.0730017322446284E-3</v>
      </c>
      <c r="G1808">
        <v>1797</v>
      </c>
      <c r="H1808">
        <f t="shared" ca="1" si="57"/>
        <v>-1.6107228936480113E-2</v>
      </c>
    </row>
    <row r="1809" spans="2:8">
      <c r="B1809" s="293">
        <f>'Historical VAR Data'!B873</f>
        <v>44424</v>
      </c>
      <c r="C1809" s="292" t="str">
        <f>'Historical VAR Data'!F873</f>
        <v>99.08</v>
      </c>
      <c r="D1809" s="329">
        <f t="shared" si="56"/>
        <v>3.9664218258132225E-2</v>
      </c>
      <c r="E1809" s="329">
        <v>5.0720227226617974E-3</v>
      </c>
      <c r="G1809">
        <v>1798</v>
      </c>
      <c r="H1809">
        <f t="shared" ca="1" si="57"/>
        <v>1.8535219931923374E-2</v>
      </c>
    </row>
    <row r="1810" spans="2:8">
      <c r="B1810" s="293">
        <f>'Historical VAR Data'!B3500</f>
        <v>40528</v>
      </c>
      <c r="C1810" s="292" t="str">
        <f>'Historical VAR Data'!F3500</f>
        <v>95.30</v>
      </c>
      <c r="D1810" s="329">
        <f t="shared" si="56"/>
        <v>0.41059798697454108</v>
      </c>
      <c r="E1810" s="329">
        <v>5.062223159670998E-3</v>
      </c>
      <c r="G1810">
        <v>1799</v>
      </c>
      <c r="H1810">
        <f t="shared" ca="1" si="57"/>
        <v>2.4800371413920955E-2</v>
      </c>
    </row>
    <row r="1811" spans="2:8">
      <c r="B1811" s="293">
        <f>'Historical VAR Data'!B1125</f>
        <v>44055</v>
      </c>
      <c r="C1811" s="292" t="str">
        <f>'Historical VAR Data'!F1125</f>
        <v>67.56</v>
      </c>
      <c r="D1811" s="329">
        <f t="shared" si="56"/>
        <v>0.257632166790767</v>
      </c>
      <c r="E1811" s="329">
        <v>5.0580184468908568E-3</v>
      </c>
      <c r="G1811">
        <v>1800</v>
      </c>
      <c r="H1811">
        <f t="shared" ca="1" si="57"/>
        <v>1.4248865752653187E-3</v>
      </c>
    </row>
    <row r="1812" spans="2:8">
      <c r="B1812" s="293">
        <f>'Historical VAR Data'!B4575</f>
        <v>38937</v>
      </c>
      <c r="C1812" s="292" t="str">
        <f>'Historical VAR Data'!F4575</f>
        <v>53.72</v>
      </c>
      <c r="D1812" s="329">
        <f t="shared" si="56"/>
        <v>-3.6066750403732244E-2</v>
      </c>
      <c r="E1812" s="329">
        <v>5.0514499532272406E-3</v>
      </c>
      <c r="G1812">
        <v>1801</v>
      </c>
      <c r="H1812">
        <f t="shared" ca="1" si="57"/>
        <v>1.3817866776984529E-2</v>
      </c>
    </row>
    <row r="1813" spans="2:8">
      <c r="B1813" s="293">
        <f>'Historical VAR Data'!B4570</f>
        <v>38945</v>
      </c>
      <c r="C1813" s="292" t="str">
        <f>'Historical VAR Data'!F4570</f>
        <v>55.73</v>
      </c>
      <c r="D1813" s="329">
        <f t="shared" si="56"/>
        <v>-0.4931793379410695</v>
      </c>
      <c r="E1813" s="329">
        <v>5.0495942290350593E-3</v>
      </c>
      <c r="G1813">
        <v>1802</v>
      </c>
      <c r="H1813">
        <f t="shared" ca="1" si="57"/>
        <v>-4.1665169760731998E-4</v>
      </c>
    </row>
    <row r="1814" spans="2:8">
      <c r="B1814" s="293">
        <f>'Historical VAR Data'!B4230</f>
        <v>39444</v>
      </c>
      <c r="C1814" s="292" t="str">
        <f>'Historical VAR Data'!F4230</f>
        <v>109.96</v>
      </c>
      <c r="D1814" s="329">
        <f t="shared" si="56"/>
        <v>0.19301291092546372</v>
      </c>
      <c r="E1814" s="329">
        <v>5.0269628004752506E-3</v>
      </c>
      <c r="G1814">
        <v>1803</v>
      </c>
      <c r="H1814">
        <f t="shared" ca="1" si="57"/>
        <v>-3.0588619008504955E-2</v>
      </c>
    </row>
    <row r="1815" spans="2:8">
      <c r="B1815" s="293">
        <f>'Historical VAR Data'!B2034</f>
        <v>42709</v>
      </c>
      <c r="C1815" s="292" t="str">
        <f>'Historical VAR Data'!F2034</f>
        <v>92.17</v>
      </c>
      <c r="D1815" s="329">
        <f t="shared" si="56"/>
        <v>0.14925187032418952</v>
      </c>
      <c r="E1815" s="329">
        <v>5.0158107076655545E-3</v>
      </c>
      <c r="G1815">
        <v>1804</v>
      </c>
      <c r="H1815">
        <f t="shared" ca="1" si="57"/>
        <v>2.4415659834441536E-2</v>
      </c>
    </row>
    <row r="1816" spans="2:8">
      <c r="B1816" s="293">
        <f>'Historical VAR Data'!B3110</f>
        <v>41103</v>
      </c>
      <c r="C1816" s="292" t="str">
        <f>'Historical VAR Data'!F3110</f>
        <v>80.20</v>
      </c>
      <c r="D1816" s="329">
        <f t="shared" si="56"/>
        <v>0.6645911166459112</v>
      </c>
      <c r="E1816" s="329">
        <v>5.0125313283208737E-3</v>
      </c>
      <c r="G1816">
        <v>1805</v>
      </c>
      <c r="H1816">
        <f t="shared" ca="1" si="57"/>
        <v>-1.1497343230165482E-2</v>
      </c>
    </row>
    <row r="1817" spans="2:8">
      <c r="B1817" s="293">
        <f>'Historical VAR Data'!B4604</f>
        <v>38896</v>
      </c>
      <c r="C1817" s="292" t="str">
        <f>'Historical VAR Data'!F4604</f>
        <v>48.18</v>
      </c>
      <c r="D1817" s="329">
        <f t="shared" si="56"/>
        <v>-0.4000747104968248</v>
      </c>
      <c r="E1817" s="329">
        <v>5.0062578222778891E-3</v>
      </c>
      <c r="G1817">
        <v>1806</v>
      </c>
      <c r="H1817">
        <f t="shared" ca="1" si="57"/>
        <v>3.0815249541000147E-2</v>
      </c>
    </row>
    <row r="1818" spans="2:8">
      <c r="B1818" s="293">
        <f>'Historical VAR Data'!B2607</f>
        <v>41850</v>
      </c>
      <c r="C1818" s="292" t="str">
        <f>'Historical VAR Data'!F2607</f>
        <v>80.31</v>
      </c>
      <c r="D1818" s="329">
        <f t="shared" si="56"/>
        <v>-0.11308669243511867</v>
      </c>
      <c r="E1818" s="329">
        <v>5.0056313352522305E-3</v>
      </c>
      <c r="G1818">
        <v>1807</v>
      </c>
      <c r="H1818">
        <f t="shared" ca="1" si="57"/>
        <v>-6.6171244144776964E-3</v>
      </c>
    </row>
    <row r="1819" spans="2:8">
      <c r="B1819" s="293">
        <f>'Historical VAR Data'!B2107</f>
        <v>42598</v>
      </c>
      <c r="C1819" s="292" t="str">
        <f>'Historical VAR Data'!F2107</f>
        <v>90.55</v>
      </c>
      <c r="D1819" s="329">
        <f t="shared" si="56"/>
        <v>1.2485721380680406</v>
      </c>
      <c r="E1819" s="329">
        <v>4.994450610432884E-3</v>
      </c>
      <c r="G1819">
        <v>1808</v>
      </c>
      <c r="H1819">
        <f t="shared" ca="1" si="57"/>
        <v>-5.3979339922380416E-2</v>
      </c>
    </row>
    <row r="1820" spans="2:8">
      <c r="B1820" s="293">
        <f>'Historical VAR Data'!B4926</f>
        <v>38422</v>
      </c>
      <c r="C1820" s="292" t="str">
        <f>'Historical VAR Data'!F4926</f>
        <v>40.27</v>
      </c>
      <c r="D1820" s="329">
        <f t="shared" si="56"/>
        <v>-0.56614953673777202</v>
      </c>
      <c r="E1820" s="329">
        <v>4.9912652857500087E-3</v>
      </c>
      <c r="G1820">
        <v>1809</v>
      </c>
      <c r="H1820">
        <f t="shared" ca="1" si="57"/>
        <v>3.2244931284420658E-2</v>
      </c>
    </row>
    <row r="1821" spans="2:8">
      <c r="B1821" s="293">
        <f>'Historical VAR Data'!B3497</f>
        <v>40534</v>
      </c>
      <c r="C1821" s="292" t="str">
        <f>'Historical VAR Data'!F3497</f>
        <v>92.82</v>
      </c>
      <c r="D1821" s="329">
        <f t="shared" si="56"/>
        <v>-0.74625478403499179</v>
      </c>
      <c r="E1821" s="329">
        <v>4.9805110437418122E-3</v>
      </c>
      <c r="G1821">
        <v>1810</v>
      </c>
      <c r="H1821">
        <f t="shared" ca="1" si="57"/>
        <v>1.9138381103423519E-2</v>
      </c>
    </row>
    <row r="1822" spans="2:8">
      <c r="B1822" s="293">
        <f>'Historical VAR Data'!B192</f>
        <v>45434</v>
      </c>
      <c r="C1822" s="292" t="str">
        <f>'Historical VAR Data'!F192</f>
        <v>365.80</v>
      </c>
      <c r="D1822" s="329">
        <f t="shared" si="56"/>
        <v>2.9282646048109964</v>
      </c>
      <c r="E1822" s="329">
        <v>4.9726640841781427E-3</v>
      </c>
      <c r="G1822">
        <v>1811</v>
      </c>
      <c r="H1822">
        <f t="shared" ca="1" si="57"/>
        <v>3.3194634122446429E-3</v>
      </c>
    </row>
    <row r="1823" spans="2:8">
      <c r="B1823" s="293">
        <f>'Historical VAR Data'!B3580</f>
        <v>40413</v>
      </c>
      <c r="C1823" s="292" t="str">
        <f>'Historical VAR Data'!F3580</f>
        <v>93.12</v>
      </c>
      <c r="D1823" s="329">
        <f t="shared" si="56"/>
        <v>0.27404569708578463</v>
      </c>
      <c r="E1823" s="329">
        <v>4.9643859270451975E-3</v>
      </c>
      <c r="G1823">
        <v>1812</v>
      </c>
      <c r="H1823">
        <f t="shared" ca="1" si="57"/>
        <v>6.0704536939492704E-3</v>
      </c>
    </row>
    <row r="1824" spans="2:8">
      <c r="B1824" s="293">
        <f>'Historical VAR Data'!B2930</f>
        <v>41373</v>
      </c>
      <c r="C1824" s="292" t="str">
        <f>'Historical VAR Data'!F2930</f>
        <v>73.09</v>
      </c>
      <c r="D1824" s="329">
        <f t="shared" si="56"/>
        <v>-0.21795420500748974</v>
      </c>
      <c r="E1824" s="329">
        <v>4.9498143819606683E-3</v>
      </c>
      <c r="G1824">
        <v>1813</v>
      </c>
      <c r="H1824">
        <f t="shared" ca="1" si="57"/>
        <v>5.978110761035698E-3</v>
      </c>
    </row>
    <row r="1825" spans="2:8">
      <c r="B1825" s="293">
        <f>'Historical VAR Data'!B936</f>
        <v>44334</v>
      </c>
      <c r="C1825" s="292" t="str">
        <f>'Historical VAR Data'!F936</f>
        <v>93.46</v>
      </c>
      <c r="D1825" s="329">
        <f t="shared" si="56"/>
        <v>-0.77785172684271831</v>
      </c>
      <c r="E1825" s="329">
        <v>4.9462365591397177E-3</v>
      </c>
      <c r="G1825">
        <v>1814</v>
      </c>
      <c r="H1825">
        <f t="shared" ca="1" si="57"/>
        <v>-7.5755746378778138E-3</v>
      </c>
    </row>
    <row r="1826" spans="2:8">
      <c r="B1826" s="293">
        <f>'Historical VAR Data'!B92</f>
        <v>45580</v>
      </c>
      <c r="C1826" s="292" t="str">
        <f>'Historical VAR Data'!F92</f>
        <v>420.71</v>
      </c>
      <c r="D1826" s="329">
        <f t="shared" si="56"/>
        <v>3.2235719305290629</v>
      </c>
      <c r="E1826" s="329">
        <v>4.9445824574813517E-3</v>
      </c>
      <c r="G1826">
        <v>1815</v>
      </c>
      <c r="H1826">
        <f t="shared" ca="1" si="57"/>
        <v>6.4673525945143102E-3</v>
      </c>
    </row>
    <row r="1827" spans="2:8">
      <c r="B1827" s="293">
        <f>'Historical VAR Data'!B3564</f>
        <v>40436</v>
      </c>
      <c r="C1827" s="292" t="str">
        <f>'Historical VAR Data'!F3564</f>
        <v>99.61</v>
      </c>
      <c r="D1827" s="329">
        <f t="shared" si="56"/>
        <v>0.16421224871435247</v>
      </c>
      <c r="E1827" s="329">
        <v>4.9435028248587054E-3</v>
      </c>
      <c r="G1827">
        <v>1816</v>
      </c>
      <c r="H1827">
        <f t="shared" ca="1" si="57"/>
        <v>1.3312013314937438E-2</v>
      </c>
    </row>
    <row r="1828" spans="2:8">
      <c r="B1828" s="293">
        <f>'Historical VAR Data'!B3405</f>
        <v>40669</v>
      </c>
      <c r="C1828" s="292" t="str">
        <f>'Historical VAR Data'!F3405</f>
        <v>85.56</v>
      </c>
      <c r="D1828" s="329">
        <f t="shared" si="56"/>
        <v>-0.16158745712885836</v>
      </c>
      <c r="E1828" s="329">
        <v>4.9330514446793714E-3</v>
      </c>
      <c r="G1828">
        <v>1817</v>
      </c>
      <c r="H1828">
        <f t="shared" ca="1" si="57"/>
        <v>-2.8836864317354237E-2</v>
      </c>
    </row>
    <row r="1829" spans="2:8">
      <c r="B1829" s="293">
        <f>'Historical VAR Data'!B3789</f>
        <v>40106</v>
      </c>
      <c r="C1829" s="292" t="str">
        <f>'Historical VAR Data'!F3789</f>
        <v>102.05</v>
      </c>
      <c r="D1829" s="329">
        <f t="shared" si="56"/>
        <v>-0.69326720769461969</v>
      </c>
      <c r="E1829" s="329">
        <v>4.9236829148202859E-3</v>
      </c>
      <c r="G1829">
        <v>1818</v>
      </c>
      <c r="H1829">
        <f t="shared" ca="1" si="57"/>
        <v>-1.3779641224491658E-2</v>
      </c>
    </row>
    <row r="1830" spans="2:8">
      <c r="B1830" s="293">
        <f>'Historical VAR Data'!B44</f>
        <v>45650</v>
      </c>
      <c r="C1830" s="292" t="str">
        <f>'Historical VAR Data'!F44</f>
        <v>332.70</v>
      </c>
      <c r="D1830" s="329">
        <f t="shared" si="56"/>
        <v>2.7610219308161885</v>
      </c>
      <c r="E1830" s="329">
        <v>4.923430090313213E-3</v>
      </c>
      <c r="G1830">
        <v>1819</v>
      </c>
      <c r="H1830">
        <f t="shared" ca="1" si="57"/>
        <v>-1.5133842762854625E-2</v>
      </c>
    </row>
    <row r="1831" spans="2:8">
      <c r="B1831" s="293">
        <f>'Historical VAR Data'!B2646</f>
        <v>41794</v>
      </c>
      <c r="C1831" s="292" t="str">
        <f>'Historical VAR Data'!F2646</f>
        <v>88.46</v>
      </c>
      <c r="D1831" s="329">
        <f t="shared" si="56"/>
        <v>-0.17442837144190398</v>
      </c>
      <c r="E1831" s="329">
        <v>4.8846983982732319E-3</v>
      </c>
      <c r="G1831">
        <v>1820</v>
      </c>
      <c r="H1831">
        <f t="shared" ca="1" si="57"/>
        <v>9.3076058545762223E-3</v>
      </c>
    </row>
    <row r="1832" spans="2:8">
      <c r="B1832" s="293">
        <f>'Historical VAR Data'!B783</f>
        <v>44557</v>
      </c>
      <c r="C1832" s="292" t="str">
        <f>'Historical VAR Data'!F783</f>
        <v>107.15</v>
      </c>
      <c r="D1832" s="329">
        <f t="shared" si="56"/>
        <v>1.3632554036171152</v>
      </c>
      <c r="E1832" s="329">
        <v>4.876676357497986E-3</v>
      </c>
      <c r="G1832">
        <v>1821</v>
      </c>
      <c r="H1832">
        <f t="shared" ca="1" si="57"/>
        <v>2.7767463528631645E-2</v>
      </c>
    </row>
    <row r="1833" spans="2:8">
      <c r="B1833" s="293">
        <f>'Historical VAR Data'!B4755</f>
        <v>38673</v>
      </c>
      <c r="C1833" s="292" t="str">
        <f>'Historical VAR Data'!F4755</f>
        <v>45.34</v>
      </c>
      <c r="D1833" s="329">
        <f t="shared" si="56"/>
        <v>-0.47626198452119661</v>
      </c>
      <c r="E1833" s="329">
        <v>4.8758865248228278E-3</v>
      </c>
      <c r="G1833">
        <v>1822</v>
      </c>
      <c r="H1833">
        <f t="shared" ca="1" si="57"/>
        <v>-6.4503527624885076E-3</v>
      </c>
    </row>
    <row r="1834" spans="2:8">
      <c r="B1834" s="293">
        <f>'Historical VAR Data'!B4160</f>
        <v>39547</v>
      </c>
      <c r="C1834" s="292" t="str">
        <f>'Historical VAR Data'!F4160</f>
        <v>86.57</v>
      </c>
      <c r="D1834" s="329">
        <f t="shared" si="56"/>
        <v>-8.8736842105263225E-2</v>
      </c>
      <c r="E1834" s="329">
        <v>4.8752176436446604E-3</v>
      </c>
      <c r="G1834">
        <v>1823</v>
      </c>
      <c r="H1834">
        <f t="shared" ca="1" si="57"/>
        <v>9.0979691534123688E-3</v>
      </c>
    </row>
    <row r="1835" spans="2:8">
      <c r="B1835" s="293">
        <f>'Historical VAR Data'!B868</f>
        <v>44432</v>
      </c>
      <c r="C1835" s="292" t="str">
        <f>'Historical VAR Data'!F868</f>
        <v>95.00</v>
      </c>
      <c r="D1835" s="329">
        <f t="shared" si="56"/>
        <v>-8.0348499515972865E-2</v>
      </c>
      <c r="E1835" s="329">
        <v>4.8656653268457127E-3</v>
      </c>
      <c r="G1835">
        <v>1824</v>
      </c>
      <c r="H1835">
        <f t="shared" ca="1" si="57"/>
        <v>-2.6511130956262959E-2</v>
      </c>
    </row>
    <row r="1836" spans="2:8">
      <c r="B1836" s="293">
        <f>'Historical VAR Data'!B1767</f>
        <v>43098</v>
      </c>
      <c r="C1836" s="292" t="str">
        <f>'Historical VAR Data'!F1767</f>
        <v>103.30</v>
      </c>
      <c r="D1836" s="329">
        <f t="shared" si="56"/>
        <v>6.0574948665297647E-2</v>
      </c>
      <c r="E1836" s="329">
        <v>4.8638132295719845E-3</v>
      </c>
      <c r="G1836">
        <v>1825</v>
      </c>
      <c r="H1836">
        <f t="shared" ca="1" si="57"/>
        <v>7.4109737831989791E-3</v>
      </c>
    </row>
    <row r="1837" spans="2:8">
      <c r="B1837" s="293">
        <f>'Historical VAR Data'!B1983</f>
        <v>42781</v>
      </c>
      <c r="C1837" s="292" t="str">
        <f>'Historical VAR Data'!F1983</f>
        <v>97.40</v>
      </c>
      <c r="D1837" s="329">
        <f t="shared" si="56"/>
        <v>9.2050678327166818E-2</v>
      </c>
      <c r="E1837" s="329">
        <v>4.848860002063333E-3</v>
      </c>
      <c r="G1837">
        <v>1826</v>
      </c>
      <c r="H1837">
        <f t="shared" ca="1" si="57"/>
        <v>-3.4854925139194429E-2</v>
      </c>
    </row>
    <row r="1838" spans="2:8">
      <c r="B1838" s="293">
        <f>'Historical VAR Data'!B3219</f>
        <v>40945</v>
      </c>
      <c r="C1838" s="292" t="str">
        <f>'Historical VAR Data'!F3219</f>
        <v>89.19</v>
      </c>
      <c r="D1838" s="329">
        <f t="shared" si="56"/>
        <v>0.26456826882177792</v>
      </c>
      <c r="E1838" s="329">
        <v>4.8445245606128055E-3</v>
      </c>
      <c r="G1838">
        <v>1827</v>
      </c>
      <c r="H1838">
        <f t="shared" ca="1" si="57"/>
        <v>-1.3120065937751002E-2</v>
      </c>
    </row>
    <row r="1839" spans="2:8">
      <c r="B1839" s="293">
        <f>'Historical VAR Data'!B4382</f>
        <v>39225</v>
      </c>
      <c r="C1839" s="292" t="str">
        <f>'Historical VAR Data'!F4382</f>
        <v>70.53</v>
      </c>
      <c r="D1839" s="329">
        <f t="shared" si="56"/>
        <v>-0.19660553593803398</v>
      </c>
      <c r="E1839" s="329">
        <v>4.8439948710643031E-3</v>
      </c>
      <c r="G1839">
        <v>1828</v>
      </c>
      <c r="H1839">
        <f t="shared" ca="1" si="57"/>
        <v>1.9258382313495435E-2</v>
      </c>
    </row>
    <row r="1840" spans="2:8">
      <c r="B1840" s="293">
        <f>'Historical VAR Data'!B4162</f>
        <v>39545</v>
      </c>
      <c r="C1840" s="292" t="str">
        <f>'Historical VAR Data'!F4162</f>
        <v>87.79</v>
      </c>
      <c r="D1840" s="329">
        <f t="shared" si="56"/>
        <v>1.468785151856018</v>
      </c>
      <c r="E1840" s="329">
        <v>4.8071420396017129E-3</v>
      </c>
      <c r="G1840">
        <v>1829</v>
      </c>
      <c r="H1840">
        <f t="shared" ca="1" si="57"/>
        <v>-3.2435774135444934E-4</v>
      </c>
    </row>
    <row r="1841" spans="2:8">
      <c r="B1841" s="293">
        <f>'Historical VAR Data'!B4979</f>
        <v>38345</v>
      </c>
      <c r="C1841" s="292" t="str">
        <f>'Historical VAR Data'!F4979</f>
        <v>35.56</v>
      </c>
      <c r="D1841" s="329">
        <f t="shared" si="56"/>
        <v>-0.52888182299947006</v>
      </c>
      <c r="E1841" s="329">
        <v>4.8036168409155613E-3</v>
      </c>
      <c r="G1841">
        <v>1830</v>
      </c>
      <c r="H1841">
        <f t="shared" ca="1" si="57"/>
        <v>5.8549621503783131E-3</v>
      </c>
    </row>
    <row r="1842" spans="2:8">
      <c r="B1842" s="293">
        <f>'Historical VAR Data'!B2384</f>
        <v>42186</v>
      </c>
      <c r="C1842" s="292" t="str">
        <f>'Historical VAR Data'!F2384</f>
        <v>75.48</v>
      </c>
      <c r="D1842" s="329">
        <f t="shared" si="56"/>
        <v>0.79928486293206191</v>
      </c>
      <c r="E1842" s="329">
        <v>4.792332268370599E-3</v>
      </c>
      <c r="G1842">
        <v>1831</v>
      </c>
      <c r="H1842">
        <f t="shared" ca="1" si="57"/>
        <v>-7.1714614105286966E-3</v>
      </c>
    </row>
    <row r="1843" spans="2:8">
      <c r="B1843" s="293">
        <f>'Historical VAR Data'!B4815</f>
        <v>38582</v>
      </c>
      <c r="C1843" s="292" t="str">
        <f>'Historical VAR Data'!F4815</f>
        <v>41.95</v>
      </c>
      <c r="D1843" s="329">
        <f t="shared" si="56"/>
        <v>-0.5840769383303589</v>
      </c>
      <c r="E1843" s="329">
        <v>4.7904191616767152E-3</v>
      </c>
      <c r="G1843">
        <v>1832</v>
      </c>
      <c r="H1843">
        <f t="shared" ca="1" si="57"/>
        <v>1.0485575799004707E-2</v>
      </c>
    </row>
    <row r="1844" spans="2:8">
      <c r="B1844" s="293">
        <f>'Historical VAR Data'!B1447</f>
        <v>43577</v>
      </c>
      <c r="C1844" s="292" t="str">
        <f>'Historical VAR Data'!F1447</f>
        <v>100.86</v>
      </c>
      <c r="D1844" s="329">
        <f t="shared" si="56"/>
        <v>1.8220481253497482</v>
      </c>
      <c r="E1844" s="329">
        <v>4.7818290496115159E-3</v>
      </c>
      <c r="G1844">
        <v>1833</v>
      </c>
      <c r="H1844">
        <f t="shared" ca="1" si="57"/>
        <v>-2.031333096152434E-2</v>
      </c>
    </row>
    <row r="1845" spans="2:8">
      <c r="B1845" s="293">
        <f>'Historical VAR Data'!B4888</f>
        <v>38478</v>
      </c>
      <c r="C1845" s="292" t="str">
        <f>'Historical VAR Data'!F4888</f>
        <v>35.74</v>
      </c>
      <c r="D1845" s="329">
        <f t="shared" si="56"/>
        <v>-0.5003495037047393</v>
      </c>
      <c r="E1845" s="329">
        <v>4.779308405960127E-3</v>
      </c>
      <c r="G1845">
        <v>1834</v>
      </c>
      <c r="H1845">
        <f t="shared" ca="1" si="57"/>
        <v>1.9689280542193949E-2</v>
      </c>
    </row>
    <row r="1846" spans="2:8">
      <c r="B1846" s="293">
        <f>'Historical VAR Data'!B2207</f>
        <v>42447</v>
      </c>
      <c r="C1846" s="292" t="str">
        <f>'Historical VAR Data'!F2207</f>
        <v>71.53</v>
      </c>
      <c r="D1846" s="329">
        <f t="shared" si="56"/>
        <v>-1.6748080949058554E-3</v>
      </c>
      <c r="E1846" s="329">
        <v>4.7759516786065942E-3</v>
      </c>
      <c r="G1846">
        <v>1835</v>
      </c>
      <c r="H1846">
        <f t="shared" ca="1" si="57"/>
        <v>-7.5128995360628928E-3</v>
      </c>
    </row>
    <row r="1847" spans="2:8">
      <c r="B1847" s="293">
        <f>'Historical VAR Data'!B2761</f>
        <v>41624</v>
      </c>
      <c r="C1847" s="292" t="str">
        <f>'Historical VAR Data'!F2761</f>
        <v>71.65</v>
      </c>
      <c r="D1847" s="329">
        <f t="shared" si="56"/>
        <v>-5.5870338648043152E-2</v>
      </c>
      <c r="E1847" s="329">
        <v>4.7679147384659011E-3</v>
      </c>
      <c r="G1847">
        <v>1836</v>
      </c>
      <c r="H1847">
        <f t="shared" ca="1" si="57"/>
        <v>2.2790465946152177E-2</v>
      </c>
    </row>
    <row r="1848" spans="2:8">
      <c r="B1848" s="293">
        <f>'Historical VAR Data'!B2418</f>
        <v>42138</v>
      </c>
      <c r="C1848" s="292" t="str">
        <f>'Historical VAR Data'!F2418</f>
        <v>75.89</v>
      </c>
      <c r="D1848" s="329">
        <f t="shared" si="56"/>
        <v>-0.10018970832345273</v>
      </c>
      <c r="E1848" s="329">
        <v>4.7663180193300595E-3</v>
      </c>
      <c r="G1848">
        <v>1837</v>
      </c>
      <c r="H1848">
        <f t="shared" ca="1" si="57"/>
        <v>-1.6314176565816726E-2</v>
      </c>
    </row>
    <row r="1849" spans="2:8">
      <c r="B1849" s="293">
        <f>'Historical VAR Data'!B3030</f>
        <v>41225</v>
      </c>
      <c r="C1849" s="292" t="str">
        <f>'Historical VAR Data'!F3030</f>
        <v>84.34</v>
      </c>
      <c r="D1849" s="329">
        <f t="shared" si="56"/>
        <v>0.1738343771746696</v>
      </c>
      <c r="E1849" s="329">
        <v>4.7653085537289214E-3</v>
      </c>
      <c r="G1849">
        <v>1838</v>
      </c>
      <c r="H1849">
        <f t="shared" ca="1" si="57"/>
        <v>1.7326100153165963E-2</v>
      </c>
    </row>
    <row r="1850" spans="2:8">
      <c r="B1850" s="293">
        <f>'Historical VAR Data'!B4410</f>
        <v>39183</v>
      </c>
      <c r="C1850" s="292" t="str">
        <f>'Historical VAR Data'!F4410</f>
        <v>71.85</v>
      </c>
      <c r="D1850" s="329">
        <f t="shared" si="56"/>
        <v>-0.26103054612773846</v>
      </c>
      <c r="E1850" s="329">
        <v>4.7545797790517295E-3</v>
      </c>
      <c r="G1850">
        <v>1839</v>
      </c>
      <c r="H1850">
        <f t="shared" ca="1" si="57"/>
        <v>-1.5276508813144789E-2</v>
      </c>
    </row>
    <row r="1851" spans="2:8">
      <c r="B1851" s="293">
        <f>'Historical VAR Data'!B1850</f>
        <v>42978</v>
      </c>
      <c r="C1851" s="292" t="str">
        <f>'Historical VAR Data'!F1850</f>
        <v>97.23</v>
      </c>
      <c r="D1851" s="329">
        <f t="shared" si="56"/>
        <v>0.91623965313362243</v>
      </c>
      <c r="E1851" s="329">
        <v>4.7535393200372842E-3</v>
      </c>
      <c r="G1851">
        <v>1840</v>
      </c>
      <c r="H1851">
        <f t="shared" ca="1" si="57"/>
        <v>-1.0821094663462972E-2</v>
      </c>
    </row>
    <row r="1852" spans="2:8">
      <c r="B1852" s="293">
        <f>'Historical VAR Data'!B4716</f>
        <v>38729</v>
      </c>
      <c r="C1852" s="292" t="str">
        <f>'Historical VAR Data'!F4716</f>
        <v>50.74</v>
      </c>
      <c r="D1852" s="329">
        <f t="shared" si="56"/>
        <v>-0.87879801261226831</v>
      </c>
      <c r="E1852" s="329">
        <v>4.7524752475247923E-3</v>
      </c>
      <c r="G1852">
        <v>1841</v>
      </c>
      <c r="H1852">
        <f t="shared" ca="1" si="57"/>
        <v>9.9874862218441111E-3</v>
      </c>
    </row>
    <row r="1853" spans="2:8">
      <c r="B1853" s="293">
        <f>'Historical VAR Data'!B93</f>
        <v>45579</v>
      </c>
      <c r="C1853" s="292" t="str">
        <f>'Historical VAR Data'!F93</f>
        <v>418.64</v>
      </c>
      <c r="D1853" s="329">
        <f t="shared" si="56"/>
        <v>0.36524915210018266</v>
      </c>
      <c r="E1853" s="329">
        <v>4.7520760332164383E-3</v>
      </c>
      <c r="G1853">
        <v>1842</v>
      </c>
      <c r="H1853">
        <f t="shared" ca="1" si="57"/>
        <v>4.6997934937783301E-4</v>
      </c>
    </row>
    <row r="1854" spans="2:8">
      <c r="B1854" s="293">
        <f>'Historical VAR Data'!B280</f>
        <v>45299</v>
      </c>
      <c r="C1854" s="292" t="str">
        <f>'Historical VAR Data'!F280</f>
        <v>306.64</v>
      </c>
      <c r="D1854" s="329">
        <f t="shared" si="56"/>
        <v>2.0805706248744218</v>
      </c>
      <c r="E1854" s="329">
        <v>4.7511386349486833E-3</v>
      </c>
      <c r="G1854">
        <v>1843</v>
      </c>
      <c r="H1854">
        <f t="shared" ca="1" si="57"/>
        <v>-4.6739098295935626E-3</v>
      </c>
    </row>
    <row r="1855" spans="2:8">
      <c r="B1855" s="293">
        <f>'Historical VAR Data'!B3823</f>
        <v>40052</v>
      </c>
      <c r="C1855" s="292" t="str">
        <f>'Historical VAR Data'!F3823</f>
        <v>99.54</v>
      </c>
      <c r="D1855" s="329">
        <f t="shared" si="56"/>
        <v>-0.47832922802788114</v>
      </c>
      <c r="E1855" s="329">
        <v>4.74412031896652E-3</v>
      </c>
      <c r="G1855">
        <v>1844</v>
      </c>
      <c r="H1855">
        <f t="shared" ca="1" si="57"/>
        <v>3.8805378558380058E-3</v>
      </c>
    </row>
    <row r="1856" spans="2:8">
      <c r="B1856" s="293">
        <f>'Historical VAR Data'!B391</f>
        <v>45133</v>
      </c>
      <c r="C1856" s="292" t="str">
        <f>'Historical VAR Data'!F391</f>
        <v>190.81</v>
      </c>
      <c r="D1856" s="329">
        <f t="shared" si="56"/>
        <v>1.0440278521692556</v>
      </c>
      <c r="E1856" s="329">
        <v>4.7390869359170435E-3</v>
      </c>
      <c r="G1856">
        <v>1845</v>
      </c>
      <c r="H1856">
        <f t="shared" ca="1" si="57"/>
        <v>-1.7469379681396273E-2</v>
      </c>
    </row>
    <row r="1857" spans="2:8">
      <c r="B1857" s="293">
        <f>'Historical VAR Data'!B3526</f>
        <v>40491</v>
      </c>
      <c r="C1857" s="292" t="str">
        <f>'Historical VAR Data'!F3526</f>
        <v>93.35</v>
      </c>
      <c r="D1857" s="329">
        <f t="shared" si="56"/>
        <v>-8.5625602055027829E-4</v>
      </c>
      <c r="E1857" s="329">
        <v>4.7357657948552123E-3</v>
      </c>
      <c r="G1857">
        <v>1846</v>
      </c>
      <c r="H1857">
        <f t="shared" ca="1" si="57"/>
        <v>2.6732429810531567E-2</v>
      </c>
    </row>
    <row r="1858" spans="2:8">
      <c r="B1858" s="293">
        <f>'Historical VAR Data'!B1961</f>
        <v>42815</v>
      </c>
      <c r="C1858" s="292" t="str">
        <f>'Historical VAR Data'!F1961</f>
        <v>93.43</v>
      </c>
      <c r="D1858" s="329">
        <f t="shared" si="56"/>
        <v>0.28922312681109436</v>
      </c>
      <c r="E1858" s="329">
        <v>4.731691579739886E-3</v>
      </c>
      <c r="G1858">
        <v>1847</v>
      </c>
      <c r="H1858">
        <f t="shared" ca="1" si="57"/>
        <v>-9.7497293503143352E-3</v>
      </c>
    </row>
    <row r="1859" spans="2:8">
      <c r="B1859" s="293">
        <f>'Historical VAR Data'!B1174</f>
        <v>43986</v>
      </c>
      <c r="C1859" s="292" t="str">
        <f>'Historical VAR Data'!F1174</f>
        <v>72.47</v>
      </c>
      <c r="D1859" s="329">
        <f t="shared" si="56"/>
        <v>-0.21013623978201637</v>
      </c>
      <c r="E1859" s="329">
        <v>4.7137113544988693E-3</v>
      </c>
      <c r="G1859">
        <v>1848</v>
      </c>
      <c r="H1859">
        <f t="shared" ca="1" si="57"/>
        <v>2.0051903485692069E-3</v>
      </c>
    </row>
    <row r="1860" spans="2:8">
      <c r="B1860" s="293">
        <f>'Historical VAR Data'!B3867</f>
        <v>39990</v>
      </c>
      <c r="C1860" s="292" t="str">
        <f>'Historical VAR Data'!F3867</f>
        <v>91.75</v>
      </c>
      <c r="D1860" s="329">
        <f t="shared" si="56"/>
        <v>0.13104043392504924</v>
      </c>
      <c r="E1860" s="329">
        <v>4.7087166009637197E-3</v>
      </c>
      <c r="G1860">
        <v>1849</v>
      </c>
      <c r="H1860">
        <f t="shared" ca="1" si="57"/>
        <v>8.9276266544168516E-3</v>
      </c>
    </row>
    <row r="1861" spans="2:8">
      <c r="B1861" s="293">
        <f>'Historical VAR Data'!B998</f>
        <v>44238</v>
      </c>
      <c r="C1861" s="292" t="str">
        <f>'Historical VAR Data'!F998</f>
        <v>81.12</v>
      </c>
      <c r="D1861" s="329">
        <f t="shared" si="56"/>
        <v>0.22408329560887294</v>
      </c>
      <c r="E1861" s="329">
        <v>4.7064651969285325E-3</v>
      </c>
      <c r="G1861">
        <v>1850</v>
      </c>
      <c r="H1861">
        <f t="shared" ca="1" si="57"/>
        <v>2.4926000794145739E-2</v>
      </c>
    </row>
    <row r="1862" spans="2:8">
      <c r="B1862" s="293">
        <f>'Historical VAR Data'!B1133</f>
        <v>44043</v>
      </c>
      <c r="C1862" s="292" t="str">
        <f>'Historical VAR Data'!F1133</f>
        <v>66.27</v>
      </c>
      <c r="D1862" s="329">
        <f t="shared" si="56"/>
        <v>-0.1875689591761677</v>
      </c>
      <c r="E1862" s="329">
        <v>4.6998180715585557E-3</v>
      </c>
      <c r="G1862">
        <v>1851</v>
      </c>
      <c r="H1862">
        <f t="shared" ca="1" si="57"/>
        <v>1.1852031136357272E-2</v>
      </c>
    </row>
    <row r="1863" spans="2:8">
      <c r="B1863" s="293">
        <f>'Historical VAR Data'!B2650</f>
        <v>41788</v>
      </c>
      <c r="C1863" s="292" t="str">
        <f>'Historical VAR Data'!F2650</f>
        <v>81.57</v>
      </c>
      <c r="D1863" s="329">
        <f t="shared" si="56"/>
        <v>0.581120372165148</v>
      </c>
      <c r="E1863" s="329">
        <v>4.6803793570636219E-3</v>
      </c>
      <c r="G1863">
        <v>1852</v>
      </c>
      <c r="H1863">
        <f t="shared" ca="1" si="57"/>
        <v>2.2526824242624158E-2</v>
      </c>
    </row>
    <row r="1864" spans="2:8">
      <c r="B1864" s="293">
        <f>'Historical VAR Data'!B4700</f>
        <v>38754</v>
      </c>
      <c r="C1864" s="292" t="str">
        <f>'Historical VAR Data'!F4700</f>
        <v>51.59</v>
      </c>
      <c r="D1864" s="329">
        <f t="shared" si="56"/>
        <v>-0.4003254678600488</v>
      </c>
      <c r="E1864" s="329">
        <v>4.6738072054528139E-3</v>
      </c>
      <c r="G1864">
        <v>1853</v>
      </c>
      <c r="H1864">
        <f t="shared" ca="1" si="57"/>
        <v>-1.7859983933841275E-2</v>
      </c>
    </row>
    <row r="1865" spans="2:8">
      <c r="B1865" s="293">
        <f>'Historical VAR Data'!B3055</f>
        <v>41186</v>
      </c>
      <c r="C1865" s="292" t="str">
        <f>'Historical VAR Data'!F3055</f>
        <v>86.03</v>
      </c>
      <c r="D1865" s="329">
        <f t="shared" si="56"/>
        <v>0.10649517684887461</v>
      </c>
      <c r="E1865" s="329">
        <v>4.6712600724045979E-3</v>
      </c>
      <c r="G1865">
        <v>1854</v>
      </c>
      <c r="H1865">
        <f t="shared" ca="1" si="57"/>
        <v>1.6139851601849182E-2</v>
      </c>
    </row>
    <row r="1866" spans="2:8">
      <c r="B1866" s="293">
        <f>'Historical VAR Data'!B2814</f>
        <v>41543</v>
      </c>
      <c r="C1866" s="292" t="str">
        <f>'Historical VAR Data'!F2814</f>
        <v>77.75</v>
      </c>
      <c r="D1866" s="329">
        <f t="shared" si="56"/>
        <v>-2.0536516493389373E-3</v>
      </c>
      <c r="E1866" s="329">
        <v>4.651763793771798E-3</v>
      </c>
      <c r="G1866">
        <v>1855</v>
      </c>
      <c r="H1866">
        <f t="shared" ca="1" si="57"/>
        <v>4.7198883574690589E-3</v>
      </c>
    </row>
    <row r="1867" spans="2:8">
      <c r="B1867" s="293">
        <f>'Historical VAR Data'!B2492</f>
        <v>42025</v>
      </c>
      <c r="C1867" s="292" t="str">
        <f>'Historical VAR Data'!F2492</f>
        <v>77.91</v>
      </c>
      <c r="D1867" s="329">
        <f t="shared" si="56"/>
        <v>-0.10179847821074474</v>
      </c>
      <c r="E1867" s="329">
        <v>4.6421663442939966E-3</v>
      </c>
      <c r="G1867">
        <v>1856</v>
      </c>
      <c r="H1867">
        <f t="shared" ca="1" si="57"/>
        <v>-1.0589433103690668E-2</v>
      </c>
    </row>
    <row r="1868" spans="2:8">
      <c r="B1868" s="293">
        <f>'Historical VAR Data'!B1482</f>
        <v>43521</v>
      </c>
      <c r="C1868" s="292" t="str">
        <f>'Historical VAR Data'!F1482</f>
        <v>86.74</v>
      </c>
      <c r="D1868" s="329">
        <f t="shared" ref="D1868:D1931" si="58">(C1868-C1869)/C1869</f>
        <v>-1.611418047882143E-3</v>
      </c>
      <c r="E1868" s="329">
        <v>4.6328468844103717E-3</v>
      </c>
      <c r="G1868">
        <v>1857</v>
      </c>
      <c r="H1868">
        <f t="shared" ca="1" si="57"/>
        <v>2.2638729140868502E-3</v>
      </c>
    </row>
    <row r="1869" spans="2:8">
      <c r="B1869" s="293">
        <f>'Historical VAR Data'!B3922</f>
        <v>39909</v>
      </c>
      <c r="C1869" s="292" t="str">
        <f>'Historical VAR Data'!F3922</f>
        <v>86.88</v>
      </c>
      <c r="D1869" s="329">
        <f t="shared" si="58"/>
        <v>-0.47533063590796548</v>
      </c>
      <c r="E1869" s="329">
        <v>4.6253469010174774E-3</v>
      </c>
      <c r="G1869">
        <v>1858</v>
      </c>
      <c r="H1869">
        <f t="shared" ref="H1869:H1932" ca="1" si="59">_xlfn.NORM.INV(RAND(),N$12,N$13)</f>
        <v>-3.45689465068947E-3</v>
      </c>
    </row>
    <row r="1870" spans="2:8">
      <c r="B1870" s="293">
        <f>'Historical VAR Data'!B435</f>
        <v>45070</v>
      </c>
      <c r="C1870" s="292" t="str">
        <f>'Historical VAR Data'!F435</f>
        <v>165.59</v>
      </c>
      <c r="D1870" s="329">
        <f t="shared" si="58"/>
        <v>0.94354460093896708</v>
      </c>
      <c r="E1870" s="329">
        <v>4.6108111387489588E-3</v>
      </c>
      <c r="G1870">
        <v>1859</v>
      </c>
      <c r="H1870">
        <f t="shared" ca="1" si="59"/>
        <v>7.5276527813354088E-3</v>
      </c>
    </row>
    <row r="1871" spans="2:8">
      <c r="B1871" s="293">
        <f>'Historical VAR Data'!B4306</f>
        <v>39332</v>
      </c>
      <c r="C1871" s="292" t="str">
        <f>'Historical VAR Data'!F4306</f>
        <v>85.20</v>
      </c>
      <c r="D1871" s="329">
        <f t="shared" si="58"/>
        <v>-0.51953984097445438</v>
      </c>
      <c r="E1871" s="329">
        <v>4.5985143261407921E-3</v>
      </c>
      <c r="G1871">
        <v>1860</v>
      </c>
      <c r="H1871">
        <f t="shared" ca="1" si="59"/>
        <v>7.86114694521616E-3</v>
      </c>
    </row>
    <row r="1872" spans="2:8">
      <c r="B1872" s="293">
        <f>'Historical VAR Data'!B397</f>
        <v>45125</v>
      </c>
      <c r="C1872" s="292" t="str">
        <f>'Historical VAR Data'!F397</f>
        <v>177.33</v>
      </c>
      <c r="D1872" s="329">
        <f t="shared" si="58"/>
        <v>1.0190140043265401</v>
      </c>
      <c r="E1872" s="329">
        <v>4.5887151597552812E-3</v>
      </c>
      <c r="G1872">
        <v>1861</v>
      </c>
      <c r="H1872">
        <f t="shared" ca="1" si="59"/>
        <v>-1.6365208003293379E-2</v>
      </c>
    </row>
    <row r="1873" spans="2:8">
      <c r="B1873" s="293">
        <f>'Historical VAR Data'!B2050</f>
        <v>42684</v>
      </c>
      <c r="C1873" s="292" t="str">
        <f>'Historical VAR Data'!F2050</f>
        <v>87.83</v>
      </c>
      <c r="D1873" s="329">
        <f t="shared" si="58"/>
        <v>-0.2728100678920351</v>
      </c>
      <c r="E1873" s="329">
        <v>4.5750886423423474E-3</v>
      </c>
      <c r="G1873">
        <v>1862</v>
      </c>
      <c r="H1873">
        <f t="shared" ca="1" si="59"/>
        <v>8.3720950171224159E-3</v>
      </c>
    </row>
    <row r="1874" spans="2:8">
      <c r="B1874" s="293">
        <f>'Historical VAR Data'!B724</f>
        <v>44643</v>
      </c>
      <c r="C1874" s="292" t="str">
        <f>'Historical VAR Data'!F724</f>
        <v>120.78</v>
      </c>
      <c r="D1874" s="329">
        <f t="shared" si="58"/>
        <v>0.48597440944881887</v>
      </c>
      <c r="E1874" s="329">
        <v>4.5745654162854289E-3</v>
      </c>
      <c r="G1874">
        <v>1863</v>
      </c>
      <c r="H1874">
        <f t="shared" ca="1" si="59"/>
        <v>1.422045554050962E-3</v>
      </c>
    </row>
    <row r="1875" spans="2:8">
      <c r="B1875" s="293">
        <f>'Historical VAR Data'!B3164</f>
        <v>41026</v>
      </c>
      <c r="C1875" s="292" t="str">
        <f>'Historical VAR Data'!F3164</f>
        <v>81.28</v>
      </c>
      <c r="D1875" s="329">
        <f t="shared" si="58"/>
        <v>-0.50673625439980585</v>
      </c>
      <c r="E1875" s="329">
        <v>4.5729823260413369E-3</v>
      </c>
      <c r="G1875">
        <v>1864</v>
      </c>
      <c r="H1875">
        <f t="shared" ca="1" si="59"/>
        <v>2.2261543662878813E-2</v>
      </c>
    </row>
    <row r="1876" spans="2:8">
      <c r="B1876" s="293">
        <f>'Historical VAR Data'!B437</f>
        <v>45068</v>
      </c>
      <c r="C1876" s="292" t="str">
        <f>'Historical VAR Data'!F437</f>
        <v>164.78</v>
      </c>
      <c r="D1876" s="329">
        <f t="shared" si="58"/>
        <v>0.74333474396953036</v>
      </c>
      <c r="E1876" s="329">
        <v>4.5723343290861428E-3</v>
      </c>
      <c r="G1876">
        <v>1865</v>
      </c>
      <c r="H1876">
        <f t="shared" ca="1" si="59"/>
        <v>1.7142595610056596E-2</v>
      </c>
    </row>
    <row r="1877" spans="2:8">
      <c r="B1877" s="293">
        <f>'Historical VAR Data'!B1884</f>
        <v>42928</v>
      </c>
      <c r="C1877" s="292" t="str">
        <f>'Historical VAR Data'!F1884</f>
        <v>94.52</v>
      </c>
      <c r="D1877" s="329">
        <f t="shared" si="58"/>
        <v>0.10214552238805959</v>
      </c>
      <c r="E1877" s="329">
        <v>4.5700924646614157E-3</v>
      </c>
      <c r="G1877">
        <v>1866</v>
      </c>
      <c r="H1877">
        <f t="shared" ca="1" si="59"/>
        <v>-5.0230458161132528E-3</v>
      </c>
    </row>
    <row r="1878" spans="2:8">
      <c r="B1878" s="293">
        <f>'Historical VAR Data'!B4076</f>
        <v>39671</v>
      </c>
      <c r="C1878" s="292" t="str">
        <f>'Historical VAR Data'!F4076</f>
        <v>85.76</v>
      </c>
      <c r="D1878" s="329">
        <f t="shared" si="58"/>
        <v>-0.70039128004471773</v>
      </c>
      <c r="E1878" s="329">
        <v>4.5683495373081947E-3</v>
      </c>
      <c r="G1878">
        <v>1867</v>
      </c>
      <c r="H1878">
        <f t="shared" ca="1" si="59"/>
        <v>-9.6242401421160436E-4</v>
      </c>
    </row>
    <row r="1879" spans="2:8">
      <c r="B1879" s="293">
        <f>'Historical VAR Data'!B296</f>
        <v>45274</v>
      </c>
      <c r="C1879" s="292" t="str">
        <f>'Historical VAR Data'!F296</f>
        <v>286.24</v>
      </c>
      <c r="D1879" s="329">
        <f t="shared" si="58"/>
        <v>2.3245063879210224</v>
      </c>
      <c r="E1879" s="329">
        <v>4.5623640064575395E-3</v>
      </c>
      <c r="G1879">
        <v>1868</v>
      </c>
      <c r="H1879">
        <f t="shared" ca="1" si="59"/>
        <v>-6.1209259274577644E-3</v>
      </c>
    </row>
    <row r="1880" spans="2:8">
      <c r="B1880" s="293">
        <f>'Historical VAR Data'!B3433</f>
        <v>40626</v>
      </c>
      <c r="C1880" s="292" t="str">
        <f>'Historical VAR Data'!F3433</f>
        <v>86.10</v>
      </c>
      <c r="D1880" s="329">
        <f t="shared" si="58"/>
        <v>-1.62337662337663E-3</v>
      </c>
      <c r="E1880" s="329">
        <v>4.550227511375576E-3</v>
      </c>
      <c r="G1880">
        <v>1869</v>
      </c>
      <c r="H1880">
        <f t="shared" ca="1" si="59"/>
        <v>-1.6819096627050684E-2</v>
      </c>
    </row>
    <row r="1881" spans="2:8">
      <c r="B1881" s="293">
        <f>'Historical VAR Data'!B4158</f>
        <v>39549</v>
      </c>
      <c r="C1881" s="292" t="str">
        <f>'Historical VAR Data'!F4158</f>
        <v>86.24</v>
      </c>
      <c r="D1881" s="329">
        <f t="shared" si="58"/>
        <v>0.44407233757535158</v>
      </c>
      <c r="E1881" s="329">
        <v>4.5428072218986672E-3</v>
      </c>
      <c r="G1881">
        <v>1870</v>
      </c>
      <c r="H1881">
        <f t="shared" ca="1" si="59"/>
        <v>-1.5868685965834614E-2</v>
      </c>
    </row>
    <row r="1882" spans="2:8">
      <c r="B1882" s="293">
        <f>'Historical VAR Data'!B4481</f>
        <v>39073</v>
      </c>
      <c r="C1882" s="292" t="str">
        <f>'Historical VAR Data'!F4481</f>
        <v>59.72</v>
      </c>
      <c r="D1882" s="329">
        <f t="shared" si="58"/>
        <v>-0.71332565284178184</v>
      </c>
      <c r="E1882" s="329">
        <v>4.5416316232127166E-3</v>
      </c>
      <c r="G1882">
        <v>1871</v>
      </c>
      <c r="H1882">
        <f t="shared" ca="1" si="59"/>
        <v>-1.1363962063466833E-3</v>
      </c>
    </row>
    <row r="1883" spans="2:8">
      <c r="B1883" s="293">
        <f>'Historical VAR Data'!B385</f>
        <v>45141</v>
      </c>
      <c r="C1883" s="292" t="str">
        <f>'Historical VAR Data'!F385</f>
        <v>208.32</v>
      </c>
      <c r="D1883" s="329">
        <f t="shared" si="58"/>
        <v>-0.15327399097671018</v>
      </c>
      <c r="E1883" s="329">
        <v>4.5327418265985039E-3</v>
      </c>
      <c r="G1883">
        <v>1872</v>
      </c>
      <c r="H1883">
        <f t="shared" ca="1" si="59"/>
        <v>-6.2194353105521549E-3</v>
      </c>
    </row>
    <row r="1884" spans="2:8">
      <c r="B1884" s="293">
        <f>'Historical VAR Data'!B309</f>
        <v>45254</v>
      </c>
      <c r="C1884" s="292" t="str">
        <f>'Historical VAR Data'!F309</f>
        <v>246.03</v>
      </c>
      <c r="D1884" s="329">
        <f t="shared" si="58"/>
        <v>1.639240506329114</v>
      </c>
      <c r="E1884" s="329">
        <v>4.5320921117100021E-3</v>
      </c>
      <c r="G1884">
        <v>1873</v>
      </c>
      <c r="H1884">
        <f t="shared" ca="1" si="59"/>
        <v>-1.8389992963178435E-3</v>
      </c>
    </row>
    <row r="1885" spans="2:8">
      <c r="B1885" s="293">
        <f>'Historical VAR Data'!B1556</f>
        <v>43411</v>
      </c>
      <c r="C1885" s="292" t="str">
        <f>'Historical VAR Data'!F1556</f>
        <v>93.22</v>
      </c>
      <c r="D1885" s="329">
        <f t="shared" si="58"/>
        <v>-4.8775510204081642E-2</v>
      </c>
      <c r="E1885" s="329">
        <v>4.5258620689655358E-3</v>
      </c>
      <c r="G1885">
        <v>1874</v>
      </c>
      <c r="H1885">
        <f t="shared" ca="1" si="59"/>
        <v>1.346936128603338E-2</v>
      </c>
    </row>
    <row r="1886" spans="2:8">
      <c r="B1886" s="293">
        <f>'Historical VAR Data'!B1671</f>
        <v>43242</v>
      </c>
      <c r="C1886" s="292" t="str">
        <f>'Historical VAR Data'!F1671</f>
        <v>98.00</v>
      </c>
      <c r="D1886" s="329">
        <f t="shared" si="58"/>
        <v>0.15634218289085547</v>
      </c>
      <c r="E1886" s="329">
        <v>4.5100451004509807E-3</v>
      </c>
      <c r="G1886">
        <v>1875</v>
      </c>
      <c r="H1886">
        <f t="shared" ca="1" si="59"/>
        <v>9.6977710788313434E-3</v>
      </c>
    </row>
    <row r="1887" spans="2:8">
      <c r="B1887" s="293">
        <f>'Historical VAR Data'!B3076</f>
        <v>41155</v>
      </c>
      <c r="C1887" s="292" t="str">
        <f>'Historical VAR Data'!F3076</f>
        <v>84.75</v>
      </c>
      <c r="D1887" s="329">
        <f t="shared" si="58"/>
        <v>5.3318419090231252E-2</v>
      </c>
      <c r="E1887" s="329">
        <v>4.5039706056654669E-3</v>
      </c>
      <c r="G1887">
        <v>1876</v>
      </c>
      <c r="H1887">
        <f t="shared" ca="1" si="59"/>
        <v>-3.4068651927036342E-2</v>
      </c>
    </row>
    <row r="1888" spans="2:8">
      <c r="B1888" s="293">
        <f>'Historical VAR Data'!B1002</f>
        <v>44232</v>
      </c>
      <c r="C1888" s="292" t="str">
        <f>'Historical VAR Data'!F1002</f>
        <v>80.46</v>
      </c>
      <c r="D1888" s="329">
        <f t="shared" si="58"/>
        <v>0.19982105577095124</v>
      </c>
      <c r="E1888" s="329">
        <v>4.4943820224719036E-3</v>
      </c>
      <c r="G1888">
        <v>1877</v>
      </c>
      <c r="H1888">
        <f t="shared" ca="1" si="59"/>
        <v>-1.8020793570532087E-2</v>
      </c>
    </row>
    <row r="1889" spans="2:8">
      <c r="B1889" s="293">
        <f>'Historical VAR Data'!B1145</f>
        <v>44027</v>
      </c>
      <c r="C1889" s="292" t="str">
        <f>'Historical VAR Data'!F1145</f>
        <v>67.06</v>
      </c>
      <c r="D1889" s="329">
        <f t="shared" si="58"/>
        <v>-0.403593027392387</v>
      </c>
      <c r="E1889" s="329">
        <v>4.4937088076692205E-3</v>
      </c>
      <c r="G1889">
        <v>1878</v>
      </c>
      <c r="H1889">
        <f t="shared" ca="1" si="59"/>
        <v>1.0700730584093697E-2</v>
      </c>
    </row>
    <row r="1890" spans="2:8">
      <c r="B1890" s="293">
        <f>'Historical VAR Data'!B4238</f>
        <v>39430</v>
      </c>
      <c r="C1890" s="292" t="str">
        <f>'Historical VAR Data'!F4238</f>
        <v>112.44</v>
      </c>
      <c r="D1890" s="329">
        <f t="shared" si="58"/>
        <v>0.31201866977829629</v>
      </c>
      <c r="E1890" s="329">
        <v>4.4666785778095406E-3</v>
      </c>
      <c r="G1890">
        <v>1879</v>
      </c>
      <c r="H1890">
        <f t="shared" ca="1" si="59"/>
        <v>-2.8614071565819809E-2</v>
      </c>
    </row>
    <row r="1891" spans="2:8">
      <c r="B1891" s="293">
        <f>'Historical VAR Data'!B3927</f>
        <v>39899</v>
      </c>
      <c r="C1891" s="292" t="str">
        <f>'Historical VAR Data'!F3927</f>
        <v>85.70</v>
      </c>
      <c r="D1891" s="329">
        <f t="shared" si="58"/>
        <v>-3.1638418079096016E-2</v>
      </c>
      <c r="E1891" s="329">
        <v>4.4538209095172253E-3</v>
      </c>
      <c r="G1891">
        <v>1880</v>
      </c>
      <c r="H1891">
        <f t="shared" ca="1" si="59"/>
        <v>-7.2833904182849915E-3</v>
      </c>
    </row>
    <row r="1892" spans="2:8">
      <c r="B1892" s="293">
        <f>'Historical VAR Data'!B3378</f>
        <v>40708</v>
      </c>
      <c r="C1892" s="292" t="str">
        <f>'Historical VAR Data'!F3378</f>
        <v>88.50</v>
      </c>
      <c r="D1892" s="329">
        <f t="shared" si="58"/>
        <v>-0.75473894246757567</v>
      </c>
      <c r="E1892" s="329">
        <v>4.4262853251617364E-3</v>
      </c>
      <c r="G1892">
        <v>1881</v>
      </c>
      <c r="H1892">
        <f t="shared" ca="1" si="59"/>
        <v>9.3256970955659102E-3</v>
      </c>
    </row>
    <row r="1893" spans="2:8">
      <c r="B1893" s="293">
        <f>'Historical VAR Data'!B61</f>
        <v>45625</v>
      </c>
      <c r="C1893" s="292" t="str">
        <f>'Historical VAR Data'!F61</f>
        <v>360.84</v>
      </c>
      <c r="D1893" s="329">
        <f t="shared" si="58"/>
        <v>1.439591643567034</v>
      </c>
      <c r="E1893" s="329">
        <v>4.4258872651356295E-3</v>
      </c>
      <c r="G1893">
        <v>1882</v>
      </c>
      <c r="H1893">
        <f t="shared" ca="1" si="59"/>
        <v>-6.116348167344287E-2</v>
      </c>
    </row>
    <row r="1894" spans="2:8">
      <c r="B1894" s="293">
        <f>'Historical VAR Data'!B592</f>
        <v>44837</v>
      </c>
      <c r="C1894" s="292" t="str">
        <f>'Historical VAR Data'!F592</f>
        <v>147.91</v>
      </c>
      <c r="D1894" s="329">
        <f t="shared" si="58"/>
        <v>-0.18775398132894014</v>
      </c>
      <c r="E1894" s="329">
        <v>4.4139617003939001E-3</v>
      </c>
      <c r="G1894">
        <v>1883</v>
      </c>
      <c r="H1894">
        <f t="shared" ca="1" si="59"/>
        <v>2.4691862730931696E-2</v>
      </c>
    </row>
    <row r="1895" spans="2:8">
      <c r="B1895" s="293">
        <f>'Historical VAR Data'!B402</f>
        <v>45118</v>
      </c>
      <c r="C1895" s="292" t="str">
        <f>'Historical VAR Data'!F402</f>
        <v>182.10</v>
      </c>
      <c r="D1895" s="329">
        <f t="shared" si="58"/>
        <v>0.85607991030475994</v>
      </c>
      <c r="E1895" s="329">
        <v>4.4125758411471755E-3</v>
      </c>
      <c r="G1895">
        <v>1884</v>
      </c>
      <c r="H1895">
        <f t="shared" ca="1" si="59"/>
        <v>-1.4104596818194559E-2</v>
      </c>
    </row>
    <row r="1896" spans="2:8">
      <c r="B1896" s="293">
        <f>'Historical VAR Data'!B1468</f>
        <v>43542</v>
      </c>
      <c r="C1896" s="292" t="str">
        <f>'Historical VAR Data'!F1468</f>
        <v>98.11</v>
      </c>
      <c r="D1896" s="329">
        <f t="shared" si="58"/>
        <v>0.43330898466033596</v>
      </c>
      <c r="E1896" s="329">
        <v>4.4021294021293258E-3</v>
      </c>
      <c r="G1896">
        <v>1885</v>
      </c>
      <c r="H1896">
        <f t="shared" ca="1" si="59"/>
        <v>4.7999494970053375E-3</v>
      </c>
    </row>
    <row r="1897" spans="2:8">
      <c r="B1897" s="293">
        <f>'Historical VAR Data'!B4356</f>
        <v>39261</v>
      </c>
      <c r="C1897" s="292" t="str">
        <f>'Historical VAR Data'!F4356</f>
        <v>68.45</v>
      </c>
      <c r="D1897" s="329">
        <f t="shared" si="58"/>
        <v>-0.21086004150334325</v>
      </c>
      <c r="E1897" s="329">
        <v>4.4020542920028922E-3</v>
      </c>
      <c r="G1897">
        <v>1886</v>
      </c>
      <c r="H1897">
        <f t="shared" ca="1" si="59"/>
        <v>2.9972687634367005E-2</v>
      </c>
    </row>
    <row r="1898" spans="2:8">
      <c r="B1898" s="293">
        <f>'Historical VAR Data'!B3072</f>
        <v>41159</v>
      </c>
      <c r="C1898" s="292" t="str">
        <f>'Historical VAR Data'!F3072</f>
        <v>86.74</v>
      </c>
      <c r="D1898" s="329">
        <f t="shared" si="58"/>
        <v>-0.68596357843669664</v>
      </c>
      <c r="E1898" s="329">
        <v>4.4001852709587242E-3</v>
      </c>
      <c r="G1898">
        <v>1887</v>
      </c>
      <c r="H1898">
        <f t="shared" ca="1" si="59"/>
        <v>-9.6560139360148158E-3</v>
      </c>
    </row>
    <row r="1899" spans="2:8">
      <c r="B1899" s="293">
        <f>'Historical VAR Data'!B300</f>
        <v>45268</v>
      </c>
      <c r="C1899" s="292" t="str">
        <f>'Historical VAR Data'!F300</f>
        <v>276.21</v>
      </c>
      <c r="D1899" s="329">
        <f t="shared" si="58"/>
        <v>1.8135886727106036</v>
      </c>
      <c r="E1899" s="329">
        <v>4.3999999999999257E-3</v>
      </c>
      <c r="G1899">
        <v>1888</v>
      </c>
      <c r="H1899">
        <f t="shared" ca="1" si="59"/>
        <v>-2.5880668371418152E-2</v>
      </c>
    </row>
    <row r="1900" spans="2:8">
      <c r="B1900" s="293">
        <f>'Historical VAR Data'!B856</f>
        <v>44448</v>
      </c>
      <c r="C1900" s="292" t="str">
        <f>'Historical VAR Data'!F856</f>
        <v>98.17</v>
      </c>
      <c r="D1900" s="329">
        <f t="shared" si="58"/>
        <v>0.30009270295325113</v>
      </c>
      <c r="E1900" s="329">
        <v>4.3994270513608227E-3</v>
      </c>
      <c r="G1900">
        <v>1889</v>
      </c>
      <c r="H1900">
        <f t="shared" ca="1" si="59"/>
        <v>-4.8432319323730337E-3</v>
      </c>
    </row>
    <row r="1901" spans="2:8">
      <c r="B1901" s="293">
        <f>'Historical VAR Data'!B2965</f>
        <v>41320</v>
      </c>
      <c r="C1901" s="292" t="str">
        <f>'Historical VAR Data'!F2965</f>
        <v>75.51</v>
      </c>
      <c r="D1901" s="329">
        <f t="shared" si="58"/>
        <v>6.2772695285010671E-2</v>
      </c>
      <c r="E1901" s="329">
        <v>4.3894652833200085E-3</v>
      </c>
      <c r="G1901">
        <v>1890</v>
      </c>
      <c r="H1901">
        <f t="shared" ca="1" si="59"/>
        <v>1.6812578068739325E-2</v>
      </c>
    </row>
    <row r="1902" spans="2:8">
      <c r="B1902" s="293">
        <f>'Historical VAR Data'!B4387</f>
        <v>39218</v>
      </c>
      <c r="C1902" s="292" t="str">
        <f>'Historical VAR Data'!F4387</f>
        <v>71.05</v>
      </c>
      <c r="D1902" s="329">
        <f t="shared" si="58"/>
        <v>-0.56357493857493868</v>
      </c>
      <c r="E1902" s="329">
        <v>4.3822448402601397E-3</v>
      </c>
      <c r="G1902">
        <v>1891</v>
      </c>
      <c r="H1902">
        <f t="shared" ca="1" si="59"/>
        <v>8.8289888088834527E-3</v>
      </c>
    </row>
    <row r="1903" spans="2:8">
      <c r="B1903" s="293">
        <f>'Historical VAR Data'!B471</f>
        <v>45013</v>
      </c>
      <c r="C1903" s="292" t="str">
        <f>'Historical VAR Data'!F471</f>
        <v>162.80</v>
      </c>
      <c r="D1903" s="329">
        <f t="shared" si="58"/>
        <v>1.1446449743116851</v>
      </c>
      <c r="E1903" s="329">
        <v>4.3802825590721697E-3</v>
      </c>
      <c r="G1903">
        <v>1892</v>
      </c>
      <c r="H1903">
        <f t="shared" ca="1" si="59"/>
        <v>8.4071353450485813E-3</v>
      </c>
    </row>
    <row r="1904" spans="2:8">
      <c r="B1904" s="293">
        <f>'Historical VAR Data'!B2267</f>
        <v>42360</v>
      </c>
      <c r="C1904" s="292" t="str">
        <f>'Historical VAR Data'!F2267</f>
        <v>75.91</v>
      </c>
      <c r="D1904" s="329">
        <f t="shared" si="58"/>
        <v>-0.78580095375151682</v>
      </c>
      <c r="E1904" s="329">
        <v>4.36623445355912E-3</v>
      </c>
      <c r="G1904">
        <v>1893</v>
      </c>
      <c r="H1904">
        <f t="shared" ca="1" si="59"/>
        <v>1.065556015992258E-2</v>
      </c>
    </row>
    <row r="1905" spans="2:8">
      <c r="B1905" s="293">
        <f>'Historical VAR Data'!B51</f>
        <v>45639</v>
      </c>
      <c r="C1905" s="292" t="str">
        <f>'Historical VAR Data'!F51</f>
        <v>354.39</v>
      </c>
      <c r="D1905" s="329">
        <f t="shared" si="58"/>
        <v>3.6624128404157346</v>
      </c>
      <c r="E1905" s="329">
        <v>4.3644608190448169E-3</v>
      </c>
      <c r="G1905">
        <v>1894</v>
      </c>
      <c r="H1905">
        <f t="shared" ca="1" si="59"/>
        <v>2.6507573943381994E-2</v>
      </c>
    </row>
    <row r="1906" spans="2:8">
      <c r="B1906" s="293">
        <f>'Historical VAR Data'!B2578</f>
        <v>41893</v>
      </c>
      <c r="C1906" s="292" t="str">
        <f>'Historical VAR Data'!F2578</f>
        <v>76.01</v>
      </c>
      <c r="D1906" s="329">
        <f t="shared" si="58"/>
        <v>-2.9865985960433813E-2</v>
      </c>
      <c r="E1906" s="329">
        <v>4.3604651162790472E-3</v>
      </c>
      <c r="G1906">
        <v>1895</v>
      </c>
      <c r="H1906">
        <f t="shared" ca="1" si="59"/>
        <v>3.6113302631630953E-3</v>
      </c>
    </row>
    <row r="1907" spans="2:8">
      <c r="B1907" s="293">
        <f>'Historical VAR Data'!B2777</f>
        <v>41600</v>
      </c>
      <c r="C1907" s="292" t="str">
        <f>'Historical VAR Data'!F2777</f>
        <v>78.35</v>
      </c>
      <c r="D1907" s="329">
        <f t="shared" si="58"/>
        <v>-0.42419342985228192</v>
      </c>
      <c r="E1907" s="329">
        <v>4.358415587745022E-3</v>
      </c>
      <c r="G1907">
        <v>1896</v>
      </c>
      <c r="H1907">
        <f t="shared" ca="1" si="59"/>
        <v>6.2752294765453234E-3</v>
      </c>
    </row>
    <row r="1908" spans="2:8">
      <c r="B1908" s="293">
        <f>'Historical VAR Data'!B636</f>
        <v>44770</v>
      </c>
      <c r="C1908" s="292" t="str">
        <f>'Historical VAR Data'!F636</f>
        <v>136.07</v>
      </c>
      <c r="D1908" s="329">
        <f t="shared" si="58"/>
        <v>0.63310129620739319</v>
      </c>
      <c r="E1908" s="329">
        <v>4.3548863300856468E-3</v>
      </c>
      <c r="G1908">
        <v>1897</v>
      </c>
      <c r="H1908">
        <f t="shared" ca="1" si="59"/>
        <v>-1.2234987321481922E-2</v>
      </c>
    </row>
    <row r="1909" spans="2:8">
      <c r="B1909" s="293">
        <f>'Historical VAR Data'!B3168</f>
        <v>41022</v>
      </c>
      <c r="C1909" s="292" t="str">
        <f>'Historical VAR Data'!F3168</f>
        <v>83.32</v>
      </c>
      <c r="D1909" s="329">
        <f t="shared" si="58"/>
        <v>-0.25011250112501132</v>
      </c>
      <c r="E1909" s="329">
        <v>4.3394406943105049E-3</v>
      </c>
      <c r="G1909">
        <v>1898</v>
      </c>
      <c r="H1909">
        <f t="shared" ca="1" si="59"/>
        <v>-9.5984109774630965E-3</v>
      </c>
    </row>
    <row r="1910" spans="2:8">
      <c r="B1910" s="293">
        <f>'Historical VAR Data'!B792</f>
        <v>44544</v>
      </c>
      <c r="C1910" s="292" t="str">
        <f>'Historical VAR Data'!F792</f>
        <v>111.11</v>
      </c>
      <c r="D1910" s="329">
        <f t="shared" si="58"/>
        <v>0.29634815074087045</v>
      </c>
      <c r="E1910" s="329">
        <v>4.3387869474826356E-3</v>
      </c>
      <c r="G1910">
        <v>1899</v>
      </c>
      <c r="H1910">
        <f t="shared" ca="1" si="59"/>
        <v>1.892103348836411E-2</v>
      </c>
    </row>
    <row r="1911" spans="2:8">
      <c r="B1911" s="293">
        <f>'Historical VAR Data'!B3434</f>
        <v>40625</v>
      </c>
      <c r="C1911" s="292" t="str">
        <f>'Historical VAR Data'!F3434</f>
        <v>85.71</v>
      </c>
      <c r="D1911" s="329">
        <f t="shared" si="58"/>
        <v>0.23252804141501274</v>
      </c>
      <c r="E1911" s="329">
        <v>4.3355987813450941E-3</v>
      </c>
      <c r="G1911">
        <v>1900</v>
      </c>
      <c r="H1911">
        <f t="shared" ca="1" si="59"/>
        <v>1.9954628389172311E-2</v>
      </c>
    </row>
    <row r="1912" spans="2:8">
      <c r="B1912" s="293">
        <f>'Historical VAR Data'!B4359</f>
        <v>39258</v>
      </c>
      <c r="C1912" s="292" t="str">
        <f>'Historical VAR Data'!F4359</f>
        <v>69.54</v>
      </c>
      <c r="D1912" s="329">
        <f t="shared" si="58"/>
        <v>-0.14285714285714274</v>
      </c>
      <c r="E1912" s="329">
        <v>4.332755632582487E-3</v>
      </c>
      <c r="G1912">
        <v>1901</v>
      </c>
      <c r="H1912">
        <f t="shared" ca="1" si="59"/>
        <v>-2.8065975298568777E-2</v>
      </c>
    </row>
    <row r="1913" spans="2:8">
      <c r="B1913" s="293">
        <f>'Historical VAR Data'!B3116</f>
        <v>41095</v>
      </c>
      <c r="C1913" s="292" t="str">
        <f>'Historical VAR Data'!F3116</f>
        <v>81.13</v>
      </c>
      <c r="D1913" s="329">
        <f t="shared" si="58"/>
        <v>1.0487373737373735</v>
      </c>
      <c r="E1913" s="329">
        <v>4.332755632582252E-3</v>
      </c>
      <c r="G1913">
        <v>1902</v>
      </c>
      <c r="H1913">
        <f t="shared" ca="1" si="59"/>
        <v>7.3566790276218272E-3</v>
      </c>
    </row>
    <row r="1914" spans="2:8">
      <c r="B1914" s="293">
        <f>'Historical VAR Data'!B4838</f>
        <v>38548</v>
      </c>
      <c r="C1914" s="292" t="str">
        <f>'Historical VAR Data'!F4838</f>
        <v>39.60</v>
      </c>
      <c r="D1914" s="329">
        <f t="shared" si="58"/>
        <v>-0.54081632653061218</v>
      </c>
      <c r="E1914" s="329">
        <v>4.3114379913771674E-3</v>
      </c>
      <c r="G1914">
        <v>1903</v>
      </c>
      <c r="H1914">
        <f t="shared" ca="1" si="59"/>
        <v>5.8084259514137307E-3</v>
      </c>
    </row>
    <row r="1915" spans="2:8">
      <c r="B1915" s="293">
        <f>'Historical VAR Data'!B2061</f>
        <v>42668</v>
      </c>
      <c r="C1915" s="292" t="str">
        <f>'Historical VAR Data'!F2061</f>
        <v>86.24</v>
      </c>
      <c r="D1915" s="329">
        <f t="shared" si="58"/>
        <v>0.18559252130877099</v>
      </c>
      <c r="E1915" s="329">
        <v>4.3088389425875199E-3</v>
      </c>
      <c r="G1915">
        <v>1904</v>
      </c>
      <c r="H1915">
        <f t="shared" ca="1" si="59"/>
        <v>4.6518877003714799E-2</v>
      </c>
    </row>
    <row r="1916" spans="2:8">
      <c r="B1916" s="293">
        <f>'Historical VAR Data'!B1206</f>
        <v>43938</v>
      </c>
      <c r="C1916" s="292" t="str">
        <f>'Historical VAR Data'!F1206</f>
        <v>72.74</v>
      </c>
      <c r="D1916" s="329">
        <f t="shared" si="58"/>
        <v>-0.81469876448860012</v>
      </c>
      <c r="E1916" s="329">
        <v>4.2799944774263151E-3</v>
      </c>
      <c r="G1916">
        <v>1905</v>
      </c>
      <c r="H1916">
        <f t="shared" ca="1" si="59"/>
        <v>8.4371523163392862E-3</v>
      </c>
    </row>
    <row r="1917" spans="2:8">
      <c r="B1917" s="293">
        <f>'Historical VAR Data'!B133</f>
        <v>45520</v>
      </c>
      <c r="C1917" s="292" t="str">
        <f>'Historical VAR Data'!F133</f>
        <v>392.55</v>
      </c>
      <c r="D1917" s="329">
        <f t="shared" si="58"/>
        <v>1.3518662752381525</v>
      </c>
      <c r="E1917" s="329">
        <v>4.2724109701187474E-3</v>
      </c>
      <c r="G1917">
        <v>1906</v>
      </c>
      <c r="H1917">
        <f t="shared" ca="1" si="59"/>
        <v>3.8329668896636502E-3</v>
      </c>
    </row>
    <row r="1918" spans="2:8">
      <c r="B1918" s="293">
        <f>'Historical VAR Data'!B450</f>
        <v>45049</v>
      </c>
      <c r="C1918" s="292" t="str">
        <f>'Historical VAR Data'!F450</f>
        <v>166.91</v>
      </c>
      <c r="D1918" s="329">
        <f t="shared" si="58"/>
        <v>3.14992541024366</v>
      </c>
      <c r="E1918" s="329">
        <v>4.2719614921781467E-3</v>
      </c>
      <c r="G1918">
        <v>1907</v>
      </c>
      <c r="H1918">
        <f t="shared" ca="1" si="59"/>
        <v>1.439316070178902E-2</v>
      </c>
    </row>
    <row r="1919" spans="2:8">
      <c r="B1919" s="293">
        <f>'Historical VAR Data'!B4933</f>
        <v>38413</v>
      </c>
      <c r="C1919" s="292" t="str">
        <f>'Historical VAR Data'!F4933</f>
        <v>40.22</v>
      </c>
      <c r="D1919" s="329">
        <f t="shared" si="58"/>
        <v>-0.62305529522024372</v>
      </c>
      <c r="E1919" s="329">
        <v>4.2446941323346244E-3</v>
      </c>
      <c r="G1919">
        <v>1908</v>
      </c>
      <c r="H1919">
        <f t="shared" ca="1" si="59"/>
        <v>1.4205262995398576E-2</v>
      </c>
    </row>
    <row r="1920" spans="2:8">
      <c r="B1920" s="293">
        <f>'Historical VAR Data'!B4270</f>
        <v>39385</v>
      </c>
      <c r="C1920" s="292" t="str">
        <f>'Historical VAR Data'!F4270</f>
        <v>106.70</v>
      </c>
      <c r="D1920" s="329">
        <f t="shared" si="58"/>
        <v>-0.73723095109097181</v>
      </c>
      <c r="E1920" s="329">
        <v>4.2352941176470853E-3</v>
      </c>
      <c r="G1920">
        <v>1909</v>
      </c>
      <c r="H1920">
        <f t="shared" ca="1" si="59"/>
        <v>-4.7166823906016062E-4</v>
      </c>
    </row>
    <row r="1921" spans="2:8">
      <c r="B1921" s="293">
        <f>'Historical VAR Data'!B140</f>
        <v>45510</v>
      </c>
      <c r="C1921" s="292" t="str">
        <f>'Historical VAR Data'!F140</f>
        <v>406.06</v>
      </c>
      <c r="D1921" s="329">
        <f t="shared" si="58"/>
        <v>3.167282430213465</v>
      </c>
      <c r="E1921" s="329">
        <v>4.2290095214541348E-3</v>
      </c>
      <c r="G1921">
        <v>1910</v>
      </c>
      <c r="H1921">
        <f t="shared" ca="1" si="59"/>
        <v>1.2240271271040347E-2</v>
      </c>
    </row>
    <row r="1922" spans="2:8">
      <c r="B1922" s="293">
        <f>'Historical VAR Data'!B1832</f>
        <v>43004</v>
      </c>
      <c r="C1922" s="292" t="str">
        <f>'Historical VAR Data'!F1832</f>
        <v>97.44</v>
      </c>
      <c r="D1922" s="329">
        <f t="shared" si="58"/>
        <v>-1.0252204223909014E-3</v>
      </c>
      <c r="E1922" s="329">
        <v>4.2254972688858762E-3</v>
      </c>
      <c r="G1922">
        <v>1911</v>
      </c>
      <c r="H1922">
        <f t="shared" ca="1" si="59"/>
        <v>6.904761386051444E-3</v>
      </c>
    </row>
    <row r="1923" spans="2:8">
      <c r="B1923" s="293">
        <f>'Historical VAR Data'!B860</f>
        <v>44442</v>
      </c>
      <c r="C1923" s="292" t="str">
        <f>'Historical VAR Data'!F860</f>
        <v>97.54</v>
      </c>
      <c r="D1923" s="329">
        <f t="shared" si="58"/>
        <v>5.1077586206896654E-2</v>
      </c>
      <c r="E1923" s="329">
        <v>4.2211469165037664E-3</v>
      </c>
      <c r="G1923">
        <v>1912</v>
      </c>
      <c r="H1923">
        <f t="shared" ca="1" si="59"/>
        <v>2.8707293290790661E-2</v>
      </c>
    </row>
    <row r="1924" spans="2:8">
      <c r="B1924" s="293">
        <f>'Historical VAR Data'!B1557</f>
        <v>43410</v>
      </c>
      <c r="C1924" s="292" t="str">
        <f>'Historical VAR Data'!F1557</f>
        <v>92.80</v>
      </c>
      <c r="D1924" s="329">
        <f t="shared" si="58"/>
        <v>4.7522293712608576E-2</v>
      </c>
      <c r="E1924" s="329">
        <v>4.2203224759225257E-3</v>
      </c>
      <c r="G1924">
        <v>1913</v>
      </c>
      <c r="H1924">
        <f t="shared" ca="1" si="59"/>
        <v>3.0284932456575583E-3</v>
      </c>
    </row>
    <row r="1925" spans="2:8">
      <c r="B1925" s="293">
        <f>'Historical VAR Data'!B1340</f>
        <v>43735</v>
      </c>
      <c r="C1925" s="292" t="str">
        <f>'Historical VAR Data'!F1340</f>
        <v>88.59</v>
      </c>
      <c r="D1925" s="329">
        <f t="shared" si="58"/>
        <v>1.4663140311804008</v>
      </c>
      <c r="E1925" s="329">
        <v>4.1940603037860409E-3</v>
      </c>
      <c r="G1925">
        <v>1914</v>
      </c>
      <c r="H1925">
        <f t="shared" ca="1" si="59"/>
        <v>-4.8131112457718325E-2</v>
      </c>
    </row>
    <row r="1926" spans="2:8">
      <c r="B1926" s="293">
        <f>'Historical VAR Data'!B4901</f>
        <v>38461</v>
      </c>
      <c r="C1926" s="292" t="str">
        <f>'Historical VAR Data'!F4901</f>
        <v>35.92</v>
      </c>
      <c r="D1926" s="329">
        <f t="shared" si="58"/>
        <v>-0.55931787510734876</v>
      </c>
      <c r="E1926" s="329">
        <v>4.1934582051998482E-3</v>
      </c>
      <c r="G1926">
        <v>1915</v>
      </c>
      <c r="H1926">
        <f t="shared" ca="1" si="59"/>
        <v>-1.6791000339484524E-2</v>
      </c>
    </row>
    <row r="1927" spans="2:8">
      <c r="B1927" s="293">
        <f>'Historical VAR Data'!B2913</f>
        <v>41401</v>
      </c>
      <c r="C1927" s="292" t="str">
        <f>'Historical VAR Data'!F2913</f>
        <v>81.51</v>
      </c>
      <c r="D1927" s="329">
        <f t="shared" si="58"/>
        <v>9.5417282623303443E-2</v>
      </c>
      <c r="E1927" s="329">
        <v>4.1887396821486192E-3</v>
      </c>
      <c r="G1927">
        <v>1916</v>
      </c>
      <c r="H1927">
        <f t="shared" ca="1" si="59"/>
        <v>1.1642130753391242E-2</v>
      </c>
    </row>
    <row r="1928" spans="2:8">
      <c r="B1928" s="293">
        <f>'Historical VAR Data'!B2935</f>
        <v>41366</v>
      </c>
      <c r="C1928" s="292" t="str">
        <f>'Historical VAR Data'!F2935</f>
        <v>74.41</v>
      </c>
      <c r="D1928" s="329">
        <f t="shared" si="58"/>
        <v>-0.16242683475911759</v>
      </c>
      <c r="E1928" s="329">
        <v>4.1835357624831621E-3</v>
      </c>
      <c r="G1928">
        <v>1917</v>
      </c>
      <c r="H1928">
        <f t="shared" ca="1" si="59"/>
        <v>7.0627180334248444E-3</v>
      </c>
    </row>
    <row r="1929" spans="2:8">
      <c r="B1929" s="293">
        <f>'Historical VAR Data'!B2131</f>
        <v>42563</v>
      </c>
      <c r="C1929" s="292" t="str">
        <f>'Historical VAR Data'!F2131</f>
        <v>88.84</v>
      </c>
      <c r="D1929" s="329">
        <f t="shared" si="58"/>
        <v>2.634011090573014E-2</v>
      </c>
      <c r="E1929" s="329">
        <v>4.1822086583023005E-3</v>
      </c>
      <c r="G1929">
        <v>1918</v>
      </c>
      <c r="H1929">
        <f t="shared" ca="1" si="59"/>
        <v>-1.7655599633982257E-2</v>
      </c>
    </row>
    <row r="1930" spans="2:8">
      <c r="B1930" s="293">
        <f>'Historical VAR Data'!B3344</f>
        <v>40756</v>
      </c>
      <c r="C1930" s="292" t="str">
        <f>'Historical VAR Data'!F3344</f>
        <v>86.56</v>
      </c>
      <c r="D1930" s="329">
        <f t="shared" si="58"/>
        <v>-0.14398734177215192</v>
      </c>
      <c r="E1930" s="329">
        <v>4.1763341067285317E-3</v>
      </c>
      <c r="G1930">
        <v>1919</v>
      </c>
      <c r="H1930">
        <f t="shared" ca="1" si="59"/>
        <v>3.804300134118459E-3</v>
      </c>
    </row>
    <row r="1931" spans="2:8">
      <c r="B1931" s="293">
        <f>'Historical VAR Data'!B1706</f>
        <v>43192</v>
      </c>
      <c r="C1931" s="292" t="str">
        <f>'Historical VAR Data'!F1706</f>
        <v>101.12</v>
      </c>
      <c r="D1931" s="329">
        <f t="shared" si="58"/>
        <v>7.6317189994678042E-2</v>
      </c>
      <c r="E1931" s="329">
        <v>4.1708043694141184E-3</v>
      </c>
      <c r="G1931">
        <v>1920</v>
      </c>
      <c r="H1931">
        <f t="shared" ca="1" si="59"/>
        <v>1.8822210241274174E-4</v>
      </c>
    </row>
    <row r="1932" spans="2:8">
      <c r="B1932" s="293">
        <f>'Historical VAR Data'!B4186</f>
        <v>39506</v>
      </c>
      <c r="C1932" s="292" t="str">
        <f>'Historical VAR Data'!F4186</f>
        <v>93.95</v>
      </c>
      <c r="D1932" s="329">
        <f t="shared" ref="D1932:D1995" si="60">(C1932-C1933)/C1933</f>
        <v>0.62290551045085507</v>
      </c>
      <c r="E1932" s="329">
        <v>4.1684480547242468E-3</v>
      </c>
      <c r="G1932">
        <v>1921</v>
      </c>
      <c r="H1932">
        <f t="shared" ca="1" si="59"/>
        <v>3.801523707914822E-3</v>
      </c>
    </row>
    <row r="1933" spans="2:8">
      <c r="B1933" s="293">
        <f>'Historical VAR Data'!B4520</f>
        <v>39020</v>
      </c>
      <c r="C1933" s="292" t="str">
        <f>'Historical VAR Data'!F4520</f>
        <v>57.89</v>
      </c>
      <c r="D1933" s="329">
        <f t="shared" si="60"/>
        <v>0.41057504873294354</v>
      </c>
      <c r="E1933" s="329">
        <v>4.1630529054640418E-3</v>
      </c>
      <c r="G1933">
        <v>1922</v>
      </c>
      <c r="H1933">
        <f t="shared" ref="H1933:H1996" ca="1" si="61">_xlfn.NORM.INV(RAND(),N$12,N$13)</f>
        <v>-9.6904760329247427E-3</v>
      </c>
    </row>
    <row r="1934" spans="2:8">
      <c r="B1934" s="293">
        <f>'Historical VAR Data'!B4766</f>
        <v>38653</v>
      </c>
      <c r="C1934" s="292" t="str">
        <f>'Historical VAR Data'!F4766</f>
        <v>41.04</v>
      </c>
      <c r="D1934" s="329">
        <f t="shared" si="60"/>
        <v>-0.41455064194008556</v>
      </c>
      <c r="E1934" s="329">
        <v>4.1595302177636828E-3</v>
      </c>
      <c r="G1934">
        <v>1923</v>
      </c>
      <c r="H1934">
        <f t="shared" ca="1" si="61"/>
        <v>2.4655548908049357E-2</v>
      </c>
    </row>
    <row r="1935" spans="2:8">
      <c r="B1935" s="293">
        <f>'Historical VAR Data'!B4369</f>
        <v>39244</v>
      </c>
      <c r="C1935" s="292" t="str">
        <f>'Historical VAR Data'!F4369</f>
        <v>70.10</v>
      </c>
      <c r="D1935" s="329">
        <f t="shared" si="60"/>
        <v>-0.29491048078857379</v>
      </c>
      <c r="E1935" s="329">
        <v>4.1541326457526437E-3</v>
      </c>
      <c r="G1935">
        <v>1924</v>
      </c>
      <c r="H1935">
        <f t="shared" ca="1" si="61"/>
        <v>-1.483197755454926E-2</v>
      </c>
    </row>
    <row r="1936" spans="2:8">
      <c r="B1936" s="293">
        <f>'Historical VAR Data'!B1868</f>
        <v>42950</v>
      </c>
      <c r="C1936" s="292" t="str">
        <f>'Historical VAR Data'!F1868</f>
        <v>99.42</v>
      </c>
      <c r="D1936" s="329">
        <f t="shared" si="60"/>
        <v>7.8658999674514479E-2</v>
      </c>
      <c r="E1936" s="329">
        <v>4.1409958590041063E-3</v>
      </c>
      <c r="G1936">
        <v>1925</v>
      </c>
      <c r="H1936">
        <f t="shared" ca="1" si="61"/>
        <v>-6.4086165552995188E-3</v>
      </c>
    </row>
    <row r="1937" spans="2:8">
      <c r="B1937" s="293">
        <f>'Historical VAR Data'!B3864</f>
        <v>39995</v>
      </c>
      <c r="C1937" s="292" t="str">
        <f>'Historical VAR Data'!F3864</f>
        <v>92.17</v>
      </c>
      <c r="D1937" s="329">
        <f t="shared" si="60"/>
        <v>8.307873090481796E-2</v>
      </c>
      <c r="E1937" s="329">
        <v>4.1398845190107354E-3</v>
      </c>
      <c r="G1937">
        <v>1926</v>
      </c>
      <c r="H1937">
        <f t="shared" ca="1" si="61"/>
        <v>-2.3096495629090093E-3</v>
      </c>
    </row>
    <row r="1938" spans="2:8">
      <c r="B1938" s="293">
        <f>'Historical VAR Data'!B3066</f>
        <v>41169</v>
      </c>
      <c r="C1938" s="292" t="str">
        <f>'Historical VAR Data'!F3066</f>
        <v>85.10</v>
      </c>
      <c r="D1938" s="329">
        <f t="shared" si="60"/>
        <v>0.20538243626062325</v>
      </c>
      <c r="E1938" s="329">
        <v>4.1297935103244169E-3</v>
      </c>
      <c r="G1938">
        <v>1927</v>
      </c>
      <c r="H1938">
        <f t="shared" ca="1" si="61"/>
        <v>-5.8368259946314852E-3</v>
      </c>
    </row>
    <row r="1939" spans="2:8">
      <c r="B1939" s="293">
        <f>'Historical VAR Data'!B4342</f>
        <v>39281</v>
      </c>
      <c r="C1939" s="292" t="str">
        <f>'Historical VAR Data'!F4342</f>
        <v>70.60</v>
      </c>
      <c r="D1939" s="329">
        <f t="shared" si="60"/>
        <v>-0.59195468731938505</v>
      </c>
      <c r="E1939" s="329">
        <v>4.1245910965722089E-3</v>
      </c>
      <c r="G1939">
        <v>1928</v>
      </c>
      <c r="H1939">
        <f t="shared" ca="1" si="61"/>
        <v>3.5246956093330718E-3</v>
      </c>
    </row>
    <row r="1940" spans="2:8">
      <c r="B1940" s="293">
        <f>'Historical VAR Data'!B423</f>
        <v>45086</v>
      </c>
      <c r="C1940" s="292" t="str">
        <f>'Historical VAR Data'!F423</f>
        <v>173.02</v>
      </c>
      <c r="D1940" s="329">
        <f t="shared" si="60"/>
        <v>1.2892299550145543</v>
      </c>
      <c r="E1940" s="329">
        <v>4.1204805292786723E-3</v>
      </c>
      <c r="G1940">
        <v>1929</v>
      </c>
      <c r="H1940">
        <f t="shared" ca="1" si="61"/>
        <v>1.0231713415850937E-2</v>
      </c>
    </row>
    <row r="1941" spans="2:8">
      <c r="B1941" s="293">
        <f>'Historical VAR Data'!B2268</f>
        <v>42359</v>
      </c>
      <c r="C1941" s="292" t="str">
        <f>'Historical VAR Data'!F2268</f>
        <v>75.58</v>
      </c>
      <c r="D1941" s="329">
        <f t="shared" si="60"/>
        <v>-0.59238485600258872</v>
      </c>
      <c r="E1941" s="329">
        <v>4.1185067091803144E-3</v>
      </c>
      <c r="G1941">
        <v>1930</v>
      </c>
      <c r="H1941">
        <f t="shared" ca="1" si="61"/>
        <v>-6.052821113294457E-3</v>
      </c>
    </row>
    <row r="1942" spans="2:8">
      <c r="B1942" s="293">
        <f>'Historical VAR Data'!B393</f>
        <v>45131</v>
      </c>
      <c r="C1942" s="292" t="str">
        <f>'Historical VAR Data'!F393</f>
        <v>185.42</v>
      </c>
      <c r="D1942" s="329">
        <f t="shared" si="60"/>
        <v>1.0501990269792127</v>
      </c>
      <c r="E1942" s="329">
        <v>4.1156720459221861E-3</v>
      </c>
      <c r="G1942">
        <v>1931</v>
      </c>
      <c r="H1942">
        <f t="shared" ca="1" si="61"/>
        <v>-6.4666284908769306E-3</v>
      </c>
    </row>
    <row r="1943" spans="2:8">
      <c r="B1943" s="293">
        <f>'Historical VAR Data'!B3520</f>
        <v>40500</v>
      </c>
      <c r="C1943" s="292" t="str">
        <f>'Historical VAR Data'!F3520</f>
        <v>90.44</v>
      </c>
      <c r="D1943" s="329">
        <f t="shared" si="60"/>
        <v>0.12111069790504519</v>
      </c>
      <c r="E1943" s="329">
        <v>4.1079160652826088E-3</v>
      </c>
      <c r="G1943">
        <v>1932</v>
      </c>
      <c r="H1943">
        <f t="shared" ca="1" si="61"/>
        <v>-1.1648039813253597E-2</v>
      </c>
    </row>
    <row r="1944" spans="2:8">
      <c r="B1944" s="293">
        <f>'Historical VAR Data'!B4054</f>
        <v>39703</v>
      </c>
      <c r="C1944" s="292" t="str">
        <f>'Historical VAR Data'!F4054</f>
        <v>80.67</v>
      </c>
      <c r="D1944" s="329">
        <f t="shared" si="60"/>
        <v>0.94104908565928769</v>
      </c>
      <c r="E1944" s="329">
        <v>4.1075429424943773E-3</v>
      </c>
      <c r="G1944">
        <v>1933</v>
      </c>
      <c r="H1944">
        <f t="shared" ca="1" si="61"/>
        <v>-1.5501597484635015E-2</v>
      </c>
    </row>
    <row r="1945" spans="2:8">
      <c r="B1945" s="293">
        <f>'Historical VAR Data'!B4823</f>
        <v>38569</v>
      </c>
      <c r="C1945" s="292" t="str">
        <f>'Historical VAR Data'!F4823</f>
        <v>41.56</v>
      </c>
      <c r="D1945" s="329">
        <f t="shared" si="60"/>
        <v>-0.55268539446776443</v>
      </c>
      <c r="E1945" s="329">
        <v>4.10727228799231E-3</v>
      </c>
      <c r="G1945">
        <v>1934</v>
      </c>
      <c r="H1945">
        <f t="shared" ca="1" si="61"/>
        <v>-1.8590157009163773E-2</v>
      </c>
    </row>
    <row r="1946" spans="2:8">
      <c r="B1946" s="293">
        <f>'Historical VAR Data'!B1929</f>
        <v>42864</v>
      </c>
      <c r="C1946" s="292" t="str">
        <f>'Historical VAR Data'!F1929</f>
        <v>92.91</v>
      </c>
      <c r="D1946" s="329">
        <f t="shared" si="60"/>
        <v>8.5397196261682282E-2</v>
      </c>
      <c r="E1946" s="329">
        <v>4.1067761806981027E-3</v>
      </c>
      <c r="G1946">
        <v>1935</v>
      </c>
      <c r="H1946">
        <f t="shared" ca="1" si="61"/>
        <v>1.0394306690970974E-2</v>
      </c>
    </row>
    <row r="1947" spans="2:8">
      <c r="B1947" s="293">
        <f>'Historical VAR Data'!B3032</f>
        <v>41221</v>
      </c>
      <c r="C1947" s="292" t="str">
        <f>'Historical VAR Data'!F3032</f>
        <v>85.60</v>
      </c>
      <c r="D1947" s="329">
        <f t="shared" si="60"/>
        <v>-0.12537038929191796</v>
      </c>
      <c r="E1947" s="329">
        <v>4.1055718475072646E-3</v>
      </c>
      <c r="G1947">
        <v>1936</v>
      </c>
      <c r="H1947">
        <f t="shared" ca="1" si="61"/>
        <v>-1.7327781927717476E-2</v>
      </c>
    </row>
    <row r="1948" spans="2:8">
      <c r="B1948" s="293">
        <f>'Historical VAR Data'!B3816</f>
        <v>40063</v>
      </c>
      <c r="C1948" s="292" t="str">
        <f>'Historical VAR Data'!F3816</f>
        <v>97.87</v>
      </c>
      <c r="D1948" s="329">
        <f t="shared" si="60"/>
        <v>-2.7330550586364539E-2</v>
      </c>
      <c r="E1948" s="329">
        <v>4.1038268185083172E-3</v>
      </c>
      <c r="G1948">
        <v>1937</v>
      </c>
      <c r="H1948">
        <f t="shared" ca="1" si="61"/>
        <v>-2.292102314631074E-2</v>
      </c>
    </row>
    <row r="1949" spans="2:8">
      <c r="B1949" s="293">
        <f>'Historical VAR Data'!B3678</f>
        <v>40274</v>
      </c>
      <c r="C1949" s="292" t="str">
        <f>'Historical VAR Data'!F3678</f>
        <v>100.62</v>
      </c>
      <c r="D1949" s="329">
        <f t="shared" si="60"/>
        <v>0.16579770594369136</v>
      </c>
      <c r="E1949" s="329">
        <v>4.0914080431095779E-3</v>
      </c>
      <c r="G1949">
        <v>1938</v>
      </c>
      <c r="H1949">
        <f t="shared" ca="1" si="61"/>
        <v>3.9478171332637632E-2</v>
      </c>
    </row>
    <row r="1950" spans="2:8">
      <c r="B1950" s="293">
        <f>'Historical VAR Data'!B2463</f>
        <v>42068</v>
      </c>
      <c r="C1950" s="292" t="str">
        <f>'Historical VAR Data'!F2463</f>
        <v>86.31</v>
      </c>
      <c r="D1950" s="329">
        <f t="shared" si="60"/>
        <v>1.3301835853131752</v>
      </c>
      <c r="E1950" s="329">
        <v>4.0716612377851161E-3</v>
      </c>
      <c r="G1950">
        <v>1939</v>
      </c>
      <c r="H1950">
        <f t="shared" ca="1" si="61"/>
        <v>-1.9103721294707766E-2</v>
      </c>
    </row>
    <row r="1951" spans="2:8">
      <c r="B1951" s="293">
        <f>'Historical VAR Data'!B4866</f>
        <v>38510</v>
      </c>
      <c r="C1951" s="292" t="str">
        <f>'Historical VAR Data'!F4866</f>
        <v>37.04</v>
      </c>
      <c r="D1951" s="329">
        <f t="shared" si="60"/>
        <v>-0.88672782874617728</v>
      </c>
      <c r="E1951" s="329">
        <v>4.0661425860666458E-3</v>
      </c>
      <c r="G1951">
        <v>1940</v>
      </c>
      <c r="H1951">
        <f t="shared" ca="1" si="61"/>
        <v>-1.2777355211801386E-2</v>
      </c>
    </row>
    <row r="1952" spans="2:8">
      <c r="B1952" s="293">
        <f>'Historical VAR Data'!B261</f>
        <v>45328</v>
      </c>
      <c r="C1952" s="292" t="str">
        <f>'Historical VAR Data'!F261</f>
        <v>327.00</v>
      </c>
      <c r="D1952" s="329">
        <f t="shared" si="60"/>
        <v>2.2900694234832479</v>
      </c>
      <c r="E1952" s="329">
        <v>4.0530582166543637E-3</v>
      </c>
      <c r="G1952">
        <v>1941</v>
      </c>
      <c r="H1952">
        <f t="shared" ca="1" si="61"/>
        <v>1.5536280714525633E-2</v>
      </c>
    </row>
    <row r="1953" spans="2:8">
      <c r="B1953" s="293">
        <f>'Historical VAR Data'!B1979</f>
        <v>42787</v>
      </c>
      <c r="C1953" s="292" t="str">
        <f>'Historical VAR Data'!F1979</f>
        <v>99.39</v>
      </c>
      <c r="D1953" s="329">
        <f t="shared" si="60"/>
        <v>0.32732371794871806</v>
      </c>
      <c r="E1953" s="329">
        <v>4.0408122032529114E-3</v>
      </c>
      <c r="G1953">
        <v>1942</v>
      </c>
      <c r="H1953">
        <f t="shared" ca="1" si="61"/>
        <v>-2.6701053204319269E-2</v>
      </c>
    </row>
    <row r="1954" spans="2:8">
      <c r="B1954" s="293">
        <f>'Historical VAR Data'!B2248</f>
        <v>42388</v>
      </c>
      <c r="C1954" s="292" t="str">
        <f>'Historical VAR Data'!F2248</f>
        <v>74.88</v>
      </c>
      <c r="D1954" s="329">
        <f t="shared" si="60"/>
        <v>-6.4350868424340943E-2</v>
      </c>
      <c r="E1954" s="329">
        <v>4.0225261464199137E-3</v>
      </c>
      <c r="G1954">
        <v>1943</v>
      </c>
      <c r="H1954">
        <f t="shared" ca="1" si="61"/>
        <v>-3.0007667633060519E-2</v>
      </c>
    </row>
    <row r="1955" spans="2:8">
      <c r="B1955" s="293">
        <f>'Historical VAR Data'!B2473</f>
        <v>42054</v>
      </c>
      <c r="C1955" s="292" t="str">
        <f>'Historical VAR Data'!F2473</f>
        <v>80.03</v>
      </c>
      <c r="D1955" s="329">
        <f t="shared" si="60"/>
        <v>-0.1351847849578561</v>
      </c>
      <c r="E1955" s="329">
        <v>4.0145527537323727E-3</v>
      </c>
      <c r="G1955">
        <v>1944</v>
      </c>
      <c r="H1955">
        <f t="shared" ca="1" si="61"/>
        <v>-3.7574483462989709E-3</v>
      </c>
    </row>
    <row r="1956" spans="2:8">
      <c r="B1956" s="293">
        <f>'Historical VAR Data'!B2033</f>
        <v>42710</v>
      </c>
      <c r="C1956" s="292" t="str">
        <f>'Historical VAR Data'!F2033</f>
        <v>92.54</v>
      </c>
      <c r="D1956" s="329">
        <f t="shared" si="60"/>
        <v>0.32124500285551111</v>
      </c>
      <c r="E1956" s="329">
        <v>4.0143213626994091E-3</v>
      </c>
      <c r="G1956">
        <v>1945</v>
      </c>
      <c r="H1956">
        <f t="shared" ca="1" si="61"/>
        <v>1.1248571531665532E-3</v>
      </c>
    </row>
    <row r="1957" spans="2:8">
      <c r="B1957" s="293">
        <f>'Historical VAR Data'!B2236</f>
        <v>42405</v>
      </c>
      <c r="C1957" s="292" t="str">
        <f>'Historical VAR Data'!F2236</f>
        <v>70.04</v>
      </c>
      <c r="D1957" s="329">
        <f t="shared" si="60"/>
        <v>-0.20553539019963693</v>
      </c>
      <c r="E1957" s="329">
        <v>4.0137614678899241E-3</v>
      </c>
      <c r="G1957">
        <v>1946</v>
      </c>
      <c r="H1957">
        <f t="shared" ca="1" si="61"/>
        <v>-5.384707835817874E-3</v>
      </c>
    </row>
    <row r="1958" spans="2:8">
      <c r="B1958" s="293">
        <f>'Historical VAR Data'!B3285</f>
        <v>40847</v>
      </c>
      <c r="C1958" s="292" t="str">
        <f>'Historical VAR Data'!F3285</f>
        <v>88.16</v>
      </c>
      <c r="D1958" s="329">
        <f t="shared" si="60"/>
        <v>0.16214078565779064</v>
      </c>
      <c r="E1958" s="329">
        <v>3.9858786015259575E-3</v>
      </c>
      <c r="G1958">
        <v>1947</v>
      </c>
      <c r="H1958">
        <f t="shared" ca="1" si="61"/>
        <v>-1.0855582301823354E-2</v>
      </c>
    </row>
    <row r="1959" spans="2:8">
      <c r="B1959" s="293">
        <f>'Historical VAR Data'!B2400</f>
        <v>42164</v>
      </c>
      <c r="C1959" s="292" t="str">
        <f>'Historical VAR Data'!F2400</f>
        <v>75.86</v>
      </c>
      <c r="D1959" s="329">
        <f t="shared" si="60"/>
        <v>-0.11811206696117178</v>
      </c>
      <c r="E1959" s="329">
        <v>3.9703546850184904E-3</v>
      </c>
      <c r="G1959">
        <v>1948</v>
      </c>
      <c r="H1959">
        <f t="shared" ca="1" si="61"/>
        <v>-3.1215666245573967E-2</v>
      </c>
    </row>
    <row r="1960" spans="2:8">
      <c r="B1960" s="293">
        <f>'Historical VAR Data'!B1256</f>
        <v>43860</v>
      </c>
      <c r="C1960" s="292" t="str">
        <f>'Historical VAR Data'!F1256</f>
        <v>86.02</v>
      </c>
      <c r="D1960" s="329">
        <f t="shared" si="60"/>
        <v>-8.3626291679983047E-2</v>
      </c>
      <c r="E1960" s="329">
        <v>3.9682539682538423E-3</v>
      </c>
      <c r="G1960">
        <v>1949</v>
      </c>
      <c r="H1960">
        <f t="shared" ca="1" si="61"/>
        <v>-9.8256910857086426E-3</v>
      </c>
    </row>
    <row r="1961" spans="2:8">
      <c r="B1961" s="293">
        <f>'Historical VAR Data'!B2013</f>
        <v>42738</v>
      </c>
      <c r="C1961" s="292" t="str">
        <f>'Historical VAR Data'!F2013</f>
        <v>93.87</v>
      </c>
      <c r="D1961" s="329">
        <f t="shared" si="60"/>
        <v>0.8442043222003931</v>
      </c>
      <c r="E1961" s="329">
        <v>3.9572192513369474E-3</v>
      </c>
      <c r="G1961">
        <v>1950</v>
      </c>
      <c r="H1961">
        <f t="shared" ca="1" si="61"/>
        <v>-1.4682876377477181E-2</v>
      </c>
    </row>
    <row r="1962" spans="2:8">
      <c r="B1962" s="293">
        <f>'Historical VAR Data'!B4582</f>
        <v>38926</v>
      </c>
      <c r="C1962" s="292" t="str">
        <f>'Historical VAR Data'!F4582</f>
        <v>50.90</v>
      </c>
      <c r="D1962" s="329">
        <f t="shared" si="60"/>
        <v>-0.66727676820499404</v>
      </c>
      <c r="E1962" s="329">
        <v>3.9447731755423224E-3</v>
      </c>
      <c r="G1962">
        <v>1951</v>
      </c>
      <c r="H1962">
        <f t="shared" ca="1" si="61"/>
        <v>-2.851288996486697E-3</v>
      </c>
    </row>
    <row r="1963" spans="2:8">
      <c r="B1963" s="293">
        <f>'Historical VAR Data'!B533</f>
        <v>44923</v>
      </c>
      <c r="C1963" s="292" t="str">
        <f>'Historical VAR Data'!F533</f>
        <v>152.98</v>
      </c>
      <c r="D1963" s="329">
        <f t="shared" si="60"/>
        <v>1.4964099216710181</v>
      </c>
      <c r="E1963" s="329">
        <v>3.9375246095287725E-3</v>
      </c>
      <c r="G1963">
        <v>1952</v>
      </c>
      <c r="H1963">
        <f t="shared" ca="1" si="61"/>
        <v>6.1825120629863195E-3</v>
      </c>
    </row>
    <row r="1964" spans="2:8">
      <c r="B1964" s="293">
        <f>'Historical VAR Data'!B2667</f>
        <v>41765</v>
      </c>
      <c r="C1964" s="292" t="str">
        <f>'Historical VAR Data'!F2667</f>
        <v>61.28</v>
      </c>
      <c r="D1964" s="329">
        <f t="shared" si="60"/>
        <v>-0.61473657739217902</v>
      </c>
      <c r="E1964" s="329">
        <v>3.9318479685452488E-3</v>
      </c>
      <c r="G1964">
        <v>1953</v>
      </c>
      <c r="H1964">
        <f t="shared" ca="1" si="61"/>
        <v>-8.0248249025704071E-3</v>
      </c>
    </row>
    <row r="1965" spans="2:8">
      <c r="B1965" s="293">
        <f>'Historical VAR Data'!B497</f>
        <v>44974</v>
      </c>
      <c r="C1965" s="292" t="str">
        <f>'Historical VAR Data'!F497</f>
        <v>159.06</v>
      </c>
      <c r="D1965" s="329">
        <f t="shared" si="60"/>
        <v>0.82053336385487008</v>
      </c>
      <c r="E1965" s="329">
        <v>3.9131532441302993E-3</v>
      </c>
      <c r="G1965">
        <v>1954</v>
      </c>
      <c r="H1965">
        <f t="shared" ca="1" si="61"/>
        <v>-7.97258888501097E-3</v>
      </c>
    </row>
    <row r="1966" spans="2:8">
      <c r="B1966" s="293">
        <f>'Historical VAR Data'!B2083</f>
        <v>42634</v>
      </c>
      <c r="C1966" s="292" t="str">
        <f>'Historical VAR Data'!F2083</f>
        <v>87.37</v>
      </c>
      <c r="D1966" s="329">
        <f t="shared" si="60"/>
        <v>-3.3082363677845316E-3</v>
      </c>
      <c r="E1966" s="329">
        <v>3.9066988394806778E-3</v>
      </c>
      <c r="G1966">
        <v>1955</v>
      </c>
      <c r="H1966">
        <f t="shared" ca="1" si="61"/>
        <v>5.6696556642878461E-3</v>
      </c>
    </row>
    <row r="1967" spans="2:8">
      <c r="B1967" s="293">
        <f>'Historical VAR Data'!B2126</f>
        <v>42570</v>
      </c>
      <c r="C1967" s="292" t="str">
        <f>'Historical VAR Data'!F2126</f>
        <v>87.66</v>
      </c>
      <c r="D1967" s="329">
        <f t="shared" si="60"/>
        <v>-0.10596634370219277</v>
      </c>
      <c r="E1967" s="329">
        <v>3.8937242327073229E-3</v>
      </c>
      <c r="G1967">
        <v>1956</v>
      </c>
      <c r="H1967">
        <f t="shared" ca="1" si="61"/>
        <v>-1.3391200334457403E-2</v>
      </c>
    </row>
    <row r="1968" spans="2:8">
      <c r="B1968" s="293">
        <f>'Historical VAR Data'!B1838</f>
        <v>42996</v>
      </c>
      <c r="C1968" s="292" t="str">
        <f>'Historical VAR Data'!F1838</f>
        <v>98.05</v>
      </c>
      <c r="D1968" s="329">
        <f t="shared" si="60"/>
        <v>0.26646861276156025</v>
      </c>
      <c r="E1968" s="329">
        <v>3.8906521961707325E-3</v>
      </c>
      <c r="G1968">
        <v>1957</v>
      </c>
      <c r="H1968">
        <f t="shared" ca="1" si="61"/>
        <v>1.8721140400216971E-3</v>
      </c>
    </row>
    <row r="1969" spans="2:8">
      <c r="B1969" s="293">
        <f>'Historical VAR Data'!B2595</f>
        <v>41869</v>
      </c>
      <c r="C1969" s="292" t="str">
        <f>'Historical VAR Data'!F2595</f>
        <v>77.42</v>
      </c>
      <c r="D1969" s="329">
        <f t="shared" si="60"/>
        <v>0.36254839845124959</v>
      </c>
      <c r="E1969" s="329">
        <v>3.8900414937758964E-3</v>
      </c>
      <c r="G1969">
        <v>1958</v>
      </c>
      <c r="H1969">
        <f t="shared" ca="1" si="61"/>
        <v>-2.2660334777470769E-2</v>
      </c>
    </row>
    <row r="1970" spans="2:8">
      <c r="B1970" s="293">
        <f>'Historical VAR Data'!B4541</f>
        <v>38986</v>
      </c>
      <c r="C1970" s="292" t="str">
        <f>'Historical VAR Data'!F4541</f>
        <v>56.82</v>
      </c>
      <c r="D1970" s="329">
        <f t="shared" si="60"/>
        <v>-0.33348973607038124</v>
      </c>
      <c r="E1970" s="329">
        <v>3.8869257950529834E-3</v>
      </c>
      <c r="G1970">
        <v>1959</v>
      </c>
      <c r="H1970">
        <f t="shared" ca="1" si="61"/>
        <v>1.1034221053986486E-2</v>
      </c>
    </row>
    <row r="1971" spans="2:8">
      <c r="B1971" s="293">
        <f>'Historical VAR Data'!B3033</f>
        <v>41220</v>
      </c>
      <c r="C1971" s="292" t="str">
        <f>'Historical VAR Data'!F3033</f>
        <v>85.25</v>
      </c>
      <c r="D1971" s="329">
        <f t="shared" si="60"/>
        <v>-0.7345394531979822</v>
      </c>
      <c r="E1971" s="329">
        <v>3.8860103626942805E-3</v>
      </c>
      <c r="G1971">
        <v>1960</v>
      </c>
      <c r="H1971">
        <f t="shared" ca="1" si="61"/>
        <v>-2.122884971306602E-2</v>
      </c>
    </row>
    <row r="1972" spans="2:8">
      <c r="B1972" s="293">
        <f>'Historical VAR Data'!B23</f>
        <v>45680</v>
      </c>
      <c r="C1972" s="292" t="str">
        <f>'Historical VAR Data'!F23</f>
        <v>321.14</v>
      </c>
      <c r="D1972" s="329">
        <f t="shared" si="60"/>
        <v>2.2586504312531708</v>
      </c>
      <c r="E1972" s="329">
        <v>3.8762113160362901E-3</v>
      </c>
      <c r="G1972">
        <v>1961</v>
      </c>
      <c r="H1972">
        <f t="shared" ca="1" si="61"/>
        <v>1.1089713684539711E-2</v>
      </c>
    </row>
    <row r="1973" spans="2:8">
      <c r="B1973" s="293">
        <f>'Historical VAR Data'!B855</f>
        <v>44452</v>
      </c>
      <c r="C1973" s="292" t="str">
        <f>'Historical VAR Data'!F855</f>
        <v>98.55</v>
      </c>
      <c r="D1973" s="329">
        <f t="shared" si="60"/>
        <v>0.11431478968792401</v>
      </c>
      <c r="E1973" s="329">
        <v>3.8708363043699241E-3</v>
      </c>
      <c r="G1973">
        <v>1962</v>
      </c>
      <c r="H1973">
        <f t="shared" ca="1" si="61"/>
        <v>9.0330384075090787E-3</v>
      </c>
    </row>
    <row r="1974" spans="2:8">
      <c r="B1974" s="293">
        <f>'Historical VAR Data'!B1280</f>
        <v>43826</v>
      </c>
      <c r="C1974" s="292" t="str">
        <f>'Historical VAR Data'!F1280</f>
        <v>88.44</v>
      </c>
      <c r="D1974" s="329">
        <f t="shared" si="60"/>
        <v>0.30596574128765502</v>
      </c>
      <c r="E1974" s="329">
        <v>3.8592508513053737E-3</v>
      </c>
      <c r="G1974">
        <v>1963</v>
      </c>
      <c r="H1974">
        <f t="shared" ca="1" si="61"/>
        <v>-1.0708074229743502E-2</v>
      </c>
    </row>
    <row r="1975" spans="2:8">
      <c r="B1975" s="293">
        <f>'Historical VAR Data'!B2838</f>
        <v>41508</v>
      </c>
      <c r="C1975" s="292" t="str">
        <f>'Historical VAR Data'!F2838</f>
        <v>67.72</v>
      </c>
      <c r="D1975" s="329">
        <f t="shared" si="60"/>
        <v>-0.23678575453623357</v>
      </c>
      <c r="E1975" s="329">
        <v>3.8541357841684722E-3</v>
      </c>
      <c r="G1975">
        <v>1964</v>
      </c>
      <c r="H1975">
        <f t="shared" ca="1" si="61"/>
        <v>1.9813510208296411E-2</v>
      </c>
    </row>
    <row r="1976" spans="2:8">
      <c r="B1976" s="293">
        <f>'Historical VAR Data'!B2121</f>
        <v>42577</v>
      </c>
      <c r="C1976" s="292" t="str">
        <f>'Historical VAR Data'!F2121</f>
        <v>88.73</v>
      </c>
      <c r="D1976" s="329">
        <f t="shared" si="60"/>
        <v>0.17135313531353141</v>
      </c>
      <c r="E1976" s="329">
        <v>3.8465889806539588E-3</v>
      </c>
      <c r="G1976">
        <v>1965</v>
      </c>
      <c r="H1976">
        <f t="shared" ca="1" si="61"/>
        <v>6.8670461764015235E-3</v>
      </c>
    </row>
    <row r="1977" spans="2:8">
      <c r="B1977" s="293">
        <f>'Historical VAR Data'!B2604</f>
        <v>41855</v>
      </c>
      <c r="C1977" s="292" t="str">
        <f>'Historical VAR Data'!F2604</f>
        <v>75.75</v>
      </c>
      <c r="D1977" s="329">
        <f t="shared" si="60"/>
        <v>7.4011059123777104E-2</v>
      </c>
      <c r="E1977" s="329">
        <v>3.8430956798304571E-3</v>
      </c>
      <c r="G1977">
        <v>1966</v>
      </c>
      <c r="H1977">
        <f t="shared" ca="1" si="61"/>
        <v>1.4003328560946209E-2</v>
      </c>
    </row>
    <row r="1978" spans="2:8">
      <c r="B1978" s="293">
        <f>'Historical VAR Data'!B2309</f>
        <v>42296</v>
      </c>
      <c r="C1978" s="292" t="str">
        <f>'Historical VAR Data'!F2309</f>
        <v>70.53</v>
      </c>
      <c r="D1978" s="329">
        <f t="shared" si="60"/>
        <v>1.076243744480424</v>
      </c>
      <c r="E1978" s="329">
        <v>3.8428693424422998E-3</v>
      </c>
      <c r="G1978">
        <v>1967</v>
      </c>
      <c r="H1978">
        <f t="shared" ca="1" si="61"/>
        <v>-5.3781236560660729E-2</v>
      </c>
    </row>
    <row r="1979" spans="2:8">
      <c r="B1979" s="293">
        <f>'Historical VAR Data'!B4993</f>
        <v>38327</v>
      </c>
      <c r="C1979" s="292" t="str">
        <f>'Historical VAR Data'!F4993</f>
        <v>33.97</v>
      </c>
      <c r="D1979" s="329">
        <f t="shared" si="60"/>
        <v>-0.61784227697153782</v>
      </c>
      <c r="E1979" s="329">
        <v>3.8416075650116854E-3</v>
      </c>
      <c r="G1979">
        <v>1968</v>
      </c>
      <c r="H1979">
        <f t="shared" ca="1" si="61"/>
        <v>2.545891554107587E-2</v>
      </c>
    </row>
    <row r="1980" spans="2:8">
      <c r="B1980" s="293">
        <f>'Historical VAR Data'!B3458</f>
        <v>40590</v>
      </c>
      <c r="C1980" s="292" t="str">
        <f>'Historical VAR Data'!F3458</f>
        <v>88.89</v>
      </c>
      <c r="D1980" s="329">
        <f t="shared" si="60"/>
        <v>-4.4979197121338413E-4</v>
      </c>
      <c r="E1980" s="329">
        <v>3.8396386222473563E-3</v>
      </c>
      <c r="G1980">
        <v>1969</v>
      </c>
      <c r="H1980">
        <f t="shared" ca="1" si="61"/>
        <v>-4.8346598014395092E-3</v>
      </c>
    </row>
    <row r="1981" spans="2:8">
      <c r="B1981" s="293">
        <f>'Historical VAR Data'!B1339</f>
        <v>43738</v>
      </c>
      <c r="C1981" s="292" t="str">
        <f>'Historical VAR Data'!F1339</f>
        <v>88.93</v>
      </c>
      <c r="D1981" s="329">
        <f t="shared" si="60"/>
        <v>-0.12873518173802281</v>
      </c>
      <c r="E1981" s="329">
        <v>3.8379049554126132E-3</v>
      </c>
      <c r="G1981">
        <v>1970</v>
      </c>
      <c r="H1981">
        <f t="shared" ca="1" si="61"/>
        <v>-4.2033559299387213E-3</v>
      </c>
    </row>
    <row r="1982" spans="2:8">
      <c r="B1982" s="293">
        <f>'Historical VAR Data'!B1595</f>
        <v>43350</v>
      </c>
      <c r="C1982" s="292" t="str">
        <f>'Historical VAR Data'!F1595</f>
        <v>102.07</v>
      </c>
      <c r="D1982" s="329">
        <f t="shared" si="60"/>
        <v>0.14672508706886853</v>
      </c>
      <c r="E1982" s="329">
        <v>3.8355625491737445E-3</v>
      </c>
      <c r="G1982">
        <v>1971</v>
      </c>
      <c r="H1982">
        <f t="shared" ca="1" si="61"/>
        <v>2.9751063098534179E-2</v>
      </c>
    </row>
    <row r="1983" spans="2:8">
      <c r="B1983" s="293">
        <f>'Historical VAR Data'!B1369</f>
        <v>43691</v>
      </c>
      <c r="C1983" s="292" t="str">
        <f>'Historical VAR Data'!F1369</f>
        <v>89.01</v>
      </c>
      <c r="D1983" s="329">
        <f t="shared" si="60"/>
        <v>-0.4337065784450948</v>
      </c>
      <c r="E1983" s="329">
        <v>3.8344423141987529E-3</v>
      </c>
      <c r="G1983">
        <v>1972</v>
      </c>
      <c r="H1983">
        <f t="shared" ca="1" si="61"/>
        <v>-3.4698889845533994E-2</v>
      </c>
    </row>
    <row r="1984" spans="2:8">
      <c r="B1984" s="293">
        <f>'Historical VAR Data'!B555</f>
        <v>44893</v>
      </c>
      <c r="C1984" s="292" t="str">
        <f>'Historical VAR Data'!F555</f>
        <v>157.18</v>
      </c>
      <c r="D1984" s="329">
        <f t="shared" si="60"/>
        <v>0.35558430357912896</v>
      </c>
      <c r="E1984" s="329">
        <v>3.8319070123897961E-3</v>
      </c>
      <c r="G1984">
        <v>1973</v>
      </c>
      <c r="H1984">
        <f t="shared" ca="1" si="61"/>
        <v>-2.2190140276253235E-3</v>
      </c>
    </row>
    <row r="1985" spans="2:8">
      <c r="B1985" s="293">
        <f>'Historical VAR Data'!B773</f>
        <v>44571</v>
      </c>
      <c r="C1985" s="292" t="str">
        <f>'Historical VAR Data'!F773</f>
        <v>115.95</v>
      </c>
      <c r="D1985" s="329">
        <f t="shared" si="60"/>
        <v>-0.26956028726218978</v>
      </c>
      <c r="E1985" s="329">
        <v>3.8091940091766747E-3</v>
      </c>
      <c r="G1985">
        <v>1974</v>
      </c>
      <c r="H1985">
        <f t="shared" ca="1" si="61"/>
        <v>-1.0522103789047402E-2</v>
      </c>
    </row>
    <row r="1986" spans="2:8">
      <c r="B1986" s="293">
        <f>'Historical VAR Data'!B564</f>
        <v>44880</v>
      </c>
      <c r="C1986" s="292" t="str">
        <f>'Historical VAR Data'!F564</f>
        <v>158.74</v>
      </c>
      <c r="D1986" s="329">
        <f t="shared" si="60"/>
        <v>1.1304522882834518</v>
      </c>
      <c r="E1986" s="329">
        <v>3.7941064879222384E-3</v>
      </c>
      <c r="G1986">
        <v>1975</v>
      </c>
      <c r="H1986">
        <f t="shared" ca="1" si="61"/>
        <v>4.1043830644544831E-3</v>
      </c>
    </row>
    <row r="1987" spans="2:8">
      <c r="B1987" s="293">
        <f>'Historical VAR Data'!B2843</f>
        <v>41500</v>
      </c>
      <c r="C1987" s="292" t="str">
        <f>'Historical VAR Data'!F2843</f>
        <v>74.51</v>
      </c>
      <c r="D1987" s="329">
        <f t="shared" si="60"/>
        <v>-0.48220986796386378</v>
      </c>
      <c r="E1987" s="329">
        <v>3.7720598140913528E-3</v>
      </c>
      <c r="G1987">
        <v>1976</v>
      </c>
      <c r="H1987">
        <f t="shared" ca="1" si="61"/>
        <v>4.3939635509528657E-3</v>
      </c>
    </row>
    <row r="1988" spans="2:8">
      <c r="B1988" s="293">
        <f>'Historical VAR Data'!B695</f>
        <v>44687</v>
      </c>
      <c r="C1988" s="292" t="str">
        <f>'Historical VAR Data'!F695</f>
        <v>143.90</v>
      </c>
      <c r="D1988" s="329">
        <f t="shared" si="60"/>
        <v>0.79852518435195596</v>
      </c>
      <c r="E1988" s="329">
        <v>3.7667410714285155E-3</v>
      </c>
      <c r="G1988">
        <v>1977</v>
      </c>
      <c r="H1988">
        <f t="shared" ca="1" si="61"/>
        <v>3.8578517923026523E-2</v>
      </c>
    </row>
    <row r="1989" spans="2:8">
      <c r="B1989" s="293">
        <f>'Historical VAR Data'!B2470</f>
        <v>42059</v>
      </c>
      <c r="C1989" s="292" t="str">
        <f>'Historical VAR Data'!F2470</f>
        <v>80.01</v>
      </c>
      <c r="D1989" s="329">
        <f t="shared" si="60"/>
        <v>-9.1827468785470934E-2</v>
      </c>
      <c r="E1989" s="329">
        <v>3.763643206624155E-3</v>
      </c>
      <c r="G1989">
        <v>1978</v>
      </c>
      <c r="H1989">
        <f t="shared" ca="1" si="61"/>
        <v>-1.1647968040068735E-2</v>
      </c>
    </row>
    <row r="1990" spans="2:8">
      <c r="B1990" s="293">
        <f>'Historical VAR Data'!B1509</f>
        <v>43481</v>
      </c>
      <c r="C1990" s="292" t="str">
        <f>'Historical VAR Data'!F1509</f>
        <v>88.10</v>
      </c>
      <c r="D1990" s="329">
        <f t="shared" si="60"/>
        <v>-8.4485087810454218E-2</v>
      </c>
      <c r="E1990" s="329">
        <v>3.7598268200979639E-3</v>
      </c>
      <c r="G1990">
        <v>1979</v>
      </c>
      <c r="H1990">
        <f t="shared" ca="1" si="61"/>
        <v>-1.47876346914274E-3</v>
      </c>
    </row>
    <row r="1991" spans="2:8">
      <c r="B1991" s="293">
        <f>'Historical VAR Data'!B3614</f>
        <v>40365</v>
      </c>
      <c r="C1991" s="292" t="str">
        <f>'Historical VAR Data'!F3614</f>
        <v>96.23</v>
      </c>
      <c r="D1991" s="329">
        <f t="shared" si="60"/>
        <v>0.4354116945107398</v>
      </c>
      <c r="E1991" s="329">
        <v>3.755085010952325E-3</v>
      </c>
      <c r="G1991">
        <v>1980</v>
      </c>
      <c r="H1991">
        <f t="shared" ca="1" si="61"/>
        <v>1.3660005175537662E-2</v>
      </c>
    </row>
    <row r="1992" spans="2:8">
      <c r="B1992" s="293">
        <f>'Historical VAR Data'!B1084</f>
        <v>44113</v>
      </c>
      <c r="C1992" s="292" t="str">
        <f>'Historical VAR Data'!F1084</f>
        <v>67.04</v>
      </c>
      <c r="D1992" s="329">
        <f t="shared" si="60"/>
        <v>-0.37613995905453185</v>
      </c>
      <c r="E1992" s="329">
        <v>3.7430753106752505E-3</v>
      </c>
      <c r="G1992">
        <v>1981</v>
      </c>
      <c r="H1992">
        <f t="shared" ca="1" si="61"/>
        <v>-1.2438590790850405E-2</v>
      </c>
    </row>
    <row r="1993" spans="2:8">
      <c r="B1993" s="293">
        <f>'Historical VAR Data'!B787</f>
        <v>44551</v>
      </c>
      <c r="C1993" s="292" t="str">
        <f>'Historical VAR Data'!F787</f>
        <v>107.46</v>
      </c>
      <c r="D1993" s="329">
        <f t="shared" si="60"/>
        <v>0.24880883207437532</v>
      </c>
      <c r="E1993" s="329">
        <v>3.7362226788715809E-3</v>
      </c>
      <c r="G1993">
        <v>1982</v>
      </c>
      <c r="H1993">
        <f t="shared" ca="1" si="61"/>
        <v>5.9895396360030474E-3</v>
      </c>
    </row>
    <row r="1994" spans="2:8">
      <c r="B1994" s="293">
        <f>'Historical VAR Data'!B3371</f>
        <v>40717</v>
      </c>
      <c r="C1994" s="292" t="str">
        <f>'Historical VAR Data'!F3371</f>
        <v>86.05</v>
      </c>
      <c r="D1994" s="329">
        <f t="shared" si="60"/>
        <v>-0.13984406237505007</v>
      </c>
      <c r="E1994" s="329">
        <v>3.7326490143472901E-3</v>
      </c>
      <c r="G1994">
        <v>1983</v>
      </c>
      <c r="H1994">
        <f t="shared" ca="1" si="61"/>
        <v>1.7173972229391356E-2</v>
      </c>
    </row>
    <row r="1995" spans="2:8">
      <c r="B1995" s="293">
        <f>'Historical VAR Data'!B1412</f>
        <v>43629</v>
      </c>
      <c r="C1995" s="292" t="str">
        <f>'Historical VAR Data'!F1412</f>
        <v>100.04</v>
      </c>
      <c r="D1995" s="329">
        <f t="shared" si="60"/>
        <v>0.42203269367448493</v>
      </c>
      <c r="E1995" s="329">
        <v>3.7122504264071893E-3</v>
      </c>
      <c r="G1995">
        <v>1984</v>
      </c>
      <c r="H1995">
        <f t="shared" ca="1" si="61"/>
        <v>-1.0758639647943226E-2</v>
      </c>
    </row>
    <row r="1996" spans="2:8">
      <c r="B1996" s="293">
        <f>'Historical VAR Data'!B2759</f>
        <v>41626</v>
      </c>
      <c r="C1996" s="292" t="str">
        <f>'Historical VAR Data'!F2759</f>
        <v>70.35</v>
      </c>
      <c r="D1996" s="329">
        <f t="shared" ref="D1996:D2059" si="62">(C1996-C1997)/C1997</f>
        <v>-0.4823018617999853</v>
      </c>
      <c r="E1996" s="329">
        <v>3.7095163361391195E-3</v>
      </c>
      <c r="G1996">
        <v>1985</v>
      </c>
      <c r="H1996">
        <f t="shared" ca="1" si="61"/>
        <v>-6.4526414274428956E-3</v>
      </c>
    </row>
    <row r="1997" spans="2:8">
      <c r="B1997" s="293">
        <f>'Historical VAR Data'!B684</f>
        <v>44704</v>
      </c>
      <c r="C1997" s="292" t="str">
        <f>'Historical VAR Data'!F684</f>
        <v>135.89</v>
      </c>
      <c r="D1997" s="329">
        <f t="shared" si="62"/>
        <v>0.78520756699947425</v>
      </c>
      <c r="E1997" s="329">
        <v>3.693034936110496E-3</v>
      </c>
      <c r="G1997">
        <v>1986</v>
      </c>
      <c r="H1997">
        <f t="shared" ref="H1997:H2060" ca="1" si="63">_xlfn.NORM.INV(RAND(),N$12,N$13)</f>
        <v>-2.6752427021208131E-2</v>
      </c>
    </row>
    <row r="1998" spans="2:8">
      <c r="B1998" s="293">
        <f>'Historical VAR Data'!B2585</f>
        <v>41884</v>
      </c>
      <c r="C1998" s="292" t="str">
        <f>'Historical VAR Data'!F2585</f>
        <v>76.12</v>
      </c>
      <c r="D1998" s="329">
        <f t="shared" si="62"/>
        <v>-6.6928168668791296E-2</v>
      </c>
      <c r="E1998" s="329">
        <v>3.691983122362884E-3</v>
      </c>
      <c r="G1998">
        <v>1987</v>
      </c>
      <c r="H1998">
        <f t="shared" ca="1" si="63"/>
        <v>-9.8155067694516082E-3</v>
      </c>
    </row>
    <row r="1999" spans="2:8">
      <c r="B1999" s="293">
        <f>'Historical VAR Data'!B3163</f>
        <v>41029</v>
      </c>
      <c r="C1999" s="292" t="str">
        <f>'Historical VAR Data'!F3163</f>
        <v>81.58</v>
      </c>
      <c r="D1999" s="329">
        <f t="shared" si="62"/>
        <v>5.6051779935275062E-2</v>
      </c>
      <c r="E1999" s="329">
        <v>3.6909448818897286E-3</v>
      </c>
      <c r="G1999">
        <v>1988</v>
      </c>
      <c r="H1999">
        <f t="shared" ca="1" si="63"/>
        <v>1.7869275737577642E-2</v>
      </c>
    </row>
    <row r="2000" spans="2:8">
      <c r="B2000" s="293">
        <f>'Historical VAR Data'!B2949</f>
        <v>41344</v>
      </c>
      <c r="C2000" s="292" t="str">
        <f>'Historical VAR Data'!F2949</f>
        <v>77.25</v>
      </c>
      <c r="D2000" s="329">
        <f t="shared" si="62"/>
        <v>-0.6319500690838058</v>
      </c>
      <c r="E2000" s="329">
        <v>3.6377809536183078E-3</v>
      </c>
      <c r="G2000">
        <v>1989</v>
      </c>
      <c r="H2000">
        <f t="shared" ca="1" si="63"/>
        <v>-1.1801276756647472E-2</v>
      </c>
    </row>
    <row r="2001" spans="2:8">
      <c r="B2001" s="293">
        <f>'Historical VAR Data'!B369</f>
        <v>45166</v>
      </c>
      <c r="C2001" s="292" t="str">
        <f>'Historical VAR Data'!F369</f>
        <v>209.89</v>
      </c>
      <c r="D2001" s="329">
        <f t="shared" si="62"/>
        <v>1.301425438596491</v>
      </c>
      <c r="E2001" s="329">
        <v>3.6341031894036768E-3</v>
      </c>
      <c r="G2001">
        <v>1990</v>
      </c>
      <c r="H2001">
        <f t="shared" ca="1" si="63"/>
        <v>2.920620014266458E-2</v>
      </c>
    </row>
    <row r="2002" spans="2:8">
      <c r="B2002" s="293">
        <f>'Historical VAR Data'!B3213</f>
        <v>40953</v>
      </c>
      <c r="C2002" s="292" t="str">
        <f>'Historical VAR Data'!F3213</f>
        <v>91.20</v>
      </c>
      <c r="D2002" s="329">
        <f t="shared" si="62"/>
        <v>9.4443777751110097E-2</v>
      </c>
      <c r="E2002" s="329">
        <v>3.6315615714757154E-3</v>
      </c>
      <c r="G2002">
        <v>1991</v>
      </c>
      <c r="H2002">
        <f t="shared" ca="1" si="63"/>
        <v>9.4886767649873631E-3</v>
      </c>
    </row>
    <row r="2003" spans="2:8">
      <c r="B2003" s="293">
        <f>'Historical VAR Data'!B1239</f>
        <v>43886</v>
      </c>
      <c r="C2003" s="292" t="str">
        <f>'Historical VAR Data'!F1239</f>
        <v>83.33</v>
      </c>
      <c r="D2003" s="329">
        <f t="shared" si="62"/>
        <v>-0.11782765191615495</v>
      </c>
      <c r="E2003" s="329">
        <v>3.6131518728170198E-3</v>
      </c>
      <c r="G2003">
        <v>1992</v>
      </c>
      <c r="H2003">
        <f t="shared" ca="1" si="63"/>
        <v>-1.0255775199599975E-2</v>
      </c>
    </row>
    <row r="2004" spans="2:8">
      <c r="B2004" s="293">
        <f>'Historical VAR Data'!B931</f>
        <v>44341</v>
      </c>
      <c r="C2004" s="292" t="str">
        <f>'Historical VAR Data'!F931</f>
        <v>94.46</v>
      </c>
      <c r="D2004" s="329">
        <f t="shared" si="62"/>
        <v>0.17007308311656125</v>
      </c>
      <c r="E2004" s="329">
        <v>3.6124096897576412E-3</v>
      </c>
      <c r="G2004">
        <v>1993</v>
      </c>
      <c r="H2004">
        <f t="shared" ca="1" si="63"/>
        <v>5.4539141519692573E-3</v>
      </c>
    </row>
    <row r="2005" spans="2:8">
      <c r="B2005" s="293">
        <f>'Historical VAR Data'!B3315</f>
        <v>40800</v>
      </c>
      <c r="C2005" s="292" t="str">
        <f>'Historical VAR Data'!F3315</f>
        <v>80.73</v>
      </c>
      <c r="D2005" s="329">
        <f t="shared" si="62"/>
        <v>0.93180186647523344</v>
      </c>
      <c r="E2005" s="329">
        <v>3.6051715564396603E-3</v>
      </c>
      <c r="G2005">
        <v>1994</v>
      </c>
      <c r="H2005">
        <f t="shared" ca="1" si="63"/>
        <v>1.0362352457810555E-2</v>
      </c>
    </row>
    <row r="2006" spans="2:8">
      <c r="B2006" s="293">
        <f>'Historical VAR Data'!B4819</f>
        <v>38575</v>
      </c>
      <c r="C2006" s="292" t="str">
        <f>'Historical VAR Data'!F4819</f>
        <v>41.79</v>
      </c>
      <c r="D2006" s="329">
        <f t="shared" si="62"/>
        <v>0.15378244064053009</v>
      </c>
      <c r="E2006" s="329">
        <v>3.6023054755042884E-3</v>
      </c>
      <c r="G2006">
        <v>1995</v>
      </c>
      <c r="H2006">
        <f t="shared" ca="1" si="63"/>
        <v>7.4446682935876965E-3</v>
      </c>
    </row>
    <row r="2007" spans="2:8">
      <c r="B2007" s="293">
        <f>'Historical VAR Data'!B4877</f>
        <v>38495</v>
      </c>
      <c r="C2007" s="292" t="str">
        <f>'Historical VAR Data'!F4877</f>
        <v>36.22</v>
      </c>
      <c r="D2007" s="329">
        <f t="shared" si="62"/>
        <v>-0.58068997453114146</v>
      </c>
      <c r="E2007" s="329">
        <v>3.6021058464947475E-3</v>
      </c>
      <c r="G2007">
        <v>1996</v>
      </c>
      <c r="H2007">
        <f t="shared" ca="1" si="63"/>
        <v>2.0679185117482134E-2</v>
      </c>
    </row>
    <row r="2008" spans="2:8">
      <c r="B2008" s="293">
        <f>'Historical VAR Data'!B2058</f>
        <v>42671</v>
      </c>
      <c r="C2008" s="292" t="str">
        <f>'Historical VAR Data'!F2058</f>
        <v>86.38</v>
      </c>
      <c r="D2008" s="329">
        <f t="shared" si="62"/>
        <v>0.14319745897300148</v>
      </c>
      <c r="E2008" s="329">
        <v>3.6017195306146427E-3</v>
      </c>
      <c r="G2008">
        <v>1997</v>
      </c>
      <c r="H2008">
        <f t="shared" ca="1" si="63"/>
        <v>-1.5471749681256069E-2</v>
      </c>
    </row>
    <row r="2009" spans="2:8">
      <c r="B2009" s="293">
        <f>'Historical VAR Data'!B2404</f>
        <v>42158</v>
      </c>
      <c r="C2009" s="292" t="str">
        <f>'Historical VAR Data'!F2404</f>
        <v>75.56</v>
      </c>
      <c r="D2009" s="329">
        <f t="shared" si="62"/>
        <v>-0.29098245284789331</v>
      </c>
      <c r="E2009" s="329">
        <v>3.5861336166821091E-3</v>
      </c>
      <c r="G2009">
        <v>1998</v>
      </c>
      <c r="H2009">
        <f t="shared" ca="1" si="63"/>
        <v>9.3221991997148E-3</v>
      </c>
    </row>
    <row r="2010" spans="2:8">
      <c r="B2010" s="293">
        <f>'Historical VAR Data'!B1810</f>
        <v>43038</v>
      </c>
      <c r="C2010" s="292" t="str">
        <f>'Historical VAR Data'!F1810</f>
        <v>106.57</v>
      </c>
      <c r="D2010" s="329">
        <f t="shared" si="62"/>
        <v>-5.1024042742653646E-2</v>
      </c>
      <c r="E2010" s="329">
        <v>3.5784913833693892E-3</v>
      </c>
      <c r="G2010">
        <v>1999</v>
      </c>
      <c r="H2010">
        <f t="shared" ca="1" si="63"/>
        <v>9.3729055914063032E-3</v>
      </c>
    </row>
    <row r="2011" spans="2:8">
      <c r="B2011" s="293">
        <f>'Historical VAR Data'!B801</f>
        <v>44531</v>
      </c>
      <c r="C2011" s="292" t="str">
        <f>'Historical VAR Data'!F801</f>
        <v>112.30</v>
      </c>
      <c r="D2011" s="329">
        <f t="shared" si="62"/>
        <v>0.73785205818631983</v>
      </c>
      <c r="E2011" s="329">
        <v>3.5746201966040344E-3</v>
      </c>
      <c r="G2011">
        <v>2000</v>
      </c>
      <c r="H2011">
        <f t="shared" ca="1" si="63"/>
        <v>3.7752899012857334E-3</v>
      </c>
    </row>
    <row r="2012" spans="2:8">
      <c r="B2012" s="293">
        <f>'Historical VAR Data'!B4443</f>
        <v>39134</v>
      </c>
      <c r="C2012" s="292" t="str">
        <f>'Historical VAR Data'!F4443</f>
        <v>64.62</v>
      </c>
      <c r="D2012" s="329">
        <f t="shared" si="62"/>
        <v>-0.36303597831444057</v>
      </c>
      <c r="E2012" s="329">
        <v>3.5719832272092557E-3</v>
      </c>
      <c r="G2012">
        <v>2001</v>
      </c>
      <c r="H2012">
        <f t="shared" ca="1" si="63"/>
        <v>1.4538383989531406E-4</v>
      </c>
    </row>
    <row r="2013" spans="2:8">
      <c r="B2013" s="293">
        <f>'Historical VAR Data'!B1711</f>
        <v>43181</v>
      </c>
      <c r="C2013" s="292" t="str">
        <f>'Historical VAR Data'!F1711</f>
        <v>101.45</v>
      </c>
      <c r="D2013" s="329">
        <f t="shared" si="62"/>
        <v>0.28482776089159084</v>
      </c>
      <c r="E2013" s="329">
        <v>3.5611831041646E-3</v>
      </c>
      <c r="G2013">
        <v>2002</v>
      </c>
      <c r="H2013">
        <f t="shared" ca="1" si="63"/>
        <v>-5.7950361612798028E-3</v>
      </c>
    </row>
    <row r="2014" spans="2:8">
      <c r="B2014" s="293">
        <f>'Historical VAR Data'!B2184</f>
        <v>42487</v>
      </c>
      <c r="C2014" s="292" t="str">
        <f>'Historical VAR Data'!F2184</f>
        <v>78.96</v>
      </c>
      <c r="D2014" s="329">
        <f t="shared" si="62"/>
        <v>0.85875706214689262</v>
      </c>
      <c r="E2014" s="329">
        <v>3.5587188612097981E-3</v>
      </c>
      <c r="G2014">
        <v>2003</v>
      </c>
      <c r="H2014">
        <f t="shared" ca="1" si="63"/>
        <v>-1.8271718168886317E-2</v>
      </c>
    </row>
    <row r="2015" spans="2:8">
      <c r="B2015" s="293">
        <f>'Historical VAR Data'!B4764</f>
        <v>38658</v>
      </c>
      <c r="C2015" s="292" t="str">
        <f>'Historical VAR Data'!F4764</f>
        <v>42.48</v>
      </c>
      <c r="D2015" s="329">
        <f t="shared" si="62"/>
        <v>-0.58344773484997059</v>
      </c>
      <c r="E2015" s="329">
        <v>3.5435861091424187E-3</v>
      </c>
      <c r="G2015">
        <v>2004</v>
      </c>
      <c r="H2015">
        <f t="shared" ca="1" si="63"/>
        <v>3.8673648408310217E-2</v>
      </c>
    </row>
    <row r="2016" spans="2:8">
      <c r="B2016" s="293">
        <f>'Historical VAR Data'!B3766</f>
        <v>40140</v>
      </c>
      <c r="C2016" s="292" t="str">
        <f>'Historical VAR Data'!F3766</f>
        <v>101.98</v>
      </c>
      <c r="D2016" s="329">
        <f t="shared" si="62"/>
        <v>0.12226257290634972</v>
      </c>
      <c r="E2016" s="329">
        <v>3.5426097224955659E-3</v>
      </c>
      <c r="G2016">
        <v>2005</v>
      </c>
      <c r="H2016">
        <f t="shared" ca="1" si="63"/>
        <v>3.4146337407293656E-2</v>
      </c>
    </row>
    <row r="2017" spans="2:8">
      <c r="B2017" s="293">
        <f>'Historical VAR Data'!B3214</f>
        <v>40952</v>
      </c>
      <c r="C2017" s="292" t="str">
        <f>'Historical VAR Data'!F3214</f>
        <v>90.87</v>
      </c>
      <c r="D2017" s="329">
        <f t="shared" si="62"/>
        <v>0.39008719596145019</v>
      </c>
      <c r="E2017" s="329">
        <v>3.5339591385975416E-3</v>
      </c>
      <c r="G2017">
        <v>2006</v>
      </c>
      <c r="H2017">
        <f t="shared" ca="1" si="63"/>
        <v>5.4800001750714891E-3</v>
      </c>
    </row>
    <row r="2018" spans="2:8">
      <c r="B2018" s="293">
        <f>'Historical VAR Data'!B4422</f>
        <v>39163</v>
      </c>
      <c r="C2018" s="292" t="str">
        <f>'Historical VAR Data'!F4422</f>
        <v>65.37</v>
      </c>
      <c r="D2018" s="329">
        <f t="shared" si="62"/>
        <v>-9.1701054562130931E-4</v>
      </c>
      <c r="E2018" s="329">
        <v>3.5308566165183292E-3</v>
      </c>
      <c r="G2018">
        <v>2007</v>
      </c>
      <c r="H2018">
        <f t="shared" ca="1" si="63"/>
        <v>7.5627983256361638E-3</v>
      </c>
    </row>
    <row r="2019" spans="2:8">
      <c r="B2019" s="293">
        <f>'Historical VAR Data'!B1130</f>
        <v>44048</v>
      </c>
      <c r="C2019" s="292" t="str">
        <f>'Historical VAR Data'!F1130</f>
        <v>65.43</v>
      </c>
      <c r="D2019" s="329">
        <f t="shared" si="62"/>
        <v>-0.30460197683069395</v>
      </c>
      <c r="E2019" s="329">
        <v>3.5276073619632509E-3</v>
      </c>
      <c r="G2019">
        <v>2008</v>
      </c>
      <c r="H2019">
        <f t="shared" ca="1" si="63"/>
        <v>1.3103403107028266E-2</v>
      </c>
    </row>
    <row r="2020" spans="2:8">
      <c r="B2020" s="293">
        <f>'Historical VAR Data'!B1608</f>
        <v>43332</v>
      </c>
      <c r="C2020" s="292" t="str">
        <f>'Historical VAR Data'!F1608</f>
        <v>94.09</v>
      </c>
      <c r="D2020" s="329">
        <f t="shared" si="62"/>
        <v>0.17715501063430497</v>
      </c>
      <c r="E2020" s="329">
        <v>3.5196245733788213E-3</v>
      </c>
      <c r="G2020">
        <v>2009</v>
      </c>
      <c r="H2020">
        <f t="shared" ca="1" si="63"/>
        <v>-7.8523288101079239E-3</v>
      </c>
    </row>
    <row r="2021" spans="2:8">
      <c r="B2021" s="293">
        <f>'Historical VAR Data'!B2242</f>
        <v>42397</v>
      </c>
      <c r="C2021" s="292" t="str">
        <f>'Historical VAR Data'!F2242</f>
        <v>79.93</v>
      </c>
      <c r="D2021" s="329">
        <f t="shared" si="62"/>
        <v>0.26993962503972052</v>
      </c>
      <c r="E2021" s="329">
        <v>3.5153797865662413E-3</v>
      </c>
      <c r="G2021">
        <v>2010</v>
      </c>
      <c r="H2021">
        <f t="shared" ca="1" si="63"/>
        <v>-1.6859324049908656E-2</v>
      </c>
    </row>
    <row r="2022" spans="2:8">
      <c r="B2022" s="293">
        <f>'Historical VAR Data'!B2702</f>
        <v>41709</v>
      </c>
      <c r="C2022" s="292" t="str">
        <f>'Historical VAR Data'!F2702</f>
        <v>62.94</v>
      </c>
      <c r="D2022" s="329">
        <f t="shared" si="62"/>
        <v>-0.35426285010772546</v>
      </c>
      <c r="E2022" s="329">
        <v>3.5076530612244716E-3</v>
      </c>
      <c r="G2022">
        <v>2011</v>
      </c>
      <c r="H2022">
        <f t="shared" ca="1" si="63"/>
        <v>-4.131067969613181E-3</v>
      </c>
    </row>
    <row r="2023" spans="2:8">
      <c r="B2023" s="293">
        <f>'Historical VAR Data'!B3817</f>
        <v>40060</v>
      </c>
      <c r="C2023" s="292" t="str">
        <f>'Historical VAR Data'!F3817</f>
        <v>97.47</v>
      </c>
      <c r="D2023" s="329">
        <f t="shared" si="62"/>
        <v>0.258164450755131</v>
      </c>
      <c r="E2023" s="329">
        <v>3.5004632966128221E-3</v>
      </c>
      <c r="G2023">
        <v>2012</v>
      </c>
      <c r="H2023">
        <f t="shared" ca="1" si="63"/>
        <v>6.3034104248023059E-3</v>
      </c>
    </row>
    <row r="2024" spans="2:8">
      <c r="B2024" s="293">
        <f>'Historical VAR Data'!B2540</f>
        <v>41956</v>
      </c>
      <c r="C2024" s="292" t="str">
        <f>'Historical VAR Data'!F2540</f>
        <v>77.47</v>
      </c>
      <c r="D2024" s="329">
        <f t="shared" si="62"/>
        <v>-0.18211570945945946</v>
      </c>
      <c r="E2024" s="329">
        <v>3.497409326424819E-3</v>
      </c>
      <c r="G2024">
        <v>2013</v>
      </c>
      <c r="H2024">
        <f t="shared" ca="1" si="63"/>
        <v>-2.1690509064158613E-3</v>
      </c>
    </row>
    <row r="2025" spans="2:8">
      <c r="B2025" s="293">
        <f>'Historical VAR Data'!B1552</f>
        <v>43418</v>
      </c>
      <c r="C2025" s="292" t="str">
        <f>'Historical VAR Data'!F1552</f>
        <v>94.72</v>
      </c>
      <c r="D2025" s="329">
        <f t="shared" si="62"/>
        <v>-5.9384309831181765E-2</v>
      </c>
      <c r="E2025" s="329">
        <v>3.4961330649433023E-3</v>
      </c>
      <c r="G2025">
        <v>2014</v>
      </c>
      <c r="H2025">
        <f t="shared" ca="1" si="63"/>
        <v>8.373860413149534E-3</v>
      </c>
    </row>
    <row r="2026" spans="2:8">
      <c r="B2026" s="293">
        <f>'Historical VAR Data'!B3803</f>
        <v>40081</v>
      </c>
      <c r="C2026" s="292" t="str">
        <f>'Historical VAR Data'!F3803</f>
        <v>100.70</v>
      </c>
      <c r="D2026" s="329">
        <f t="shared" si="62"/>
        <v>-1.1902400317396384E-3</v>
      </c>
      <c r="E2026" s="329">
        <v>3.4877927254609721E-3</v>
      </c>
      <c r="G2026">
        <v>2015</v>
      </c>
      <c r="H2026">
        <f t="shared" ca="1" si="63"/>
        <v>-1.7308614660826793E-2</v>
      </c>
    </row>
    <row r="2027" spans="2:8">
      <c r="B2027" s="293">
        <f>'Historical VAR Data'!B1752</f>
        <v>43119</v>
      </c>
      <c r="C2027" s="292" t="str">
        <f>'Historical VAR Data'!F1752</f>
        <v>100.82</v>
      </c>
      <c r="D2027" s="329">
        <f t="shared" si="62"/>
        <v>0.52066365007541471</v>
      </c>
      <c r="E2027" s="329">
        <v>3.4836269533193424E-3</v>
      </c>
      <c r="G2027">
        <v>2016</v>
      </c>
      <c r="H2027">
        <f t="shared" ca="1" si="63"/>
        <v>3.0243208502882951E-2</v>
      </c>
    </row>
    <row r="2028" spans="2:8">
      <c r="B2028" s="293">
        <f>'Historical VAR Data'!B2332</f>
        <v>42258</v>
      </c>
      <c r="C2028" s="292" t="str">
        <f>'Historical VAR Data'!F2332</f>
        <v>66.30</v>
      </c>
      <c r="D2028" s="329">
        <f t="shared" si="62"/>
        <v>-0.42602372088996626</v>
      </c>
      <c r="E2028" s="329">
        <v>3.4811563493265326E-3</v>
      </c>
      <c r="G2028">
        <v>2017</v>
      </c>
      <c r="H2028">
        <f t="shared" ca="1" si="63"/>
        <v>-6.5094149243954498E-3</v>
      </c>
    </row>
    <row r="2029" spans="2:8">
      <c r="B2029" s="293">
        <f>'Historical VAR Data'!B774</f>
        <v>44568</v>
      </c>
      <c r="C2029" s="292" t="str">
        <f>'Historical VAR Data'!F774</f>
        <v>115.51</v>
      </c>
      <c r="D2029" s="329">
        <f t="shared" si="62"/>
        <v>0.24525657611039239</v>
      </c>
      <c r="E2029" s="329">
        <v>3.4749370167666206E-3</v>
      </c>
      <c r="G2029">
        <v>2018</v>
      </c>
      <c r="H2029">
        <f t="shared" ca="1" si="63"/>
        <v>-2.2364148382902804E-3</v>
      </c>
    </row>
    <row r="2030" spans="2:8">
      <c r="B2030" s="293">
        <f>'Historical VAR Data'!B3426</f>
        <v>40637</v>
      </c>
      <c r="C2030" s="292" t="str">
        <f>'Historical VAR Data'!F3426</f>
        <v>92.76</v>
      </c>
      <c r="D2030" s="329">
        <f t="shared" si="62"/>
        <v>-3.1429466429988423E-2</v>
      </c>
      <c r="E2030" s="329">
        <v>3.4617048896582367E-3</v>
      </c>
      <c r="G2030">
        <v>2019</v>
      </c>
      <c r="H2030">
        <f t="shared" ca="1" si="63"/>
        <v>2.3428065966184112E-3</v>
      </c>
    </row>
    <row r="2031" spans="2:8">
      <c r="B2031" s="293">
        <f>'Historical VAR Data'!B3849</f>
        <v>40016</v>
      </c>
      <c r="C2031" s="292" t="str">
        <f>'Historical VAR Data'!F3849</f>
        <v>95.77</v>
      </c>
      <c r="D2031" s="329">
        <f t="shared" si="62"/>
        <v>0.21767323585505391</v>
      </c>
      <c r="E2031" s="329">
        <v>3.4576697401508625E-3</v>
      </c>
      <c r="G2031">
        <v>2020</v>
      </c>
      <c r="H2031">
        <f t="shared" ca="1" si="63"/>
        <v>6.5790553070368416E-3</v>
      </c>
    </row>
    <row r="2032" spans="2:8">
      <c r="B2032" s="293">
        <f>'Historical VAR Data'!B2987</f>
        <v>41290</v>
      </c>
      <c r="C2032" s="292" t="str">
        <f>'Historical VAR Data'!F2987</f>
        <v>78.65</v>
      </c>
      <c r="D2032" s="329">
        <f t="shared" si="62"/>
        <v>-0.18421325588631876</v>
      </c>
      <c r="E2032" s="329">
        <v>3.4447563153867091E-3</v>
      </c>
      <c r="G2032">
        <v>2021</v>
      </c>
      <c r="H2032">
        <f t="shared" ca="1" si="63"/>
        <v>1.8754757310789558E-2</v>
      </c>
    </row>
    <row r="2033" spans="2:8">
      <c r="B2033" s="293">
        <f>'Historical VAR Data'!B3827</f>
        <v>40046</v>
      </c>
      <c r="C2033" s="292" t="str">
        <f>'Historical VAR Data'!F3827</f>
        <v>96.41</v>
      </c>
      <c r="D2033" s="329">
        <f t="shared" si="62"/>
        <v>6.2720458553791866E-2</v>
      </c>
      <c r="E2033" s="329">
        <v>3.4346378018317893E-3</v>
      </c>
      <c r="G2033">
        <v>2022</v>
      </c>
      <c r="H2033">
        <f t="shared" ca="1" si="63"/>
        <v>2.0246071449348327E-2</v>
      </c>
    </row>
    <row r="2034" spans="2:8">
      <c r="B2034" s="293">
        <f>'Historical VAR Data'!B3362</f>
        <v>40730</v>
      </c>
      <c r="C2034" s="292" t="str">
        <f>'Historical VAR Data'!F3362</f>
        <v>90.72</v>
      </c>
      <c r="D2034" s="329">
        <f t="shared" si="62"/>
        <v>-0.11432197598359863</v>
      </c>
      <c r="E2034" s="329">
        <v>3.428824245105655E-3</v>
      </c>
      <c r="G2034">
        <v>2023</v>
      </c>
      <c r="H2034">
        <f t="shared" ca="1" si="63"/>
        <v>8.4883560498774935E-3</v>
      </c>
    </row>
    <row r="2035" spans="2:8">
      <c r="B2035" s="293">
        <f>'Historical VAR Data'!B1823</f>
        <v>43018</v>
      </c>
      <c r="C2035" s="292" t="str">
        <f>'Historical VAR Data'!F1823</f>
        <v>102.43</v>
      </c>
      <c r="D2035" s="329">
        <f t="shared" si="62"/>
        <v>0.12104629528291563</v>
      </c>
      <c r="E2035" s="329">
        <v>3.4286833855800207E-3</v>
      </c>
      <c r="G2035">
        <v>2024</v>
      </c>
      <c r="H2035">
        <f t="shared" ca="1" si="63"/>
        <v>2.4592416322338096E-3</v>
      </c>
    </row>
    <row r="2036" spans="2:8">
      <c r="B2036" s="293">
        <f>'Historical VAR Data'!B2020</f>
        <v>42727</v>
      </c>
      <c r="C2036" s="292" t="str">
        <f>'Historical VAR Data'!F2020</f>
        <v>91.37</v>
      </c>
      <c r="D2036" s="329">
        <f t="shared" si="62"/>
        <v>0.23891525423728821</v>
      </c>
      <c r="E2036" s="329">
        <v>3.404348781023526E-3</v>
      </c>
      <c r="G2036">
        <v>2025</v>
      </c>
      <c r="H2036">
        <f t="shared" ca="1" si="63"/>
        <v>-2.1977581286245634E-2</v>
      </c>
    </row>
    <row r="2037" spans="2:8">
      <c r="B2037" s="293">
        <f>'Historical VAR Data'!B2281</f>
        <v>42340</v>
      </c>
      <c r="C2037" s="292" t="str">
        <f>'Historical VAR Data'!F2281</f>
        <v>73.75</v>
      </c>
      <c r="D2037" s="329">
        <f t="shared" si="62"/>
        <v>-0.67705915838332531</v>
      </c>
      <c r="E2037" s="329">
        <v>3.4013605442176869E-3</v>
      </c>
      <c r="G2037">
        <v>2026</v>
      </c>
      <c r="H2037">
        <f t="shared" ca="1" si="63"/>
        <v>3.3307975243054976E-2</v>
      </c>
    </row>
    <row r="2038" spans="2:8">
      <c r="B2038" s="293">
        <f>'Historical VAR Data'!B356</f>
        <v>45183</v>
      </c>
      <c r="C2038" s="292" t="str">
        <f>'Historical VAR Data'!F356</f>
        <v>228.37</v>
      </c>
      <c r="D2038" s="329">
        <f t="shared" si="62"/>
        <v>0.34453929938180755</v>
      </c>
      <c r="E2038" s="329">
        <v>3.3831282952548783E-3</v>
      </c>
      <c r="G2038">
        <v>2027</v>
      </c>
      <c r="H2038">
        <f t="shared" ca="1" si="63"/>
        <v>4.9064285515994181E-3</v>
      </c>
    </row>
    <row r="2039" spans="2:8">
      <c r="B2039" s="293">
        <f>'Historical VAR Data'!B484</f>
        <v>44994</v>
      </c>
      <c r="C2039" s="292" t="str">
        <f>'Historical VAR Data'!F484</f>
        <v>169.85</v>
      </c>
      <c r="D2039" s="329">
        <f t="shared" si="62"/>
        <v>0.72629332249212308</v>
      </c>
      <c r="E2039" s="329">
        <v>3.3672022684309616E-3</v>
      </c>
      <c r="G2039">
        <v>2028</v>
      </c>
      <c r="H2039">
        <f t="shared" ca="1" si="63"/>
        <v>5.1918749533681379E-3</v>
      </c>
    </row>
    <row r="2040" spans="2:8">
      <c r="B2040" s="293">
        <f>'Historical VAR Data'!B1577</f>
        <v>43381</v>
      </c>
      <c r="C2040" s="292" t="str">
        <f>'Historical VAR Data'!F1577</f>
        <v>98.39</v>
      </c>
      <c r="D2040" s="329">
        <f t="shared" si="62"/>
        <v>-0.15428915248409836</v>
      </c>
      <c r="E2040" s="329">
        <v>3.3652865592494218E-3</v>
      </c>
      <c r="G2040">
        <v>2029</v>
      </c>
      <c r="H2040">
        <f t="shared" ca="1" si="63"/>
        <v>1.1225768463826001E-2</v>
      </c>
    </row>
    <row r="2041" spans="2:8">
      <c r="B2041" s="293">
        <f>'Historical VAR Data'!B772</f>
        <v>44572</v>
      </c>
      <c r="C2041" s="292" t="str">
        <f>'Historical VAR Data'!F772</f>
        <v>116.34</v>
      </c>
      <c r="D2041" s="329">
        <f t="shared" si="62"/>
        <v>0.34279778393351806</v>
      </c>
      <c r="E2041" s="329">
        <v>3.3635187580853864E-3</v>
      </c>
      <c r="G2041">
        <v>2030</v>
      </c>
      <c r="H2041">
        <f t="shared" ca="1" si="63"/>
        <v>3.1702148430311362E-2</v>
      </c>
    </row>
    <row r="2042" spans="2:8">
      <c r="B2042" s="293">
        <f>'Historical VAR Data'!B2078</f>
        <v>42641</v>
      </c>
      <c r="C2042" s="292" t="str">
        <f>'Historical VAR Data'!F2078</f>
        <v>86.64</v>
      </c>
      <c r="D2042" s="329">
        <f t="shared" si="62"/>
        <v>-0.73428203398147585</v>
      </c>
      <c r="E2042" s="329">
        <v>3.3584250144760427E-3</v>
      </c>
      <c r="G2042">
        <v>2031</v>
      </c>
      <c r="H2042">
        <f t="shared" ca="1" si="63"/>
        <v>-2.3515417881585184E-2</v>
      </c>
    </row>
    <row r="2043" spans="2:8">
      <c r="B2043" s="293">
        <f>'Historical VAR Data'!B35</f>
        <v>45664</v>
      </c>
      <c r="C2043" s="292" t="str">
        <f>'Historical VAR Data'!F35</f>
        <v>326.06</v>
      </c>
      <c r="D2043" s="329">
        <f t="shared" si="62"/>
        <v>2.3005364915477271</v>
      </c>
      <c r="E2043" s="329">
        <v>3.3541557682246819E-3</v>
      </c>
      <c r="G2043">
        <v>2032</v>
      </c>
      <c r="H2043">
        <f t="shared" ca="1" si="63"/>
        <v>7.1929033353687957E-3</v>
      </c>
    </row>
    <row r="2044" spans="2:8">
      <c r="B2044" s="293">
        <f>'Historical VAR Data'!B919</f>
        <v>44357</v>
      </c>
      <c r="C2044" s="292" t="str">
        <f>'Historical VAR Data'!F919</f>
        <v>98.79</v>
      </c>
      <c r="D2044" s="329">
        <f t="shared" si="62"/>
        <v>1.1992430988423866</v>
      </c>
      <c r="E2044" s="329">
        <v>3.3516148689824552E-3</v>
      </c>
      <c r="G2044">
        <v>2033</v>
      </c>
      <c r="H2044">
        <f t="shared" ca="1" si="63"/>
        <v>-4.2567092238561307E-3</v>
      </c>
    </row>
    <row r="2045" spans="2:8">
      <c r="B2045" s="293">
        <f>'Historical VAR Data'!B4742</f>
        <v>38692</v>
      </c>
      <c r="C2045" s="292" t="str">
        <f>'Historical VAR Data'!F4742</f>
        <v>44.92</v>
      </c>
      <c r="D2045" s="329">
        <f t="shared" si="62"/>
        <v>-0.46504704060974156</v>
      </c>
      <c r="E2045" s="329">
        <v>3.3504578959124092E-3</v>
      </c>
      <c r="G2045">
        <v>2034</v>
      </c>
      <c r="H2045">
        <f t="shared" ca="1" si="63"/>
        <v>-1.1876824631126546E-2</v>
      </c>
    </row>
    <row r="2046" spans="2:8">
      <c r="B2046" s="293">
        <f>'Historical VAR Data'!B2066</f>
        <v>42661</v>
      </c>
      <c r="C2046" s="292" t="str">
        <f>'Historical VAR Data'!F2066</f>
        <v>83.97</v>
      </c>
      <c r="D2046" s="329">
        <f t="shared" si="62"/>
        <v>3.6282858200666394E-2</v>
      </c>
      <c r="E2046" s="329">
        <v>3.345680487513456E-3</v>
      </c>
      <c r="G2046">
        <v>2035</v>
      </c>
      <c r="H2046">
        <f t="shared" ca="1" si="63"/>
        <v>-1.3657424818996169E-2</v>
      </c>
    </row>
    <row r="2047" spans="2:8">
      <c r="B2047" s="293">
        <f>'Historical VAR Data'!B2620</f>
        <v>41830</v>
      </c>
      <c r="C2047" s="292" t="str">
        <f>'Historical VAR Data'!F2620</f>
        <v>81.03</v>
      </c>
      <c r="D2047" s="329">
        <f t="shared" si="62"/>
        <v>-0.13531106605484999</v>
      </c>
      <c r="E2047" s="329">
        <v>3.3432392273402179E-3</v>
      </c>
      <c r="G2047">
        <v>2036</v>
      </c>
      <c r="H2047">
        <f t="shared" ca="1" si="63"/>
        <v>-9.0514525770479057E-3</v>
      </c>
    </row>
    <row r="2048" spans="2:8">
      <c r="B2048" s="293">
        <f>'Historical VAR Data'!B1932</f>
        <v>42859</v>
      </c>
      <c r="C2048" s="292" t="str">
        <f>'Historical VAR Data'!F1932</f>
        <v>93.71</v>
      </c>
      <c r="D2048" s="329">
        <f t="shared" si="62"/>
        <v>0.10481018627682152</v>
      </c>
      <c r="E2048" s="329">
        <v>3.3190578158456964E-3</v>
      </c>
      <c r="G2048">
        <v>2037</v>
      </c>
      <c r="H2048">
        <f t="shared" ca="1" si="63"/>
        <v>-2.3145879382021499E-2</v>
      </c>
    </row>
    <row r="2049" spans="2:8">
      <c r="B2049" s="293">
        <f>'Historical VAR Data'!B2063</f>
        <v>42664</v>
      </c>
      <c r="C2049" s="292" t="str">
        <f>'Historical VAR Data'!F2063</f>
        <v>84.82</v>
      </c>
      <c r="D2049" s="329">
        <f t="shared" si="62"/>
        <v>-0.12502578914792661</v>
      </c>
      <c r="E2049" s="329">
        <v>3.3120416370947116E-3</v>
      </c>
      <c r="G2049">
        <v>2038</v>
      </c>
      <c r="H2049">
        <f t="shared" ca="1" si="63"/>
        <v>-1.6377179116091944E-2</v>
      </c>
    </row>
    <row r="2050" spans="2:8">
      <c r="B2050" s="293">
        <f>'Historical VAR Data'!B1949</f>
        <v>42832</v>
      </c>
      <c r="C2050" s="292" t="str">
        <f>'Historical VAR Data'!F1949</f>
        <v>96.94</v>
      </c>
      <c r="D2050" s="329">
        <f t="shared" si="62"/>
        <v>2.9414887968567442E-2</v>
      </c>
      <c r="E2050" s="329">
        <v>3.3119436969570809E-3</v>
      </c>
      <c r="G2050">
        <v>2039</v>
      </c>
      <c r="H2050">
        <f t="shared" ca="1" si="63"/>
        <v>-2.0354169878543917E-2</v>
      </c>
    </row>
    <row r="2051" spans="2:8">
      <c r="B2051" s="293">
        <f>'Historical VAR Data'!B3585</f>
        <v>40406</v>
      </c>
      <c r="C2051" s="292" t="str">
        <f>'Historical VAR Data'!F3585</f>
        <v>94.17</v>
      </c>
      <c r="D2051" s="329">
        <f t="shared" si="62"/>
        <v>0.5435174561547288</v>
      </c>
      <c r="E2051" s="329">
        <v>3.3027913914340751E-3</v>
      </c>
      <c r="G2051">
        <v>2040</v>
      </c>
      <c r="H2051">
        <f t="shared" ca="1" si="63"/>
        <v>-2.0286943417085188E-2</v>
      </c>
    </row>
    <row r="2052" spans="2:8">
      <c r="B2052" s="293">
        <f>'Historical VAR Data'!B4672</f>
        <v>38796</v>
      </c>
      <c r="C2052" s="292" t="str">
        <f>'Historical VAR Data'!F4672</f>
        <v>61.01</v>
      </c>
      <c r="D2052" s="329">
        <f t="shared" si="62"/>
        <v>-0.28618228618228619</v>
      </c>
      <c r="E2052" s="329">
        <v>3.2889327413253696E-3</v>
      </c>
      <c r="G2052">
        <v>2041</v>
      </c>
      <c r="H2052">
        <f t="shared" ca="1" si="63"/>
        <v>-5.14734904867845E-3</v>
      </c>
    </row>
    <row r="2053" spans="2:8">
      <c r="B2053" s="293">
        <f>'Historical VAR Data'!B2147</f>
        <v>42538</v>
      </c>
      <c r="C2053" s="292" t="str">
        <f>'Historical VAR Data'!F2147</f>
        <v>85.47</v>
      </c>
      <c r="D2053" s="329">
        <f t="shared" si="62"/>
        <v>-0.6586525020967291</v>
      </c>
      <c r="E2053" s="329">
        <v>3.2867707477403584E-3</v>
      </c>
      <c r="G2053">
        <v>2042</v>
      </c>
      <c r="H2053">
        <f t="shared" ca="1" si="63"/>
        <v>-4.9526949143316942E-3</v>
      </c>
    </row>
    <row r="2054" spans="2:8">
      <c r="B2054" s="293">
        <f>'Historical VAR Data'!B307</f>
        <v>45259</v>
      </c>
      <c r="C2054" s="292" t="str">
        <f>'Historical VAR Data'!F307</f>
        <v>250.39</v>
      </c>
      <c r="D2054" s="329">
        <f t="shared" si="62"/>
        <v>2.7254872786787683</v>
      </c>
      <c r="E2054" s="329">
        <v>3.2856513202708386E-3</v>
      </c>
      <c r="G2054">
        <v>2043</v>
      </c>
      <c r="H2054">
        <f t="shared" ca="1" si="63"/>
        <v>-1.2038353554696365E-2</v>
      </c>
    </row>
    <row r="2055" spans="2:8">
      <c r="B2055" s="293">
        <f>'Historical VAR Data'!B2325</f>
        <v>42270</v>
      </c>
      <c r="C2055" s="292" t="str">
        <f>'Historical VAR Data'!F2325</f>
        <v>67.21</v>
      </c>
      <c r="D2055" s="329">
        <f t="shared" si="62"/>
        <v>-0.12017279748658211</v>
      </c>
      <c r="E2055" s="329">
        <v>3.2840722495894744E-3</v>
      </c>
      <c r="G2055">
        <v>2044</v>
      </c>
      <c r="H2055">
        <f t="shared" ca="1" si="63"/>
        <v>-6.795582954759777E-3</v>
      </c>
    </row>
    <row r="2056" spans="2:8">
      <c r="B2056" s="293">
        <f>'Historical VAR Data'!B2558</f>
        <v>41926</v>
      </c>
      <c r="C2056" s="292" t="str">
        <f>'Historical VAR Data'!F2558</f>
        <v>76.39</v>
      </c>
      <c r="D2056" s="329">
        <f t="shared" si="62"/>
        <v>0.13607971445568123</v>
      </c>
      <c r="E2056" s="329">
        <v>3.2834252692408722E-3</v>
      </c>
      <c r="G2056">
        <v>2045</v>
      </c>
      <c r="H2056">
        <f t="shared" ca="1" si="63"/>
        <v>-5.1580669246601904E-4</v>
      </c>
    </row>
    <row r="2057" spans="2:8">
      <c r="B2057" s="293">
        <f>'Historical VAR Data'!B2322</f>
        <v>42276</v>
      </c>
      <c r="C2057" s="292" t="str">
        <f>'Historical VAR Data'!F2322</f>
        <v>67.24</v>
      </c>
      <c r="D2057" s="329">
        <f t="shared" si="62"/>
        <v>0.21899927483683826</v>
      </c>
      <c r="E2057" s="329">
        <v>3.2826022082960145E-3</v>
      </c>
      <c r="G2057">
        <v>2046</v>
      </c>
      <c r="H2057">
        <f t="shared" ca="1" si="63"/>
        <v>-4.8595893181976333E-3</v>
      </c>
    </row>
    <row r="2058" spans="2:8">
      <c r="B2058" s="293">
        <f>'Historical VAR Data'!B4693</f>
        <v>38764</v>
      </c>
      <c r="C2058" s="292" t="str">
        <f>'Historical VAR Data'!F4693</f>
        <v>55.16</v>
      </c>
      <c r="D2058" s="329">
        <f t="shared" si="62"/>
        <v>-0.40167046317388005</v>
      </c>
      <c r="E2058" s="329">
        <v>3.2739177882866446E-3</v>
      </c>
      <c r="G2058">
        <v>2047</v>
      </c>
      <c r="H2058">
        <f t="shared" ca="1" si="63"/>
        <v>-2.6299860343540725E-2</v>
      </c>
    </row>
    <row r="2059" spans="2:8">
      <c r="B2059" s="293">
        <f>'Historical VAR Data'!B1620</f>
        <v>43313</v>
      </c>
      <c r="C2059" s="292" t="str">
        <f>'Historical VAR Data'!F1620</f>
        <v>92.19</v>
      </c>
      <c r="D2059" s="329">
        <f t="shared" si="62"/>
        <v>0.30156713257094453</v>
      </c>
      <c r="E2059" s="329">
        <v>3.2647730982696393E-3</v>
      </c>
      <c r="G2059">
        <v>2048</v>
      </c>
      <c r="H2059">
        <f t="shared" ca="1" si="63"/>
        <v>-1.5944964987060325E-2</v>
      </c>
    </row>
    <row r="2060" spans="2:8">
      <c r="B2060" s="293">
        <f>'Historical VAR Data'!B4341</f>
        <v>39282</v>
      </c>
      <c r="C2060" s="292" t="str">
        <f>'Historical VAR Data'!F4341</f>
        <v>70.83</v>
      </c>
      <c r="D2060" s="329">
        <f t="shared" ref="D2060:D2123" si="64">(C2060-C2061)/C2061</f>
        <v>0</v>
      </c>
      <c r="E2060" s="329">
        <v>3.2577903682720114E-3</v>
      </c>
      <c r="G2060">
        <v>2049</v>
      </c>
      <c r="H2060">
        <f t="shared" ca="1" si="63"/>
        <v>2.7185825124276773E-2</v>
      </c>
    </row>
    <row r="2061" spans="2:8">
      <c r="B2061" s="293">
        <f>'Historical VAR Data'!B4384</f>
        <v>39223</v>
      </c>
      <c r="C2061" s="292" t="str">
        <f>'Historical VAR Data'!F4384</f>
        <v>70.83</v>
      </c>
      <c r="D2061" s="329">
        <f t="shared" si="64"/>
        <v>-1.4116318464151771E-4</v>
      </c>
      <c r="E2061" s="329">
        <v>3.2577903682720114E-3</v>
      </c>
      <c r="G2061">
        <v>2050</v>
      </c>
      <c r="H2061">
        <f t="shared" ref="H2061:H2124" ca="1" si="65">_xlfn.NORM.INV(RAND(),N$12,N$13)</f>
        <v>1.7607863739766837E-3</v>
      </c>
    </row>
    <row r="2062" spans="2:8">
      <c r="B2062" s="293">
        <f>'Historical VAR Data'!B1163</f>
        <v>44001</v>
      </c>
      <c r="C2062" s="292" t="str">
        <f>'Historical VAR Data'!F1163</f>
        <v>70.84</v>
      </c>
      <c r="D2062" s="329">
        <f t="shared" si="64"/>
        <v>0.35113484646194931</v>
      </c>
      <c r="E2062" s="329">
        <v>3.2573289902280696E-3</v>
      </c>
      <c r="G2062">
        <v>2051</v>
      </c>
      <c r="H2062">
        <f t="shared" ca="1" si="65"/>
        <v>2.7199959747556857E-3</v>
      </c>
    </row>
    <row r="2063" spans="2:8">
      <c r="B2063" s="293">
        <f>'Historical VAR Data'!B4592</f>
        <v>38912</v>
      </c>
      <c r="C2063" s="292" t="str">
        <f>'Historical VAR Data'!F4592</f>
        <v>52.43</v>
      </c>
      <c r="D2063" s="329">
        <f t="shared" si="64"/>
        <v>-0.48497053045186639</v>
      </c>
      <c r="E2063" s="329">
        <v>3.2529659395331366E-3</v>
      </c>
      <c r="G2063">
        <v>2052</v>
      </c>
      <c r="H2063">
        <f t="shared" ca="1" si="65"/>
        <v>2.1512258701633035E-3</v>
      </c>
    </row>
    <row r="2064" spans="2:8">
      <c r="B2064" s="293">
        <f>'Historical VAR Data'!B3841</f>
        <v>40028</v>
      </c>
      <c r="C2064" s="292" t="str">
        <f>'Historical VAR Data'!F3841</f>
        <v>101.80</v>
      </c>
      <c r="D2064" s="329">
        <f t="shared" si="64"/>
        <v>0.37437559065748627</v>
      </c>
      <c r="E2064" s="329">
        <v>3.2521927663348607E-3</v>
      </c>
      <c r="G2064">
        <v>2053</v>
      </c>
      <c r="H2064">
        <f t="shared" ca="1" si="65"/>
        <v>-5.4904100913692466E-3</v>
      </c>
    </row>
    <row r="2065" spans="2:8">
      <c r="B2065" s="293">
        <f>'Historical VAR Data'!B1008</f>
        <v>44224</v>
      </c>
      <c r="C2065" s="292" t="str">
        <f>'Historical VAR Data'!F1008</f>
        <v>74.07</v>
      </c>
      <c r="D2065" s="329">
        <f t="shared" si="64"/>
        <v>-0.46681543334293119</v>
      </c>
      <c r="E2065" s="329">
        <v>3.250711093051536E-3</v>
      </c>
      <c r="G2065">
        <v>2054</v>
      </c>
      <c r="H2065">
        <f t="shared" ca="1" si="65"/>
        <v>-3.2560506571303049E-3</v>
      </c>
    </row>
    <row r="2066" spans="2:8">
      <c r="B2066" s="293">
        <f>'Historical VAR Data'!B713</f>
        <v>44658</v>
      </c>
      <c r="C2066" s="292" t="str">
        <f>'Historical VAR Data'!F713</f>
        <v>138.92</v>
      </c>
      <c r="D2066" s="329">
        <f t="shared" si="64"/>
        <v>-0.61591418065193959</v>
      </c>
      <c r="E2066" s="329">
        <v>3.2498014010254109E-3</v>
      </c>
      <c r="G2066">
        <v>2055</v>
      </c>
      <c r="H2066">
        <f t="shared" ca="1" si="65"/>
        <v>-5.9746253787794523E-2</v>
      </c>
    </row>
    <row r="2067" spans="2:8">
      <c r="B2067" s="293">
        <f>'Historical VAR Data'!B174</f>
        <v>45461</v>
      </c>
      <c r="C2067" s="292" t="str">
        <f>'Historical VAR Data'!F174</f>
        <v>361.69</v>
      </c>
      <c r="D2067" s="329">
        <f t="shared" si="64"/>
        <v>2.5393874155983953</v>
      </c>
      <c r="E2067" s="329">
        <v>3.2453123266393429E-3</v>
      </c>
      <c r="G2067">
        <v>2056</v>
      </c>
      <c r="H2067">
        <f t="shared" ca="1" si="65"/>
        <v>-2.1578838492160461E-2</v>
      </c>
    </row>
    <row r="2068" spans="2:8">
      <c r="B2068" s="293">
        <f>'Historical VAR Data'!B1593</f>
        <v>43354</v>
      </c>
      <c r="C2068" s="292" t="str">
        <f>'Historical VAR Data'!F1593</f>
        <v>102.19</v>
      </c>
      <c r="D2068" s="329">
        <f t="shared" si="64"/>
        <v>0.37500000000000011</v>
      </c>
      <c r="E2068" s="329">
        <v>3.2397408207343243E-3</v>
      </c>
      <c r="G2068">
        <v>2057</v>
      </c>
      <c r="H2068">
        <f t="shared" ca="1" si="65"/>
        <v>1.73645392636959E-2</v>
      </c>
    </row>
    <row r="2069" spans="2:8">
      <c r="B2069" s="293">
        <f>'Historical VAR Data'!B2570</f>
        <v>41905</v>
      </c>
      <c r="C2069" s="292" t="str">
        <f>'Historical VAR Data'!F2570</f>
        <v>74.32</v>
      </c>
      <c r="D2069" s="329">
        <f t="shared" si="64"/>
        <v>-0.17468073292615219</v>
      </c>
      <c r="E2069" s="329">
        <v>3.2397408207342723E-3</v>
      </c>
      <c r="G2069">
        <v>2058</v>
      </c>
      <c r="H2069">
        <f t="shared" ca="1" si="65"/>
        <v>-7.6041752041328065E-3</v>
      </c>
    </row>
    <row r="2070" spans="2:8">
      <c r="B2070" s="293">
        <f>'Historical VAR Data'!B3479</f>
        <v>40560</v>
      </c>
      <c r="C2070" s="292" t="str">
        <f>'Historical VAR Data'!F3479</f>
        <v>90.05</v>
      </c>
      <c r="D2070" s="329">
        <f t="shared" si="64"/>
        <v>-1.3308195630476272E-3</v>
      </c>
      <c r="E2070" s="329">
        <v>3.2308377896612304E-3</v>
      </c>
      <c r="G2070">
        <v>2059</v>
      </c>
      <c r="H2070">
        <f t="shared" ca="1" si="65"/>
        <v>1.0091195708350596E-2</v>
      </c>
    </row>
    <row r="2071" spans="2:8">
      <c r="B2071" s="293">
        <f>'Historical VAR Data'!B1915</f>
        <v>42884</v>
      </c>
      <c r="C2071" s="292" t="str">
        <f>'Historical VAR Data'!F1915</f>
        <v>90.17</v>
      </c>
      <c r="D2071" s="329">
        <f t="shared" si="64"/>
        <v>-3.4789124384500103E-2</v>
      </c>
      <c r="E2071" s="329">
        <v>3.2265242545617074E-3</v>
      </c>
      <c r="G2071">
        <v>2060</v>
      </c>
      <c r="H2071">
        <f t="shared" ca="1" si="65"/>
        <v>5.5156889583584104E-3</v>
      </c>
    </row>
    <row r="2072" spans="2:8">
      <c r="B2072" s="293">
        <f>'Historical VAR Data'!B3360</f>
        <v>40732</v>
      </c>
      <c r="C2072" s="292" t="str">
        <f>'Historical VAR Data'!F3360</f>
        <v>93.42</v>
      </c>
      <c r="D2072" s="329">
        <f t="shared" si="64"/>
        <v>0.10726561574019197</v>
      </c>
      <c r="E2072" s="329">
        <v>3.2216494845360519E-3</v>
      </c>
      <c r="G2072">
        <v>2061</v>
      </c>
      <c r="H2072">
        <f t="shared" ca="1" si="65"/>
        <v>-1.4592287112627639E-2</v>
      </c>
    </row>
    <row r="2073" spans="2:8">
      <c r="B2073" s="293">
        <f>'Historical VAR Data'!B1497</f>
        <v>43497</v>
      </c>
      <c r="C2073" s="292" t="str">
        <f>'Historical VAR Data'!F1497</f>
        <v>84.37</v>
      </c>
      <c r="D2073" s="329">
        <f t="shared" si="64"/>
        <v>0.49778093378306421</v>
      </c>
      <c r="E2073" s="329">
        <v>3.2104637336505381E-3</v>
      </c>
      <c r="G2073">
        <v>2062</v>
      </c>
      <c r="H2073">
        <f t="shared" ca="1" si="65"/>
        <v>3.2534174098741507E-2</v>
      </c>
    </row>
    <row r="2074" spans="2:8">
      <c r="B2074" s="293">
        <f>'Historical VAR Data'!B4555</f>
        <v>38966</v>
      </c>
      <c r="C2074" s="292" t="str">
        <f>'Historical VAR Data'!F4555</f>
        <v>56.33</v>
      </c>
      <c r="D2074" s="329">
        <f t="shared" si="64"/>
        <v>-0.21948177913260361</v>
      </c>
      <c r="E2074" s="329">
        <v>3.2056990204808499E-3</v>
      </c>
      <c r="G2074">
        <v>2063</v>
      </c>
      <c r="H2074">
        <f t="shared" ca="1" si="65"/>
        <v>-3.122247069548606E-2</v>
      </c>
    </row>
    <row r="2075" spans="2:8">
      <c r="B2075" s="293">
        <f>'Historical VAR Data'!B4412</f>
        <v>39181</v>
      </c>
      <c r="C2075" s="292" t="str">
        <f>'Historical VAR Data'!F4412</f>
        <v>72.17</v>
      </c>
      <c r="D2075" s="329">
        <f t="shared" si="64"/>
        <v>-0.14903902841646033</v>
      </c>
      <c r="E2075" s="329">
        <v>3.1971087016959129E-3</v>
      </c>
      <c r="G2075">
        <v>2064</v>
      </c>
      <c r="H2075">
        <f t="shared" ca="1" si="65"/>
        <v>2.7042352065296525E-3</v>
      </c>
    </row>
    <row r="2076" spans="2:8">
      <c r="B2076" s="293">
        <f>'Historical VAR Data'!B4307</f>
        <v>39331</v>
      </c>
      <c r="C2076" s="292" t="str">
        <f>'Historical VAR Data'!F4307</f>
        <v>84.81</v>
      </c>
      <c r="D2076" s="329">
        <f t="shared" si="64"/>
        <v>-0.1295288925382326</v>
      </c>
      <c r="E2076" s="329">
        <v>3.1937544357700026E-3</v>
      </c>
      <c r="G2076">
        <v>2065</v>
      </c>
      <c r="H2076">
        <f t="shared" ca="1" si="65"/>
        <v>-2.3654828004918602E-3</v>
      </c>
    </row>
    <row r="2077" spans="2:8">
      <c r="B2077" s="293">
        <f>'Historical VAR Data'!B3683</f>
        <v>40266</v>
      </c>
      <c r="C2077" s="292" t="str">
        <f>'Historical VAR Data'!F3683</f>
        <v>97.43</v>
      </c>
      <c r="D2077" s="329">
        <f t="shared" si="64"/>
        <v>1.5809271523178809</v>
      </c>
      <c r="E2077" s="329">
        <v>3.1919275123558715E-3</v>
      </c>
      <c r="G2077">
        <v>2066</v>
      </c>
      <c r="H2077">
        <f t="shared" ca="1" si="65"/>
        <v>-9.9347337298311515E-3</v>
      </c>
    </row>
    <row r="2078" spans="2:8">
      <c r="B2078" s="293">
        <f>'Historical VAR Data'!B4972</f>
        <v>38356</v>
      </c>
      <c r="C2078" s="292" t="str">
        <f>'Historical VAR Data'!F4972</f>
        <v>37.75</v>
      </c>
      <c r="D2078" s="329">
        <f t="shared" si="64"/>
        <v>-0.52257493360313645</v>
      </c>
      <c r="E2078" s="329">
        <v>3.1889449906988424E-3</v>
      </c>
      <c r="G2078">
        <v>2067</v>
      </c>
      <c r="H2078">
        <f t="shared" ca="1" si="65"/>
        <v>-1.0235395010104313E-2</v>
      </c>
    </row>
    <row r="2079" spans="2:8">
      <c r="B2079" s="293">
        <f>'Historical VAR Data'!B3097</f>
        <v>41122</v>
      </c>
      <c r="C2079" s="292" t="str">
        <f>'Historical VAR Data'!F3097</f>
        <v>79.07</v>
      </c>
      <c r="D2079" s="329">
        <f t="shared" si="64"/>
        <v>-0.78641274986493792</v>
      </c>
      <c r="E2079" s="329">
        <v>3.1717838112154278E-3</v>
      </c>
      <c r="G2079">
        <v>2068</v>
      </c>
      <c r="H2079">
        <f t="shared" ca="1" si="65"/>
        <v>2.6892775903364732E-3</v>
      </c>
    </row>
    <row r="2080" spans="2:8">
      <c r="B2080" s="293">
        <f>'Historical VAR Data'!B166</f>
        <v>45471</v>
      </c>
      <c r="C2080" s="292" t="str">
        <f>'Historical VAR Data'!F166</f>
        <v>370.20</v>
      </c>
      <c r="D2080" s="329">
        <f t="shared" si="64"/>
        <v>3.3303310328693416</v>
      </c>
      <c r="E2080" s="329">
        <v>3.1704739452077502E-3</v>
      </c>
      <c r="G2080">
        <v>2069</v>
      </c>
      <c r="H2080">
        <f t="shared" ca="1" si="65"/>
        <v>-7.5077841968847836E-3</v>
      </c>
    </row>
    <row r="2081" spans="2:8">
      <c r="B2081" s="293">
        <f>'Historical VAR Data'!B3330</f>
        <v>40777</v>
      </c>
      <c r="C2081" s="292" t="str">
        <f>'Historical VAR Data'!F3330</f>
        <v>85.49</v>
      </c>
      <c r="D2081" s="329">
        <f t="shared" si="64"/>
        <v>-0.13004986262338458</v>
      </c>
      <c r="E2081" s="329">
        <v>3.1682703590705939E-3</v>
      </c>
      <c r="G2081">
        <v>2070</v>
      </c>
      <c r="H2081">
        <f t="shared" ca="1" si="65"/>
        <v>3.2722382624593219E-3</v>
      </c>
    </row>
    <row r="2082" spans="2:8">
      <c r="B2082" s="293">
        <f>'Historical VAR Data'!B3753</f>
        <v>40157</v>
      </c>
      <c r="C2082" s="292" t="str">
        <f>'Historical VAR Data'!F3753</f>
        <v>98.27</v>
      </c>
      <c r="D2082" s="329">
        <f t="shared" si="64"/>
        <v>0.1474778141055581</v>
      </c>
      <c r="E2082" s="329">
        <v>3.1645569620253398E-3</v>
      </c>
      <c r="G2082">
        <v>2071</v>
      </c>
      <c r="H2082">
        <f t="shared" ca="1" si="65"/>
        <v>-6.2625892928294315E-3</v>
      </c>
    </row>
    <row r="2083" spans="2:8">
      <c r="B2083" s="293">
        <f>'Historical VAR Data'!B4180</f>
        <v>39517</v>
      </c>
      <c r="C2083" s="292" t="str">
        <f>'Historical VAR Data'!F4180</f>
        <v>85.64</v>
      </c>
      <c r="D2083" s="329">
        <f t="shared" si="64"/>
        <v>-4.6685340802995155E-4</v>
      </c>
      <c r="E2083" s="329">
        <v>3.1627035258286985E-3</v>
      </c>
      <c r="G2083">
        <v>2072</v>
      </c>
      <c r="H2083">
        <f t="shared" ca="1" si="65"/>
        <v>-1.66600218539481E-2</v>
      </c>
    </row>
    <row r="2084" spans="2:8">
      <c r="B2084" s="293">
        <f>'Historical VAR Data'!B3400</f>
        <v>40676</v>
      </c>
      <c r="C2084" s="292" t="str">
        <f>'Historical VAR Data'!F3400</f>
        <v>85.68</v>
      </c>
      <c r="D2084" s="329">
        <f t="shared" si="64"/>
        <v>-0.48094747682801231</v>
      </c>
      <c r="E2084" s="329">
        <v>3.1612223393046512E-3</v>
      </c>
      <c r="G2084">
        <v>2073</v>
      </c>
      <c r="H2084">
        <f t="shared" ca="1" si="65"/>
        <v>-2.7718784668515389E-2</v>
      </c>
    </row>
    <row r="2085" spans="2:8">
      <c r="B2085" s="293">
        <f>'Historical VAR Data'!B429</f>
        <v>45078</v>
      </c>
      <c r="C2085" s="292" t="str">
        <f>'Historical VAR Data'!F429</f>
        <v>165.07</v>
      </c>
      <c r="D2085" s="329">
        <f t="shared" si="64"/>
        <v>2.2328632980806891</v>
      </c>
      <c r="E2085" s="329">
        <v>3.1601336979640341E-3</v>
      </c>
      <c r="G2085">
        <v>2074</v>
      </c>
      <c r="H2085">
        <f t="shared" ca="1" si="65"/>
        <v>2.1221248888096993E-2</v>
      </c>
    </row>
    <row r="2086" spans="2:8">
      <c r="B2086" s="293">
        <f>'Historical VAR Data'!B4581</f>
        <v>38929</v>
      </c>
      <c r="C2086" s="292" t="str">
        <f>'Historical VAR Data'!F4581</f>
        <v>51.06</v>
      </c>
      <c r="D2086" s="329">
        <f t="shared" si="64"/>
        <v>-0.40799999999999997</v>
      </c>
      <c r="E2086" s="329">
        <v>3.1434184675835698E-3</v>
      </c>
      <c r="G2086">
        <v>2075</v>
      </c>
      <c r="H2086">
        <f t="shared" ca="1" si="65"/>
        <v>1.1428131665120649E-4</v>
      </c>
    </row>
    <row r="2087" spans="2:8">
      <c r="B2087" s="293">
        <f>'Historical VAR Data'!B3187</f>
        <v>40991</v>
      </c>
      <c r="C2087" s="292" t="str">
        <f>'Historical VAR Data'!F3187</f>
        <v>86.25</v>
      </c>
      <c r="D2087" s="329">
        <f t="shared" si="64"/>
        <v>-0.13255556673036312</v>
      </c>
      <c r="E2087" s="329">
        <v>3.1402651779483138E-3</v>
      </c>
      <c r="G2087">
        <v>2076</v>
      </c>
      <c r="H2087">
        <f t="shared" ca="1" si="65"/>
        <v>2.5010801615053847E-2</v>
      </c>
    </row>
    <row r="2088" spans="2:8">
      <c r="B2088" s="293">
        <f>'Historical VAR Data'!B3760</f>
        <v>40148</v>
      </c>
      <c r="C2088" s="292" t="str">
        <f>'Historical VAR Data'!F3760</f>
        <v>99.43</v>
      </c>
      <c r="D2088" s="329">
        <f t="shared" si="64"/>
        <v>0.62467320261437909</v>
      </c>
      <c r="E2088" s="329">
        <v>3.1275221953188282E-3</v>
      </c>
      <c r="G2088">
        <v>2077</v>
      </c>
      <c r="H2088">
        <f t="shared" ca="1" si="65"/>
        <v>1.3571655051406417E-2</v>
      </c>
    </row>
    <row r="2089" spans="2:8">
      <c r="B2089" s="293">
        <f>'Historical VAR Data'!B4671</f>
        <v>38797</v>
      </c>
      <c r="C2089" s="292" t="str">
        <f>'Historical VAR Data'!F4671</f>
        <v>61.20</v>
      </c>
      <c r="D2089" s="329">
        <f t="shared" si="64"/>
        <v>-0.38824470211915235</v>
      </c>
      <c r="E2089" s="329">
        <v>3.1142435666285007E-3</v>
      </c>
      <c r="G2089">
        <v>2078</v>
      </c>
      <c r="H2089">
        <f t="shared" ca="1" si="65"/>
        <v>-1.9606500048095065E-2</v>
      </c>
    </row>
    <row r="2090" spans="2:8">
      <c r="B2090" s="293">
        <f>'Historical VAR Data'!B3775</f>
        <v>40127</v>
      </c>
      <c r="C2090" s="292" t="str">
        <f>'Historical VAR Data'!F3775</f>
        <v>100.04</v>
      </c>
      <c r="D2090" s="329">
        <f t="shared" si="64"/>
        <v>0.34570890503093893</v>
      </c>
      <c r="E2090" s="329">
        <v>3.1083926601825156E-3</v>
      </c>
      <c r="G2090">
        <v>2079</v>
      </c>
      <c r="H2090">
        <f t="shared" ca="1" si="65"/>
        <v>2.4834630320359579E-2</v>
      </c>
    </row>
    <row r="2091" spans="2:8">
      <c r="B2091" s="293">
        <f>'Historical VAR Data'!B1203</f>
        <v>43943</v>
      </c>
      <c r="C2091" s="292" t="str">
        <f>'Historical VAR Data'!F1203</f>
        <v>74.34</v>
      </c>
      <c r="D2091" s="329">
        <f t="shared" si="64"/>
        <v>8.8433382137628205E-2</v>
      </c>
      <c r="E2091" s="329">
        <v>3.1034948050196192E-3</v>
      </c>
      <c r="G2091">
        <v>2080</v>
      </c>
      <c r="H2091">
        <f t="shared" ca="1" si="65"/>
        <v>-9.7241224512673637E-3</v>
      </c>
    </row>
    <row r="2092" spans="2:8">
      <c r="B2092" s="293">
        <f>'Historical VAR Data'!B2733</f>
        <v>41663</v>
      </c>
      <c r="C2092" s="292" t="str">
        <f>'Historical VAR Data'!F2733</f>
        <v>68.30</v>
      </c>
      <c r="D2092" s="329">
        <f t="shared" si="64"/>
        <v>-4.9533799533800034E-3</v>
      </c>
      <c r="E2092" s="329">
        <v>3.0841533264795674E-3</v>
      </c>
      <c r="G2092">
        <v>2081</v>
      </c>
      <c r="H2092">
        <f t="shared" ca="1" si="65"/>
        <v>3.2808022725830326E-2</v>
      </c>
    </row>
    <row r="2093" spans="2:8">
      <c r="B2093" s="293">
        <f>'Historical VAR Data'!B2747</f>
        <v>41645</v>
      </c>
      <c r="C2093" s="292" t="str">
        <f>'Historical VAR Data'!F2747</f>
        <v>68.64</v>
      </c>
      <c r="D2093" s="329">
        <f t="shared" si="64"/>
        <v>-0.56313645621181263</v>
      </c>
      <c r="E2093" s="329">
        <v>3.0688294607627317E-3</v>
      </c>
      <c r="G2093">
        <v>2082</v>
      </c>
      <c r="H2093">
        <f t="shared" ca="1" si="65"/>
        <v>6.5872632110019411E-3</v>
      </c>
    </row>
    <row r="2094" spans="2:8">
      <c r="B2094" s="293">
        <f>'Historical VAR Data'!B503</f>
        <v>44966</v>
      </c>
      <c r="C2094" s="292" t="str">
        <f>'Historical VAR Data'!F503</f>
        <v>157.12</v>
      </c>
      <c r="D2094" s="329">
        <f t="shared" si="64"/>
        <v>3</v>
      </c>
      <c r="E2094" s="329">
        <v>3.0643513789582371E-3</v>
      </c>
      <c r="G2094">
        <v>2083</v>
      </c>
      <c r="H2094">
        <f t="shared" ca="1" si="65"/>
        <v>-3.4347590883233234E-2</v>
      </c>
    </row>
    <row r="2095" spans="2:8">
      <c r="B2095" s="293">
        <f>'Historical VAR Data'!B4942</f>
        <v>38400</v>
      </c>
      <c r="C2095" s="292" t="str">
        <f>'Historical VAR Data'!F4942</f>
        <v>39.28</v>
      </c>
      <c r="D2095" s="329">
        <f t="shared" si="64"/>
        <v>0.1953743152769325</v>
      </c>
      <c r="E2095" s="329">
        <v>3.0643513789582371E-3</v>
      </c>
      <c r="G2095">
        <v>2084</v>
      </c>
      <c r="H2095">
        <f t="shared" ca="1" si="65"/>
        <v>-3.8843116782782079E-2</v>
      </c>
    </row>
    <row r="2096" spans="2:8">
      <c r="B2096" s="293">
        <f>'Historical VAR Data'!B4998</f>
        <v>38320</v>
      </c>
      <c r="C2096" s="292" t="str">
        <f>'Historical VAR Data'!F4998</f>
        <v>32.86</v>
      </c>
      <c r="D2096" s="329">
        <f t="shared" si="64"/>
        <v>-0.54794332095198783</v>
      </c>
      <c r="E2096" s="329">
        <v>3.0525030525030959E-3</v>
      </c>
      <c r="G2096">
        <v>2085</v>
      </c>
      <c r="H2096">
        <f t="shared" ca="1" si="65"/>
        <v>1.0252746673912854E-2</v>
      </c>
    </row>
    <row r="2097" spans="2:8">
      <c r="B2097" s="293">
        <f>'Historical VAR Data'!B2292</f>
        <v>42324</v>
      </c>
      <c r="C2097" s="292" t="str">
        <f>'Historical VAR Data'!F2292</f>
        <v>72.69</v>
      </c>
      <c r="D2097" s="329">
        <f t="shared" si="64"/>
        <v>-0.26679443211619935</v>
      </c>
      <c r="E2097" s="329">
        <v>3.0357389264523095E-3</v>
      </c>
      <c r="G2097">
        <v>2086</v>
      </c>
      <c r="H2097">
        <f t="shared" ca="1" si="65"/>
        <v>-1.0319307757421972E-2</v>
      </c>
    </row>
    <row r="2098" spans="2:8">
      <c r="B2098" s="293">
        <f>'Historical VAR Data'!B3757</f>
        <v>40151</v>
      </c>
      <c r="C2098" s="292" t="str">
        <f>'Historical VAR Data'!F3757</f>
        <v>99.14</v>
      </c>
      <c r="D2098" s="329">
        <f t="shared" si="64"/>
        <v>3.2493230576963184E-2</v>
      </c>
      <c r="E2098" s="329">
        <v>3.0352084176446495E-3</v>
      </c>
      <c r="G2098">
        <v>2087</v>
      </c>
      <c r="H2098">
        <f t="shared" ca="1" si="65"/>
        <v>-1.8255489430683575E-3</v>
      </c>
    </row>
    <row r="2099" spans="2:8">
      <c r="B2099" s="293">
        <f>'Historical VAR Data'!B3568</f>
        <v>40429</v>
      </c>
      <c r="C2099" s="292" t="str">
        <f>'Historical VAR Data'!F3568</f>
        <v>96.02</v>
      </c>
      <c r="D2099" s="329">
        <f t="shared" si="64"/>
        <v>0.44217482727545809</v>
      </c>
      <c r="E2099" s="329">
        <v>3.0293533897418996E-3</v>
      </c>
      <c r="G2099">
        <v>2088</v>
      </c>
      <c r="H2099">
        <f t="shared" ca="1" si="65"/>
        <v>2.5155921272552464E-3</v>
      </c>
    </row>
    <row r="2100" spans="2:8">
      <c r="B2100" s="293">
        <f>'Historical VAR Data'!B2729</f>
        <v>41669</v>
      </c>
      <c r="C2100" s="292" t="str">
        <f>'Historical VAR Data'!F2729</f>
        <v>66.58</v>
      </c>
      <c r="D2100" s="329">
        <f t="shared" si="64"/>
        <v>-0.51248444021380979</v>
      </c>
      <c r="E2100" s="329">
        <v>3.0129557095511126E-3</v>
      </c>
      <c r="G2100">
        <v>2089</v>
      </c>
      <c r="H2100">
        <f t="shared" ca="1" si="65"/>
        <v>3.0107499398737029E-2</v>
      </c>
    </row>
    <row r="2101" spans="2:8">
      <c r="B2101" s="293">
        <f>'Historical VAR Data'!B679</f>
        <v>44711</v>
      </c>
      <c r="C2101" s="292" t="str">
        <f>'Historical VAR Data'!F679</f>
        <v>136.57</v>
      </c>
      <c r="D2101" s="329">
        <f t="shared" si="64"/>
        <v>0.85834807456796847</v>
      </c>
      <c r="E2101" s="329">
        <v>3.0111633372502688E-3</v>
      </c>
      <c r="G2101">
        <v>2090</v>
      </c>
      <c r="H2101">
        <f t="shared" ca="1" si="65"/>
        <v>-3.3810210097051645E-2</v>
      </c>
    </row>
    <row r="2102" spans="2:8">
      <c r="B2102" s="293">
        <f>'Historical VAR Data'!B2408</f>
        <v>42152</v>
      </c>
      <c r="C2102" s="292" t="str">
        <f>'Historical VAR Data'!F2408</f>
        <v>73.49</v>
      </c>
      <c r="D2102" s="329">
        <f t="shared" si="64"/>
        <v>-0.53238737592262664</v>
      </c>
      <c r="E2102" s="329">
        <v>3.0025931486283453E-3</v>
      </c>
      <c r="G2102">
        <v>2091</v>
      </c>
      <c r="H2102">
        <f t="shared" ca="1" si="65"/>
        <v>-1.242045375668637E-2</v>
      </c>
    </row>
    <row r="2103" spans="2:8">
      <c r="B2103" s="293">
        <f>'Historical VAR Data'!B506</f>
        <v>44963</v>
      </c>
      <c r="C2103" s="292" t="str">
        <f>'Historical VAR Data'!F506</f>
        <v>157.16</v>
      </c>
      <c r="D2103" s="329">
        <f t="shared" si="64"/>
        <v>0.56284805091487666</v>
      </c>
      <c r="E2103" s="329">
        <v>2.9995532580253934E-3</v>
      </c>
      <c r="G2103">
        <v>2092</v>
      </c>
      <c r="H2103">
        <f t="shared" ca="1" si="65"/>
        <v>-1.2404013184139726E-2</v>
      </c>
    </row>
    <row r="2104" spans="2:8">
      <c r="B2104" s="293">
        <f>'Historical VAR Data'!B1702</f>
        <v>43196</v>
      </c>
      <c r="C2104" s="292" t="str">
        <f>'Historical VAR Data'!F1702</f>
        <v>100.56</v>
      </c>
      <c r="D2104" s="329">
        <f t="shared" si="64"/>
        <v>-0.37540372670807454</v>
      </c>
      <c r="E2104" s="329">
        <v>2.9922202274087089E-3</v>
      </c>
      <c r="G2104">
        <v>2093</v>
      </c>
      <c r="H2104">
        <f t="shared" ca="1" si="65"/>
        <v>-2.1519379124010168E-2</v>
      </c>
    </row>
    <row r="2105" spans="2:8">
      <c r="B2105" s="293">
        <f>'Historical VAR Data'!B460</f>
        <v>45034</v>
      </c>
      <c r="C2105" s="292" t="str">
        <f>'Historical VAR Data'!F460</f>
        <v>161.00</v>
      </c>
      <c r="D2105" s="329">
        <f t="shared" si="64"/>
        <v>1.1795045349939082</v>
      </c>
      <c r="E2105" s="329">
        <v>2.990281584849176E-3</v>
      </c>
      <c r="G2105">
        <v>2094</v>
      </c>
      <c r="H2105">
        <f t="shared" ca="1" si="65"/>
        <v>-1.9810492540723583E-2</v>
      </c>
    </row>
    <row r="2106" spans="2:8">
      <c r="B2106" s="293">
        <f>'Historical VAR Data'!B2412</f>
        <v>42146</v>
      </c>
      <c r="C2106" s="292" t="str">
        <f>'Historical VAR Data'!F2412</f>
        <v>73.87</v>
      </c>
      <c r="D2106" s="329">
        <f t="shared" si="64"/>
        <v>-1.3518994186831731E-3</v>
      </c>
      <c r="E2106" s="329">
        <v>2.9871011541072485E-3</v>
      </c>
      <c r="G2106">
        <v>2095</v>
      </c>
      <c r="H2106">
        <f t="shared" ca="1" si="65"/>
        <v>8.4274886861208714E-4</v>
      </c>
    </row>
    <row r="2107" spans="2:8">
      <c r="B2107" s="293">
        <f>'Historical VAR Data'!B2280</f>
        <v>42341</v>
      </c>
      <c r="C2107" s="292" t="str">
        <f>'Historical VAR Data'!F2280</f>
        <v>73.97</v>
      </c>
      <c r="D2107" s="329">
        <f t="shared" si="64"/>
        <v>0.37465155175617909</v>
      </c>
      <c r="E2107" s="329">
        <v>2.9830508474576116E-3</v>
      </c>
      <c r="G2107">
        <v>2096</v>
      </c>
      <c r="H2107">
        <f t="shared" ca="1" si="65"/>
        <v>4.7520999545150903E-3</v>
      </c>
    </row>
    <row r="2108" spans="2:8">
      <c r="B2108" s="293">
        <f>'Historical VAR Data'!B4573</f>
        <v>38939</v>
      </c>
      <c r="C2108" s="292" t="str">
        <f>'Historical VAR Data'!F4573</f>
        <v>53.81</v>
      </c>
      <c r="D2108" s="329">
        <f t="shared" si="64"/>
        <v>-0.45209245494348838</v>
      </c>
      <c r="E2108" s="329">
        <v>2.9822926374651203E-3</v>
      </c>
      <c r="G2108">
        <v>2097</v>
      </c>
      <c r="H2108">
        <f t="shared" ca="1" si="65"/>
        <v>3.0156771382511835E-3</v>
      </c>
    </row>
    <row r="2109" spans="2:8">
      <c r="B2109" s="293">
        <f>'Historical VAR Data'!B898</f>
        <v>44386</v>
      </c>
      <c r="C2109" s="292" t="str">
        <f>'Historical VAR Data'!F898</f>
        <v>98.21</v>
      </c>
      <c r="D2109" s="329">
        <f t="shared" si="64"/>
        <v>-0.17484456393883382</v>
      </c>
      <c r="E2109" s="329">
        <v>2.9616013071894613E-3</v>
      </c>
      <c r="G2109">
        <v>2098</v>
      </c>
      <c r="H2109">
        <f t="shared" ca="1" si="65"/>
        <v>3.2189164312578865E-2</v>
      </c>
    </row>
    <row r="2110" spans="2:8">
      <c r="B2110" s="293">
        <f>'Historical VAR Data'!B769</f>
        <v>44575</v>
      </c>
      <c r="C2110" s="292" t="str">
        <f>'Historical VAR Data'!F769</f>
        <v>119.02</v>
      </c>
      <c r="D2110" s="329">
        <f t="shared" si="64"/>
        <v>0.39990590449306046</v>
      </c>
      <c r="E2110" s="329">
        <v>2.9493553551866039E-3</v>
      </c>
      <c r="G2110">
        <v>2099</v>
      </c>
      <c r="H2110">
        <f t="shared" ca="1" si="65"/>
        <v>-1.6020936812638453E-2</v>
      </c>
    </row>
    <row r="2111" spans="2:8">
      <c r="B2111" s="293">
        <f>'Historical VAR Data'!B2152</f>
        <v>42531</v>
      </c>
      <c r="C2111" s="292" t="str">
        <f>'Historical VAR Data'!F2152</f>
        <v>85.02</v>
      </c>
      <c r="D2111" s="329">
        <f t="shared" si="64"/>
        <v>0.13163849327831759</v>
      </c>
      <c r="E2111" s="329">
        <v>2.9491565412292087E-3</v>
      </c>
      <c r="G2111">
        <v>2100</v>
      </c>
      <c r="H2111">
        <f t="shared" ca="1" si="65"/>
        <v>2.3168688739401779E-2</v>
      </c>
    </row>
    <row r="2112" spans="2:8">
      <c r="B2112" s="293">
        <f>'Historical VAR Data'!B3128</f>
        <v>41079</v>
      </c>
      <c r="C2112" s="292" t="str">
        <f>'Historical VAR Data'!F3128</f>
        <v>75.13</v>
      </c>
      <c r="D2112" s="329">
        <f t="shared" si="64"/>
        <v>-0.77332931060491783</v>
      </c>
      <c r="E2112" s="329">
        <v>2.9368575624082083E-3</v>
      </c>
      <c r="G2112">
        <v>2101</v>
      </c>
      <c r="H2112">
        <f t="shared" ca="1" si="65"/>
        <v>2.4870791618641336E-2</v>
      </c>
    </row>
    <row r="2113" spans="2:8">
      <c r="B2113" s="293">
        <f>'Historical VAR Data'!B252</f>
        <v>45341</v>
      </c>
      <c r="C2113" s="292" t="str">
        <f>'Historical VAR Data'!F252</f>
        <v>331.45</v>
      </c>
      <c r="D2113" s="329">
        <f t="shared" si="64"/>
        <v>3.0248937462052217</v>
      </c>
      <c r="E2113" s="329">
        <v>2.9351246671507213E-3</v>
      </c>
      <c r="G2113">
        <v>2102</v>
      </c>
      <c r="H2113">
        <f t="shared" ca="1" si="65"/>
        <v>-2.8767451410232119E-2</v>
      </c>
    </row>
    <row r="2114" spans="2:8">
      <c r="B2114" s="293">
        <f>'Historical VAR Data'!B3388</f>
        <v>40694</v>
      </c>
      <c r="C2114" s="292" t="str">
        <f>'Historical VAR Data'!F3388</f>
        <v>82.35</v>
      </c>
      <c r="D2114" s="329">
        <f t="shared" si="64"/>
        <v>-0.31722079429566374</v>
      </c>
      <c r="E2114" s="329">
        <v>2.9229082937522214E-3</v>
      </c>
      <c r="G2114">
        <v>2103</v>
      </c>
      <c r="H2114">
        <f t="shared" ca="1" si="65"/>
        <v>-3.0384639018803034E-2</v>
      </c>
    </row>
    <row r="2115" spans="2:8">
      <c r="B2115" s="293">
        <f>'Historical VAR Data'!B818</f>
        <v>44504</v>
      </c>
      <c r="C2115" s="292" t="str">
        <f>'Historical VAR Data'!F818</f>
        <v>120.61</v>
      </c>
      <c r="D2115" s="329">
        <f t="shared" si="64"/>
        <v>0.39951264794615909</v>
      </c>
      <c r="E2115" s="329">
        <v>2.9103608847496614E-3</v>
      </c>
      <c r="G2115">
        <v>2104</v>
      </c>
      <c r="H2115">
        <f t="shared" ca="1" si="65"/>
        <v>-7.6604092528936652E-3</v>
      </c>
    </row>
    <row r="2116" spans="2:8">
      <c r="B2116" s="293">
        <f>'Historical VAR Data'!B3068</f>
        <v>41165</v>
      </c>
      <c r="C2116" s="292" t="str">
        <f>'Historical VAR Data'!F3068</f>
        <v>86.18</v>
      </c>
      <c r="D2116" s="329">
        <f t="shared" si="64"/>
        <v>-0.45709965982109108</v>
      </c>
      <c r="E2116" s="329">
        <v>2.9093448155475383E-3</v>
      </c>
      <c r="G2116">
        <v>2105</v>
      </c>
      <c r="H2116">
        <f t="shared" ca="1" si="65"/>
        <v>-1.9496363959709776E-2</v>
      </c>
    </row>
    <row r="2117" spans="2:8">
      <c r="B2117" s="293">
        <f>'Historical VAR Data'!B542</f>
        <v>44910</v>
      </c>
      <c r="C2117" s="292" t="str">
        <f>'Historical VAR Data'!F542</f>
        <v>158.74</v>
      </c>
      <c r="D2117" s="329">
        <f t="shared" si="64"/>
        <v>1.4190795489180128</v>
      </c>
      <c r="E2117" s="329">
        <v>2.9062421026030323E-3</v>
      </c>
      <c r="G2117">
        <v>2106</v>
      </c>
      <c r="H2117">
        <f t="shared" ca="1" si="65"/>
        <v>2.3923875302342555E-3</v>
      </c>
    </row>
    <row r="2118" spans="2:8">
      <c r="B2118" s="293">
        <f>'Historical VAR Data'!B1129</f>
        <v>44049</v>
      </c>
      <c r="C2118" s="292" t="str">
        <f>'Historical VAR Data'!F1129</f>
        <v>65.62</v>
      </c>
      <c r="D2118" s="329">
        <f t="shared" si="64"/>
        <v>-9.5270922376947426E-2</v>
      </c>
      <c r="E2118" s="329">
        <v>2.903866727800668E-3</v>
      </c>
      <c r="G2118">
        <v>2107</v>
      </c>
      <c r="H2118">
        <f t="shared" ca="1" si="65"/>
        <v>-1.4304633465853863E-2</v>
      </c>
    </row>
    <row r="2119" spans="2:8">
      <c r="B2119" s="293">
        <f>'Historical VAR Data'!B2763</f>
        <v>41620</v>
      </c>
      <c r="C2119" s="292" t="str">
        <f>'Historical VAR Data'!F2763</f>
        <v>72.53</v>
      </c>
      <c r="D2119" s="329">
        <f t="shared" si="64"/>
        <v>-0.22244854202401371</v>
      </c>
      <c r="E2119" s="329">
        <v>2.903761061947013E-3</v>
      </c>
      <c r="G2119">
        <v>2108</v>
      </c>
      <c r="H2119">
        <f t="shared" ca="1" si="65"/>
        <v>-2.3770335725584506E-2</v>
      </c>
    </row>
    <row r="2120" spans="2:8">
      <c r="B2120" s="293">
        <f>'Historical VAR Data'!B3530</f>
        <v>40484</v>
      </c>
      <c r="C2120" s="292" t="str">
        <f>'Historical VAR Data'!F3530</f>
        <v>93.28</v>
      </c>
      <c r="D2120" s="329">
        <f t="shared" si="64"/>
        <v>7.9879601759666657E-2</v>
      </c>
      <c r="E2120" s="329">
        <v>2.9029136651972476E-3</v>
      </c>
      <c r="G2120">
        <v>2109</v>
      </c>
      <c r="H2120">
        <f t="shared" ca="1" si="65"/>
        <v>-3.5378395689917193E-2</v>
      </c>
    </row>
    <row r="2121" spans="2:8">
      <c r="B2121" s="293">
        <f>'Historical VAR Data'!B3053</f>
        <v>41190</v>
      </c>
      <c r="C2121" s="292" t="str">
        <f>'Historical VAR Data'!F3053</f>
        <v>86.38</v>
      </c>
      <c r="D2121" s="329">
        <f t="shared" si="64"/>
        <v>0.13329834689057984</v>
      </c>
      <c r="E2121" s="329">
        <v>2.9025891094856615E-3</v>
      </c>
      <c r="G2121">
        <v>2110</v>
      </c>
      <c r="H2121">
        <f t="shared" ca="1" si="65"/>
        <v>-1.2694502202971317E-2</v>
      </c>
    </row>
    <row r="2122" spans="2:8">
      <c r="B2122" s="293">
        <f>'Historical VAR Data'!B4336</f>
        <v>39289</v>
      </c>
      <c r="C2122" s="292" t="str">
        <f>'Historical VAR Data'!F4336</f>
        <v>76.22</v>
      </c>
      <c r="D2122" s="329">
        <f t="shared" si="64"/>
        <v>-0.29275308527419502</v>
      </c>
      <c r="E2122" s="329">
        <v>2.8947368421052481E-3</v>
      </c>
      <c r="G2122">
        <v>2111</v>
      </c>
      <c r="H2122">
        <f t="shared" ca="1" si="65"/>
        <v>-1.8061635438549831E-2</v>
      </c>
    </row>
    <row r="2123" spans="2:8">
      <c r="B2123" s="293">
        <f>'Historical VAR Data'!B786</f>
        <v>44552</v>
      </c>
      <c r="C2123" s="292" t="str">
        <f>'Historical VAR Data'!F786</f>
        <v>107.77</v>
      </c>
      <c r="D2123" s="329">
        <f t="shared" si="64"/>
        <v>0.14697743720732229</v>
      </c>
      <c r="E2123" s="329">
        <v>2.8847943420807955E-3</v>
      </c>
      <c r="G2123">
        <v>2112</v>
      </c>
      <c r="H2123">
        <f t="shared" ca="1" si="65"/>
        <v>-2.9842826174228291E-2</v>
      </c>
    </row>
    <row r="2124" spans="2:8">
      <c r="B2124" s="293">
        <f>'Historical VAR Data'!B3574</f>
        <v>40421</v>
      </c>
      <c r="C2124" s="292" t="str">
        <f>'Historical VAR Data'!F3574</f>
        <v>93.96</v>
      </c>
      <c r="D2124" s="329">
        <f t="shared" ref="D2124:D2187" si="66">(C2124-C2125)/C2125</f>
        <v>7.8883913193248251E-2</v>
      </c>
      <c r="E2124" s="329">
        <v>2.881844380403416E-3</v>
      </c>
      <c r="G2124">
        <v>2113</v>
      </c>
      <c r="H2124">
        <f t="shared" ca="1" si="65"/>
        <v>-3.4648456289394225E-2</v>
      </c>
    </row>
    <row r="2125" spans="2:8">
      <c r="B2125" s="293">
        <f>'Historical VAR Data'!B2054</f>
        <v>42678</v>
      </c>
      <c r="C2125" s="292" t="str">
        <f>'Historical VAR Data'!F2054</f>
        <v>87.09</v>
      </c>
      <c r="D2125" s="329">
        <f t="shared" si="66"/>
        <v>-7.6164209186379478E-2</v>
      </c>
      <c r="E2125" s="329">
        <v>2.8788576692768309E-3</v>
      </c>
      <c r="G2125">
        <v>2114</v>
      </c>
      <c r="H2125">
        <f t="shared" ref="H2125:H2188" ca="1" si="67">_xlfn.NORM.INV(RAND(),N$12,N$13)</f>
        <v>3.3547794635081694E-3</v>
      </c>
    </row>
    <row r="2126" spans="2:8">
      <c r="B2126" s="293">
        <f>'Historical VAR Data'!B3570</f>
        <v>40427</v>
      </c>
      <c r="C2126" s="292" t="str">
        <f>'Historical VAR Data'!F3570</f>
        <v>94.27</v>
      </c>
      <c r="D2126" s="329">
        <f t="shared" si="66"/>
        <v>3.5820239534117025E-2</v>
      </c>
      <c r="E2126" s="329">
        <v>2.8723404255318725E-3</v>
      </c>
      <c r="G2126">
        <v>2115</v>
      </c>
      <c r="H2126">
        <f t="shared" ca="1" si="67"/>
        <v>2.1332223789289961E-2</v>
      </c>
    </row>
    <row r="2127" spans="2:8">
      <c r="B2127" s="293">
        <f>'Historical VAR Data'!B2018</f>
        <v>42731</v>
      </c>
      <c r="C2127" s="292" t="str">
        <f>'Historical VAR Data'!F2018</f>
        <v>91.01</v>
      </c>
      <c r="D2127" s="329">
        <f t="shared" si="66"/>
        <v>3.4557235421166378E-2</v>
      </c>
      <c r="E2127" s="329">
        <v>2.8650137741047395E-3</v>
      </c>
      <c r="G2127">
        <v>2116</v>
      </c>
      <c r="H2127">
        <f t="shared" ca="1" si="67"/>
        <v>9.8408558649213263E-3</v>
      </c>
    </row>
    <row r="2128" spans="2:8">
      <c r="B2128" s="293">
        <f>'Historical VAR Data'!B2137</f>
        <v>42552</v>
      </c>
      <c r="C2128" s="292" t="str">
        <f>'Historical VAR Data'!F2137</f>
        <v>87.97</v>
      </c>
      <c r="D2128" s="329">
        <f t="shared" si="66"/>
        <v>1.7715816005040961</v>
      </c>
      <c r="E2128" s="329">
        <v>2.8499772001823985E-3</v>
      </c>
      <c r="G2128">
        <v>2117</v>
      </c>
      <c r="H2128">
        <f t="shared" ca="1" si="67"/>
        <v>8.6994195805203019E-3</v>
      </c>
    </row>
    <row r="2129" spans="2:8">
      <c r="B2129" s="293">
        <f>'Historical VAR Data'!B5009</f>
        <v>38303</v>
      </c>
      <c r="C2129" s="292" t="str">
        <f>'Historical VAR Data'!F5009</f>
        <v>31.74</v>
      </c>
      <c r="D2129" s="329">
        <f t="shared" si="66"/>
        <v>-0.59145321148152918</v>
      </c>
      <c r="E2129" s="329">
        <v>2.8436018957345927E-3</v>
      </c>
      <c r="G2129">
        <v>2118</v>
      </c>
      <c r="H2129">
        <f t="shared" ca="1" si="67"/>
        <v>1.065887178462711E-2</v>
      </c>
    </row>
    <row r="2130" spans="2:8">
      <c r="B2130" s="293">
        <f>'Historical VAR Data'!B2539</f>
        <v>41957</v>
      </c>
      <c r="C2130" s="292" t="str">
        <f>'Historical VAR Data'!F2539</f>
        <v>77.69</v>
      </c>
      <c r="D2130" s="329">
        <f t="shared" si="66"/>
        <v>0.99871366092101888</v>
      </c>
      <c r="E2130" s="329">
        <v>2.8398089583064265E-3</v>
      </c>
      <c r="G2130">
        <v>2119</v>
      </c>
      <c r="H2130">
        <f t="shared" ca="1" si="67"/>
        <v>-7.8406621495632732E-3</v>
      </c>
    </row>
    <row r="2131" spans="2:8">
      <c r="B2131" s="293">
        <f>'Historical VAR Data'!B4841</f>
        <v>38545</v>
      </c>
      <c r="C2131" s="292" t="str">
        <f>'Historical VAR Data'!F4841</f>
        <v>38.87</v>
      </c>
      <c r="D2131" s="329">
        <f t="shared" si="66"/>
        <v>9.8332862390505704E-2</v>
      </c>
      <c r="E2131" s="329">
        <v>2.8379772961816159E-3</v>
      </c>
      <c r="G2131">
        <v>2120</v>
      </c>
      <c r="H2131">
        <f t="shared" ca="1" si="67"/>
        <v>4.716998891575932E-3</v>
      </c>
    </row>
    <row r="2132" spans="2:8">
      <c r="B2132" s="293">
        <f>'Historical VAR Data'!B4983</f>
        <v>38341</v>
      </c>
      <c r="C2132" s="292" t="str">
        <f>'Historical VAR Data'!F4983</f>
        <v>35.39</v>
      </c>
      <c r="D2132" s="329">
        <f t="shared" si="66"/>
        <v>-0.50168966488313149</v>
      </c>
      <c r="E2132" s="329">
        <v>2.8336639274582436E-3</v>
      </c>
      <c r="G2132">
        <v>2121</v>
      </c>
      <c r="H2132">
        <f t="shared" ca="1" si="67"/>
        <v>-3.1612825866919055E-2</v>
      </c>
    </row>
    <row r="2133" spans="2:8">
      <c r="B2133" s="293">
        <f>'Historical VAR Data'!B2195</f>
        <v>42467</v>
      </c>
      <c r="C2133" s="292" t="str">
        <f>'Historical VAR Data'!F2195</f>
        <v>71.02</v>
      </c>
      <c r="D2133" s="329">
        <f t="shared" si="66"/>
        <v>-0.25989995831596496</v>
      </c>
      <c r="E2133" s="329">
        <v>2.8240609997176344E-3</v>
      </c>
      <c r="G2133">
        <v>2122</v>
      </c>
      <c r="H2133">
        <f t="shared" ca="1" si="67"/>
        <v>3.7658744611695584E-2</v>
      </c>
    </row>
    <row r="2134" spans="2:8">
      <c r="B2134" s="293">
        <f>'Historical VAR Data'!B1562</f>
        <v>43403</v>
      </c>
      <c r="C2134" s="292" t="str">
        <f>'Historical VAR Data'!F1562</f>
        <v>95.96</v>
      </c>
      <c r="D2134" s="329">
        <f t="shared" si="66"/>
        <v>3.6732929991356862E-2</v>
      </c>
      <c r="E2134" s="329">
        <v>2.8216114536523777E-3</v>
      </c>
      <c r="G2134">
        <v>2123</v>
      </c>
      <c r="H2134">
        <f t="shared" ca="1" si="67"/>
        <v>4.3993134319017984E-3</v>
      </c>
    </row>
    <row r="2135" spans="2:8">
      <c r="B2135" s="293">
        <f>'Historical VAR Data'!B1912</f>
        <v>42887</v>
      </c>
      <c r="C2135" s="292" t="str">
        <f>'Historical VAR Data'!F1912</f>
        <v>92.56</v>
      </c>
      <c r="D2135" s="329">
        <f t="shared" si="66"/>
        <v>-0.44687462650890403</v>
      </c>
      <c r="E2135" s="329">
        <v>2.8169014084507599E-3</v>
      </c>
      <c r="G2135">
        <v>2124</v>
      </c>
      <c r="H2135">
        <f t="shared" ca="1" si="67"/>
        <v>-6.5199165741490397E-3</v>
      </c>
    </row>
    <row r="2136" spans="2:8">
      <c r="B2136" s="293">
        <f>'Historical VAR Data'!B431</f>
        <v>45076</v>
      </c>
      <c r="C2136" s="292" t="str">
        <f>'Historical VAR Data'!F431</f>
        <v>167.34</v>
      </c>
      <c r="D2136" s="329">
        <f t="shared" si="66"/>
        <v>-0.42967179032752806</v>
      </c>
      <c r="E2136" s="329">
        <v>2.8165637921735414E-3</v>
      </c>
      <c r="G2136">
        <v>2125</v>
      </c>
      <c r="H2136">
        <f t="shared" ca="1" si="67"/>
        <v>-2.9843891940962409E-3</v>
      </c>
    </row>
    <row r="2137" spans="2:8">
      <c r="B2137" s="293">
        <f>'Historical VAR Data'!B290</f>
        <v>45282</v>
      </c>
      <c r="C2137" s="292" t="str">
        <f>'Historical VAR Data'!F290</f>
        <v>293.41</v>
      </c>
      <c r="D2137" s="329">
        <f t="shared" si="66"/>
        <v>6.4488448844884498</v>
      </c>
      <c r="E2137" s="329">
        <v>2.8025564783487134E-3</v>
      </c>
      <c r="G2137">
        <v>2126</v>
      </c>
      <c r="H2137">
        <f t="shared" ca="1" si="67"/>
        <v>1.2408269904150393E-2</v>
      </c>
    </row>
    <row r="2138" spans="2:8">
      <c r="B2138" s="293">
        <f>'Historical VAR Data'!B4939</f>
        <v>38405</v>
      </c>
      <c r="C2138" s="292" t="str">
        <f>'Historical VAR Data'!F4939</f>
        <v>39.39</v>
      </c>
      <c r="D2138" s="329">
        <f t="shared" si="66"/>
        <v>-0.76632852820786623</v>
      </c>
      <c r="E2138" s="329">
        <v>2.8004073319755456E-3</v>
      </c>
      <c r="G2138">
        <v>2127</v>
      </c>
      <c r="H2138">
        <f t="shared" ca="1" si="67"/>
        <v>-3.6974682482680529E-2</v>
      </c>
    </row>
    <row r="2139" spans="2:8">
      <c r="B2139" s="293">
        <f>'Historical VAR Data'!B464</f>
        <v>45027</v>
      </c>
      <c r="C2139" s="292" t="str">
        <f>'Historical VAR Data'!F464</f>
        <v>168.57</v>
      </c>
      <c r="D2139" s="329">
        <f t="shared" si="66"/>
        <v>1.9367595818815329</v>
      </c>
      <c r="E2139" s="329">
        <v>2.7959547888161741E-3</v>
      </c>
      <c r="G2139">
        <v>2128</v>
      </c>
      <c r="H2139">
        <f t="shared" ca="1" si="67"/>
        <v>-1.5009003392644413E-2</v>
      </c>
    </row>
    <row r="2140" spans="2:8">
      <c r="B2140" s="293">
        <f>'Historical VAR Data'!B4512</f>
        <v>39030</v>
      </c>
      <c r="C2140" s="292" t="str">
        <f>'Historical VAR Data'!F4512</f>
        <v>57.40</v>
      </c>
      <c r="D2140" s="329">
        <f t="shared" si="66"/>
        <v>-0.48483216657691619</v>
      </c>
      <c r="E2140" s="329">
        <v>2.7952480782668866E-3</v>
      </c>
      <c r="G2140">
        <v>2129</v>
      </c>
      <c r="H2140">
        <f t="shared" ca="1" si="67"/>
        <v>-7.6654971736956632E-3</v>
      </c>
    </row>
    <row r="2141" spans="2:8">
      <c r="B2141" s="293">
        <f>'Historical VAR Data'!B791</f>
        <v>44545</v>
      </c>
      <c r="C2141" s="292" t="str">
        <f>'Historical VAR Data'!F791</f>
        <v>111.42</v>
      </c>
      <c r="D2141" s="329">
        <f t="shared" si="66"/>
        <v>0.47556615017878417</v>
      </c>
      <c r="E2141" s="329">
        <v>2.7900279002790233E-3</v>
      </c>
      <c r="G2141">
        <v>2130</v>
      </c>
      <c r="H2141">
        <f t="shared" ca="1" si="67"/>
        <v>9.3654343062230128E-3</v>
      </c>
    </row>
    <row r="2142" spans="2:8">
      <c r="B2142" s="293">
        <f>'Historical VAR Data'!B2601</f>
        <v>41858</v>
      </c>
      <c r="C2142" s="292" t="str">
        <f>'Historical VAR Data'!F2601</f>
        <v>75.51</v>
      </c>
      <c r="D2142" s="329">
        <f t="shared" si="66"/>
        <v>-0.19447407723490495</v>
      </c>
      <c r="E2142" s="329">
        <v>2.7888446215140498E-3</v>
      </c>
      <c r="G2142">
        <v>2131</v>
      </c>
      <c r="H2142">
        <f t="shared" ca="1" si="67"/>
        <v>2.5298954339482687E-2</v>
      </c>
    </row>
    <row r="2143" spans="2:8">
      <c r="B2143" s="293">
        <f>'Historical VAR Data'!B1267</f>
        <v>43845</v>
      </c>
      <c r="C2143" s="292" t="str">
        <f>'Historical VAR Data'!F1267</f>
        <v>93.74</v>
      </c>
      <c r="D2143" s="329">
        <f t="shared" si="66"/>
        <v>0.17601304729644965</v>
      </c>
      <c r="E2143" s="329">
        <v>2.7813436029096158E-3</v>
      </c>
      <c r="G2143">
        <v>2132</v>
      </c>
      <c r="H2143">
        <f t="shared" ca="1" si="67"/>
        <v>-6.3789189476972548E-3</v>
      </c>
    </row>
    <row r="2144" spans="2:8">
      <c r="B2144" s="293">
        <f>'Historical VAR Data'!B2471</f>
        <v>42058</v>
      </c>
      <c r="C2144" s="292" t="str">
        <f>'Historical VAR Data'!F2471</f>
        <v>79.71</v>
      </c>
      <c r="D2144" s="329">
        <f t="shared" si="66"/>
        <v>-0.78934989429175484</v>
      </c>
      <c r="E2144" s="329">
        <v>2.7676437287709006E-3</v>
      </c>
      <c r="G2144">
        <v>2133</v>
      </c>
      <c r="H2144">
        <f t="shared" ca="1" si="67"/>
        <v>1.9632990961345596E-2</v>
      </c>
    </row>
    <row r="2145" spans="2:8">
      <c r="B2145" s="293">
        <f>'Historical VAR Data'!B71</f>
        <v>45609</v>
      </c>
      <c r="C2145" s="292" t="str">
        <f>'Historical VAR Data'!F71</f>
        <v>378.40</v>
      </c>
      <c r="D2145" s="329">
        <f t="shared" si="66"/>
        <v>3.1573280597670843</v>
      </c>
      <c r="E2145" s="329">
        <v>2.7559889760439991E-3</v>
      </c>
      <c r="G2145">
        <v>2134</v>
      </c>
      <c r="H2145">
        <f t="shared" ca="1" si="67"/>
        <v>-2.3716161816426835E-3</v>
      </c>
    </row>
    <row r="2146" spans="2:8">
      <c r="B2146" s="293">
        <f>'Historical VAR Data'!B4169</f>
        <v>39534</v>
      </c>
      <c r="C2146" s="292" t="str">
        <f>'Historical VAR Data'!F4169</f>
        <v>91.02</v>
      </c>
      <c r="D2146" s="329">
        <f t="shared" si="66"/>
        <v>-0.14140175455145748</v>
      </c>
      <c r="E2146" s="329">
        <v>2.7542139473394293E-3</v>
      </c>
      <c r="G2146">
        <v>2135</v>
      </c>
      <c r="H2146">
        <f t="shared" ca="1" si="67"/>
        <v>4.9706848376191983E-3</v>
      </c>
    </row>
    <row r="2147" spans="2:8">
      <c r="B2147" s="293">
        <f>'Historical VAR Data'!B1399</f>
        <v>43648</v>
      </c>
      <c r="C2147" s="292" t="str">
        <f>'Historical VAR Data'!F1399</f>
        <v>106.01</v>
      </c>
      <c r="D2147" s="329">
        <f t="shared" si="66"/>
        <v>0.6084054013048098</v>
      </c>
      <c r="E2147" s="329">
        <v>2.7430949678396354E-3</v>
      </c>
      <c r="G2147">
        <v>2136</v>
      </c>
      <c r="H2147">
        <f t="shared" ca="1" si="67"/>
        <v>2.8193204283378157E-2</v>
      </c>
    </row>
    <row r="2148" spans="2:8">
      <c r="B2148" s="293">
        <f>'Historical VAR Data'!B2678</f>
        <v>41746</v>
      </c>
      <c r="C2148" s="292" t="str">
        <f>'Historical VAR Data'!F2678</f>
        <v>65.91</v>
      </c>
      <c r="D2148" s="329">
        <f t="shared" si="66"/>
        <v>-0.33504842615012115</v>
      </c>
      <c r="E2148" s="329">
        <v>2.7384755819259486E-3</v>
      </c>
      <c r="G2148">
        <v>2137</v>
      </c>
      <c r="H2148">
        <f t="shared" ca="1" si="67"/>
        <v>2.920992067673369E-2</v>
      </c>
    </row>
    <row r="2149" spans="2:8">
      <c r="B2149" s="293">
        <f>'Historical VAR Data'!B1572</f>
        <v>43388</v>
      </c>
      <c r="C2149" s="292" t="str">
        <f>'Historical VAR Data'!F1572</f>
        <v>99.12</v>
      </c>
      <c r="D2149" s="329">
        <f t="shared" si="66"/>
        <v>0.27814313346228248</v>
      </c>
      <c r="E2149" s="329">
        <v>2.7314112291351566E-3</v>
      </c>
      <c r="G2149">
        <v>2138</v>
      </c>
      <c r="H2149">
        <f t="shared" ca="1" si="67"/>
        <v>-8.5125120202927292E-3</v>
      </c>
    </row>
    <row r="2150" spans="2:8">
      <c r="B2150" s="293">
        <f>'Historical VAR Data'!B2582</f>
        <v>41887</v>
      </c>
      <c r="C2150" s="292" t="str">
        <f>'Historical VAR Data'!F2582</f>
        <v>77.55</v>
      </c>
      <c r="D2150" s="329">
        <f t="shared" si="66"/>
        <v>-1.4164305949008426E-3</v>
      </c>
      <c r="E2150" s="329">
        <v>2.7152831652442946E-3</v>
      </c>
      <c r="G2150">
        <v>2139</v>
      </c>
      <c r="H2150">
        <f t="shared" ca="1" si="67"/>
        <v>-2.1036890828047719E-3</v>
      </c>
    </row>
    <row r="2151" spans="2:8">
      <c r="B2151" s="293">
        <f>'Historical VAR Data'!B2533</f>
        <v>41967</v>
      </c>
      <c r="C2151" s="292" t="str">
        <f>'Historical VAR Data'!F2533</f>
        <v>77.66</v>
      </c>
      <c r="D2151" s="329">
        <f t="shared" si="66"/>
        <v>-0.16431722802109125</v>
      </c>
      <c r="E2151" s="329">
        <v>2.7114267269205132E-3</v>
      </c>
      <c r="G2151">
        <v>2140</v>
      </c>
      <c r="H2151">
        <f t="shared" ca="1" si="67"/>
        <v>2.7429448746987193E-2</v>
      </c>
    </row>
    <row r="2152" spans="2:8">
      <c r="B2152" s="293">
        <f>'Historical VAR Data'!B3355</f>
        <v>40739</v>
      </c>
      <c r="C2152" s="292" t="str">
        <f>'Historical VAR Data'!F3355</f>
        <v>92.93</v>
      </c>
      <c r="D2152" s="329">
        <f t="shared" si="66"/>
        <v>0.92043810704691065</v>
      </c>
      <c r="E2152" s="329">
        <v>2.6974536037980145E-3</v>
      </c>
      <c r="G2152">
        <v>2141</v>
      </c>
      <c r="H2152">
        <f t="shared" ca="1" si="67"/>
        <v>-2.2868979204488452E-2</v>
      </c>
    </row>
    <row r="2153" spans="2:8">
      <c r="B2153" s="293">
        <f>'Historical VAR Data'!B4731</f>
        <v>38707</v>
      </c>
      <c r="C2153" s="292" t="str">
        <f>'Historical VAR Data'!F4731</f>
        <v>48.39</v>
      </c>
      <c r="D2153" s="329">
        <f t="shared" si="66"/>
        <v>-0.52060630077273629</v>
      </c>
      <c r="E2153" s="329">
        <v>2.6937422295897754E-3</v>
      </c>
      <c r="G2153">
        <v>2142</v>
      </c>
      <c r="H2153">
        <f t="shared" ca="1" si="67"/>
        <v>-2.3275408334112502E-2</v>
      </c>
    </row>
    <row r="2154" spans="2:8">
      <c r="B2154" s="293">
        <f>'Historical VAR Data'!B1756</f>
        <v>43115</v>
      </c>
      <c r="C2154" s="292" t="str">
        <f>'Historical VAR Data'!F1756</f>
        <v>100.94</v>
      </c>
      <c r="D2154" s="329">
        <f t="shared" si="66"/>
        <v>-0.67472286671822634</v>
      </c>
      <c r="E2154" s="329">
        <v>2.6820303963444522E-3</v>
      </c>
      <c r="G2154">
        <v>2143</v>
      </c>
      <c r="H2154">
        <f t="shared" ca="1" si="67"/>
        <v>-2.0237935027518396E-2</v>
      </c>
    </row>
    <row r="2155" spans="2:8">
      <c r="B2155" s="293">
        <f>'Historical VAR Data'!B233</f>
        <v>45369</v>
      </c>
      <c r="C2155" s="292" t="str">
        <f>'Historical VAR Data'!F233</f>
        <v>310.32</v>
      </c>
      <c r="D2155" s="329">
        <f t="shared" si="66"/>
        <v>2.1850559375962226</v>
      </c>
      <c r="E2155" s="329">
        <v>2.681831400045184E-3</v>
      </c>
      <c r="G2155">
        <v>2144</v>
      </c>
      <c r="H2155">
        <f t="shared" ca="1" si="67"/>
        <v>1.2605870181491313E-2</v>
      </c>
    </row>
    <row r="2156" spans="2:8">
      <c r="B2156" s="293">
        <f>'Historical VAR Data'!B3604</f>
        <v>40379</v>
      </c>
      <c r="C2156" s="292" t="str">
        <f>'Historical VAR Data'!F3604</f>
        <v>97.43</v>
      </c>
      <c r="D2156" s="329">
        <f t="shared" si="66"/>
        <v>0.73239687055476532</v>
      </c>
      <c r="E2156" s="329">
        <v>2.6757229597612958E-3</v>
      </c>
      <c r="G2156">
        <v>2145</v>
      </c>
      <c r="H2156">
        <f t="shared" ca="1" si="67"/>
        <v>-1.3276374128057567E-2</v>
      </c>
    </row>
    <row r="2157" spans="2:8">
      <c r="B2157" s="293">
        <f>'Historical VAR Data'!B4524</f>
        <v>39010</v>
      </c>
      <c r="C2157" s="292" t="str">
        <f>'Historical VAR Data'!F4524</f>
        <v>56.24</v>
      </c>
      <c r="D2157" s="329">
        <f t="shared" si="66"/>
        <v>-0.21199383494465465</v>
      </c>
      <c r="E2157" s="329">
        <v>2.6742734890354532E-3</v>
      </c>
      <c r="G2157">
        <v>2146</v>
      </c>
      <c r="H2157">
        <f t="shared" ca="1" si="67"/>
        <v>-7.0884181152331355E-3</v>
      </c>
    </row>
    <row r="2158" spans="2:8">
      <c r="B2158" s="293">
        <f>'Historical VAR Data'!B4007</f>
        <v>39777</v>
      </c>
      <c r="C2158" s="292" t="str">
        <f>'Historical VAR Data'!F4007</f>
        <v>71.37</v>
      </c>
      <c r="D2158" s="329">
        <f t="shared" si="66"/>
        <v>-9.5781071835803894E-2</v>
      </c>
      <c r="E2158" s="329">
        <v>2.6692891261590013E-3</v>
      </c>
      <c r="G2158">
        <v>2147</v>
      </c>
      <c r="H2158">
        <f t="shared" ca="1" si="67"/>
        <v>1.6176160824617043E-2</v>
      </c>
    </row>
    <row r="2159" spans="2:8">
      <c r="B2159" s="293">
        <f>'Historical VAR Data'!B4067</f>
        <v>39685</v>
      </c>
      <c r="C2159" s="292" t="str">
        <f>'Historical VAR Data'!F4067</f>
        <v>78.93</v>
      </c>
      <c r="D2159" s="329">
        <f t="shared" si="66"/>
        <v>0.10360738255033573</v>
      </c>
      <c r="E2159" s="329">
        <v>2.6676829268293695E-3</v>
      </c>
      <c r="G2159">
        <v>2148</v>
      </c>
      <c r="H2159">
        <f t="shared" ca="1" si="67"/>
        <v>1.582995576279744E-2</v>
      </c>
    </row>
    <row r="2160" spans="2:8">
      <c r="B2160" s="293">
        <f>'Historical VAR Data'!B1101</f>
        <v>44089</v>
      </c>
      <c r="C2160" s="292" t="str">
        <f>'Historical VAR Data'!F1101</f>
        <v>71.52</v>
      </c>
      <c r="D2160" s="329">
        <f t="shared" si="66"/>
        <v>-0.26960784313725494</v>
      </c>
      <c r="E2160" s="329">
        <v>2.6636758727043002E-3</v>
      </c>
      <c r="G2160">
        <v>2149</v>
      </c>
      <c r="H2160">
        <f t="shared" ca="1" si="67"/>
        <v>-1.290862386973756E-4</v>
      </c>
    </row>
    <row r="2161" spans="2:8">
      <c r="B2161" s="293">
        <f>'Historical VAR Data'!B1846</f>
        <v>42984</v>
      </c>
      <c r="C2161" s="292" t="str">
        <f>'Historical VAR Data'!F1846</f>
        <v>97.92</v>
      </c>
      <c r="D2161" s="329">
        <f t="shared" si="66"/>
        <v>0.237457348666751</v>
      </c>
      <c r="E2161" s="329">
        <v>2.6622977677657703E-3</v>
      </c>
      <c r="G2161">
        <v>2150</v>
      </c>
      <c r="H2161">
        <f t="shared" ca="1" si="67"/>
        <v>4.9543618655128368E-3</v>
      </c>
    </row>
    <row r="2162" spans="2:8">
      <c r="B2162" s="293">
        <f>'Historical VAR Data'!B1023</f>
        <v>44202</v>
      </c>
      <c r="C2162" s="292" t="str">
        <f>'Historical VAR Data'!F1023</f>
        <v>79.13</v>
      </c>
      <c r="D2162" s="329">
        <f t="shared" si="66"/>
        <v>-0.16246824724809492</v>
      </c>
      <c r="E2162" s="329">
        <v>2.6609224531170014E-3</v>
      </c>
      <c r="G2162">
        <v>2151</v>
      </c>
      <c r="H2162">
        <f t="shared" ca="1" si="67"/>
        <v>6.9807434850342803E-3</v>
      </c>
    </row>
    <row r="2163" spans="2:8">
      <c r="B2163" s="293">
        <f>'Historical VAR Data'!B4194</f>
        <v>39496</v>
      </c>
      <c r="C2163" s="292" t="str">
        <f>'Historical VAR Data'!F4194</f>
        <v>94.48</v>
      </c>
      <c r="D2163" s="329">
        <f t="shared" si="66"/>
        <v>1.2673386129109672</v>
      </c>
      <c r="E2163" s="329">
        <v>2.6530828823092432E-3</v>
      </c>
      <c r="G2163">
        <v>2152</v>
      </c>
      <c r="H2163">
        <f t="shared" ca="1" si="67"/>
        <v>-6.2901138527241794E-3</v>
      </c>
    </row>
    <row r="2164" spans="2:8">
      <c r="B2164" s="293">
        <f>'Historical VAR Data'!B4822</f>
        <v>38572</v>
      </c>
      <c r="C2164" s="292" t="str">
        <f>'Historical VAR Data'!F4822</f>
        <v>41.67</v>
      </c>
      <c r="D2164" s="329">
        <f t="shared" si="66"/>
        <v>-0.58217186403288879</v>
      </c>
      <c r="E2164" s="329">
        <v>2.6467757459095144E-3</v>
      </c>
      <c r="G2164">
        <v>2153</v>
      </c>
      <c r="H2164">
        <f t="shared" ca="1" si="67"/>
        <v>-1.7846598190787998E-2</v>
      </c>
    </row>
    <row r="2165" spans="2:8">
      <c r="B2165" s="293">
        <f>'Historical VAR Data'!B3776</f>
        <v>40126</v>
      </c>
      <c r="C2165" s="292" t="str">
        <f>'Historical VAR Data'!F3776</f>
        <v>99.73</v>
      </c>
      <c r="D2165" s="329">
        <f t="shared" si="66"/>
        <v>0.43228493465460305</v>
      </c>
      <c r="E2165" s="329">
        <v>2.6138534231427077E-3</v>
      </c>
      <c r="G2165">
        <v>2154</v>
      </c>
      <c r="H2165">
        <f t="shared" ca="1" si="67"/>
        <v>3.8573072024428671E-3</v>
      </c>
    </row>
    <row r="2166" spans="2:8">
      <c r="B2166" s="293">
        <f>'Historical VAR Data'!B4366</f>
        <v>39247</v>
      </c>
      <c r="C2166" s="292" t="str">
        <f>'Historical VAR Data'!F4366</f>
        <v>69.63</v>
      </c>
      <c r="D2166" s="329">
        <f t="shared" si="66"/>
        <v>-0.30915765452921928</v>
      </c>
      <c r="E2166" s="329">
        <v>2.5917926565873664E-3</v>
      </c>
      <c r="G2166">
        <v>2155</v>
      </c>
      <c r="H2166">
        <f t="shared" ca="1" si="67"/>
        <v>-1.6865038713646998E-2</v>
      </c>
    </row>
    <row r="2167" spans="2:8">
      <c r="B2167" s="293">
        <f>'Historical VAR Data'!B1454</f>
        <v>43564</v>
      </c>
      <c r="C2167" s="292" t="str">
        <f>'Historical VAR Data'!F1454</f>
        <v>100.79</v>
      </c>
      <c r="D2167" s="329">
        <f t="shared" si="66"/>
        <v>0.12753104374091068</v>
      </c>
      <c r="E2167" s="329">
        <v>2.5862926489605602E-3</v>
      </c>
      <c r="G2167">
        <v>2156</v>
      </c>
      <c r="H2167">
        <f t="shared" ca="1" si="67"/>
        <v>9.6324024396447858E-3</v>
      </c>
    </row>
    <row r="2168" spans="2:8">
      <c r="B2168" s="293">
        <f>'Historical VAR Data'!B1303</f>
        <v>43794</v>
      </c>
      <c r="C2168" s="292" t="str">
        <f>'Historical VAR Data'!F1303</f>
        <v>89.39</v>
      </c>
      <c r="D2168" s="329">
        <f t="shared" si="66"/>
        <v>0.20569193417858106</v>
      </c>
      <c r="E2168" s="329">
        <v>2.5796321220278597E-3</v>
      </c>
      <c r="G2168">
        <v>2157</v>
      </c>
      <c r="H2168">
        <f t="shared" ca="1" si="67"/>
        <v>-1.5956383585088205E-2</v>
      </c>
    </row>
    <row r="2169" spans="2:8">
      <c r="B2169" s="293">
        <f>'Historical VAR Data'!B2363</f>
        <v>42215</v>
      </c>
      <c r="C2169" s="292" t="str">
        <f>'Historical VAR Data'!F2363</f>
        <v>74.14</v>
      </c>
      <c r="D2169" s="329">
        <f t="shared" si="66"/>
        <v>-0.17548932384341637</v>
      </c>
      <c r="E2169" s="329">
        <v>2.5693035835023356E-3</v>
      </c>
      <c r="G2169">
        <v>2158</v>
      </c>
      <c r="H2169">
        <f t="shared" ca="1" si="67"/>
        <v>1.2731578394892515E-2</v>
      </c>
    </row>
    <row r="2170" spans="2:8">
      <c r="B2170" s="293">
        <f>'Historical VAR Data'!B1322</f>
        <v>43765</v>
      </c>
      <c r="C2170" s="292" t="str">
        <f>'Historical VAR Data'!F1322</f>
        <v>89.92</v>
      </c>
      <c r="D2170" s="329">
        <f t="shared" si="66"/>
        <v>3.9537572254335282E-2</v>
      </c>
      <c r="E2170" s="329">
        <v>2.5643884491025086E-3</v>
      </c>
      <c r="G2170">
        <v>2159</v>
      </c>
      <c r="H2170">
        <f t="shared" ca="1" si="67"/>
        <v>-1.7006865536956645E-2</v>
      </c>
    </row>
    <row r="2171" spans="2:8">
      <c r="B2171" s="293">
        <f>'Historical VAR Data'!B3079</f>
        <v>41150</v>
      </c>
      <c r="C2171" s="292" t="str">
        <f>'Historical VAR Data'!F3079</f>
        <v>86.50</v>
      </c>
      <c r="D2171" s="329">
        <f t="shared" si="66"/>
        <v>-0.12298489303457362</v>
      </c>
      <c r="E2171" s="329">
        <v>2.5498377375985032E-3</v>
      </c>
      <c r="G2171">
        <v>2160</v>
      </c>
      <c r="H2171">
        <f t="shared" ca="1" si="67"/>
        <v>-7.092309789161865E-3</v>
      </c>
    </row>
    <row r="2172" spans="2:8">
      <c r="B2172" s="293">
        <f>'Historical VAR Data'!B911</f>
        <v>44369</v>
      </c>
      <c r="C2172" s="292" t="str">
        <f>'Historical VAR Data'!F911</f>
        <v>98.63</v>
      </c>
      <c r="D2172" s="329">
        <f t="shared" si="66"/>
        <v>-3.9255795830898124E-2</v>
      </c>
      <c r="E2172" s="329">
        <v>2.5411669038422446E-3</v>
      </c>
      <c r="G2172">
        <v>2161</v>
      </c>
      <c r="H2172">
        <f t="shared" ca="1" si="67"/>
        <v>7.9892744172827494E-3</v>
      </c>
    </row>
    <row r="2173" spans="2:8">
      <c r="B2173" s="293">
        <f>'Historical VAR Data'!B1818</f>
        <v>43025</v>
      </c>
      <c r="C2173" s="292" t="str">
        <f>'Historical VAR Data'!F1818</f>
        <v>102.66</v>
      </c>
      <c r="D2173" s="329">
        <f t="shared" si="66"/>
        <v>-9.7314130011685992E-4</v>
      </c>
      <c r="E2173" s="329">
        <v>2.5390624999999112E-3</v>
      </c>
      <c r="G2173">
        <v>2162</v>
      </c>
      <c r="H2173">
        <f t="shared" ca="1" si="67"/>
        <v>6.6517113990043333E-3</v>
      </c>
    </row>
    <row r="2174" spans="2:8">
      <c r="B2174" s="293">
        <f>'Historical VAR Data'!B3784</f>
        <v>40113</v>
      </c>
      <c r="C2174" s="292" t="str">
        <f>'Historical VAR Data'!F3784</f>
        <v>102.76</v>
      </c>
      <c r="D2174" s="329">
        <f t="shared" si="66"/>
        <v>3.7560581583198693E-2</v>
      </c>
      <c r="E2174" s="329">
        <v>2.5365853658537085E-3</v>
      </c>
      <c r="G2174">
        <v>2163</v>
      </c>
      <c r="H2174">
        <f t="shared" ca="1" si="67"/>
        <v>-6.5113578465499367E-3</v>
      </c>
    </row>
    <row r="2175" spans="2:8">
      <c r="B2175" s="293">
        <f>'Historical VAR Data'!B918</f>
        <v>44358</v>
      </c>
      <c r="C2175" s="292" t="str">
        <f>'Historical VAR Data'!F918</f>
        <v>99.04</v>
      </c>
      <c r="D2175" s="329">
        <f t="shared" si="66"/>
        <v>-0.32469657711714162</v>
      </c>
      <c r="E2175" s="329">
        <v>2.5306205081485978E-3</v>
      </c>
      <c r="G2175">
        <v>2164</v>
      </c>
      <c r="H2175">
        <f t="shared" ca="1" si="67"/>
        <v>1.1631855376878384E-3</v>
      </c>
    </row>
    <row r="2176" spans="2:8">
      <c r="B2176" s="293">
        <f>'Historical VAR Data'!B596</f>
        <v>44831</v>
      </c>
      <c r="C2176" s="292" t="str">
        <f>'Historical VAR Data'!F596</f>
        <v>146.66</v>
      </c>
      <c r="D2176" s="329">
        <f t="shared" si="66"/>
        <v>0.74886715955163363</v>
      </c>
      <c r="E2176" s="329">
        <v>2.5292227766764959E-3</v>
      </c>
      <c r="G2176">
        <v>2165</v>
      </c>
      <c r="H2176">
        <f t="shared" ca="1" si="67"/>
        <v>9.0588725621577049E-3</v>
      </c>
    </row>
    <row r="2177" spans="2:8">
      <c r="B2177" s="293">
        <f>'Historical VAR Data'!B3948</f>
        <v>39868</v>
      </c>
      <c r="C2177" s="292" t="str">
        <f>'Historical VAR Data'!F3948</f>
        <v>83.86</v>
      </c>
      <c r="D2177" s="329">
        <f t="shared" si="66"/>
        <v>0.90807736063708744</v>
      </c>
      <c r="E2177" s="329">
        <v>2.51046025104595E-3</v>
      </c>
      <c r="G2177">
        <v>2166</v>
      </c>
      <c r="H2177">
        <f t="shared" ca="1" si="67"/>
        <v>1.7969842790308103E-2</v>
      </c>
    </row>
    <row r="2178" spans="2:8">
      <c r="B2178" s="293">
        <f>'Historical VAR Data'!B4806</f>
        <v>38595</v>
      </c>
      <c r="C2178" s="292" t="str">
        <f>'Historical VAR Data'!F4806</f>
        <v>43.95</v>
      </c>
      <c r="D2178" s="329">
        <f t="shared" si="66"/>
        <v>-0.50102179836512262</v>
      </c>
      <c r="E2178" s="329">
        <v>2.5091240875912278E-3</v>
      </c>
      <c r="G2178">
        <v>2167</v>
      </c>
      <c r="H2178">
        <f t="shared" ca="1" si="67"/>
        <v>-1.4022983700246745E-2</v>
      </c>
    </row>
    <row r="2179" spans="2:8">
      <c r="B2179" s="293">
        <f>'Historical VAR Data'!B3914</f>
        <v>39924</v>
      </c>
      <c r="C2179" s="292" t="str">
        <f>'Historical VAR Data'!F3914</f>
        <v>88.08</v>
      </c>
      <c r="D2179" s="329">
        <f t="shared" si="66"/>
        <v>9.6340552651232189E-2</v>
      </c>
      <c r="E2179" s="329">
        <v>2.5039836102890836E-3</v>
      </c>
      <c r="G2179">
        <v>2168</v>
      </c>
      <c r="H2179">
        <f t="shared" ca="1" si="67"/>
        <v>7.4752984927634377E-3</v>
      </c>
    </row>
    <row r="2180" spans="2:8">
      <c r="B2180" s="293">
        <f>'Historical VAR Data'!B1027</f>
        <v>44196</v>
      </c>
      <c r="C2180" s="292" t="str">
        <f>'Historical VAR Data'!F1027</f>
        <v>80.34</v>
      </c>
      <c r="D2180" s="329">
        <f t="shared" si="66"/>
        <v>0.10905577029265608</v>
      </c>
      <c r="E2180" s="329">
        <v>2.4956326428750043E-3</v>
      </c>
      <c r="G2180">
        <v>2169</v>
      </c>
      <c r="H2180">
        <f t="shared" ca="1" si="67"/>
        <v>-2.0359571211015757E-2</v>
      </c>
    </row>
    <row r="2181" spans="2:8">
      <c r="B2181" s="293">
        <f>'Historical VAR Data'!B4397</f>
        <v>39202</v>
      </c>
      <c r="C2181" s="292" t="str">
        <f>'Historical VAR Data'!F4397</f>
        <v>72.44</v>
      </c>
      <c r="D2181" s="329">
        <f t="shared" si="66"/>
        <v>-2.2038567493112482E-3</v>
      </c>
      <c r="E2181" s="329">
        <v>2.4910047052310075E-3</v>
      </c>
      <c r="G2181">
        <v>2170</v>
      </c>
      <c r="H2181">
        <f t="shared" ca="1" si="67"/>
        <v>7.0581589043064745E-3</v>
      </c>
    </row>
    <row r="2182" spans="2:8">
      <c r="B2182" s="293">
        <f>'Historical VAR Data'!B2927</f>
        <v>41376</v>
      </c>
      <c r="C2182" s="292" t="str">
        <f>'Historical VAR Data'!F2927</f>
        <v>72.60</v>
      </c>
      <c r="D2182" s="329">
        <f t="shared" si="66"/>
        <v>-2.4732069249794836E-3</v>
      </c>
      <c r="E2182" s="329">
        <v>2.4855012427505191E-3</v>
      </c>
      <c r="G2182">
        <v>2171</v>
      </c>
      <c r="H2182">
        <f t="shared" ca="1" si="67"/>
        <v>-4.4045760803473291E-2</v>
      </c>
    </row>
    <row r="2183" spans="2:8">
      <c r="B2183" s="293">
        <f>'Historical VAR Data'!B2926</f>
        <v>41379</v>
      </c>
      <c r="C2183" s="292" t="str">
        <f>'Historical VAR Data'!F2926</f>
        <v>72.78</v>
      </c>
      <c r="D2183" s="329">
        <f t="shared" si="66"/>
        <v>-0.14285714285714282</v>
      </c>
      <c r="E2183" s="329">
        <v>2.4793388429753009E-3</v>
      </c>
      <c r="G2183">
        <v>2172</v>
      </c>
      <c r="H2183">
        <f t="shared" ca="1" si="67"/>
        <v>-9.413219178751207E-3</v>
      </c>
    </row>
    <row r="2184" spans="2:8">
      <c r="B2184" s="293">
        <f>'Historical VAR Data'!B1532</f>
        <v>43447</v>
      </c>
      <c r="C2184" s="292" t="str">
        <f>'Historical VAR Data'!F1532</f>
        <v>84.91</v>
      </c>
      <c r="D2184" s="329">
        <f t="shared" si="66"/>
        <v>4.9178302236500548E-2</v>
      </c>
      <c r="E2184" s="329">
        <v>2.4793388429751326E-3</v>
      </c>
      <c r="G2184">
        <v>2173</v>
      </c>
      <c r="H2184">
        <f t="shared" ca="1" si="67"/>
        <v>-3.4454974971669619E-2</v>
      </c>
    </row>
    <row r="2185" spans="2:8">
      <c r="B2185" s="293">
        <f>'Historical VAR Data'!B3314</f>
        <v>40801</v>
      </c>
      <c r="C2185" s="292" t="str">
        <f>'Historical VAR Data'!F3314</f>
        <v>80.93</v>
      </c>
      <c r="D2185" s="329">
        <f t="shared" si="66"/>
        <v>-0.2602376599634369</v>
      </c>
      <c r="E2185" s="329">
        <v>2.4773937817416428E-3</v>
      </c>
      <c r="G2185">
        <v>2174</v>
      </c>
      <c r="H2185">
        <f t="shared" ca="1" si="67"/>
        <v>1.4529761479860834E-3</v>
      </c>
    </row>
    <row r="2186" spans="2:8">
      <c r="B2186" s="293">
        <f>'Historical VAR Data'!B848</f>
        <v>44461</v>
      </c>
      <c r="C2186" s="292" t="str">
        <f>'Historical VAR Data'!F848</f>
        <v>109.40</v>
      </c>
      <c r="D2186" s="329">
        <f t="shared" si="66"/>
        <v>0.34480639213275982</v>
      </c>
      <c r="E2186" s="329">
        <v>2.4741134426831323E-3</v>
      </c>
      <c r="G2186">
        <v>2175</v>
      </c>
      <c r="H2186">
        <f t="shared" ca="1" si="67"/>
        <v>1.3156950840466723E-2</v>
      </c>
    </row>
    <row r="2187" spans="2:8">
      <c r="B2187" s="293">
        <f>'Historical VAR Data'!B2158</f>
        <v>42523</v>
      </c>
      <c r="C2187" s="292" t="str">
        <f>'Historical VAR Data'!F2158</f>
        <v>81.35</v>
      </c>
      <c r="D2187" s="329">
        <f t="shared" si="66"/>
        <v>-9.5005006118589461E-2</v>
      </c>
      <c r="E2187" s="329">
        <v>2.4645717806529711E-3</v>
      </c>
      <c r="G2187">
        <v>2176</v>
      </c>
      <c r="H2187">
        <f t="shared" ca="1" si="67"/>
        <v>-1.8845377973663063E-2</v>
      </c>
    </row>
    <row r="2188" spans="2:8">
      <c r="B2188" s="293">
        <f>'Historical VAR Data'!B3349</f>
        <v>40749</v>
      </c>
      <c r="C2188" s="292" t="str">
        <f>'Historical VAR Data'!F3349</f>
        <v>89.89</v>
      </c>
      <c r="D2188" s="329">
        <f t="shared" ref="D2188:D2251" si="68">(C2188-C2189)/C2189</f>
        <v>0.15763039278815189</v>
      </c>
      <c r="E2188" s="329">
        <v>2.4534403925504499E-3</v>
      </c>
      <c r="G2188">
        <v>2177</v>
      </c>
      <c r="H2188">
        <f t="shared" ca="1" si="67"/>
        <v>4.2864117849978034E-4</v>
      </c>
    </row>
    <row r="2189" spans="2:8">
      <c r="B2189" s="293">
        <f>'Historical VAR Data'!B2783</f>
        <v>41591</v>
      </c>
      <c r="C2189" s="292" t="str">
        <f>'Historical VAR Data'!F2783</f>
        <v>77.65</v>
      </c>
      <c r="D2189" s="329">
        <f t="shared" si="68"/>
        <v>-0.20902516043597835</v>
      </c>
      <c r="E2189" s="329">
        <v>2.4528789052415691E-3</v>
      </c>
      <c r="G2189">
        <v>2178</v>
      </c>
      <c r="H2189">
        <f t="shared" ref="H2189:H2252" ca="1" si="69">_xlfn.NORM.INV(RAND(),N$12,N$13)</f>
        <v>-1.4320437491443277E-2</v>
      </c>
    </row>
    <row r="2190" spans="2:8">
      <c r="B2190" s="293">
        <f>'Historical VAR Data'!B1835</f>
        <v>42999</v>
      </c>
      <c r="C2190" s="292" t="str">
        <f>'Historical VAR Data'!F1835</f>
        <v>98.17</v>
      </c>
      <c r="D2190" s="329">
        <f t="shared" si="68"/>
        <v>4.3362737804229973E-2</v>
      </c>
      <c r="E2190" s="329">
        <v>2.4507301133462151E-3</v>
      </c>
      <c r="G2190">
        <v>2179</v>
      </c>
      <c r="H2190">
        <f t="shared" ca="1" si="69"/>
        <v>-1.5473263127315687E-2</v>
      </c>
    </row>
    <row r="2191" spans="2:8">
      <c r="B2191" s="293">
        <f>'Historical VAR Data'!B4188</f>
        <v>39504</v>
      </c>
      <c r="C2191" s="292" t="str">
        <f>'Historical VAR Data'!F4188</f>
        <v>94.09</v>
      </c>
      <c r="D2191" s="329">
        <f t="shared" si="68"/>
        <v>-7.2800168811985406E-3</v>
      </c>
      <c r="E2191" s="329">
        <v>2.4504581291285316E-3</v>
      </c>
      <c r="G2191">
        <v>2180</v>
      </c>
      <c r="H2191">
        <f t="shared" ca="1" si="69"/>
        <v>1.4333756363399012E-2</v>
      </c>
    </row>
    <row r="2192" spans="2:8">
      <c r="B2192" s="293">
        <f>'Historical VAR Data'!B1935</f>
        <v>42853</v>
      </c>
      <c r="C2192" s="292" t="str">
        <f>'Historical VAR Data'!F1935</f>
        <v>94.78</v>
      </c>
      <c r="D2192" s="329">
        <f t="shared" si="68"/>
        <v>-0.38209792033378964</v>
      </c>
      <c r="E2192" s="329">
        <v>2.4325753569540347E-3</v>
      </c>
      <c r="G2192">
        <v>2181</v>
      </c>
      <c r="H2192">
        <f t="shared" ca="1" si="69"/>
        <v>-1.2614033361923599E-3</v>
      </c>
    </row>
    <row r="2193" spans="2:8">
      <c r="B2193" s="293">
        <f>'Historical VAR Data'!B512</f>
        <v>44953</v>
      </c>
      <c r="C2193" s="292" t="str">
        <f>'Historical VAR Data'!F512</f>
        <v>153.39</v>
      </c>
      <c r="D2193" s="329">
        <f t="shared" si="68"/>
        <v>0.37004287245444795</v>
      </c>
      <c r="E2193" s="329">
        <v>2.4179845771792976E-3</v>
      </c>
      <c r="G2193">
        <v>2182</v>
      </c>
      <c r="H2193">
        <f t="shared" ca="1" si="69"/>
        <v>-1.0668526279846931E-2</v>
      </c>
    </row>
    <row r="2194" spans="2:8">
      <c r="B2194" s="293">
        <f>'Historical VAR Data'!B4243</f>
        <v>39423</v>
      </c>
      <c r="C2194" s="292" t="str">
        <f>'Historical VAR Data'!F4243</f>
        <v>111.96</v>
      </c>
      <c r="D2194" s="329">
        <f t="shared" si="68"/>
        <v>0.22467731349814035</v>
      </c>
      <c r="E2194" s="329">
        <v>2.4174053182916648E-3</v>
      </c>
      <c r="G2194">
        <v>2183</v>
      </c>
      <c r="H2194">
        <f t="shared" ca="1" si="69"/>
        <v>1.551224301777687E-3</v>
      </c>
    </row>
    <row r="2195" spans="2:8">
      <c r="B2195" s="293">
        <f>'Historical VAR Data'!B3212</f>
        <v>40954</v>
      </c>
      <c r="C2195" s="292" t="str">
        <f>'Historical VAR Data'!F3212</f>
        <v>91.42</v>
      </c>
      <c r="D2195" s="329">
        <f t="shared" si="68"/>
        <v>8.4588919207497865E-2</v>
      </c>
      <c r="E2195" s="329">
        <v>2.4122807017543735E-3</v>
      </c>
      <c r="G2195">
        <v>2184</v>
      </c>
      <c r="H2195">
        <f t="shared" ca="1" si="69"/>
        <v>-2.9556970061452262E-2</v>
      </c>
    </row>
    <row r="2196" spans="2:8">
      <c r="B2196" s="293">
        <f>'Historical VAR Data'!B3171</f>
        <v>41017</v>
      </c>
      <c r="C2196" s="292" t="str">
        <f>'Historical VAR Data'!F3171</f>
        <v>84.29</v>
      </c>
      <c r="D2196" s="329">
        <f t="shared" si="68"/>
        <v>0.24376567802862639</v>
      </c>
      <c r="E2196" s="329">
        <v>2.3784040908550698E-3</v>
      </c>
      <c r="G2196">
        <v>2185</v>
      </c>
      <c r="H2196">
        <f t="shared" ca="1" si="69"/>
        <v>-3.5353446581740278E-2</v>
      </c>
    </row>
    <row r="2197" spans="2:8">
      <c r="B2197" s="293">
        <f>'Historical VAR Data'!B4491</f>
        <v>39059</v>
      </c>
      <c r="C2197" s="292" t="str">
        <f>'Historical VAR Data'!F4491</f>
        <v>67.77</v>
      </c>
      <c r="D2197" s="329">
        <f t="shared" si="68"/>
        <v>-0.27957903688742425</v>
      </c>
      <c r="E2197" s="329">
        <v>2.3665138293151398E-3</v>
      </c>
      <c r="G2197">
        <v>2186</v>
      </c>
      <c r="H2197">
        <f t="shared" ca="1" si="69"/>
        <v>-1.0273764019071217E-4</v>
      </c>
    </row>
    <row r="2198" spans="2:8">
      <c r="B2198" s="293">
        <f>'Historical VAR Data'!B1377</f>
        <v>43678</v>
      </c>
      <c r="C2198" s="292" t="str">
        <f>'Historical VAR Data'!F1377</f>
        <v>94.07</v>
      </c>
      <c r="D2198" s="329">
        <f t="shared" si="68"/>
        <v>-9.7909474491753051E-2</v>
      </c>
      <c r="E2198" s="329">
        <v>2.3441662226957793E-3</v>
      </c>
      <c r="G2198">
        <v>2187</v>
      </c>
      <c r="H2198">
        <f t="shared" ca="1" si="69"/>
        <v>-7.1392991207846635E-3</v>
      </c>
    </row>
    <row r="2199" spans="2:8">
      <c r="B2199" s="293">
        <f>'Historical VAR Data'!B3549</f>
        <v>40457</v>
      </c>
      <c r="C2199" s="292" t="str">
        <f>'Historical VAR Data'!F3549</f>
        <v>104.28</v>
      </c>
      <c r="D2199" s="329">
        <f t="shared" si="68"/>
        <v>-0.5476510649373183</v>
      </c>
      <c r="E2199" s="329">
        <v>2.3068050749711156E-3</v>
      </c>
      <c r="G2199">
        <v>2188</v>
      </c>
      <c r="H2199">
        <f t="shared" ca="1" si="69"/>
        <v>-1.7827950443794639E-2</v>
      </c>
    </row>
    <row r="2200" spans="2:8">
      <c r="B2200" s="293">
        <f>'Historical VAR Data'!B349</f>
        <v>45195</v>
      </c>
      <c r="C2200" s="292" t="str">
        <f>'Historical VAR Data'!F349</f>
        <v>230.53</v>
      </c>
      <c r="D2200" s="329">
        <f t="shared" si="68"/>
        <v>1.1070286079883009</v>
      </c>
      <c r="E2200" s="329">
        <v>2.3043478260869614E-3</v>
      </c>
      <c r="G2200">
        <v>2189</v>
      </c>
      <c r="H2200">
        <f t="shared" ca="1" si="69"/>
        <v>2.1635051227532131E-2</v>
      </c>
    </row>
    <row r="2201" spans="2:8">
      <c r="B2201" s="293">
        <f>'Historical VAR Data'!B4231</f>
        <v>39443</v>
      </c>
      <c r="C2201" s="292" t="str">
        <f>'Historical VAR Data'!F4231</f>
        <v>109.41</v>
      </c>
      <c r="D2201" s="329">
        <f t="shared" si="68"/>
        <v>-0.52844582363589354</v>
      </c>
      <c r="E2201" s="329">
        <v>2.2902161964089411E-3</v>
      </c>
      <c r="G2201">
        <v>2190</v>
      </c>
      <c r="H2201">
        <f t="shared" ca="1" si="69"/>
        <v>-7.3001118958262122E-4</v>
      </c>
    </row>
    <row r="2202" spans="2:8">
      <c r="B2202" s="293">
        <f>'Historical VAR Data'!B353</f>
        <v>45189</v>
      </c>
      <c r="C2202" s="292" t="str">
        <f>'Historical VAR Data'!F353</f>
        <v>232.02</v>
      </c>
      <c r="D2202" s="329">
        <f t="shared" si="68"/>
        <v>1.7806807286673061</v>
      </c>
      <c r="E2202" s="329">
        <v>2.2895157458205587E-3</v>
      </c>
      <c r="G2202">
        <v>2191</v>
      </c>
      <c r="H2202">
        <f t="shared" ca="1" si="69"/>
        <v>-5.9122592826237677E-3</v>
      </c>
    </row>
    <row r="2203" spans="2:8">
      <c r="B2203" s="293">
        <f>'Historical VAR Data'!B1501</f>
        <v>43493</v>
      </c>
      <c r="C2203" s="292" t="str">
        <f>'Historical VAR Data'!F1501</f>
        <v>83.44</v>
      </c>
      <c r="D2203" s="329">
        <f t="shared" si="68"/>
        <v>1.1012339461092924</v>
      </c>
      <c r="E2203" s="329">
        <v>2.2822822822822549E-3</v>
      </c>
      <c r="G2203">
        <v>2192</v>
      </c>
      <c r="H2203">
        <f t="shared" ca="1" si="69"/>
        <v>1.8370557309361837E-2</v>
      </c>
    </row>
    <row r="2204" spans="2:8">
      <c r="B2204" s="293">
        <f>'Historical VAR Data'!B4835</f>
        <v>38553</v>
      </c>
      <c r="C2204" s="292" t="str">
        <f>'Historical VAR Data'!F4835</f>
        <v>39.71</v>
      </c>
      <c r="D2204" s="329">
        <f t="shared" si="68"/>
        <v>-0.31722833562585967</v>
      </c>
      <c r="E2204" s="329">
        <v>2.2715800100959974E-3</v>
      </c>
      <c r="G2204">
        <v>2193</v>
      </c>
      <c r="H2204">
        <f t="shared" ca="1" si="69"/>
        <v>-3.9574297513693564E-4</v>
      </c>
    </row>
    <row r="2205" spans="2:8">
      <c r="B2205" s="293">
        <f>'Historical VAR Data'!B4530</f>
        <v>39002</v>
      </c>
      <c r="C2205" s="292" t="str">
        <f>'Historical VAR Data'!F4530</f>
        <v>58.16</v>
      </c>
      <c r="D2205" s="329">
        <f t="shared" si="68"/>
        <v>-0.38127659574468087</v>
      </c>
      <c r="E2205" s="329">
        <v>2.2402205755642848E-3</v>
      </c>
      <c r="G2205">
        <v>2194</v>
      </c>
      <c r="H2205">
        <f t="shared" ca="1" si="69"/>
        <v>-8.09252159937149E-3</v>
      </c>
    </row>
    <row r="2206" spans="2:8">
      <c r="B2206" s="293">
        <f>'Historical VAR Data'!B3571</f>
        <v>40424</v>
      </c>
      <c r="C2206" s="292" t="str">
        <f>'Historical VAR Data'!F3571</f>
        <v>94.00</v>
      </c>
      <c r="D2206" s="329">
        <f t="shared" si="68"/>
        <v>-8.9764694490171354E-2</v>
      </c>
      <c r="E2206" s="329">
        <v>2.2390446742722439E-3</v>
      </c>
      <c r="G2206">
        <v>2195</v>
      </c>
      <c r="H2206">
        <f t="shared" ca="1" si="69"/>
        <v>-1.656076073644186E-2</v>
      </c>
    </row>
    <row r="2207" spans="2:8">
      <c r="B2207" s="293">
        <f>'Historical VAR Data'!B1800</f>
        <v>43052</v>
      </c>
      <c r="C2207" s="292" t="str">
        <f>'Historical VAR Data'!F1800</f>
        <v>103.27</v>
      </c>
      <c r="D2207" s="329">
        <f t="shared" si="68"/>
        <v>0.34887669801462895</v>
      </c>
      <c r="E2207" s="329">
        <v>2.2321428571427577E-3</v>
      </c>
      <c r="G2207">
        <v>2196</v>
      </c>
      <c r="H2207">
        <f t="shared" ca="1" si="69"/>
        <v>9.2073140725236063E-3</v>
      </c>
    </row>
    <row r="2208" spans="2:8">
      <c r="B2208" s="293">
        <f>'Historical VAR Data'!B3124</f>
        <v>41085</v>
      </c>
      <c r="C2208" s="292" t="str">
        <f>'Historical VAR Data'!F3124</f>
        <v>76.56</v>
      </c>
      <c r="D2208" s="329">
        <f t="shared" si="68"/>
        <v>-0.26093252244425136</v>
      </c>
      <c r="E2208" s="329">
        <v>2.2254221756774668E-3</v>
      </c>
      <c r="G2208">
        <v>2197</v>
      </c>
      <c r="H2208">
        <f t="shared" ca="1" si="69"/>
        <v>8.1990302613741406E-3</v>
      </c>
    </row>
    <row r="2209" spans="2:8">
      <c r="B2209" s="293">
        <f>'Historical VAR Data'!B1762</f>
        <v>43105</v>
      </c>
      <c r="C2209" s="292" t="str">
        <f>'Historical VAR Data'!F1762</f>
        <v>103.59</v>
      </c>
      <c r="D2209" s="329">
        <f t="shared" si="68"/>
        <v>4.2782363599758406E-2</v>
      </c>
      <c r="E2209" s="329">
        <v>2.2252321981424536E-3</v>
      </c>
      <c r="G2209">
        <v>2198</v>
      </c>
      <c r="H2209">
        <f t="shared" ca="1" si="69"/>
        <v>-1.5938235220054075E-3</v>
      </c>
    </row>
    <row r="2210" spans="2:8">
      <c r="B2210" s="293">
        <f>'Historical VAR Data'!B1445</f>
        <v>43579</v>
      </c>
      <c r="C2210" s="292" t="str">
        <f>'Historical VAR Data'!F1445</f>
        <v>99.34</v>
      </c>
      <c r="D2210" s="329">
        <f t="shared" si="68"/>
        <v>-2.5102921980118486E-3</v>
      </c>
      <c r="E2210" s="329">
        <v>2.2195318805488182E-3</v>
      </c>
      <c r="G2210">
        <v>2199</v>
      </c>
      <c r="H2210">
        <f t="shared" ca="1" si="69"/>
        <v>-2.6991149231427005E-2</v>
      </c>
    </row>
    <row r="2211" spans="2:8">
      <c r="B2211" s="293">
        <f>'Historical VAR Data'!B3680</f>
        <v>40269</v>
      </c>
      <c r="C2211" s="292" t="str">
        <f>'Historical VAR Data'!F3680</f>
        <v>99.59</v>
      </c>
      <c r="D2211" s="329">
        <f t="shared" si="68"/>
        <v>4.7323588179619305E-2</v>
      </c>
      <c r="E2211" s="329">
        <v>2.213947871591012E-3</v>
      </c>
      <c r="G2211">
        <v>2200</v>
      </c>
      <c r="H2211">
        <f t="shared" ca="1" si="69"/>
        <v>-1.8280396091146241E-2</v>
      </c>
    </row>
    <row r="2212" spans="2:8">
      <c r="B2212" s="293">
        <f>'Historical VAR Data'!B3889</f>
        <v>39960</v>
      </c>
      <c r="C2212" s="292" t="str">
        <f>'Historical VAR Data'!F3889</f>
        <v>95.09</v>
      </c>
      <c r="D2212" s="329">
        <f t="shared" si="68"/>
        <v>-4.8142333856618915E-3</v>
      </c>
      <c r="E2212" s="329">
        <v>2.2133220910624785E-3</v>
      </c>
      <c r="G2212">
        <v>2201</v>
      </c>
      <c r="H2212">
        <f t="shared" ca="1" si="69"/>
        <v>-1.2875760162857663E-2</v>
      </c>
    </row>
    <row r="2213" spans="2:8">
      <c r="B2213" s="293">
        <f>'Historical VAR Data'!B3706</f>
        <v>40231</v>
      </c>
      <c r="C2213" s="292" t="str">
        <f>'Historical VAR Data'!F3706</f>
        <v>95.55</v>
      </c>
      <c r="D2213" s="329">
        <f t="shared" si="68"/>
        <v>-0.3641022228137894</v>
      </c>
      <c r="E2213" s="329">
        <v>2.2026431718061017E-3</v>
      </c>
      <c r="G2213">
        <v>2202</v>
      </c>
      <c r="H2213">
        <f t="shared" ca="1" si="69"/>
        <v>1.8646371262915823E-2</v>
      </c>
    </row>
    <row r="2214" spans="2:8">
      <c r="B2214" s="293">
        <f>'Historical VAR Data'!B590</f>
        <v>44840</v>
      </c>
      <c r="C2214" s="292" t="str">
        <f>'Historical VAR Data'!F590</f>
        <v>150.26</v>
      </c>
      <c r="D2214" s="329">
        <f t="shared" si="68"/>
        <v>0.4975084711979269</v>
      </c>
      <c r="E2214" s="329">
        <v>2.2010271460013611E-3</v>
      </c>
      <c r="G2214">
        <v>2203</v>
      </c>
      <c r="H2214">
        <f t="shared" ca="1" si="69"/>
        <v>-4.2900086547596654E-3</v>
      </c>
    </row>
    <row r="2215" spans="2:8">
      <c r="B2215" s="293">
        <f>'Historical VAR Data'!B1414</f>
        <v>43627</v>
      </c>
      <c r="C2215" s="292" t="str">
        <f>'Historical VAR Data'!F1414</f>
        <v>100.34</v>
      </c>
      <c r="D2215" s="329">
        <f t="shared" si="68"/>
        <v>0.15479341696397747</v>
      </c>
      <c r="E2215" s="329">
        <v>2.197363164202945E-3</v>
      </c>
      <c r="G2215">
        <v>2204</v>
      </c>
      <c r="H2215">
        <f t="shared" ca="1" si="69"/>
        <v>4.5051616517073241E-3</v>
      </c>
    </row>
    <row r="2216" spans="2:8">
      <c r="B2216" s="293">
        <f>'Historical VAR Data'!B1296</f>
        <v>43803</v>
      </c>
      <c r="C2216" s="292" t="str">
        <f>'Historical VAR Data'!F1296</f>
        <v>86.89</v>
      </c>
      <c r="D2216" s="329">
        <f t="shared" si="68"/>
        <v>0.25982311149775267</v>
      </c>
      <c r="E2216" s="329">
        <v>2.1914648212225806E-3</v>
      </c>
      <c r="G2216">
        <v>2205</v>
      </c>
      <c r="H2216">
        <f t="shared" ca="1" si="69"/>
        <v>-1.2305461991469093E-2</v>
      </c>
    </row>
    <row r="2217" spans="2:8">
      <c r="B2217" s="293">
        <f>'Historical VAR Data'!B1139</f>
        <v>44035</v>
      </c>
      <c r="C2217" s="292" t="str">
        <f>'Historical VAR Data'!F1139</f>
        <v>68.97</v>
      </c>
      <c r="D2217" s="329">
        <f t="shared" si="68"/>
        <v>-0.54711405870378882</v>
      </c>
      <c r="E2217" s="329">
        <v>2.1795989537925849E-3</v>
      </c>
      <c r="G2217">
        <v>2206</v>
      </c>
      <c r="H2217">
        <f t="shared" ca="1" si="69"/>
        <v>-1.8939209545246411E-3</v>
      </c>
    </row>
    <row r="2218" spans="2:8">
      <c r="B2218" s="293">
        <f>'Historical VAR Data'!B584</f>
        <v>44848</v>
      </c>
      <c r="C2218" s="292" t="str">
        <f>'Historical VAR Data'!F584</f>
        <v>152.29</v>
      </c>
      <c r="D2218" s="329">
        <f t="shared" si="68"/>
        <v>0.43345256024096385</v>
      </c>
      <c r="E2218" s="329">
        <v>2.1716241116082132E-3</v>
      </c>
      <c r="G2218">
        <v>2207</v>
      </c>
      <c r="H2218">
        <f t="shared" ca="1" si="69"/>
        <v>1.9192625611603849E-2</v>
      </c>
    </row>
    <row r="2219" spans="2:8">
      <c r="B2219" s="293">
        <f>'Historical VAR Data'!B1398</f>
        <v>43649</v>
      </c>
      <c r="C2219" s="292" t="str">
        <f>'Historical VAR Data'!F1398</f>
        <v>106.24</v>
      </c>
      <c r="D2219" s="329">
        <f t="shared" si="68"/>
        <v>4.5154943433349623E-2</v>
      </c>
      <c r="E2219" s="329">
        <v>2.1696066408828391E-3</v>
      </c>
      <c r="G2219">
        <v>2208</v>
      </c>
      <c r="H2219">
        <f t="shared" ca="1" si="69"/>
        <v>6.3140529784268826E-3</v>
      </c>
    </row>
    <row r="2220" spans="2:8">
      <c r="B2220" s="293">
        <f>'Historical VAR Data'!B3770</f>
        <v>40134</v>
      </c>
      <c r="C2220" s="292" t="str">
        <f>'Historical VAR Data'!F3770</f>
        <v>101.65</v>
      </c>
      <c r="D2220" s="329">
        <f t="shared" si="68"/>
        <v>0.29375079546900873</v>
      </c>
      <c r="E2220" s="329">
        <v>2.1689835354431514E-3</v>
      </c>
      <c r="G2220">
        <v>2209</v>
      </c>
      <c r="H2220">
        <f t="shared" ca="1" si="69"/>
        <v>2.2334003769241974E-2</v>
      </c>
    </row>
    <row r="2221" spans="2:8">
      <c r="B2221" s="293">
        <f>'Historical VAR Data'!B2177</f>
        <v>42496</v>
      </c>
      <c r="C2221" s="292" t="str">
        <f>'Historical VAR Data'!F2177</f>
        <v>78.57</v>
      </c>
      <c r="D2221" s="329">
        <f t="shared" si="68"/>
        <v>-0.15004327131112077</v>
      </c>
      <c r="E2221" s="329">
        <v>2.1683673469386159E-3</v>
      </c>
      <c r="G2221">
        <v>2210</v>
      </c>
      <c r="H2221">
        <f t="shared" ca="1" si="69"/>
        <v>2.2740896690083105E-2</v>
      </c>
    </row>
    <row r="2222" spans="2:8">
      <c r="B2222" s="293">
        <f>'Historical VAR Data'!B3429</f>
        <v>40632</v>
      </c>
      <c r="C2222" s="292" t="str">
        <f>'Historical VAR Data'!F3429</f>
        <v>92.44</v>
      </c>
      <c r="D2222" s="329">
        <f t="shared" si="68"/>
        <v>0.33083789231212218</v>
      </c>
      <c r="E2222" s="329">
        <v>2.168256721595868E-3</v>
      </c>
      <c r="G2222">
        <v>2211</v>
      </c>
      <c r="H2222">
        <f t="shared" ca="1" si="69"/>
        <v>2.4482329838056729E-2</v>
      </c>
    </row>
    <row r="2223" spans="2:8">
      <c r="B2223" s="293">
        <f>'Historical VAR Data'!B1149</f>
        <v>44021</v>
      </c>
      <c r="C2223" s="292" t="str">
        <f>'Historical VAR Data'!F1149</f>
        <v>69.46</v>
      </c>
      <c r="D2223" s="329">
        <f t="shared" si="68"/>
        <v>-0.25094359969804819</v>
      </c>
      <c r="E2223" s="329">
        <v>2.1641898715912778E-3</v>
      </c>
      <c r="G2223">
        <v>2212</v>
      </c>
      <c r="H2223">
        <f t="shared" ca="1" si="69"/>
        <v>1.3592226279487002E-2</v>
      </c>
    </row>
    <row r="2224" spans="2:8">
      <c r="B2224" s="293">
        <f>'Historical VAR Data'!B1900</f>
        <v>42905</v>
      </c>
      <c r="C2224" s="292" t="str">
        <f>'Historical VAR Data'!F1900</f>
        <v>92.73</v>
      </c>
      <c r="D2224" s="329">
        <f t="shared" si="68"/>
        <v>0.80971896955503508</v>
      </c>
      <c r="E2224" s="329">
        <v>2.1614611477359003E-3</v>
      </c>
      <c r="G2224">
        <v>2213</v>
      </c>
      <c r="H2224">
        <f t="shared" ca="1" si="69"/>
        <v>5.0793743379810938E-3</v>
      </c>
    </row>
    <row r="2225" spans="2:8">
      <c r="B2225" s="293">
        <f>'Historical VAR Data'!B4599</f>
        <v>38903</v>
      </c>
      <c r="C2225" s="292" t="str">
        <f>'Historical VAR Data'!F4599</f>
        <v>51.24</v>
      </c>
      <c r="D2225" s="329">
        <f t="shared" si="68"/>
        <v>-0.31925069748903939</v>
      </c>
      <c r="E2225" s="329">
        <v>2.1513788382554163E-3</v>
      </c>
      <c r="G2225">
        <v>2214</v>
      </c>
      <c r="H2225">
        <f t="shared" ca="1" si="69"/>
        <v>1.5461182222547746E-2</v>
      </c>
    </row>
    <row r="2226" spans="2:8">
      <c r="B2226" s="293">
        <f>'Historical VAR Data'!B2269</f>
        <v>42356</v>
      </c>
      <c r="C2226" s="292" t="str">
        <f>'Historical VAR Data'!F2269</f>
        <v>75.27</v>
      </c>
      <c r="D2226" s="329">
        <f t="shared" si="68"/>
        <v>-0.75422040816326541</v>
      </c>
      <c r="E2226" s="329">
        <v>2.1302090267607053E-3</v>
      </c>
      <c r="G2226">
        <v>2215</v>
      </c>
      <c r="H2226">
        <f t="shared" ca="1" si="69"/>
        <v>4.4063189917318895E-3</v>
      </c>
    </row>
    <row r="2227" spans="2:8">
      <c r="B2227" s="293">
        <f>'Historical VAR Data'!B8</f>
        <v>45700</v>
      </c>
      <c r="C2227" s="292" t="str">
        <f>'Historical VAR Data'!F8</f>
        <v>306.25</v>
      </c>
      <c r="D2227" s="329">
        <f t="shared" si="68"/>
        <v>2.413016828262565</v>
      </c>
      <c r="E2227" s="329">
        <v>2.1269633507852658E-3</v>
      </c>
      <c r="G2227">
        <v>2216</v>
      </c>
      <c r="H2227">
        <f t="shared" ca="1" si="69"/>
        <v>8.9302391074244983E-4</v>
      </c>
    </row>
    <row r="2228" spans="2:8">
      <c r="B2228" s="293">
        <f>'Historical VAR Data'!B1310</f>
        <v>43783</v>
      </c>
      <c r="C2228" s="292" t="str">
        <f>'Historical VAR Data'!F1310</f>
        <v>89.73</v>
      </c>
      <c r="D2228" s="329">
        <f t="shared" si="68"/>
        <v>-9.7283702213279685E-2</v>
      </c>
      <c r="E2228" s="329">
        <v>2.1219566674111874E-3</v>
      </c>
      <c r="G2228">
        <v>2217</v>
      </c>
      <c r="H2228">
        <f t="shared" ca="1" si="69"/>
        <v>3.6025623951073025E-4</v>
      </c>
    </row>
    <row r="2229" spans="2:8">
      <c r="B2229" s="293">
        <f>'Historical VAR Data'!B3794</f>
        <v>40098</v>
      </c>
      <c r="C2229" s="292" t="str">
        <f>'Historical VAR Data'!F3794</f>
        <v>99.40</v>
      </c>
      <c r="D2229" s="329">
        <f t="shared" si="68"/>
        <v>0.30360655737704928</v>
      </c>
      <c r="E2229" s="329">
        <v>2.1171489061398122E-3</v>
      </c>
      <c r="G2229">
        <v>2218</v>
      </c>
      <c r="H2229">
        <f t="shared" ca="1" si="69"/>
        <v>-1.5188610526695991E-2</v>
      </c>
    </row>
    <row r="2230" spans="2:8">
      <c r="B2230" s="293">
        <f>'Historical VAR Data'!B2527</f>
        <v>41975</v>
      </c>
      <c r="C2230" s="292" t="str">
        <f>'Historical VAR Data'!F2527</f>
        <v>76.25</v>
      </c>
      <c r="D2230" s="329">
        <f t="shared" si="68"/>
        <v>-0.30466897683749772</v>
      </c>
      <c r="E2230" s="329">
        <v>2.1027730319358204E-3</v>
      </c>
      <c r="G2230">
        <v>2219</v>
      </c>
      <c r="H2230">
        <f t="shared" ca="1" si="69"/>
        <v>-1.9714073933564339E-2</v>
      </c>
    </row>
    <row r="2231" spans="2:8">
      <c r="B2231" s="293">
        <f>'Historical VAR Data'!B4264</f>
        <v>39393</v>
      </c>
      <c r="C2231" s="292" t="str">
        <f>'Historical VAR Data'!F4264</f>
        <v>109.66</v>
      </c>
      <c r="D2231" s="329">
        <f t="shared" si="68"/>
        <v>0.20241228070175432</v>
      </c>
      <c r="E2231" s="329">
        <v>2.1018002375947156E-3</v>
      </c>
      <c r="G2231">
        <v>2220</v>
      </c>
      <c r="H2231">
        <f t="shared" ca="1" si="69"/>
        <v>2.2100421442022539E-2</v>
      </c>
    </row>
    <row r="2232" spans="2:8">
      <c r="B2232" s="293">
        <f>'Historical VAR Data'!B2017</f>
        <v>42732</v>
      </c>
      <c r="C2232" s="292" t="str">
        <f>'Historical VAR Data'!F2017</f>
        <v>91.20</v>
      </c>
      <c r="D2232" s="329">
        <f t="shared" si="68"/>
        <v>-0.7743914506233921</v>
      </c>
      <c r="E2232" s="329">
        <v>2.0876826722337955E-3</v>
      </c>
      <c r="G2232">
        <v>2221</v>
      </c>
      <c r="H2232">
        <f t="shared" ca="1" si="69"/>
        <v>-1.1980244730774669E-2</v>
      </c>
    </row>
    <row r="2233" spans="2:8">
      <c r="B2233" s="293">
        <f>'Historical VAR Data'!B124</f>
        <v>45533</v>
      </c>
      <c r="C2233" s="292" t="str">
        <f>'Historical VAR Data'!F124</f>
        <v>404.24</v>
      </c>
      <c r="D2233" s="329">
        <f t="shared" si="68"/>
        <v>3.939393939393939</v>
      </c>
      <c r="E2233" s="329">
        <v>2.0823004462073177E-3</v>
      </c>
      <c r="G2233">
        <v>2222</v>
      </c>
      <c r="H2233">
        <f t="shared" ca="1" si="69"/>
        <v>-5.2567265360830059E-3</v>
      </c>
    </row>
    <row r="2234" spans="2:8">
      <c r="B2234" s="293">
        <f>'Historical VAR Data'!B3392</f>
        <v>40688</v>
      </c>
      <c r="C2234" s="292" t="str">
        <f>'Historical VAR Data'!F3392</f>
        <v>81.84</v>
      </c>
      <c r="D2234" s="329">
        <f t="shared" si="68"/>
        <v>6.0378336356569008E-2</v>
      </c>
      <c r="E2234" s="329">
        <v>2.0815476919309626E-3</v>
      </c>
      <c r="G2234">
        <v>2223</v>
      </c>
      <c r="H2234">
        <f t="shared" ca="1" si="69"/>
        <v>1.1327399663898953E-2</v>
      </c>
    </row>
    <row r="2235" spans="2:8">
      <c r="B2235" s="293">
        <f>'Historical VAR Data'!B2265</f>
        <v>42362</v>
      </c>
      <c r="C2235" s="292" t="str">
        <f>'Historical VAR Data'!F2265</f>
        <v>77.18</v>
      </c>
      <c r="D2235" s="329">
        <f t="shared" si="68"/>
        <v>0.44396632366697852</v>
      </c>
      <c r="E2235" s="329">
        <v>2.0773824980525944E-3</v>
      </c>
      <c r="G2235">
        <v>2224</v>
      </c>
      <c r="H2235">
        <f t="shared" ca="1" si="69"/>
        <v>1.6313862426936047E-2</v>
      </c>
    </row>
    <row r="2236" spans="2:8">
      <c r="B2236" s="293">
        <f>'Historical VAR Data'!B4578</f>
        <v>38932</v>
      </c>
      <c r="C2236" s="292" t="str">
        <f>'Historical VAR Data'!F4578</f>
        <v>53.45</v>
      </c>
      <c r="D2236" s="329">
        <f t="shared" si="68"/>
        <v>-0.35400048344210772</v>
      </c>
      <c r="E2236" s="329">
        <v>2.0622422197225238E-3</v>
      </c>
      <c r="G2236">
        <v>2225</v>
      </c>
      <c r="H2236">
        <f t="shared" ca="1" si="69"/>
        <v>1.0167268698626188E-2</v>
      </c>
    </row>
    <row r="2237" spans="2:8">
      <c r="B2237" s="293">
        <f>'Historical VAR Data'!B2428</f>
        <v>42123</v>
      </c>
      <c r="C2237" s="292" t="str">
        <f>'Historical VAR Data'!F2428</f>
        <v>82.74</v>
      </c>
      <c r="D2237" s="329">
        <f t="shared" si="68"/>
        <v>-0.74433766956091829</v>
      </c>
      <c r="E2237" s="329">
        <v>2.0588591498123011E-3</v>
      </c>
      <c r="G2237">
        <v>2226</v>
      </c>
      <c r="H2237">
        <f t="shared" ca="1" si="69"/>
        <v>-1.2324649328428063E-2</v>
      </c>
    </row>
    <row r="2238" spans="2:8">
      <c r="B2238" s="293">
        <f>'Historical VAR Data'!B27</f>
        <v>45674</v>
      </c>
      <c r="C2238" s="292" t="str">
        <f>'Historical VAR Data'!F27</f>
        <v>323.63</v>
      </c>
      <c r="D2238" s="329">
        <f t="shared" si="68"/>
        <v>2.8154916293327048</v>
      </c>
      <c r="E2238" s="329">
        <v>2.0125085144590293E-3</v>
      </c>
      <c r="G2238">
        <v>2227</v>
      </c>
      <c r="H2238">
        <f t="shared" ca="1" si="69"/>
        <v>-5.8807626166970044E-2</v>
      </c>
    </row>
    <row r="2239" spans="2:8">
      <c r="B2239" s="293">
        <f>'Historical VAR Data'!B3081</f>
        <v>41148</v>
      </c>
      <c r="C2239" s="292" t="str">
        <f>'Historical VAR Data'!F3081</f>
        <v>84.82</v>
      </c>
      <c r="D2239" s="329">
        <f t="shared" si="68"/>
        <v>-6.3279955825510811E-2</v>
      </c>
      <c r="E2239" s="329">
        <v>2.008269344358978E-3</v>
      </c>
      <c r="G2239">
        <v>2228</v>
      </c>
      <c r="H2239">
        <f t="shared" ca="1" si="69"/>
        <v>-3.5519777608981458E-2</v>
      </c>
    </row>
    <row r="2240" spans="2:8">
      <c r="B2240" s="293">
        <f>'Historical VAR Data'!B3215</f>
        <v>40949</v>
      </c>
      <c r="C2240" s="292" t="str">
        <f>'Historical VAR Data'!F3215</f>
        <v>90.55</v>
      </c>
      <c r="D2240" s="329">
        <f t="shared" si="68"/>
        <v>5.5238317212446042E-2</v>
      </c>
      <c r="E2240" s="329">
        <v>1.9918114418500895E-3</v>
      </c>
      <c r="G2240">
        <v>2229</v>
      </c>
      <c r="H2240">
        <f t="shared" ca="1" si="69"/>
        <v>-6.3656005765579888E-3</v>
      </c>
    </row>
    <row r="2241" spans="2:8">
      <c r="B2241" s="293">
        <f>'Historical VAR Data'!B2134</f>
        <v>42558</v>
      </c>
      <c r="C2241" s="292" t="str">
        <f>'Historical VAR Data'!F2134</f>
        <v>85.81</v>
      </c>
      <c r="D2241" s="329">
        <f t="shared" si="68"/>
        <v>-0.37144740697333728</v>
      </c>
      <c r="E2241" s="329">
        <v>1.9850537132181422E-3</v>
      </c>
      <c r="G2241">
        <v>2230</v>
      </c>
      <c r="H2241">
        <f t="shared" ca="1" si="69"/>
        <v>2.3821455965614535E-2</v>
      </c>
    </row>
    <row r="2242" spans="2:8">
      <c r="B2242" s="293">
        <f>'Historical VAR Data'!B641</f>
        <v>44763</v>
      </c>
      <c r="C2242" s="292" t="str">
        <f>'Historical VAR Data'!F641</f>
        <v>136.52</v>
      </c>
      <c r="D2242" s="329">
        <f t="shared" si="68"/>
        <v>0.41765316718587764</v>
      </c>
      <c r="E2242" s="329">
        <v>1.9816513761468642E-3</v>
      </c>
      <c r="G2242">
        <v>2231</v>
      </c>
      <c r="H2242">
        <f t="shared" ca="1" si="69"/>
        <v>1.724679950759915E-2</v>
      </c>
    </row>
    <row r="2243" spans="2:8">
      <c r="B2243" s="293">
        <f>'Historical VAR Data'!B1426</f>
        <v>43608</v>
      </c>
      <c r="C2243" s="292" t="str">
        <f>'Historical VAR Data'!F1426</f>
        <v>96.30</v>
      </c>
      <c r="D2243" s="329">
        <f t="shared" si="68"/>
        <v>-1.7622058671089634E-3</v>
      </c>
      <c r="E2243" s="329">
        <v>1.97690146706896E-3</v>
      </c>
      <c r="G2243">
        <v>2232</v>
      </c>
      <c r="H2243">
        <f t="shared" ca="1" si="69"/>
        <v>8.8568526709046531E-3</v>
      </c>
    </row>
    <row r="2244" spans="2:8">
      <c r="B2244" s="293">
        <f>'Historical VAR Data'!B3625</f>
        <v>40350</v>
      </c>
      <c r="C2244" s="292" t="str">
        <f>'Historical VAR Data'!F3625</f>
        <v>96.47</v>
      </c>
      <c r="D2244" s="329">
        <f t="shared" si="68"/>
        <v>0.35567734682405849</v>
      </c>
      <c r="E2244" s="329">
        <v>1.9734108849189629E-3</v>
      </c>
      <c r="G2244">
        <v>2233</v>
      </c>
      <c r="H2244">
        <f t="shared" ca="1" si="69"/>
        <v>-3.1136354060986408E-2</v>
      </c>
    </row>
    <row r="2245" spans="2:8">
      <c r="B2245" s="293">
        <f>'Historical VAR Data'!B2213</f>
        <v>42439</v>
      </c>
      <c r="C2245" s="292" t="str">
        <f>'Historical VAR Data'!F2213</f>
        <v>71.16</v>
      </c>
      <c r="D2245" s="329">
        <f t="shared" si="68"/>
        <v>-0.12954128440366977</v>
      </c>
      <c r="E2245" s="329">
        <v>1.9712756969867723E-3</v>
      </c>
      <c r="G2245">
        <v>2234</v>
      </c>
      <c r="H2245">
        <f t="shared" ca="1" si="69"/>
        <v>1.0236024399068344E-2</v>
      </c>
    </row>
    <row r="2246" spans="2:8">
      <c r="B2246" s="293">
        <f>'Historical VAR Data'!B2431</f>
        <v>42118</v>
      </c>
      <c r="C2246" s="292" t="str">
        <f>'Historical VAR Data'!F2431</f>
        <v>81.75</v>
      </c>
      <c r="D2246" s="329">
        <f t="shared" si="68"/>
        <v>0.14207879295892711</v>
      </c>
      <c r="E2246" s="329">
        <v>1.96102463537194E-3</v>
      </c>
      <c r="G2246">
        <v>2235</v>
      </c>
      <c r="H2246">
        <f t="shared" ca="1" si="69"/>
        <v>-1.7539304940693639E-3</v>
      </c>
    </row>
    <row r="2247" spans="2:8">
      <c r="B2247" s="293">
        <f>'Historical VAR Data'!B2209</f>
        <v>42445</v>
      </c>
      <c r="C2247" s="292" t="str">
        <f>'Historical VAR Data'!F2209</f>
        <v>71.58</v>
      </c>
      <c r="D2247" s="329">
        <f t="shared" si="68"/>
        <v>-3.4804399276068495E-3</v>
      </c>
      <c r="E2247" s="329">
        <v>1.959686450167981E-3</v>
      </c>
      <c r="G2247">
        <v>2236</v>
      </c>
      <c r="H2247">
        <f t="shared" ca="1" si="69"/>
        <v>1.7121931181555874E-2</v>
      </c>
    </row>
    <row r="2248" spans="2:8">
      <c r="B2248" s="293">
        <f>'Historical VAR Data'!B2228</f>
        <v>42417</v>
      </c>
      <c r="C2248" s="292" t="str">
        <f>'Historical VAR Data'!F2228</f>
        <v>71.83</v>
      </c>
      <c r="D2248" s="329">
        <f t="shared" si="68"/>
        <v>-0.22780047301655557</v>
      </c>
      <c r="E2248" s="329">
        <v>1.9528525596317558E-3</v>
      </c>
      <c r="G2248">
        <v>2237</v>
      </c>
      <c r="H2248">
        <f t="shared" ca="1" si="69"/>
        <v>4.5641247584974568E-3</v>
      </c>
    </row>
    <row r="2249" spans="2:8">
      <c r="B2249" s="293">
        <f>'Historical VAR Data'!B1617</f>
        <v>43318</v>
      </c>
      <c r="C2249" s="292" t="str">
        <f>'Historical VAR Data'!F1617</f>
        <v>93.02</v>
      </c>
      <c r="D2249" s="329">
        <f t="shared" si="68"/>
        <v>1.5681943677526229</v>
      </c>
      <c r="E2249" s="329">
        <v>1.9388194743644185E-3</v>
      </c>
      <c r="G2249">
        <v>2238</v>
      </c>
      <c r="H2249">
        <f t="shared" ca="1" si="69"/>
        <v>6.0829040380467497E-4</v>
      </c>
    </row>
    <row r="2250" spans="2:8">
      <c r="B2250" s="293">
        <f>'Historical VAR Data'!B4917</f>
        <v>38435</v>
      </c>
      <c r="C2250" s="292" t="str">
        <f>'Historical VAR Data'!F4917</f>
        <v>36.22</v>
      </c>
      <c r="D2250" s="329">
        <f t="shared" si="68"/>
        <v>-3.0278007156619717E-3</v>
      </c>
      <c r="E2250" s="329">
        <v>1.9363762102351393E-3</v>
      </c>
      <c r="G2250">
        <v>2239</v>
      </c>
      <c r="H2250">
        <f t="shared" ca="1" si="69"/>
        <v>1.1657058352249007E-4</v>
      </c>
    </row>
    <row r="2251" spans="2:8">
      <c r="B2251" s="293">
        <f>'Historical VAR Data'!B4854</f>
        <v>38526</v>
      </c>
      <c r="C2251" s="292" t="str">
        <f>'Historical VAR Data'!F4854</f>
        <v>36.33</v>
      </c>
      <c r="D2251" s="329">
        <f t="shared" si="68"/>
        <v>-0.63365937279419182</v>
      </c>
      <c r="E2251" s="329">
        <v>1.9305019305019384E-3</v>
      </c>
      <c r="G2251">
        <v>2240</v>
      </c>
      <c r="H2251">
        <f t="shared" ca="1" si="69"/>
        <v>2.1633598684120299E-2</v>
      </c>
    </row>
    <row r="2252" spans="2:8">
      <c r="B2252" s="293">
        <f>'Historical VAR Data'!B3809</f>
        <v>40072</v>
      </c>
      <c r="C2252" s="292" t="str">
        <f>'Historical VAR Data'!F3809</f>
        <v>99.17</v>
      </c>
      <c r="D2252" s="329">
        <f t="shared" ref="D2252:D2315" si="70">(C2252-C2253)/C2253</f>
        <v>4.8197864919141763E-2</v>
      </c>
      <c r="E2252" s="329">
        <v>1.919579713073325E-3</v>
      </c>
      <c r="G2252">
        <v>2241</v>
      </c>
      <c r="H2252">
        <f t="shared" ca="1" si="69"/>
        <v>1.2701722654051607E-2</v>
      </c>
    </row>
    <row r="2253" spans="2:8">
      <c r="B2253" s="293">
        <f>'Historical VAR Data'!B1871</f>
        <v>42947</v>
      </c>
      <c r="C2253" s="292" t="str">
        <f>'Historical VAR Data'!F1871</f>
        <v>94.61</v>
      </c>
      <c r="D2253" s="329">
        <f t="shared" si="70"/>
        <v>0.38157126168224292</v>
      </c>
      <c r="E2253" s="329">
        <v>1.9061738854176914E-3</v>
      </c>
      <c r="G2253">
        <v>2242</v>
      </c>
      <c r="H2253">
        <f t="shared" ref="H2253:H2316" ca="1" si="71">_xlfn.NORM.INV(RAND(),N$12,N$13)</f>
        <v>1.8091395829245675E-2</v>
      </c>
    </row>
    <row r="2254" spans="2:8">
      <c r="B2254" s="293">
        <f>'Historical VAR Data'!B2737</f>
        <v>41659</v>
      </c>
      <c r="C2254" s="292" t="str">
        <f>'Historical VAR Data'!F2737</f>
        <v>68.48</v>
      </c>
      <c r="D2254" s="329">
        <f t="shared" si="70"/>
        <v>-0.23631091780974681</v>
      </c>
      <c r="E2254" s="329">
        <v>1.9019751280176982E-3</v>
      </c>
      <c r="G2254">
        <v>2243</v>
      </c>
      <c r="H2254">
        <f t="shared" ca="1" si="71"/>
        <v>-2.896468892498689E-4</v>
      </c>
    </row>
    <row r="2255" spans="2:8">
      <c r="B2255" s="293">
        <f>'Historical VAR Data'!B3350</f>
        <v>40746</v>
      </c>
      <c r="C2255" s="292" t="str">
        <f>'Historical VAR Data'!F3350</f>
        <v>89.67</v>
      </c>
      <c r="D2255" s="329">
        <f t="shared" si="70"/>
        <v>-6.584019168663395E-2</v>
      </c>
      <c r="E2255" s="329">
        <v>1.8994413407821421E-3</v>
      </c>
      <c r="G2255">
        <v>2244</v>
      </c>
      <c r="H2255">
        <f t="shared" ca="1" si="71"/>
        <v>-2.1781492025789299E-4</v>
      </c>
    </row>
    <row r="2256" spans="2:8">
      <c r="B2256" s="293">
        <f>'Historical VAR Data'!B1657</f>
        <v>43262</v>
      </c>
      <c r="C2256" s="292" t="str">
        <f>'Historical VAR Data'!F1657</f>
        <v>95.99</v>
      </c>
      <c r="D2256" s="329">
        <f t="shared" si="70"/>
        <v>0.19390547263681576</v>
      </c>
      <c r="E2256" s="329">
        <v>1.8787182966286673E-3</v>
      </c>
      <c r="G2256">
        <v>2245</v>
      </c>
      <c r="H2256">
        <f t="shared" ca="1" si="71"/>
        <v>-1.0262809619238254E-2</v>
      </c>
    </row>
    <row r="2257" spans="2:8">
      <c r="B2257" s="293">
        <f>'Historical VAR Data'!B3112</f>
        <v>41101</v>
      </c>
      <c r="C2257" s="292" t="str">
        <f>'Historical VAR Data'!F3112</f>
        <v>80.40</v>
      </c>
      <c r="D2257" s="329">
        <f t="shared" si="70"/>
        <v>-0.1703642554947889</v>
      </c>
      <c r="E2257" s="329">
        <v>1.8691588785047437E-3</v>
      </c>
      <c r="G2257">
        <v>2246</v>
      </c>
      <c r="H2257">
        <f t="shared" ca="1" si="71"/>
        <v>1.3961227046166204E-2</v>
      </c>
    </row>
    <row r="2258" spans="2:8">
      <c r="B2258" s="293">
        <f>'Historical VAR Data'!B1724</f>
        <v>43164</v>
      </c>
      <c r="C2258" s="292" t="str">
        <f>'Historical VAR Data'!F1724</f>
        <v>96.91</v>
      </c>
      <c r="D2258" s="329">
        <f t="shared" si="70"/>
        <v>5.8200480454247631E-2</v>
      </c>
      <c r="E2258" s="329">
        <v>1.8608497880698088E-3</v>
      </c>
      <c r="G2258">
        <v>2247</v>
      </c>
      <c r="H2258">
        <f t="shared" ca="1" si="71"/>
        <v>7.5729480938396196E-3</v>
      </c>
    </row>
    <row r="2259" spans="2:8">
      <c r="B2259" s="293">
        <f>'Historical VAR Data'!B1892</f>
        <v>42916</v>
      </c>
      <c r="C2259" s="292" t="str">
        <f>'Historical VAR Data'!F1892</f>
        <v>91.58</v>
      </c>
      <c r="D2259" s="329">
        <f t="shared" si="70"/>
        <v>-0.60576840292724932</v>
      </c>
      <c r="E2259" s="329">
        <v>1.8597527622798567E-3</v>
      </c>
      <c r="G2259">
        <v>2248</v>
      </c>
      <c r="H2259">
        <f t="shared" ca="1" si="71"/>
        <v>8.3973539136857674E-3</v>
      </c>
    </row>
    <row r="2260" spans="2:8">
      <c r="B2260" s="293">
        <f>'Historical VAR Data'!B337</f>
        <v>45212</v>
      </c>
      <c r="C2260" s="292" t="str">
        <f>'Historical VAR Data'!F337</f>
        <v>232.30</v>
      </c>
      <c r="D2260" s="329">
        <f t="shared" si="70"/>
        <v>4.3292039458591418</v>
      </c>
      <c r="E2260" s="329">
        <v>1.8544874283003701E-3</v>
      </c>
      <c r="G2260">
        <v>2249</v>
      </c>
      <c r="H2260">
        <f t="shared" ca="1" si="71"/>
        <v>-9.9914298459704981E-3</v>
      </c>
    </row>
    <row r="2261" spans="2:8">
      <c r="B2261" s="293">
        <f>'Historical VAR Data'!B4759</f>
        <v>38666</v>
      </c>
      <c r="C2261" s="292" t="str">
        <f>'Historical VAR Data'!F4759</f>
        <v>43.59</v>
      </c>
      <c r="D2261" s="329">
        <f t="shared" si="70"/>
        <v>-0.63873694679264048</v>
      </c>
      <c r="E2261" s="329">
        <v>1.8386577798208551E-3</v>
      </c>
      <c r="G2261">
        <v>2250</v>
      </c>
      <c r="H2261">
        <f t="shared" ca="1" si="71"/>
        <v>3.0520373008590777E-2</v>
      </c>
    </row>
    <row r="2262" spans="2:8">
      <c r="B2262" s="293">
        <f>'Historical VAR Data'!B4257</f>
        <v>39405</v>
      </c>
      <c r="C2262" s="292" t="str">
        <f>'Historical VAR Data'!F4257</f>
        <v>120.66</v>
      </c>
      <c r="D2262" s="329">
        <f t="shared" si="70"/>
        <v>1.4238650060265166</v>
      </c>
      <c r="E2262" s="329">
        <v>1.8266356692128766E-3</v>
      </c>
      <c r="G2262">
        <v>2251</v>
      </c>
      <c r="H2262">
        <f t="shared" ca="1" si="71"/>
        <v>-2.1180067265047581E-2</v>
      </c>
    </row>
    <row r="2263" spans="2:8">
      <c r="B2263" s="293">
        <f>'Historical VAR Data'!B4719</f>
        <v>38723</v>
      </c>
      <c r="C2263" s="292" t="str">
        <f>'Historical VAR Data'!F4719</f>
        <v>49.78</v>
      </c>
      <c r="D2263" s="329">
        <f t="shared" si="70"/>
        <v>-0.72735239347135505</v>
      </c>
      <c r="E2263" s="329">
        <v>1.8112296236668024E-3</v>
      </c>
      <c r="G2263">
        <v>2252</v>
      </c>
      <c r="H2263">
        <f t="shared" ca="1" si="71"/>
        <v>-6.2088902225492792E-3</v>
      </c>
    </row>
    <row r="2264" spans="2:8">
      <c r="B2264" s="293">
        <f>'Historical VAR Data'!B395</f>
        <v>45127</v>
      </c>
      <c r="C2264" s="292" t="str">
        <f>'Historical VAR Data'!F395</f>
        <v>182.58</v>
      </c>
      <c r="D2264" s="329">
        <f t="shared" si="70"/>
        <v>0.73324473134611745</v>
      </c>
      <c r="E2264" s="329">
        <v>1.8106995884774348E-3</v>
      </c>
      <c r="G2264">
        <v>2253</v>
      </c>
      <c r="H2264">
        <f t="shared" ca="1" si="71"/>
        <v>-2.0592154061547747E-2</v>
      </c>
    </row>
    <row r="2265" spans="2:8">
      <c r="B2265" s="293">
        <f>'Historical VAR Data'!B4249</f>
        <v>39415</v>
      </c>
      <c r="C2265" s="292" t="str">
        <f>'Historical VAR Data'!F4249</f>
        <v>105.34</v>
      </c>
      <c r="D2265" s="329">
        <f t="shared" si="70"/>
        <v>0.18253255500673557</v>
      </c>
      <c r="E2265" s="329">
        <v>1.8069424631478623E-3</v>
      </c>
      <c r="G2265">
        <v>2254</v>
      </c>
      <c r="H2265">
        <f t="shared" ca="1" si="71"/>
        <v>1.4899132893016245E-2</v>
      </c>
    </row>
    <row r="2266" spans="2:8">
      <c r="B2266" s="293">
        <f>'Historical VAR Data'!B4149</f>
        <v>39566</v>
      </c>
      <c r="C2266" s="292" t="str">
        <f>'Historical VAR Data'!F4149</f>
        <v>89.08</v>
      </c>
      <c r="D2266" s="329">
        <f t="shared" si="70"/>
        <v>-0.42923047350547827</v>
      </c>
      <c r="E2266" s="329">
        <v>1.7993702204228137E-3</v>
      </c>
      <c r="G2266">
        <v>2255</v>
      </c>
      <c r="H2266">
        <f t="shared" ca="1" si="71"/>
        <v>3.2488904465001973E-2</v>
      </c>
    </row>
    <row r="2267" spans="2:8">
      <c r="B2267" s="293">
        <f>'Historical VAR Data'!B544</f>
        <v>44908</v>
      </c>
      <c r="C2267" s="292" t="str">
        <f>'Historical VAR Data'!F544</f>
        <v>156.07</v>
      </c>
      <c r="D2267" s="329">
        <f t="shared" si="70"/>
        <v>1.5274493927125505</v>
      </c>
      <c r="E2267" s="329">
        <v>1.7972912253674893E-3</v>
      </c>
      <c r="G2267">
        <v>2256</v>
      </c>
      <c r="H2267">
        <f t="shared" ca="1" si="71"/>
        <v>-1.9436651706087476E-2</v>
      </c>
    </row>
    <row r="2268" spans="2:8">
      <c r="B2268" s="293">
        <f>'Historical VAR Data'!B4462</f>
        <v>39104</v>
      </c>
      <c r="C2268" s="292" t="str">
        <f>'Historical VAR Data'!F4462</f>
        <v>61.75</v>
      </c>
      <c r="D2268" s="329">
        <f t="shared" si="70"/>
        <v>-0.26697530864197527</v>
      </c>
      <c r="E2268" s="329">
        <v>1.7845554834522944E-3</v>
      </c>
      <c r="G2268">
        <v>2257</v>
      </c>
      <c r="H2268">
        <f t="shared" ca="1" si="71"/>
        <v>1.9961434000495659E-2</v>
      </c>
    </row>
    <row r="2269" spans="2:8">
      <c r="B2269" s="293">
        <f>'Historical VAR Data'!B3179</f>
        <v>41003</v>
      </c>
      <c r="C2269" s="292" t="str">
        <f>'Historical VAR Data'!F3179</f>
        <v>84.24</v>
      </c>
      <c r="D2269" s="329">
        <f t="shared" si="70"/>
        <v>-0.16898490677715308</v>
      </c>
      <c r="E2269" s="329">
        <v>1.7838030681411757E-3</v>
      </c>
      <c r="G2269">
        <v>2258</v>
      </c>
      <c r="H2269">
        <f t="shared" ca="1" si="71"/>
        <v>2.5568374835196868E-2</v>
      </c>
    </row>
    <row r="2270" spans="2:8">
      <c r="B2270" s="293">
        <f>'Historical VAR Data'!B4273</f>
        <v>39380</v>
      </c>
      <c r="C2270" s="292" t="str">
        <f>'Historical VAR Data'!F4273</f>
        <v>101.37</v>
      </c>
      <c r="D2270" s="329">
        <f t="shared" si="70"/>
        <v>0.37562762925770127</v>
      </c>
      <c r="E2270" s="329">
        <v>1.778831900385481E-3</v>
      </c>
      <c r="G2270">
        <v>2259</v>
      </c>
      <c r="H2270">
        <f t="shared" ca="1" si="71"/>
        <v>-3.5746198471724194E-2</v>
      </c>
    </row>
    <row r="2271" spans="2:8">
      <c r="B2271" s="293">
        <f>'Historical VAR Data'!B2938</f>
        <v>41359</v>
      </c>
      <c r="C2271" s="292" t="str">
        <f>'Historical VAR Data'!F2938</f>
        <v>73.69</v>
      </c>
      <c r="D2271" s="329">
        <f t="shared" si="70"/>
        <v>-0.13560117302052788</v>
      </c>
      <c r="E2271" s="329">
        <v>1.7672648178357184E-3</v>
      </c>
      <c r="G2271">
        <v>2260</v>
      </c>
      <c r="H2271">
        <f t="shared" ca="1" si="71"/>
        <v>5.4070906077046772E-3</v>
      </c>
    </row>
    <row r="2272" spans="2:8">
      <c r="B2272" s="293">
        <f>'Historical VAR Data'!B3041</f>
        <v>41207</v>
      </c>
      <c r="C2272" s="292" t="str">
        <f>'Historical VAR Data'!F3041</f>
        <v>85.25</v>
      </c>
      <c r="D2272" s="329">
        <f t="shared" si="70"/>
        <v>0.15202702702702703</v>
      </c>
      <c r="E2272" s="329">
        <v>1.7626321974148729E-3</v>
      </c>
      <c r="G2272">
        <v>2261</v>
      </c>
      <c r="H2272">
        <f t="shared" ca="1" si="71"/>
        <v>2.6512908674928906E-2</v>
      </c>
    </row>
    <row r="2273" spans="2:8">
      <c r="B2273" s="293">
        <f>'Historical VAR Data'!B2858</f>
        <v>41478</v>
      </c>
      <c r="C2273" s="292" t="str">
        <f>'Historical VAR Data'!F2858</f>
        <v>74.00</v>
      </c>
      <c r="D2273" s="329">
        <f t="shared" si="70"/>
        <v>-7.9258429762349189E-2</v>
      </c>
      <c r="E2273" s="329">
        <v>1.7598483822931562E-3</v>
      </c>
      <c r="G2273">
        <v>2262</v>
      </c>
      <c r="H2273">
        <f t="shared" ca="1" si="71"/>
        <v>2.6255461792517275E-2</v>
      </c>
    </row>
    <row r="2274" spans="2:8">
      <c r="B2274" s="293">
        <f>'Historical VAR Data'!B2262</f>
        <v>42368</v>
      </c>
      <c r="C2274" s="292" t="str">
        <f>'Historical VAR Data'!F2262</f>
        <v>80.37</v>
      </c>
      <c r="D2274" s="329">
        <f t="shared" si="70"/>
        <v>-0.7782407151923183</v>
      </c>
      <c r="E2274" s="329">
        <v>1.7449831733765495E-3</v>
      </c>
      <c r="G2274">
        <v>2263</v>
      </c>
      <c r="H2274">
        <f t="shared" ca="1" si="71"/>
        <v>-4.3057746027596903E-3</v>
      </c>
    </row>
    <row r="2275" spans="2:8">
      <c r="B2275" s="293">
        <f>'Historical VAR Data'!B164</f>
        <v>45475</v>
      </c>
      <c r="C2275" s="292" t="str">
        <f>'Historical VAR Data'!F164</f>
        <v>362.42</v>
      </c>
      <c r="D2275" s="329">
        <f t="shared" si="70"/>
        <v>2.4935415461731254</v>
      </c>
      <c r="E2275" s="329">
        <v>1.7413416622902662E-3</v>
      </c>
      <c r="G2275">
        <v>2264</v>
      </c>
      <c r="H2275">
        <f t="shared" ca="1" si="71"/>
        <v>4.7935999752603244E-2</v>
      </c>
    </row>
    <row r="2276" spans="2:8">
      <c r="B2276" s="293">
        <f>'Historical VAR Data'!B1775</f>
        <v>43087</v>
      </c>
      <c r="C2276" s="292" t="str">
        <f>'Historical VAR Data'!F1775</f>
        <v>103.74</v>
      </c>
      <c r="D2276" s="329">
        <f t="shared" si="70"/>
        <v>5.5877862595419797E-2</v>
      </c>
      <c r="E2276" s="329">
        <v>1.7381228273463945E-3</v>
      </c>
      <c r="G2276">
        <v>2265</v>
      </c>
      <c r="H2276">
        <f t="shared" ca="1" si="71"/>
        <v>-2.6252227670557293E-2</v>
      </c>
    </row>
    <row r="2277" spans="2:8">
      <c r="B2277" s="293">
        <f>'Historical VAR Data'!B881</f>
        <v>44412</v>
      </c>
      <c r="C2277" s="292" t="str">
        <f>'Historical VAR Data'!F881</f>
        <v>98.25</v>
      </c>
      <c r="D2277" s="329">
        <f t="shared" si="70"/>
        <v>-0.48597886366014437</v>
      </c>
      <c r="E2277" s="329">
        <v>1.7332789559543404E-3</v>
      </c>
      <c r="G2277">
        <v>2266</v>
      </c>
      <c r="H2277">
        <f t="shared" ca="1" si="71"/>
        <v>9.6019361512906208E-4</v>
      </c>
    </row>
    <row r="2278" spans="2:8">
      <c r="B2278" s="293">
        <f>'Historical VAR Data'!B390</f>
        <v>45134</v>
      </c>
      <c r="C2278" s="292" t="str">
        <f>'Historical VAR Data'!F390</f>
        <v>191.14</v>
      </c>
      <c r="D2278" s="329">
        <f t="shared" si="70"/>
        <v>1.1777372678591773</v>
      </c>
      <c r="E2278" s="329">
        <v>1.7294691053927158E-3</v>
      </c>
      <c r="G2278">
        <v>2267</v>
      </c>
      <c r="H2278">
        <f t="shared" ca="1" si="71"/>
        <v>-1.776125629477078E-2</v>
      </c>
    </row>
    <row r="2279" spans="2:8">
      <c r="B2279" s="293">
        <f>'Historical VAR Data'!B1510</f>
        <v>43480</v>
      </c>
      <c r="C2279" s="292" t="str">
        <f>'Historical VAR Data'!F1510</f>
        <v>87.77</v>
      </c>
      <c r="D2279" s="329">
        <f t="shared" si="70"/>
        <v>6.6853044852315552E-2</v>
      </c>
      <c r="E2279" s="329">
        <v>1.7119379137182317E-3</v>
      </c>
      <c r="G2279">
        <v>2268</v>
      </c>
      <c r="H2279">
        <f t="shared" ca="1" si="71"/>
        <v>2.6857174220338942E-3</v>
      </c>
    </row>
    <row r="2280" spans="2:8">
      <c r="B2280" s="293">
        <f>'Historical VAR Data'!B2068</f>
        <v>42657</v>
      </c>
      <c r="C2280" s="292" t="str">
        <f>'Historical VAR Data'!F2068</f>
        <v>82.27</v>
      </c>
      <c r="D2280" s="329">
        <f t="shared" si="70"/>
        <v>-0.18301886792452837</v>
      </c>
      <c r="E2280" s="329">
        <v>1.7046146353342333E-3</v>
      </c>
      <c r="G2280">
        <v>2269</v>
      </c>
      <c r="H2280">
        <f t="shared" ca="1" si="71"/>
        <v>3.5352537131334086E-2</v>
      </c>
    </row>
    <row r="2281" spans="2:8">
      <c r="B2281" s="293">
        <f>'Historical VAR Data'!B1717</f>
        <v>43173</v>
      </c>
      <c r="C2281" s="292" t="str">
        <f>'Historical VAR Data'!F1717</f>
        <v>100.70</v>
      </c>
      <c r="D2281" s="329">
        <f t="shared" si="70"/>
        <v>-8.9294572874296465E-4</v>
      </c>
      <c r="E2281" s="329">
        <v>1.6910375012434268E-3</v>
      </c>
      <c r="G2281">
        <v>2270</v>
      </c>
      <c r="H2281">
        <f t="shared" ca="1" si="71"/>
        <v>4.3523527931820299E-3</v>
      </c>
    </row>
    <row r="2282" spans="2:8">
      <c r="B2282" s="293">
        <f>'Historical VAR Data'!B1750</f>
        <v>43123</v>
      </c>
      <c r="C2282" s="292" t="str">
        <f>'Historical VAR Data'!F1750</f>
        <v>100.79</v>
      </c>
      <c r="D2282" s="329">
        <f t="shared" si="70"/>
        <v>0.13043965903992832</v>
      </c>
      <c r="E2282" s="329">
        <v>1.6895249453389156E-3</v>
      </c>
      <c r="G2282">
        <v>2271</v>
      </c>
      <c r="H2282">
        <f t="shared" ca="1" si="71"/>
        <v>-8.7556700271584919E-4</v>
      </c>
    </row>
    <row r="2283" spans="2:8">
      <c r="B2283" s="293">
        <f>'Historical VAR Data'!B1368</f>
        <v>43693</v>
      </c>
      <c r="C2283" s="292" t="str">
        <f>'Historical VAR Data'!F1368</f>
        <v>89.16</v>
      </c>
      <c r="D2283" s="329">
        <f t="shared" si="70"/>
        <v>-0.11818811195727429</v>
      </c>
      <c r="E2283" s="329">
        <v>1.6852039096729745E-3</v>
      </c>
      <c r="G2283">
        <v>2272</v>
      </c>
      <c r="H2283">
        <f t="shared" ca="1" si="71"/>
        <v>-1.3315164512789333E-2</v>
      </c>
    </row>
    <row r="2284" spans="2:8">
      <c r="B2284" s="293">
        <f>'Historical VAR Data'!B1755</f>
        <v>43116</v>
      </c>
      <c r="C2284" s="292" t="str">
        <f>'Historical VAR Data'!F1755</f>
        <v>101.11</v>
      </c>
      <c r="D2284" s="329">
        <f t="shared" si="70"/>
        <v>0.13212406225506659</v>
      </c>
      <c r="E2284" s="329">
        <v>1.6841688131563474E-3</v>
      </c>
      <c r="G2284">
        <v>2273</v>
      </c>
      <c r="H2284">
        <f t="shared" ca="1" si="71"/>
        <v>3.4937392353465858E-2</v>
      </c>
    </row>
    <row r="2285" spans="2:8">
      <c r="B2285" s="293">
        <f>'Historical VAR Data'!B3369</f>
        <v>40721</v>
      </c>
      <c r="C2285" s="292" t="str">
        <f>'Historical VAR Data'!F3369</f>
        <v>89.31</v>
      </c>
      <c r="D2285" s="329">
        <f t="shared" si="70"/>
        <v>-6.8425993532909166E-2</v>
      </c>
      <c r="E2285" s="329">
        <v>1.6823687752355954E-3</v>
      </c>
      <c r="G2285">
        <v>2274</v>
      </c>
      <c r="H2285">
        <f t="shared" ca="1" si="71"/>
        <v>-8.8784227289247647E-3</v>
      </c>
    </row>
    <row r="2286" spans="2:8">
      <c r="B2286" s="293">
        <f>'Historical VAR Data'!B3617</f>
        <v>40360</v>
      </c>
      <c r="C2286" s="292" t="str">
        <f>'Historical VAR Data'!F3617</f>
        <v>95.87</v>
      </c>
      <c r="D2286" s="329">
        <f t="shared" si="70"/>
        <v>-0.43157832325388351</v>
      </c>
      <c r="E2286" s="329">
        <v>1.6717166440289501E-3</v>
      </c>
      <c r="G2286">
        <v>2275</v>
      </c>
      <c r="H2286">
        <f t="shared" ca="1" si="71"/>
        <v>5.1437500675351423E-3</v>
      </c>
    </row>
    <row r="2287" spans="2:8">
      <c r="B2287" s="293">
        <f>'Historical VAR Data'!B480</f>
        <v>45000</v>
      </c>
      <c r="C2287" s="292" t="str">
        <f>'Historical VAR Data'!F480</f>
        <v>168.66</v>
      </c>
      <c r="D2287" s="329">
        <f t="shared" si="70"/>
        <v>3.6629803704727677</v>
      </c>
      <c r="E2287" s="329">
        <v>1.6629053331749682E-3</v>
      </c>
      <c r="G2287">
        <v>2276</v>
      </c>
      <c r="H2287">
        <f t="shared" ca="1" si="71"/>
        <v>-6.0390834378228168E-3</v>
      </c>
    </row>
    <row r="2288" spans="2:8">
      <c r="B2288" s="293">
        <f>'Historical VAR Data'!B4875</f>
        <v>38497</v>
      </c>
      <c r="C2288" s="292" t="str">
        <f>'Historical VAR Data'!F4875</f>
        <v>36.17</v>
      </c>
      <c r="D2288" s="329">
        <f t="shared" si="70"/>
        <v>-0.62553059322911275</v>
      </c>
      <c r="E2288" s="329">
        <v>1.6615895873719822E-3</v>
      </c>
      <c r="G2288">
        <v>2277</v>
      </c>
      <c r="H2288">
        <f t="shared" ca="1" si="71"/>
        <v>1.0188642646815557E-2</v>
      </c>
    </row>
    <row r="2289" spans="2:8">
      <c r="B2289" s="293">
        <f>'Historical VAR Data'!B3689</f>
        <v>40255</v>
      </c>
      <c r="C2289" s="292" t="str">
        <f>'Historical VAR Data'!F3689</f>
        <v>96.59</v>
      </c>
      <c r="D2289" s="329">
        <f t="shared" si="70"/>
        <v>1.6405139420448334</v>
      </c>
      <c r="E2289" s="329">
        <v>1.6592346780047349E-3</v>
      </c>
      <c r="G2289">
        <v>2278</v>
      </c>
      <c r="H2289">
        <f t="shared" ca="1" si="71"/>
        <v>-1.359611012545205E-2</v>
      </c>
    </row>
    <row r="2290" spans="2:8">
      <c r="B2290" s="293">
        <f>'Historical VAR Data'!B4885</f>
        <v>38483</v>
      </c>
      <c r="C2290" s="292" t="str">
        <f>'Historical VAR Data'!F4885</f>
        <v>36.58</v>
      </c>
      <c r="D2290" s="329">
        <f t="shared" si="70"/>
        <v>-0.40170101406607789</v>
      </c>
      <c r="E2290" s="329">
        <v>1.6429353778750044E-3</v>
      </c>
      <c r="G2290">
        <v>2279</v>
      </c>
      <c r="H2290">
        <f t="shared" ca="1" si="71"/>
        <v>7.5823315081009401E-3</v>
      </c>
    </row>
    <row r="2291" spans="2:8">
      <c r="B2291" s="293">
        <f>'Historical VAR Data'!B2706</f>
        <v>41703</v>
      </c>
      <c r="C2291" s="292" t="str">
        <f>'Historical VAR Data'!F2706</f>
        <v>61.14</v>
      </c>
      <c r="D2291" s="329">
        <f t="shared" si="70"/>
        <v>-0.37884791222188363</v>
      </c>
      <c r="E2291" s="329">
        <v>1.6382699868938634E-3</v>
      </c>
      <c r="G2291">
        <v>2280</v>
      </c>
      <c r="H2291">
        <f t="shared" ca="1" si="71"/>
        <v>-2.5561436073795574E-2</v>
      </c>
    </row>
    <row r="2292" spans="2:8">
      <c r="B2292" s="293">
        <f>'Historical VAR Data'!B3750</f>
        <v>40162</v>
      </c>
      <c r="C2292" s="292" t="str">
        <f>'Historical VAR Data'!F3750</f>
        <v>98.43</v>
      </c>
      <c r="D2292" s="329">
        <f t="shared" si="70"/>
        <v>0.77735644637053092</v>
      </c>
      <c r="E2292" s="329">
        <v>1.6281672941895879E-3</v>
      </c>
      <c r="G2292">
        <v>2281</v>
      </c>
      <c r="H2292">
        <f t="shared" ca="1" si="71"/>
        <v>-2.124491713156185E-2</v>
      </c>
    </row>
    <row r="2293" spans="2:8">
      <c r="B2293" s="293">
        <f>'Historical VAR Data'!B4568</f>
        <v>38947</v>
      </c>
      <c r="C2293" s="292" t="str">
        <f>'Historical VAR Data'!F4568</f>
        <v>55.38</v>
      </c>
      <c r="D2293" s="329">
        <f t="shared" si="70"/>
        <v>-0.40284666810437775</v>
      </c>
      <c r="E2293" s="329">
        <v>1.6277807921867139E-3</v>
      </c>
      <c r="G2293">
        <v>2282</v>
      </c>
      <c r="H2293">
        <f t="shared" ca="1" si="71"/>
        <v>-2.9510926571963952E-2</v>
      </c>
    </row>
    <row r="2294" spans="2:8">
      <c r="B2294" s="293">
        <f>'Historical VAR Data'!B1550</f>
        <v>43420</v>
      </c>
      <c r="C2294" s="292" t="str">
        <f>'Historical VAR Data'!F1550</f>
        <v>92.74</v>
      </c>
      <c r="D2294" s="329">
        <f t="shared" si="70"/>
        <v>0.24050294275013362</v>
      </c>
      <c r="E2294" s="329">
        <v>1.6200453612700233E-3</v>
      </c>
      <c r="G2294">
        <v>2283</v>
      </c>
      <c r="H2294">
        <f t="shared" ca="1" si="71"/>
        <v>-1.0230056261642188E-2</v>
      </c>
    </row>
    <row r="2295" spans="2:8">
      <c r="B2295" s="293">
        <f>'Historical VAR Data'!B1170</f>
        <v>43992</v>
      </c>
      <c r="C2295" s="292" t="str">
        <f>'Historical VAR Data'!F1170</f>
        <v>74.76</v>
      </c>
      <c r="D2295" s="329">
        <f t="shared" si="70"/>
        <v>-0.25463609172482543</v>
      </c>
      <c r="E2295" s="329">
        <v>1.607717041800704E-3</v>
      </c>
      <c r="G2295">
        <v>2284</v>
      </c>
      <c r="H2295">
        <f t="shared" ca="1" si="71"/>
        <v>1.4685890874794331E-2</v>
      </c>
    </row>
    <row r="2296" spans="2:8">
      <c r="B2296" s="293">
        <f>'Historical VAR Data'!B3559</f>
        <v>40443</v>
      </c>
      <c r="C2296" s="292" t="str">
        <f>'Historical VAR Data'!F3559</f>
        <v>100.30</v>
      </c>
      <c r="D2296" s="329">
        <f t="shared" si="70"/>
        <v>0.22751193244400936</v>
      </c>
      <c r="E2296" s="329">
        <v>1.5977631316157039E-3</v>
      </c>
      <c r="G2296">
        <v>2285</v>
      </c>
      <c r="H2296">
        <f t="shared" ca="1" si="71"/>
        <v>-1.0629374315230781E-2</v>
      </c>
    </row>
    <row r="2297" spans="2:8">
      <c r="B2297" s="293">
        <f>'Historical VAR Data'!B3182</f>
        <v>40998</v>
      </c>
      <c r="C2297" s="292" t="str">
        <f>'Historical VAR Data'!F3182</f>
        <v>81.71</v>
      </c>
      <c r="D2297" s="329">
        <f t="shared" si="70"/>
        <v>0.17315147164393377</v>
      </c>
      <c r="E2297" s="329">
        <v>1.5935278254473578E-3</v>
      </c>
      <c r="G2297">
        <v>2286</v>
      </c>
      <c r="H2297">
        <f t="shared" ca="1" si="71"/>
        <v>1.417351102543069E-2</v>
      </c>
    </row>
    <row r="2298" spans="2:8">
      <c r="B2298" s="293">
        <f>'Historical VAR Data'!B4358</f>
        <v>39259</v>
      </c>
      <c r="C2298" s="292" t="str">
        <f>'Historical VAR Data'!F4358</f>
        <v>69.65</v>
      </c>
      <c r="D2298" s="329">
        <f t="shared" si="70"/>
        <v>-8.4636614535418556E-2</v>
      </c>
      <c r="E2298" s="329">
        <v>1.5818234109864742E-3</v>
      </c>
      <c r="G2298">
        <v>2287</v>
      </c>
      <c r="H2298">
        <f t="shared" ca="1" si="71"/>
        <v>-1.3541983479469269E-2</v>
      </c>
    </row>
    <row r="2299" spans="2:8">
      <c r="B2299" s="293">
        <f>'Historical VAR Data'!B1050</f>
        <v>44161</v>
      </c>
      <c r="C2299" s="292" t="str">
        <f>'Historical VAR Data'!F1050</f>
        <v>76.09</v>
      </c>
      <c r="D2299" s="329">
        <f t="shared" si="70"/>
        <v>-0.48036604520931503</v>
      </c>
      <c r="E2299" s="329">
        <v>1.5795708832434454E-3</v>
      </c>
      <c r="G2299">
        <v>2288</v>
      </c>
      <c r="H2299">
        <f t="shared" ca="1" si="71"/>
        <v>2.3237216237364508E-2</v>
      </c>
    </row>
    <row r="2300" spans="2:8">
      <c r="B2300" s="293">
        <f>'Historical VAR Data'!B625</f>
        <v>44789</v>
      </c>
      <c r="C2300" s="292" t="str">
        <f>'Historical VAR Data'!F625</f>
        <v>146.43</v>
      </c>
      <c r="D2300" s="329">
        <f t="shared" si="70"/>
        <v>1.5501567398119123</v>
      </c>
      <c r="E2300" s="329">
        <v>1.5731874145008084E-3</v>
      </c>
      <c r="G2300">
        <v>2289</v>
      </c>
      <c r="H2300">
        <f t="shared" ca="1" si="71"/>
        <v>1.2889513026904387E-2</v>
      </c>
    </row>
    <row r="2301" spans="2:8">
      <c r="B2301" s="293">
        <f>'Historical VAR Data'!B4639</f>
        <v>38847</v>
      </c>
      <c r="C2301" s="292" t="str">
        <f>'Historical VAR Data'!F4639</f>
        <v>57.42</v>
      </c>
      <c r="D2301" s="329">
        <f t="shared" si="70"/>
        <v>-0.82033792240300374</v>
      </c>
      <c r="E2301" s="329">
        <v>1.5698587127159151E-3</v>
      </c>
      <c r="G2301">
        <v>2290</v>
      </c>
      <c r="H2301">
        <f t="shared" ca="1" si="71"/>
        <v>-3.8734879444251055E-3</v>
      </c>
    </row>
    <row r="2302" spans="2:8">
      <c r="B2302" s="293">
        <f>'Historical VAR Data'!B13</f>
        <v>45693</v>
      </c>
      <c r="C2302" s="292" t="str">
        <f>'Historical VAR Data'!F13</f>
        <v>319.60</v>
      </c>
      <c r="D2302" s="329">
        <f t="shared" si="70"/>
        <v>2.3253563625013007</v>
      </c>
      <c r="E2302" s="329">
        <v>1.5669069257286117E-3</v>
      </c>
      <c r="G2302">
        <v>2291</v>
      </c>
      <c r="H2302">
        <f t="shared" ca="1" si="71"/>
        <v>1.2190385141606743E-3</v>
      </c>
    </row>
    <row r="2303" spans="2:8">
      <c r="B2303" s="293">
        <f>'Historical VAR Data'!B1561</f>
        <v>43404</v>
      </c>
      <c r="C2303" s="292" t="str">
        <f>'Historical VAR Data'!F1561</f>
        <v>96.11</v>
      </c>
      <c r="D2303" s="329">
        <f t="shared" si="70"/>
        <v>0.36094590767487955</v>
      </c>
      <c r="E2303" s="329">
        <v>1.5631513130471622E-3</v>
      </c>
      <c r="G2303">
        <v>2292</v>
      </c>
      <c r="H2303">
        <f t="shared" ca="1" si="71"/>
        <v>6.1232874820641242E-2</v>
      </c>
    </row>
    <row r="2304" spans="2:8">
      <c r="B2304" s="293">
        <f>'Historical VAR Data'!B2313</f>
        <v>42290</v>
      </c>
      <c r="C2304" s="292" t="str">
        <f>'Historical VAR Data'!F2313</f>
        <v>70.62</v>
      </c>
      <c r="D2304" s="329">
        <f t="shared" si="70"/>
        <v>-0.27083118224057812</v>
      </c>
      <c r="E2304" s="329">
        <v>1.5600624024960917E-3</v>
      </c>
      <c r="G2304">
        <v>2293</v>
      </c>
      <c r="H2304">
        <f t="shared" ca="1" si="71"/>
        <v>-2.497142710102318E-2</v>
      </c>
    </row>
    <row r="2305" spans="2:8">
      <c r="B2305" s="293">
        <f>'Historical VAR Data'!B1735</f>
        <v>43146</v>
      </c>
      <c r="C2305" s="292" t="str">
        <f>'Historical VAR Data'!F1735</f>
        <v>96.85</v>
      </c>
      <c r="D2305" s="329">
        <f t="shared" si="70"/>
        <v>0.36235757490504977</v>
      </c>
      <c r="E2305" s="329">
        <v>1.5511892450878126E-3</v>
      </c>
      <c r="G2305">
        <v>2294</v>
      </c>
      <c r="H2305">
        <f t="shared" ca="1" si="71"/>
        <v>1.2677123542892287E-2</v>
      </c>
    </row>
    <row r="2306" spans="2:8">
      <c r="B2306" s="293">
        <f>'Historical VAR Data'!B1104</f>
        <v>44084</v>
      </c>
      <c r="C2306" s="292" t="str">
        <f>'Historical VAR Data'!F1104</f>
        <v>71.09</v>
      </c>
      <c r="D2306" s="329">
        <f t="shared" si="70"/>
        <v>-0.26733999793878177</v>
      </c>
      <c r="E2306" s="329">
        <v>1.5497323189630802E-3</v>
      </c>
      <c r="G2306">
        <v>2295</v>
      </c>
      <c r="H2306">
        <f t="shared" ca="1" si="71"/>
        <v>1.3396366362010947E-2</v>
      </c>
    </row>
    <row r="2307" spans="2:8">
      <c r="B2307" s="293">
        <f>'Historical VAR Data'!B1833</f>
        <v>43003</v>
      </c>
      <c r="C2307" s="292" t="str">
        <f>'Historical VAR Data'!F1833</f>
        <v>97.03</v>
      </c>
      <c r="D2307" s="329">
        <f t="shared" si="70"/>
        <v>7.0498676081200362E-2</v>
      </c>
      <c r="E2307" s="329">
        <v>1.5483071841453932E-3</v>
      </c>
      <c r="G2307">
        <v>2296</v>
      </c>
      <c r="H2307">
        <f t="shared" ca="1" si="71"/>
        <v>-2.5258338736804095E-2</v>
      </c>
    </row>
    <row r="2308" spans="2:8">
      <c r="B2308" s="293">
        <f>'Historical VAR Data'!B2091</f>
        <v>42621</v>
      </c>
      <c r="C2308" s="292" t="str">
        <f>'Historical VAR Data'!F2091</f>
        <v>90.64</v>
      </c>
      <c r="D2308" s="329">
        <f t="shared" si="70"/>
        <v>7.3679222932954258E-2</v>
      </c>
      <c r="E2308" s="329">
        <v>1.5469613259668571E-3</v>
      </c>
      <c r="G2308">
        <v>2297</v>
      </c>
      <c r="H2308">
        <f t="shared" ca="1" si="71"/>
        <v>-1.6957465307239874E-2</v>
      </c>
    </row>
    <row r="2309" spans="2:8">
      <c r="B2309" s="293">
        <f>'Historical VAR Data'!B3170</f>
        <v>41018</v>
      </c>
      <c r="C2309" s="292" t="str">
        <f>'Historical VAR Data'!F3170</f>
        <v>84.42</v>
      </c>
      <c r="D2309" s="329">
        <f t="shared" si="70"/>
        <v>8.2307692307692332E-2</v>
      </c>
      <c r="E2309" s="329">
        <v>1.542294459603695E-3</v>
      </c>
      <c r="G2309">
        <v>2298</v>
      </c>
      <c r="H2309">
        <f t="shared" ca="1" si="71"/>
        <v>-1.8959477416002648E-2</v>
      </c>
    </row>
    <row r="2310" spans="2:8">
      <c r="B2310" s="293">
        <f>'Historical VAR Data'!B1229</f>
        <v>43901</v>
      </c>
      <c r="C2310" s="292" t="str">
        <f>'Historical VAR Data'!F1229</f>
        <v>78.00</v>
      </c>
      <c r="D2310" s="329">
        <f t="shared" si="70"/>
        <v>-0.20481190743195027</v>
      </c>
      <c r="E2310" s="329">
        <v>1.540832049306684E-3</v>
      </c>
      <c r="G2310">
        <v>2299</v>
      </c>
      <c r="H2310">
        <f t="shared" ca="1" si="71"/>
        <v>-2.0836334310722023E-2</v>
      </c>
    </row>
    <row r="2311" spans="2:8">
      <c r="B2311" s="293">
        <f>'Historical VAR Data'!B1668</f>
        <v>43245</v>
      </c>
      <c r="C2311" s="292" t="str">
        <f>'Historical VAR Data'!F1668</f>
        <v>98.09</v>
      </c>
      <c r="D2311" s="329">
        <f t="shared" si="70"/>
        <v>-9.4920731091588176E-3</v>
      </c>
      <c r="E2311" s="329">
        <v>1.5315499285277281E-3</v>
      </c>
      <c r="G2311">
        <v>2300</v>
      </c>
      <c r="H2311">
        <f t="shared" ca="1" si="71"/>
        <v>2.6102054262943413E-2</v>
      </c>
    </row>
    <row r="2312" spans="2:8">
      <c r="B2312" s="293">
        <f>'Historical VAR Data'!B3538</f>
        <v>40472</v>
      </c>
      <c r="C2312" s="292" t="str">
        <f>'Historical VAR Data'!F3538</f>
        <v>99.03</v>
      </c>
      <c r="D2312" s="329">
        <f t="shared" si="70"/>
        <v>-0.17198996655518389</v>
      </c>
      <c r="E2312" s="329">
        <v>1.5169902912621936E-3</v>
      </c>
      <c r="G2312">
        <v>2301</v>
      </c>
      <c r="H2312">
        <f t="shared" ca="1" si="71"/>
        <v>-6.9382970296355745E-4</v>
      </c>
    </row>
    <row r="2313" spans="2:8">
      <c r="B2313" s="293">
        <f>'Historical VAR Data'!B730</f>
        <v>44634</v>
      </c>
      <c r="C2313" s="292" t="str">
        <f>'Historical VAR Data'!F730</f>
        <v>119.60</v>
      </c>
      <c r="D2313" s="329">
        <f t="shared" si="70"/>
        <v>0.6247792419508218</v>
      </c>
      <c r="E2313" s="329">
        <v>1.5072852118572485E-3</v>
      </c>
      <c r="G2313">
        <v>2302</v>
      </c>
      <c r="H2313">
        <f t="shared" ca="1" si="71"/>
        <v>-1.0755894515812147E-2</v>
      </c>
    </row>
    <row r="2314" spans="2:8">
      <c r="B2314" s="293">
        <f>'Historical VAR Data'!B2305</f>
        <v>42303</v>
      </c>
      <c r="C2314" s="292" t="str">
        <f>'Historical VAR Data'!F2305</f>
        <v>73.61</v>
      </c>
      <c r="D2314" s="329">
        <f t="shared" si="70"/>
        <v>-9.6865330283869081E-3</v>
      </c>
      <c r="E2314" s="329">
        <v>1.4965986394557746E-3</v>
      </c>
      <c r="G2314">
        <v>2303</v>
      </c>
      <c r="H2314">
        <f t="shared" ca="1" si="71"/>
        <v>-2.7693456646450152E-2</v>
      </c>
    </row>
    <row r="2315" spans="2:8">
      <c r="B2315" s="293">
        <f>'Historical VAR Data'!B2288</f>
        <v>42328</v>
      </c>
      <c r="C2315" s="292" t="str">
        <f>'Historical VAR Data'!F2288</f>
        <v>74.33</v>
      </c>
      <c r="D2315" s="329">
        <f t="shared" si="70"/>
        <v>-1.4777001612036463E-3</v>
      </c>
      <c r="E2315" s="329">
        <v>1.4820803018054357E-3</v>
      </c>
      <c r="G2315">
        <v>2304</v>
      </c>
      <c r="H2315">
        <f t="shared" ca="1" si="71"/>
        <v>5.7894535564877231E-3</v>
      </c>
    </row>
    <row r="2316" spans="2:8">
      <c r="B2316" s="293">
        <f>'Historical VAR Data'!B2924</f>
        <v>41381</v>
      </c>
      <c r="C2316" s="292" t="str">
        <f>'Historical VAR Data'!F2924</f>
        <v>74.44</v>
      </c>
      <c r="D2316" s="329">
        <f t="shared" ref="D2316:D2379" si="72">(C2316-C2317)/C2317</f>
        <v>-0.52458806999616814</v>
      </c>
      <c r="E2316" s="329">
        <v>1.4798869904479946E-3</v>
      </c>
      <c r="G2316">
        <v>2305</v>
      </c>
      <c r="H2316">
        <f t="shared" ca="1" si="71"/>
        <v>-2.7721691652798721E-2</v>
      </c>
    </row>
    <row r="2317" spans="2:8">
      <c r="B2317" s="293">
        <f>'Historical VAR Data'!B556</f>
        <v>44890</v>
      </c>
      <c r="C2317" s="292" t="str">
        <f>'Historical VAR Data'!F556</f>
        <v>156.58</v>
      </c>
      <c r="D2317" s="329">
        <f t="shared" si="72"/>
        <v>-3.8304392236959819E-4</v>
      </c>
      <c r="E2317" s="329">
        <v>1.4710585225456872E-3</v>
      </c>
      <c r="G2317">
        <v>2306</v>
      </c>
      <c r="H2317">
        <f t="shared" ref="H2317:H2380" ca="1" si="73">_xlfn.NORM.INV(RAND(),N$12,N$13)</f>
        <v>4.5522783871932886E-3</v>
      </c>
    </row>
    <row r="2318" spans="2:8">
      <c r="B2318" s="293">
        <f>'Historical VAR Data'!B504</f>
        <v>44965</v>
      </c>
      <c r="C2318" s="292" t="str">
        <f>'Historical VAR Data'!F504</f>
        <v>156.64</v>
      </c>
      <c r="D2318" s="329">
        <f t="shared" si="72"/>
        <v>-0.48927290511900884</v>
      </c>
      <c r="E2318" s="329">
        <v>1.4704942139248756E-3</v>
      </c>
      <c r="G2318">
        <v>2307</v>
      </c>
      <c r="H2318">
        <f t="shared" ca="1" si="73"/>
        <v>1.5289260139051354E-2</v>
      </c>
    </row>
    <row r="2319" spans="2:8">
      <c r="B2319" s="293">
        <f>'Historical VAR Data'!B7</f>
        <v>45701</v>
      </c>
      <c r="C2319" s="292" t="str">
        <f>'Historical VAR Data'!F7</f>
        <v>306.70</v>
      </c>
      <c r="D2319" s="329">
        <f t="shared" si="72"/>
        <v>1.9968731678717997</v>
      </c>
      <c r="E2319" s="329">
        <v>1.4693877551020037E-3</v>
      </c>
      <c r="G2319">
        <v>2308</v>
      </c>
      <c r="H2319">
        <f t="shared" ca="1" si="73"/>
        <v>3.7566430385390882E-3</v>
      </c>
    </row>
    <row r="2320" spans="2:8">
      <c r="B2320" s="293">
        <f>'Historical VAR Data'!B1592</f>
        <v>43355</v>
      </c>
      <c r="C2320" s="292" t="str">
        <f>'Historical VAR Data'!F1592</f>
        <v>102.34</v>
      </c>
      <c r="D2320" s="329">
        <f t="shared" si="72"/>
        <v>6.6374908825674733E-2</v>
      </c>
      <c r="E2320" s="329">
        <v>1.4678539974557754E-3</v>
      </c>
      <c r="G2320">
        <v>2309</v>
      </c>
      <c r="H2320">
        <f t="shared" ca="1" si="73"/>
        <v>3.2801648858495284E-2</v>
      </c>
    </row>
    <row r="2321" spans="2:8">
      <c r="B2321" s="293">
        <f>'Historical VAR Data'!B3634</f>
        <v>40337</v>
      </c>
      <c r="C2321" s="292" t="str">
        <f>'Historical VAR Data'!F3634</f>
        <v>95.97</v>
      </c>
      <c r="D2321" s="329">
        <f t="shared" si="72"/>
        <v>-2.5982124298482645E-3</v>
      </c>
      <c r="E2321" s="329">
        <v>1.4609203798393046E-3</v>
      </c>
      <c r="G2321">
        <v>2310</v>
      </c>
      <c r="H2321">
        <f t="shared" ca="1" si="73"/>
        <v>1.0082148264705573E-2</v>
      </c>
    </row>
    <row r="2322" spans="2:8">
      <c r="B2322" s="293">
        <f>'Historical VAR Data'!B1947</f>
        <v>42836</v>
      </c>
      <c r="C2322" s="292" t="str">
        <f>'Historical VAR Data'!F1947</f>
        <v>96.22</v>
      </c>
      <c r="D2322" s="329">
        <f t="shared" si="72"/>
        <v>-0.41776594457218924</v>
      </c>
      <c r="E2322" s="329">
        <v>1.4571190674438027E-3</v>
      </c>
      <c r="G2322">
        <v>2311</v>
      </c>
      <c r="H2322">
        <f t="shared" ca="1" si="73"/>
        <v>-1.1259474988195578E-2</v>
      </c>
    </row>
    <row r="2323" spans="2:8">
      <c r="B2323" s="293">
        <f>'Historical VAR Data'!B474</f>
        <v>45008</v>
      </c>
      <c r="C2323" s="292" t="str">
        <f>'Historical VAR Data'!F474</f>
        <v>165.26</v>
      </c>
      <c r="D2323" s="329">
        <f t="shared" si="72"/>
        <v>0.70935043442283796</v>
      </c>
      <c r="E2323" s="329">
        <v>1.4543691673735344E-3</v>
      </c>
      <c r="G2323">
        <v>2312</v>
      </c>
      <c r="H2323">
        <f t="shared" ca="1" si="73"/>
        <v>-8.6067642241704281E-3</v>
      </c>
    </row>
    <row r="2324" spans="2:8">
      <c r="B2324" s="293">
        <f>'Historical VAR Data'!B1879</f>
        <v>42935</v>
      </c>
      <c r="C2324" s="292" t="str">
        <f>'Historical VAR Data'!F1879</f>
        <v>96.68</v>
      </c>
      <c r="D2324" s="329">
        <f t="shared" si="72"/>
        <v>1.7950274645851401</v>
      </c>
      <c r="E2324" s="329">
        <v>1.4501760928112757E-3</v>
      </c>
      <c r="G2324">
        <v>2313</v>
      </c>
      <c r="H2324">
        <f t="shared" ca="1" si="73"/>
        <v>-2.6089964446490897E-2</v>
      </c>
    </row>
    <row r="2325" spans="2:8">
      <c r="B2325" s="293">
        <f>'Historical VAR Data'!B4962</f>
        <v>38370</v>
      </c>
      <c r="C2325" s="292" t="str">
        <f>'Historical VAR Data'!F4962</f>
        <v>34.59</v>
      </c>
      <c r="D2325" s="329">
        <f t="shared" si="72"/>
        <v>-0.61740957858643952</v>
      </c>
      <c r="E2325" s="329">
        <v>1.4475969889983864E-3</v>
      </c>
      <c r="G2325">
        <v>2314</v>
      </c>
      <c r="H2325">
        <f t="shared" ca="1" si="73"/>
        <v>-1.6338003285234035E-2</v>
      </c>
    </row>
    <row r="2326" spans="2:8">
      <c r="B2326" s="293">
        <f>'Historical VAR Data'!B3363</f>
        <v>40729</v>
      </c>
      <c r="C2326" s="292" t="str">
        <f>'Historical VAR Data'!F3363</f>
        <v>90.41</v>
      </c>
      <c r="D2326" s="329">
        <f t="shared" si="72"/>
        <v>8.2754491017964033E-2</v>
      </c>
      <c r="E2326" s="329">
        <v>1.4399645547186026E-3</v>
      </c>
      <c r="G2326">
        <v>2315</v>
      </c>
      <c r="H2326">
        <f t="shared" ca="1" si="73"/>
        <v>1.9591515672012151E-2</v>
      </c>
    </row>
    <row r="2327" spans="2:8">
      <c r="B2327" s="293">
        <f>'Historical VAR Data'!B1499</f>
        <v>43495</v>
      </c>
      <c r="C2327" s="292" t="str">
        <f>'Historical VAR Data'!F1499</f>
        <v>83.50</v>
      </c>
      <c r="D2327" s="329">
        <f t="shared" si="72"/>
        <v>-0.21515179998120124</v>
      </c>
      <c r="E2327" s="329">
        <v>1.4391940513313092E-3</v>
      </c>
      <c r="G2327">
        <v>2316</v>
      </c>
      <c r="H2327">
        <f t="shared" ca="1" si="73"/>
        <v>-2.6262679635557302E-2</v>
      </c>
    </row>
    <row r="2328" spans="2:8">
      <c r="B2328" s="293">
        <f>'Historical VAR Data'!B1397</f>
        <v>43650</v>
      </c>
      <c r="C2328" s="292" t="str">
        <f>'Historical VAR Data'!F1397</f>
        <v>106.39</v>
      </c>
      <c r="D2328" s="329">
        <f t="shared" si="72"/>
        <v>0.14397849462365592</v>
      </c>
      <c r="E2328" s="329">
        <v>1.4118975903614993E-3</v>
      </c>
      <c r="G2328">
        <v>2317</v>
      </c>
      <c r="H2328">
        <f t="shared" ca="1" si="73"/>
        <v>-2.1235912471449306E-2</v>
      </c>
    </row>
    <row r="2329" spans="2:8">
      <c r="B2329" s="293">
        <f>'Historical VAR Data'!B937</f>
        <v>44333</v>
      </c>
      <c r="C2329" s="292" t="str">
        <f>'Historical VAR Data'!F937</f>
        <v>93.00</v>
      </c>
      <c r="D2329" s="329">
        <f t="shared" si="72"/>
        <v>0.44119014411901436</v>
      </c>
      <c r="E2329" s="329">
        <v>1.3998061806826257E-3</v>
      </c>
      <c r="G2329">
        <v>2318</v>
      </c>
      <c r="H2329">
        <f t="shared" ca="1" si="73"/>
        <v>7.3520060411676885E-3</v>
      </c>
    </row>
    <row r="2330" spans="2:8">
      <c r="B2330" s="293">
        <f>'Historical VAR Data'!B4440</f>
        <v>39139</v>
      </c>
      <c r="C2330" s="292" t="str">
        <f>'Historical VAR Data'!F4440</f>
        <v>64.53</v>
      </c>
      <c r="D2330" s="329">
        <f t="shared" si="72"/>
        <v>-0.25355696934644306</v>
      </c>
      <c r="E2330" s="329">
        <v>1.3966480446927904E-3</v>
      </c>
      <c r="G2330">
        <v>2319</v>
      </c>
      <c r="H2330">
        <f t="shared" ca="1" si="73"/>
        <v>1.8147237516321E-2</v>
      </c>
    </row>
    <row r="2331" spans="2:8">
      <c r="B2331" s="293">
        <f>'Historical VAR Data'!B3089</f>
        <v>41134</v>
      </c>
      <c r="C2331" s="292" t="str">
        <f>'Historical VAR Data'!F3089</f>
        <v>86.45</v>
      </c>
      <c r="D2331" s="329">
        <f t="shared" si="72"/>
        <v>-5.7803468208089204E-4</v>
      </c>
      <c r="E2331" s="329">
        <v>1.3900150584965198E-3</v>
      </c>
      <c r="G2331">
        <v>2320</v>
      </c>
      <c r="H2331">
        <f t="shared" ca="1" si="73"/>
        <v>-1.3464808643398789E-2</v>
      </c>
    </row>
    <row r="2332" spans="2:8">
      <c r="B2332" s="293">
        <f>'Historical VAR Data'!B2073</f>
        <v>42648</v>
      </c>
      <c r="C2332" s="292" t="str">
        <f>'Historical VAR Data'!F2073</f>
        <v>86.50</v>
      </c>
      <c r="D2332" s="329">
        <f t="shared" si="72"/>
        <v>-1.3853613484184316E-3</v>
      </c>
      <c r="E2332" s="329">
        <v>1.3892104653855585E-3</v>
      </c>
      <c r="G2332">
        <v>2321</v>
      </c>
      <c r="H2332">
        <f t="shared" ca="1" si="73"/>
        <v>-5.563300987808808E-3</v>
      </c>
    </row>
    <row r="2333" spans="2:8">
      <c r="B2333" s="293">
        <f>'Historical VAR Data'!B944</f>
        <v>44321</v>
      </c>
      <c r="C2333" s="292" t="str">
        <f>'Historical VAR Data'!F944</f>
        <v>86.62</v>
      </c>
      <c r="D2333" s="329">
        <f t="shared" si="72"/>
        <v>-7.8118348233290655E-2</v>
      </c>
      <c r="E2333" s="329">
        <v>1.3872832369942723E-3</v>
      </c>
      <c r="G2333">
        <v>2322</v>
      </c>
      <c r="H2333">
        <f t="shared" ca="1" si="73"/>
        <v>1.7218560912887364E-2</v>
      </c>
    </row>
    <row r="2334" spans="2:8">
      <c r="B2334" s="293">
        <f>'Historical VAR Data'!B984</f>
        <v>44258</v>
      </c>
      <c r="C2334" s="292" t="str">
        <f>'Historical VAR Data'!F984</f>
        <v>93.96</v>
      </c>
      <c r="D2334" s="329">
        <f t="shared" si="72"/>
        <v>8.1740732212756101E-2</v>
      </c>
      <c r="E2334" s="329">
        <v>1.3854843866566711E-3</v>
      </c>
      <c r="G2334">
        <v>2323</v>
      </c>
      <c r="H2334">
        <f t="shared" ca="1" si="73"/>
        <v>-2.0604275381095969E-2</v>
      </c>
    </row>
    <row r="2335" spans="2:8">
      <c r="B2335" s="293">
        <f>'Historical VAR Data'!B1481</f>
        <v>43522</v>
      </c>
      <c r="C2335" s="292" t="str">
        <f>'Historical VAR Data'!F1481</f>
        <v>86.86</v>
      </c>
      <c r="D2335" s="329">
        <f t="shared" si="72"/>
        <v>0.18386261414747163</v>
      </c>
      <c r="E2335" s="329">
        <v>1.3834447774960174E-3</v>
      </c>
      <c r="G2335">
        <v>2324</v>
      </c>
      <c r="H2335">
        <f t="shared" ca="1" si="73"/>
        <v>-2.2887621340452212E-2</v>
      </c>
    </row>
    <row r="2336" spans="2:8">
      <c r="B2336" s="293">
        <f>'Historical VAR Data'!B2521</f>
        <v>41983</v>
      </c>
      <c r="C2336" s="292" t="str">
        <f>'Historical VAR Data'!F2521</f>
        <v>73.37</v>
      </c>
      <c r="D2336" s="329">
        <f t="shared" si="72"/>
        <v>-0.17301623083859327</v>
      </c>
      <c r="E2336" s="329">
        <v>1.3648150675584622E-3</v>
      </c>
      <c r="G2336">
        <v>2325</v>
      </c>
      <c r="H2336">
        <f t="shared" ca="1" si="73"/>
        <v>-1.1911295911597147E-2</v>
      </c>
    </row>
    <row r="2337" spans="2:8">
      <c r="B2337" s="293">
        <f>'Historical VAR Data'!B3342</f>
        <v>40758</v>
      </c>
      <c r="C2337" s="292" t="str">
        <f>'Historical VAR Data'!F3342</f>
        <v>88.72</v>
      </c>
      <c r="D2337" s="329">
        <f t="shared" si="72"/>
        <v>8.0633373934226607E-2</v>
      </c>
      <c r="E2337" s="329">
        <v>1.3544018058691259E-3</v>
      </c>
      <c r="G2337">
        <v>2326</v>
      </c>
      <c r="H2337">
        <f t="shared" ca="1" si="73"/>
        <v>4.8183963677153573E-3</v>
      </c>
    </row>
    <row r="2338" spans="2:8">
      <c r="B2338" s="293">
        <f>'Historical VAR Data'!B3985</f>
        <v>39811</v>
      </c>
      <c r="C2338" s="292" t="str">
        <f>'Historical VAR Data'!F3985</f>
        <v>82.10</v>
      </c>
      <c r="D2338" s="329">
        <f t="shared" si="72"/>
        <v>-0.16190281747652102</v>
      </c>
      <c r="E2338" s="329">
        <v>1.3416270276862964E-3</v>
      </c>
      <c r="G2338">
        <v>2327</v>
      </c>
      <c r="H2338">
        <f t="shared" ca="1" si="73"/>
        <v>2.5519752378179474E-2</v>
      </c>
    </row>
    <row r="2339" spans="2:8">
      <c r="B2339" s="293">
        <f>'Historical VAR Data'!B903</f>
        <v>44379</v>
      </c>
      <c r="C2339" s="292" t="str">
        <f>'Historical VAR Data'!F903</f>
        <v>97.96</v>
      </c>
      <c r="D2339" s="329">
        <f t="shared" si="72"/>
        <v>7.165517995842903E-2</v>
      </c>
      <c r="E2339" s="329">
        <v>1.328835735459424E-3</v>
      </c>
      <c r="G2339">
        <v>2328</v>
      </c>
      <c r="H2339">
        <f t="shared" ca="1" si="73"/>
        <v>1.5787210903409465E-2</v>
      </c>
    </row>
    <row r="2340" spans="2:8">
      <c r="B2340" s="293">
        <f>'Historical VAR Data'!B979</f>
        <v>44265</v>
      </c>
      <c r="C2340" s="292" t="str">
        <f>'Historical VAR Data'!F979</f>
        <v>91.41</v>
      </c>
      <c r="D2340" s="329">
        <f t="shared" si="72"/>
        <v>-8.1380208333333339E-3</v>
      </c>
      <c r="E2340" s="329">
        <v>1.3144922773577646E-3</v>
      </c>
      <c r="G2340">
        <v>2329</v>
      </c>
      <c r="H2340">
        <f t="shared" ca="1" si="73"/>
        <v>-1.235979743586769E-2</v>
      </c>
    </row>
    <row r="2341" spans="2:8">
      <c r="B2341" s="293">
        <f>'Historical VAR Data'!B1924</f>
        <v>42871</v>
      </c>
      <c r="C2341" s="292" t="str">
        <f>'Historical VAR Data'!F1924</f>
        <v>92.16</v>
      </c>
      <c r="D2341" s="329">
        <f t="shared" si="72"/>
        <v>0.19347319347319344</v>
      </c>
      <c r="E2341" s="329">
        <v>1.303780964797809E-3</v>
      </c>
      <c r="G2341">
        <v>2330</v>
      </c>
      <c r="H2341">
        <f t="shared" ca="1" si="73"/>
        <v>-9.5977045065719184E-3</v>
      </c>
    </row>
    <row r="2342" spans="2:8">
      <c r="B2342" s="293">
        <f>'Historical VAR Data'!B2953</f>
        <v>41338</v>
      </c>
      <c r="C2342" s="292" t="str">
        <f>'Historical VAR Data'!F2953</f>
        <v>77.22</v>
      </c>
      <c r="D2342" s="329">
        <f t="shared" si="72"/>
        <v>-0.16905197460454113</v>
      </c>
      <c r="E2342" s="329">
        <v>1.2966804979252374E-3</v>
      </c>
      <c r="G2342">
        <v>2331</v>
      </c>
      <c r="H2342">
        <f t="shared" ca="1" si="73"/>
        <v>2.1441719928623561E-2</v>
      </c>
    </row>
    <row r="2343" spans="2:8">
      <c r="B2343" s="293">
        <f>'Historical VAR Data'!B3578</f>
        <v>40415</v>
      </c>
      <c r="C2343" s="292" t="str">
        <f>'Historical VAR Data'!F3578</f>
        <v>92.93</v>
      </c>
      <c r="D2343" s="329">
        <f t="shared" si="72"/>
        <v>-0.33838815321087851</v>
      </c>
      <c r="E2343" s="329">
        <v>1.2929641202457122E-3</v>
      </c>
      <c r="G2343">
        <v>2332</v>
      </c>
      <c r="H2343">
        <f t="shared" ca="1" si="73"/>
        <v>-4.4901752153437219E-3</v>
      </c>
    </row>
    <row r="2344" spans="2:8">
      <c r="B2344" s="293">
        <f>'Historical VAR Data'!B674</f>
        <v>44718</v>
      </c>
      <c r="C2344" s="292" t="str">
        <f>'Historical VAR Data'!F674</f>
        <v>140.46</v>
      </c>
      <c r="D2344" s="329">
        <f t="shared" si="72"/>
        <v>0.79386973180076648</v>
      </c>
      <c r="E2344" s="329">
        <v>1.2831479897348647E-3</v>
      </c>
      <c r="G2344">
        <v>2333</v>
      </c>
      <c r="H2344">
        <f t="shared" ca="1" si="73"/>
        <v>1.3975722066615298E-2</v>
      </c>
    </row>
    <row r="2345" spans="2:8">
      <c r="B2345" s="293">
        <f>'Historical VAR Data'!B3001</f>
        <v>41270</v>
      </c>
      <c r="C2345" s="292" t="str">
        <f>'Historical VAR Data'!F3001</f>
        <v>78.30</v>
      </c>
      <c r="D2345" s="329">
        <f t="shared" si="72"/>
        <v>0.99846860643185298</v>
      </c>
      <c r="E2345" s="329">
        <v>1.2787723785165513E-3</v>
      </c>
      <c r="G2345">
        <v>2334</v>
      </c>
      <c r="H2345">
        <f t="shared" ca="1" si="73"/>
        <v>-9.7967674654376741E-3</v>
      </c>
    </row>
    <row r="2346" spans="2:8">
      <c r="B2346" s="293">
        <f>'Historical VAR Data'!B4946</f>
        <v>38394</v>
      </c>
      <c r="C2346" s="292" t="str">
        <f>'Historical VAR Data'!F4946</f>
        <v>39.18</v>
      </c>
      <c r="D2346" s="329">
        <f t="shared" si="72"/>
        <v>-0.58688317165752846</v>
      </c>
      <c r="E2346" s="329">
        <v>1.2777919754663213E-3</v>
      </c>
      <c r="G2346">
        <v>2335</v>
      </c>
      <c r="H2346">
        <f t="shared" ca="1" si="73"/>
        <v>-1.8489800904690139E-2</v>
      </c>
    </row>
    <row r="2347" spans="2:8">
      <c r="B2347" s="293">
        <f>'Historical VAR Data'!B1958</f>
        <v>42818</v>
      </c>
      <c r="C2347" s="292" t="str">
        <f>'Historical VAR Data'!F1958</f>
        <v>94.84</v>
      </c>
      <c r="D2347" s="329">
        <f t="shared" si="72"/>
        <v>0.19883706231829104</v>
      </c>
      <c r="E2347" s="329">
        <v>1.2668918918919399E-3</v>
      </c>
      <c r="G2347">
        <v>2336</v>
      </c>
      <c r="H2347">
        <f t="shared" ca="1" si="73"/>
        <v>1.1493129030214639E-2</v>
      </c>
    </row>
    <row r="2348" spans="2:8">
      <c r="B2348" s="293">
        <f>'Historical VAR Data'!B3244</f>
        <v>40907</v>
      </c>
      <c r="C2348" s="292" t="str">
        <f>'Historical VAR Data'!F3244</f>
        <v>79.11</v>
      </c>
      <c r="D2348" s="329">
        <f t="shared" si="72"/>
        <v>0.11093947479286626</v>
      </c>
      <c r="E2348" s="329">
        <v>1.2656625743576043E-3</v>
      </c>
      <c r="G2348">
        <v>2337</v>
      </c>
      <c r="H2348">
        <f t="shared" ca="1" si="73"/>
        <v>2.8716355730238292E-2</v>
      </c>
    </row>
    <row r="2349" spans="2:8">
      <c r="B2349" s="293">
        <f>'Historical VAR Data'!B4345</f>
        <v>39276</v>
      </c>
      <c r="C2349" s="292" t="str">
        <f>'Historical VAR Data'!F4345</f>
        <v>71.21</v>
      </c>
      <c r="D2349" s="329">
        <f t="shared" si="72"/>
        <v>-0.18205835056283032</v>
      </c>
      <c r="E2349" s="329">
        <v>1.265466816647767E-3</v>
      </c>
      <c r="G2349">
        <v>2338</v>
      </c>
      <c r="H2349">
        <f t="shared" ca="1" si="73"/>
        <v>5.4615321197363703E-2</v>
      </c>
    </row>
    <row r="2350" spans="2:8">
      <c r="B2350" s="293">
        <f>'Historical VAR Data'!B3945</f>
        <v>39871</v>
      </c>
      <c r="C2350" s="292" t="str">
        <f>'Historical VAR Data'!F3945</f>
        <v>87.06</v>
      </c>
      <c r="D2350" s="329">
        <f t="shared" si="72"/>
        <v>-8.9901735312565276E-2</v>
      </c>
      <c r="E2350" s="329">
        <v>1.2650948821161521E-3</v>
      </c>
      <c r="G2350">
        <v>2339</v>
      </c>
      <c r="H2350">
        <f t="shared" ca="1" si="73"/>
        <v>-2.112905688105406E-2</v>
      </c>
    </row>
    <row r="2351" spans="2:8">
      <c r="B2351" s="293">
        <f>'Historical VAR Data'!B3597</f>
        <v>40388</v>
      </c>
      <c r="C2351" s="292" t="str">
        <f>'Historical VAR Data'!F3597</f>
        <v>95.66</v>
      </c>
      <c r="D2351" s="329">
        <f t="shared" si="72"/>
        <v>1.9884411121524523</v>
      </c>
      <c r="E2351" s="329">
        <v>1.2560184216034156E-3</v>
      </c>
      <c r="G2351">
        <v>2340</v>
      </c>
      <c r="H2351">
        <f t="shared" ca="1" si="73"/>
        <v>-5.5750509023586893E-3</v>
      </c>
    </row>
    <row r="2352" spans="2:8">
      <c r="B2352" s="293">
        <f>'Historical VAR Data'!B5012</f>
        <v>38300</v>
      </c>
      <c r="C2352" s="292" t="str">
        <f>'Historical VAR Data'!F5012</f>
        <v>32.01</v>
      </c>
      <c r="D2352" s="329">
        <f t="shared" si="72"/>
        <v>-0.43733520829671302</v>
      </c>
      <c r="E2352" s="329">
        <v>1.2511729746637207E-3</v>
      </c>
      <c r="G2352">
        <v>2341</v>
      </c>
      <c r="H2352">
        <f t="shared" ca="1" si="73"/>
        <v>-2.6882297052213521E-2</v>
      </c>
    </row>
    <row r="2353" spans="2:8">
      <c r="B2353" s="293">
        <f>'Historical VAR Data'!B4540</f>
        <v>38987</v>
      </c>
      <c r="C2353" s="292" t="str">
        <f>'Historical VAR Data'!F4540</f>
        <v>56.89</v>
      </c>
      <c r="D2353" s="329">
        <f t="shared" si="72"/>
        <v>-0.42132031329468012</v>
      </c>
      <c r="E2353" s="329">
        <v>1.2319605772615327E-3</v>
      </c>
      <c r="G2353">
        <v>2342</v>
      </c>
      <c r="H2353">
        <f t="shared" ca="1" si="73"/>
        <v>-1.6407141665143806E-3</v>
      </c>
    </row>
    <row r="2354" spans="2:8">
      <c r="B2354" s="293">
        <f>'Historical VAR Data'!B3834</f>
        <v>40037</v>
      </c>
      <c r="C2354" s="292" t="str">
        <f>'Historical VAR Data'!F3834</f>
        <v>98.31</v>
      </c>
      <c r="D2354" s="329">
        <f t="shared" si="72"/>
        <v>-4.3548713793801156E-3</v>
      </c>
      <c r="E2354" s="329">
        <v>1.2221203788573638E-3</v>
      </c>
      <c r="G2354">
        <v>2343</v>
      </c>
      <c r="H2354">
        <f t="shared" ca="1" si="73"/>
        <v>8.094899377082309E-3</v>
      </c>
    </row>
    <row r="2355" spans="2:8">
      <c r="B2355" s="293">
        <f>'Historical VAR Data'!B3797</f>
        <v>40093</v>
      </c>
      <c r="C2355" s="292" t="str">
        <f>'Historical VAR Data'!F3797</f>
        <v>98.74</v>
      </c>
      <c r="D2355" s="329">
        <f t="shared" si="72"/>
        <v>8.9124200308846227E-2</v>
      </c>
      <c r="E2355" s="329">
        <v>1.2167917258161663E-3</v>
      </c>
      <c r="G2355">
        <v>2344</v>
      </c>
      <c r="H2355">
        <f t="shared" ca="1" si="73"/>
        <v>2.035295209064859E-2</v>
      </c>
    </row>
    <row r="2356" spans="2:8">
      <c r="B2356" s="293">
        <f>'Historical VAR Data'!B2106</f>
        <v>42599</v>
      </c>
      <c r="C2356" s="292" t="str">
        <f>'Historical VAR Data'!F2106</f>
        <v>90.66</v>
      </c>
      <c r="D2356" s="329">
        <f t="shared" si="72"/>
        <v>-0.72616063068233305</v>
      </c>
      <c r="E2356" s="329">
        <v>1.2147984538928706E-3</v>
      </c>
      <c r="G2356">
        <v>2345</v>
      </c>
      <c r="H2356">
        <f t="shared" ca="1" si="73"/>
        <v>-4.8400691541973073E-2</v>
      </c>
    </row>
    <row r="2357" spans="2:8">
      <c r="B2357" s="293">
        <f>'Historical VAR Data'!B45</f>
        <v>45649</v>
      </c>
      <c r="C2357" s="292" t="str">
        <f>'Historical VAR Data'!F45</f>
        <v>331.07</v>
      </c>
      <c r="D2357" s="329">
        <f t="shared" si="72"/>
        <v>2.9950524918547119</v>
      </c>
      <c r="E2357" s="329">
        <v>1.2096652251488713E-3</v>
      </c>
      <c r="G2357">
        <v>2346</v>
      </c>
      <c r="H2357">
        <f t="shared" ca="1" si="73"/>
        <v>-6.7638798736508092E-3</v>
      </c>
    </row>
    <row r="2358" spans="2:8">
      <c r="B2358" s="293">
        <f>'Historical VAR Data'!B3324</f>
        <v>40785</v>
      </c>
      <c r="C2358" s="292" t="str">
        <f>'Historical VAR Data'!F3324</f>
        <v>82.87</v>
      </c>
      <c r="D2358" s="329">
        <f t="shared" si="72"/>
        <v>-9.5503165247762492E-2</v>
      </c>
      <c r="E2358" s="329">
        <v>1.2081672103420144E-3</v>
      </c>
      <c r="G2358">
        <v>2347</v>
      </c>
      <c r="H2358">
        <f t="shared" ca="1" si="73"/>
        <v>1.4478566006225777E-2</v>
      </c>
    </row>
    <row r="2359" spans="2:8">
      <c r="B2359" s="293">
        <f>'Historical VAR Data'!B1325</f>
        <v>43761</v>
      </c>
      <c r="C2359" s="292" t="str">
        <f>'Historical VAR Data'!F1325</f>
        <v>91.62</v>
      </c>
      <c r="D2359" s="329">
        <f t="shared" si="72"/>
        <v>-9.1251735766712846E-2</v>
      </c>
      <c r="E2359" s="329">
        <v>1.2020544202819301E-3</v>
      </c>
      <c r="G2359">
        <v>2348</v>
      </c>
      <c r="H2359">
        <f t="shared" ca="1" si="73"/>
        <v>-3.3010496309507629E-3</v>
      </c>
    </row>
    <row r="2360" spans="2:8">
      <c r="B2360" s="293">
        <f>'Historical VAR Data'!B1716</f>
        <v>43174</v>
      </c>
      <c r="C2360" s="292" t="str">
        <f>'Historical VAR Data'!F1716</f>
        <v>100.82</v>
      </c>
      <c r="D2360" s="329">
        <f t="shared" si="72"/>
        <v>-4.2469135802469813E-3</v>
      </c>
      <c r="E2360" s="329">
        <v>1.1916583912610758E-3</v>
      </c>
      <c r="G2360">
        <v>2349</v>
      </c>
      <c r="H2360">
        <f t="shared" ca="1" si="73"/>
        <v>-4.115154235935177E-2</v>
      </c>
    </row>
    <row r="2361" spans="2:8">
      <c r="B2361" s="293">
        <f>'Historical VAR Data'!B3721</f>
        <v>40207</v>
      </c>
      <c r="C2361" s="292" t="str">
        <f>'Historical VAR Data'!F3721</f>
        <v>101.25</v>
      </c>
      <c r="D2361" s="329">
        <f t="shared" si="72"/>
        <v>0.18034506878060153</v>
      </c>
      <c r="E2361" s="329">
        <v>1.1865915158707065E-3</v>
      </c>
      <c r="G2361">
        <v>2350</v>
      </c>
      <c r="H2361">
        <f t="shared" ca="1" si="73"/>
        <v>1.1249876254734724E-2</v>
      </c>
    </row>
    <row r="2362" spans="2:8">
      <c r="B2362" s="293">
        <f>'Historical VAR Data'!B3386</f>
        <v>40696</v>
      </c>
      <c r="C2362" s="292" t="str">
        <f>'Historical VAR Data'!F3386</f>
        <v>85.78</v>
      </c>
      <c r="D2362" s="329">
        <f t="shared" si="72"/>
        <v>-0.28683072830063183</v>
      </c>
      <c r="E2362" s="329">
        <v>1.1671335200746302E-3</v>
      </c>
      <c r="G2362">
        <v>2351</v>
      </c>
      <c r="H2362">
        <f t="shared" ca="1" si="73"/>
        <v>1.5585299829661116E-2</v>
      </c>
    </row>
    <row r="2363" spans="2:8">
      <c r="B2363" s="293">
        <f>'Historical VAR Data'!B727</f>
        <v>44637</v>
      </c>
      <c r="C2363" s="292" t="str">
        <f>'Historical VAR Data'!F727</f>
        <v>120.28</v>
      </c>
      <c r="D2363" s="329">
        <f t="shared" si="72"/>
        <v>0.55300193673337628</v>
      </c>
      <c r="E2363" s="329">
        <v>1.1653071416680588E-3</v>
      </c>
      <c r="G2363">
        <v>2352</v>
      </c>
      <c r="H2363">
        <f t="shared" ca="1" si="73"/>
        <v>-2.3092406722732068E-2</v>
      </c>
    </row>
    <row r="2364" spans="2:8">
      <c r="B2364" s="293">
        <f>'Historical VAR Data'!B2534</f>
        <v>41964</v>
      </c>
      <c r="C2364" s="292" t="str">
        <f>'Historical VAR Data'!F2534</f>
        <v>77.45</v>
      </c>
      <c r="D2364" s="329">
        <f t="shared" si="72"/>
        <v>-0.10077789388134208</v>
      </c>
      <c r="E2364" s="329">
        <v>1.1633919338159696E-3</v>
      </c>
      <c r="G2364">
        <v>2353</v>
      </c>
      <c r="H2364">
        <f t="shared" ca="1" si="73"/>
        <v>8.7328828941928578E-3</v>
      </c>
    </row>
    <row r="2365" spans="2:8">
      <c r="B2365" s="293">
        <f>'Historical VAR Data'!B3054</f>
        <v>41187</v>
      </c>
      <c r="C2365" s="292" t="str">
        <f>'Historical VAR Data'!F3054</f>
        <v>86.13</v>
      </c>
      <c r="D2365" s="329">
        <f t="shared" si="72"/>
        <v>-9.2317420170724043E-2</v>
      </c>
      <c r="E2365" s="329">
        <v>1.1623852144600059E-3</v>
      </c>
      <c r="G2365">
        <v>2354</v>
      </c>
      <c r="H2365">
        <f t="shared" ca="1" si="73"/>
        <v>4.8390075642625562E-3</v>
      </c>
    </row>
    <row r="2366" spans="2:8">
      <c r="B2366" s="293">
        <f>'Historical VAR Data'!B1390</f>
        <v>43661</v>
      </c>
      <c r="C2366" s="292" t="str">
        <f>'Historical VAR Data'!F1390</f>
        <v>94.89</v>
      </c>
      <c r="D2366" s="329">
        <f t="shared" si="72"/>
        <v>1.7472495657209033</v>
      </c>
      <c r="E2366" s="329">
        <v>1.1605824013504898E-3</v>
      </c>
      <c r="G2366">
        <v>2355</v>
      </c>
      <c r="H2366">
        <f t="shared" ca="1" si="73"/>
        <v>2.4335680179666128E-2</v>
      </c>
    </row>
    <row r="2367" spans="2:8">
      <c r="B2367" s="293">
        <f>'Historical VAR Data'!B4963</f>
        <v>38369</v>
      </c>
      <c r="C2367" s="292" t="str">
        <f>'Historical VAR Data'!F4963</f>
        <v>34.54</v>
      </c>
      <c r="D2367" s="329">
        <f t="shared" si="72"/>
        <v>-0.60480549199084677</v>
      </c>
      <c r="E2367" s="329">
        <v>1.1594202898550477E-3</v>
      </c>
      <c r="G2367">
        <v>2356</v>
      </c>
      <c r="H2367">
        <f t="shared" ca="1" si="73"/>
        <v>-2.0813466813652839E-2</v>
      </c>
    </row>
    <row r="2368" spans="2:8">
      <c r="B2368" s="293">
        <f>'Historical VAR Data'!B3407</f>
        <v>40667</v>
      </c>
      <c r="C2368" s="292" t="str">
        <f>'Historical VAR Data'!F3407</f>
        <v>87.40</v>
      </c>
      <c r="D2368" s="329">
        <f t="shared" si="72"/>
        <v>1.4696241876236227</v>
      </c>
      <c r="E2368" s="329">
        <v>1.1454753722795936E-3</v>
      </c>
      <c r="G2368">
        <v>2357</v>
      </c>
      <c r="H2368">
        <f t="shared" ca="1" si="73"/>
        <v>1.9518262917662864E-2</v>
      </c>
    </row>
    <row r="2369" spans="2:8">
      <c r="B2369" s="293">
        <f>'Historical VAR Data'!B4980</f>
        <v>38344</v>
      </c>
      <c r="C2369" s="292" t="str">
        <f>'Historical VAR Data'!F4980</f>
        <v>35.39</v>
      </c>
      <c r="D2369" s="329">
        <f t="shared" si="72"/>
        <v>-2.5366403607665253E-3</v>
      </c>
      <c r="E2369" s="329">
        <v>1.1315417256011074E-3</v>
      </c>
      <c r="G2369">
        <v>2358</v>
      </c>
      <c r="H2369">
        <f t="shared" ca="1" si="73"/>
        <v>1.8042537925385918E-2</v>
      </c>
    </row>
    <row r="2370" spans="2:8">
      <c r="B2370" s="293">
        <f>'Historical VAR Data'!B4968</f>
        <v>38362</v>
      </c>
      <c r="C2370" s="292" t="str">
        <f>'Historical VAR Data'!F4968</f>
        <v>35.48</v>
      </c>
      <c r="D2370" s="329">
        <f t="shared" si="72"/>
        <v>-0.63865974131785319</v>
      </c>
      <c r="E2370" s="329">
        <v>1.1286681715575381E-3</v>
      </c>
      <c r="G2370">
        <v>2359</v>
      </c>
      <c r="H2370">
        <f t="shared" ca="1" si="73"/>
        <v>-1.3153617469696673E-2</v>
      </c>
    </row>
    <row r="2371" spans="2:8">
      <c r="B2371" s="293">
        <f>'Historical VAR Data'!B1409</f>
        <v>43634</v>
      </c>
      <c r="C2371" s="292" t="str">
        <f>'Historical VAR Data'!F1409</f>
        <v>98.19</v>
      </c>
      <c r="D2371" s="329">
        <f t="shared" si="72"/>
        <v>-1.2868201467779242E-2</v>
      </c>
      <c r="E2371" s="329">
        <v>1.1215334420880856E-3</v>
      </c>
      <c r="G2371">
        <v>2360</v>
      </c>
      <c r="H2371">
        <f t="shared" ca="1" si="73"/>
        <v>1.1884333312991992E-2</v>
      </c>
    </row>
    <row r="2372" spans="2:8">
      <c r="B2372" s="293">
        <f>'Historical VAR Data'!B3777</f>
        <v>40123</v>
      </c>
      <c r="C2372" s="292" t="str">
        <f>'Historical VAR Data'!F3777</f>
        <v>99.47</v>
      </c>
      <c r="D2372" s="329">
        <f t="shared" si="72"/>
        <v>-1.1920135094864436E-2</v>
      </c>
      <c r="E2372" s="329">
        <v>1.1070853462157753E-3</v>
      </c>
      <c r="G2372">
        <v>2361</v>
      </c>
      <c r="H2372">
        <f t="shared" ca="1" si="73"/>
        <v>-5.7667245824462084E-3</v>
      </c>
    </row>
    <row r="2373" spans="2:8">
      <c r="B2373" s="293">
        <f>'Historical VAR Data'!B1701</f>
        <v>43199</v>
      </c>
      <c r="C2373" s="292" t="str">
        <f>'Historical VAR Data'!F1701</f>
        <v>100.67</v>
      </c>
      <c r="D2373" s="329">
        <f t="shared" si="72"/>
        <v>-0.15792555416143869</v>
      </c>
      <c r="E2373" s="329">
        <v>1.0938743038981646E-3</v>
      </c>
      <c r="G2373">
        <v>2362</v>
      </c>
      <c r="H2373">
        <f t="shared" ca="1" si="73"/>
        <v>9.3498378949973555E-3</v>
      </c>
    </row>
    <row r="2374" spans="2:8">
      <c r="B2374" s="293">
        <f>'Historical VAR Data'!B743</f>
        <v>44614</v>
      </c>
      <c r="C2374" s="292" t="str">
        <f>'Historical VAR Data'!F743</f>
        <v>119.55</v>
      </c>
      <c r="D2374" s="329">
        <f t="shared" si="72"/>
        <v>0.85061919504643979</v>
      </c>
      <c r="E2374" s="329">
        <v>1.0885948752302416E-3</v>
      </c>
      <c r="G2374">
        <v>2363</v>
      </c>
      <c r="H2374">
        <f t="shared" ca="1" si="73"/>
        <v>-1.6075303026450792E-2</v>
      </c>
    </row>
    <row r="2375" spans="2:8">
      <c r="B2375" s="293">
        <f>'Historical VAR Data'!B4439</f>
        <v>39140</v>
      </c>
      <c r="C2375" s="292" t="str">
        <f>'Historical VAR Data'!F4439</f>
        <v>64.60</v>
      </c>
      <c r="D2375" s="329">
        <f t="shared" si="72"/>
        <v>0.7454741961631991</v>
      </c>
      <c r="E2375" s="329">
        <v>1.0847667751432385E-3</v>
      </c>
      <c r="G2375">
        <v>2364</v>
      </c>
      <c r="H2375">
        <f t="shared" ca="1" si="73"/>
        <v>-1.684641063530562E-2</v>
      </c>
    </row>
    <row r="2376" spans="2:8">
      <c r="B2376" s="293">
        <f>'Historical VAR Data'!B4976</f>
        <v>38350</v>
      </c>
      <c r="C2376" s="292" t="str">
        <f>'Historical VAR Data'!F4976</f>
        <v>37.01</v>
      </c>
      <c r="D2376" s="329">
        <f t="shared" si="72"/>
        <v>-0.50027005130974889</v>
      </c>
      <c r="E2376" s="329">
        <v>1.0819583446037098E-3</v>
      </c>
      <c r="G2376">
        <v>2365</v>
      </c>
      <c r="H2376">
        <f t="shared" ca="1" si="73"/>
        <v>-8.2294629639775147E-4</v>
      </c>
    </row>
    <row r="2377" spans="2:8">
      <c r="B2377" s="293">
        <f>'Historical VAR Data'!B2371</f>
        <v>42205</v>
      </c>
      <c r="C2377" s="292" t="str">
        <f>'Historical VAR Data'!F2371</f>
        <v>74.06</v>
      </c>
      <c r="D2377" s="329">
        <f t="shared" si="72"/>
        <v>-0.77720285189976235</v>
      </c>
      <c r="E2377" s="329">
        <v>1.0813733441470436E-3</v>
      </c>
      <c r="G2377">
        <v>2366</v>
      </c>
      <c r="H2377">
        <f t="shared" ca="1" si="73"/>
        <v>-1.0721943672493994E-2</v>
      </c>
    </row>
    <row r="2378" spans="2:8">
      <c r="B2378" s="293">
        <f>'Historical VAR Data'!B42</f>
        <v>45653</v>
      </c>
      <c r="C2378" s="292" t="str">
        <f>'Historical VAR Data'!F42</f>
        <v>332.41</v>
      </c>
      <c r="D2378" s="329">
        <f t="shared" si="72"/>
        <v>3.3549063277872402</v>
      </c>
      <c r="E2378" s="329">
        <v>1.0540263807746273E-3</v>
      </c>
      <c r="G2378">
        <v>2367</v>
      </c>
      <c r="H2378">
        <f t="shared" ca="1" si="73"/>
        <v>-5.5263111629066655E-3</v>
      </c>
    </row>
    <row r="2379" spans="2:8">
      <c r="B2379" s="293">
        <f>'Historical VAR Data'!B2580</f>
        <v>41891</v>
      </c>
      <c r="C2379" s="292" t="str">
        <f>'Historical VAR Data'!F2580</f>
        <v>76.33</v>
      </c>
      <c r="D2379" s="329">
        <f t="shared" si="72"/>
        <v>-1.5858690046415731E-2</v>
      </c>
      <c r="E2379" s="329">
        <v>1.04918032786883E-3</v>
      </c>
      <c r="G2379">
        <v>2368</v>
      </c>
      <c r="H2379">
        <f t="shared" ca="1" si="73"/>
        <v>-1.3523052476748582E-2</v>
      </c>
    </row>
    <row r="2380" spans="2:8">
      <c r="B2380" s="293">
        <f>'Historical VAR Data'!B2888</f>
        <v>41436</v>
      </c>
      <c r="C2380" s="292" t="str">
        <f>'Historical VAR Data'!F2888</f>
        <v>77.56</v>
      </c>
      <c r="D2380" s="329">
        <f t="shared" ref="D2380:D2443" si="74">(C2380-C2381)/C2381</f>
        <v>0.98211091234347037</v>
      </c>
      <c r="E2380" s="329">
        <v>1.0325245224573863E-3</v>
      </c>
      <c r="G2380">
        <v>2369</v>
      </c>
      <c r="H2380">
        <f t="shared" ca="1" si="73"/>
        <v>1.3573392764569555E-2</v>
      </c>
    </row>
    <row r="2381" spans="2:8">
      <c r="B2381" s="293">
        <f>'Historical VAR Data'!B4947</f>
        <v>38393</v>
      </c>
      <c r="C2381" s="292" t="str">
        <f>'Historical VAR Data'!F4947</f>
        <v>39.13</v>
      </c>
      <c r="D2381" s="329">
        <f t="shared" si="74"/>
        <v>-0.5077368222417914</v>
      </c>
      <c r="E2381" s="329">
        <v>1.0232796111537259E-3</v>
      </c>
      <c r="G2381">
        <v>2370</v>
      </c>
      <c r="H2381">
        <f t="shared" ref="H2381:H2444" ca="1" si="75">_xlfn.NORM.INV(RAND(),N$12,N$13)</f>
        <v>1.0513226483703987E-2</v>
      </c>
    </row>
    <row r="2382" spans="2:8">
      <c r="B2382" s="293">
        <f>'Historical VAR Data'!B1042</f>
        <v>44174</v>
      </c>
      <c r="C2382" s="292" t="str">
        <f>'Historical VAR Data'!F1042</f>
        <v>79.49</v>
      </c>
      <c r="D2382" s="329">
        <f t="shared" si="74"/>
        <v>-0.11618857015788307</v>
      </c>
      <c r="E2382" s="329">
        <v>1.007429794736158E-3</v>
      </c>
      <c r="G2382">
        <v>2371</v>
      </c>
      <c r="H2382">
        <f t="shared" ca="1" si="75"/>
        <v>-2.0389441077450002E-2</v>
      </c>
    </row>
    <row r="2383" spans="2:8">
      <c r="B2383" s="293">
        <f>'Historical VAR Data'!B1972</f>
        <v>42797</v>
      </c>
      <c r="C2383" s="292" t="str">
        <f>'Historical VAR Data'!F1972</f>
        <v>89.94</v>
      </c>
      <c r="D2383" s="329">
        <f t="shared" si="74"/>
        <v>0.27919214905418854</v>
      </c>
      <c r="E2383" s="329">
        <v>1.0016694490818411E-3</v>
      </c>
      <c r="G2383">
        <v>2372</v>
      </c>
      <c r="H2383">
        <f t="shared" ca="1" si="75"/>
        <v>5.2975347477961744E-3</v>
      </c>
    </row>
    <row r="2384" spans="2:8">
      <c r="B2384" s="293">
        <f>'Historical VAR Data'!B4343</f>
        <v>39280</v>
      </c>
      <c r="C2384" s="292" t="str">
        <f>'Historical VAR Data'!F4343</f>
        <v>70.31</v>
      </c>
      <c r="D2384" s="329">
        <f t="shared" si="74"/>
        <v>-0.22744753323810571</v>
      </c>
      <c r="E2384" s="329">
        <v>9.9658314350807792E-4</v>
      </c>
      <c r="G2384">
        <v>2373</v>
      </c>
      <c r="H2384">
        <f t="shared" ca="1" si="75"/>
        <v>-1.15115208496234E-2</v>
      </c>
    </row>
    <row r="2385" spans="2:8">
      <c r="B2385" s="293">
        <f>'Historical VAR Data'!B1905</f>
        <v>42898</v>
      </c>
      <c r="C2385" s="292" t="str">
        <f>'Historical VAR Data'!F1905</f>
        <v>91.01</v>
      </c>
      <c r="D2385" s="329">
        <f t="shared" si="74"/>
        <v>-0.30796137175880151</v>
      </c>
      <c r="E2385" s="329">
        <v>9.8988121425432692E-4</v>
      </c>
      <c r="G2385">
        <v>2374</v>
      </c>
      <c r="H2385">
        <f t="shared" ca="1" si="75"/>
        <v>1.6732914619089454E-4</v>
      </c>
    </row>
    <row r="2386" spans="2:8">
      <c r="B2386" s="293">
        <f>'Historical VAR Data'!B831</f>
        <v>44487</v>
      </c>
      <c r="C2386" s="292" t="str">
        <f>'Historical VAR Data'!F831</f>
        <v>131.51</v>
      </c>
      <c r="D2386" s="329">
        <f t="shared" si="74"/>
        <v>0.42065463973209466</v>
      </c>
      <c r="E2386" s="329">
        <v>9.8949611813057897E-4</v>
      </c>
      <c r="G2386">
        <v>2375</v>
      </c>
      <c r="H2386">
        <f t="shared" ca="1" si="75"/>
        <v>-1.0092985314245432E-2</v>
      </c>
    </row>
    <row r="2387" spans="2:8">
      <c r="B2387" s="293">
        <f>'Historical VAR Data'!B2037</f>
        <v>42704</v>
      </c>
      <c r="C2387" s="292" t="str">
        <f>'Historical VAR Data'!F2037</f>
        <v>92.57</v>
      </c>
      <c r="D2387" s="329">
        <f t="shared" si="74"/>
        <v>-9.3107876712329261E-3</v>
      </c>
      <c r="E2387" s="329">
        <v>9.7318339100334339E-4</v>
      </c>
      <c r="G2387">
        <v>2376</v>
      </c>
      <c r="H2387">
        <f t="shared" ca="1" si="75"/>
        <v>5.9561395604756755E-3</v>
      </c>
    </row>
    <row r="2388" spans="2:8">
      <c r="B2388" s="293">
        <f>'Historical VAR Data'!B3525</f>
        <v>40492</v>
      </c>
      <c r="C2388" s="292" t="str">
        <f>'Historical VAR Data'!F3525</f>
        <v>93.44</v>
      </c>
      <c r="D2388" s="329">
        <f t="shared" si="74"/>
        <v>-1.922666096987896E-3</v>
      </c>
      <c r="E2388" s="329">
        <v>9.641135511516167E-4</v>
      </c>
      <c r="G2388">
        <v>2377</v>
      </c>
      <c r="H2388">
        <f t="shared" ca="1" si="75"/>
        <v>2.8987862312506912E-2</v>
      </c>
    </row>
    <row r="2389" spans="2:8">
      <c r="B2389" s="293">
        <f>'Historical VAR Data'!B2011</f>
        <v>42740</v>
      </c>
      <c r="C2389" s="292" t="str">
        <f>'Historical VAR Data'!F2011</f>
        <v>93.62</v>
      </c>
      <c r="D2389" s="329">
        <f t="shared" si="74"/>
        <v>-0.74465415666593937</v>
      </c>
      <c r="E2389" s="329">
        <v>9.6225809900570307E-4</v>
      </c>
      <c r="G2389">
        <v>2378</v>
      </c>
      <c r="H2389">
        <f t="shared" ca="1" si="75"/>
        <v>-1.4379755947970738E-3</v>
      </c>
    </row>
    <row r="2390" spans="2:8">
      <c r="B2390" s="293">
        <f>'Historical VAR Data'!B56</f>
        <v>45632</v>
      </c>
      <c r="C2390" s="292" t="str">
        <f>'Historical VAR Data'!F56</f>
        <v>366.64</v>
      </c>
      <c r="D2390" s="329">
        <f t="shared" si="74"/>
        <v>-9.5370446061206768E-4</v>
      </c>
      <c r="E2390" s="329">
        <v>9.5552704141517886E-4</v>
      </c>
      <c r="G2390">
        <v>2379</v>
      </c>
      <c r="H2390">
        <f t="shared" ca="1" si="75"/>
        <v>-3.7152322252287255E-2</v>
      </c>
    </row>
    <row r="2391" spans="2:8">
      <c r="B2391" s="293">
        <f>'Historical VAR Data'!B55</f>
        <v>45635</v>
      </c>
      <c r="C2391" s="292" t="str">
        <f>'Historical VAR Data'!F55</f>
        <v>366.99</v>
      </c>
      <c r="D2391" s="329">
        <f t="shared" si="74"/>
        <v>5.7399449035812671</v>
      </c>
      <c r="E2391" s="329">
        <v>9.5461488108232256E-4</v>
      </c>
      <c r="G2391">
        <v>2380</v>
      </c>
      <c r="H2391">
        <f t="shared" ca="1" si="75"/>
        <v>3.8827981095734244E-3</v>
      </c>
    </row>
    <row r="2392" spans="2:8">
      <c r="B2392" s="293">
        <f>'Historical VAR Data'!B4690</f>
        <v>38769</v>
      </c>
      <c r="C2392" s="292" t="str">
        <f>'Historical VAR Data'!F4690</f>
        <v>54.45</v>
      </c>
      <c r="D2392" s="329">
        <f t="shared" si="74"/>
        <v>-0.2945977458219976</v>
      </c>
      <c r="E2392" s="329">
        <v>9.191176470589019E-4</v>
      </c>
      <c r="G2392">
        <v>2381</v>
      </c>
      <c r="H2392">
        <f t="shared" ca="1" si="75"/>
        <v>9.3334229946355866E-3</v>
      </c>
    </row>
    <row r="2393" spans="2:8">
      <c r="B2393" s="293">
        <f>'Historical VAR Data'!B3239</f>
        <v>40914</v>
      </c>
      <c r="C2393" s="292" t="str">
        <f>'Historical VAR Data'!F3239</f>
        <v>77.19</v>
      </c>
      <c r="D2393" s="329">
        <f t="shared" si="74"/>
        <v>-0.76684689038571907</v>
      </c>
      <c r="E2393" s="329">
        <v>9.0767634854762929E-4</v>
      </c>
      <c r="G2393">
        <v>2382</v>
      </c>
      <c r="H2393">
        <f t="shared" ca="1" si="75"/>
        <v>-3.0473031592767916E-2</v>
      </c>
    </row>
    <row r="2394" spans="2:8">
      <c r="B2394" s="293">
        <f>'Historical VAR Data'!B39</f>
        <v>45658</v>
      </c>
      <c r="C2394" s="292" t="str">
        <f>'Historical VAR Data'!F39</f>
        <v>331.07</v>
      </c>
      <c r="D2394" s="329">
        <f t="shared" si="74"/>
        <v>2.333031309775496</v>
      </c>
      <c r="E2394" s="329">
        <v>9.0697463494274384E-4</v>
      </c>
      <c r="G2394">
        <v>2383</v>
      </c>
      <c r="H2394">
        <f t="shared" ca="1" si="75"/>
        <v>9.1467343509333641E-3</v>
      </c>
    </row>
    <row r="2395" spans="2:8">
      <c r="B2395" s="293">
        <f>'Historical VAR Data'!B1567</f>
        <v>43396</v>
      </c>
      <c r="C2395" s="292" t="str">
        <f>'Historical VAR Data'!F1567</f>
        <v>99.33</v>
      </c>
      <c r="D2395" s="329">
        <f t="shared" si="74"/>
        <v>0.1173228346456692</v>
      </c>
      <c r="E2395" s="329">
        <v>9.0689238210402471E-4</v>
      </c>
      <c r="G2395">
        <v>2384</v>
      </c>
      <c r="H2395">
        <f t="shared" ca="1" si="75"/>
        <v>1.5141133850040988E-2</v>
      </c>
    </row>
    <row r="2396" spans="2:8">
      <c r="B2396" s="293">
        <f>'Historical VAR Data'!B1308</f>
        <v>43787</v>
      </c>
      <c r="C2396" s="292" t="str">
        <f>'Historical VAR Data'!F1308</f>
        <v>88.90</v>
      </c>
      <c r="D2396" s="329">
        <f t="shared" si="74"/>
        <v>-0.12067260138476744</v>
      </c>
      <c r="E2396" s="329">
        <v>9.006980409819017E-4</v>
      </c>
      <c r="G2396">
        <v>2385</v>
      </c>
      <c r="H2396">
        <f t="shared" ca="1" si="75"/>
        <v>-1.0555903605838045E-2</v>
      </c>
    </row>
    <row r="2397" spans="2:8">
      <c r="B2397" s="293">
        <f>'Historical VAR Data'!B1583</f>
        <v>43370</v>
      </c>
      <c r="C2397" s="292" t="str">
        <f>'Historical VAR Data'!F1583</f>
        <v>101.10</v>
      </c>
      <c r="D2397" s="329">
        <f t="shared" si="74"/>
        <v>-4.4313146233382851E-3</v>
      </c>
      <c r="E2397" s="329">
        <v>8.9100089100078409E-4</v>
      </c>
      <c r="G2397">
        <v>2386</v>
      </c>
      <c r="H2397">
        <f t="shared" ca="1" si="75"/>
        <v>1.3584116887868253E-2</v>
      </c>
    </row>
    <row r="2398" spans="2:8">
      <c r="B2398" s="293">
        <f>'Historical VAR Data'!B3772</f>
        <v>40130</v>
      </c>
      <c r="C2398" s="292" t="str">
        <f>'Historical VAR Data'!F3772</f>
        <v>101.55</v>
      </c>
      <c r="D2398" s="329">
        <f t="shared" si="74"/>
        <v>-5.094542960713197E-3</v>
      </c>
      <c r="E2398" s="329">
        <v>8.8704908338264746E-4</v>
      </c>
      <c r="G2398">
        <v>2387</v>
      </c>
      <c r="H2398">
        <f t="shared" ca="1" si="75"/>
        <v>2.043534886583101E-2</v>
      </c>
    </row>
    <row r="2399" spans="2:8">
      <c r="B2399" s="293">
        <f>'Historical VAR Data'!B1688</f>
        <v>43216</v>
      </c>
      <c r="C2399" s="292" t="str">
        <f>'Historical VAR Data'!F1688</f>
        <v>102.07</v>
      </c>
      <c r="D2399" s="329">
        <f t="shared" si="74"/>
        <v>-6.8533385549253369E-4</v>
      </c>
      <c r="E2399" s="329">
        <v>8.8252598548724454E-4</v>
      </c>
      <c r="G2399">
        <v>2388</v>
      </c>
      <c r="H2399">
        <f t="shared" ca="1" si="75"/>
        <v>2.2607298624624607E-2</v>
      </c>
    </row>
    <row r="2400" spans="2:8">
      <c r="B2400" s="293">
        <f>'Historical VAR Data'!B3788</f>
        <v>40107</v>
      </c>
      <c r="C2400" s="292" t="str">
        <f>'Historical VAR Data'!F3788</f>
        <v>102.14</v>
      </c>
      <c r="D2400" s="329">
        <f t="shared" si="74"/>
        <v>-5.9367396593673913E-3</v>
      </c>
      <c r="E2400" s="329">
        <v>8.8192062714359054E-4</v>
      </c>
      <c r="G2400">
        <v>2389</v>
      </c>
      <c r="H2400">
        <f t="shared" ca="1" si="75"/>
        <v>5.8975077328887705E-4</v>
      </c>
    </row>
    <row r="2401" spans="2:8">
      <c r="B2401" s="293">
        <f>'Historical VAR Data'!B1778</f>
        <v>43082</v>
      </c>
      <c r="C2401" s="292" t="str">
        <f>'Historical VAR Data'!F1778</f>
        <v>102.75</v>
      </c>
      <c r="D2401" s="329">
        <f t="shared" si="74"/>
        <v>-8.9699074074074733E-3</v>
      </c>
      <c r="E2401" s="329">
        <v>8.7668030391587198E-4</v>
      </c>
      <c r="G2401">
        <v>2390</v>
      </c>
      <c r="H2401">
        <f t="shared" ca="1" si="75"/>
        <v>-2.2586413135607619E-2</v>
      </c>
    </row>
    <row r="2402" spans="2:8">
      <c r="B2402" s="293">
        <f>'Historical VAR Data'!B1761</f>
        <v>43108</v>
      </c>
      <c r="C2402" s="292" t="str">
        <f>'Historical VAR Data'!F1761</f>
        <v>103.68</v>
      </c>
      <c r="D2402" s="329">
        <f t="shared" si="74"/>
        <v>-0.35976287513894029</v>
      </c>
      <c r="E2402" s="329">
        <v>8.688097306690164E-4</v>
      </c>
      <c r="G2402">
        <v>2391</v>
      </c>
      <c r="H2402">
        <f t="shared" ca="1" si="75"/>
        <v>1.7610574172171094E-2</v>
      </c>
    </row>
    <row r="2403" spans="2:8">
      <c r="B2403" s="293">
        <f>'Historical VAR Data'!B455</f>
        <v>45041</v>
      </c>
      <c r="C2403" s="292" t="str">
        <f>'Historical VAR Data'!F455</f>
        <v>161.94</v>
      </c>
      <c r="D2403" s="329">
        <f t="shared" si="74"/>
        <v>0.546852612474926</v>
      </c>
      <c r="E2403" s="329">
        <v>8.6526576019769065E-4</v>
      </c>
      <c r="G2403">
        <v>2392</v>
      </c>
      <c r="H2403">
        <f t="shared" ca="1" si="75"/>
        <v>-2.8862865809033541E-3</v>
      </c>
    </row>
    <row r="2404" spans="2:8">
      <c r="B2404" s="293">
        <f>'Historical VAR Data'!B3883</f>
        <v>39968</v>
      </c>
      <c r="C2404" s="292" t="str">
        <f>'Historical VAR Data'!F3883</f>
        <v>104.69</v>
      </c>
      <c r="D2404" s="329">
        <f t="shared" si="74"/>
        <v>-1.0585010868537989E-2</v>
      </c>
      <c r="E2404" s="329">
        <v>8.6042065009563496E-4</v>
      </c>
      <c r="G2404">
        <v>2393</v>
      </c>
      <c r="H2404">
        <f t="shared" ca="1" si="75"/>
        <v>-3.6662119350580713E-3</v>
      </c>
    </row>
    <row r="2405" spans="2:8">
      <c r="B2405" s="293">
        <f>'Historical VAR Data'!B1786</f>
        <v>43070</v>
      </c>
      <c r="C2405" s="292" t="str">
        <f>'Historical VAR Data'!F1786</f>
        <v>105.81</v>
      </c>
      <c r="D2405" s="329">
        <f t="shared" si="74"/>
        <v>-0.35954240058107867</v>
      </c>
      <c r="E2405" s="329">
        <v>8.5130533484679733E-4</v>
      </c>
      <c r="G2405">
        <v>2394</v>
      </c>
      <c r="H2405">
        <f t="shared" ca="1" si="75"/>
        <v>-2.0211192623859164E-3</v>
      </c>
    </row>
    <row r="2406" spans="2:8">
      <c r="B2406" s="293">
        <f>'Historical VAR Data'!B428</f>
        <v>45079</v>
      </c>
      <c r="C2406" s="292" t="str">
        <f>'Historical VAR Data'!F428</f>
        <v>165.21</v>
      </c>
      <c r="D2406" s="329">
        <f t="shared" si="74"/>
        <v>0.73157949900429742</v>
      </c>
      <c r="E2406" s="329">
        <v>8.4812503786281448E-4</v>
      </c>
      <c r="G2406">
        <v>2395</v>
      </c>
      <c r="H2406">
        <f t="shared" ca="1" si="75"/>
        <v>7.4915156979953297E-3</v>
      </c>
    </row>
    <row r="2407" spans="2:8">
      <c r="B2407" s="293">
        <f>'Historical VAR Data'!B1937</f>
        <v>42851</v>
      </c>
      <c r="C2407" s="292" t="str">
        <f>'Historical VAR Data'!F1937</f>
        <v>95.41</v>
      </c>
      <c r="D2407" s="329">
        <f t="shared" si="74"/>
        <v>-1.4664876587834367E-2</v>
      </c>
      <c r="E2407" s="329">
        <v>8.3919018147485887E-4</v>
      </c>
      <c r="G2407">
        <v>2396</v>
      </c>
      <c r="H2407">
        <f t="shared" ca="1" si="75"/>
        <v>-5.1730776515629268E-2</v>
      </c>
    </row>
    <row r="2408" spans="2:8">
      <c r="B2408" s="293">
        <f>'Historical VAR Data'!B907</f>
        <v>44375</v>
      </c>
      <c r="C2408" s="292" t="str">
        <f>'Historical VAR Data'!F907</f>
        <v>96.83</v>
      </c>
      <c r="D2408" s="329">
        <f t="shared" si="74"/>
        <v>-1.9583591012162205E-3</v>
      </c>
      <c r="E2408" s="329">
        <v>8.2687338501290231E-4</v>
      </c>
      <c r="G2408">
        <v>2397</v>
      </c>
      <c r="H2408">
        <f t="shared" ca="1" si="75"/>
        <v>2.7847589296593721E-2</v>
      </c>
    </row>
    <row r="2409" spans="2:8">
      <c r="B2409" s="293">
        <f>'Historical VAR Data'!B1722</f>
        <v>43166</v>
      </c>
      <c r="C2409" s="292" t="str">
        <f>'Historical VAR Data'!F1722</f>
        <v>97.02</v>
      </c>
      <c r="D2409" s="329">
        <f t="shared" si="74"/>
        <v>0.14248704663212428</v>
      </c>
      <c r="E2409" s="329">
        <v>8.2525273364966267E-4</v>
      </c>
      <c r="G2409">
        <v>2398</v>
      </c>
      <c r="H2409">
        <f t="shared" ca="1" si="75"/>
        <v>2.0001720363597091E-2</v>
      </c>
    </row>
    <row r="2410" spans="2:8">
      <c r="B2410" s="293">
        <f>'Historical VAR Data'!B3956</f>
        <v>39855</v>
      </c>
      <c r="C2410" s="292" t="str">
        <f>'Historical VAR Data'!F3956</f>
        <v>84.92</v>
      </c>
      <c r="D2410" s="329">
        <f t="shared" si="74"/>
        <v>-0.76729146114216806</v>
      </c>
      <c r="E2410" s="329">
        <v>8.2498526812029927E-4</v>
      </c>
      <c r="G2410">
        <v>2399</v>
      </c>
      <c r="H2410">
        <f t="shared" ca="1" si="75"/>
        <v>5.6329363476262566E-3</v>
      </c>
    </row>
    <row r="2411" spans="2:8">
      <c r="B2411" s="293">
        <f>'Historical VAR Data'!B162</f>
        <v>45477</v>
      </c>
      <c r="C2411" s="292" t="str">
        <f>'Historical VAR Data'!F162</f>
        <v>364.92</v>
      </c>
      <c r="D2411" s="329">
        <f t="shared" si="74"/>
        <v>4.9734817482403013</v>
      </c>
      <c r="E2411" s="329">
        <v>8.227743952608506E-4</v>
      </c>
      <c r="G2411">
        <v>2400</v>
      </c>
      <c r="H2411">
        <f t="shared" ca="1" si="75"/>
        <v>-1.8830622235341009E-2</v>
      </c>
    </row>
    <row r="2412" spans="2:8">
      <c r="B2412" s="293">
        <f>'Historical VAR Data'!B2694</f>
        <v>41722</v>
      </c>
      <c r="C2412" s="292" t="str">
        <f>'Historical VAR Data'!F2694</f>
        <v>61.09</v>
      </c>
      <c r="D2412" s="329">
        <f t="shared" si="74"/>
        <v>-0.17008558619752745</v>
      </c>
      <c r="E2412" s="329">
        <v>8.1913499344698994E-4</v>
      </c>
      <c r="G2412">
        <v>2401</v>
      </c>
      <c r="H2412">
        <f t="shared" ca="1" si="75"/>
        <v>3.0853334871544857E-2</v>
      </c>
    </row>
    <row r="2413" spans="2:8">
      <c r="B2413" s="293">
        <f>'Historical VAR Data'!B2273</f>
        <v>42352</v>
      </c>
      <c r="C2413" s="292" t="str">
        <f>'Historical VAR Data'!F2273</f>
        <v>73.61</v>
      </c>
      <c r="D2413" s="329">
        <f t="shared" si="74"/>
        <v>-2.0336225596530055E-3</v>
      </c>
      <c r="E2413" s="329">
        <v>8.1577158395652308E-4</v>
      </c>
      <c r="G2413">
        <v>2402</v>
      </c>
      <c r="H2413">
        <f t="shared" ca="1" si="75"/>
        <v>8.2837392120090319E-3</v>
      </c>
    </row>
    <row r="2414" spans="2:8">
      <c r="B2414" s="293">
        <f>'Historical VAR Data'!B2360</f>
        <v>42220</v>
      </c>
      <c r="C2414" s="292" t="str">
        <f>'Historical VAR Data'!F2360</f>
        <v>73.76</v>
      </c>
      <c r="D2414" s="329">
        <f t="shared" si="74"/>
        <v>-0.25374342371509506</v>
      </c>
      <c r="E2414" s="329">
        <v>8.1411126187248676E-4</v>
      </c>
      <c r="G2414">
        <v>2403</v>
      </c>
      <c r="H2414">
        <f t="shared" ca="1" si="75"/>
        <v>5.540822981325217E-2</v>
      </c>
    </row>
    <row r="2415" spans="2:8">
      <c r="B2415" s="293">
        <f>'Historical VAR Data'!B3758</f>
        <v>40150</v>
      </c>
      <c r="C2415" s="292" t="str">
        <f>'Historical VAR Data'!F3758</f>
        <v>98.84</v>
      </c>
      <c r="D2415" s="329">
        <f t="shared" si="74"/>
        <v>0.58804627249357322</v>
      </c>
      <c r="E2415" s="329">
        <v>8.1004455245036746E-4</v>
      </c>
      <c r="G2415">
        <v>2404</v>
      </c>
      <c r="H2415">
        <f t="shared" ca="1" si="75"/>
        <v>2.1305147153081568E-2</v>
      </c>
    </row>
    <row r="2416" spans="2:8">
      <c r="B2416" s="293">
        <f>'Historical VAR Data'!B4464</f>
        <v>39100</v>
      </c>
      <c r="C2416" s="292" t="str">
        <f>'Historical VAR Data'!F4464</f>
        <v>62.24</v>
      </c>
      <c r="D2416" s="329">
        <f t="shared" si="74"/>
        <v>-0.17584745762711856</v>
      </c>
      <c r="E2416" s="329">
        <v>8.0398777938582187E-4</v>
      </c>
      <c r="G2416">
        <v>2405</v>
      </c>
      <c r="H2416">
        <f t="shared" ca="1" si="75"/>
        <v>-1.1554963675243368E-2</v>
      </c>
    </row>
    <row r="2417" spans="2:8">
      <c r="B2417" s="293">
        <f>'Historical VAR Data'!B2565</f>
        <v>41912</v>
      </c>
      <c r="C2417" s="292" t="str">
        <f>'Historical VAR Data'!F2565</f>
        <v>75.52</v>
      </c>
      <c r="D2417" s="329">
        <f t="shared" si="74"/>
        <v>-0.14327850255246749</v>
      </c>
      <c r="E2417" s="329">
        <v>7.9512324410286619E-4</v>
      </c>
      <c r="G2417">
        <v>2406</v>
      </c>
      <c r="H2417">
        <f t="shared" ca="1" si="75"/>
        <v>-1.7039779117846526E-2</v>
      </c>
    </row>
    <row r="2418" spans="2:8">
      <c r="B2418" s="293">
        <f>'Historical VAR Data'!B3913</f>
        <v>39925</v>
      </c>
      <c r="C2418" s="292" t="str">
        <f>'Historical VAR Data'!F3913</f>
        <v>88.15</v>
      </c>
      <c r="D2418" s="329">
        <f t="shared" si="74"/>
        <v>-5.8644411864215177E-3</v>
      </c>
      <c r="E2418" s="329">
        <v>7.9473206176211846E-4</v>
      </c>
      <c r="G2418">
        <v>2407</v>
      </c>
      <c r="H2418">
        <f t="shared" ca="1" si="75"/>
        <v>-1.6380171981679098E-2</v>
      </c>
    </row>
    <row r="2419" spans="2:8">
      <c r="B2419" s="293">
        <f>'Historical VAR Data'!B4140</f>
        <v>39580</v>
      </c>
      <c r="C2419" s="292" t="str">
        <f>'Historical VAR Data'!F4140</f>
        <v>88.67</v>
      </c>
      <c r="D2419" s="329">
        <f t="shared" si="74"/>
        <v>-9.4950848972296057E-3</v>
      </c>
      <c r="E2419" s="329">
        <v>7.9006772009037696E-4</v>
      </c>
      <c r="G2419">
        <v>2408</v>
      </c>
      <c r="H2419">
        <f t="shared" ca="1" si="75"/>
        <v>4.4079236169263219E-3</v>
      </c>
    </row>
    <row r="2420" spans="2:8">
      <c r="B2420" s="293">
        <f>'Historical VAR Data'!B4164</f>
        <v>39541</v>
      </c>
      <c r="C2420" s="292" t="str">
        <f>'Historical VAR Data'!F4164</f>
        <v>89.52</v>
      </c>
      <c r="D2420" s="329">
        <f t="shared" si="74"/>
        <v>0.1630505391711056</v>
      </c>
      <c r="E2420" s="329">
        <v>7.8256008943536251E-4</v>
      </c>
      <c r="G2420">
        <v>2409</v>
      </c>
      <c r="H2420">
        <f t="shared" ca="1" si="75"/>
        <v>5.696637229547075E-3</v>
      </c>
    </row>
    <row r="2421" spans="2:8">
      <c r="B2421" s="293">
        <f>'Historical VAR Data'!B2921</f>
        <v>41387</v>
      </c>
      <c r="C2421" s="292" t="str">
        <f>'Historical VAR Data'!F2921</f>
        <v>76.97</v>
      </c>
      <c r="D2421" s="329">
        <f t="shared" si="74"/>
        <v>-0.25675936655079185</v>
      </c>
      <c r="E2421" s="329">
        <v>7.8013262254586241E-4</v>
      </c>
      <c r="G2421">
        <v>2410</v>
      </c>
      <c r="H2421">
        <f t="shared" ca="1" si="75"/>
        <v>2.1748069175747346E-2</v>
      </c>
    </row>
    <row r="2422" spans="2:8">
      <c r="B2422" s="293">
        <f>'Historical VAR Data'!B1776</f>
        <v>43084</v>
      </c>
      <c r="C2422" s="292" t="str">
        <f>'Historical VAR Data'!F1776</f>
        <v>103.56</v>
      </c>
      <c r="D2422" s="329">
        <f t="shared" si="74"/>
        <v>-3.6559553588608375E-3</v>
      </c>
      <c r="E2422" s="329">
        <v>7.7309625048316863E-4</v>
      </c>
      <c r="G2422">
        <v>2411</v>
      </c>
      <c r="H2422">
        <f t="shared" ca="1" si="75"/>
        <v>2.4618254133992858E-2</v>
      </c>
    </row>
    <row r="2423" spans="2:8">
      <c r="B2423" s="293">
        <f>'Historical VAR Data'!B1402</f>
        <v>43643</v>
      </c>
      <c r="C2423" s="292" t="str">
        <f>'Historical VAR Data'!F1402</f>
        <v>103.94</v>
      </c>
      <c r="D2423" s="329">
        <f t="shared" si="74"/>
        <v>0.13496396593142607</v>
      </c>
      <c r="E2423" s="329">
        <v>7.7026766801461871E-4</v>
      </c>
      <c r="G2423">
        <v>2412</v>
      </c>
      <c r="H2423">
        <f t="shared" ca="1" si="75"/>
        <v>-1.3324525388299662E-2</v>
      </c>
    </row>
    <row r="2424" spans="2:8">
      <c r="B2424" s="293">
        <f>'Historical VAR Data'!B3415</f>
        <v>40654</v>
      </c>
      <c r="C2424" s="292" t="str">
        <f>'Historical VAR Data'!F3415</f>
        <v>91.58</v>
      </c>
      <c r="D2424" s="329">
        <f t="shared" si="74"/>
        <v>-0.2280198937874062</v>
      </c>
      <c r="E2424" s="329">
        <v>7.6494372199752126E-4</v>
      </c>
      <c r="G2424">
        <v>2413</v>
      </c>
      <c r="H2424">
        <f t="shared" ca="1" si="75"/>
        <v>2.6413198655292406E-2</v>
      </c>
    </row>
    <row r="2425" spans="2:8">
      <c r="B2425" s="293">
        <f>'Historical VAR Data'!B765</f>
        <v>44581</v>
      </c>
      <c r="C2425" s="292" t="str">
        <f>'Historical VAR Data'!F765</f>
        <v>118.63</v>
      </c>
      <c r="D2425" s="329">
        <f t="shared" si="74"/>
        <v>0.7990597512890506</v>
      </c>
      <c r="E2425" s="329">
        <v>7.5923738822329331E-4</v>
      </c>
      <c r="G2425">
        <v>2414</v>
      </c>
      <c r="H2425">
        <f t="shared" ca="1" si="75"/>
        <v>-6.410440131520004E-3</v>
      </c>
    </row>
    <row r="2426" spans="2:8">
      <c r="B2426" s="293">
        <f>'Historical VAR Data'!B2686</f>
        <v>41732</v>
      </c>
      <c r="C2426" s="292" t="str">
        <f>'Historical VAR Data'!F2686</f>
        <v>65.94</v>
      </c>
      <c r="D2426" s="329">
        <f t="shared" si="74"/>
        <v>-0.17056603773584908</v>
      </c>
      <c r="E2426" s="329">
        <v>7.5884049172859555E-4</v>
      </c>
      <c r="G2426">
        <v>2415</v>
      </c>
      <c r="H2426">
        <f t="shared" ca="1" si="75"/>
        <v>-3.1159195791667801E-2</v>
      </c>
    </row>
    <row r="2427" spans="2:8">
      <c r="B2427" s="293">
        <f>'Historical VAR Data'!B2908</f>
        <v>41408</v>
      </c>
      <c r="C2427" s="292" t="str">
        <f>'Historical VAR Data'!F2908</f>
        <v>79.50</v>
      </c>
      <c r="D2427" s="329">
        <f t="shared" si="74"/>
        <v>-5.1307721186334204E-3</v>
      </c>
      <c r="E2427" s="329">
        <v>7.5528700906347273E-4</v>
      </c>
      <c r="G2427">
        <v>2416</v>
      </c>
      <c r="H2427">
        <f t="shared" ca="1" si="75"/>
        <v>3.5814613206768271E-2</v>
      </c>
    </row>
    <row r="2428" spans="2:8">
      <c r="B2428" s="293">
        <f>'Historical VAR Data'!B2608</f>
        <v>41848</v>
      </c>
      <c r="C2428" s="292" t="str">
        <f>'Historical VAR Data'!F2608</f>
        <v>79.91</v>
      </c>
      <c r="D2428" s="329">
        <f t="shared" si="74"/>
        <v>-0.33552303342757367</v>
      </c>
      <c r="E2428" s="329">
        <v>7.5140889167191335E-4</v>
      </c>
      <c r="G2428">
        <v>2417</v>
      </c>
      <c r="H2428">
        <f t="shared" ca="1" si="75"/>
        <v>3.0284193694233338E-2</v>
      </c>
    </row>
    <row r="2429" spans="2:8">
      <c r="B2429" s="293">
        <f>'Historical VAR Data'!B819</f>
        <v>44503</v>
      </c>
      <c r="C2429" s="292" t="str">
        <f>'Historical VAR Data'!F819</f>
        <v>120.26</v>
      </c>
      <c r="D2429" s="329">
        <f t="shared" si="74"/>
        <v>0.77925728658085514</v>
      </c>
      <c r="E2429" s="329">
        <v>7.4893900307899984E-4</v>
      </c>
      <c r="G2429">
        <v>2418</v>
      </c>
      <c r="H2429">
        <f t="shared" ca="1" si="75"/>
        <v>-1.6774226005227379E-3</v>
      </c>
    </row>
    <row r="2430" spans="2:8">
      <c r="B2430" s="293">
        <f>'Historical VAR Data'!B2832</f>
        <v>41516</v>
      </c>
      <c r="C2430" s="292" t="str">
        <f>'Historical VAR Data'!F2832</f>
        <v>67.59</v>
      </c>
      <c r="D2430" s="329">
        <f t="shared" si="74"/>
        <v>-0.29358277591973247</v>
      </c>
      <c r="E2430" s="329">
        <v>7.4030204323359712E-4</v>
      </c>
      <c r="G2430">
        <v>2419</v>
      </c>
      <c r="H2430">
        <f t="shared" ca="1" si="75"/>
        <v>-3.5057830060230481E-3</v>
      </c>
    </row>
    <row r="2431" spans="2:8">
      <c r="B2431" s="293">
        <f>'Historical VAR Data'!B3609</f>
        <v>40372</v>
      </c>
      <c r="C2431" s="292" t="str">
        <f>'Historical VAR Data'!F3609</f>
        <v>95.68</v>
      </c>
      <c r="D2431" s="329">
        <f t="shared" si="74"/>
        <v>-0.2260778128286014</v>
      </c>
      <c r="E2431" s="329">
        <v>7.3214098943632871E-4</v>
      </c>
      <c r="G2431">
        <v>2420</v>
      </c>
      <c r="H2431">
        <f t="shared" ca="1" si="75"/>
        <v>-1.3239700266550378E-3</v>
      </c>
    </row>
    <row r="2432" spans="2:8">
      <c r="B2432" s="293">
        <f>'Historical VAR Data'!B660</f>
        <v>44736</v>
      </c>
      <c r="C2432" s="292" t="str">
        <f>'Historical VAR Data'!F660</f>
        <v>123.63</v>
      </c>
      <c r="D2432" s="329">
        <f t="shared" si="74"/>
        <v>-0.64125703673611512</v>
      </c>
      <c r="E2432" s="329">
        <v>7.2850898494406023E-4</v>
      </c>
      <c r="G2432">
        <v>2421</v>
      </c>
      <c r="H2432">
        <f t="shared" ca="1" si="75"/>
        <v>1.7813893167128451E-2</v>
      </c>
    </row>
    <row r="2433" spans="2:8">
      <c r="B2433" s="293">
        <f>'Historical VAR Data'!B239</f>
        <v>45358</v>
      </c>
      <c r="C2433" s="292" t="str">
        <f>'Historical VAR Data'!F239</f>
        <v>344.62</v>
      </c>
      <c r="D2433" s="329">
        <f t="shared" si="74"/>
        <v>2.1066438294419902</v>
      </c>
      <c r="E2433" s="329">
        <v>7.2596335336992191E-4</v>
      </c>
      <c r="G2433">
        <v>2422</v>
      </c>
      <c r="H2433">
        <f t="shared" ca="1" si="75"/>
        <v>-8.5404214463788691E-3</v>
      </c>
    </row>
    <row r="2434" spans="2:8">
      <c r="B2434" s="293">
        <f>'Historical VAR Data'!B794</f>
        <v>44540</v>
      </c>
      <c r="C2434" s="292" t="str">
        <f>'Historical VAR Data'!F794</f>
        <v>110.93</v>
      </c>
      <c r="D2434" s="329">
        <f t="shared" si="74"/>
        <v>-0.11567283163265299</v>
      </c>
      <c r="E2434" s="329">
        <v>7.2169598556619317E-4</v>
      </c>
      <c r="G2434">
        <v>2423</v>
      </c>
      <c r="H2434">
        <f t="shared" ca="1" si="75"/>
        <v>2.7076693357167995E-2</v>
      </c>
    </row>
    <row r="2435" spans="2:8">
      <c r="B2435" s="293">
        <f>'Historical VAR Data'!B658</f>
        <v>44740</v>
      </c>
      <c r="C2435" s="292" t="str">
        <f>'Historical VAR Data'!F658</f>
        <v>125.44</v>
      </c>
      <c r="D2435" s="329">
        <f t="shared" si="74"/>
        <v>0.75982042648709314</v>
      </c>
      <c r="E2435" s="329">
        <v>7.1798962903871894E-4</v>
      </c>
      <c r="G2435">
        <v>2424</v>
      </c>
      <c r="H2435">
        <f t="shared" ca="1" si="75"/>
        <v>9.2246634611298454E-3</v>
      </c>
    </row>
    <row r="2436" spans="2:8">
      <c r="B2436" s="293">
        <f>'Historical VAR Data'!B2753</f>
        <v>41635</v>
      </c>
      <c r="C2436" s="292" t="str">
        <f>'Historical VAR Data'!F2753</f>
        <v>71.28</v>
      </c>
      <c r="D2436" s="329">
        <f t="shared" si="74"/>
        <v>-1.5408320493066176E-3</v>
      </c>
      <c r="E2436" s="329">
        <v>7.019514249613527E-4</v>
      </c>
      <c r="G2436">
        <v>2425</v>
      </c>
      <c r="H2436">
        <f t="shared" ca="1" si="75"/>
        <v>-3.3242953037891321E-2</v>
      </c>
    </row>
    <row r="2437" spans="2:8">
      <c r="B2437" s="293">
        <f>'Historical VAR Data'!B3145</f>
        <v>41054</v>
      </c>
      <c r="C2437" s="292" t="str">
        <f>'Historical VAR Data'!F3145</f>
        <v>71.39</v>
      </c>
      <c r="D2437" s="329">
        <f t="shared" si="74"/>
        <v>-9.9847455276660495E-3</v>
      </c>
      <c r="E2437" s="329">
        <v>7.0086907765625395E-4</v>
      </c>
      <c r="G2437">
        <v>2426</v>
      </c>
      <c r="H2437">
        <f t="shared" ca="1" si="75"/>
        <v>3.4379685707518455E-3</v>
      </c>
    </row>
    <row r="2438" spans="2:8">
      <c r="B2438" s="293">
        <f>'Historical VAR Data'!B2276</f>
        <v>42347</v>
      </c>
      <c r="C2438" s="292" t="str">
        <f>'Historical VAR Data'!F2276</f>
        <v>72.11</v>
      </c>
      <c r="D2438" s="329">
        <f t="shared" si="74"/>
        <v>-0.45205167173252275</v>
      </c>
      <c r="E2438" s="329">
        <v>6.9386622259224478E-4</v>
      </c>
      <c r="G2438">
        <v>2427</v>
      </c>
      <c r="H2438">
        <f t="shared" ca="1" si="75"/>
        <v>3.2020715937487391E-2</v>
      </c>
    </row>
    <row r="2439" spans="2:8">
      <c r="B2439" s="293">
        <f>'Historical VAR Data'!B830</f>
        <v>44488</v>
      </c>
      <c r="C2439" s="292" t="str">
        <f>'Historical VAR Data'!F830</f>
        <v>131.60</v>
      </c>
      <c r="D2439" s="329">
        <f t="shared" si="74"/>
        <v>-0.55646927976812377</v>
      </c>
      <c r="E2439" s="329">
        <v>6.8435860390847405E-4</v>
      </c>
      <c r="G2439">
        <v>2428</v>
      </c>
      <c r="H2439">
        <f t="shared" ca="1" si="75"/>
        <v>-8.0370703711963795E-3</v>
      </c>
    </row>
    <row r="2440" spans="2:8">
      <c r="B2440" s="293">
        <f>'Historical VAR Data'!B283</f>
        <v>45294</v>
      </c>
      <c r="C2440" s="292" t="str">
        <f>'Historical VAR Data'!F283</f>
        <v>296.71</v>
      </c>
      <c r="D2440" s="329">
        <f t="shared" si="74"/>
        <v>-3.3202997719126749E-2</v>
      </c>
      <c r="E2440" s="329">
        <v>6.7451350713294204E-4</v>
      </c>
      <c r="G2440">
        <v>2429</v>
      </c>
      <c r="H2440">
        <f t="shared" ca="1" si="75"/>
        <v>-4.8197922929726763E-3</v>
      </c>
    </row>
    <row r="2441" spans="2:8">
      <c r="B2441" s="293">
        <f>'Historical VAR Data'!B231</f>
        <v>45371</v>
      </c>
      <c r="C2441" s="292" t="str">
        <f>'Historical VAR Data'!F231</f>
        <v>306.90</v>
      </c>
      <c r="D2441" s="329">
        <f t="shared" si="74"/>
        <v>1.8249263622974963</v>
      </c>
      <c r="E2441" s="329">
        <v>6.5210303227906301E-4</v>
      </c>
      <c r="G2441">
        <v>2430</v>
      </c>
      <c r="H2441">
        <f t="shared" ca="1" si="75"/>
        <v>-3.1450340253062543E-2</v>
      </c>
    </row>
    <row r="2442" spans="2:8">
      <c r="B2442" s="293">
        <f>'Historical VAR Data'!B3743</f>
        <v>40171</v>
      </c>
      <c r="C2442" s="292" t="str">
        <f>'Historical VAR Data'!F3743</f>
        <v>108.64</v>
      </c>
      <c r="D2442" s="329">
        <f t="shared" si="74"/>
        <v>-0.22681659668351001</v>
      </c>
      <c r="E2442" s="329">
        <v>6.4474532559645752E-4</v>
      </c>
      <c r="G2442">
        <v>2431</v>
      </c>
      <c r="H2442">
        <f t="shared" ca="1" si="75"/>
        <v>-8.6010813887255309E-3</v>
      </c>
    </row>
    <row r="2443" spans="2:8">
      <c r="B2443" s="293">
        <f>'Historical VAR Data'!B670</f>
        <v>44722</v>
      </c>
      <c r="C2443" s="292" t="str">
        <f>'Historical VAR Data'!F670</f>
        <v>140.51</v>
      </c>
      <c r="D2443" s="329">
        <f t="shared" si="74"/>
        <v>3.4877036090705844</v>
      </c>
      <c r="E2443" s="329">
        <v>6.4093433983765434E-4</v>
      </c>
      <c r="G2443">
        <v>2432</v>
      </c>
      <c r="H2443">
        <f t="shared" ca="1" si="75"/>
        <v>2.6425061148032575E-2</v>
      </c>
    </row>
    <row r="2444" spans="2:8">
      <c r="B2444" s="293">
        <f>'Historical VAR Data'!B5005</f>
        <v>38309</v>
      </c>
      <c r="C2444" s="292" t="str">
        <f>'Historical VAR Data'!F5005</f>
        <v>31.31</v>
      </c>
      <c r="D2444" s="329">
        <f t="shared" ref="D2444:D2507" si="76">(C2444-C2445)/C2445</f>
        <v>-0.60522002269575081</v>
      </c>
      <c r="E2444" s="329">
        <v>6.3918184723552485E-4</v>
      </c>
      <c r="G2444">
        <v>2433</v>
      </c>
      <c r="H2444">
        <f t="shared" ca="1" si="75"/>
        <v>2.1911817138631006E-2</v>
      </c>
    </row>
    <row r="2445" spans="2:8">
      <c r="B2445" s="293">
        <f>'Historical VAR Data'!B2787</f>
        <v>41585</v>
      </c>
      <c r="C2445" s="292" t="str">
        <f>'Historical VAR Data'!F2787</f>
        <v>79.31</v>
      </c>
      <c r="D2445" s="329">
        <f t="shared" si="76"/>
        <v>-7.508447002878167E-3</v>
      </c>
      <c r="E2445" s="329">
        <v>6.3083522583897496E-4</v>
      </c>
      <c r="G2445">
        <v>2434</v>
      </c>
      <c r="H2445">
        <f t="shared" ref="H2445:H2508" ca="1" si="77">_xlfn.NORM.INV(RAND(),N$12,N$13)</f>
        <v>-1.6792998676729118E-3</v>
      </c>
    </row>
    <row r="2446" spans="2:8">
      <c r="B2446" s="293">
        <f>'Historical VAR Data'!B3016</f>
        <v>41248</v>
      </c>
      <c r="C2446" s="292" t="str">
        <f>'Historical VAR Data'!F3016</f>
        <v>79.91</v>
      </c>
      <c r="D2446" s="329">
        <f t="shared" si="76"/>
        <v>-4.2367601246106343E-3</v>
      </c>
      <c r="E2446" s="329">
        <v>6.260956674179459E-4</v>
      </c>
      <c r="G2446">
        <v>2435</v>
      </c>
      <c r="H2446">
        <f t="shared" ca="1" si="77"/>
        <v>2.228524269783452E-5</v>
      </c>
    </row>
    <row r="2447" spans="2:8">
      <c r="B2447" s="293">
        <f>'Historical VAR Data'!B2610</f>
        <v>41844</v>
      </c>
      <c r="C2447" s="292" t="str">
        <f>'Historical VAR Data'!F2610</f>
        <v>80.25</v>
      </c>
      <c r="D2447" s="329">
        <f t="shared" si="76"/>
        <v>-0.44459824209287846</v>
      </c>
      <c r="E2447" s="329">
        <v>6.2344139650869271E-4</v>
      </c>
      <c r="G2447">
        <v>2436</v>
      </c>
      <c r="H2447">
        <f t="shared" ca="1" si="77"/>
        <v>1.5317658150848675E-2</v>
      </c>
    </row>
    <row r="2448" spans="2:8">
      <c r="B2448" s="293">
        <f>'Historical VAR Data'!B632</f>
        <v>44776</v>
      </c>
      <c r="C2448" s="292" t="str">
        <f>'Historical VAR Data'!F632</f>
        <v>144.49</v>
      </c>
      <c r="D2448" s="329">
        <f t="shared" si="76"/>
        <v>1.2439819847802456</v>
      </c>
      <c r="E2448" s="329">
        <v>6.2326869806096543E-4</v>
      </c>
      <c r="G2448">
        <v>2437</v>
      </c>
      <c r="H2448">
        <f t="shared" ca="1" si="77"/>
        <v>-3.0183590643897074E-2</v>
      </c>
    </row>
    <row r="2449" spans="2:8">
      <c r="B2449" s="293">
        <f>'Historical VAR Data'!B4444</f>
        <v>39133</v>
      </c>
      <c r="C2449" s="292" t="str">
        <f>'Historical VAR Data'!F4444</f>
        <v>64.39</v>
      </c>
      <c r="D2449" s="329">
        <f t="shared" si="76"/>
        <v>-0.33391952001655117</v>
      </c>
      <c r="E2449" s="329">
        <v>6.2160062160071885E-4</v>
      </c>
      <c r="G2449">
        <v>2438</v>
      </c>
      <c r="H2449">
        <f t="shared" ca="1" si="77"/>
        <v>1.2392552187724415E-2</v>
      </c>
    </row>
    <row r="2450" spans="2:8">
      <c r="B2450" s="293">
        <f>'Historical VAR Data'!B1733</f>
        <v>43150</v>
      </c>
      <c r="C2450" s="292" t="str">
        <f>'Historical VAR Data'!F1733</f>
        <v>96.67</v>
      </c>
      <c r="D2450" s="329">
        <f t="shared" si="76"/>
        <v>-0.34354203449680831</v>
      </c>
      <c r="E2450" s="329">
        <v>6.2105372114690271E-4</v>
      </c>
      <c r="G2450">
        <v>2439</v>
      </c>
      <c r="H2450">
        <f t="shared" ca="1" si="77"/>
        <v>-1.5108849616951636E-2</v>
      </c>
    </row>
    <row r="2451" spans="2:8">
      <c r="B2451" s="293">
        <f>'Historical VAR Data'!B593</f>
        <v>44834</v>
      </c>
      <c r="C2451" s="292" t="str">
        <f>'Historical VAR Data'!F593</f>
        <v>147.26</v>
      </c>
      <c r="D2451" s="329">
        <f t="shared" si="76"/>
        <v>0.77850241545893717</v>
      </c>
      <c r="E2451" s="329">
        <v>6.1153767751582133E-4</v>
      </c>
      <c r="G2451">
        <v>2440</v>
      </c>
      <c r="H2451">
        <f t="shared" ca="1" si="77"/>
        <v>-9.2618078211382307E-3</v>
      </c>
    </row>
    <row r="2452" spans="2:8">
      <c r="B2452" s="293">
        <f>'Historical VAR Data'!B3292</f>
        <v>40834</v>
      </c>
      <c r="C2452" s="292" t="str">
        <f>'Historical VAR Data'!F3292</f>
        <v>82.80</v>
      </c>
      <c r="D2452" s="329">
        <f t="shared" si="76"/>
        <v>-3.1302672766675308E-3</v>
      </c>
      <c r="E2452" s="329">
        <v>6.0422960725072092E-4</v>
      </c>
      <c r="G2452">
        <v>2441</v>
      </c>
      <c r="H2452">
        <f t="shared" ca="1" si="77"/>
        <v>-2.1767647129286543E-3</v>
      </c>
    </row>
    <row r="2453" spans="2:8">
      <c r="B2453" s="293">
        <f>'Historical VAR Data'!B3175</f>
        <v>41011</v>
      </c>
      <c r="C2453" s="292" t="str">
        <f>'Historical VAR Data'!F3175</f>
        <v>83.06</v>
      </c>
      <c r="D2453" s="329">
        <f t="shared" si="76"/>
        <v>-3.0008402352658743E-3</v>
      </c>
      <c r="E2453" s="329">
        <v>6.0233706782311961E-4</v>
      </c>
      <c r="G2453">
        <v>2442</v>
      </c>
      <c r="H2453">
        <f t="shared" ca="1" si="77"/>
        <v>-1.7931740852065527E-2</v>
      </c>
    </row>
    <row r="2454" spans="2:8">
      <c r="B2454" s="293">
        <f>'Historical VAR Data'!B3037</f>
        <v>41214</v>
      </c>
      <c r="C2454" s="292" t="str">
        <f>'Historical VAR Data'!F3037</f>
        <v>83.31</v>
      </c>
      <c r="D2454" s="329">
        <f t="shared" si="76"/>
        <v>-0.16681668166816674</v>
      </c>
      <c r="E2454" s="329">
        <v>6.0052846504920912E-4</v>
      </c>
      <c r="G2454">
        <v>2443</v>
      </c>
      <c r="H2454">
        <f t="shared" ca="1" si="77"/>
        <v>-4.536874817175874E-2</v>
      </c>
    </row>
    <row r="2455" spans="2:8">
      <c r="B2455" s="293">
        <f>'Historical VAR Data'!B1699</f>
        <v>43201</v>
      </c>
      <c r="C2455" s="292" t="str">
        <f>'Historical VAR Data'!F1699</f>
        <v>99.99</v>
      </c>
      <c r="D2455" s="329">
        <f t="shared" si="76"/>
        <v>0.19419562880687913</v>
      </c>
      <c r="E2455" s="329">
        <v>6.0042029420582469E-4</v>
      </c>
      <c r="G2455">
        <v>2444</v>
      </c>
      <c r="H2455">
        <f t="shared" ca="1" si="77"/>
        <v>-5.6065473055540525E-3</v>
      </c>
    </row>
    <row r="2456" spans="2:8">
      <c r="B2456" s="293">
        <f>'Historical VAR Data'!B2142</f>
        <v>42545</v>
      </c>
      <c r="C2456" s="292" t="str">
        <f>'Historical VAR Data'!F2142</f>
        <v>83.73</v>
      </c>
      <c r="D2456" s="329">
        <f t="shared" si="76"/>
        <v>0.24561142517108012</v>
      </c>
      <c r="E2456" s="329">
        <v>5.9751434034413422E-4</v>
      </c>
      <c r="G2456">
        <v>2445</v>
      </c>
      <c r="H2456">
        <f t="shared" ca="1" si="77"/>
        <v>-2.8002599747205436E-2</v>
      </c>
    </row>
    <row r="2457" spans="2:8">
      <c r="B2457" s="293">
        <f>'Historical VAR Data'!B1126</f>
        <v>44054</v>
      </c>
      <c r="C2457" s="292" t="str">
        <f>'Historical VAR Data'!F1126</f>
        <v>67.22</v>
      </c>
      <c r="D2457" s="329">
        <f t="shared" si="76"/>
        <v>-0.79238348210149168</v>
      </c>
      <c r="E2457" s="329">
        <v>5.9541530217314736E-4</v>
      </c>
      <c r="G2457">
        <v>2446</v>
      </c>
      <c r="H2457">
        <f t="shared" ca="1" si="77"/>
        <v>1.1414099523321041E-2</v>
      </c>
    </row>
    <row r="2458" spans="2:8">
      <c r="B2458" s="293">
        <f>'Historical VAR Data'!B259</f>
        <v>45330</v>
      </c>
      <c r="C2458" s="292" t="str">
        <f>'Historical VAR Data'!F259</f>
        <v>323.77</v>
      </c>
      <c r="D2458" s="329">
        <f t="shared" si="76"/>
        <v>2.1333591406174395</v>
      </c>
      <c r="E2458" s="329">
        <v>5.8718091352987737E-4</v>
      </c>
      <c r="G2458">
        <v>2447</v>
      </c>
      <c r="H2458">
        <f t="shared" ca="1" si="77"/>
        <v>8.0049229790493358E-3</v>
      </c>
    </row>
    <row r="2459" spans="2:8">
      <c r="B2459" s="293">
        <f>'Historical VAR Data'!B1799</f>
        <v>43053</v>
      </c>
      <c r="C2459" s="292" t="str">
        <f>'Historical VAR Data'!F1799</f>
        <v>103.33</v>
      </c>
      <c r="D2459" s="329">
        <f t="shared" si="76"/>
        <v>0.19705746061167756</v>
      </c>
      <c r="E2459" s="329">
        <v>5.8100125883608282E-4</v>
      </c>
      <c r="G2459">
        <v>2448</v>
      </c>
      <c r="H2459">
        <f t="shared" ca="1" si="77"/>
        <v>-1.0940630417197676E-2</v>
      </c>
    </row>
    <row r="2460" spans="2:8">
      <c r="B2460" s="293">
        <f>'Historical VAR Data'!B4297</f>
        <v>39345</v>
      </c>
      <c r="C2460" s="292" t="str">
        <f>'Historical VAR Data'!F4297</f>
        <v>86.32</v>
      </c>
      <c r="D2460" s="329">
        <f t="shared" si="76"/>
        <v>-0.18016905689049303</v>
      </c>
      <c r="E2460" s="329">
        <v>5.7957575055056401E-4</v>
      </c>
      <c r="G2460">
        <v>2449</v>
      </c>
      <c r="H2460">
        <f t="shared" ca="1" si="77"/>
        <v>-1.0493096267450678E-2</v>
      </c>
    </row>
    <row r="2461" spans="2:8">
      <c r="B2461" s="293">
        <f>'Historical VAR Data'!B1781</f>
        <v>43077</v>
      </c>
      <c r="C2461" s="292" t="str">
        <f>'Historical VAR Data'!F1781</f>
        <v>105.29</v>
      </c>
      <c r="D2461" s="329">
        <f t="shared" si="76"/>
        <v>0.1920072455564362</v>
      </c>
      <c r="E2461" s="329">
        <v>5.7017960657609304E-4</v>
      </c>
      <c r="G2461">
        <v>2450</v>
      </c>
      <c r="H2461">
        <f t="shared" ca="1" si="77"/>
        <v>-1.927622038356068E-2</v>
      </c>
    </row>
    <row r="2462" spans="2:8">
      <c r="B2462" s="293">
        <f>'Historical VAR Data'!B3347</f>
        <v>40751</v>
      </c>
      <c r="C2462" s="292" t="str">
        <f>'Historical VAR Data'!F3347</f>
        <v>88.33</v>
      </c>
      <c r="D2462" s="329">
        <f t="shared" si="76"/>
        <v>-0.75144915301930337</v>
      </c>
      <c r="E2462" s="329">
        <v>5.6637970095148565E-4</v>
      </c>
      <c r="G2462">
        <v>2451</v>
      </c>
      <c r="H2462">
        <f t="shared" ca="1" si="77"/>
        <v>-4.5220237028231105E-3</v>
      </c>
    </row>
    <row r="2463" spans="2:8">
      <c r="B2463" s="293">
        <f>'Historical VAR Data'!B206</f>
        <v>45412</v>
      </c>
      <c r="C2463" s="292" t="str">
        <f>'Historical VAR Data'!F206</f>
        <v>355.38</v>
      </c>
      <c r="D2463" s="329">
        <f t="shared" si="76"/>
        <v>8.9490481522956316</v>
      </c>
      <c r="E2463" s="329">
        <v>5.6309476884956538E-4</v>
      </c>
      <c r="G2463">
        <v>2452</v>
      </c>
      <c r="H2463">
        <f t="shared" ca="1" si="77"/>
        <v>9.6821234281558536E-3</v>
      </c>
    </row>
    <row r="2464" spans="2:8">
      <c r="B2464" s="293">
        <f>'Historical VAR Data'!B4858</f>
        <v>38520</v>
      </c>
      <c r="C2464" s="292" t="str">
        <f>'Historical VAR Data'!F4858</f>
        <v>35.72</v>
      </c>
      <c r="D2464" s="329">
        <f t="shared" si="76"/>
        <v>-7.2262367982211797E-3</v>
      </c>
      <c r="E2464" s="329">
        <v>5.6022408963574285E-4</v>
      </c>
      <c r="G2464">
        <v>2453</v>
      </c>
      <c r="H2464">
        <f t="shared" ca="1" si="77"/>
        <v>8.7215304506278908E-3</v>
      </c>
    </row>
    <row r="2465" spans="2:8">
      <c r="B2465" s="293">
        <f>'Historical VAR Data'!B4870</f>
        <v>38504</v>
      </c>
      <c r="C2465" s="292" t="str">
        <f>'Historical VAR Data'!F4870</f>
        <v>35.98</v>
      </c>
      <c r="D2465" s="329">
        <f t="shared" si="76"/>
        <v>-0.50406616126809101</v>
      </c>
      <c r="E2465" s="329">
        <v>5.5617352614004503E-4</v>
      </c>
      <c r="G2465">
        <v>2454</v>
      </c>
      <c r="H2465">
        <f t="shared" ca="1" si="77"/>
        <v>-7.349882689359437E-3</v>
      </c>
    </row>
    <row r="2466" spans="2:8">
      <c r="B2466" s="293">
        <f>'Historical VAR Data'!B4403</f>
        <v>39192</v>
      </c>
      <c r="C2466" s="292" t="str">
        <f>'Historical VAR Data'!F4403</f>
        <v>72.55</v>
      </c>
      <c r="D2466" s="329">
        <f t="shared" si="76"/>
        <v>-0.20248433549521822</v>
      </c>
      <c r="E2466" s="329">
        <v>5.5164804854491848E-4</v>
      </c>
      <c r="G2466">
        <v>2455</v>
      </c>
      <c r="H2466">
        <f t="shared" ca="1" si="77"/>
        <v>-1.7888562286544708E-2</v>
      </c>
    </row>
    <row r="2467" spans="2:8">
      <c r="B2467" s="293">
        <f>'Historical VAR Data'!B3860</f>
        <v>40001</v>
      </c>
      <c r="C2467" s="292" t="str">
        <f>'Historical VAR Data'!F3860</f>
        <v>90.97</v>
      </c>
      <c r="D2467" s="329">
        <f t="shared" si="76"/>
        <v>1.4834834834834834</v>
      </c>
      <c r="E2467" s="329">
        <v>5.4993400791901849E-4</v>
      </c>
      <c r="G2467">
        <v>2456</v>
      </c>
      <c r="H2467">
        <f t="shared" ca="1" si="77"/>
        <v>-1.7320349685365034E-2</v>
      </c>
    </row>
    <row r="2468" spans="2:8">
      <c r="B2468" s="293">
        <f>'Historical VAR Data'!B4908</f>
        <v>38449</v>
      </c>
      <c r="C2468" s="292" t="str">
        <f>'Historical VAR Data'!F4908</f>
        <v>36.63</v>
      </c>
      <c r="D2468" s="329">
        <f t="shared" si="76"/>
        <v>-0.50878369317419869</v>
      </c>
      <c r="E2468" s="329">
        <v>5.4629882545761065E-4</v>
      </c>
      <c r="G2468">
        <v>2457</v>
      </c>
      <c r="H2468">
        <f t="shared" ca="1" si="77"/>
        <v>-1.6102526751670374E-2</v>
      </c>
    </row>
    <row r="2469" spans="2:8">
      <c r="B2469" s="293">
        <f>'Historical VAR Data'!B1177</f>
        <v>43983</v>
      </c>
      <c r="C2469" s="292" t="str">
        <f>'Historical VAR Data'!F1177</f>
        <v>74.57</v>
      </c>
      <c r="D2469" s="329">
        <f t="shared" si="76"/>
        <v>-0.21114989950280341</v>
      </c>
      <c r="E2469" s="329">
        <v>5.3669663222852596E-4</v>
      </c>
      <c r="G2469">
        <v>2458</v>
      </c>
      <c r="H2469">
        <f t="shared" ca="1" si="77"/>
        <v>-1.1209322984835606E-2</v>
      </c>
    </row>
    <row r="2470" spans="2:8">
      <c r="B2470" s="293">
        <f>'Historical VAR Data'!B4193</f>
        <v>39497</v>
      </c>
      <c r="C2470" s="292" t="str">
        <f>'Historical VAR Data'!F4193</f>
        <v>94.53</v>
      </c>
      <c r="D2470" s="329">
        <f t="shared" si="76"/>
        <v>1.3859162039374056</v>
      </c>
      <c r="E2470" s="329">
        <v>5.2921253175272176E-4</v>
      </c>
      <c r="G2470">
        <v>2459</v>
      </c>
      <c r="H2470">
        <f t="shared" ca="1" si="77"/>
        <v>1.3775379084684939E-2</v>
      </c>
    </row>
    <row r="2471" spans="2:8">
      <c r="B2471" s="293">
        <f>'Historical VAR Data'!B4836</f>
        <v>38552</v>
      </c>
      <c r="C2471" s="292" t="str">
        <f>'Historical VAR Data'!F4836</f>
        <v>39.62</v>
      </c>
      <c r="D2471" s="329">
        <f t="shared" si="76"/>
        <v>-0.60541778707300076</v>
      </c>
      <c r="E2471" s="329">
        <v>5.0505050505040454E-4</v>
      </c>
      <c r="G2471">
        <v>2460</v>
      </c>
      <c r="H2471">
        <f t="shared" ca="1" si="77"/>
        <v>1.0226246526663348E-2</v>
      </c>
    </row>
    <row r="2472" spans="2:8">
      <c r="B2472" s="293">
        <f>'Historical VAR Data'!B3672</f>
        <v>40283</v>
      </c>
      <c r="C2472" s="292" t="str">
        <f>'Historical VAR Data'!F3672</f>
        <v>100.41</v>
      </c>
      <c r="D2472" s="329">
        <f t="shared" si="76"/>
        <v>0.17713950762016412</v>
      </c>
      <c r="E2472" s="329">
        <v>4.9820645675565127E-4</v>
      </c>
      <c r="G2472">
        <v>2461</v>
      </c>
      <c r="H2472">
        <f t="shared" ca="1" si="77"/>
        <v>-5.6298540340924035E-3</v>
      </c>
    </row>
    <row r="2473" spans="2:8">
      <c r="B2473" s="293">
        <f>'Historical VAR Data'!B1293</f>
        <v>43808</v>
      </c>
      <c r="C2473" s="292" t="str">
        <f>'Historical VAR Data'!F1293</f>
        <v>85.30</v>
      </c>
      <c r="D2473" s="329">
        <f t="shared" si="76"/>
        <v>-0.22496819916409236</v>
      </c>
      <c r="E2473" s="329">
        <v>4.6915317851269105E-4</v>
      </c>
      <c r="G2473">
        <v>2462</v>
      </c>
      <c r="H2473">
        <f t="shared" ca="1" si="77"/>
        <v>1.3663950193357611E-2</v>
      </c>
    </row>
    <row r="2474" spans="2:8">
      <c r="B2474" s="293">
        <f>'Historical VAR Data'!B3741</f>
        <v>40177</v>
      </c>
      <c r="C2474" s="292" t="str">
        <f>'Historical VAR Data'!F3741</f>
        <v>110.06</v>
      </c>
      <c r="D2474" s="329">
        <f t="shared" si="76"/>
        <v>-1.4593965440057262E-2</v>
      </c>
      <c r="E2474" s="329">
        <v>4.5450413598761163E-4</v>
      </c>
      <c r="G2474">
        <v>2463</v>
      </c>
      <c r="H2474">
        <f t="shared" ca="1" si="77"/>
        <v>3.0473848288779196E-3</v>
      </c>
    </row>
    <row r="2475" spans="2:8">
      <c r="B2475" s="293">
        <f>'Historical VAR Data'!B4244</f>
        <v>39422</v>
      </c>
      <c r="C2475" s="292" t="str">
        <f>'Historical VAR Data'!F4244</f>
        <v>111.69</v>
      </c>
      <c r="D2475" s="329">
        <f t="shared" si="76"/>
        <v>0.24737547464820181</v>
      </c>
      <c r="E2475" s="329">
        <v>4.4786814761731597E-4</v>
      </c>
      <c r="G2475">
        <v>2464</v>
      </c>
      <c r="H2475">
        <f t="shared" ca="1" si="77"/>
        <v>-2.5094514850333045E-2</v>
      </c>
    </row>
    <row r="2476" spans="2:8">
      <c r="B2476" s="293">
        <f>'Historical VAR Data'!B1311</f>
        <v>43782</v>
      </c>
      <c r="C2476" s="292" t="str">
        <f>'Historical VAR Data'!F1311</f>
        <v>89.54</v>
      </c>
      <c r="D2476" s="329">
        <f t="shared" si="76"/>
        <v>-1.9062226117440784E-2</v>
      </c>
      <c r="E2476" s="329">
        <v>4.4692737430174586E-4</v>
      </c>
      <c r="G2476">
        <v>2465</v>
      </c>
      <c r="H2476">
        <f t="shared" ca="1" si="77"/>
        <v>-3.2747074450993232E-3</v>
      </c>
    </row>
    <row r="2477" spans="2:8">
      <c r="B2477" s="293">
        <f>'Historical VAR Data'!B1316</f>
        <v>43774</v>
      </c>
      <c r="C2477" s="292" t="str">
        <f>'Historical VAR Data'!F1316</f>
        <v>91.28</v>
      </c>
      <c r="D2477" s="329">
        <f t="shared" si="76"/>
        <v>-4.3802014892676351E-4</v>
      </c>
      <c r="E2477" s="329">
        <v>4.3840420868047187E-4</v>
      </c>
      <c r="G2477">
        <v>2466</v>
      </c>
      <c r="H2477">
        <f t="shared" ca="1" si="77"/>
        <v>1.3479771497182122E-2</v>
      </c>
    </row>
    <row r="2478" spans="2:8">
      <c r="B2478" s="293">
        <f>'Historical VAR Data'!B1315</f>
        <v>43775</v>
      </c>
      <c r="C2478" s="292" t="str">
        <f>'Historical VAR Data'!F1315</f>
        <v>91.32</v>
      </c>
      <c r="D2478" s="329">
        <f t="shared" si="76"/>
        <v>0.31490280777537782</v>
      </c>
      <c r="E2478" s="329">
        <v>4.3821209465372523E-4</v>
      </c>
      <c r="G2478">
        <v>2467</v>
      </c>
      <c r="H2478">
        <f t="shared" ca="1" si="77"/>
        <v>-1.8533224138965456E-3</v>
      </c>
    </row>
    <row r="2479" spans="2:8">
      <c r="B2479" s="293">
        <f>'Historical VAR Data'!B4367</f>
        <v>39246</v>
      </c>
      <c r="C2479" s="292" t="str">
        <f>'Historical VAR Data'!F4367</f>
        <v>69.45</v>
      </c>
      <c r="D2479" s="329">
        <f t="shared" si="76"/>
        <v>0.49098325461571501</v>
      </c>
      <c r="E2479" s="329">
        <v>4.3215211754539236E-4</v>
      </c>
      <c r="G2479">
        <v>2468</v>
      </c>
      <c r="H2479">
        <f t="shared" ca="1" si="77"/>
        <v>1.3918444777035657E-2</v>
      </c>
    </row>
    <row r="2480" spans="2:8">
      <c r="B2480" s="293">
        <f>'Historical VAR Data'!B4737</f>
        <v>38699</v>
      </c>
      <c r="C2480" s="292" t="str">
        <f>'Historical VAR Data'!F4737</f>
        <v>46.58</v>
      </c>
      <c r="D2480" s="329">
        <f t="shared" si="76"/>
        <v>-0.50509987250318744</v>
      </c>
      <c r="E2480" s="329">
        <v>4.295532646047255E-4</v>
      </c>
      <c r="G2480">
        <v>2469</v>
      </c>
      <c r="H2480">
        <f t="shared" ca="1" si="77"/>
        <v>1.7512407034674382E-2</v>
      </c>
    </row>
    <row r="2481" spans="2:8">
      <c r="B2481" s="293">
        <f>'Historical VAR Data'!B932</f>
        <v>44340</v>
      </c>
      <c r="C2481" s="292" t="str">
        <f>'Historical VAR Data'!F932</f>
        <v>94.12</v>
      </c>
      <c r="D2481" s="329">
        <f t="shared" si="76"/>
        <v>-9.6801346801346968E-3</v>
      </c>
      <c r="E2481" s="329">
        <v>4.2517006802727733E-4</v>
      </c>
      <c r="G2481">
        <v>2470</v>
      </c>
      <c r="H2481">
        <f t="shared" ca="1" si="77"/>
        <v>-2.0519305153101946E-2</v>
      </c>
    </row>
    <row r="2482" spans="2:8">
      <c r="B2482" s="293">
        <f>'Historical VAR Data'!B867</f>
        <v>44433</v>
      </c>
      <c r="C2482" s="292" t="str">
        <f>'Historical VAR Data'!F867</f>
        <v>95.04</v>
      </c>
      <c r="D2482" s="329">
        <f t="shared" si="76"/>
        <v>0.31616119651017882</v>
      </c>
      <c r="E2482" s="329">
        <v>4.210526315790132E-4</v>
      </c>
      <c r="G2482">
        <v>2471</v>
      </c>
      <c r="H2482">
        <f t="shared" ca="1" si="77"/>
        <v>5.7860828957357457E-3</v>
      </c>
    </row>
    <row r="2483" spans="2:8">
      <c r="B2483" s="293">
        <f>'Historical VAR Data'!B2518</f>
        <v>41988</v>
      </c>
      <c r="C2483" s="292" t="str">
        <f>'Historical VAR Data'!F2518</f>
        <v>72.21</v>
      </c>
      <c r="D2483" s="329">
        <f t="shared" si="76"/>
        <v>-6.329984863079785E-3</v>
      </c>
      <c r="E2483" s="329">
        <v>4.1562759767230429E-4</v>
      </c>
      <c r="G2483">
        <v>2472</v>
      </c>
      <c r="H2483">
        <f t="shared" ca="1" si="77"/>
        <v>6.2027722960087718E-2</v>
      </c>
    </row>
    <row r="2484" spans="2:8">
      <c r="B2484" s="293">
        <f>'Historical VAR Data'!B2374</f>
        <v>42200</v>
      </c>
      <c r="C2484" s="292" t="str">
        <f>'Historical VAR Data'!F2374</f>
        <v>72.67</v>
      </c>
      <c r="D2484" s="329">
        <f t="shared" si="76"/>
        <v>-0.40434426229508197</v>
      </c>
      <c r="E2484" s="329">
        <v>4.1299559471367201E-4</v>
      </c>
      <c r="G2484">
        <v>2473</v>
      </c>
      <c r="H2484">
        <f t="shared" ca="1" si="77"/>
        <v>-2.2928916639403909E-2</v>
      </c>
    </row>
    <row r="2485" spans="2:8">
      <c r="B2485" s="293">
        <f>'Historical VAR Data'!B721</f>
        <v>44648</v>
      </c>
      <c r="C2485" s="292" t="str">
        <f>'Historical VAR Data'!F721</f>
        <v>122.00</v>
      </c>
      <c r="D2485" s="329">
        <f t="shared" si="76"/>
        <v>0.24173027989821882</v>
      </c>
      <c r="E2485" s="329">
        <v>4.1000410004097708E-4</v>
      </c>
      <c r="G2485">
        <v>2474</v>
      </c>
      <c r="H2485">
        <f t="shared" ca="1" si="77"/>
        <v>1.7535509727466109E-2</v>
      </c>
    </row>
    <row r="2486" spans="2:8">
      <c r="B2486" s="293">
        <f>'Historical VAR Data'!B897</f>
        <v>44389</v>
      </c>
      <c r="C2486" s="292" t="str">
        <f>'Historical VAR Data'!F897</f>
        <v>98.25</v>
      </c>
      <c r="D2486" s="329">
        <f t="shared" si="76"/>
        <v>0.31455713138881464</v>
      </c>
      <c r="E2486" s="329">
        <v>4.0729049994915237E-4</v>
      </c>
      <c r="G2486">
        <v>2475</v>
      </c>
      <c r="H2486">
        <f t="shared" ca="1" si="77"/>
        <v>-2.1198564409792255E-2</v>
      </c>
    </row>
    <row r="2487" spans="2:8">
      <c r="B2487" s="293">
        <f>'Historical VAR Data'!B2810</f>
        <v>41550</v>
      </c>
      <c r="C2487" s="292" t="str">
        <f>'Historical VAR Data'!F2810</f>
        <v>74.74</v>
      </c>
      <c r="D2487" s="329">
        <f t="shared" si="76"/>
        <v>-0.25431507532674857</v>
      </c>
      <c r="E2487" s="329">
        <v>4.0155267032527289E-4</v>
      </c>
      <c r="G2487">
        <v>2476</v>
      </c>
      <c r="H2487">
        <f t="shared" ca="1" si="77"/>
        <v>-1.8380700302593311E-2</v>
      </c>
    </row>
    <row r="2488" spans="2:8">
      <c r="B2488" s="293">
        <f>'Historical VAR Data'!B1459</f>
        <v>43557</v>
      </c>
      <c r="C2488" s="292" t="str">
        <f>'Historical VAR Data'!F1459</f>
        <v>100.23</v>
      </c>
      <c r="D2488" s="329">
        <f t="shared" si="76"/>
        <v>0.32177238559936711</v>
      </c>
      <c r="E2488" s="329">
        <v>3.9924144126166539E-4</v>
      </c>
      <c r="G2488">
        <v>2477</v>
      </c>
      <c r="H2488">
        <f t="shared" ca="1" si="77"/>
        <v>1.2175767176913852E-2</v>
      </c>
    </row>
    <row r="2489" spans="2:8">
      <c r="B2489" s="293">
        <f>'Historical VAR Data'!B2946</f>
        <v>41347</v>
      </c>
      <c r="C2489" s="292" t="str">
        <f>'Historical VAR Data'!F2946</f>
        <v>75.83</v>
      </c>
      <c r="D2489" s="329">
        <f t="shared" si="76"/>
        <v>-0.80600184199754399</v>
      </c>
      <c r="E2489" s="329">
        <v>3.9577836411610999E-4</v>
      </c>
      <c r="G2489">
        <v>2478</v>
      </c>
      <c r="H2489">
        <f t="shared" ca="1" si="77"/>
        <v>-1.7067041248497884E-2</v>
      </c>
    </row>
    <row r="2490" spans="2:8">
      <c r="B2490" s="293">
        <f>'Historical VAR Data'!B134</f>
        <v>45518</v>
      </c>
      <c r="C2490" s="292" t="str">
        <f>'Historical VAR Data'!F134</f>
        <v>390.88</v>
      </c>
      <c r="D2490" s="329">
        <f t="shared" si="76"/>
        <v>3.5266936884771281</v>
      </c>
      <c r="E2490" s="329">
        <v>3.838968085378068E-4</v>
      </c>
      <c r="G2490">
        <v>2479</v>
      </c>
      <c r="H2490">
        <f t="shared" ca="1" si="77"/>
        <v>-2.9077044513249662E-3</v>
      </c>
    </row>
    <row r="2491" spans="2:8">
      <c r="B2491" s="293">
        <f>'Historical VAR Data'!B2079</f>
        <v>42640</v>
      </c>
      <c r="C2491" s="292" t="str">
        <f>'Historical VAR Data'!F2079</f>
        <v>86.35</v>
      </c>
      <c r="D2491" s="329">
        <f t="shared" si="76"/>
        <v>-4.0235634100255692E-2</v>
      </c>
      <c r="E2491" s="329">
        <v>3.475440222428306E-4</v>
      </c>
      <c r="G2491">
        <v>2480</v>
      </c>
      <c r="H2491">
        <f t="shared" ca="1" si="77"/>
        <v>-9.0203609656556941E-3</v>
      </c>
    </row>
    <row r="2492" spans="2:8">
      <c r="B2492" s="293">
        <f>'Historical VAR Data'!B3421</f>
        <v>40644</v>
      </c>
      <c r="C2492" s="292" t="str">
        <f>'Historical VAR Data'!F3421</f>
        <v>89.97</v>
      </c>
      <c r="D2492" s="329">
        <f t="shared" si="76"/>
        <v>-1.1101340954055893E-2</v>
      </c>
      <c r="E2492" s="329">
        <v>3.3355570380254768E-4</v>
      </c>
      <c r="G2492">
        <v>2481</v>
      </c>
      <c r="H2492">
        <f t="shared" ca="1" si="77"/>
        <v>1.4982736025989637E-2</v>
      </c>
    </row>
    <row r="2493" spans="2:8">
      <c r="B2493" s="293">
        <f>'Historical VAR Data'!B1895</f>
        <v>42913</v>
      </c>
      <c r="C2493" s="292" t="str">
        <f>'Historical VAR Data'!F1895</f>
        <v>90.98</v>
      </c>
      <c r="D2493" s="329">
        <f t="shared" si="76"/>
        <v>-0.25560464735722466</v>
      </c>
      <c r="E2493" s="329">
        <v>3.2985156679495476E-4</v>
      </c>
      <c r="G2493">
        <v>2482</v>
      </c>
      <c r="H2493">
        <f t="shared" ca="1" si="77"/>
        <v>-3.0177200538360229E-2</v>
      </c>
    </row>
    <row r="2494" spans="2:8">
      <c r="B2494" s="293">
        <f>'Historical VAR Data'!B752</f>
        <v>44601</v>
      </c>
      <c r="C2494" s="292" t="str">
        <f>'Historical VAR Data'!F752</f>
        <v>122.22</v>
      </c>
      <c r="D2494" s="329">
        <f t="shared" si="76"/>
        <v>0.99901864573110888</v>
      </c>
      <c r="E2494" s="329">
        <v>3.2738582419374724E-4</v>
      </c>
      <c r="G2494">
        <v>2483</v>
      </c>
      <c r="H2494">
        <f t="shared" ca="1" si="77"/>
        <v>1.8665104280978463E-3</v>
      </c>
    </row>
    <row r="2495" spans="2:8">
      <c r="B2495" s="293">
        <f>'Historical VAR Data'!B4655</f>
        <v>38824</v>
      </c>
      <c r="C2495" s="292" t="str">
        <f>'Historical VAR Data'!F4655</f>
        <v>61.14</v>
      </c>
      <c r="D2495" s="329">
        <f t="shared" si="76"/>
        <v>-0.33702016916070265</v>
      </c>
      <c r="E2495" s="329">
        <v>3.272251308901035E-4</v>
      </c>
      <c r="G2495">
        <v>2484</v>
      </c>
      <c r="H2495">
        <f t="shared" ca="1" si="77"/>
        <v>-1.5380533583045908E-2</v>
      </c>
    </row>
    <row r="2496" spans="2:8">
      <c r="B2496" s="293">
        <f>'Historical VAR Data'!B1619</f>
        <v>43314</v>
      </c>
      <c r="C2496" s="292" t="str">
        <f>'Historical VAR Data'!F1619</f>
        <v>92.22</v>
      </c>
      <c r="D2496" s="329">
        <f t="shared" si="76"/>
        <v>-3.7809225451009435E-3</v>
      </c>
      <c r="E2496" s="329">
        <v>3.2541490400261566E-4</v>
      </c>
      <c r="G2496">
        <v>2485</v>
      </c>
      <c r="H2496">
        <f t="shared" ca="1" si="77"/>
        <v>-7.5371169333040252E-3</v>
      </c>
    </row>
    <row r="2497" spans="2:8">
      <c r="B2497" s="293">
        <f>'Historical VAR Data'!B2032</f>
        <v>42711</v>
      </c>
      <c r="C2497" s="292" t="str">
        <f>'Historical VAR Data'!F2032</f>
        <v>92.57</v>
      </c>
      <c r="D2497" s="329">
        <f t="shared" si="76"/>
        <v>-0.40492414502442792</v>
      </c>
      <c r="E2497" s="329">
        <v>3.2418413658944156E-4</v>
      </c>
      <c r="G2497">
        <v>2486</v>
      </c>
      <c r="H2497">
        <f t="shared" ca="1" si="77"/>
        <v>5.9426946149164417E-3</v>
      </c>
    </row>
    <row r="2498" spans="2:8">
      <c r="B2498" s="293">
        <f>'Historical VAR Data'!B599</f>
        <v>44826</v>
      </c>
      <c r="C2498" s="292" t="str">
        <f>'Historical VAR Data'!F599</f>
        <v>155.56</v>
      </c>
      <c r="D2498" s="329">
        <f t="shared" si="76"/>
        <v>0.66374331550802146</v>
      </c>
      <c r="E2498" s="329">
        <v>3.2152273165720127E-4</v>
      </c>
      <c r="G2498">
        <v>2487</v>
      </c>
      <c r="H2498">
        <f t="shared" ca="1" si="77"/>
        <v>6.7266285114297606E-3</v>
      </c>
    </row>
    <row r="2499" spans="2:8">
      <c r="B2499" s="293">
        <f>'Historical VAR Data'!B2014</f>
        <v>42737</v>
      </c>
      <c r="C2499" s="292" t="str">
        <f>'Historical VAR Data'!F2014</f>
        <v>93.50</v>
      </c>
      <c r="D2499" s="329">
        <f t="shared" si="76"/>
        <v>-3.548586754693623E-2</v>
      </c>
      <c r="E2499" s="329">
        <v>3.2095859634108419E-4</v>
      </c>
      <c r="G2499">
        <v>2488</v>
      </c>
      <c r="H2499">
        <f t="shared" ca="1" si="77"/>
        <v>-6.6274548763307376E-3</v>
      </c>
    </row>
    <row r="2500" spans="2:8">
      <c r="B2500" s="293">
        <f>'Historical VAR Data'!B1723</f>
        <v>43165</v>
      </c>
      <c r="C2500" s="292" t="str">
        <f>'Historical VAR Data'!F1723</f>
        <v>96.94</v>
      </c>
      <c r="D2500" s="329">
        <f t="shared" si="76"/>
        <v>-0.41187890553904027</v>
      </c>
      <c r="E2500" s="329">
        <v>3.0956557630792628E-4</v>
      </c>
      <c r="G2500">
        <v>2489</v>
      </c>
      <c r="H2500">
        <f t="shared" ca="1" si="77"/>
        <v>4.6837386128464144E-2</v>
      </c>
    </row>
    <row r="2501" spans="2:8">
      <c r="B2501" s="293">
        <f>'Historical VAR Data'!B436</f>
        <v>45069</v>
      </c>
      <c r="C2501" s="292" t="str">
        <f>'Historical VAR Data'!F436</f>
        <v>164.83</v>
      </c>
      <c r="D2501" s="329">
        <f t="shared" si="76"/>
        <v>0.21582946079516133</v>
      </c>
      <c r="E2501" s="329">
        <v>3.0343488287420419E-4</v>
      </c>
      <c r="G2501">
        <v>2490</v>
      </c>
      <c r="H2501">
        <f t="shared" ca="1" si="77"/>
        <v>2.2095908891792866E-2</v>
      </c>
    </row>
    <row r="2502" spans="2:8">
      <c r="B2502" s="293">
        <f>'Historical VAR Data'!B644</f>
        <v>44760</v>
      </c>
      <c r="C2502" s="292" t="str">
        <f>'Historical VAR Data'!F644</f>
        <v>135.57</v>
      </c>
      <c r="D2502" s="329">
        <f t="shared" si="76"/>
        <v>0.31162925696594423</v>
      </c>
      <c r="E2502" s="329">
        <v>2.9513760790962916E-4</v>
      </c>
      <c r="G2502">
        <v>2491</v>
      </c>
      <c r="H2502">
        <f t="shared" ca="1" si="77"/>
        <v>1.0909531586965858E-2</v>
      </c>
    </row>
    <row r="2503" spans="2:8">
      <c r="B2503" s="293">
        <f>'Historical VAR Data'!B1763</f>
        <v>43104</v>
      </c>
      <c r="C2503" s="292" t="str">
        <f>'Historical VAR Data'!F1763</f>
        <v>103.36</v>
      </c>
      <c r="D2503" s="329">
        <f t="shared" si="76"/>
        <v>-0.70775016258093704</v>
      </c>
      <c r="E2503" s="329">
        <v>2.9033194619182363E-4</v>
      </c>
      <c r="G2503">
        <v>2492</v>
      </c>
      <c r="H2503">
        <f t="shared" ca="1" si="77"/>
        <v>1.6216428084443882E-3</v>
      </c>
    </row>
    <row r="2504" spans="2:8">
      <c r="B2504" s="293">
        <f>'Historical VAR Data'!B195</f>
        <v>45428</v>
      </c>
      <c r="C2504" s="292" t="str">
        <f>'Historical VAR Data'!F195</f>
        <v>353.67</v>
      </c>
      <c r="D2504" s="329">
        <f t="shared" si="76"/>
        <v>0.97547897000502715</v>
      </c>
      <c r="E2504" s="329">
        <v>2.8282942557350099E-4</v>
      </c>
      <c r="G2504">
        <v>2493</v>
      </c>
      <c r="H2504">
        <f t="shared" ca="1" si="77"/>
        <v>3.8171426021517407E-2</v>
      </c>
    </row>
    <row r="2505" spans="2:8">
      <c r="B2505" s="293">
        <f>'Historical VAR Data'!B409</f>
        <v>45107</v>
      </c>
      <c r="C2505" s="292" t="str">
        <f>'Historical VAR Data'!F409</f>
        <v>179.03</v>
      </c>
      <c r="D2505" s="329">
        <f t="shared" si="76"/>
        <v>0.6601446587537092</v>
      </c>
      <c r="E2505" s="329">
        <v>2.7936082243832478E-4</v>
      </c>
      <c r="G2505">
        <v>2494</v>
      </c>
      <c r="H2505">
        <f t="shared" ca="1" si="77"/>
        <v>2.2217739489368764E-2</v>
      </c>
    </row>
    <row r="2506" spans="2:8">
      <c r="B2506" s="293">
        <f>'Historical VAR Data'!B3736</f>
        <v>40185</v>
      </c>
      <c r="C2506" s="292" t="str">
        <f>'Historical VAR Data'!F3736</f>
        <v>107.84</v>
      </c>
      <c r="D2506" s="329">
        <f t="shared" si="76"/>
        <v>0.45141318977119793</v>
      </c>
      <c r="E2506" s="329">
        <v>2.7826732214081382E-4</v>
      </c>
      <c r="G2506">
        <v>2495</v>
      </c>
      <c r="H2506">
        <f t="shared" ca="1" si="77"/>
        <v>-1.0755169352565845E-2</v>
      </c>
    </row>
    <row r="2507" spans="2:8">
      <c r="B2507" s="293">
        <f>'Historical VAR Data'!B2414</f>
        <v>42144</v>
      </c>
      <c r="C2507" s="292" t="str">
        <f>'Historical VAR Data'!F2414</f>
        <v>74.30</v>
      </c>
      <c r="D2507" s="329">
        <f t="shared" si="76"/>
        <v>0</v>
      </c>
      <c r="E2507" s="329">
        <v>2.692514808830913E-4</v>
      </c>
      <c r="G2507">
        <v>2496</v>
      </c>
      <c r="H2507">
        <f t="shared" ca="1" si="77"/>
        <v>4.7772215976587644E-3</v>
      </c>
    </row>
    <row r="2508" spans="2:8">
      <c r="B2508" s="293">
        <f>'Historical VAR Data'!B2416</f>
        <v>42142</v>
      </c>
      <c r="C2508" s="292" t="str">
        <f>'Historical VAR Data'!F2416</f>
        <v>74.30</v>
      </c>
      <c r="D2508" s="329">
        <f t="shared" ref="D2508:D2571" si="78">(C2508-C2509)/C2509</f>
        <v>-5.7943451248890672E-2</v>
      </c>
      <c r="E2508" s="329">
        <v>2.692514808830913E-4</v>
      </c>
      <c r="G2508">
        <v>2497</v>
      </c>
      <c r="H2508">
        <f t="shared" ca="1" si="77"/>
        <v>-2.5216033462796095E-2</v>
      </c>
    </row>
    <row r="2509" spans="2:8">
      <c r="B2509" s="293">
        <f>'Historical VAR Data'!B3106</f>
        <v>41109</v>
      </c>
      <c r="C2509" s="292" t="str">
        <f>'Historical VAR Data'!F3106</f>
        <v>78.87</v>
      </c>
      <c r="D2509" s="329">
        <f t="shared" si="78"/>
        <v>-5.7985629648303763E-3</v>
      </c>
      <c r="E2509" s="329">
        <v>2.536461636019053E-4</v>
      </c>
      <c r="G2509">
        <v>2498</v>
      </c>
      <c r="H2509">
        <f t="shared" ref="H2509:H2572" ca="1" si="79">_xlfn.NORM.INV(RAND(),N$12,N$13)</f>
        <v>-6.4134497956984489E-3</v>
      </c>
    </row>
    <row r="2510" spans="2:8">
      <c r="B2510" s="293">
        <f>'Historical VAR Data'!B2996</f>
        <v>41277</v>
      </c>
      <c r="C2510" s="292" t="str">
        <f>'Historical VAR Data'!F2996</f>
        <v>79.33</v>
      </c>
      <c r="D2510" s="329">
        <f t="shared" si="78"/>
        <v>-1.1956657117947538E-2</v>
      </c>
      <c r="E2510" s="329">
        <v>2.5217500945651266E-4</v>
      </c>
      <c r="G2510">
        <v>2499</v>
      </c>
      <c r="H2510">
        <f t="shared" ca="1" si="79"/>
        <v>-1.285691840905886E-2</v>
      </c>
    </row>
    <row r="2511" spans="2:8">
      <c r="B2511" s="293">
        <f>'Historical VAR Data'!B3022</f>
        <v>41239</v>
      </c>
      <c r="C2511" s="292" t="str">
        <f>'Historical VAR Data'!F3022</f>
        <v>80.29</v>
      </c>
      <c r="D2511" s="329">
        <f t="shared" si="78"/>
        <v>-0.50315594059405933</v>
      </c>
      <c r="E2511" s="329">
        <v>2.4915908807786514E-4</v>
      </c>
      <c r="G2511">
        <v>2500</v>
      </c>
      <c r="H2511">
        <f t="shared" ca="1" si="79"/>
        <v>1.1420567007364596E-2</v>
      </c>
    </row>
    <row r="2512" spans="2:8">
      <c r="B2512" s="293">
        <f>'Historical VAR Data'!B549</f>
        <v>44901</v>
      </c>
      <c r="C2512" s="292" t="str">
        <f>'Historical VAR Data'!F549</f>
        <v>161.60</v>
      </c>
      <c r="D2512" s="329">
        <f t="shared" si="78"/>
        <v>0.94511314395763113</v>
      </c>
      <c r="E2512" s="329">
        <v>2.4758603614751201E-4</v>
      </c>
      <c r="G2512">
        <v>2501</v>
      </c>
      <c r="H2512">
        <f t="shared" ca="1" si="79"/>
        <v>2.1522286598071386E-2</v>
      </c>
    </row>
    <row r="2513" spans="2:8">
      <c r="B2513" s="293">
        <f>'Historical VAR Data'!B3060</f>
        <v>41178</v>
      </c>
      <c r="C2513" s="292" t="str">
        <f>'Historical VAR Data'!F3060</f>
        <v>83.08</v>
      </c>
      <c r="D2513" s="329">
        <f t="shared" si="78"/>
        <v>-2.499706607205722E-2</v>
      </c>
      <c r="E2513" s="329">
        <v>2.4078979051283435E-4</v>
      </c>
      <c r="G2513">
        <v>2502</v>
      </c>
      <c r="H2513">
        <f t="shared" ca="1" si="79"/>
        <v>-1.0617377007713031E-2</v>
      </c>
    </row>
    <row r="2514" spans="2:8">
      <c r="B2514" s="293">
        <f>'Historical VAR Data'!B3514</f>
        <v>40508</v>
      </c>
      <c r="C2514" s="292" t="str">
        <f>'Historical VAR Data'!F3514</f>
        <v>85.21</v>
      </c>
      <c r="D2514" s="329">
        <f t="shared" si="78"/>
        <v>-0.11119223949097748</v>
      </c>
      <c r="E2514" s="329">
        <v>2.3476933912426365E-4</v>
      </c>
      <c r="G2514">
        <v>2503</v>
      </c>
      <c r="H2514">
        <f t="shared" ca="1" si="79"/>
        <v>-9.276544440903936E-3</v>
      </c>
    </row>
    <row r="2515" spans="2:8">
      <c r="B2515" s="293">
        <f>'Historical VAR Data'!B3630</f>
        <v>40343</v>
      </c>
      <c r="C2515" s="292" t="str">
        <f>'Historical VAR Data'!F3630</f>
        <v>95.87</v>
      </c>
      <c r="D2515" s="329">
        <f t="shared" si="78"/>
        <v>-0.7402108229683223</v>
      </c>
      <c r="E2515" s="329">
        <v>2.0865936358904782E-4</v>
      </c>
      <c r="G2515">
        <v>2504</v>
      </c>
      <c r="H2515">
        <f t="shared" ca="1" si="79"/>
        <v>4.1821226259838697E-3</v>
      </c>
    </row>
    <row r="2516" spans="2:8">
      <c r="B2516" s="293">
        <f>'Historical VAR Data'!B156</f>
        <v>45485</v>
      </c>
      <c r="C2516" s="292" t="str">
        <f>'Historical VAR Data'!F156</f>
        <v>369.03</v>
      </c>
      <c r="D2516" s="329">
        <f t="shared" si="78"/>
        <v>-0.11953331901796584</v>
      </c>
      <c r="E2516" s="329">
        <v>1.3550869965839484E-4</v>
      </c>
      <c r="G2516">
        <v>2505</v>
      </c>
      <c r="H2516">
        <f t="shared" ca="1" si="79"/>
        <v>-1.2128453508278786E-2</v>
      </c>
    </row>
    <row r="2517" spans="2:8">
      <c r="B2517" s="293">
        <f>'Historical VAR Data'!B88</f>
        <v>45586</v>
      </c>
      <c r="C2517" s="292" t="str">
        <f>'Historical VAR Data'!F88</f>
        <v>419.13</v>
      </c>
      <c r="D2517" s="329">
        <f t="shared" si="78"/>
        <v>0.30513171825372115</v>
      </c>
      <c r="E2517" s="329">
        <v>1.1930896248928932E-4</v>
      </c>
      <c r="G2517">
        <v>2506</v>
      </c>
      <c r="H2517">
        <f t="shared" ca="1" si="79"/>
        <v>5.9308640302206369E-3</v>
      </c>
    </row>
    <row r="2518" spans="2:8">
      <c r="B2518" s="293">
        <f>'Historical VAR Data'!B22</f>
        <v>45681</v>
      </c>
      <c r="C2518" s="292" t="str">
        <f>'Historical VAR Data'!F22</f>
        <v>321.14</v>
      </c>
      <c r="D2518" s="329">
        <f t="shared" si="78"/>
        <v>-0.11740779420656304</v>
      </c>
      <c r="E2518" s="329">
        <v>0</v>
      </c>
      <c r="G2518">
        <v>2507</v>
      </c>
      <c r="H2518">
        <f t="shared" ca="1" si="79"/>
        <v>1.7030713822771958E-2</v>
      </c>
    </row>
    <row r="2519" spans="2:8">
      <c r="B2519" s="293">
        <f>'Historical VAR Data'!B68</f>
        <v>45615</v>
      </c>
      <c r="C2519" s="292" t="str">
        <f>'Historical VAR Data'!F68</f>
        <v>363.86</v>
      </c>
      <c r="D2519" s="329">
        <f t="shared" si="78"/>
        <v>-0.12970891434858514</v>
      </c>
      <c r="E2519" s="329">
        <v>0</v>
      </c>
      <c r="G2519">
        <v>2508</v>
      </c>
      <c r="H2519">
        <f t="shared" ca="1" si="79"/>
        <v>1.2017289244553692E-2</v>
      </c>
    </row>
    <row r="2520" spans="2:8">
      <c r="B2520" s="293">
        <f>'Historical VAR Data'!B108</f>
        <v>45555</v>
      </c>
      <c r="C2520" s="292" t="str">
        <f>'Historical VAR Data'!F108</f>
        <v>418.09</v>
      </c>
      <c r="D2520" s="329">
        <f t="shared" si="78"/>
        <v>0.96498566527235963</v>
      </c>
      <c r="E2520" s="329">
        <v>0</v>
      </c>
      <c r="G2520">
        <v>2509</v>
      </c>
      <c r="H2520">
        <f t="shared" ca="1" si="79"/>
        <v>2.838968732713076E-2</v>
      </c>
    </row>
    <row r="2521" spans="2:8">
      <c r="B2521" s="293">
        <f>'Historical VAR Data'!B372</f>
        <v>45161</v>
      </c>
      <c r="C2521" s="292" t="str">
        <f>'Historical VAR Data'!F372</f>
        <v>212.77</v>
      </c>
      <c r="D2521" s="329">
        <f t="shared" si="78"/>
        <v>4.0847275217689188E-2</v>
      </c>
      <c r="E2521" s="329">
        <v>0</v>
      </c>
      <c r="G2521">
        <v>2510</v>
      </c>
      <c r="H2521">
        <f t="shared" ca="1" si="79"/>
        <v>-2.8111519510843799E-2</v>
      </c>
    </row>
    <row r="2522" spans="2:8">
      <c r="B2522" s="293">
        <f>'Historical VAR Data'!B378</f>
        <v>45152</v>
      </c>
      <c r="C2522" s="292" t="str">
        <f>'Historical VAR Data'!F378</f>
        <v>204.42</v>
      </c>
      <c r="D2522" s="329">
        <f t="shared" si="78"/>
        <v>-9.0649086237820763E-3</v>
      </c>
      <c r="E2522" s="329">
        <v>0</v>
      </c>
      <c r="G2522">
        <v>2511</v>
      </c>
      <c r="H2522">
        <f t="shared" ca="1" si="79"/>
        <v>-3.7174141492828792E-2</v>
      </c>
    </row>
    <row r="2523" spans="2:8">
      <c r="B2523" s="293">
        <f>'Historical VAR Data'!B383</f>
        <v>45145</v>
      </c>
      <c r="C2523" s="292" t="str">
        <f>'Historical VAR Data'!F383</f>
        <v>206.29</v>
      </c>
      <c r="D2523" s="329">
        <f t="shared" si="78"/>
        <v>0.16239364399616832</v>
      </c>
      <c r="E2523" s="329">
        <v>0</v>
      </c>
      <c r="G2523">
        <v>2512</v>
      </c>
      <c r="H2523">
        <f t="shared" ca="1" si="79"/>
        <v>-3.6708376661349296E-2</v>
      </c>
    </row>
    <row r="2524" spans="2:8">
      <c r="B2524" s="293">
        <f>'Historical VAR Data'!B415</f>
        <v>45098</v>
      </c>
      <c r="C2524" s="292" t="str">
        <f>'Historical VAR Data'!F415</f>
        <v>177.47</v>
      </c>
      <c r="D2524" s="329">
        <f t="shared" si="78"/>
        <v>7.4533785420198617E-2</v>
      </c>
      <c r="E2524" s="329">
        <v>0</v>
      </c>
      <c r="G2524">
        <v>2513</v>
      </c>
      <c r="H2524">
        <f t="shared" ca="1" si="79"/>
        <v>2.2239266378160812E-2</v>
      </c>
    </row>
    <row r="2525" spans="2:8">
      <c r="B2525" s="293">
        <f>'Historical VAR Data'!B433</f>
        <v>45072</v>
      </c>
      <c r="C2525" s="292" t="str">
        <f>'Historical VAR Data'!F433</f>
        <v>165.16</v>
      </c>
      <c r="D2525" s="329">
        <f t="shared" si="78"/>
        <v>-1.0484692349170212E-2</v>
      </c>
      <c r="E2525" s="329">
        <v>0</v>
      </c>
      <c r="G2525">
        <v>2514</v>
      </c>
      <c r="H2525">
        <f t="shared" ca="1" si="79"/>
        <v>1.3044316133310998E-2</v>
      </c>
    </row>
    <row r="2526" spans="2:8">
      <c r="B2526" s="293">
        <f>'Historical VAR Data'!B449</f>
        <v>45050</v>
      </c>
      <c r="C2526" s="292" t="str">
        <f>'Historical VAR Data'!F449</f>
        <v>166.91</v>
      </c>
      <c r="D2526" s="329">
        <f t="shared" si="78"/>
        <v>3.9160752085667987E-2</v>
      </c>
      <c r="E2526" s="329">
        <v>0</v>
      </c>
      <c r="G2526">
        <v>2515</v>
      </c>
      <c r="H2526">
        <f t="shared" ca="1" si="79"/>
        <v>4.492509248828427E-3</v>
      </c>
    </row>
    <row r="2527" spans="2:8">
      <c r="B2527" s="293">
        <f>'Historical VAR Data'!B457</f>
        <v>45037</v>
      </c>
      <c r="C2527" s="292" t="str">
        <f>'Historical VAR Data'!F457</f>
        <v>160.62</v>
      </c>
      <c r="D2527" s="329">
        <f t="shared" si="78"/>
        <v>3.2195874301137399E-2</v>
      </c>
      <c r="E2527" s="329">
        <v>0</v>
      </c>
      <c r="G2527">
        <v>2516</v>
      </c>
      <c r="H2527">
        <f t="shared" ca="1" si="79"/>
        <v>-3.0974185034647016E-2</v>
      </c>
    </row>
    <row r="2528" spans="2:8">
      <c r="B2528" s="293">
        <f>'Historical VAR Data'!B516</f>
        <v>44946</v>
      </c>
      <c r="C2528" s="292" t="str">
        <f>'Historical VAR Data'!F516</f>
        <v>155.61</v>
      </c>
      <c r="D2528" s="329">
        <f t="shared" si="78"/>
        <v>-2.0334928229665008E-2</v>
      </c>
      <c r="E2528" s="329">
        <v>0</v>
      </c>
      <c r="G2528">
        <v>2517</v>
      </c>
      <c r="H2528">
        <f t="shared" ca="1" si="79"/>
        <v>2.8149191195198639E-2</v>
      </c>
    </row>
    <row r="2529" spans="2:8">
      <c r="B2529" s="293">
        <f>'Historical VAR Data'!B552</f>
        <v>44896</v>
      </c>
      <c r="C2529" s="292" t="str">
        <f>'Historical VAR Data'!F552</f>
        <v>158.84</v>
      </c>
      <c r="D2529" s="329">
        <f t="shared" si="78"/>
        <v>4.4264575692425515E-3</v>
      </c>
      <c r="E2529" s="329">
        <v>0</v>
      </c>
      <c r="G2529">
        <v>2518</v>
      </c>
      <c r="H2529">
        <f t="shared" ca="1" si="79"/>
        <v>1.0876153726443375E-2</v>
      </c>
    </row>
    <row r="2530" spans="2:8">
      <c r="B2530" s="293">
        <f>'Historical VAR Data'!B565</f>
        <v>44879</v>
      </c>
      <c r="C2530" s="292" t="str">
        <f>'Historical VAR Data'!F565</f>
        <v>158.14</v>
      </c>
      <c r="D2530" s="329">
        <f t="shared" si="78"/>
        <v>9.8957609451007511E-2</v>
      </c>
      <c r="E2530" s="329">
        <v>0</v>
      </c>
      <c r="G2530">
        <v>2519</v>
      </c>
      <c r="H2530">
        <f t="shared" ca="1" si="79"/>
        <v>4.319010468064894E-2</v>
      </c>
    </row>
    <row r="2531" spans="2:8">
      <c r="B2531" s="293">
        <f>'Historical VAR Data'!B694</f>
        <v>44690</v>
      </c>
      <c r="C2531" s="292" t="str">
        <f>'Historical VAR Data'!F694</f>
        <v>143.90</v>
      </c>
      <c r="D2531" s="329">
        <f t="shared" si="78"/>
        <v>0.19637512470901233</v>
      </c>
      <c r="E2531" s="329">
        <v>0</v>
      </c>
      <c r="G2531">
        <v>2520</v>
      </c>
      <c r="H2531">
        <f t="shared" ca="1" si="79"/>
        <v>-3.3731366641160013E-2</v>
      </c>
    </row>
    <row r="2532" spans="2:8">
      <c r="B2532" s="293">
        <f>'Historical VAR Data'!B726</f>
        <v>44641</v>
      </c>
      <c r="C2532" s="292" t="str">
        <f>'Historical VAR Data'!F726</f>
        <v>120.28</v>
      </c>
      <c r="D2532" s="329">
        <f t="shared" si="78"/>
        <v>-3.0937802126973921E-2</v>
      </c>
      <c r="E2532" s="329">
        <v>0</v>
      </c>
      <c r="G2532">
        <v>2521</v>
      </c>
      <c r="H2532">
        <f t="shared" ca="1" si="79"/>
        <v>-1.6250059169075442E-2</v>
      </c>
    </row>
    <row r="2533" spans="2:8">
      <c r="B2533" s="293">
        <f>'Historical VAR Data'!B757</f>
        <v>44594</v>
      </c>
      <c r="C2533" s="292" t="str">
        <f>'Historical VAR Data'!F757</f>
        <v>124.12</v>
      </c>
      <c r="D2533" s="329">
        <f t="shared" si="78"/>
        <v>0.26756535947712423</v>
      </c>
      <c r="E2533" s="329">
        <v>0</v>
      </c>
      <c r="G2533">
        <v>2522</v>
      </c>
      <c r="H2533">
        <f t="shared" ca="1" si="79"/>
        <v>2.0929566785815954E-2</v>
      </c>
    </row>
    <row r="2534" spans="2:8">
      <c r="B2534" s="293">
        <f>'Historical VAR Data'!B899</f>
        <v>44385</v>
      </c>
      <c r="C2534" s="292" t="str">
        <f>'Historical VAR Data'!F899</f>
        <v>97.92</v>
      </c>
      <c r="D2534" s="329">
        <f t="shared" si="78"/>
        <v>0.18575926374424806</v>
      </c>
      <c r="E2534" s="329">
        <v>0</v>
      </c>
      <c r="G2534">
        <v>2523</v>
      </c>
      <c r="H2534">
        <f t="shared" ca="1" si="79"/>
        <v>-4.7320969987637903E-3</v>
      </c>
    </row>
    <row r="2535" spans="2:8">
      <c r="B2535" s="293">
        <f>'Historical VAR Data'!B954</f>
        <v>44306</v>
      </c>
      <c r="C2535" s="292" t="str">
        <f>'Historical VAR Data'!F954</f>
        <v>82.58</v>
      </c>
      <c r="D2535" s="329">
        <f t="shared" si="78"/>
        <v>3.0961298377028768E-2</v>
      </c>
      <c r="E2535" s="329">
        <v>0</v>
      </c>
      <c r="G2535">
        <v>2524</v>
      </c>
      <c r="H2535">
        <f t="shared" ca="1" si="79"/>
        <v>1.0018512449562674E-2</v>
      </c>
    </row>
    <row r="2536" spans="2:8">
      <c r="B2536" s="293">
        <f>'Historical VAR Data'!B1025</f>
        <v>44200</v>
      </c>
      <c r="C2536" s="292" t="str">
        <f>'Historical VAR Data'!F1025</f>
        <v>80.10</v>
      </c>
      <c r="D2536" s="329">
        <f t="shared" si="78"/>
        <v>5.144936629439034E-3</v>
      </c>
      <c r="E2536" s="329">
        <v>0</v>
      </c>
      <c r="G2536">
        <v>2525</v>
      </c>
      <c r="H2536">
        <f t="shared" ca="1" si="79"/>
        <v>-3.3318618917582876E-3</v>
      </c>
    </row>
    <row r="2537" spans="2:8">
      <c r="B2537" s="293">
        <f>'Historical VAR Data'!B1045</f>
        <v>44169</v>
      </c>
      <c r="C2537" s="292" t="str">
        <f>'Historical VAR Data'!F1045</f>
        <v>79.69</v>
      </c>
      <c r="D2537" s="329">
        <f t="shared" si="78"/>
        <v>0.22223926380368089</v>
      </c>
      <c r="E2537" s="329">
        <v>0</v>
      </c>
      <c r="G2537">
        <v>2526</v>
      </c>
      <c r="H2537">
        <f t="shared" ca="1" si="79"/>
        <v>-7.9812203863049175E-3</v>
      </c>
    </row>
    <row r="2538" spans="2:8">
      <c r="B2538" s="293">
        <f>'Historical VAR Data'!B1131</f>
        <v>44047</v>
      </c>
      <c r="C2538" s="292" t="str">
        <f>'Historical VAR Data'!F1131</f>
        <v>65.20</v>
      </c>
      <c r="D2538" s="329">
        <f t="shared" si="78"/>
        <v>-0.2653521126760563</v>
      </c>
      <c r="E2538" s="329">
        <v>0</v>
      </c>
      <c r="G2538">
        <v>2527</v>
      </c>
      <c r="H2538">
        <f t="shared" ca="1" si="79"/>
        <v>-6.3968773049549428E-3</v>
      </c>
    </row>
    <row r="2539" spans="2:8">
      <c r="B2539" s="293">
        <f>'Historical VAR Data'!B1333</f>
        <v>43748</v>
      </c>
      <c r="C2539" s="292" t="str">
        <f>'Historical VAR Data'!F1333</f>
        <v>88.75</v>
      </c>
      <c r="D2539" s="329">
        <f t="shared" si="78"/>
        <v>-0.11054319502906396</v>
      </c>
      <c r="E2539" s="329">
        <v>0</v>
      </c>
      <c r="G2539">
        <v>2528</v>
      </c>
      <c r="H2539">
        <f t="shared" ca="1" si="79"/>
        <v>-1.1213471601751313E-2</v>
      </c>
    </row>
    <row r="2540" spans="2:8">
      <c r="B2540" s="293">
        <f>'Historical VAR Data'!B1406</f>
        <v>43637</v>
      </c>
      <c r="C2540" s="292" t="str">
        <f>'Historical VAR Data'!F1406</f>
        <v>99.78</v>
      </c>
      <c r="D2540" s="329">
        <f t="shared" si="78"/>
        <v>-1.0315413608410951E-2</v>
      </c>
      <c r="E2540" s="329">
        <v>0</v>
      </c>
      <c r="G2540">
        <v>2529</v>
      </c>
      <c r="H2540">
        <f t="shared" ca="1" si="79"/>
        <v>1.0006814854303847E-2</v>
      </c>
    </row>
    <row r="2541" spans="2:8">
      <c r="B2541" s="293">
        <f>'Historical VAR Data'!B1451</f>
        <v>43567</v>
      </c>
      <c r="C2541" s="292" t="str">
        <f>'Historical VAR Data'!F1451</f>
        <v>100.82</v>
      </c>
      <c r="D2541" s="329">
        <f t="shared" si="78"/>
        <v>4.552525147775574E-2</v>
      </c>
      <c r="E2541" s="329">
        <v>0</v>
      </c>
      <c r="G2541">
        <v>2530</v>
      </c>
      <c r="H2541">
        <f t="shared" ca="1" si="79"/>
        <v>2.659481401996772E-2</v>
      </c>
    </row>
    <row r="2542" spans="2:8">
      <c r="B2542" s="293">
        <f>'Historical VAR Data'!B1659</f>
        <v>43258</v>
      </c>
      <c r="C2542" s="292" t="str">
        <f>'Historical VAR Data'!F1659</f>
        <v>96.43</v>
      </c>
      <c r="D2542" s="329">
        <f t="shared" si="78"/>
        <v>-5.260986177016618E-3</v>
      </c>
      <c r="E2542" s="329">
        <v>0</v>
      </c>
      <c r="G2542">
        <v>2531</v>
      </c>
      <c r="H2542">
        <f t="shared" ca="1" si="79"/>
        <v>3.7563465908336702E-2</v>
      </c>
    </row>
    <row r="2543" spans="2:8">
      <c r="B2543" s="293">
        <f>'Historical VAR Data'!B1848</f>
        <v>42982</v>
      </c>
      <c r="C2543" s="292" t="str">
        <f>'Historical VAR Data'!F1848</f>
        <v>96.94</v>
      </c>
      <c r="D2543" s="329">
        <f t="shared" si="78"/>
        <v>6.5860362836723418E-2</v>
      </c>
      <c r="E2543" s="329">
        <v>0</v>
      </c>
      <c r="G2543">
        <v>2532</v>
      </c>
      <c r="H2543">
        <f t="shared" ca="1" si="79"/>
        <v>-2.5047795145897948E-2</v>
      </c>
    </row>
    <row r="2544" spans="2:8">
      <c r="B2544" s="293">
        <f>'Historical VAR Data'!B1907</f>
        <v>42894</v>
      </c>
      <c r="C2544" s="292" t="str">
        <f>'Historical VAR Data'!F1907</f>
        <v>90.95</v>
      </c>
      <c r="D2544" s="329">
        <f t="shared" si="78"/>
        <v>-2.9245383712242449E-2</v>
      </c>
      <c r="E2544" s="329">
        <v>0</v>
      </c>
      <c r="G2544">
        <v>2533</v>
      </c>
      <c r="H2544">
        <f t="shared" ca="1" si="79"/>
        <v>2.5030969941633254E-2</v>
      </c>
    </row>
    <row r="2545" spans="2:8">
      <c r="B2545" s="293">
        <f>'Historical VAR Data'!B1910</f>
        <v>42891</v>
      </c>
      <c r="C2545" s="292" t="str">
        <f>'Historical VAR Data'!F1910</f>
        <v>93.69</v>
      </c>
      <c r="D2545" s="329">
        <f t="shared" si="78"/>
        <v>3.1049250535331052E-3</v>
      </c>
      <c r="E2545" s="329">
        <v>0</v>
      </c>
      <c r="G2545">
        <v>2534</v>
      </c>
      <c r="H2545">
        <f t="shared" ca="1" si="79"/>
        <v>1.4455238908759652E-3</v>
      </c>
    </row>
    <row r="2546" spans="2:8">
      <c r="B2546" s="293">
        <f>'Historical VAR Data'!B1933</f>
        <v>42858</v>
      </c>
      <c r="C2546" s="292" t="str">
        <f>'Historical VAR Data'!F1933</f>
        <v>93.40</v>
      </c>
      <c r="D2546" s="329">
        <f t="shared" si="78"/>
        <v>9.6372813710529498E-2</v>
      </c>
      <c r="E2546" s="329">
        <v>0</v>
      </c>
      <c r="G2546">
        <v>2535</v>
      </c>
      <c r="H2546">
        <f t="shared" ca="1" si="79"/>
        <v>4.9131460851399491E-3</v>
      </c>
    </row>
    <row r="2547" spans="2:8">
      <c r="B2547" s="293">
        <f>'Historical VAR Data'!B2047</f>
        <v>42690</v>
      </c>
      <c r="C2547" s="292" t="str">
        <f>'Historical VAR Data'!F2047</f>
        <v>85.19</v>
      </c>
      <c r="D2547" s="329">
        <f t="shared" si="78"/>
        <v>-5.0384572511425661E-2</v>
      </c>
      <c r="E2547" s="329">
        <v>0</v>
      </c>
      <c r="G2547">
        <v>2536</v>
      </c>
      <c r="H2547">
        <f t="shared" ca="1" si="79"/>
        <v>-2.075141944004244E-2</v>
      </c>
    </row>
    <row r="2548" spans="2:8">
      <c r="B2548" s="293">
        <f>'Historical VAR Data'!B2111</f>
        <v>42591</v>
      </c>
      <c r="C2548" s="292" t="str">
        <f>'Historical VAR Data'!F2111</f>
        <v>89.71</v>
      </c>
      <c r="D2548" s="329">
        <f t="shared" si="78"/>
        <v>7.1420040606711921E-2</v>
      </c>
      <c r="E2548" s="329">
        <v>0</v>
      </c>
      <c r="G2548">
        <v>2537</v>
      </c>
      <c r="H2548">
        <f t="shared" ca="1" si="79"/>
        <v>2.6731880962911144E-3</v>
      </c>
    </row>
    <row r="2549" spans="2:8">
      <c r="B2549" s="293">
        <f>'Historical VAR Data'!B2141</f>
        <v>42548</v>
      </c>
      <c r="C2549" s="292" t="str">
        <f>'Historical VAR Data'!F2141</f>
        <v>83.73</v>
      </c>
      <c r="D2549" s="329">
        <f t="shared" si="78"/>
        <v>0.19939836699613236</v>
      </c>
      <c r="E2549" s="329">
        <v>0</v>
      </c>
      <c r="G2549">
        <v>2538</v>
      </c>
      <c r="H2549">
        <f t="shared" ca="1" si="79"/>
        <v>3.008637364176179E-3</v>
      </c>
    </row>
    <row r="2550" spans="2:8">
      <c r="B2550" s="293">
        <f>'Historical VAR Data'!B2315</f>
        <v>42286</v>
      </c>
      <c r="C2550" s="292" t="str">
        <f>'Historical VAR Data'!F2315</f>
        <v>69.81</v>
      </c>
      <c r="D2550" s="329">
        <f t="shared" si="78"/>
        <v>-5.2781546811397566E-2</v>
      </c>
      <c r="E2550" s="329">
        <v>0</v>
      </c>
      <c r="G2550">
        <v>2539</v>
      </c>
      <c r="H2550">
        <f t="shared" ca="1" si="79"/>
        <v>-3.1766925569548021E-2</v>
      </c>
    </row>
    <row r="2551" spans="2:8">
      <c r="B2551" s="293">
        <f>'Historical VAR Data'!B2361</f>
        <v>42219</v>
      </c>
      <c r="C2551" s="292" t="str">
        <f>'Historical VAR Data'!F2361</f>
        <v>73.70</v>
      </c>
      <c r="D2551" s="329">
        <f t="shared" si="78"/>
        <v>1.4592511013215891E-2</v>
      </c>
      <c r="E2551" s="329">
        <v>0</v>
      </c>
      <c r="G2551">
        <v>2540</v>
      </c>
      <c r="H2551">
        <f t="shared" ca="1" si="79"/>
        <v>-1.6502653857799688E-2</v>
      </c>
    </row>
    <row r="2552" spans="2:8">
      <c r="B2552" s="293">
        <f>'Historical VAR Data'!B2375</f>
        <v>42199</v>
      </c>
      <c r="C2552" s="292" t="str">
        <f>'Historical VAR Data'!F2375</f>
        <v>72.64</v>
      </c>
      <c r="D2552" s="329">
        <f t="shared" si="78"/>
        <v>-4.9090195051708335E-2</v>
      </c>
      <c r="E2552" s="329">
        <v>0</v>
      </c>
      <c r="G2552">
        <v>2541</v>
      </c>
      <c r="H2552">
        <f t="shared" ca="1" si="79"/>
        <v>-1.3288249659381171E-2</v>
      </c>
    </row>
    <row r="2553" spans="2:8">
      <c r="B2553" s="293">
        <f>'Historical VAR Data'!B2557</f>
        <v>41927</v>
      </c>
      <c r="C2553" s="292" t="str">
        <f>'Historical VAR Data'!F2557</f>
        <v>76.39</v>
      </c>
      <c r="D2553" s="329">
        <f t="shared" si="78"/>
        <v>-1.2538779731127183E-2</v>
      </c>
      <c r="E2553" s="329">
        <v>0</v>
      </c>
      <c r="G2553">
        <v>2542</v>
      </c>
      <c r="H2553">
        <f t="shared" ca="1" si="79"/>
        <v>5.3366876683635283E-3</v>
      </c>
    </row>
    <row r="2554" spans="2:8">
      <c r="B2554" s="293">
        <f>'Historical VAR Data'!B2591</f>
        <v>41873</v>
      </c>
      <c r="C2554" s="292" t="str">
        <f>'Historical VAR Data'!F2591</f>
        <v>77.36</v>
      </c>
      <c r="D2554" s="329">
        <f t="shared" si="78"/>
        <v>0.18179040635502608</v>
      </c>
      <c r="E2554" s="329">
        <v>0</v>
      </c>
      <c r="G2554">
        <v>2543</v>
      </c>
      <c r="H2554">
        <f t="shared" ca="1" si="79"/>
        <v>1.5611999135655774E-2</v>
      </c>
    </row>
    <row r="2555" spans="2:8">
      <c r="B2555" s="293">
        <f>'Historical VAR Data'!B2674</f>
        <v>41753</v>
      </c>
      <c r="C2555" s="292" t="str">
        <f>'Historical VAR Data'!F2674</f>
        <v>65.46</v>
      </c>
      <c r="D2555" s="329">
        <f t="shared" si="78"/>
        <v>-8.7792642140468377E-2</v>
      </c>
      <c r="E2555" s="329">
        <v>0</v>
      </c>
      <c r="G2555">
        <v>2544</v>
      </c>
      <c r="H2555">
        <f t="shared" ca="1" si="79"/>
        <v>1.6588214386785125E-2</v>
      </c>
    </row>
    <row r="2556" spans="2:8">
      <c r="B2556" s="293">
        <f>'Historical VAR Data'!B2716</f>
        <v>41688</v>
      </c>
      <c r="C2556" s="292" t="str">
        <f>'Historical VAR Data'!F2716</f>
        <v>71.76</v>
      </c>
      <c r="D2556" s="329">
        <f t="shared" si="78"/>
        <v>-0.11089084376161552</v>
      </c>
      <c r="E2556" s="329">
        <v>0</v>
      </c>
      <c r="G2556">
        <v>2545</v>
      </c>
      <c r="H2556">
        <f t="shared" ca="1" si="79"/>
        <v>-1.7843288040033937E-2</v>
      </c>
    </row>
    <row r="2557" spans="2:8">
      <c r="B2557" s="293">
        <f>'Historical VAR Data'!B2911</f>
        <v>41403</v>
      </c>
      <c r="C2557" s="292" t="str">
        <f>'Historical VAR Data'!F2911</f>
        <v>80.71</v>
      </c>
      <c r="D2557" s="329">
        <f t="shared" si="78"/>
        <v>8.2629107981220612E-2</v>
      </c>
      <c r="E2557" s="329">
        <v>0</v>
      </c>
      <c r="G2557">
        <v>2546</v>
      </c>
      <c r="H2557">
        <f t="shared" ca="1" si="79"/>
        <v>2.7856322285804654E-2</v>
      </c>
    </row>
    <row r="2558" spans="2:8">
      <c r="B2558" s="293">
        <f>'Historical VAR Data'!B2970</f>
        <v>41313</v>
      </c>
      <c r="C2558" s="292" t="str">
        <f>'Historical VAR Data'!F2970</f>
        <v>74.55</v>
      </c>
      <c r="D2558" s="329">
        <f t="shared" si="78"/>
        <v>-0.12056151940545003</v>
      </c>
      <c r="E2558" s="329">
        <v>0</v>
      </c>
      <c r="G2558">
        <v>2547</v>
      </c>
      <c r="H2558">
        <f t="shared" ca="1" si="79"/>
        <v>-2.7893349680295377E-3</v>
      </c>
    </row>
    <row r="2559" spans="2:8">
      <c r="B2559" s="293">
        <f>'Historical VAR Data'!B3026</f>
        <v>41233</v>
      </c>
      <c r="C2559" s="292" t="str">
        <f>'Historical VAR Data'!F3026</f>
        <v>84.77</v>
      </c>
      <c r="D2559" s="329">
        <f t="shared" si="78"/>
        <v>8.0865739089070344E-3</v>
      </c>
      <c r="E2559" s="329">
        <v>0</v>
      </c>
      <c r="G2559">
        <v>2548</v>
      </c>
      <c r="H2559">
        <f t="shared" ca="1" si="79"/>
        <v>1.4572691430009495E-2</v>
      </c>
    </row>
    <row r="2560" spans="2:8">
      <c r="B2560" s="293">
        <f>'Historical VAR Data'!B3180</f>
        <v>41002</v>
      </c>
      <c r="C2560" s="292" t="str">
        <f>'Historical VAR Data'!F3180</f>
        <v>84.09</v>
      </c>
      <c r="D2560" s="329">
        <f t="shared" si="78"/>
        <v>8.9389817333851609E-2</v>
      </c>
      <c r="E2560" s="329">
        <v>0</v>
      </c>
      <c r="G2560">
        <v>2549</v>
      </c>
      <c r="H2560">
        <f t="shared" ca="1" si="79"/>
        <v>1.6126484666578018E-2</v>
      </c>
    </row>
    <row r="2561" spans="2:8">
      <c r="B2561" s="293">
        <f>'Historical VAR Data'!B3238</f>
        <v>40917</v>
      </c>
      <c r="C2561" s="292" t="str">
        <f>'Historical VAR Data'!F3238</f>
        <v>77.19</v>
      </c>
      <c r="D2561" s="329">
        <f t="shared" si="78"/>
        <v>-7.1566033197017112E-2</v>
      </c>
      <c r="E2561" s="329">
        <v>0</v>
      </c>
      <c r="G2561">
        <v>2550</v>
      </c>
      <c r="H2561">
        <f t="shared" ca="1" si="79"/>
        <v>1.9114589165645263E-2</v>
      </c>
    </row>
    <row r="2562" spans="2:8">
      <c r="B2562" s="293">
        <f>'Historical VAR Data'!B3450</f>
        <v>40602</v>
      </c>
      <c r="C2562" s="292" t="str">
        <f>'Historical VAR Data'!F3450</f>
        <v>83.14</v>
      </c>
      <c r="D2562" s="329">
        <f t="shared" si="78"/>
        <v>-0.15336048879837069</v>
      </c>
      <c r="E2562" s="329">
        <v>0</v>
      </c>
      <c r="G2562">
        <v>2551</v>
      </c>
      <c r="H2562">
        <f t="shared" ca="1" si="79"/>
        <v>-3.0879368564404056E-2</v>
      </c>
    </row>
    <row r="2563" spans="2:8">
      <c r="B2563" s="293">
        <f>'Historical VAR Data'!B3665</f>
        <v>40294</v>
      </c>
      <c r="C2563" s="292" t="str">
        <f>'Historical VAR Data'!F3665</f>
        <v>98.20</v>
      </c>
      <c r="D2563" s="329">
        <f t="shared" si="78"/>
        <v>-9.3928769145598751E-2</v>
      </c>
      <c r="E2563" s="329">
        <v>0</v>
      </c>
      <c r="G2563">
        <v>2552</v>
      </c>
      <c r="H2563">
        <f t="shared" ca="1" si="79"/>
        <v>1.0348364016032206E-2</v>
      </c>
    </row>
    <row r="2564" spans="2:8">
      <c r="B2564" s="293">
        <f>'Historical VAR Data'!B3732</f>
        <v>40191</v>
      </c>
      <c r="C2564" s="292" t="str">
        <f>'Historical VAR Data'!F3732</f>
        <v>108.38</v>
      </c>
      <c r="D2564" s="329">
        <f t="shared" si="78"/>
        <v>9.0342052313883189E-2</v>
      </c>
      <c r="E2564" s="329">
        <v>0</v>
      </c>
      <c r="G2564">
        <v>2553</v>
      </c>
      <c r="H2564">
        <f t="shared" ca="1" si="79"/>
        <v>3.7603297178196771E-2</v>
      </c>
    </row>
    <row r="2565" spans="2:8">
      <c r="B2565" s="293">
        <f>'Historical VAR Data'!B3793</f>
        <v>40099</v>
      </c>
      <c r="C2565" s="292" t="str">
        <f>'Historical VAR Data'!F3793</f>
        <v>99.40</v>
      </c>
      <c r="D2565" s="329">
        <f t="shared" si="78"/>
        <v>2.5270758122743712E-2</v>
      </c>
      <c r="E2565" s="329">
        <v>0</v>
      </c>
      <c r="G2565">
        <v>2554</v>
      </c>
      <c r="H2565">
        <f t="shared" ca="1" si="79"/>
        <v>6.5201284191525851E-3</v>
      </c>
    </row>
    <row r="2566" spans="2:8">
      <c r="B2566" s="293">
        <f>'Historical VAR Data'!B3812</f>
        <v>40067</v>
      </c>
      <c r="C2566" s="292" t="str">
        <f>'Historical VAR Data'!F3812</f>
        <v>96.95</v>
      </c>
      <c r="D2566" s="329">
        <f t="shared" si="78"/>
        <v>0</v>
      </c>
      <c r="E2566" s="329">
        <v>0</v>
      </c>
      <c r="G2566">
        <v>2555</v>
      </c>
      <c r="H2566">
        <f t="shared" ca="1" si="79"/>
        <v>-3.3815159997526586E-3</v>
      </c>
    </row>
    <row r="2567" spans="2:8">
      <c r="B2567" s="293">
        <f>'Historical VAR Data'!B3813</f>
        <v>40066</v>
      </c>
      <c r="C2567" s="292" t="str">
        <f>'Historical VAR Data'!F3813</f>
        <v>96.95</v>
      </c>
      <c r="D2567" s="329">
        <f t="shared" si="78"/>
        <v>8.4209349138895107E-2</v>
      </c>
      <c r="E2567" s="329">
        <v>0</v>
      </c>
      <c r="G2567">
        <v>2556</v>
      </c>
      <c r="H2567">
        <f t="shared" ca="1" si="79"/>
        <v>1.9282940807526541E-2</v>
      </c>
    </row>
    <row r="2568" spans="2:8">
      <c r="B2568" s="293">
        <f>'Historical VAR Data'!B3907</f>
        <v>39933</v>
      </c>
      <c r="C2568" s="292" t="str">
        <f>'Historical VAR Data'!F3907</f>
        <v>89.42</v>
      </c>
      <c r="D2568" s="329">
        <f t="shared" si="78"/>
        <v>7.4372221554727835E-2</v>
      </c>
      <c r="E2568" s="329">
        <v>0</v>
      </c>
      <c r="G2568">
        <v>2557</v>
      </c>
      <c r="H2568">
        <f t="shared" ca="1" si="79"/>
        <v>-3.6278444259981401E-4</v>
      </c>
    </row>
    <row r="2569" spans="2:8">
      <c r="B2569" s="293">
        <f>'Historical VAR Data'!B3960</f>
        <v>39849</v>
      </c>
      <c r="C2569" s="292" t="str">
        <f>'Historical VAR Data'!F3960</f>
        <v>83.23</v>
      </c>
      <c r="D2569" s="329">
        <f t="shared" si="78"/>
        <v>9.1111693759832232E-2</v>
      </c>
      <c r="E2569" s="329">
        <v>0</v>
      </c>
      <c r="G2569">
        <v>2558</v>
      </c>
      <c r="H2569">
        <f t="shared" ca="1" si="79"/>
        <v>-6.5001590169070358E-3</v>
      </c>
    </row>
    <row r="2570" spans="2:8">
      <c r="B2570" s="293">
        <f>'Historical VAR Data'!B4005</f>
        <v>39779</v>
      </c>
      <c r="C2570" s="292" t="str">
        <f>'Historical VAR Data'!F4005</f>
        <v>76.28</v>
      </c>
      <c r="D2570" s="329">
        <f t="shared" si="78"/>
        <v>-3.4674765882055113E-2</v>
      </c>
      <c r="E2570" s="329">
        <v>0</v>
      </c>
      <c r="G2570">
        <v>2559</v>
      </c>
      <c r="H2570">
        <f t="shared" ca="1" si="79"/>
        <v>1.3896165457880208E-2</v>
      </c>
    </row>
    <row r="2571" spans="2:8">
      <c r="B2571" s="293">
        <f>'Historical VAR Data'!B4052</f>
        <v>39707</v>
      </c>
      <c r="C2571" s="292" t="str">
        <f>'Historical VAR Data'!F4052</f>
        <v>79.02</v>
      </c>
      <c r="D2571" s="329">
        <f t="shared" si="78"/>
        <v>-0.12607830126078307</v>
      </c>
      <c r="E2571" s="329">
        <v>0</v>
      </c>
      <c r="G2571">
        <v>2560</v>
      </c>
      <c r="H2571">
        <f t="shared" ca="1" si="79"/>
        <v>-1.1061353250623313E-2</v>
      </c>
    </row>
    <row r="2572" spans="2:8">
      <c r="B2572" s="293">
        <f>'Historical VAR Data'!B4152</f>
        <v>39561</v>
      </c>
      <c r="C2572" s="292" t="str">
        <f>'Historical VAR Data'!F4152</f>
        <v>90.42</v>
      </c>
      <c r="D2572" s="329">
        <f t="shared" ref="D2572:D2635" si="80">(C2572-C2573)/C2573</f>
        <v>2.3429541595925384E-2</v>
      </c>
      <c r="E2572" s="329">
        <v>0</v>
      </c>
      <c r="G2572">
        <v>2561</v>
      </c>
      <c r="H2572">
        <f t="shared" ca="1" si="79"/>
        <v>4.2592067593516603E-3</v>
      </c>
    </row>
    <row r="2573" spans="2:8">
      <c r="B2573" s="293">
        <f>'Historical VAR Data'!B4291</f>
        <v>39353</v>
      </c>
      <c r="C2573" s="292" t="str">
        <f>'Historical VAR Data'!F4291</f>
        <v>88.35</v>
      </c>
      <c r="D2573" s="329">
        <f t="shared" si="80"/>
        <v>0.36722376973073334</v>
      </c>
      <c r="E2573" s="329">
        <v>0</v>
      </c>
      <c r="G2573">
        <v>2562</v>
      </c>
      <c r="H2573">
        <f t="shared" ref="H2573:H2636" ca="1" si="81">_xlfn.NORM.INV(RAND(),N$12,N$13)</f>
        <v>1.7692059666481581E-2</v>
      </c>
    </row>
    <row r="2574" spans="2:8">
      <c r="B2574" s="293">
        <f>'Historical VAR Data'!B4442</f>
        <v>39135</v>
      </c>
      <c r="C2574" s="292" t="str">
        <f>'Historical VAR Data'!F4442</f>
        <v>64.62</v>
      </c>
      <c r="D2574" s="329">
        <f t="shared" si="80"/>
        <v>9.2144307355927439E-3</v>
      </c>
      <c r="E2574" s="329">
        <v>0</v>
      </c>
      <c r="G2574">
        <v>2563</v>
      </c>
      <c r="H2574">
        <f t="shared" ca="1" si="81"/>
        <v>3.4209535688773302E-2</v>
      </c>
    </row>
    <row r="2575" spans="2:8">
      <c r="B2575" s="293">
        <f>'Historical VAR Data'!B4453</f>
        <v>39119</v>
      </c>
      <c r="C2575" s="292" t="str">
        <f>'Historical VAR Data'!F4453</f>
        <v>64.03</v>
      </c>
      <c r="D2575" s="329">
        <f t="shared" si="80"/>
        <v>0.31451447341408334</v>
      </c>
      <c r="E2575" s="329">
        <v>0</v>
      </c>
      <c r="G2575">
        <v>2564</v>
      </c>
      <c r="H2575">
        <f t="shared" ca="1" si="81"/>
        <v>-9.5686217334274189E-3</v>
      </c>
    </row>
    <row r="2576" spans="2:8">
      <c r="B2576" s="293">
        <f>'Historical VAR Data'!B4622</f>
        <v>38870</v>
      </c>
      <c r="C2576" s="292" t="str">
        <f>'Historical VAR Data'!F4622</f>
        <v>48.71</v>
      </c>
      <c r="D2576" s="329">
        <f t="shared" si="80"/>
        <v>-2.1494576134993979E-2</v>
      </c>
      <c r="E2576" s="329">
        <v>0</v>
      </c>
      <c r="G2576">
        <v>2565</v>
      </c>
      <c r="H2576">
        <f t="shared" ca="1" si="81"/>
        <v>-7.8302543658722527E-3</v>
      </c>
    </row>
    <row r="2577" spans="2:8">
      <c r="B2577" s="293">
        <f>'Historical VAR Data'!B4718</f>
        <v>38726</v>
      </c>
      <c r="C2577" s="292" t="str">
        <f>'Historical VAR Data'!F4718</f>
        <v>49.78</v>
      </c>
      <c r="D2577" s="329">
        <f t="shared" si="80"/>
        <v>0.17184557438794737</v>
      </c>
      <c r="E2577" s="329">
        <v>0</v>
      </c>
      <c r="G2577">
        <v>2566</v>
      </c>
      <c r="H2577">
        <f t="shared" ca="1" si="81"/>
        <v>3.8181813887719217E-3</v>
      </c>
    </row>
    <row r="2578" spans="2:8">
      <c r="B2578" s="293">
        <f>'Historical VAR Data'!B4763</f>
        <v>38660</v>
      </c>
      <c r="C2578" s="292" t="str">
        <f>'Historical VAR Data'!F4763</f>
        <v>42.48</v>
      </c>
      <c r="D2578" s="329">
        <f t="shared" si="80"/>
        <v>-9.6938775510204134E-2</v>
      </c>
      <c r="E2578" s="329">
        <v>0</v>
      </c>
      <c r="G2578">
        <v>2567</v>
      </c>
      <c r="H2578">
        <f t="shared" ca="1" si="81"/>
        <v>-1.2990216291118104E-2</v>
      </c>
    </row>
    <row r="2579" spans="2:8">
      <c r="B2579" s="293">
        <f>'Historical VAR Data'!B4781</f>
        <v>38631</v>
      </c>
      <c r="C2579" s="292" t="str">
        <f>'Historical VAR Data'!F4781</f>
        <v>47.04</v>
      </c>
      <c r="D2579" s="329">
        <f t="shared" si="80"/>
        <v>1.9064124783362276E-2</v>
      </c>
      <c r="E2579" s="329">
        <v>0</v>
      </c>
      <c r="G2579">
        <v>2568</v>
      </c>
      <c r="H2579">
        <f t="shared" ca="1" si="81"/>
        <v>-1.056319064758191E-2</v>
      </c>
    </row>
    <row r="2580" spans="2:8">
      <c r="B2580" s="293">
        <f>'Historical VAR Data'!B4784</f>
        <v>38628</v>
      </c>
      <c r="C2580" s="292" t="str">
        <f>'Historical VAR Data'!F4784</f>
        <v>46.16</v>
      </c>
      <c r="D2580" s="329">
        <f t="shared" si="80"/>
        <v>8.1537019681349507E-2</v>
      </c>
      <c r="E2580" s="329">
        <v>0</v>
      </c>
      <c r="G2580">
        <v>2569</v>
      </c>
      <c r="H2580">
        <f t="shared" ca="1" si="81"/>
        <v>1.5718498610563848E-3</v>
      </c>
    </row>
    <row r="2581" spans="2:8">
      <c r="B2581" s="293">
        <f>'Historical VAR Data'!B4808</f>
        <v>38593</v>
      </c>
      <c r="C2581" s="292" t="str">
        <f>'Historical VAR Data'!F4808</f>
        <v>42.68</v>
      </c>
      <c r="D2581" s="329">
        <f t="shared" si="80"/>
        <v>2.374670184696575E-2</v>
      </c>
      <c r="E2581" s="329">
        <v>0</v>
      </c>
      <c r="G2581">
        <v>2570</v>
      </c>
      <c r="H2581">
        <f t="shared" ca="1" si="81"/>
        <v>-9.7333796885001548E-3</v>
      </c>
    </row>
    <row r="2582" spans="2:8">
      <c r="B2582" s="293">
        <f>'Historical VAR Data'!B4812</f>
        <v>38587</v>
      </c>
      <c r="C2582" s="292" t="str">
        <f>'Historical VAR Data'!F4812</f>
        <v>41.69</v>
      </c>
      <c r="D2582" s="329">
        <f t="shared" si="80"/>
        <v>-1.4371257485030484E-3</v>
      </c>
      <c r="E2582" s="329">
        <v>0</v>
      </c>
      <c r="G2582">
        <v>2571</v>
      </c>
      <c r="H2582">
        <f t="shared" ca="1" si="81"/>
        <v>2.3301767542466177E-2</v>
      </c>
    </row>
    <row r="2583" spans="2:8">
      <c r="B2583" s="293">
        <f>'Historical VAR Data'!B4816</f>
        <v>38581</v>
      </c>
      <c r="C2583" s="292" t="str">
        <f>'Historical VAR Data'!F4816</f>
        <v>41.75</v>
      </c>
      <c r="D2583" s="329">
        <f t="shared" si="80"/>
        <v>2.8071903472051234E-2</v>
      </c>
      <c r="E2583" s="329">
        <v>0</v>
      </c>
      <c r="G2583">
        <v>2572</v>
      </c>
      <c r="H2583">
        <f t="shared" ca="1" si="81"/>
        <v>-6.8563744478568106E-4</v>
      </c>
    </row>
    <row r="2584" spans="2:8">
      <c r="B2584" s="293">
        <f>'Historical VAR Data'!B4829</f>
        <v>38561</v>
      </c>
      <c r="C2584" s="292" t="str">
        <f>'Historical VAR Data'!F4829</f>
        <v>40.61</v>
      </c>
      <c r="D2584" s="329">
        <f t="shared" si="80"/>
        <v>2.5505050505050454E-2</v>
      </c>
      <c r="E2584" s="329">
        <v>0</v>
      </c>
      <c r="G2584">
        <v>2573</v>
      </c>
      <c r="H2584">
        <f t="shared" ca="1" si="81"/>
        <v>1.324089094435376E-2</v>
      </c>
    </row>
    <row r="2585" spans="2:8">
      <c r="B2585" s="293">
        <f>'Historical VAR Data'!B4837</f>
        <v>38551</v>
      </c>
      <c r="C2585" s="292" t="str">
        <f>'Historical VAR Data'!F4837</f>
        <v>39.60</v>
      </c>
      <c r="D2585" s="329">
        <f t="shared" si="80"/>
        <v>0.10862262038073915</v>
      </c>
      <c r="E2585" s="329">
        <v>0</v>
      </c>
      <c r="G2585">
        <v>2574</v>
      </c>
      <c r="H2585">
        <f t="shared" ca="1" si="81"/>
        <v>-3.0192504594048486E-2</v>
      </c>
    </row>
    <row r="2586" spans="2:8">
      <c r="B2586" s="293">
        <f>'Historical VAR Data'!B4856</f>
        <v>38524</v>
      </c>
      <c r="C2586" s="292" t="str">
        <f>'Historical VAR Data'!F4856</f>
        <v>35.72</v>
      </c>
      <c r="D2586" s="329">
        <f t="shared" si="80"/>
        <v>0</v>
      </c>
      <c r="E2586" s="329">
        <v>0</v>
      </c>
      <c r="G2586">
        <v>2575</v>
      </c>
      <c r="H2586">
        <f t="shared" ca="1" si="81"/>
        <v>1.9105521756966132E-2</v>
      </c>
    </row>
    <row r="2587" spans="2:8">
      <c r="B2587" s="293">
        <f>'Historical VAR Data'!B4857</f>
        <v>38523</v>
      </c>
      <c r="C2587" s="292" t="str">
        <f>'Historical VAR Data'!F4857</f>
        <v>35.72</v>
      </c>
      <c r="D2587" s="329">
        <f t="shared" si="80"/>
        <v>1.1038777243136162E-2</v>
      </c>
      <c r="E2587" s="329">
        <v>0</v>
      </c>
      <c r="G2587">
        <v>2576</v>
      </c>
      <c r="H2587">
        <f t="shared" ca="1" si="81"/>
        <v>-3.2706848532509873E-2</v>
      </c>
    </row>
    <row r="2588" spans="2:8">
      <c r="B2588" s="293">
        <f>'Historical VAR Data'!B4890</f>
        <v>38476</v>
      </c>
      <c r="C2588" s="292" t="str">
        <f>'Historical VAR Data'!F4890</f>
        <v>35.33</v>
      </c>
      <c r="D2588" s="329">
        <f t="shared" si="80"/>
        <v>-0.12679189322787945</v>
      </c>
      <c r="E2588" s="329">
        <v>0</v>
      </c>
      <c r="G2588">
        <v>2577</v>
      </c>
      <c r="H2588">
        <f t="shared" ca="1" si="81"/>
        <v>1.0494928751252566E-2</v>
      </c>
    </row>
    <row r="2589" spans="2:8">
      <c r="B2589" s="293">
        <f>'Historical VAR Data'!B4931</f>
        <v>38415</v>
      </c>
      <c r="C2589" s="292" t="str">
        <f>'Historical VAR Data'!F4931</f>
        <v>40.46</v>
      </c>
      <c r="D2589" s="329">
        <f t="shared" si="80"/>
        <v>1.0237203495630554E-2</v>
      </c>
      <c r="E2589" s="329">
        <v>0</v>
      </c>
      <c r="G2589">
        <v>2578</v>
      </c>
      <c r="H2589">
        <f t="shared" ca="1" si="81"/>
        <v>1.0939177685147614E-2</v>
      </c>
    </row>
    <row r="2590" spans="2:8">
      <c r="B2590" s="293">
        <f>'Historical VAR Data'!B4934</f>
        <v>38412</v>
      </c>
      <c r="C2590" s="292" t="str">
        <f>'Historical VAR Data'!F4934</f>
        <v>40.05</v>
      </c>
      <c r="D2590" s="329">
        <f t="shared" si="80"/>
        <v>0.17759482505145543</v>
      </c>
      <c r="E2590" s="329">
        <v>0</v>
      </c>
      <c r="G2590">
        <v>2579</v>
      </c>
      <c r="H2590">
        <f t="shared" ca="1" si="81"/>
        <v>-1.3288069620183385E-2</v>
      </c>
    </row>
    <row r="2591" spans="2:8">
      <c r="B2591" s="293">
        <f>'Historical VAR Data'!B4990</f>
        <v>38330</v>
      </c>
      <c r="C2591" s="292" t="str">
        <f>'Historical VAR Data'!F4990</f>
        <v>34.01</v>
      </c>
      <c r="D2591" s="329">
        <f t="shared" si="80"/>
        <v>3.815628815628816E-2</v>
      </c>
      <c r="E2591" s="329">
        <v>0</v>
      </c>
      <c r="G2591">
        <v>2580</v>
      </c>
      <c r="H2591">
        <f t="shared" ca="1" si="81"/>
        <v>-1.2853252002651586E-2</v>
      </c>
    </row>
    <row r="2592" spans="2:8">
      <c r="B2592" s="293">
        <f>'Historical VAR Data'!B4999</f>
        <v>38317</v>
      </c>
      <c r="C2592" s="292" t="str">
        <f>'Historical VAR Data'!F4999</f>
        <v>32.76</v>
      </c>
      <c r="D2592" s="329">
        <f t="shared" si="80"/>
        <v>3.2136105860113409E-2</v>
      </c>
      <c r="E2592" s="329">
        <v>0</v>
      </c>
      <c r="G2592">
        <v>2581</v>
      </c>
      <c r="H2592">
        <f t="shared" ca="1" si="81"/>
        <v>2.0549276581731436E-2</v>
      </c>
    </row>
    <row r="2593" spans="2:8">
      <c r="B2593" s="293">
        <f>'Historical VAR Data'!B5008</f>
        <v>38306</v>
      </c>
      <c r="C2593" s="292" t="str">
        <f>'Historical VAR Data'!F5008</f>
        <v>31.74</v>
      </c>
      <c r="D2593" s="329">
        <f t="shared" si="80"/>
        <v>-0.69551036070606298</v>
      </c>
      <c r="E2593" s="329">
        <v>0</v>
      </c>
      <c r="G2593">
        <v>2582</v>
      </c>
      <c r="H2593">
        <f t="shared" ca="1" si="81"/>
        <v>-8.4960197253975741E-3</v>
      </c>
    </row>
    <row r="2594" spans="2:8">
      <c r="B2594" s="293">
        <f>'Historical VAR Data'!B4234</f>
        <v>39436</v>
      </c>
      <c r="C2594" s="292" t="str">
        <f>'Historical VAR Data'!F4234</f>
        <v>104.24</v>
      </c>
      <c r="D2594" s="329">
        <f t="shared" si="80"/>
        <v>0.17281728172817282</v>
      </c>
      <c r="E2594" s="329">
        <v>-1.9182812200278372E-4</v>
      </c>
      <c r="G2594">
        <v>2583</v>
      </c>
      <c r="H2594">
        <f t="shared" ca="1" si="81"/>
        <v>-7.9361937425645023E-3</v>
      </c>
    </row>
    <row r="2595" spans="2:8">
      <c r="B2595" s="293">
        <f>'Historical VAR Data'!B3898</f>
        <v>39947</v>
      </c>
      <c r="C2595" s="292" t="str">
        <f>'Historical VAR Data'!F3898</f>
        <v>88.88</v>
      </c>
      <c r="D2595" s="329">
        <f t="shared" si="80"/>
        <v>5.6209150326797262E-2</v>
      </c>
      <c r="E2595" s="329">
        <v>-2.2497187851530068E-4</v>
      </c>
      <c r="G2595">
        <v>2584</v>
      </c>
      <c r="H2595">
        <f t="shared" ca="1" si="81"/>
        <v>-2.8661024243441309E-2</v>
      </c>
    </row>
    <row r="2596" spans="2:8">
      <c r="B2596" s="293">
        <f>'Historical VAR Data'!B3943</f>
        <v>39875</v>
      </c>
      <c r="C2596" s="292" t="str">
        <f>'Historical VAR Data'!F3943</f>
        <v>84.15</v>
      </c>
      <c r="D2596" s="329">
        <f t="shared" si="80"/>
        <v>1.0932244113407145E-2</v>
      </c>
      <c r="E2596" s="329">
        <v>-2.376143519068079E-4</v>
      </c>
      <c r="G2596">
        <v>2585</v>
      </c>
      <c r="H2596">
        <f t="shared" ca="1" si="81"/>
        <v>-4.0302746925081193E-2</v>
      </c>
    </row>
    <row r="2597" spans="2:8">
      <c r="B2597" s="293">
        <f>'Historical VAR Data'!B3327</f>
        <v>40780</v>
      </c>
      <c r="C2597" s="292" t="str">
        <f>'Historical VAR Data'!F3327</f>
        <v>83.24</v>
      </c>
      <c r="D2597" s="329">
        <f t="shared" si="80"/>
        <v>1.2014898474096965E-4</v>
      </c>
      <c r="E2597" s="329">
        <v>-2.4021138601982022E-4</v>
      </c>
      <c r="G2597">
        <v>2586</v>
      </c>
      <c r="H2597">
        <f t="shared" ca="1" si="81"/>
        <v>4.6646438273620829E-3</v>
      </c>
    </row>
    <row r="2598" spans="2:8">
      <c r="B2598" s="293">
        <f>'Historical VAR Data'!B3961</f>
        <v>39848</v>
      </c>
      <c r="C2598" s="292" t="str">
        <f>'Historical VAR Data'!F3961</f>
        <v>83.23</v>
      </c>
      <c r="D2598" s="329">
        <f t="shared" si="80"/>
        <v>3.2502170946532745E-2</v>
      </c>
      <c r="E2598" s="329">
        <v>-2.4024024024019245E-4</v>
      </c>
      <c r="G2598">
        <v>2587</v>
      </c>
      <c r="H2598">
        <f t="shared" ca="1" si="81"/>
        <v>-1.9648575495137691E-3</v>
      </c>
    </row>
    <row r="2599" spans="2:8">
      <c r="B2599" s="293">
        <f>'Historical VAR Data'!B3300</f>
        <v>40821</v>
      </c>
      <c r="C2599" s="292" t="str">
        <f>'Historical VAR Data'!F3300</f>
        <v>80.61</v>
      </c>
      <c r="D2599" s="329">
        <f t="shared" si="80"/>
        <v>6.584688615628724E-2</v>
      </c>
      <c r="E2599" s="329">
        <v>-2.4804663276691084E-4</v>
      </c>
      <c r="G2599">
        <v>2588</v>
      </c>
      <c r="H2599">
        <f t="shared" ca="1" si="81"/>
        <v>2.1605828255271482E-2</v>
      </c>
    </row>
    <row r="2600" spans="2:8">
      <c r="B2600" s="293">
        <f>'Historical VAR Data'!B2510</f>
        <v>41999</v>
      </c>
      <c r="C2600" s="292" t="str">
        <f>'Historical VAR Data'!F2510</f>
        <v>75.63</v>
      </c>
      <c r="D2600" s="329">
        <f t="shared" si="80"/>
        <v>1.5167785234899268E-2</v>
      </c>
      <c r="E2600" s="329">
        <v>-2.6437541308671817E-4</v>
      </c>
      <c r="G2600">
        <v>2589</v>
      </c>
      <c r="H2600">
        <f t="shared" ca="1" si="81"/>
        <v>-2.4758934075741722E-2</v>
      </c>
    </row>
    <row r="2601" spans="2:8">
      <c r="B2601" s="293">
        <f>'Historical VAR Data'!B2397</f>
        <v>42167</v>
      </c>
      <c r="C2601" s="292" t="str">
        <f>'Historical VAR Data'!F2397</f>
        <v>74.50</v>
      </c>
      <c r="D2601" s="329">
        <f t="shared" si="80"/>
        <v>2.9617662897145781E-3</v>
      </c>
      <c r="E2601" s="329">
        <v>-2.6838432635528745E-4</v>
      </c>
      <c r="G2601">
        <v>2590</v>
      </c>
      <c r="H2601">
        <f t="shared" ca="1" si="81"/>
        <v>-1.0490223442866754E-2</v>
      </c>
    </row>
    <row r="2602" spans="2:8">
      <c r="B2602" s="293">
        <f>'Historical VAR Data'!B2415</f>
        <v>42143</v>
      </c>
      <c r="C2602" s="292" t="str">
        <f>'Historical VAR Data'!F2415</f>
        <v>74.28</v>
      </c>
      <c r="D2602" s="329">
        <f t="shared" si="80"/>
        <v>-0.28877824588280349</v>
      </c>
      <c r="E2602" s="329">
        <v>-2.6917900403763154E-4</v>
      </c>
      <c r="G2602">
        <v>2591</v>
      </c>
      <c r="H2602">
        <f t="shared" ca="1" si="81"/>
        <v>-1.1722983698887057E-2</v>
      </c>
    </row>
    <row r="2603" spans="2:8">
      <c r="B2603" s="293">
        <f>'Historical VAR Data'!B3553</f>
        <v>40451</v>
      </c>
      <c r="C2603" s="292" t="str">
        <f>'Historical VAR Data'!F3553</f>
        <v>104.44</v>
      </c>
      <c r="D2603" s="329">
        <f t="shared" si="80"/>
        <v>-0.69894208872618258</v>
      </c>
      <c r="E2603" s="329">
        <v>-2.8716377907534352E-4</v>
      </c>
      <c r="G2603">
        <v>2592</v>
      </c>
      <c r="H2603">
        <f t="shared" ca="1" si="81"/>
        <v>1.0517293803006962E-2</v>
      </c>
    </row>
    <row r="2604" spans="2:8">
      <c r="B2604" s="293">
        <f>'Historical VAR Data'!B221</f>
        <v>45387</v>
      </c>
      <c r="C2604" s="292" t="str">
        <f>'Historical VAR Data'!F221</f>
        <v>346.91</v>
      </c>
      <c r="D2604" s="329">
        <f t="shared" si="80"/>
        <v>2.4914452495974238</v>
      </c>
      <c r="E2604" s="329">
        <v>-2.8817613325254573E-4</v>
      </c>
      <c r="G2604">
        <v>2593</v>
      </c>
      <c r="H2604">
        <f t="shared" ca="1" si="81"/>
        <v>4.1059035318922205E-3</v>
      </c>
    </row>
    <row r="2605" spans="2:8">
      <c r="B2605" s="293">
        <f>'Historical VAR Data'!B1745</f>
        <v>43131</v>
      </c>
      <c r="C2605" s="292" t="str">
        <f>'Historical VAR Data'!F1745</f>
        <v>99.36</v>
      </c>
      <c r="D2605" s="329">
        <f t="shared" si="80"/>
        <v>1.9076923076923071E-2</v>
      </c>
      <c r="E2605" s="329">
        <v>-3.0184123151223599E-4</v>
      </c>
      <c r="G2605">
        <v>2594</v>
      </c>
      <c r="H2605">
        <f t="shared" ca="1" si="81"/>
        <v>-6.0067323398525947E-3</v>
      </c>
    </row>
    <row r="2606" spans="2:8">
      <c r="B2606" s="293">
        <f>'Historical VAR Data'!B1605</f>
        <v>43336</v>
      </c>
      <c r="C2606" s="292" t="str">
        <f>'Historical VAR Data'!F1605</f>
        <v>97.50</v>
      </c>
      <c r="D2606" s="329">
        <f t="shared" si="80"/>
        <v>1.4779350541215671E-2</v>
      </c>
      <c r="E2606" s="329">
        <v>-3.0759766225777851E-4</v>
      </c>
      <c r="G2606">
        <v>2595</v>
      </c>
      <c r="H2606">
        <f t="shared" ca="1" si="81"/>
        <v>-1.8186916484987291E-2</v>
      </c>
    </row>
    <row r="2607" spans="2:8">
      <c r="B2607" s="293">
        <f>'Historical VAR Data'!B1394</f>
        <v>43655</v>
      </c>
      <c r="C2607" s="292" t="str">
        <f>'Historical VAR Data'!F1394</f>
        <v>96.08</v>
      </c>
      <c r="D2607" s="329">
        <f t="shared" si="80"/>
        <v>-0.39492411360916935</v>
      </c>
      <c r="E2607" s="329">
        <v>-3.1214233690564082E-4</v>
      </c>
      <c r="G2607">
        <v>2596</v>
      </c>
      <c r="H2607">
        <f t="shared" ca="1" si="81"/>
        <v>-5.4422543110777171E-3</v>
      </c>
    </row>
    <row r="2608" spans="2:8">
      <c r="B2608" s="293">
        <f>'Historical VAR Data'!B551</f>
        <v>44897</v>
      </c>
      <c r="C2608" s="292" t="str">
        <f>'Historical VAR Data'!F551</f>
        <v>158.79</v>
      </c>
      <c r="D2608" s="329">
        <f t="shared" si="80"/>
        <v>0.69683693096815558</v>
      </c>
      <c r="E2608" s="329">
        <v>-3.1478217073792098E-4</v>
      </c>
      <c r="G2608">
        <v>2597</v>
      </c>
      <c r="H2608">
        <f t="shared" ca="1" si="81"/>
        <v>-3.0174290006827101E-2</v>
      </c>
    </row>
    <row r="2609" spans="2:8">
      <c r="B2609" s="293">
        <f>'Historical VAR Data'!B2104</f>
        <v>42601</v>
      </c>
      <c r="C2609" s="292" t="str">
        <f>'Historical VAR Data'!F2104</f>
        <v>93.58</v>
      </c>
      <c r="D2609" s="329">
        <f t="shared" si="80"/>
        <v>1.5407986111111131E-2</v>
      </c>
      <c r="E2609" s="329">
        <v>-3.204785813481587E-4</v>
      </c>
      <c r="G2609">
        <v>2598</v>
      </c>
      <c r="H2609">
        <f t="shared" ca="1" si="81"/>
        <v>-3.7515189810757701E-2</v>
      </c>
    </row>
    <row r="2610" spans="2:8">
      <c r="B2610" s="293">
        <f>'Historical VAR Data'!B1903</f>
        <v>42900</v>
      </c>
      <c r="C2610" s="292" t="str">
        <f>'Historical VAR Data'!F1903</f>
        <v>92.16</v>
      </c>
      <c r="D2610" s="329">
        <f t="shared" si="80"/>
        <v>3.2562683165094042E-4</v>
      </c>
      <c r="E2610" s="329">
        <v>-3.2541490400261566E-4</v>
      </c>
      <c r="G2610">
        <v>2599</v>
      </c>
      <c r="H2610">
        <f t="shared" ca="1" si="81"/>
        <v>-1.6297122826530671E-2</v>
      </c>
    </row>
    <row r="2611" spans="2:8">
      <c r="B2611" s="293">
        <f>'Historical VAR Data'!B1630</f>
        <v>43299</v>
      </c>
      <c r="C2611" s="292" t="str">
        <f>'Historical VAR Data'!F1630</f>
        <v>92.13</v>
      </c>
      <c r="D2611" s="329">
        <f t="shared" si="80"/>
        <v>0.50834970530451862</v>
      </c>
      <c r="E2611" s="329">
        <v>-3.2552083333334568E-4</v>
      </c>
      <c r="G2611">
        <v>2600</v>
      </c>
      <c r="H2611">
        <f t="shared" ca="1" si="81"/>
        <v>3.8598446602111293E-2</v>
      </c>
    </row>
    <row r="2612" spans="2:8">
      <c r="B2612" s="293">
        <f>'Historical VAR Data'!B4479</f>
        <v>39078</v>
      </c>
      <c r="C2612" s="292" t="str">
        <f>'Historical VAR Data'!F4479</f>
        <v>61.08</v>
      </c>
      <c r="D2612" s="329">
        <f t="shared" si="80"/>
        <v>-0.3282006159260889</v>
      </c>
      <c r="E2612" s="329">
        <v>-3.2733224222591039E-4</v>
      </c>
      <c r="G2612">
        <v>2601</v>
      </c>
      <c r="H2612">
        <f t="shared" ca="1" si="81"/>
        <v>1.3773267377649206E-2</v>
      </c>
    </row>
    <row r="2613" spans="2:8">
      <c r="B2613" s="293">
        <f>'Historical VAR Data'!B1906</f>
        <v>42895</v>
      </c>
      <c r="C2613" s="292" t="str">
        <f>'Historical VAR Data'!F1906</f>
        <v>90.92</v>
      </c>
      <c r="D2613" s="329">
        <f t="shared" si="80"/>
        <v>0.52014713258652401</v>
      </c>
      <c r="E2613" s="329">
        <v>-3.2985156679495476E-4</v>
      </c>
      <c r="G2613">
        <v>2602</v>
      </c>
      <c r="H2613">
        <f t="shared" ca="1" si="81"/>
        <v>2.9270019633380988E-2</v>
      </c>
    </row>
    <row r="2614" spans="2:8">
      <c r="B2614" s="293">
        <f>'Historical VAR Data'!B4644</f>
        <v>38840</v>
      </c>
      <c r="C2614" s="292" t="str">
        <f>'Historical VAR Data'!F4644</f>
        <v>59.81</v>
      </c>
      <c r="D2614" s="329">
        <f t="shared" si="80"/>
        <v>-0.33120876663312088</v>
      </c>
      <c r="E2614" s="329">
        <v>-3.3428046130697011E-4</v>
      </c>
      <c r="G2614">
        <v>2603</v>
      </c>
      <c r="H2614">
        <f t="shared" ca="1" si="81"/>
        <v>2.9832533267269215E-2</v>
      </c>
    </row>
    <row r="2615" spans="2:8">
      <c r="B2615" s="293">
        <f>'Historical VAR Data'!B2116</f>
        <v>42584</v>
      </c>
      <c r="C2615" s="292" t="str">
        <f>'Historical VAR Data'!F2116</f>
        <v>89.43</v>
      </c>
      <c r="D2615" s="329">
        <f t="shared" si="80"/>
        <v>0.52350936967632034</v>
      </c>
      <c r="E2615" s="329">
        <v>-3.3534540576779488E-4</v>
      </c>
      <c r="G2615">
        <v>2604</v>
      </c>
      <c r="H2615">
        <f t="shared" ca="1" si="81"/>
        <v>-2.107967135357739E-3</v>
      </c>
    </row>
    <row r="2616" spans="2:8">
      <c r="B2616" s="293">
        <f>'Historical VAR Data'!B4642</f>
        <v>38842</v>
      </c>
      <c r="C2616" s="292" t="str">
        <f>'Historical VAR Data'!F4642</f>
        <v>58.70</v>
      </c>
      <c r="D2616" s="329">
        <f t="shared" si="80"/>
        <v>-0.32860574173624618</v>
      </c>
      <c r="E2616" s="329">
        <v>-3.4059945504080416E-4</v>
      </c>
      <c r="G2616">
        <v>2605</v>
      </c>
      <c r="H2616">
        <f t="shared" ca="1" si="81"/>
        <v>-9.8413300719336089E-3</v>
      </c>
    </row>
    <row r="2617" spans="2:8">
      <c r="B2617" s="293">
        <f>'Historical VAR Data'!B2051</f>
        <v>42683</v>
      </c>
      <c r="C2617" s="292" t="str">
        <f>'Historical VAR Data'!F2051</f>
        <v>87.43</v>
      </c>
      <c r="D2617" s="329">
        <f t="shared" si="80"/>
        <v>3.4185001182872016E-2</v>
      </c>
      <c r="E2617" s="329">
        <v>-3.4301394923378606E-4</v>
      </c>
      <c r="G2617">
        <v>2606</v>
      </c>
      <c r="H2617">
        <f t="shared" ca="1" si="81"/>
        <v>-2.7144178554282892E-2</v>
      </c>
    </row>
    <row r="2618" spans="2:8">
      <c r="B2618" s="293">
        <f>'Historical VAR Data'!B2064</f>
        <v>42663</v>
      </c>
      <c r="C2618" s="292" t="str">
        <f>'Historical VAR Data'!F2064</f>
        <v>84.54</v>
      </c>
      <c r="D2618" s="329">
        <f t="shared" si="80"/>
        <v>3.5775545209507494E-2</v>
      </c>
      <c r="E2618" s="329">
        <v>-3.5473572188703947E-4</v>
      </c>
      <c r="G2618">
        <v>2607</v>
      </c>
      <c r="H2618">
        <f t="shared" ca="1" si="81"/>
        <v>8.5092754919404417E-3</v>
      </c>
    </row>
    <row r="2619" spans="2:8">
      <c r="B2619" s="293">
        <f>'Historical VAR Data'!B2629</f>
        <v>41817</v>
      </c>
      <c r="C2619" s="292" t="str">
        <f>'Historical VAR Data'!F2629</f>
        <v>81.62</v>
      </c>
      <c r="D2619" s="329">
        <f t="shared" si="80"/>
        <v>2.8218694885361668E-2</v>
      </c>
      <c r="E2619" s="329">
        <v>-3.6742192284141011E-4</v>
      </c>
      <c r="G2619">
        <v>2608</v>
      </c>
      <c r="H2619">
        <f t="shared" ca="1" si="81"/>
        <v>1.3138525563417627E-2</v>
      </c>
    </row>
    <row r="2620" spans="2:8">
      <c r="B2620" s="293">
        <f>'Historical VAR Data'!B2173</f>
        <v>42502</v>
      </c>
      <c r="C2620" s="292" t="str">
        <f>'Historical VAR Data'!F2173</f>
        <v>79.38</v>
      </c>
      <c r="D2620" s="329">
        <f t="shared" si="80"/>
        <v>5.1530003974036308E-2</v>
      </c>
      <c r="E2620" s="329">
        <v>-3.777861730260816E-4</v>
      </c>
      <c r="G2620">
        <v>2609</v>
      </c>
      <c r="H2620">
        <f t="shared" ca="1" si="81"/>
        <v>1.7232887734876086E-2</v>
      </c>
    </row>
    <row r="2621" spans="2:8">
      <c r="B2621" s="293">
        <f>'Historical VAR Data'!B2564</f>
        <v>41913</v>
      </c>
      <c r="C2621" s="292" t="str">
        <f>'Historical VAR Data'!F2564</f>
        <v>75.49</v>
      </c>
      <c r="D2621" s="329">
        <f t="shared" si="80"/>
        <v>7.4736420659280399E-3</v>
      </c>
      <c r="E2621" s="329">
        <v>-3.972457627118795E-4</v>
      </c>
      <c r="G2621">
        <v>2610</v>
      </c>
      <c r="H2621">
        <f t="shared" ca="1" si="81"/>
        <v>1.3391121002662883E-2</v>
      </c>
    </row>
    <row r="2622" spans="2:8">
      <c r="B2622" s="293">
        <f>'Historical VAR Data'!B4094</f>
        <v>39645</v>
      </c>
      <c r="C2622" s="292" t="str">
        <f>'Historical VAR Data'!F4094</f>
        <v>74.93</v>
      </c>
      <c r="D2622" s="329">
        <f t="shared" si="80"/>
        <v>-0.24625289206317263</v>
      </c>
      <c r="E2622" s="329">
        <v>-4.0021344717165058E-4</v>
      </c>
      <c r="G2622">
        <v>2611</v>
      </c>
      <c r="H2622">
        <f t="shared" ca="1" si="81"/>
        <v>-1.3107140595489793E-2</v>
      </c>
    </row>
    <row r="2623" spans="2:8">
      <c r="B2623" s="293">
        <f>'Historical VAR Data'!B1442</f>
        <v>43585</v>
      </c>
      <c r="C2623" s="292" t="str">
        <f>'Historical VAR Data'!F1442</f>
        <v>99.41</v>
      </c>
      <c r="D2623" s="329">
        <f t="shared" si="80"/>
        <v>-0.17316809448556938</v>
      </c>
      <c r="E2623" s="329">
        <v>-4.0221216691811214E-4</v>
      </c>
      <c r="G2623">
        <v>2612</v>
      </c>
      <c r="H2623">
        <f t="shared" ca="1" si="81"/>
        <v>1.4386281824225361E-2</v>
      </c>
    </row>
    <row r="2624" spans="2:8">
      <c r="B2624" s="293">
        <f>'Historical VAR Data'!B725</f>
        <v>44642</v>
      </c>
      <c r="C2624" s="292" t="str">
        <f>'Historical VAR Data'!F725</f>
        <v>120.23</v>
      </c>
      <c r="D2624" s="329">
        <f t="shared" si="80"/>
        <v>0.71194646162608566</v>
      </c>
      <c r="E2624" s="329">
        <v>-4.1569670768205154E-4</v>
      </c>
      <c r="G2624">
        <v>2613</v>
      </c>
      <c r="H2624">
        <f t="shared" ca="1" si="81"/>
        <v>2.9143693719759677E-2</v>
      </c>
    </row>
    <row r="2625" spans="2:8">
      <c r="B2625" s="293">
        <f>'Historical VAR Data'!B2327</f>
        <v>42268</v>
      </c>
      <c r="C2625" s="292" t="str">
        <f>'Historical VAR Data'!F2327</f>
        <v>70.23</v>
      </c>
      <c r="D2625" s="329">
        <f t="shared" si="80"/>
        <v>-0.24815330264425645</v>
      </c>
      <c r="E2625" s="329">
        <v>-4.2698548249361137E-4</v>
      </c>
      <c r="G2625">
        <v>2614</v>
      </c>
      <c r="H2625">
        <f t="shared" ca="1" si="81"/>
        <v>-8.7987584580697786E-3</v>
      </c>
    </row>
    <row r="2626" spans="2:8">
      <c r="B2626" s="293">
        <f>'Historical VAR Data'!B3583</f>
        <v>40408</v>
      </c>
      <c r="C2626" s="292" t="str">
        <f>'Historical VAR Data'!F3583</f>
        <v>93.41</v>
      </c>
      <c r="D2626" s="329">
        <f t="shared" si="80"/>
        <v>2.5759364602339261E-3</v>
      </c>
      <c r="E2626" s="329">
        <v>-4.2803638309262974E-4</v>
      </c>
      <c r="G2626">
        <v>2615</v>
      </c>
      <c r="H2626">
        <f t="shared" ca="1" si="81"/>
        <v>-5.6517993718965213E-3</v>
      </c>
    </row>
    <row r="2627" spans="2:8">
      <c r="B2627" s="293">
        <f>'Historical VAR Data'!B923</f>
        <v>44351</v>
      </c>
      <c r="C2627" s="292" t="str">
        <f>'Historical VAR Data'!F923</f>
        <v>93.17</v>
      </c>
      <c r="D2627" s="329">
        <f t="shared" si="80"/>
        <v>0.35539714867617123</v>
      </c>
      <c r="E2627" s="329">
        <v>-4.2913850445222665E-4</v>
      </c>
      <c r="G2627">
        <v>2616</v>
      </c>
      <c r="H2627">
        <f t="shared" ca="1" si="81"/>
        <v>2.5385083383947304E-2</v>
      </c>
    </row>
    <row r="2628" spans="2:8">
      <c r="B2628" s="293">
        <f>'Historical VAR Data'!B2348</f>
        <v>42236</v>
      </c>
      <c r="C2628" s="292" t="str">
        <f>'Historical VAR Data'!F2348</f>
        <v>68.74</v>
      </c>
      <c r="D2628" s="329">
        <f t="shared" si="80"/>
        <v>-0.22971761541909458</v>
      </c>
      <c r="E2628" s="329">
        <v>-4.3623673113277791E-4</v>
      </c>
      <c r="G2628">
        <v>2617</v>
      </c>
      <c r="H2628">
        <f t="shared" ca="1" si="81"/>
        <v>1.1599628143101946E-2</v>
      </c>
    </row>
    <row r="2629" spans="2:8">
      <c r="B2629" s="293">
        <f>'Historical VAR Data'!B1365</f>
        <v>43698</v>
      </c>
      <c r="C2629" s="292" t="str">
        <f>'Historical VAR Data'!F1365</f>
        <v>89.24</v>
      </c>
      <c r="D2629" s="329">
        <f t="shared" si="80"/>
        <v>1.0112688753662384</v>
      </c>
      <c r="E2629" s="329">
        <v>-4.4802867383519549E-4</v>
      </c>
      <c r="G2629">
        <v>2618</v>
      </c>
      <c r="H2629">
        <f t="shared" ca="1" si="81"/>
        <v>3.0516668273135672E-3</v>
      </c>
    </row>
    <row r="2630" spans="2:8">
      <c r="B2630" s="293">
        <f>'Historical VAR Data'!B4618</f>
        <v>38876</v>
      </c>
      <c r="C2630" s="292" t="str">
        <f>'Historical VAR Data'!F4618</f>
        <v>44.37</v>
      </c>
      <c r="D2630" s="329">
        <f t="shared" si="80"/>
        <v>-0.49807692307692314</v>
      </c>
      <c r="E2630" s="329">
        <v>-4.5055192610955454E-4</v>
      </c>
      <c r="G2630">
        <v>2619</v>
      </c>
      <c r="H2630">
        <f t="shared" ca="1" si="81"/>
        <v>5.042947785754111E-3</v>
      </c>
    </row>
    <row r="2631" spans="2:8">
      <c r="B2631" s="293">
        <f>'Historical VAR Data'!B1247</f>
        <v>43873</v>
      </c>
      <c r="C2631" s="292" t="str">
        <f>'Historical VAR Data'!F1247</f>
        <v>88.40</v>
      </c>
      <c r="D2631" s="329">
        <f t="shared" si="80"/>
        <v>-0.73238882329791422</v>
      </c>
      <c r="E2631" s="329">
        <v>-4.5228403437349662E-4</v>
      </c>
      <c r="G2631">
        <v>2620</v>
      </c>
      <c r="H2631">
        <f t="shared" ca="1" si="81"/>
        <v>-2.653756652460211E-2</v>
      </c>
    </row>
    <row r="2632" spans="2:8">
      <c r="B2632" s="293">
        <f>'Historical VAR Data'!B247</f>
        <v>45348</v>
      </c>
      <c r="C2632" s="292" t="str">
        <f>'Historical VAR Data'!F247</f>
        <v>330.33</v>
      </c>
      <c r="D2632" s="329">
        <f t="shared" si="80"/>
        <v>0.56236106512793815</v>
      </c>
      <c r="E2632" s="329">
        <v>-4.5388525780692962E-4</v>
      </c>
      <c r="G2632">
        <v>2621</v>
      </c>
      <c r="H2632">
        <f t="shared" ca="1" si="81"/>
        <v>2.1907202387466261E-2</v>
      </c>
    </row>
    <row r="2633" spans="2:8">
      <c r="B2633" s="293">
        <f>'Historical VAR Data'!B366</f>
        <v>45169</v>
      </c>
      <c r="C2633" s="292" t="str">
        <f>'Historical VAR Data'!F366</f>
        <v>211.43</v>
      </c>
      <c r="D2633" s="329">
        <f t="shared" si="80"/>
        <v>4.0714799712161192</v>
      </c>
      <c r="E2633" s="329">
        <v>-4.7274618257454881E-4</v>
      </c>
      <c r="G2633">
        <v>2622</v>
      </c>
      <c r="H2633">
        <f t="shared" ca="1" si="81"/>
        <v>1.1015974216098439E-2</v>
      </c>
    </row>
    <row r="2634" spans="2:8">
      <c r="B2634" s="293">
        <f>'Historical VAR Data'!B4813</f>
        <v>38586</v>
      </c>
      <c r="C2634" s="292" t="str">
        <f>'Historical VAR Data'!F4813</f>
        <v>41.69</v>
      </c>
      <c r="D2634" s="329">
        <f t="shared" si="80"/>
        <v>-0.89994239907838525</v>
      </c>
      <c r="E2634" s="329">
        <v>-4.7950131862870118E-4</v>
      </c>
      <c r="G2634">
        <v>2623</v>
      </c>
      <c r="H2634">
        <f t="shared" ca="1" si="81"/>
        <v>1.3530829817316665E-2</v>
      </c>
    </row>
    <row r="2635" spans="2:8">
      <c r="B2635" s="293">
        <f>'Historical VAR Data'!B94</f>
        <v>45576</v>
      </c>
      <c r="C2635" s="292" t="str">
        <f>'Historical VAR Data'!F94</f>
        <v>416.66</v>
      </c>
      <c r="D2635" s="329">
        <f t="shared" si="80"/>
        <v>4.0479767385510055</v>
      </c>
      <c r="E2635" s="329">
        <v>-4.7977738329412422E-4</v>
      </c>
      <c r="G2635">
        <v>2624</v>
      </c>
      <c r="H2635">
        <f t="shared" ca="1" si="81"/>
        <v>-6.8568349980435679E-3</v>
      </c>
    </row>
    <row r="2636" spans="2:8">
      <c r="B2636" s="293">
        <f>'Historical VAR Data'!B1237</f>
        <v>43888</v>
      </c>
      <c r="C2636" s="292" t="str">
        <f>'Historical VAR Data'!F1237</f>
        <v>82.54</v>
      </c>
      <c r="D2636" s="329">
        <f t="shared" ref="D2636:D2699" si="82">(C2636-C2637)/C2637</f>
        <v>-0.16911616670022142</v>
      </c>
      <c r="E2636" s="329">
        <v>-4.8437878420915529E-4</v>
      </c>
      <c r="G2636">
        <v>2625</v>
      </c>
      <c r="H2636">
        <f t="shared" ca="1" si="81"/>
        <v>1.4358978267010745E-2</v>
      </c>
    </row>
    <row r="2637" spans="2:8">
      <c r="B2637" s="293">
        <f>'Historical VAR Data'!B3562</f>
        <v>40438</v>
      </c>
      <c r="C2637" s="292" t="str">
        <f>'Historical VAR Data'!F3562</f>
        <v>99.34</v>
      </c>
      <c r="D2637" s="329">
        <f t="shared" si="82"/>
        <v>2.0651392170964813E-2</v>
      </c>
      <c r="E2637" s="329">
        <v>-5.0306871918701231E-4</v>
      </c>
      <c r="G2637">
        <v>2626</v>
      </c>
      <c r="H2637">
        <f t="shared" ref="H2637:H2700" ca="1" si="83">_xlfn.NORM.INV(RAND(),N$12,N$13)</f>
        <v>1.2277772842744186E-2</v>
      </c>
    </row>
    <row r="2638" spans="2:8">
      <c r="B2638" s="293">
        <f>'Historical VAR Data'!B885</f>
        <v>44406</v>
      </c>
      <c r="C2638" s="292" t="str">
        <f>'Historical VAR Data'!F885</f>
        <v>97.33</v>
      </c>
      <c r="D2638" s="329">
        <f t="shared" si="82"/>
        <v>3.9195461578132584E-3</v>
      </c>
      <c r="E2638" s="329">
        <v>-5.1345245430270241E-4</v>
      </c>
      <c r="G2638">
        <v>2627</v>
      </c>
      <c r="H2638">
        <f t="shared" ca="1" si="83"/>
        <v>1.2596700215289353E-2</v>
      </c>
    </row>
    <row r="2639" spans="2:8">
      <c r="B2639" s="293">
        <f>'Historical VAR Data'!B3636</f>
        <v>40333</v>
      </c>
      <c r="C2639" s="292" t="str">
        <f>'Historical VAR Data'!F3636</f>
        <v>96.95</v>
      </c>
      <c r="D2639" s="329">
        <f t="shared" si="82"/>
        <v>5.1599587203299442E-4</v>
      </c>
      <c r="E2639" s="329">
        <v>-5.1546391752574393E-4</v>
      </c>
      <c r="G2639">
        <v>2628</v>
      </c>
      <c r="H2639">
        <f t="shared" ca="1" si="83"/>
        <v>6.8243416178882738E-3</v>
      </c>
    </row>
    <row r="2640" spans="2:8">
      <c r="B2640" s="293">
        <f>'Historical VAR Data'!B3811</f>
        <v>40070</v>
      </c>
      <c r="C2640" s="292" t="str">
        <f>'Historical VAR Data'!F3811</f>
        <v>96.90</v>
      </c>
      <c r="D2640" s="329">
        <f t="shared" si="82"/>
        <v>3.209441971218576E-3</v>
      </c>
      <c r="E2640" s="329">
        <v>-5.1572975760698456E-4</v>
      </c>
      <c r="G2640">
        <v>2629</v>
      </c>
      <c r="H2640">
        <f t="shared" ca="1" si="83"/>
        <v>5.4046539111012445E-3</v>
      </c>
    </row>
    <row r="2641" spans="2:8">
      <c r="B2641" s="293">
        <f>'Historical VAR Data'!B3852</f>
        <v>40011</v>
      </c>
      <c r="C2641" s="292" t="str">
        <f>'Historical VAR Data'!F3852</f>
        <v>96.59</v>
      </c>
      <c r="D2641" s="329">
        <f t="shared" si="82"/>
        <v>7.7203964527909142E-3</v>
      </c>
      <c r="E2641" s="329">
        <v>-5.1738410596023545E-4</v>
      </c>
      <c r="G2641">
        <v>2630</v>
      </c>
      <c r="H2641">
        <f t="shared" ca="1" si="83"/>
        <v>-6.0325355507260927E-3</v>
      </c>
    </row>
    <row r="2642" spans="2:8">
      <c r="B2642" s="293">
        <f>'Historical VAR Data'!B3631</f>
        <v>40340</v>
      </c>
      <c r="C2642" s="292" t="str">
        <f>'Historical VAR Data'!F3631</f>
        <v>95.85</v>
      </c>
      <c r="D2642" s="329">
        <f t="shared" si="82"/>
        <v>4.8342994640708598E-2</v>
      </c>
      <c r="E2642" s="329">
        <v>-5.2137643378531143E-4</v>
      </c>
      <c r="G2642">
        <v>2631</v>
      </c>
      <c r="H2642">
        <f t="shared" ca="1" si="83"/>
        <v>2.0491213047752256E-3</v>
      </c>
    </row>
    <row r="2643" spans="2:8">
      <c r="B2643" s="293">
        <f>'Historical VAR Data'!B3365</f>
        <v>40725</v>
      </c>
      <c r="C2643" s="292" t="str">
        <f>'Historical VAR Data'!F3365</f>
        <v>91.43</v>
      </c>
      <c r="D2643" s="329">
        <f t="shared" si="82"/>
        <v>8.0485115766262844E-3</v>
      </c>
      <c r="E2643" s="329">
        <v>-5.4656755574985962E-4</v>
      </c>
      <c r="G2643">
        <v>2632</v>
      </c>
      <c r="H2643">
        <f t="shared" ca="1" si="83"/>
        <v>-3.0670993827704052E-2</v>
      </c>
    </row>
    <row r="2644" spans="2:8">
      <c r="B2644" s="293">
        <f>'Historical VAR Data'!B3418</f>
        <v>40651</v>
      </c>
      <c r="C2644" s="292" t="str">
        <f>'Historical VAR Data'!F3418</f>
        <v>90.70</v>
      </c>
      <c r="D2644" s="329">
        <f t="shared" si="82"/>
        <v>1.5650452488687785</v>
      </c>
      <c r="E2644" s="329">
        <v>-5.5096418732779242E-4</v>
      </c>
      <c r="G2644">
        <v>2633</v>
      </c>
      <c r="H2644">
        <f t="shared" ca="1" si="83"/>
        <v>-1.1562445113897896E-2</v>
      </c>
    </row>
    <row r="2645" spans="2:8">
      <c r="B2645" s="293">
        <f>'Historical VAR Data'!B4892</f>
        <v>38474</v>
      </c>
      <c r="C2645" s="292" t="str">
        <f>'Historical VAR Data'!F4892</f>
        <v>35.36</v>
      </c>
      <c r="D2645" s="329">
        <f t="shared" si="82"/>
        <v>-0.91624623984461973</v>
      </c>
      <c r="E2645" s="329">
        <v>-5.6529112492942693E-4</v>
      </c>
      <c r="G2645">
        <v>2634</v>
      </c>
      <c r="H2645">
        <f t="shared" ca="1" si="83"/>
        <v>-2.3143465527628793E-2</v>
      </c>
    </row>
    <row r="2646" spans="2:8">
      <c r="B2646" s="293">
        <f>'Historical VAR Data'!B106</f>
        <v>45559</v>
      </c>
      <c r="C2646" s="292" t="str">
        <f>'Historical VAR Data'!F106</f>
        <v>422.19</v>
      </c>
      <c r="D2646" s="329">
        <f t="shared" si="82"/>
        <v>3.0120688016725263</v>
      </c>
      <c r="E2646" s="329">
        <v>-5.6814146722536059E-4</v>
      </c>
      <c r="G2646">
        <v>2635</v>
      </c>
      <c r="H2646">
        <f t="shared" ca="1" si="83"/>
        <v>-3.8168856722397781E-2</v>
      </c>
    </row>
    <row r="2647" spans="2:8">
      <c r="B2647" s="293">
        <f>'Historical VAR Data'!B1791</f>
        <v>43063</v>
      </c>
      <c r="C2647" s="292" t="str">
        <f>'Historical VAR Data'!F1791</f>
        <v>105.23</v>
      </c>
      <c r="D2647" s="329">
        <f t="shared" si="82"/>
        <v>0.52906131938390022</v>
      </c>
      <c r="E2647" s="329">
        <v>-5.698546870548226E-4</v>
      </c>
      <c r="G2647">
        <v>2636</v>
      </c>
      <c r="H2647">
        <f t="shared" ca="1" si="83"/>
        <v>-2.5409397158761483E-2</v>
      </c>
    </row>
    <row r="2648" spans="2:8">
      <c r="B2648" s="293">
        <f>'Historical VAR Data'!B1090</f>
        <v>44104</v>
      </c>
      <c r="C2648" s="292" t="str">
        <f>'Historical VAR Data'!F1090</f>
        <v>68.82</v>
      </c>
      <c r="D2648" s="329">
        <f t="shared" si="82"/>
        <v>-0.19818245368752191</v>
      </c>
      <c r="E2648" s="329">
        <v>-5.8088875980258868E-4</v>
      </c>
      <c r="G2648">
        <v>2637</v>
      </c>
      <c r="H2648">
        <f t="shared" ca="1" si="83"/>
        <v>-2.0003517404920197E-2</v>
      </c>
    </row>
    <row r="2649" spans="2:8">
      <c r="B2649" s="293">
        <f>'Historical VAR Data'!B3333</f>
        <v>40772</v>
      </c>
      <c r="C2649" s="292" t="str">
        <f>'Historical VAR Data'!F3333</f>
        <v>85.83</v>
      </c>
      <c r="D2649" s="329">
        <f t="shared" si="82"/>
        <v>2.335630036202299E-3</v>
      </c>
      <c r="E2649" s="329">
        <v>-5.8220773171864418E-4</v>
      </c>
      <c r="G2649">
        <v>2638</v>
      </c>
      <c r="H2649">
        <f t="shared" ca="1" si="83"/>
        <v>2.2415781866871064E-2</v>
      </c>
    </row>
    <row r="2650" spans="2:8">
      <c r="B2650" s="293">
        <f>'Historical VAR Data'!B3056</f>
        <v>41185</v>
      </c>
      <c r="C2650" s="292" t="str">
        <f>'Historical VAR Data'!F3056</f>
        <v>85.63</v>
      </c>
      <c r="D2650" s="329">
        <f t="shared" si="82"/>
        <v>5.7552266854591838E-3</v>
      </c>
      <c r="E2650" s="329">
        <v>-5.8356676003748097E-4</v>
      </c>
      <c r="G2650">
        <v>2639</v>
      </c>
      <c r="H2650">
        <f t="shared" ca="1" si="83"/>
        <v>4.3094497706164178E-2</v>
      </c>
    </row>
    <row r="2651" spans="2:8">
      <c r="B2651" s="293">
        <f>'Historical VAR Data'!B3384</f>
        <v>40700</v>
      </c>
      <c r="C2651" s="292" t="str">
        <f>'Historical VAR Data'!F3384</f>
        <v>85.14</v>
      </c>
      <c r="D2651" s="329">
        <f t="shared" si="82"/>
        <v>-0.44378388972365579</v>
      </c>
      <c r="E2651" s="329">
        <v>-5.869233478107426E-4</v>
      </c>
      <c r="G2651">
        <v>2640</v>
      </c>
      <c r="H2651">
        <f t="shared" ca="1" si="83"/>
        <v>-9.3088319239636175E-3</v>
      </c>
    </row>
    <row r="2652" spans="2:8">
      <c r="B2652" s="293">
        <f>'Historical VAR Data'!B522</f>
        <v>44938</v>
      </c>
      <c r="C2652" s="292" t="str">
        <f>'Historical VAR Data'!F522</f>
        <v>153.07</v>
      </c>
      <c r="D2652" s="329">
        <f t="shared" si="82"/>
        <v>0.51734734337827126</v>
      </c>
      <c r="E2652" s="329">
        <v>-5.8762078871770309E-4</v>
      </c>
      <c r="G2652">
        <v>2641</v>
      </c>
      <c r="H2652">
        <f t="shared" ca="1" si="83"/>
        <v>1.1603844411131955E-2</v>
      </c>
    </row>
    <row r="2653" spans="2:8">
      <c r="B2653" s="293">
        <f>'Historical VAR Data'!B1675</f>
        <v>43236</v>
      </c>
      <c r="C2653" s="292" t="str">
        <f>'Historical VAR Data'!F1675</f>
        <v>100.88</v>
      </c>
      <c r="D2653" s="329">
        <f t="shared" si="82"/>
        <v>0.55343393902063442</v>
      </c>
      <c r="E2653" s="329">
        <v>-5.9441252229049211E-4</v>
      </c>
      <c r="G2653">
        <v>2642</v>
      </c>
      <c r="H2653">
        <f t="shared" ca="1" si="83"/>
        <v>1.5770654661347649E-2</v>
      </c>
    </row>
    <row r="2654" spans="2:8">
      <c r="B2654" s="293">
        <f>'Historical VAR Data'!B4419</f>
        <v>39169</v>
      </c>
      <c r="C2654" s="292" t="str">
        <f>'Historical VAR Data'!F4419</f>
        <v>64.94</v>
      </c>
      <c r="D2654" s="329">
        <f t="shared" si="82"/>
        <v>0.35319858303813284</v>
      </c>
      <c r="E2654" s="329">
        <v>-6.1557402277633499E-4</v>
      </c>
      <c r="G2654">
        <v>2643</v>
      </c>
      <c r="H2654">
        <f t="shared" ca="1" si="83"/>
        <v>2.2249174613348396E-2</v>
      </c>
    </row>
    <row r="2655" spans="2:8">
      <c r="B2655" s="293">
        <f>'Historical VAR Data'!B4725</f>
        <v>38715</v>
      </c>
      <c r="C2655" s="292" t="str">
        <f>'Historical VAR Data'!F4725</f>
        <v>47.99</v>
      </c>
      <c r="D2655" s="329">
        <f t="shared" si="82"/>
        <v>-0.39635220125786164</v>
      </c>
      <c r="E2655" s="329">
        <v>-6.2473969179510907E-4</v>
      </c>
      <c r="G2655">
        <v>2644</v>
      </c>
      <c r="H2655">
        <f t="shared" ca="1" si="83"/>
        <v>-2.066198617932355E-3</v>
      </c>
    </row>
    <row r="2656" spans="2:8">
      <c r="B2656" s="293">
        <f>'Historical VAR Data'!B2892</f>
        <v>41430</v>
      </c>
      <c r="C2656" s="292" t="str">
        <f>'Historical VAR Data'!F2892</f>
        <v>79.50</v>
      </c>
      <c r="D2656" s="329">
        <f t="shared" si="82"/>
        <v>-0.16579223504721929</v>
      </c>
      <c r="E2656" s="329">
        <v>-6.2853551225640683E-4</v>
      </c>
      <c r="G2656">
        <v>2645</v>
      </c>
      <c r="H2656">
        <f t="shared" ca="1" si="83"/>
        <v>1.6915300947076002E-2</v>
      </c>
    </row>
    <row r="2657" spans="2:8">
      <c r="B2657" s="293">
        <f>'Historical VAR Data'!B1976</f>
        <v>42793</v>
      </c>
      <c r="C2657" s="292" t="str">
        <f>'Historical VAR Data'!F1976</f>
        <v>95.30</v>
      </c>
      <c r="D2657" s="329">
        <f t="shared" si="82"/>
        <v>0.21742462953500249</v>
      </c>
      <c r="E2657" s="329">
        <v>-6.2919463087250703E-4</v>
      </c>
      <c r="G2657">
        <v>2646</v>
      </c>
      <c r="H2657">
        <f t="shared" ca="1" si="83"/>
        <v>-1.493454087137879E-2</v>
      </c>
    </row>
    <row r="2658" spans="2:8">
      <c r="B2658" s="293">
        <f>'Historical VAR Data'!B2973</f>
        <v>41310</v>
      </c>
      <c r="C2658" s="292" t="str">
        <f>'Historical VAR Data'!F2973</f>
        <v>78.28</v>
      </c>
      <c r="D2658" s="329">
        <f t="shared" si="82"/>
        <v>1.5017577500798978</v>
      </c>
      <c r="E2658" s="329">
        <v>-6.383250351078407E-4</v>
      </c>
      <c r="G2658">
        <v>2647</v>
      </c>
      <c r="H2658">
        <f t="shared" ca="1" si="83"/>
        <v>-6.0124655067551854E-3</v>
      </c>
    </row>
    <row r="2659" spans="2:8">
      <c r="B2659" s="293">
        <f>'Historical VAR Data'!B5006</f>
        <v>38308</v>
      </c>
      <c r="C2659" s="292" t="str">
        <f>'Historical VAR Data'!F5006</f>
        <v>31.29</v>
      </c>
      <c r="D2659" s="329">
        <f t="shared" si="82"/>
        <v>-0.66176629553561783</v>
      </c>
      <c r="E2659" s="329">
        <v>-6.3877355477481878E-4</v>
      </c>
      <c r="G2659">
        <v>2648</v>
      </c>
      <c r="H2659">
        <f t="shared" ca="1" si="83"/>
        <v>-1.6873131127781285E-2</v>
      </c>
    </row>
    <row r="2660" spans="2:8">
      <c r="B2660" s="293">
        <f>'Historical VAR Data'!B2031</f>
        <v>42712</v>
      </c>
      <c r="C2660" s="292" t="str">
        <f>'Historical VAR Data'!F2031</f>
        <v>92.51</v>
      </c>
      <c r="D2660" s="329">
        <f t="shared" si="82"/>
        <v>1.9731040564373966E-2</v>
      </c>
      <c r="E2660" s="329">
        <v>-6.4815815058861474E-4</v>
      </c>
      <c r="G2660">
        <v>2649</v>
      </c>
      <c r="H2660">
        <f t="shared" ca="1" si="83"/>
        <v>-3.6705213863398471E-2</v>
      </c>
    </row>
    <row r="2661" spans="2:8">
      <c r="B2661" s="293">
        <f>'Historical VAR Data'!B2024</f>
        <v>42723</v>
      </c>
      <c r="C2661" s="292" t="str">
        <f>'Historical VAR Data'!F2024</f>
        <v>90.72</v>
      </c>
      <c r="D2661" s="329">
        <f t="shared" si="82"/>
        <v>-0.33171270718232043</v>
      </c>
      <c r="E2661" s="329">
        <v>-6.6093853271648238E-4</v>
      </c>
      <c r="G2661">
        <v>2650</v>
      </c>
      <c r="H2661">
        <f t="shared" ca="1" si="83"/>
        <v>-2.1746384583045352E-2</v>
      </c>
    </row>
    <row r="2662" spans="2:8">
      <c r="B2662" s="293">
        <f>'Historical VAR Data'!B638</f>
        <v>44768</v>
      </c>
      <c r="C2662" s="292" t="str">
        <f>'Historical VAR Data'!F638</f>
        <v>135.75</v>
      </c>
      <c r="D2662" s="329">
        <f t="shared" si="82"/>
        <v>0.80807139051678212</v>
      </c>
      <c r="E2662" s="329">
        <v>-6.6254416961133251E-4</v>
      </c>
      <c r="G2662">
        <v>2651</v>
      </c>
      <c r="H2662">
        <f t="shared" ca="1" si="83"/>
        <v>-1.3439864690696102E-2</v>
      </c>
    </row>
    <row r="2663" spans="2:8">
      <c r="B2663" s="293">
        <f>'Historical VAR Data'!B3127</f>
        <v>41080</v>
      </c>
      <c r="C2663" s="292" t="str">
        <f>'Historical VAR Data'!F3127</f>
        <v>75.08</v>
      </c>
      <c r="D2663" s="329">
        <f t="shared" si="82"/>
        <v>-0.16651865008880995</v>
      </c>
      <c r="E2663" s="329">
        <v>-6.6551311060824116E-4</v>
      </c>
      <c r="G2663">
        <v>2652</v>
      </c>
      <c r="H2663">
        <f t="shared" ca="1" si="83"/>
        <v>2.5160063925776133E-2</v>
      </c>
    </row>
    <row r="2664" spans="2:8">
      <c r="B2664" s="293">
        <f>'Historical VAR Data'!B1917</f>
        <v>42880</v>
      </c>
      <c r="C2664" s="292" t="str">
        <f>'Historical VAR Data'!F1917</f>
        <v>90.08</v>
      </c>
      <c r="D2664" s="329">
        <f t="shared" si="82"/>
        <v>1.1112358289370242E-2</v>
      </c>
      <c r="E2664" s="329">
        <v>-6.6563124029290295E-4</v>
      </c>
      <c r="G2664">
        <v>2653</v>
      </c>
      <c r="H2664">
        <f t="shared" ca="1" si="83"/>
        <v>-1.5612510786477934E-2</v>
      </c>
    </row>
    <row r="2665" spans="2:8">
      <c r="B2665" s="293">
        <f>'Historical VAR Data'!B1512</f>
        <v>43476</v>
      </c>
      <c r="C2665" s="292" t="str">
        <f>'Historical VAR Data'!F1512</f>
        <v>89.09</v>
      </c>
      <c r="D2665" s="329">
        <f t="shared" si="82"/>
        <v>7.8634014828136815E-4</v>
      </c>
      <c r="E2665" s="329">
        <v>-6.7302299495235304E-4</v>
      </c>
      <c r="G2665">
        <v>2654</v>
      </c>
      <c r="H2665">
        <f t="shared" ca="1" si="83"/>
        <v>-3.0479049994911007E-3</v>
      </c>
    </row>
    <row r="2666" spans="2:8">
      <c r="B2666" s="293">
        <f>'Historical VAR Data'!B2081</f>
        <v>42636</v>
      </c>
      <c r="C2666" s="292" t="str">
        <f>'Historical VAR Data'!F2081</f>
        <v>89.02</v>
      </c>
      <c r="D2666" s="329">
        <f t="shared" si="82"/>
        <v>0.21066231470148231</v>
      </c>
      <c r="E2666" s="329">
        <v>-6.7355186349351453E-4</v>
      </c>
      <c r="G2666">
        <v>2655</v>
      </c>
      <c r="H2666">
        <f t="shared" ca="1" si="83"/>
        <v>9.582986567288709E-3</v>
      </c>
    </row>
    <row r="2667" spans="2:8">
      <c r="B2667" s="293">
        <f>'Historical VAR Data'!B2300</f>
        <v>42310</v>
      </c>
      <c r="C2667" s="292" t="str">
        <f>'Historical VAR Data'!F2300</f>
        <v>73.53</v>
      </c>
      <c r="D2667" s="329">
        <f t="shared" si="82"/>
        <v>-0.27848101265822783</v>
      </c>
      <c r="E2667" s="329">
        <v>-6.7953248165258441E-4</v>
      </c>
      <c r="G2667">
        <v>2656</v>
      </c>
      <c r="H2667">
        <f t="shared" ca="1" si="83"/>
        <v>-2.8496157016020464E-2</v>
      </c>
    </row>
    <row r="2668" spans="2:8">
      <c r="B2668" s="293">
        <f>'Historical VAR Data'!B3765</f>
        <v>40141</v>
      </c>
      <c r="C2668" s="292" t="str">
        <f>'Historical VAR Data'!F3765</f>
        <v>101.91</v>
      </c>
      <c r="D2668" s="329">
        <f t="shared" si="82"/>
        <v>3.2486709982279807E-3</v>
      </c>
      <c r="E2668" s="329">
        <v>-6.8640909982356718E-4</v>
      </c>
      <c r="G2668">
        <v>2657</v>
      </c>
      <c r="H2668">
        <f t="shared" ca="1" si="83"/>
        <v>1.5342982562251091E-2</v>
      </c>
    </row>
    <row r="2669" spans="2:8">
      <c r="B2669" s="293">
        <f>'Historical VAR Data'!B3769</f>
        <v>40135</v>
      </c>
      <c r="C2669" s="292" t="str">
        <f>'Historical VAR Data'!F3769</f>
        <v>101.58</v>
      </c>
      <c r="D2669" s="329">
        <f t="shared" si="82"/>
        <v>0.41476323119777164</v>
      </c>
      <c r="E2669" s="329">
        <v>-6.8863748155442587E-4</v>
      </c>
      <c r="G2669">
        <v>2658</v>
      </c>
      <c r="H2669">
        <f t="shared" ca="1" si="83"/>
        <v>-1.4295656792174059E-2</v>
      </c>
    </row>
    <row r="2670" spans="2:8">
      <c r="B2670" s="293">
        <f>'Historical VAR Data'!B4375</f>
        <v>39234</v>
      </c>
      <c r="C2670" s="292" t="str">
        <f>'Historical VAR Data'!F4375</f>
        <v>71.80</v>
      </c>
      <c r="D2670" s="329">
        <f t="shared" si="82"/>
        <v>-0.27540619638712288</v>
      </c>
      <c r="E2670" s="329">
        <v>-6.9589422407790062E-4</v>
      </c>
      <c r="G2670">
        <v>2659</v>
      </c>
      <c r="H2670">
        <f t="shared" ca="1" si="83"/>
        <v>1.3983941609023434E-2</v>
      </c>
    </row>
    <row r="2671" spans="2:8">
      <c r="B2671" s="293">
        <f>'Historical VAR Data'!B3667</f>
        <v>40290</v>
      </c>
      <c r="C2671" s="292" t="str">
        <f>'Historical VAR Data'!F3667</f>
        <v>99.09</v>
      </c>
      <c r="D2671" s="329">
        <f t="shared" si="82"/>
        <v>0.1884144878867835</v>
      </c>
      <c r="E2671" s="329">
        <v>-7.0592981040735363E-4</v>
      </c>
      <c r="G2671">
        <v>2660</v>
      </c>
      <c r="H2671">
        <f t="shared" ca="1" si="83"/>
        <v>8.3277257104084085E-3</v>
      </c>
    </row>
    <row r="2672" spans="2:8">
      <c r="B2672" s="293">
        <f>'Historical VAR Data'!B1500</f>
        <v>43494</v>
      </c>
      <c r="C2672" s="292" t="str">
        <f>'Historical VAR Data'!F1500</f>
        <v>83.38</v>
      </c>
      <c r="D2672" s="329">
        <f t="shared" si="82"/>
        <v>-0.12157606405394022</v>
      </c>
      <c r="E2672" s="329">
        <v>-7.1907957814000805E-4</v>
      </c>
      <c r="G2672">
        <v>2661</v>
      </c>
      <c r="H2672">
        <f t="shared" ca="1" si="83"/>
        <v>1.8214008975361573E-2</v>
      </c>
    </row>
    <row r="2673" spans="2:8">
      <c r="B2673" s="293">
        <f>'Historical VAR Data'!B3594</f>
        <v>40393</v>
      </c>
      <c r="C2673" s="292" t="str">
        <f>'Historical VAR Data'!F3594</f>
        <v>94.92</v>
      </c>
      <c r="D2673" s="329">
        <f t="shared" si="82"/>
        <v>-0.7012839879154078</v>
      </c>
      <c r="E2673" s="329">
        <v>-7.3691967575527091E-4</v>
      </c>
      <c r="G2673">
        <v>2662</v>
      </c>
      <c r="H2673">
        <f t="shared" ca="1" si="83"/>
        <v>-1.6695703822910711E-2</v>
      </c>
    </row>
    <row r="2674" spans="2:8">
      <c r="B2674" s="293">
        <f>'Historical VAR Data'!B229</f>
        <v>45373</v>
      </c>
      <c r="C2674" s="292" t="str">
        <f>'Historical VAR Data'!F229</f>
        <v>317.76</v>
      </c>
      <c r="D2674" s="329">
        <f t="shared" si="82"/>
        <v>3.993086109365179</v>
      </c>
      <c r="E2674" s="329">
        <v>-7.5471698113210406E-4</v>
      </c>
      <c r="G2674">
        <v>2663</v>
      </c>
      <c r="H2674">
        <f t="shared" ca="1" si="83"/>
        <v>-1.8349126445587189E-2</v>
      </c>
    </row>
    <row r="2675" spans="2:8">
      <c r="B2675" s="293">
        <f>'Historical VAR Data'!B4426</f>
        <v>39157</v>
      </c>
      <c r="C2675" s="292" t="str">
        <f>'Historical VAR Data'!F4426</f>
        <v>63.64</v>
      </c>
      <c r="D2675" s="329">
        <f t="shared" si="82"/>
        <v>-0.7899392659096911</v>
      </c>
      <c r="E2675" s="329">
        <v>-7.8505259852405655E-4</v>
      </c>
      <c r="G2675">
        <v>2664</v>
      </c>
      <c r="H2675">
        <f t="shared" ca="1" si="83"/>
        <v>4.1995090896440539E-2</v>
      </c>
    </row>
    <row r="2676" spans="2:8">
      <c r="B2676" s="293">
        <f>'Historical VAR Data'!B276</f>
        <v>45303</v>
      </c>
      <c r="C2676" s="292" t="str">
        <f>'Historical VAR Data'!F276</f>
        <v>302.96</v>
      </c>
      <c r="D2676" s="329">
        <f t="shared" si="82"/>
        <v>3.0228389324126939</v>
      </c>
      <c r="E2676" s="329">
        <v>-7.9155672823221998E-4</v>
      </c>
      <c r="G2676">
        <v>2665</v>
      </c>
      <c r="H2676">
        <f t="shared" ca="1" si="83"/>
        <v>-7.129108940256097E-4</v>
      </c>
    </row>
    <row r="2677" spans="2:8">
      <c r="B2677" s="293">
        <f>'Historical VAR Data'!B2944</f>
        <v>41351</v>
      </c>
      <c r="C2677" s="292" t="str">
        <f>'Historical VAR Data'!F2944</f>
        <v>75.31</v>
      </c>
      <c r="D2677" s="329">
        <f t="shared" si="82"/>
        <v>-0.24523952695931048</v>
      </c>
      <c r="E2677" s="329">
        <v>-7.960727079740251E-4</v>
      </c>
      <c r="G2677">
        <v>2666</v>
      </c>
      <c r="H2677">
        <f t="shared" ca="1" si="83"/>
        <v>-1.9659974427224279E-3</v>
      </c>
    </row>
    <row r="2678" spans="2:8">
      <c r="B2678" s="293">
        <f>'Historical VAR Data'!B1407</f>
        <v>43636</v>
      </c>
      <c r="C2678" s="292" t="str">
        <f>'Historical VAR Data'!F1407</f>
        <v>99.78</v>
      </c>
      <c r="D2678" s="329">
        <f t="shared" si="82"/>
        <v>1.1036420186615774E-3</v>
      </c>
      <c r="E2678" s="329">
        <v>-8.0112157019826048E-4</v>
      </c>
      <c r="G2678">
        <v>2667</v>
      </c>
      <c r="H2678">
        <f t="shared" ca="1" si="83"/>
        <v>-1.3783504760063325E-2</v>
      </c>
    </row>
    <row r="2679" spans="2:8">
      <c r="B2679" s="293">
        <f>'Historical VAR Data'!B1597</f>
        <v>43348</v>
      </c>
      <c r="C2679" s="292" t="str">
        <f>'Historical VAR Data'!F1597</f>
        <v>99.67</v>
      </c>
      <c r="D2679" s="329">
        <f t="shared" si="82"/>
        <v>0.34001075557945692</v>
      </c>
      <c r="E2679" s="329">
        <v>-8.0200501253131122E-4</v>
      </c>
      <c r="G2679">
        <v>2668</v>
      </c>
      <c r="H2679">
        <f t="shared" ca="1" si="83"/>
        <v>3.390491420683029E-3</v>
      </c>
    </row>
    <row r="2680" spans="2:8">
      <c r="B2680" s="293">
        <f>'Historical VAR Data'!B2871</f>
        <v>41459</v>
      </c>
      <c r="C2680" s="292" t="str">
        <f>'Historical VAR Data'!F2871</f>
        <v>74.38</v>
      </c>
      <c r="D2680" s="329">
        <f t="shared" si="82"/>
        <v>1.009727100783572</v>
      </c>
      <c r="E2680" s="329">
        <v>-8.0601826974747819E-4</v>
      </c>
      <c r="G2680">
        <v>2669</v>
      </c>
      <c r="H2680">
        <f t="shared" ca="1" si="83"/>
        <v>-4.0547570127221965E-3</v>
      </c>
    </row>
    <row r="2681" spans="2:8">
      <c r="B2681" s="293">
        <f>'Historical VAR Data'!B4910</f>
        <v>38447</v>
      </c>
      <c r="C2681" s="292" t="str">
        <f>'Historical VAR Data'!F4910</f>
        <v>37.01</v>
      </c>
      <c r="D2681" s="329">
        <f t="shared" si="82"/>
        <v>-0.49986486486486487</v>
      </c>
      <c r="E2681" s="329">
        <v>-8.0993520518361599E-4</v>
      </c>
      <c r="G2681">
        <v>2670</v>
      </c>
      <c r="H2681">
        <f t="shared" ca="1" si="83"/>
        <v>1.8080806833339239E-2</v>
      </c>
    </row>
    <row r="2682" spans="2:8">
      <c r="B2682" s="293">
        <f>'Historical VAR Data'!B2370</f>
        <v>42206</v>
      </c>
      <c r="C2682" s="292" t="str">
        <f>'Historical VAR Data'!F2370</f>
        <v>74.00</v>
      </c>
      <c r="D2682" s="329">
        <f t="shared" si="82"/>
        <v>1.0147018785733735</v>
      </c>
      <c r="E2682" s="329">
        <v>-8.1015392924658754E-4</v>
      </c>
      <c r="G2682">
        <v>2671</v>
      </c>
      <c r="H2682">
        <f t="shared" ca="1" si="83"/>
        <v>-1.9088972573852593E-2</v>
      </c>
    </row>
    <row r="2683" spans="2:8">
      <c r="B2683" s="293">
        <f>'Historical VAR Data'!B4913</f>
        <v>38442</v>
      </c>
      <c r="C2683" s="292" t="str">
        <f>'Historical VAR Data'!F4913</f>
        <v>36.73</v>
      </c>
      <c r="D2683" s="329">
        <f t="shared" si="82"/>
        <v>-0.56839012925969445</v>
      </c>
      <c r="E2683" s="329">
        <v>-8.1610446137108641E-4</v>
      </c>
      <c r="G2683">
        <v>2672</v>
      </c>
      <c r="H2683">
        <f t="shared" ca="1" si="83"/>
        <v>-3.0289237977499484E-2</v>
      </c>
    </row>
    <row r="2684" spans="2:8">
      <c r="B2684" s="293">
        <f>'Historical VAR Data'!B3042</f>
        <v>41205</v>
      </c>
      <c r="C2684" s="292" t="str">
        <f>'Historical VAR Data'!F3042</f>
        <v>85.10</v>
      </c>
      <c r="D2684" s="329">
        <f t="shared" si="82"/>
        <v>-0.11011188957440135</v>
      </c>
      <c r="E2684" s="329">
        <v>-8.2188564048382511E-4</v>
      </c>
      <c r="G2684">
        <v>2673</v>
      </c>
      <c r="H2684">
        <f t="shared" ca="1" si="83"/>
        <v>-2.3830071499479955E-2</v>
      </c>
    </row>
    <row r="2685" spans="2:8">
      <c r="B2685" s="293">
        <f>'Historical VAR Data'!B1392</f>
        <v>43657</v>
      </c>
      <c r="C2685" s="292" t="str">
        <f>'Historical VAR Data'!F1392</f>
        <v>95.63</v>
      </c>
      <c r="D2685" s="329">
        <f t="shared" si="82"/>
        <v>0.33860582306830905</v>
      </c>
      <c r="E2685" s="329">
        <v>-8.358583220144008E-4</v>
      </c>
      <c r="G2685">
        <v>2674</v>
      </c>
      <c r="H2685">
        <f t="shared" ca="1" si="83"/>
        <v>-6.6853640980863674E-4</v>
      </c>
    </row>
    <row r="2686" spans="2:8">
      <c r="B2686" s="293">
        <f>'Historical VAR Data'!B2210</f>
        <v>42444</v>
      </c>
      <c r="C2686" s="292" t="str">
        <f>'Historical VAR Data'!F2210</f>
        <v>71.44</v>
      </c>
      <c r="D2686" s="329">
        <f t="shared" si="82"/>
        <v>-0.24265875119262165</v>
      </c>
      <c r="E2686" s="329">
        <v>-8.3916083916087093E-4</v>
      </c>
      <c r="G2686">
        <v>2675</v>
      </c>
      <c r="H2686">
        <f t="shared" ca="1" si="83"/>
        <v>2.6137724632278314E-2</v>
      </c>
    </row>
    <row r="2687" spans="2:8">
      <c r="B2687" s="293">
        <f>'Historical VAR Data'!B1379</f>
        <v>43676</v>
      </c>
      <c r="C2687" s="292" t="str">
        <f>'Historical VAR Data'!F1379</f>
        <v>94.33</v>
      </c>
      <c r="D2687" s="329">
        <f t="shared" si="82"/>
        <v>1.669968864987263</v>
      </c>
      <c r="E2687" s="329">
        <v>-8.4736786357375593E-4</v>
      </c>
      <c r="G2687">
        <v>2676</v>
      </c>
      <c r="H2687">
        <f t="shared" ca="1" si="83"/>
        <v>1.8938110140379123E-2</v>
      </c>
    </row>
    <row r="2688" spans="2:8">
      <c r="B2688" s="293">
        <f>'Historical VAR Data'!B4891</f>
        <v>38475</v>
      </c>
      <c r="C2688" s="292" t="str">
        <f>'Historical VAR Data'!F4891</f>
        <v>35.33</v>
      </c>
      <c r="D2688" s="329">
        <f t="shared" si="82"/>
        <v>-0.48693000290444383</v>
      </c>
      <c r="E2688" s="329">
        <v>-8.4841628959279229E-4</v>
      </c>
      <c r="G2688">
        <v>2677</v>
      </c>
      <c r="H2688">
        <f t="shared" ca="1" si="83"/>
        <v>-6.707862987756337E-3</v>
      </c>
    </row>
    <row r="2689" spans="2:8">
      <c r="B2689" s="293">
        <f>'Historical VAR Data'!B4353</f>
        <v>39266</v>
      </c>
      <c r="C2689" s="292" t="str">
        <f>'Historical VAR Data'!F4353</f>
        <v>68.86</v>
      </c>
      <c r="D2689" s="329">
        <f t="shared" si="82"/>
        <v>-0.56670022652907115</v>
      </c>
      <c r="E2689" s="329">
        <v>-8.7057457922231967E-4</v>
      </c>
      <c r="G2689">
        <v>2678</v>
      </c>
      <c r="H2689">
        <f t="shared" ca="1" si="83"/>
        <v>-1.2080525393694046E-2</v>
      </c>
    </row>
    <row r="2690" spans="2:8">
      <c r="B2690" s="293">
        <f>'Historical VAR Data'!B496</f>
        <v>44977</v>
      </c>
      <c r="C2690" s="292" t="str">
        <f>'Historical VAR Data'!F496</f>
        <v>158.92</v>
      </c>
      <c r="D2690" s="329">
        <f t="shared" si="82"/>
        <v>9.4038276194410006E-2</v>
      </c>
      <c r="E2690" s="329">
        <v>-8.8017100465242538E-4</v>
      </c>
      <c r="G2690">
        <v>2679</v>
      </c>
      <c r="H2690">
        <f t="shared" ca="1" si="83"/>
        <v>-2.6547401581169744E-3</v>
      </c>
    </row>
    <row r="2691" spans="2:8">
      <c r="B2691" s="293">
        <f>'Historical VAR Data'!B706</f>
        <v>44671</v>
      </c>
      <c r="C2691" s="292" t="str">
        <f>'Historical VAR Data'!F706</f>
        <v>145.26</v>
      </c>
      <c r="D2691" s="329">
        <f t="shared" si="82"/>
        <v>0.63544246791263226</v>
      </c>
      <c r="E2691" s="329">
        <v>-8.9414677763254328E-4</v>
      </c>
      <c r="G2691">
        <v>2680</v>
      </c>
      <c r="H2691">
        <f t="shared" ca="1" si="83"/>
        <v>-5.4438647114841681E-3</v>
      </c>
    </row>
    <row r="2692" spans="2:8">
      <c r="B2692" s="293">
        <f>'Historical VAR Data'!B1307</f>
        <v>43788</v>
      </c>
      <c r="C2692" s="292" t="str">
        <f>'Historical VAR Data'!F1307</f>
        <v>88.82</v>
      </c>
      <c r="D2692" s="329">
        <f t="shared" si="82"/>
        <v>2.0306859205775339E-3</v>
      </c>
      <c r="E2692" s="329">
        <v>-8.9988751406088298E-4</v>
      </c>
      <c r="G2692">
        <v>2681</v>
      </c>
      <c r="H2692">
        <f t="shared" ca="1" si="83"/>
        <v>-2.4804174109181735E-2</v>
      </c>
    </row>
    <row r="2693" spans="2:8">
      <c r="B2693" s="293">
        <f>'Historical VAR Data'!B2643</f>
        <v>41799</v>
      </c>
      <c r="C2693" s="292" t="str">
        <f>'Historical VAR Data'!F2643</f>
        <v>88.64</v>
      </c>
      <c r="D2693" s="329">
        <f t="shared" si="82"/>
        <v>-0.10527909558897743</v>
      </c>
      <c r="E2693" s="329">
        <v>-9.0171325518483198E-4</v>
      </c>
      <c r="G2693">
        <v>2682</v>
      </c>
      <c r="H2693">
        <f t="shared" ca="1" si="83"/>
        <v>-2.1985452594656511E-2</v>
      </c>
    </row>
    <row r="2694" spans="2:8">
      <c r="B2694" s="293">
        <f>'Historical VAR Data'!B3824</f>
        <v>40051</v>
      </c>
      <c r="C2694" s="292" t="str">
        <f>'Historical VAR Data'!F3824</f>
        <v>99.07</v>
      </c>
      <c r="D2694" s="329">
        <f t="shared" si="82"/>
        <v>4.2574759249872016E-3</v>
      </c>
      <c r="E2694" s="329">
        <v>-9.0762404195243458E-4</v>
      </c>
      <c r="G2694">
        <v>2683</v>
      </c>
      <c r="H2694">
        <f t="shared" ca="1" si="83"/>
        <v>5.2464622749766434E-3</v>
      </c>
    </row>
    <row r="2695" spans="2:8">
      <c r="B2695" s="293">
        <f>'Historical VAR Data'!B3805</f>
        <v>40079</v>
      </c>
      <c r="C2695" s="292" t="str">
        <f>'Historical VAR Data'!F3805</f>
        <v>98.65</v>
      </c>
      <c r="D2695" s="329">
        <f t="shared" si="82"/>
        <v>-0.35531303097634298</v>
      </c>
      <c r="E2695" s="329">
        <v>-9.1148470731202357E-4</v>
      </c>
      <c r="G2695">
        <v>2684</v>
      </c>
      <c r="H2695">
        <f t="shared" ca="1" si="83"/>
        <v>-1.5329408770712507E-2</v>
      </c>
    </row>
    <row r="2696" spans="2:8">
      <c r="B2696" s="293">
        <f>'Historical VAR Data'!B513</f>
        <v>44951</v>
      </c>
      <c r="C2696" s="292" t="str">
        <f>'Historical VAR Data'!F513</f>
        <v>153.02</v>
      </c>
      <c r="D2696" s="329">
        <f t="shared" si="82"/>
        <v>0.56015497553017957</v>
      </c>
      <c r="E2696" s="329">
        <v>-9.1407678244963676E-4</v>
      </c>
      <c r="G2696">
        <v>2685</v>
      </c>
      <c r="H2696">
        <f t="shared" ca="1" si="83"/>
        <v>3.4379743447736616E-2</v>
      </c>
    </row>
    <row r="2697" spans="2:8">
      <c r="B2697" s="293">
        <f>'Historical VAR Data'!B882</f>
        <v>44411</v>
      </c>
      <c r="C2697" s="292" t="str">
        <f>'Historical VAR Data'!F882</f>
        <v>98.08</v>
      </c>
      <c r="D2697" s="329">
        <f t="shared" si="82"/>
        <v>0.13073553147336872</v>
      </c>
      <c r="E2697" s="329">
        <v>-9.1677701945608032E-4</v>
      </c>
      <c r="G2697">
        <v>2686</v>
      </c>
      <c r="H2697">
        <f t="shared" ca="1" si="83"/>
        <v>1.9044586082670768E-2</v>
      </c>
    </row>
    <row r="2698" spans="2:8">
      <c r="B2698" s="293">
        <f>'Historical VAR Data'!B1283</f>
        <v>43822</v>
      </c>
      <c r="C2698" s="292" t="str">
        <f>'Historical VAR Data'!F1283</f>
        <v>86.74</v>
      </c>
      <c r="D2698" s="329">
        <f t="shared" si="82"/>
        <v>-0.10889665091432102</v>
      </c>
      <c r="E2698" s="329">
        <v>-9.2144667127388048E-4</v>
      </c>
      <c r="G2698">
        <v>2687</v>
      </c>
      <c r="H2698">
        <f t="shared" ca="1" si="83"/>
        <v>-2.6023102273235107E-2</v>
      </c>
    </row>
    <row r="2699" spans="2:8">
      <c r="B2699" s="293">
        <f>'Historical VAR Data'!B3682</f>
        <v>40267</v>
      </c>
      <c r="C2699" s="292" t="str">
        <f>'Historical VAR Data'!F3682</f>
        <v>97.34</v>
      </c>
      <c r="D2699" s="329">
        <f t="shared" si="82"/>
        <v>0.12766450417052841</v>
      </c>
      <c r="E2699" s="329">
        <v>-9.2374012111262865E-4</v>
      </c>
      <c r="G2699">
        <v>2688</v>
      </c>
      <c r="H2699">
        <f t="shared" ca="1" si="83"/>
        <v>-1.2494452350882144E-2</v>
      </c>
    </row>
    <row r="2700" spans="2:8">
      <c r="B2700" s="293">
        <f>'Historical VAR Data'!B1285</f>
        <v>43818</v>
      </c>
      <c r="C2700" s="292" t="str">
        <f>'Historical VAR Data'!F1285</f>
        <v>86.32</v>
      </c>
      <c r="D2700" s="329">
        <f t="shared" ref="D2700:D2763" si="84">(C2700-C2701)/C2701</f>
        <v>2.9046125246892066E-3</v>
      </c>
      <c r="E2700" s="329">
        <v>-9.2592592592607059E-4</v>
      </c>
      <c r="G2700">
        <v>2689</v>
      </c>
      <c r="H2700">
        <f t="shared" ca="1" si="83"/>
        <v>1.8856079704296987E-2</v>
      </c>
    </row>
    <row r="2701" spans="2:8">
      <c r="B2701" s="293">
        <f>'Historical VAR Data'!B2059</f>
        <v>42670</v>
      </c>
      <c r="C2701" s="292" t="str">
        <f>'Historical VAR Data'!F2059</f>
        <v>86.07</v>
      </c>
      <c r="D2701" s="329">
        <f t="shared" si="84"/>
        <v>-0.10474308300395264</v>
      </c>
      <c r="E2701" s="329">
        <v>-9.2861288450391758E-4</v>
      </c>
      <c r="G2701">
        <v>2690</v>
      </c>
      <c r="H2701">
        <f t="shared" ref="H2701:H2764" ca="1" si="85">_xlfn.NORM.INV(RAND(),N$12,N$13)</f>
        <v>-6.0249167967968377E-5</v>
      </c>
    </row>
    <row r="2702" spans="2:8">
      <c r="B2702" s="293">
        <f>'Historical VAR Data'!B3613</f>
        <v>40366</v>
      </c>
      <c r="C2702" s="292" t="str">
        <f>'Historical VAR Data'!F3613</f>
        <v>96.14</v>
      </c>
      <c r="D2702" s="329">
        <f t="shared" si="84"/>
        <v>1.8108651911468744E-2</v>
      </c>
      <c r="E2702" s="329">
        <v>-9.3525927465450901E-4</v>
      </c>
      <c r="G2702">
        <v>2691</v>
      </c>
      <c r="H2702">
        <f t="shared" ca="1" si="85"/>
        <v>2.4911200789709365E-2</v>
      </c>
    </row>
    <row r="2703" spans="2:8">
      <c r="B2703" s="293">
        <f>'Historical VAR Data'!B1875</f>
        <v>42941</v>
      </c>
      <c r="C2703" s="292" t="str">
        <f>'Historical VAR Data'!F1875</f>
        <v>94.43</v>
      </c>
      <c r="D2703" s="329">
        <f t="shared" si="84"/>
        <v>0</v>
      </c>
      <c r="E2703" s="329">
        <v>-9.5217943292413463E-4</v>
      </c>
      <c r="G2703">
        <v>2692</v>
      </c>
      <c r="H2703">
        <f t="shared" ca="1" si="85"/>
        <v>-1.5944188395290992E-2</v>
      </c>
    </row>
    <row r="2704" spans="2:8">
      <c r="B2704" s="293">
        <f>'Historical VAR Data'!B1883</f>
        <v>42929</v>
      </c>
      <c r="C2704" s="292" t="str">
        <f>'Historical VAR Data'!F1883</f>
        <v>94.43</v>
      </c>
      <c r="D2704" s="329">
        <f t="shared" si="84"/>
        <v>0.52923076923076939</v>
      </c>
      <c r="E2704" s="329">
        <v>-9.5217943292413463E-4</v>
      </c>
      <c r="G2704">
        <v>2693</v>
      </c>
      <c r="H2704">
        <f t="shared" ca="1" si="85"/>
        <v>-5.1231349369088991E-3</v>
      </c>
    </row>
    <row r="2705" spans="2:8">
      <c r="B2705" s="293">
        <f>'Historical VAR Data'!B4467</f>
        <v>39097</v>
      </c>
      <c r="C2705" s="292" t="str">
        <f>'Historical VAR Data'!F4467</f>
        <v>61.75</v>
      </c>
      <c r="D2705" s="329">
        <f t="shared" si="84"/>
        <v>-0.24353791498223687</v>
      </c>
      <c r="E2705" s="329">
        <v>-9.7071671250610375E-4</v>
      </c>
      <c r="G2705">
        <v>2694</v>
      </c>
      <c r="H2705">
        <f t="shared" ca="1" si="85"/>
        <v>1.2908759062690746E-2</v>
      </c>
    </row>
    <row r="2706" spans="2:8">
      <c r="B2706" s="293">
        <f>'Historical VAR Data'!B1232</f>
        <v>43895</v>
      </c>
      <c r="C2706" s="292" t="str">
        <f>'Historical VAR Data'!F1232</f>
        <v>81.63</v>
      </c>
      <c r="D2706" s="329">
        <f t="shared" si="84"/>
        <v>-0.19734513274336291</v>
      </c>
      <c r="E2706" s="329">
        <v>-9.7907232896828175E-4</v>
      </c>
      <c r="G2706">
        <v>2695</v>
      </c>
      <c r="H2706">
        <f t="shared" ca="1" si="85"/>
        <v>-1.8598451651455242E-2</v>
      </c>
    </row>
    <row r="2707" spans="2:8">
      <c r="B2707" s="293">
        <f>'Historical VAR Data'!B3840</f>
        <v>40029</v>
      </c>
      <c r="C2707" s="292" t="str">
        <f>'Historical VAR Data'!F3840</f>
        <v>101.70</v>
      </c>
      <c r="D2707" s="329">
        <f t="shared" si="84"/>
        <v>0.25897499381034911</v>
      </c>
      <c r="E2707" s="329">
        <v>-9.8231827111978703E-4</v>
      </c>
      <c r="G2707">
        <v>2696</v>
      </c>
      <c r="H2707">
        <f t="shared" ca="1" si="85"/>
        <v>1.4599424964703565E-2</v>
      </c>
    </row>
    <row r="2708" spans="2:8">
      <c r="B2708" s="293">
        <f>'Historical VAR Data'!B3117</f>
        <v>41094</v>
      </c>
      <c r="C2708" s="292" t="str">
        <f>'Historical VAR Data'!F3117</f>
        <v>80.78</v>
      </c>
      <c r="D2708" s="329">
        <f t="shared" si="84"/>
        <v>4.9541738915043665E-4</v>
      </c>
      <c r="E2708" s="329">
        <v>-9.8936433341575937E-4</v>
      </c>
      <c r="G2708">
        <v>2697</v>
      </c>
      <c r="H2708">
        <f t="shared" ca="1" si="85"/>
        <v>-6.8450491352283482E-3</v>
      </c>
    </row>
    <row r="2709" spans="2:8">
      <c r="B2709" s="293">
        <f>'Historical VAR Data'!B999</f>
        <v>44237</v>
      </c>
      <c r="C2709" s="292" t="str">
        <f>'Historical VAR Data'!F999</f>
        <v>80.74</v>
      </c>
      <c r="D2709" s="329">
        <f t="shared" si="84"/>
        <v>1.8415741675075602E-2</v>
      </c>
      <c r="E2709" s="329">
        <v>-9.8985399653548994E-4</v>
      </c>
      <c r="G2709">
        <v>2698</v>
      </c>
      <c r="H2709">
        <f t="shared" ca="1" si="85"/>
        <v>6.2449999819049039E-3</v>
      </c>
    </row>
    <row r="2710" spans="2:8">
      <c r="B2710" s="293">
        <f>'Historical VAR Data'!B2993</f>
        <v>41282</v>
      </c>
      <c r="C2710" s="292" t="str">
        <f>'Historical VAR Data'!F2993</f>
        <v>79.28</v>
      </c>
      <c r="D2710" s="329">
        <f t="shared" si="84"/>
        <v>6.3107408809790681E-4</v>
      </c>
      <c r="E2710" s="329">
        <v>-1.0080645161290108E-3</v>
      </c>
      <c r="G2710">
        <v>2699</v>
      </c>
      <c r="H2710">
        <f t="shared" ca="1" si="85"/>
        <v>1.2284942092604281E-3</v>
      </c>
    </row>
    <row r="2711" spans="2:8">
      <c r="B2711" s="293">
        <f>'Historical VAR Data'!B2786</f>
        <v>41586</v>
      </c>
      <c r="C2711" s="292" t="str">
        <f>'Historical VAR Data'!F2786</f>
        <v>79.23</v>
      </c>
      <c r="D2711" s="329">
        <f t="shared" si="84"/>
        <v>2.5306845501708573E-3</v>
      </c>
      <c r="E2711" s="329">
        <v>-1.00870003782623E-3</v>
      </c>
      <c r="G2711">
        <v>2700</v>
      </c>
      <c r="H2711">
        <f t="shared" ca="1" si="85"/>
        <v>-1.0482540495660964E-2</v>
      </c>
    </row>
    <row r="2712" spans="2:8">
      <c r="B2712" s="293">
        <f>'Historical VAR Data'!B2975</f>
        <v>41306</v>
      </c>
      <c r="C2712" s="292" t="str">
        <f>'Historical VAR Data'!F2975</f>
        <v>79.03</v>
      </c>
      <c r="D2712" s="329">
        <f t="shared" si="84"/>
        <v>-0.38190208040043799</v>
      </c>
      <c r="E2712" s="329">
        <v>-1.0112501580078156E-3</v>
      </c>
      <c r="G2712">
        <v>2701</v>
      </c>
      <c r="H2712">
        <f t="shared" ca="1" si="85"/>
        <v>2.8993202735222059E-2</v>
      </c>
    </row>
    <row r="2713" spans="2:8">
      <c r="B2713" s="293">
        <f>'Historical VAR Data'!B839</f>
        <v>44474</v>
      </c>
      <c r="C2713" s="292" t="str">
        <f>'Historical VAR Data'!F839</f>
        <v>127.86</v>
      </c>
      <c r="D2713" s="329">
        <f t="shared" si="84"/>
        <v>2.2776211227890286</v>
      </c>
      <c r="E2713" s="329">
        <v>-1.0157043519024569E-3</v>
      </c>
      <c r="G2713">
        <v>2702</v>
      </c>
      <c r="H2713">
        <f t="shared" ca="1" si="85"/>
        <v>1.1257130799400927E-3</v>
      </c>
    </row>
    <row r="2714" spans="2:8">
      <c r="B2714" s="293">
        <f>'Historical VAR Data'!B4951</f>
        <v>38387</v>
      </c>
      <c r="C2714" s="292" t="str">
        <f>'Historical VAR Data'!F4951</f>
        <v>39.01</v>
      </c>
      <c r="D2714" s="329">
        <f t="shared" si="84"/>
        <v>-0.54718514219384795</v>
      </c>
      <c r="E2714" s="329">
        <v>-1.0243277848911434E-3</v>
      </c>
      <c r="G2714">
        <v>2703</v>
      </c>
      <c r="H2714">
        <f t="shared" ca="1" si="85"/>
        <v>3.3307244173445107E-3</v>
      </c>
    </row>
    <row r="2715" spans="2:8">
      <c r="B2715" s="293">
        <f>'Historical VAR Data'!B2060</f>
        <v>42669</v>
      </c>
      <c r="C2715" s="292" t="str">
        <f>'Historical VAR Data'!F2060</f>
        <v>86.15</v>
      </c>
      <c r="D2715" s="329">
        <f t="shared" si="84"/>
        <v>0.12747022641015587</v>
      </c>
      <c r="E2715" s="329">
        <v>-1.043599257884847E-3</v>
      </c>
      <c r="G2715">
        <v>2704</v>
      </c>
      <c r="H2715">
        <f t="shared" ca="1" si="85"/>
        <v>-1.8051127703204606E-2</v>
      </c>
    </row>
    <row r="2716" spans="2:8">
      <c r="B2716" s="293">
        <f>'Historical VAR Data'!B2481</f>
        <v>42041</v>
      </c>
      <c r="C2716" s="292" t="str">
        <f>'Historical VAR Data'!F2481</f>
        <v>76.41</v>
      </c>
      <c r="D2716" s="329">
        <f t="shared" si="84"/>
        <v>-0.19313621964097155</v>
      </c>
      <c r="E2716" s="329">
        <v>-1.0458883514184638E-3</v>
      </c>
      <c r="G2716">
        <v>2705</v>
      </c>
      <c r="H2716">
        <f t="shared" ca="1" si="85"/>
        <v>-1.4313429050730928E-3</v>
      </c>
    </row>
    <row r="2717" spans="2:8">
      <c r="B2717" s="293">
        <f>'Historical VAR Data'!B3638</f>
        <v>40331</v>
      </c>
      <c r="C2717" s="292" t="str">
        <f>'Historical VAR Data'!F3638</f>
        <v>94.70</v>
      </c>
      <c r="D2717" s="329">
        <f t="shared" si="84"/>
        <v>-0.74331173935434913</v>
      </c>
      <c r="E2717" s="329">
        <v>-1.0548523206750455E-3</v>
      </c>
      <c r="G2717">
        <v>2706</v>
      </c>
      <c r="H2717">
        <f t="shared" ca="1" si="85"/>
        <v>-3.5028887252215716E-3</v>
      </c>
    </row>
    <row r="2718" spans="2:8">
      <c r="B2718" s="293">
        <f>'Historical VAR Data'!B159</f>
        <v>45482</v>
      </c>
      <c r="C2718" s="292" t="str">
        <f>'Historical VAR Data'!F159</f>
        <v>368.93</v>
      </c>
      <c r="D2718" s="329">
        <f t="shared" si="84"/>
        <v>2.0195613029955801</v>
      </c>
      <c r="E2718" s="329">
        <v>-1.055994801256326E-3</v>
      </c>
      <c r="G2718">
        <v>2707</v>
      </c>
      <c r="H2718">
        <f t="shared" ca="1" si="85"/>
        <v>7.4508012078651912E-3</v>
      </c>
    </row>
    <row r="2719" spans="2:8">
      <c r="B2719" s="293">
        <f>'Historical VAR Data'!B753</f>
        <v>44600</v>
      </c>
      <c r="C2719" s="292" t="str">
        <f>'Historical VAR Data'!F753</f>
        <v>122.18</v>
      </c>
      <c r="D2719" s="329">
        <f t="shared" si="84"/>
        <v>0.30715737669840598</v>
      </c>
      <c r="E2719" s="329">
        <v>-1.062873027552902E-3</v>
      </c>
      <c r="G2719">
        <v>2708</v>
      </c>
      <c r="H2719">
        <f t="shared" ca="1" si="85"/>
        <v>5.7245863807744676E-4</v>
      </c>
    </row>
    <row r="2720" spans="2:8">
      <c r="B2720" s="293">
        <f>'Historical VAR Data'!B1472</f>
        <v>43536</v>
      </c>
      <c r="C2720" s="292" t="str">
        <f>'Historical VAR Data'!F1472</f>
        <v>93.47</v>
      </c>
      <c r="D2720" s="329">
        <f t="shared" si="84"/>
        <v>0.25160685591858584</v>
      </c>
      <c r="E2720" s="329">
        <v>-1.0687186063908765E-3</v>
      </c>
      <c r="G2720">
        <v>2709</v>
      </c>
      <c r="H2720">
        <f t="shared" ca="1" si="85"/>
        <v>-2.9941621984654873E-2</v>
      </c>
    </row>
    <row r="2721" spans="2:8">
      <c r="B2721" s="293">
        <f>'Historical VAR Data'!B1169</f>
        <v>43993</v>
      </c>
      <c r="C2721" s="292" t="str">
        <f>'Historical VAR Data'!F1169</f>
        <v>74.68</v>
      </c>
      <c r="D2721" s="329">
        <f t="shared" si="84"/>
        <v>-9.4678142805188367E-2</v>
      </c>
      <c r="E2721" s="329">
        <v>-1.0700909577313843E-3</v>
      </c>
      <c r="G2721">
        <v>2710</v>
      </c>
      <c r="H2721">
        <f t="shared" ca="1" si="85"/>
        <v>-4.9125729987610283E-3</v>
      </c>
    </row>
    <row r="2722" spans="2:8">
      <c r="B2722" s="293">
        <f>'Historical VAR Data'!B953</f>
        <v>44308</v>
      </c>
      <c r="C2722" s="292" t="str">
        <f>'Historical VAR Data'!F953</f>
        <v>82.49</v>
      </c>
      <c r="D2722" s="329">
        <f t="shared" si="84"/>
        <v>-0.30616536294053331</v>
      </c>
      <c r="E2722" s="329">
        <v>-1.0898522644708574E-3</v>
      </c>
      <c r="G2722">
        <v>2711</v>
      </c>
      <c r="H2722">
        <f t="shared" ca="1" si="85"/>
        <v>1.7073831667539369E-2</v>
      </c>
    </row>
    <row r="2723" spans="2:8">
      <c r="B2723" s="293">
        <f>'Historical VAR Data'!B805</f>
        <v>44525</v>
      </c>
      <c r="C2723" s="292" t="str">
        <f>'Historical VAR Data'!F805</f>
        <v>118.89</v>
      </c>
      <c r="D2723" s="329">
        <f t="shared" si="84"/>
        <v>0.18747502996404311</v>
      </c>
      <c r="E2723" s="329">
        <v>-1.0922534027894089E-3</v>
      </c>
      <c r="G2723">
        <v>2712</v>
      </c>
      <c r="H2723">
        <f t="shared" ca="1" si="85"/>
        <v>-1.2309431738694419E-2</v>
      </c>
    </row>
    <row r="2724" spans="2:8">
      <c r="B2724" s="293">
        <f>'Historical VAR Data'!B1415</f>
        <v>43626</v>
      </c>
      <c r="C2724" s="292" t="str">
        <f>'Historical VAR Data'!F1415</f>
        <v>100.12</v>
      </c>
      <c r="D2724" s="329">
        <f t="shared" si="84"/>
        <v>-0.71772533761876567</v>
      </c>
      <c r="E2724" s="329">
        <v>-1.0974758056470062E-3</v>
      </c>
      <c r="G2724">
        <v>2713</v>
      </c>
      <c r="H2724">
        <f t="shared" ca="1" si="85"/>
        <v>-8.1367702085686827E-4</v>
      </c>
    </row>
    <row r="2725" spans="2:8">
      <c r="B2725" s="293">
        <f>'Historical VAR Data'!B218</f>
        <v>45392</v>
      </c>
      <c r="C2725" s="292" t="str">
        <f>'Historical VAR Data'!F218</f>
        <v>354.69</v>
      </c>
      <c r="D2725" s="329">
        <f t="shared" si="84"/>
        <v>3.8768046198267561</v>
      </c>
      <c r="E2725" s="329">
        <v>-1.0983440351469709E-3</v>
      </c>
      <c r="G2725">
        <v>2714</v>
      </c>
      <c r="H2725">
        <f t="shared" ca="1" si="85"/>
        <v>1.2137117525354325E-2</v>
      </c>
    </row>
    <row r="2726" spans="2:8">
      <c r="B2726" s="293">
        <f>'Historical VAR Data'!B2931</f>
        <v>41372</v>
      </c>
      <c r="C2726" s="292" t="str">
        <f>'Historical VAR Data'!F2931</f>
        <v>72.73</v>
      </c>
      <c r="D2726" s="329">
        <f t="shared" si="84"/>
        <v>0.60587326120556428</v>
      </c>
      <c r="E2726" s="329">
        <v>-1.0987501716796908E-3</v>
      </c>
      <c r="G2726">
        <v>2715</v>
      </c>
      <c r="H2726">
        <f t="shared" ca="1" si="85"/>
        <v>1.7374395061594491E-2</v>
      </c>
    </row>
    <row r="2727" spans="2:8">
      <c r="B2727" s="293">
        <f>'Historical VAR Data'!B4757</f>
        <v>38670</v>
      </c>
      <c r="C2727" s="292" t="str">
        <f>'Historical VAR Data'!F4757</f>
        <v>45.29</v>
      </c>
      <c r="D2727" s="329">
        <f t="shared" si="84"/>
        <v>-0.61520815632965165</v>
      </c>
      <c r="E2727" s="329">
        <v>-1.1027790030878751E-3</v>
      </c>
      <c r="G2727">
        <v>2716</v>
      </c>
      <c r="H2727">
        <f t="shared" ca="1" si="85"/>
        <v>5.002458402604481E-4</v>
      </c>
    </row>
    <row r="2728" spans="2:8">
      <c r="B2728" s="293">
        <f>'Historical VAR Data'!B735</f>
        <v>44627</v>
      </c>
      <c r="C2728" s="292" t="str">
        <f>'Historical VAR Data'!F735</f>
        <v>117.70</v>
      </c>
      <c r="D2728" s="329">
        <f t="shared" si="84"/>
        <v>0.633361087982237</v>
      </c>
      <c r="E2728" s="329">
        <v>-1.1032843927692053E-3</v>
      </c>
      <c r="G2728">
        <v>2717</v>
      </c>
      <c r="H2728">
        <f t="shared" ca="1" si="85"/>
        <v>1.829641630247212E-3</v>
      </c>
    </row>
    <row r="2729" spans="2:8">
      <c r="B2729" s="293">
        <f>'Historical VAR Data'!B2277</f>
        <v>42346</v>
      </c>
      <c r="C2729" s="292" t="str">
        <f>'Historical VAR Data'!F2277</f>
        <v>72.06</v>
      </c>
      <c r="D2729" s="329">
        <f t="shared" si="84"/>
        <v>-0.26998277783405927</v>
      </c>
      <c r="E2729" s="329">
        <v>-1.1089548100914651E-3</v>
      </c>
      <c r="G2729">
        <v>2718</v>
      </c>
      <c r="H2729">
        <f t="shared" ca="1" si="85"/>
        <v>2.6842956119281423E-2</v>
      </c>
    </row>
    <row r="2730" spans="2:8">
      <c r="B2730" s="293">
        <f>'Historical VAR Data'!B1419</f>
        <v>43619</v>
      </c>
      <c r="C2730" s="292" t="str">
        <f>'Historical VAR Data'!F1419</f>
        <v>98.71</v>
      </c>
      <c r="D2730" s="329">
        <f t="shared" si="84"/>
        <v>5.9105268521349062E-3</v>
      </c>
      <c r="E2730" s="329">
        <v>-1.1131349929164079E-3</v>
      </c>
      <c r="G2730">
        <v>2719</v>
      </c>
      <c r="H2730">
        <f t="shared" ca="1" si="85"/>
        <v>-1.8520181957701588E-2</v>
      </c>
    </row>
    <row r="2731" spans="2:8">
      <c r="B2731" s="293">
        <f>'Historical VAR Data'!B3748</f>
        <v>40164</v>
      </c>
      <c r="C2731" s="292" t="str">
        <f>'Historical VAR Data'!F3748</f>
        <v>98.13</v>
      </c>
      <c r="D2731" s="329">
        <f t="shared" si="84"/>
        <v>0.23885872995833862</v>
      </c>
      <c r="E2731" s="329">
        <v>-1.1197068403908737E-3</v>
      </c>
      <c r="G2731">
        <v>2720</v>
      </c>
      <c r="H2731">
        <f t="shared" ca="1" si="85"/>
        <v>-1.6238088108990002E-2</v>
      </c>
    </row>
    <row r="2732" spans="2:8">
      <c r="B2732" s="293">
        <f>'Historical VAR Data'!B2188</f>
        <v>42481</v>
      </c>
      <c r="C2732" s="292" t="str">
        <f>'Historical VAR Data'!F2188</f>
        <v>79.21</v>
      </c>
      <c r="D2732" s="329">
        <f t="shared" si="84"/>
        <v>5.5858829503617844E-3</v>
      </c>
      <c r="E2732" s="329">
        <v>-1.1349306431274076E-3</v>
      </c>
      <c r="G2732">
        <v>2721</v>
      </c>
      <c r="H2732">
        <f t="shared" ca="1" si="85"/>
        <v>8.8711983718986771E-3</v>
      </c>
    </row>
    <row r="2733" spans="2:8">
      <c r="B2733" s="293">
        <f>'Historical VAR Data'!B3241</f>
        <v>40912</v>
      </c>
      <c r="C2733" s="292" t="str">
        <f>'Historical VAR Data'!F3241</f>
        <v>78.77</v>
      </c>
      <c r="D2733" s="329">
        <f t="shared" si="84"/>
        <v>1.143873919674494E-3</v>
      </c>
      <c r="E2733" s="329">
        <v>-1.1412629977175172E-3</v>
      </c>
      <c r="G2733">
        <v>2722</v>
      </c>
      <c r="H2733">
        <f t="shared" ca="1" si="85"/>
        <v>6.3474264000469285E-3</v>
      </c>
    </row>
    <row r="2734" spans="2:8">
      <c r="B2734" s="293">
        <f>'Historical VAR Data'!B2185</f>
        <v>42486</v>
      </c>
      <c r="C2734" s="292" t="str">
        <f>'Historical VAR Data'!F2185</f>
        <v>78.68</v>
      </c>
      <c r="D2734" s="329">
        <f t="shared" si="84"/>
        <v>-8.7662337662337525E-2</v>
      </c>
      <c r="E2734" s="329">
        <v>-1.1425669671193248E-3</v>
      </c>
      <c r="G2734">
        <v>2723</v>
      </c>
      <c r="H2734">
        <f t="shared" ca="1" si="85"/>
        <v>2.1663913999918913E-3</v>
      </c>
    </row>
    <row r="2735" spans="2:8">
      <c r="B2735" s="293">
        <f>'Historical VAR Data'!B3227</f>
        <v>40932</v>
      </c>
      <c r="C2735" s="292" t="str">
        <f>'Historical VAR Data'!F3227</f>
        <v>86.24</v>
      </c>
      <c r="D2735" s="329">
        <f t="shared" si="84"/>
        <v>-0.43879742304939157</v>
      </c>
      <c r="E2735" s="329">
        <v>-1.1582117211027163E-3</v>
      </c>
      <c r="G2735">
        <v>2724</v>
      </c>
      <c r="H2735">
        <f t="shared" ca="1" si="85"/>
        <v>2.4753486769967307E-2</v>
      </c>
    </row>
    <row r="2736" spans="2:8">
      <c r="B2736" s="293">
        <f>'Historical VAR Data'!B608</f>
        <v>44813</v>
      </c>
      <c r="C2736" s="292" t="str">
        <f>'Historical VAR Data'!F608</f>
        <v>153.67</v>
      </c>
      <c r="D2736" s="329">
        <f t="shared" si="84"/>
        <v>1.17271483484252E-3</v>
      </c>
      <c r="E2736" s="329">
        <v>-1.1699707507312762E-3</v>
      </c>
      <c r="G2736">
        <v>2725</v>
      </c>
      <c r="H2736">
        <f t="shared" ca="1" si="85"/>
        <v>-1.6131746795139408E-2</v>
      </c>
    </row>
    <row r="2737" spans="2:8">
      <c r="B2737" s="293">
        <f>'Historical VAR Data'!B607</f>
        <v>44816</v>
      </c>
      <c r="C2737" s="292" t="str">
        <f>'Historical VAR Data'!F607</f>
        <v>153.49</v>
      </c>
      <c r="D2737" s="329">
        <f t="shared" si="84"/>
        <v>-0.59997393797237419</v>
      </c>
      <c r="E2737" s="329">
        <v>-1.1713411856574376E-3</v>
      </c>
      <c r="G2737">
        <v>2726</v>
      </c>
      <c r="H2737">
        <f t="shared" ca="1" si="85"/>
        <v>2.0781050908957877E-4</v>
      </c>
    </row>
    <row r="2738" spans="2:8">
      <c r="B2738" s="293">
        <f>'Historical VAR Data'!B148</f>
        <v>45498</v>
      </c>
      <c r="C2738" s="292" t="str">
        <f>'Historical VAR Data'!F148</f>
        <v>383.70</v>
      </c>
      <c r="D2738" s="329">
        <f t="shared" si="84"/>
        <v>3.5024642102792773</v>
      </c>
      <c r="E2738" s="329">
        <v>-1.1714174150722078E-3</v>
      </c>
      <c r="G2738">
        <v>2727</v>
      </c>
      <c r="H2738">
        <f t="shared" ca="1" si="85"/>
        <v>-3.9064121129043734E-2</v>
      </c>
    </row>
    <row r="2739" spans="2:8">
      <c r="B2739" s="293">
        <f>'Historical VAR Data'!B3331</f>
        <v>40774</v>
      </c>
      <c r="C2739" s="292" t="str">
        <f>'Historical VAR Data'!F3331</f>
        <v>85.22</v>
      </c>
      <c r="D2739" s="329">
        <f t="shared" si="84"/>
        <v>-0.15981465049788038</v>
      </c>
      <c r="E2739" s="329">
        <v>-1.1720581340833841E-3</v>
      </c>
      <c r="G2739">
        <v>2728</v>
      </c>
      <c r="H2739">
        <f t="shared" ca="1" si="85"/>
        <v>-2.6030171154659238E-2</v>
      </c>
    </row>
    <row r="2740" spans="2:8">
      <c r="B2740" s="293">
        <f>'Historical VAR Data'!B3771</f>
        <v>40133</v>
      </c>
      <c r="C2740" s="292" t="str">
        <f>'Historical VAR Data'!F3771</f>
        <v>101.43</v>
      </c>
      <c r="D2740" s="329">
        <f t="shared" si="84"/>
        <v>6.349836293283069E-3</v>
      </c>
      <c r="E2740" s="329">
        <v>-1.1816838995567735E-3</v>
      </c>
      <c r="G2740">
        <v>2729</v>
      </c>
      <c r="H2740">
        <f t="shared" ca="1" si="85"/>
        <v>-1.330137645269415E-2</v>
      </c>
    </row>
    <row r="2741" spans="2:8">
      <c r="B2741" s="293">
        <f>'Historical VAR Data'!B1709</f>
        <v>43185</v>
      </c>
      <c r="C2741" s="292" t="str">
        <f>'Historical VAR Data'!F1709</f>
        <v>100.79</v>
      </c>
      <c r="D2741" s="329">
        <f t="shared" si="84"/>
        <v>9.6854935248666951E-2</v>
      </c>
      <c r="E2741" s="329">
        <v>-1.1891784758694911E-3</v>
      </c>
      <c r="G2741">
        <v>2730</v>
      </c>
      <c r="H2741">
        <f t="shared" ca="1" si="85"/>
        <v>1.0566651174775411E-2</v>
      </c>
    </row>
    <row r="2742" spans="2:8">
      <c r="B2742" s="293">
        <f>'Historical VAR Data'!B1276</f>
        <v>43832</v>
      </c>
      <c r="C2742" s="292" t="str">
        <f>'Historical VAR Data'!F1276</f>
        <v>91.89</v>
      </c>
      <c r="D2742" s="329">
        <f t="shared" si="84"/>
        <v>4.1525516337011853E-3</v>
      </c>
      <c r="E2742" s="329">
        <v>-1.1956521739130374E-3</v>
      </c>
      <c r="G2742">
        <v>2731</v>
      </c>
      <c r="H2742">
        <f t="shared" ca="1" si="85"/>
        <v>-2.5326109188399608E-2</v>
      </c>
    </row>
    <row r="2743" spans="2:8">
      <c r="B2743" s="293">
        <f>'Historical VAR Data'!B1326</f>
        <v>43760</v>
      </c>
      <c r="C2743" s="292" t="str">
        <f>'Historical VAR Data'!F1326</f>
        <v>91.51</v>
      </c>
      <c r="D2743" s="329">
        <f t="shared" si="84"/>
        <v>0.38065781532890774</v>
      </c>
      <c r="E2743" s="329">
        <v>-1.2006112202575794E-3</v>
      </c>
      <c r="G2743">
        <v>2732</v>
      </c>
      <c r="H2743">
        <f t="shared" ca="1" si="85"/>
        <v>-7.2649745092933501E-3</v>
      </c>
    </row>
    <row r="2744" spans="2:8">
      <c r="B2744" s="293">
        <f>'Historical VAR Data'!B2341</f>
        <v>42247</v>
      </c>
      <c r="C2744" s="292" t="str">
        <f>'Historical VAR Data'!F2341</f>
        <v>66.28</v>
      </c>
      <c r="D2744" s="329">
        <f t="shared" si="84"/>
        <v>-0.33333333333333331</v>
      </c>
      <c r="E2744" s="329">
        <v>-1.2055455093429521E-3</v>
      </c>
      <c r="G2744">
        <v>2733</v>
      </c>
      <c r="H2744">
        <f t="shared" ca="1" si="85"/>
        <v>-8.820942066864644E-3</v>
      </c>
    </row>
    <row r="2745" spans="2:8">
      <c r="B2745" s="293">
        <f>'Historical VAR Data'!B1842</f>
        <v>42990</v>
      </c>
      <c r="C2745" s="292" t="str">
        <f>'Historical VAR Data'!F1842</f>
        <v>99.42</v>
      </c>
      <c r="D2745" s="329">
        <f t="shared" si="84"/>
        <v>9.517514871116986E-2</v>
      </c>
      <c r="E2745" s="329">
        <v>-1.2055455093430234E-3</v>
      </c>
      <c r="G2745">
        <v>2734</v>
      </c>
      <c r="H2745">
        <f t="shared" ca="1" si="85"/>
        <v>6.1712612815372804E-3</v>
      </c>
    </row>
    <row r="2746" spans="2:8">
      <c r="B2746" s="293">
        <f>'Historical VAR Data'!B2025</f>
        <v>42720</v>
      </c>
      <c r="C2746" s="292" t="str">
        <f>'Historical VAR Data'!F2025</f>
        <v>90.78</v>
      </c>
      <c r="D2746" s="329">
        <f t="shared" si="84"/>
        <v>0.11127432978332726</v>
      </c>
      <c r="E2746" s="329">
        <v>-1.2102541533722019E-3</v>
      </c>
      <c r="G2746">
        <v>2735</v>
      </c>
      <c r="H2746">
        <f t="shared" ca="1" si="85"/>
        <v>-1.8070950740894213E-2</v>
      </c>
    </row>
    <row r="2747" spans="2:8">
      <c r="B2747" s="293">
        <f>'Historical VAR Data'!B3259</f>
        <v>40886</v>
      </c>
      <c r="C2747" s="292" t="str">
        <f>'Historical VAR Data'!F3259</f>
        <v>81.69</v>
      </c>
      <c r="D2747" s="329">
        <f t="shared" si="84"/>
        <v>-0.15557163531114324</v>
      </c>
      <c r="E2747" s="329">
        <v>-1.22264335493347E-3</v>
      </c>
      <c r="G2747">
        <v>2736</v>
      </c>
      <c r="H2747">
        <f t="shared" ca="1" si="85"/>
        <v>2.5501290855654841E-2</v>
      </c>
    </row>
    <row r="2748" spans="2:8">
      <c r="B2748" s="293">
        <f>'Historical VAR Data'!B3600</f>
        <v>40385</v>
      </c>
      <c r="C2748" s="292" t="str">
        <f>'Historical VAR Data'!F3600</f>
        <v>96.74</v>
      </c>
      <c r="D2748" s="329">
        <f t="shared" si="84"/>
        <v>0.20548286604361365</v>
      </c>
      <c r="E2748" s="329">
        <v>-1.2389015073302142E-3</v>
      </c>
      <c r="G2748">
        <v>2737</v>
      </c>
      <c r="H2748">
        <f t="shared" ca="1" si="85"/>
        <v>-6.4574264285667173E-3</v>
      </c>
    </row>
    <row r="2749" spans="2:8">
      <c r="B2749" s="293">
        <f>'Historical VAR Data'!B3113</f>
        <v>41100</v>
      </c>
      <c r="C2749" s="292" t="str">
        <f>'Historical VAR Data'!F3113</f>
        <v>80.25</v>
      </c>
      <c r="D2749" s="329">
        <f t="shared" si="84"/>
        <v>0.25626174076393232</v>
      </c>
      <c r="E2749" s="329">
        <v>-1.2445550715618459E-3</v>
      </c>
      <c r="G2749">
        <v>2738</v>
      </c>
      <c r="H2749">
        <f t="shared" ca="1" si="85"/>
        <v>-2.4115866681309321E-2</v>
      </c>
    </row>
    <row r="2750" spans="2:8">
      <c r="B2750" s="293">
        <f>'Historical VAR Data'!B1080</f>
        <v>44119</v>
      </c>
      <c r="C2750" s="292" t="str">
        <f>'Historical VAR Data'!F1080</f>
        <v>63.88</v>
      </c>
      <c r="D2750" s="329">
        <f t="shared" si="84"/>
        <v>0.61069087241553222</v>
      </c>
      <c r="E2750" s="329">
        <v>-1.25078173858659E-3</v>
      </c>
      <c r="G2750">
        <v>2739</v>
      </c>
      <c r="H2750">
        <f t="shared" ca="1" si="85"/>
        <v>-4.0569575876455062E-4</v>
      </c>
    </row>
    <row r="2751" spans="2:8">
      <c r="B2751" s="293">
        <f>'Historical VAR Data'!B4834</f>
        <v>38554</v>
      </c>
      <c r="C2751" s="292" t="str">
        <f>'Historical VAR Data'!F4834</f>
        <v>39.66</v>
      </c>
      <c r="D2751" s="329">
        <f t="shared" si="84"/>
        <v>-0.49657273419649661</v>
      </c>
      <c r="E2751" s="329">
        <v>-1.259128682951505E-3</v>
      </c>
      <c r="G2751">
        <v>2740</v>
      </c>
      <c r="H2751">
        <f t="shared" ca="1" si="85"/>
        <v>-4.0272713285433789E-3</v>
      </c>
    </row>
    <row r="2752" spans="2:8">
      <c r="B2752" s="293">
        <f>'Historical VAR Data'!B2999</f>
        <v>41274</v>
      </c>
      <c r="C2752" s="292" t="str">
        <f>'Historical VAR Data'!F2999</f>
        <v>78.78</v>
      </c>
      <c r="D2752" s="329">
        <f t="shared" si="84"/>
        <v>1.0132890365448504</v>
      </c>
      <c r="E2752" s="329">
        <v>-1.2677484787017535E-3</v>
      </c>
      <c r="G2752">
        <v>2741</v>
      </c>
      <c r="H2752">
        <f t="shared" ca="1" si="85"/>
        <v>8.5564690344330264E-3</v>
      </c>
    </row>
    <row r="2753" spans="2:8">
      <c r="B2753" s="293">
        <f>'Historical VAR Data'!B4945</f>
        <v>38397</v>
      </c>
      <c r="C2753" s="292" t="str">
        <f>'Historical VAR Data'!F4945</f>
        <v>39.13</v>
      </c>
      <c r="D2753" s="329">
        <f t="shared" si="84"/>
        <v>0.25135913015669981</v>
      </c>
      <c r="E2753" s="329">
        <v>-1.2761613067891057E-3</v>
      </c>
      <c r="G2753">
        <v>2742</v>
      </c>
      <c r="H2753">
        <f t="shared" ca="1" si="85"/>
        <v>6.862197389028879E-3</v>
      </c>
    </row>
    <row r="2754" spans="2:8">
      <c r="B2754" s="293">
        <f>'Historical VAR Data'!B5004</f>
        <v>38310</v>
      </c>
      <c r="C2754" s="292" t="str">
        <f>'Historical VAR Data'!F5004</f>
        <v>31.27</v>
      </c>
      <c r="D2754" s="329">
        <f t="shared" si="84"/>
        <v>-0.63293813827914081</v>
      </c>
      <c r="E2754" s="329">
        <v>-1.2775471095496376E-3</v>
      </c>
      <c r="G2754">
        <v>2743</v>
      </c>
      <c r="H2754">
        <f t="shared" ca="1" si="85"/>
        <v>5.0315659574974815E-3</v>
      </c>
    </row>
    <row r="2755" spans="2:8">
      <c r="B2755" s="293">
        <f>'Historical VAR Data'!B2442</f>
        <v>42102</v>
      </c>
      <c r="C2755" s="292" t="str">
        <f>'Historical VAR Data'!F2442</f>
        <v>85.19</v>
      </c>
      <c r="D2755" s="329">
        <f t="shared" si="84"/>
        <v>-7.9325624121906441E-2</v>
      </c>
      <c r="E2755" s="329">
        <v>-1.2895662368112477E-3</v>
      </c>
      <c r="G2755">
        <v>2744</v>
      </c>
      <c r="H2755">
        <f t="shared" ca="1" si="85"/>
        <v>-2.0259788288731241E-2</v>
      </c>
    </row>
    <row r="2756" spans="2:8">
      <c r="B2756" s="293">
        <f>'Historical VAR Data'!B3523</f>
        <v>40494</v>
      </c>
      <c r="C2756" s="292" t="str">
        <f>'Historical VAR Data'!F3523</f>
        <v>92.53</v>
      </c>
      <c r="D2756" s="329">
        <f t="shared" si="84"/>
        <v>0.72469711090400757</v>
      </c>
      <c r="E2756" s="329">
        <v>-1.2951969778737674E-3</v>
      </c>
      <c r="G2756">
        <v>2745</v>
      </c>
      <c r="H2756">
        <f t="shared" ca="1" si="85"/>
        <v>-3.5601522820486349E-2</v>
      </c>
    </row>
    <row r="2757" spans="2:8">
      <c r="B2757" s="293">
        <f>'Historical VAR Data'!B4574</f>
        <v>38938</v>
      </c>
      <c r="C2757" s="292" t="str">
        <f>'Historical VAR Data'!F4574</f>
        <v>53.65</v>
      </c>
      <c r="D2757" s="329">
        <f t="shared" si="84"/>
        <v>-0.60623853211009171</v>
      </c>
      <c r="E2757" s="329">
        <v>-1.3030528667163121E-3</v>
      </c>
      <c r="G2757">
        <v>2746</v>
      </c>
      <c r="H2757">
        <f t="shared" ca="1" si="85"/>
        <v>1.1560082862347798E-2</v>
      </c>
    </row>
    <row r="2758" spans="2:8">
      <c r="B2758" s="293">
        <f>'Historical VAR Data'!B642</f>
        <v>44762</v>
      </c>
      <c r="C2758" s="292" t="str">
        <f>'Historical VAR Data'!F642</f>
        <v>136.25</v>
      </c>
      <c r="D2758" s="329">
        <f t="shared" si="84"/>
        <v>-4.137057623302607E-2</v>
      </c>
      <c r="E2758" s="329">
        <v>-1.3193579124826417E-3</v>
      </c>
      <c r="G2758">
        <v>2747</v>
      </c>
      <c r="H2758">
        <f t="shared" ca="1" si="85"/>
        <v>-2.7807267614714103E-2</v>
      </c>
    </row>
    <row r="2759" spans="2:8">
      <c r="B2759" s="293">
        <f>'Historical VAR Data'!B672</f>
        <v>44720</v>
      </c>
      <c r="C2759" s="292" t="str">
        <f>'Historical VAR Data'!F672</f>
        <v>142.13</v>
      </c>
      <c r="D2759" s="329">
        <f t="shared" si="84"/>
        <v>0.36532180595581176</v>
      </c>
      <c r="E2759" s="329">
        <v>-1.3350196739741269E-3</v>
      </c>
      <c r="G2759">
        <v>2748</v>
      </c>
      <c r="H2759">
        <f t="shared" ca="1" si="85"/>
        <v>-1.5665969434527877E-2</v>
      </c>
    </row>
    <row r="2760" spans="2:8">
      <c r="B2760" s="293">
        <f>'Historical VAR Data'!B3876</f>
        <v>39979</v>
      </c>
      <c r="C2760" s="292" t="str">
        <f>'Historical VAR Data'!F3876</f>
        <v>104.10</v>
      </c>
      <c r="D2760" s="329">
        <f t="shared" si="84"/>
        <v>0.55768367499625915</v>
      </c>
      <c r="E2760" s="329">
        <v>-1.3430544896392994E-3</v>
      </c>
      <c r="G2760">
        <v>2749</v>
      </c>
      <c r="H2760">
        <f t="shared" ca="1" si="85"/>
        <v>9.9289774694762429E-3</v>
      </c>
    </row>
    <row r="2761" spans="2:8">
      <c r="B2761" s="293">
        <f>'Historical VAR Data'!B1082</f>
        <v>44117</v>
      </c>
      <c r="C2761" s="292" t="str">
        <f>'Historical VAR Data'!F1082</f>
        <v>66.83</v>
      </c>
      <c r="D2761" s="329">
        <f t="shared" si="84"/>
        <v>4.9624060150375683E-3</v>
      </c>
      <c r="E2761" s="329">
        <v>-1.3448894202032786E-3</v>
      </c>
      <c r="G2761">
        <v>2750</v>
      </c>
      <c r="H2761">
        <f t="shared" ca="1" si="85"/>
        <v>1.4460368630785982E-2</v>
      </c>
    </row>
    <row r="2762" spans="2:8">
      <c r="B2762" s="293">
        <f>'Historical VAR Data'!B2222</f>
        <v>42425</v>
      </c>
      <c r="C2762" s="292" t="str">
        <f>'Historical VAR Data'!F2222</f>
        <v>66.50</v>
      </c>
      <c r="D2762" s="329">
        <f t="shared" si="84"/>
        <v>-0.43215780035863716</v>
      </c>
      <c r="E2762" s="329">
        <v>-1.3515542874305963E-3</v>
      </c>
      <c r="G2762">
        <v>2751</v>
      </c>
      <c r="H2762">
        <f t="shared" ca="1" si="85"/>
        <v>-1.4357817884150286E-2</v>
      </c>
    </row>
    <row r="2763" spans="2:8">
      <c r="B2763" s="293">
        <f>'Historical VAR Data'!B4227</f>
        <v>39449</v>
      </c>
      <c r="C2763" s="292" t="str">
        <f>'Historical VAR Data'!F4227</f>
        <v>117.11</v>
      </c>
      <c r="D2763" s="329">
        <f t="shared" si="84"/>
        <v>2.2146582486961299</v>
      </c>
      <c r="E2763" s="329">
        <v>-1.3643728148716346E-3</v>
      </c>
      <c r="G2763">
        <v>2752</v>
      </c>
      <c r="H2763">
        <f t="shared" ca="1" si="85"/>
        <v>-2.4847770884577087E-2</v>
      </c>
    </row>
    <row r="2764" spans="2:8">
      <c r="B2764" s="293">
        <f>'Historical VAR Data'!B4883</f>
        <v>38485</v>
      </c>
      <c r="C2764" s="292" t="str">
        <f>'Historical VAR Data'!F4883</f>
        <v>36.43</v>
      </c>
      <c r="D2764" s="329">
        <f t="shared" ref="D2764:D2827" si="86">(C2764-C2765)/C2765</f>
        <v>-0.5795244690674054</v>
      </c>
      <c r="E2764" s="329">
        <v>-1.3706140350876416E-3</v>
      </c>
      <c r="G2764">
        <v>2753</v>
      </c>
      <c r="H2764">
        <f t="shared" ca="1" si="85"/>
        <v>1.3184567231536977E-2</v>
      </c>
    </row>
    <row r="2765" spans="2:8">
      <c r="B2765" s="293">
        <f>'Historical VAR Data'!B3376</f>
        <v>40710</v>
      </c>
      <c r="C2765" s="292" t="str">
        <f>'Historical VAR Data'!F3376</f>
        <v>86.64</v>
      </c>
      <c r="D2765" s="329">
        <f t="shared" si="86"/>
        <v>0.33889661566991203</v>
      </c>
      <c r="E2765" s="329">
        <v>-1.3831258644537176E-3</v>
      </c>
      <c r="G2765">
        <v>2754</v>
      </c>
      <c r="H2765">
        <f t="shared" ref="H2765:H2828" ca="1" si="87">_xlfn.NORM.INV(RAND(),N$12,N$13)</f>
        <v>1.0939893606787545E-2</v>
      </c>
    </row>
    <row r="2766" spans="2:8">
      <c r="B2766" s="293">
        <f>'Historical VAR Data'!B4451</f>
        <v>39121</v>
      </c>
      <c r="C2766" s="292" t="str">
        <f>'Historical VAR Data'!F4451</f>
        <v>64.71</v>
      </c>
      <c r="D2766" s="329">
        <f t="shared" si="86"/>
        <v>-0.24930394431554534</v>
      </c>
      <c r="E2766" s="329">
        <v>-1.3888888888889416E-3</v>
      </c>
      <c r="G2766">
        <v>2755</v>
      </c>
      <c r="H2766">
        <f t="shared" ca="1" si="87"/>
        <v>2.0760264850313067E-2</v>
      </c>
    </row>
    <row r="2767" spans="2:8">
      <c r="B2767" s="293">
        <f>'Historical VAR Data'!B3345</f>
        <v>40753</v>
      </c>
      <c r="C2767" s="292" t="str">
        <f>'Historical VAR Data'!F3345</f>
        <v>86.20</v>
      </c>
      <c r="D2767" s="329">
        <f t="shared" si="86"/>
        <v>-7.6395585556626969E-2</v>
      </c>
      <c r="E2767" s="329">
        <v>-1.3901760889711578E-3</v>
      </c>
      <c r="G2767">
        <v>2756</v>
      </c>
      <c r="H2767">
        <f t="shared" ca="1" si="87"/>
        <v>7.0974441027976893E-3</v>
      </c>
    </row>
    <row r="2768" spans="2:8">
      <c r="B2768" s="293">
        <f>'Historical VAR Data'!B935</f>
        <v>44335</v>
      </c>
      <c r="C2768" s="292" t="str">
        <f>'Historical VAR Data'!F935</f>
        <v>93.33</v>
      </c>
      <c r="D2768" s="329">
        <f t="shared" si="86"/>
        <v>8.6748952026082946E-2</v>
      </c>
      <c r="E2768" s="329">
        <v>-1.3909693986731806E-3</v>
      </c>
      <c r="G2768">
        <v>2757</v>
      </c>
      <c r="H2768">
        <f t="shared" ca="1" si="87"/>
        <v>-2.6266407301349028E-2</v>
      </c>
    </row>
    <row r="2769" spans="2:8">
      <c r="B2769" s="293">
        <f>'Historical VAR Data'!B3334</f>
        <v>40771</v>
      </c>
      <c r="C2769" s="292" t="str">
        <f>'Historical VAR Data'!F3334</f>
        <v>85.88</v>
      </c>
      <c r="D2769" s="329">
        <f t="shared" si="86"/>
        <v>-0.1312089023773394</v>
      </c>
      <c r="E2769" s="329">
        <v>-1.3953488372093553E-3</v>
      </c>
      <c r="G2769">
        <v>2758</v>
      </c>
      <c r="H2769">
        <f t="shared" ca="1" si="87"/>
        <v>1.3023354472366671E-2</v>
      </c>
    </row>
    <row r="2770" spans="2:8">
      <c r="B2770" s="293">
        <f>'Historical VAR Data'!B3663</f>
        <v>40296</v>
      </c>
      <c r="C2770" s="292" t="str">
        <f>'Historical VAR Data'!F3663</f>
        <v>98.85</v>
      </c>
      <c r="D2770" s="329">
        <f t="shared" si="86"/>
        <v>2.3321841411477365E-3</v>
      </c>
      <c r="E2770" s="329">
        <v>-1.4142842711385047E-3</v>
      </c>
      <c r="G2770">
        <v>2759</v>
      </c>
      <c r="H2770">
        <f t="shared" ca="1" si="87"/>
        <v>2.8631208157947837E-2</v>
      </c>
    </row>
    <row r="2771" spans="2:8">
      <c r="B2771" s="293">
        <f>'Historical VAR Data'!B3798</f>
        <v>40092</v>
      </c>
      <c r="C2771" s="292" t="str">
        <f>'Historical VAR Data'!F3798</f>
        <v>98.62</v>
      </c>
      <c r="D2771" s="329">
        <f t="shared" si="86"/>
        <v>0.17895995218170949</v>
      </c>
      <c r="E2771" s="329">
        <v>-1.417577966788179E-3</v>
      </c>
      <c r="G2771">
        <v>2760</v>
      </c>
      <c r="H2771">
        <f t="shared" ca="1" si="87"/>
        <v>1.143193258442232E-2</v>
      </c>
    </row>
    <row r="2772" spans="2:8">
      <c r="B2772" s="293">
        <f>'Historical VAR Data'!B3397</f>
        <v>40681</v>
      </c>
      <c r="C2772" s="292" t="str">
        <f>'Historical VAR Data'!F3397</f>
        <v>83.65</v>
      </c>
      <c r="D2772" s="329">
        <f t="shared" si="86"/>
        <v>9.4322344322344431E-2</v>
      </c>
      <c r="E2772" s="329">
        <v>-1.4324937328398036E-3</v>
      </c>
      <c r="G2772">
        <v>2761</v>
      </c>
      <c r="H2772">
        <f t="shared" ca="1" si="87"/>
        <v>-5.5618296579770746E-3</v>
      </c>
    </row>
    <row r="2773" spans="2:8">
      <c r="B2773" s="293">
        <f>'Historical VAR Data'!B2244</f>
        <v>42394</v>
      </c>
      <c r="C2773" s="292" t="str">
        <f>'Historical VAR Data'!F2244</f>
        <v>76.44</v>
      </c>
      <c r="D2773" s="329">
        <f t="shared" si="86"/>
        <v>9.1659028414289867E-4</v>
      </c>
      <c r="E2773" s="329">
        <v>-1.4369693011103779E-3</v>
      </c>
      <c r="G2773">
        <v>2762</v>
      </c>
      <c r="H2773">
        <f t="shared" ca="1" si="87"/>
        <v>2.2992188715216429E-4</v>
      </c>
    </row>
    <row r="2774" spans="2:8">
      <c r="B2774" s="293">
        <f>'Historical VAR Data'!B2771</f>
        <v>41610</v>
      </c>
      <c r="C2774" s="292" t="str">
        <f>'Historical VAR Data'!F2771</f>
        <v>76.37</v>
      </c>
      <c r="D2774" s="329">
        <f t="shared" si="86"/>
        <v>-0.74812005277044857</v>
      </c>
      <c r="E2774" s="329">
        <v>-1.4382845188284444E-3</v>
      </c>
      <c r="G2774">
        <v>2763</v>
      </c>
      <c r="H2774">
        <f t="shared" ca="1" si="87"/>
        <v>-4.0019385741963927E-3</v>
      </c>
    </row>
    <row r="2775" spans="2:8">
      <c r="B2775" s="293">
        <f>'Historical VAR Data'!B277</f>
        <v>45302</v>
      </c>
      <c r="C2775" s="292" t="str">
        <f>'Historical VAR Data'!F277</f>
        <v>303.20</v>
      </c>
      <c r="D2775" s="329">
        <f t="shared" si="86"/>
        <v>2.1652573337509131</v>
      </c>
      <c r="E2775" s="329">
        <v>-1.4490844421024824E-3</v>
      </c>
      <c r="G2775">
        <v>2764</v>
      </c>
      <c r="H2775">
        <f t="shared" ca="1" si="87"/>
        <v>7.5161126856281828E-3</v>
      </c>
    </row>
    <row r="2776" spans="2:8">
      <c r="B2776" s="293">
        <f>'Historical VAR Data'!B3701</f>
        <v>40239</v>
      </c>
      <c r="C2776" s="292" t="str">
        <f>'Historical VAR Data'!F3701</f>
        <v>95.79</v>
      </c>
      <c r="D2776" s="329">
        <f t="shared" si="86"/>
        <v>-0.76254338125929588</v>
      </c>
      <c r="E2776" s="329">
        <v>-1.4593974773272236E-3</v>
      </c>
      <c r="G2776">
        <v>2765</v>
      </c>
      <c r="H2776">
        <f t="shared" ca="1" si="87"/>
        <v>-2.6901805329789703E-2</v>
      </c>
    </row>
    <row r="2777" spans="2:8">
      <c r="B2777" s="293">
        <f>'Historical VAR Data'!B125</f>
        <v>45532</v>
      </c>
      <c r="C2777" s="292" t="str">
        <f>'Historical VAR Data'!F125</f>
        <v>403.40</v>
      </c>
      <c r="D2777" s="329">
        <f t="shared" si="86"/>
        <v>1.5705728668833234</v>
      </c>
      <c r="E2777" s="329">
        <v>-1.4604321889156459E-3</v>
      </c>
      <c r="G2777">
        <v>2766</v>
      </c>
      <c r="H2777">
        <f t="shared" ca="1" si="87"/>
        <v>7.9046937492508774E-3</v>
      </c>
    </row>
    <row r="2778" spans="2:8">
      <c r="B2778" s="293">
        <f>'Historical VAR Data'!B499</f>
        <v>44972</v>
      </c>
      <c r="C2778" s="292" t="str">
        <f>'Historical VAR Data'!F499</f>
        <v>156.93</v>
      </c>
      <c r="D2778" s="329">
        <f t="shared" si="86"/>
        <v>0.64583114840062938</v>
      </c>
      <c r="E2778" s="329">
        <v>-1.4634767116313934E-3</v>
      </c>
      <c r="G2778">
        <v>2767</v>
      </c>
      <c r="H2778">
        <f t="shared" ca="1" si="87"/>
        <v>1.6833835602241349E-2</v>
      </c>
    </row>
    <row r="2779" spans="2:8">
      <c r="B2779" s="293">
        <f>'Historical VAR Data'!B3607</f>
        <v>40374</v>
      </c>
      <c r="C2779" s="292" t="str">
        <f>'Historical VAR Data'!F3607</f>
        <v>95.35</v>
      </c>
      <c r="D2779" s="329">
        <f t="shared" si="86"/>
        <v>0.41280189657727073</v>
      </c>
      <c r="E2779" s="329">
        <v>-1.4661221070269199E-3</v>
      </c>
      <c r="G2779">
        <v>2768</v>
      </c>
      <c r="H2779">
        <f t="shared" ca="1" si="87"/>
        <v>3.9696853651316373E-2</v>
      </c>
    </row>
    <row r="2780" spans="2:8">
      <c r="B2780" s="293">
        <f>'Historical VAR Data'!B2831</f>
        <v>41519</v>
      </c>
      <c r="C2780" s="292" t="str">
        <f>'Historical VAR Data'!F2831</f>
        <v>67.49</v>
      </c>
      <c r="D2780" s="329">
        <f t="shared" si="86"/>
        <v>-0.16534751422211236</v>
      </c>
      <c r="E2780" s="329">
        <v>-1.4795088030775045E-3</v>
      </c>
      <c r="G2780">
        <v>2769</v>
      </c>
      <c r="H2780">
        <f t="shared" ca="1" si="87"/>
        <v>-3.9671979761404061E-2</v>
      </c>
    </row>
    <row r="2781" spans="2:8">
      <c r="B2781" s="293">
        <f>'Historical VAR Data'!B3118</f>
        <v>41093</v>
      </c>
      <c r="C2781" s="292" t="str">
        <f>'Historical VAR Data'!F3118</f>
        <v>80.86</v>
      </c>
      <c r="D2781" s="329">
        <f t="shared" si="86"/>
        <v>9.968720250237996E-2</v>
      </c>
      <c r="E2781" s="329">
        <v>-1.4818473697209749E-3</v>
      </c>
      <c r="G2781">
        <v>2770</v>
      </c>
      <c r="H2781">
        <f t="shared" ca="1" si="87"/>
        <v>-3.7139758851325415E-2</v>
      </c>
    </row>
    <row r="2782" spans="2:8">
      <c r="B2782" s="293">
        <f>'Historical VAR Data'!B2284</f>
        <v>42335</v>
      </c>
      <c r="C2782" s="292" t="str">
        <f>'Historical VAR Data'!F2284</f>
        <v>73.53</v>
      </c>
      <c r="D2782" s="329">
        <f t="shared" si="86"/>
        <v>4.0816326530613791E-4</v>
      </c>
      <c r="E2782" s="329">
        <v>-1.4937533948940717E-3</v>
      </c>
      <c r="G2782">
        <v>2771</v>
      </c>
      <c r="H2782">
        <f t="shared" ca="1" si="87"/>
        <v>2.2940726361120673E-2</v>
      </c>
    </row>
    <row r="2783" spans="2:8">
      <c r="B2783" s="293">
        <f>'Historical VAR Data'!B2304</f>
        <v>42304</v>
      </c>
      <c r="C2783" s="292" t="str">
        <f>'Historical VAR Data'!F2304</f>
        <v>73.50</v>
      </c>
      <c r="D2783" s="329">
        <f t="shared" si="86"/>
        <v>0.22398001665278941</v>
      </c>
      <c r="E2783" s="329">
        <v>-1.4943621790517515E-3</v>
      </c>
      <c r="G2783">
        <v>2772</v>
      </c>
      <c r="H2783">
        <f t="shared" ca="1" si="87"/>
        <v>-2.4362990509096485E-2</v>
      </c>
    </row>
    <row r="2784" spans="2:8">
      <c r="B2784" s="293">
        <f>'Historical VAR Data'!B4668</f>
        <v>38800</v>
      </c>
      <c r="C2784" s="292" t="str">
        <f>'Historical VAR Data'!F4668</f>
        <v>60.05</v>
      </c>
      <c r="D2784" s="329">
        <f t="shared" si="86"/>
        <v>-0.4995416284690391</v>
      </c>
      <c r="E2784" s="329">
        <v>-1.4965081476555273E-3</v>
      </c>
      <c r="G2784">
        <v>2773</v>
      </c>
      <c r="H2784">
        <f t="shared" ca="1" si="87"/>
        <v>-5.1429596825674139E-3</v>
      </c>
    </row>
    <row r="2785" spans="2:8">
      <c r="B2785" s="293">
        <f>'Historical VAR Data'!B813</f>
        <v>44512</v>
      </c>
      <c r="C2785" s="292" t="str">
        <f>'Historical VAR Data'!F813</f>
        <v>119.99</v>
      </c>
      <c r="D2785" s="329">
        <f t="shared" si="86"/>
        <v>0.38540584228149172</v>
      </c>
      <c r="E2785" s="329">
        <v>-1.4978780061579997E-3</v>
      </c>
      <c r="G2785">
        <v>2774</v>
      </c>
      <c r="H2785">
        <f t="shared" ca="1" si="87"/>
        <v>2.3943310532951949E-2</v>
      </c>
    </row>
    <row r="2786" spans="2:8">
      <c r="B2786" s="293">
        <f>'Historical VAR Data'!B3071</f>
        <v>41162</v>
      </c>
      <c r="C2786" s="292" t="str">
        <f>'Historical VAR Data'!F3071</f>
        <v>86.61</v>
      </c>
      <c r="D2786" s="329">
        <f t="shared" si="86"/>
        <v>1.17394578313253</v>
      </c>
      <c r="E2786" s="329">
        <v>-1.4987318422872431E-3</v>
      </c>
      <c r="G2786">
        <v>2775</v>
      </c>
      <c r="H2786">
        <f t="shared" ca="1" si="87"/>
        <v>-1.8234010782868324E-2</v>
      </c>
    </row>
    <row r="2787" spans="2:8">
      <c r="B2787" s="293">
        <f>'Historical VAR Data'!B4936</f>
        <v>38408</v>
      </c>
      <c r="C2787" s="292" t="str">
        <f>'Historical VAR Data'!F4936</f>
        <v>39.84</v>
      </c>
      <c r="D2787" s="329">
        <f t="shared" si="86"/>
        <v>-0.33210393964794627</v>
      </c>
      <c r="E2787" s="329">
        <v>-1.5037593984961195E-3</v>
      </c>
      <c r="G2787">
        <v>2776</v>
      </c>
      <c r="H2787">
        <f t="shared" ca="1" si="87"/>
        <v>1.54864416212945E-2</v>
      </c>
    </row>
    <row r="2788" spans="2:8">
      <c r="B2788" s="293">
        <f>'Historical VAR Data'!B4483</f>
        <v>39071</v>
      </c>
      <c r="C2788" s="292" t="str">
        <f>'Historical VAR Data'!F4483</f>
        <v>59.65</v>
      </c>
      <c r="D2788" s="329">
        <f t="shared" si="86"/>
        <v>-0.60746249012898135</v>
      </c>
      <c r="E2788" s="329">
        <v>-1.5065282892534886E-3</v>
      </c>
      <c r="G2788">
        <v>2777</v>
      </c>
      <c r="H2788">
        <f t="shared" ca="1" si="87"/>
        <v>1.8234079942496796E-2</v>
      </c>
    </row>
    <row r="2789" spans="2:8">
      <c r="B2789" s="293">
        <f>'Historical VAR Data'!B585</f>
        <v>44847</v>
      </c>
      <c r="C2789" s="292" t="str">
        <f>'Historical VAR Data'!F585</f>
        <v>151.96</v>
      </c>
      <c r="D2789" s="329">
        <f t="shared" si="86"/>
        <v>0.28193015016028344</v>
      </c>
      <c r="E2789" s="329">
        <v>-1.5112688087258674E-3</v>
      </c>
      <c r="G2789">
        <v>2778</v>
      </c>
      <c r="H2789">
        <f t="shared" ca="1" si="87"/>
        <v>-1.6362781873770611E-2</v>
      </c>
    </row>
    <row r="2790" spans="2:8">
      <c r="B2790" s="293">
        <f>'Historical VAR Data'!B766</f>
        <v>44580</v>
      </c>
      <c r="C2790" s="292" t="str">
        <f>'Historical VAR Data'!F766</f>
        <v>118.54</v>
      </c>
      <c r="D2790" s="329">
        <f t="shared" si="86"/>
        <v>0.38854398500644255</v>
      </c>
      <c r="E2790" s="329">
        <v>-1.5161725067384822E-3</v>
      </c>
      <c r="G2790">
        <v>2779</v>
      </c>
      <c r="H2790">
        <f t="shared" ca="1" si="87"/>
        <v>2.6060799030152575E-3</v>
      </c>
    </row>
    <row r="2791" spans="2:8">
      <c r="B2791" s="293">
        <f>'Historical VAR Data'!B951</f>
        <v>44312</v>
      </c>
      <c r="C2791" s="292" t="str">
        <f>'Historical VAR Data'!F951</f>
        <v>85.37</v>
      </c>
      <c r="D2791" s="329">
        <f t="shared" si="86"/>
        <v>0.18339340171888002</v>
      </c>
      <c r="E2791" s="329">
        <v>-1.5204678362572568E-3</v>
      </c>
      <c r="G2791">
        <v>2780</v>
      </c>
      <c r="H2791">
        <f t="shared" ca="1" si="87"/>
        <v>-1.898737383586829E-2</v>
      </c>
    </row>
    <row r="2792" spans="2:8">
      <c r="B2792" s="293">
        <f>'Historical VAR Data'!B2278</f>
        <v>42345</v>
      </c>
      <c r="C2792" s="292" t="str">
        <f>'Historical VAR Data'!F2278</f>
        <v>72.14</v>
      </c>
      <c r="D2792" s="329">
        <f t="shared" si="86"/>
        <v>-0.54033388556136097</v>
      </c>
      <c r="E2792" s="329">
        <v>-1.522491349480961E-3</v>
      </c>
      <c r="G2792">
        <v>2781</v>
      </c>
      <c r="H2792">
        <f t="shared" ca="1" si="87"/>
        <v>2.1400434644728239E-2</v>
      </c>
    </row>
    <row r="2793" spans="2:8">
      <c r="B2793" s="293">
        <f>'Historical VAR Data'!B554</f>
        <v>44894</v>
      </c>
      <c r="C2793" s="292" t="str">
        <f>'Historical VAR Data'!F554</f>
        <v>156.94</v>
      </c>
      <c r="D2793" s="329">
        <f t="shared" si="86"/>
        <v>9.4726562499999875E-2</v>
      </c>
      <c r="E2793" s="329">
        <v>-1.5269118208424042E-3</v>
      </c>
      <c r="G2793">
        <v>2782</v>
      </c>
      <c r="H2793">
        <f t="shared" ca="1" si="87"/>
        <v>8.2158752957055877E-3</v>
      </c>
    </row>
    <row r="2794" spans="2:8">
      <c r="B2794" s="293">
        <f>'Historical VAR Data'!B696</f>
        <v>44686</v>
      </c>
      <c r="C2794" s="292" t="str">
        <f>'Historical VAR Data'!F696</f>
        <v>143.36</v>
      </c>
      <c r="D2794" s="329">
        <f t="shared" si="86"/>
        <v>0.57625068719076422</v>
      </c>
      <c r="E2794" s="329">
        <v>-1.532246831034955E-3</v>
      </c>
      <c r="G2794">
        <v>2783</v>
      </c>
      <c r="H2794">
        <f t="shared" ca="1" si="87"/>
        <v>1.4539782687150303E-2</v>
      </c>
    </row>
    <row r="2795" spans="2:8">
      <c r="B2795" s="293">
        <f>'Historical VAR Data'!B1908</f>
        <v>42893</v>
      </c>
      <c r="C2795" s="292" t="str">
        <f>'Historical VAR Data'!F1908</f>
        <v>90.95</v>
      </c>
      <c r="D2795" s="329">
        <f t="shared" si="86"/>
        <v>0.56030193858294741</v>
      </c>
      <c r="E2795" s="329">
        <v>-1.5369414864419867E-3</v>
      </c>
      <c r="G2795">
        <v>2784</v>
      </c>
      <c r="H2795">
        <f t="shared" ca="1" si="87"/>
        <v>-1.4628743120397693E-3</v>
      </c>
    </row>
    <row r="2796" spans="2:8">
      <c r="B2796" s="293">
        <f>'Historical VAR Data'!B4534</f>
        <v>38996</v>
      </c>
      <c r="C2796" s="292" t="str">
        <f>'Historical VAR Data'!F4534</f>
        <v>58.29</v>
      </c>
      <c r="D2796" s="329">
        <f t="shared" si="86"/>
        <v>-0.39739481029670221</v>
      </c>
      <c r="E2796" s="329">
        <v>-1.5416238437821754E-3</v>
      </c>
      <c r="G2796">
        <v>2785</v>
      </c>
      <c r="H2796">
        <f t="shared" ca="1" si="87"/>
        <v>2.7696283879233997E-3</v>
      </c>
    </row>
    <row r="2797" spans="2:8">
      <c r="B2797" s="293">
        <f>'Historical VAR Data'!B1725</f>
        <v>43160</v>
      </c>
      <c r="C2797" s="292" t="str">
        <f>'Historical VAR Data'!F1725</f>
        <v>96.73</v>
      </c>
      <c r="D2797" s="329">
        <f t="shared" si="86"/>
        <v>1.1702939196769129</v>
      </c>
      <c r="E2797" s="329">
        <v>-1.5483071841452464E-3</v>
      </c>
      <c r="G2797">
        <v>2786</v>
      </c>
      <c r="H2797">
        <f t="shared" ca="1" si="87"/>
        <v>1.1885033195049103E-2</v>
      </c>
    </row>
    <row r="2798" spans="2:8">
      <c r="B2798" s="293">
        <f>'Historical VAR Data'!B4796</f>
        <v>38610</v>
      </c>
      <c r="C2798" s="292" t="str">
        <f>'Historical VAR Data'!F4796</f>
        <v>44.57</v>
      </c>
      <c r="D2798" s="329">
        <f t="shared" si="86"/>
        <v>0</v>
      </c>
      <c r="E2798" s="329">
        <v>-1.5681003584229454E-3</v>
      </c>
      <c r="G2798">
        <v>2787</v>
      </c>
      <c r="H2798">
        <f t="shared" ca="1" si="87"/>
        <v>1.518867734279869E-2</v>
      </c>
    </row>
    <row r="2799" spans="2:8">
      <c r="B2799" s="293">
        <f>'Historical VAR Data'!B4803</f>
        <v>38600</v>
      </c>
      <c r="C2799" s="292" t="str">
        <f>'Historical VAR Data'!F4803</f>
        <v>44.57</v>
      </c>
      <c r="D2799" s="329">
        <f t="shared" si="86"/>
        <v>-0.49848092719702941</v>
      </c>
      <c r="E2799" s="329">
        <v>-1.5681003584229454E-3</v>
      </c>
      <c r="G2799">
        <v>2788</v>
      </c>
      <c r="H2799">
        <f t="shared" ca="1" si="87"/>
        <v>-2.3074547455625004E-2</v>
      </c>
    </row>
    <row r="2800" spans="2:8">
      <c r="B2800" s="293">
        <f>'Historical VAR Data'!B2118</f>
        <v>42580</v>
      </c>
      <c r="C2800" s="292" t="str">
        <f>'Historical VAR Data'!F2118</f>
        <v>88.87</v>
      </c>
      <c r="D2800" s="329">
        <f t="shared" si="86"/>
        <v>0.27375662892360625</v>
      </c>
      <c r="E2800" s="329">
        <v>-1.5728569823615388E-3</v>
      </c>
      <c r="G2800">
        <v>2789</v>
      </c>
      <c r="H2800">
        <f t="shared" ca="1" si="87"/>
        <v>-6.2679752413596487E-3</v>
      </c>
    </row>
    <row r="2801" spans="2:8">
      <c r="B2801" s="293">
        <f>'Historical VAR Data'!B2353</f>
        <v>42229</v>
      </c>
      <c r="C2801" s="292" t="str">
        <f>'Historical VAR Data'!F2353</f>
        <v>69.77</v>
      </c>
      <c r="D2801" s="329">
        <f t="shared" si="86"/>
        <v>3.1631919482386609E-3</v>
      </c>
      <c r="E2801" s="329">
        <v>-1.5741270749856818E-3</v>
      </c>
      <c r="G2801">
        <v>2790</v>
      </c>
      <c r="H2801">
        <f t="shared" ca="1" si="87"/>
        <v>2.2206988641166928E-3</v>
      </c>
    </row>
    <row r="2802" spans="2:8">
      <c r="B2802" s="293">
        <f>'Historical VAR Data'!B2516</f>
        <v>41990</v>
      </c>
      <c r="C2802" s="292" t="str">
        <f>'Historical VAR Data'!F2516</f>
        <v>69.55</v>
      </c>
      <c r="D2802" s="329">
        <f t="shared" si="86"/>
        <v>-0.26010638297872346</v>
      </c>
      <c r="E2802" s="329">
        <v>-1.5790984783232765E-3</v>
      </c>
      <c r="G2802">
        <v>2791</v>
      </c>
      <c r="H2802">
        <f t="shared" ca="1" si="87"/>
        <v>2.1668387210337734E-2</v>
      </c>
    </row>
    <row r="2803" spans="2:8">
      <c r="B2803" s="293">
        <f>'Historical VAR Data'!B3588</f>
        <v>40401</v>
      </c>
      <c r="C2803" s="292" t="str">
        <f>'Historical VAR Data'!F3588</f>
        <v>94.00</v>
      </c>
      <c r="D2803" s="329">
        <f t="shared" si="86"/>
        <v>-0.11546061917756655</v>
      </c>
      <c r="E2803" s="329">
        <v>-1.5932023366968208E-3</v>
      </c>
      <c r="G2803">
        <v>2792</v>
      </c>
      <c r="H2803">
        <f t="shared" ca="1" si="87"/>
        <v>-2.7496093717773458E-2</v>
      </c>
    </row>
    <row r="2804" spans="2:8">
      <c r="B2804" s="293">
        <f>'Historical VAR Data'!B852</f>
        <v>44455</v>
      </c>
      <c r="C2804" s="292" t="str">
        <f>'Historical VAR Data'!F852</f>
        <v>106.27</v>
      </c>
      <c r="D2804" s="329">
        <f t="shared" si="86"/>
        <v>0.22121351413468168</v>
      </c>
      <c r="E2804" s="329">
        <v>-1.5971439308530787E-3</v>
      </c>
      <c r="G2804">
        <v>2793</v>
      </c>
      <c r="H2804">
        <f t="shared" ca="1" si="87"/>
        <v>-1.5488222038762524E-2</v>
      </c>
    </row>
    <row r="2805" spans="2:8">
      <c r="B2805" s="293">
        <f>'Historical VAR Data'!B2458</f>
        <v>42076</v>
      </c>
      <c r="C2805" s="292" t="str">
        <f>'Historical VAR Data'!F2458</f>
        <v>87.02</v>
      </c>
      <c r="D2805" s="329">
        <f t="shared" si="86"/>
        <v>0.40468119451170287</v>
      </c>
      <c r="E2805" s="329">
        <v>-1.6062413951353897E-3</v>
      </c>
      <c r="G2805">
        <v>2794</v>
      </c>
      <c r="H2805">
        <f t="shared" ca="1" si="87"/>
        <v>1.7859569546424609E-2</v>
      </c>
    </row>
    <row r="2806" spans="2:8">
      <c r="B2806" s="293">
        <f>'Historical VAR Data'!B2665</f>
        <v>41767</v>
      </c>
      <c r="C2806" s="292" t="str">
        <f>'Historical VAR Data'!F2665</f>
        <v>61.95</v>
      </c>
      <c r="D2806" s="329">
        <f t="shared" si="86"/>
        <v>-0.22755610972568577</v>
      </c>
      <c r="E2806" s="329">
        <v>-1.6116035455277086E-3</v>
      </c>
      <c r="G2806">
        <v>2795</v>
      </c>
      <c r="H2806">
        <f t="shared" ca="1" si="87"/>
        <v>4.0265371008071683E-2</v>
      </c>
    </row>
    <row r="2807" spans="2:8">
      <c r="B2807" s="293">
        <f>'Historical VAR Data'!B2611</f>
        <v>41843</v>
      </c>
      <c r="C2807" s="292" t="str">
        <f>'Historical VAR Data'!F2611</f>
        <v>80.20</v>
      </c>
      <c r="D2807" s="329">
        <f t="shared" si="86"/>
        <v>-0.18096405228758169</v>
      </c>
      <c r="E2807" s="329">
        <v>-1.618324411801263E-3</v>
      </c>
      <c r="G2807">
        <v>2796</v>
      </c>
      <c r="H2807">
        <f t="shared" ca="1" si="87"/>
        <v>2.477748048857433E-3</v>
      </c>
    </row>
    <row r="2808" spans="2:8">
      <c r="B2808" s="293">
        <f>'Historical VAR Data'!B900</f>
        <v>44384</v>
      </c>
      <c r="C2808" s="292" t="str">
        <f>'Historical VAR Data'!F900</f>
        <v>97.92</v>
      </c>
      <c r="D2808" s="329">
        <f t="shared" si="86"/>
        <v>6.7713444553483895E-2</v>
      </c>
      <c r="E2808" s="329">
        <v>-1.6313213703099162E-3</v>
      </c>
      <c r="G2808">
        <v>2797</v>
      </c>
      <c r="H2808">
        <f t="shared" ca="1" si="87"/>
        <v>-2.1138663268497969E-2</v>
      </c>
    </row>
    <row r="2809" spans="2:8">
      <c r="B2809" s="293">
        <f>'Historical VAR Data'!B2035</f>
        <v>42706</v>
      </c>
      <c r="C2809" s="292" t="str">
        <f>'Historical VAR Data'!F2035</f>
        <v>91.71</v>
      </c>
      <c r="D2809" s="329">
        <f t="shared" si="86"/>
        <v>1.5023192360163711</v>
      </c>
      <c r="E2809" s="329">
        <v>-1.6329196603527725E-3</v>
      </c>
      <c r="G2809">
        <v>2798</v>
      </c>
      <c r="H2809">
        <f t="shared" ca="1" si="87"/>
        <v>-6.4158162246339837E-3</v>
      </c>
    </row>
    <row r="2810" spans="2:8">
      <c r="B2810" s="293">
        <f>'Historical VAR Data'!B4898</f>
        <v>38464</v>
      </c>
      <c r="C2810" s="292" t="str">
        <f>'Historical VAR Data'!F4898</f>
        <v>36.65</v>
      </c>
      <c r="D2810" s="329">
        <f t="shared" si="86"/>
        <v>-0.6216969446738233</v>
      </c>
      <c r="E2810" s="329">
        <v>-1.6344320348679452E-3</v>
      </c>
      <c r="G2810">
        <v>2799</v>
      </c>
      <c r="H2810">
        <f t="shared" ca="1" si="87"/>
        <v>-2.6332561303911234E-2</v>
      </c>
    </row>
    <row r="2811" spans="2:8">
      <c r="B2811" s="293">
        <f>'Historical VAR Data'!B921</f>
        <v>44355</v>
      </c>
      <c r="C2811" s="292" t="str">
        <f>'Historical VAR Data'!F921</f>
        <v>96.88</v>
      </c>
      <c r="D2811" s="329">
        <f t="shared" si="86"/>
        <v>0.23776670499552829</v>
      </c>
      <c r="E2811" s="329">
        <v>-1.6488046166530379E-3</v>
      </c>
      <c r="G2811">
        <v>2800</v>
      </c>
      <c r="H2811">
        <f t="shared" ca="1" si="87"/>
        <v>-1.5571017924886653E-2</v>
      </c>
    </row>
    <row r="2812" spans="2:8">
      <c r="B2812" s="293">
        <f>'Historical VAR Data'!B3158</f>
        <v>41037</v>
      </c>
      <c r="C2812" s="292" t="str">
        <f>'Historical VAR Data'!F3158</f>
        <v>78.27</v>
      </c>
      <c r="D2812" s="329">
        <f t="shared" si="86"/>
        <v>-0.77957080094626563</v>
      </c>
      <c r="E2812" s="329">
        <v>-1.6581632653062455E-3</v>
      </c>
      <c r="G2812">
        <v>2801</v>
      </c>
      <c r="H2812">
        <f t="shared" ca="1" si="87"/>
        <v>-1.7758939210266687E-2</v>
      </c>
    </row>
    <row r="2813" spans="2:8">
      <c r="B2813" s="293">
        <f>'Historical VAR Data'!B219</f>
        <v>45391</v>
      </c>
      <c r="C2813" s="292" t="str">
        <f>'Historical VAR Data'!F219</f>
        <v>355.08</v>
      </c>
      <c r="D2813" s="329">
        <f t="shared" si="86"/>
        <v>4.8391204686305559E-3</v>
      </c>
      <c r="E2813" s="329">
        <v>-1.6588410605337302E-3</v>
      </c>
      <c r="G2813">
        <v>2802</v>
      </c>
      <c r="H2813">
        <f t="shared" ca="1" si="87"/>
        <v>2.6859717822520731E-3</v>
      </c>
    </row>
    <row r="2814" spans="2:8">
      <c r="B2814" s="293">
        <f>'Historical VAR Data'!B216</f>
        <v>45397</v>
      </c>
      <c r="C2814" s="292" t="str">
        <f>'Historical VAR Data'!F216</f>
        <v>353.37</v>
      </c>
      <c r="D2814" s="329">
        <f t="shared" si="86"/>
        <v>3.648993553479805</v>
      </c>
      <c r="E2814" s="329">
        <v>-1.6668550118656769E-3</v>
      </c>
      <c r="G2814">
        <v>2803</v>
      </c>
      <c r="H2814">
        <f t="shared" ca="1" si="87"/>
        <v>-3.5236990561971333E-2</v>
      </c>
    </row>
    <row r="2815" spans="2:8">
      <c r="B2815" s="293">
        <f>'Historical VAR Data'!B2499</f>
        <v>42016</v>
      </c>
      <c r="C2815" s="292" t="str">
        <f>'Historical VAR Data'!F2499</f>
        <v>76.01</v>
      </c>
      <c r="D2815" s="329">
        <f t="shared" si="86"/>
        <v>-0.13091699062428527</v>
      </c>
      <c r="E2815" s="329">
        <v>-1.7073811400051936E-3</v>
      </c>
      <c r="G2815">
        <v>2804</v>
      </c>
      <c r="H2815">
        <f t="shared" ca="1" si="87"/>
        <v>-2.3905230501699199E-2</v>
      </c>
    </row>
    <row r="2816" spans="2:8">
      <c r="B2816" s="293">
        <f>'Historical VAR Data'!B1300</f>
        <v>43797</v>
      </c>
      <c r="C2816" s="292" t="str">
        <f>'Historical VAR Data'!F1300</f>
        <v>87.46</v>
      </c>
      <c r="D2816" s="329">
        <f t="shared" si="86"/>
        <v>-6.1285821616400213E-2</v>
      </c>
      <c r="E2816" s="329">
        <v>-1.7121333181144354E-3</v>
      </c>
      <c r="G2816">
        <v>2805</v>
      </c>
      <c r="H2816">
        <f t="shared" ca="1" si="87"/>
        <v>1.0271980058484708E-2</v>
      </c>
    </row>
    <row r="2817" spans="2:8">
      <c r="B2817" s="293">
        <f>'Historical VAR Data'!B934</f>
        <v>44336</v>
      </c>
      <c r="C2817" s="292" t="str">
        <f>'Historical VAR Data'!F934</f>
        <v>93.17</v>
      </c>
      <c r="D2817" s="329">
        <f t="shared" si="86"/>
        <v>-0.72836734693877547</v>
      </c>
      <c r="E2817" s="329">
        <v>-1.7143469409621407E-3</v>
      </c>
      <c r="G2817">
        <v>2806</v>
      </c>
      <c r="H2817">
        <f t="shared" ca="1" si="87"/>
        <v>-5.9452445203685416E-4</v>
      </c>
    </row>
    <row r="2818" spans="2:8">
      <c r="B2818" s="293">
        <f>'Historical VAR Data'!B213</f>
        <v>45401</v>
      </c>
      <c r="C2818" s="292" t="str">
        <f>'Historical VAR Data'!F213</f>
        <v>343.00</v>
      </c>
      <c r="D2818" s="329">
        <f t="shared" si="86"/>
        <v>3.5551128818061088</v>
      </c>
      <c r="E2818" s="329">
        <v>-1.7171628976395559E-3</v>
      </c>
      <c r="G2818">
        <v>2807</v>
      </c>
      <c r="H2818">
        <f t="shared" ca="1" si="87"/>
        <v>1.8797416388604153E-2</v>
      </c>
    </row>
    <row r="2819" spans="2:8">
      <c r="B2819" s="293">
        <f>'Historical VAR Data'!B2602</f>
        <v>41857</v>
      </c>
      <c r="C2819" s="292" t="str">
        <f>'Historical VAR Data'!F2602</f>
        <v>75.30</v>
      </c>
      <c r="D2819" s="329">
        <f t="shared" si="86"/>
        <v>-0.23498933252057308</v>
      </c>
      <c r="E2819" s="329">
        <v>-1.7234522073446858E-3</v>
      </c>
      <c r="G2819">
        <v>2808</v>
      </c>
      <c r="H2819">
        <f t="shared" ca="1" si="87"/>
        <v>-3.9834181366485484E-2</v>
      </c>
    </row>
    <row r="2820" spans="2:8">
      <c r="B2820" s="293">
        <f>'Historical VAR Data'!B1840</f>
        <v>42992</v>
      </c>
      <c r="C2820" s="292" t="str">
        <f>'Historical VAR Data'!F1840</f>
        <v>98.43</v>
      </c>
      <c r="D2820" s="329">
        <f t="shared" si="86"/>
        <v>1.8320610687023594E-3</v>
      </c>
      <c r="E2820" s="329">
        <v>-1.7241379310343561E-3</v>
      </c>
      <c r="G2820">
        <v>2809</v>
      </c>
      <c r="H2820">
        <f t="shared" ca="1" si="87"/>
        <v>-2.4756783400052211E-2</v>
      </c>
    </row>
    <row r="2821" spans="2:8">
      <c r="B2821" s="293">
        <f>'Historical VAR Data'!B3654</f>
        <v>40309</v>
      </c>
      <c r="C2821" s="292" t="str">
        <f>'Historical VAR Data'!F3654</f>
        <v>98.25</v>
      </c>
      <c r="D2821" s="329">
        <f t="shared" si="86"/>
        <v>-0.22704743922586734</v>
      </c>
      <c r="E2821" s="329">
        <v>-1.7272912009754287E-3</v>
      </c>
      <c r="G2821">
        <v>2810</v>
      </c>
      <c r="H2821">
        <f t="shared" ca="1" si="87"/>
        <v>-4.7427253371574399E-4</v>
      </c>
    </row>
    <row r="2822" spans="2:8">
      <c r="B2822" s="293">
        <f>'Historical VAR Data'!B834</f>
        <v>44481</v>
      </c>
      <c r="C2822" s="292" t="str">
        <f>'Historical VAR Data'!F834</f>
        <v>127.11</v>
      </c>
      <c r="D2822" s="329">
        <f t="shared" si="86"/>
        <v>0.8502183406113536</v>
      </c>
      <c r="E2822" s="329">
        <v>-1.7277939213068316E-3</v>
      </c>
      <c r="G2822">
        <v>2811</v>
      </c>
      <c r="H2822">
        <f t="shared" ca="1" si="87"/>
        <v>8.8969939112928005E-3</v>
      </c>
    </row>
    <row r="2823" spans="2:8">
      <c r="B2823" s="293">
        <f>'Historical VAR Data'!B1198</f>
        <v>43950</v>
      </c>
      <c r="C2823" s="292" t="str">
        <f>'Historical VAR Data'!F1198</f>
        <v>68.70</v>
      </c>
      <c r="D2823" s="329">
        <f t="shared" si="86"/>
        <v>-7.4373484236054915E-2</v>
      </c>
      <c r="E2823" s="329">
        <v>-1.7436791630338615E-3</v>
      </c>
      <c r="G2823">
        <v>2812</v>
      </c>
      <c r="H2823">
        <f t="shared" ca="1" si="87"/>
        <v>-1.4534225341057361E-2</v>
      </c>
    </row>
    <row r="2824" spans="2:8">
      <c r="B2824" s="293">
        <f>'Historical VAR Data'!B2968</f>
        <v>41317</v>
      </c>
      <c r="C2824" s="292" t="str">
        <f>'Historical VAR Data'!F2968</f>
        <v>74.22</v>
      </c>
      <c r="D2824" s="329">
        <f t="shared" si="86"/>
        <v>-0.66615689096797404</v>
      </c>
      <c r="E2824" s="329">
        <v>-1.7484868863482913E-3</v>
      </c>
      <c r="G2824">
        <v>2813</v>
      </c>
      <c r="H2824">
        <f t="shared" ca="1" si="87"/>
        <v>-1.6505087583238633E-2</v>
      </c>
    </row>
    <row r="2825" spans="2:8">
      <c r="B2825" s="293">
        <f>'Historical VAR Data'!B329</f>
        <v>45225</v>
      </c>
      <c r="C2825" s="292" t="str">
        <f>'Historical VAR Data'!F329</f>
        <v>222.32</v>
      </c>
      <c r="D2825" s="329">
        <f t="shared" si="86"/>
        <v>2.5829170024174051</v>
      </c>
      <c r="E2825" s="329">
        <v>-1.7511562121144751E-3</v>
      </c>
      <c r="G2825">
        <v>2814</v>
      </c>
      <c r="H2825">
        <f t="shared" ca="1" si="87"/>
        <v>1.330605709780616E-2</v>
      </c>
    </row>
    <row r="2826" spans="2:8">
      <c r="B2826" s="293">
        <f>'Historical VAR Data'!B2696</f>
        <v>41718</v>
      </c>
      <c r="C2826" s="292" t="str">
        <f>'Historical VAR Data'!F2696</f>
        <v>62.05</v>
      </c>
      <c r="D2826" s="329">
        <f t="shared" si="86"/>
        <v>-0.14906747120131658</v>
      </c>
      <c r="E2826" s="329">
        <v>-1.7696267696267606E-3</v>
      </c>
      <c r="G2826">
        <v>2815</v>
      </c>
      <c r="H2826">
        <f t="shared" ca="1" si="87"/>
        <v>-9.8592521070372408E-3</v>
      </c>
    </row>
    <row r="2827" spans="2:8">
      <c r="B2827" s="293">
        <f>'Historical VAR Data'!B3142</f>
        <v>41059</v>
      </c>
      <c r="C2827" s="292" t="str">
        <f>'Historical VAR Data'!F3142</f>
        <v>72.92</v>
      </c>
      <c r="D2827" s="329">
        <f t="shared" si="86"/>
        <v>0.18376623376623377</v>
      </c>
      <c r="E2827" s="329">
        <v>-1.7796030116358037E-3</v>
      </c>
      <c r="G2827">
        <v>2816</v>
      </c>
      <c r="H2827">
        <f t="shared" ca="1" si="87"/>
        <v>-2.5638474435489462E-2</v>
      </c>
    </row>
    <row r="2828" spans="2:8">
      <c r="B2828" s="293">
        <f>'Historical VAR Data'!B2692</f>
        <v>41724</v>
      </c>
      <c r="C2828" s="292" t="str">
        <f>'Historical VAR Data'!F2692</f>
        <v>61.60</v>
      </c>
      <c r="D2828" s="329">
        <f t="shared" ref="D2828:D2891" si="88">(C2828-C2829)/C2829</f>
        <v>-0.35280521117881913</v>
      </c>
      <c r="E2828" s="329">
        <v>-1.782531194295891E-3</v>
      </c>
      <c r="G2828">
        <v>2817</v>
      </c>
      <c r="H2828">
        <f t="shared" ca="1" si="87"/>
        <v>1.0716666124022939E-2</v>
      </c>
    </row>
    <row r="2829" spans="2:8">
      <c r="B2829" s="293">
        <f>'Historical VAR Data'!B3606</f>
        <v>40375</v>
      </c>
      <c r="C2829" s="292" t="str">
        <f>'Historical VAR Data'!F3606</f>
        <v>95.18</v>
      </c>
      <c r="D2829" s="329">
        <f t="shared" si="88"/>
        <v>0.13620627909752908</v>
      </c>
      <c r="E2829" s="329">
        <v>-1.782905086523204E-3</v>
      </c>
      <c r="G2829">
        <v>2818</v>
      </c>
      <c r="H2829">
        <f t="shared" ref="H2829:H2892" ca="1" si="89">_xlfn.NORM.INV(RAND(),N$12,N$13)</f>
        <v>-8.9076735088264546E-3</v>
      </c>
    </row>
    <row r="2830" spans="2:8">
      <c r="B2830" s="293">
        <f>'Historical VAR Data'!B3339</f>
        <v>40763</v>
      </c>
      <c r="C2830" s="292" t="str">
        <f>'Historical VAR Data'!F3339</f>
        <v>83.77</v>
      </c>
      <c r="D2830" s="329">
        <f t="shared" si="88"/>
        <v>-0.11700221355539167</v>
      </c>
      <c r="E2830" s="329">
        <v>-1.7874165872259972E-3</v>
      </c>
      <c r="G2830">
        <v>2819</v>
      </c>
      <c r="H2830">
        <f t="shared" ca="1" si="89"/>
        <v>-4.7327111514349285E-3</v>
      </c>
    </row>
    <row r="2831" spans="2:8">
      <c r="B2831" s="293">
        <f>'Historical VAR Data'!B1945</f>
        <v>42838</v>
      </c>
      <c r="C2831" s="292" t="str">
        <f>'Historical VAR Data'!F1945</f>
        <v>94.87</v>
      </c>
      <c r="D2831" s="329">
        <f t="shared" si="88"/>
        <v>0.41766288105200244</v>
      </c>
      <c r="E2831" s="329">
        <v>-1.7887205387205566E-3</v>
      </c>
      <c r="G2831">
        <v>2820</v>
      </c>
      <c r="H2831">
        <f t="shared" ca="1" si="89"/>
        <v>-1.8879437196853262E-2</v>
      </c>
    </row>
    <row r="2832" spans="2:8">
      <c r="B2832" s="293">
        <f>'Historical VAR Data'!B1083</f>
        <v>44116</v>
      </c>
      <c r="C2832" s="292" t="str">
        <f>'Historical VAR Data'!F1083</f>
        <v>66.92</v>
      </c>
      <c r="D2832" s="329">
        <f t="shared" si="88"/>
        <v>-0.24092558983666057</v>
      </c>
      <c r="E2832" s="329">
        <v>-1.789976133651619E-3</v>
      </c>
      <c r="G2832">
        <v>2821</v>
      </c>
      <c r="H2832">
        <f t="shared" ca="1" si="89"/>
        <v>-1.3930892353851292E-2</v>
      </c>
    </row>
    <row r="2833" spans="2:8">
      <c r="B2833" s="293">
        <f>'Historical VAR Data'!B4136</f>
        <v>39584</v>
      </c>
      <c r="C2833" s="292" t="str">
        <f>'Historical VAR Data'!F4136</f>
        <v>88.16</v>
      </c>
      <c r="D2833" s="329">
        <f t="shared" si="88"/>
        <v>-0.42577997785449101</v>
      </c>
      <c r="E2833" s="329">
        <v>-1.8115942028985121E-3</v>
      </c>
      <c r="G2833">
        <v>2822</v>
      </c>
      <c r="H2833">
        <f t="shared" ca="1" si="89"/>
        <v>3.6656236397007141E-3</v>
      </c>
    </row>
    <row r="2834" spans="2:8">
      <c r="B2834" s="293">
        <f>'Historical VAR Data'!B531</f>
        <v>44925</v>
      </c>
      <c r="C2834" s="292" t="str">
        <f>'Historical VAR Data'!F531</f>
        <v>153.53</v>
      </c>
      <c r="D2834" s="329">
        <f t="shared" si="88"/>
        <v>0.48567834333268817</v>
      </c>
      <c r="E2834" s="329">
        <v>-1.8204278005331327E-3</v>
      </c>
      <c r="G2834">
        <v>2823</v>
      </c>
      <c r="H2834">
        <f t="shared" ca="1" si="89"/>
        <v>-1.7506698413301856E-2</v>
      </c>
    </row>
    <row r="2835" spans="2:8">
      <c r="B2835" s="293">
        <f>'Historical VAR Data'!B3547</f>
        <v>40459</v>
      </c>
      <c r="C2835" s="292" t="str">
        <f>'Historical VAR Data'!F3547</f>
        <v>103.34</v>
      </c>
      <c r="D2835" s="329">
        <f t="shared" si="88"/>
        <v>0.46643961969632475</v>
      </c>
      <c r="E2835" s="329">
        <v>-1.8352168453588111E-3</v>
      </c>
      <c r="G2835">
        <v>2824</v>
      </c>
      <c r="H2835">
        <f t="shared" ca="1" si="89"/>
        <v>1.0803002604448149E-2</v>
      </c>
    </row>
    <row r="2836" spans="2:8">
      <c r="B2836" s="293">
        <f>'Historical VAR Data'!B4371</f>
        <v>39240</v>
      </c>
      <c r="C2836" s="292" t="str">
        <f>'Historical VAR Data'!F4371</f>
        <v>70.47</v>
      </c>
      <c r="D2836" s="329">
        <f t="shared" si="88"/>
        <v>-0.65776310038366281</v>
      </c>
      <c r="E2836" s="329">
        <v>-1.8413597733710405E-3</v>
      </c>
      <c r="G2836">
        <v>2825</v>
      </c>
      <c r="H2836">
        <f t="shared" ca="1" si="89"/>
        <v>6.2661402298673534E-3</v>
      </c>
    </row>
    <row r="2837" spans="2:8">
      <c r="B2837" s="293">
        <f>'Historical VAR Data'!B382</f>
        <v>45146</v>
      </c>
      <c r="C2837" s="292" t="str">
        <f>'Historical VAR Data'!F382</f>
        <v>205.91</v>
      </c>
      <c r="D2837" s="329">
        <f t="shared" si="88"/>
        <v>1.3931892143189213</v>
      </c>
      <c r="E2837" s="329">
        <v>-1.842066993067989E-3</v>
      </c>
      <c r="G2837">
        <v>2826</v>
      </c>
      <c r="H2837">
        <f t="shared" ca="1" si="89"/>
        <v>4.9987048884456535E-3</v>
      </c>
    </row>
    <row r="2838" spans="2:8">
      <c r="B2838" s="293">
        <f>'Historical VAR Data'!B989</f>
        <v>44251</v>
      </c>
      <c r="C2838" s="292" t="str">
        <f>'Historical VAR Data'!F989</f>
        <v>86.04</v>
      </c>
      <c r="D2838" s="329">
        <f t="shared" si="88"/>
        <v>-0.15198107628622107</v>
      </c>
      <c r="E2838" s="329">
        <v>-1.8561484918793107E-3</v>
      </c>
      <c r="G2838">
        <v>2827</v>
      </c>
      <c r="H2838">
        <f t="shared" ca="1" si="89"/>
        <v>-1.6383350990352686E-3</v>
      </c>
    </row>
    <row r="2839" spans="2:8">
      <c r="B2839" s="293">
        <f>'Historical VAR Data'!B3773</f>
        <v>40129</v>
      </c>
      <c r="C2839" s="292" t="str">
        <f>'Historical VAR Data'!F3773</f>
        <v>101.46</v>
      </c>
      <c r="D2839" s="329">
        <f t="shared" si="88"/>
        <v>0.12085726911179848</v>
      </c>
      <c r="E2839" s="329">
        <v>-1.8691588785047903E-3</v>
      </c>
      <c r="G2839">
        <v>2828</v>
      </c>
      <c r="H2839">
        <f t="shared" ca="1" si="89"/>
        <v>-2.4119250771232118E-2</v>
      </c>
    </row>
    <row r="2840" spans="2:8">
      <c r="B2840" s="293">
        <f>'Historical VAR Data'!B1969</f>
        <v>42802</v>
      </c>
      <c r="C2840" s="292" t="str">
        <f>'Historical VAR Data'!F1969</f>
        <v>90.52</v>
      </c>
      <c r="D2840" s="329">
        <f t="shared" si="88"/>
        <v>-0.4840107165251098</v>
      </c>
      <c r="E2840" s="329">
        <v>-1.8745175873856182E-3</v>
      </c>
      <c r="G2840">
        <v>2829</v>
      </c>
      <c r="H2840">
        <f t="shared" ca="1" si="89"/>
        <v>5.6738415772733131E-3</v>
      </c>
    </row>
    <row r="2841" spans="2:8">
      <c r="B2841" s="293">
        <f>'Historical VAR Data'!B421</f>
        <v>45090</v>
      </c>
      <c r="C2841" s="292" t="str">
        <f>'Historical VAR Data'!F421</f>
        <v>175.43</v>
      </c>
      <c r="D2841" s="329">
        <f t="shared" si="88"/>
        <v>2.0361716857043959</v>
      </c>
      <c r="E2841" s="329">
        <v>-1.8775603095128818E-3</v>
      </c>
      <c r="G2841">
        <v>2830</v>
      </c>
      <c r="H2841">
        <f t="shared" ca="1" si="89"/>
        <v>2.3880360889302069E-2</v>
      </c>
    </row>
    <row r="2842" spans="2:8">
      <c r="B2842" s="293">
        <f>'Historical VAR Data'!B4519</f>
        <v>39021</v>
      </c>
      <c r="C2842" s="292" t="str">
        <f>'Historical VAR Data'!F4519</f>
        <v>57.78</v>
      </c>
      <c r="D2842" s="329">
        <f t="shared" si="88"/>
        <v>-0.44924220760651984</v>
      </c>
      <c r="E2842" s="329">
        <v>-1.9001554672654936E-3</v>
      </c>
      <c r="G2842">
        <v>2831</v>
      </c>
      <c r="H2842">
        <f t="shared" ca="1" si="89"/>
        <v>3.9916742788793438E-3</v>
      </c>
    </row>
    <row r="2843" spans="2:8">
      <c r="B2843" s="293">
        <f>'Historical VAR Data'!B1771</f>
        <v>43091</v>
      </c>
      <c r="C2843" s="292" t="str">
        <f>'Historical VAR Data'!F1771</f>
        <v>104.91</v>
      </c>
      <c r="D2843" s="329">
        <f t="shared" si="88"/>
        <v>-0.71358759452892506</v>
      </c>
      <c r="E2843" s="329">
        <v>-1.9027685282085704E-3</v>
      </c>
      <c r="G2843">
        <v>2832</v>
      </c>
      <c r="H2843">
        <f t="shared" ca="1" si="89"/>
        <v>1.0108506697066276E-2</v>
      </c>
    </row>
    <row r="2844" spans="2:8">
      <c r="B2844" s="293">
        <f>'Historical VAR Data'!B54</f>
        <v>45636</v>
      </c>
      <c r="C2844" s="292" t="str">
        <f>'Historical VAR Data'!F54</f>
        <v>366.29</v>
      </c>
      <c r="D2844" s="329">
        <f t="shared" si="88"/>
        <v>0.10308378003975191</v>
      </c>
      <c r="E2844" s="329">
        <v>-1.9074089212239805E-3</v>
      </c>
      <c r="G2844">
        <v>2833</v>
      </c>
      <c r="H2844">
        <f t="shared" ca="1" si="89"/>
        <v>2.6571472955759977E-2</v>
      </c>
    </row>
    <row r="2845" spans="2:8">
      <c r="B2845" s="293">
        <f>'Historical VAR Data'!B43</f>
        <v>45652</v>
      </c>
      <c r="C2845" s="292" t="str">
        <f>'Historical VAR Data'!F43</f>
        <v>332.06</v>
      </c>
      <c r="D2845" s="329">
        <f t="shared" si="88"/>
        <v>2.3800895765472312</v>
      </c>
      <c r="E2845" s="329">
        <v>-1.9236549443943083E-3</v>
      </c>
      <c r="G2845">
        <v>2834</v>
      </c>
      <c r="H2845">
        <f t="shared" ca="1" si="89"/>
        <v>-1.5160837620969321E-2</v>
      </c>
    </row>
    <row r="2846" spans="2:8">
      <c r="B2846" s="293">
        <f>'Historical VAR Data'!B3749</f>
        <v>40163</v>
      </c>
      <c r="C2846" s="292" t="str">
        <f>'Historical VAR Data'!F3749</f>
        <v>98.24</v>
      </c>
      <c r="D2846" s="329">
        <f t="shared" si="88"/>
        <v>-0.72032909158197389</v>
      </c>
      <c r="E2846" s="329">
        <v>-1.9303058010770285E-3</v>
      </c>
      <c r="G2846">
        <v>2835</v>
      </c>
      <c r="H2846">
        <f t="shared" ca="1" si="89"/>
        <v>6.2296116584077453E-3</v>
      </c>
    </row>
    <row r="2847" spans="2:8">
      <c r="B2847" s="293">
        <f>'Historical VAR Data'!B185</f>
        <v>45443</v>
      </c>
      <c r="C2847" s="292" t="str">
        <f>'Historical VAR Data'!F185</f>
        <v>351.27</v>
      </c>
      <c r="D2847" s="329">
        <f t="shared" si="88"/>
        <v>5.1865093342726309</v>
      </c>
      <c r="E2847" s="329">
        <v>-1.932092626793598E-3</v>
      </c>
      <c r="G2847">
        <v>2836</v>
      </c>
      <c r="H2847">
        <f t="shared" ca="1" si="89"/>
        <v>-1.1037122457153267E-2</v>
      </c>
    </row>
    <row r="2848" spans="2:8">
      <c r="B2848" s="293">
        <f>'Historical VAR Data'!B4539</f>
        <v>38988</v>
      </c>
      <c r="C2848" s="292" t="str">
        <f>'Historical VAR Data'!F4539</f>
        <v>56.78</v>
      </c>
      <c r="D2848" s="329">
        <f t="shared" si="88"/>
        <v>-0.42025730038799264</v>
      </c>
      <c r="E2848" s="329">
        <v>-1.9335559852346534E-3</v>
      </c>
      <c r="G2848">
        <v>2837</v>
      </c>
      <c r="H2848">
        <f t="shared" ca="1" si="89"/>
        <v>2.4562772472073286E-5</v>
      </c>
    </row>
    <row r="2849" spans="2:8">
      <c r="B2849" s="293">
        <f>'Historical VAR Data'!B3747</f>
        <v>40165</v>
      </c>
      <c r="C2849" s="292" t="str">
        <f>'Historical VAR Data'!F3747</f>
        <v>97.94</v>
      </c>
      <c r="D2849" s="329">
        <f t="shared" si="88"/>
        <v>6.2717013888888909E-2</v>
      </c>
      <c r="E2849" s="329">
        <v>-1.9362070722510724E-3</v>
      </c>
      <c r="G2849">
        <v>2838</v>
      </c>
      <c r="H2849">
        <f t="shared" ca="1" si="89"/>
        <v>-1.3149871421864882E-2</v>
      </c>
    </row>
    <row r="2850" spans="2:8">
      <c r="B2850" s="293">
        <f>'Historical VAR Data'!B1631</f>
        <v>43298</v>
      </c>
      <c r="C2850" s="292" t="str">
        <f>'Historical VAR Data'!F1631</f>
        <v>92.16</v>
      </c>
      <c r="D2850" s="329">
        <f t="shared" si="88"/>
        <v>-5.224187577128752E-2</v>
      </c>
      <c r="E2850" s="329">
        <v>-1.9493177387914968E-3</v>
      </c>
      <c r="G2850">
        <v>2839</v>
      </c>
      <c r="H2850">
        <f t="shared" ca="1" si="89"/>
        <v>6.6636744030771635E-4</v>
      </c>
    </row>
    <row r="2851" spans="2:8">
      <c r="B2851" s="293">
        <f>'Historical VAR Data'!B3603</f>
        <v>40380</v>
      </c>
      <c r="C2851" s="292" t="str">
        <f>'Historical VAR Data'!F3603</f>
        <v>97.24</v>
      </c>
      <c r="D2851" s="329">
        <f t="shared" si="88"/>
        <v>5.9952038369304558E-2</v>
      </c>
      <c r="E2851" s="329">
        <v>-1.9501180334600423E-3</v>
      </c>
      <c r="G2851">
        <v>2840</v>
      </c>
      <c r="H2851">
        <f t="shared" ca="1" si="89"/>
        <v>1.7181755725355349E-2</v>
      </c>
    </row>
    <row r="2852" spans="2:8">
      <c r="B2852" s="293">
        <f>'Historical VAR Data'!B1265</f>
        <v>43847</v>
      </c>
      <c r="C2852" s="292" t="str">
        <f>'Historical VAR Data'!F1265</f>
        <v>91.74</v>
      </c>
      <c r="D2852" s="329">
        <f t="shared" si="88"/>
        <v>-4.9818746763335087E-2</v>
      </c>
      <c r="E2852" s="329">
        <v>-1.9582245430810139E-3</v>
      </c>
      <c r="G2852">
        <v>2841</v>
      </c>
      <c r="H2852">
        <f t="shared" ca="1" si="89"/>
        <v>-8.2752928297962942E-3</v>
      </c>
    </row>
    <row r="2853" spans="2:8">
      <c r="B2853" s="293">
        <f>'Historical VAR Data'!B3599</f>
        <v>40386</v>
      </c>
      <c r="C2853" s="292" t="str">
        <f>'Historical VAR Data'!F3599</f>
        <v>96.55</v>
      </c>
      <c r="D2853" s="329">
        <f t="shared" si="88"/>
        <v>0.19863438857852267</v>
      </c>
      <c r="E2853" s="329">
        <v>-1.9640272896423168E-3</v>
      </c>
      <c r="G2853">
        <v>2842</v>
      </c>
      <c r="H2853">
        <f t="shared" ca="1" si="89"/>
        <v>1.3387296723757467E-2</v>
      </c>
    </row>
    <row r="2854" spans="2:8">
      <c r="B2854" s="293">
        <f>'Historical VAR Data'!B1114</f>
        <v>44070</v>
      </c>
      <c r="C2854" s="292" t="str">
        <f>'Historical VAR Data'!F1114</f>
        <v>80.55</v>
      </c>
      <c r="D2854" s="329">
        <f t="shared" si="88"/>
        <v>-0.19946332737030417</v>
      </c>
      <c r="E2854" s="329">
        <v>-1.9824061454590089E-3</v>
      </c>
      <c r="G2854">
        <v>2843</v>
      </c>
      <c r="H2854">
        <f t="shared" ca="1" si="89"/>
        <v>-7.7916244670425195E-4</v>
      </c>
    </row>
    <row r="2855" spans="2:8">
      <c r="B2855" s="293">
        <f>'Historical VAR Data'!B1751</f>
        <v>43122</v>
      </c>
      <c r="C2855" s="292" t="str">
        <f>'Historical VAR Data'!F1751</f>
        <v>100.62</v>
      </c>
      <c r="D2855" s="329">
        <f t="shared" si="88"/>
        <v>5.3722902921772016E-2</v>
      </c>
      <c r="E2855" s="329">
        <v>-1.9837333862327776E-3</v>
      </c>
      <c r="G2855">
        <v>2844</v>
      </c>
      <c r="H2855">
        <f t="shared" ca="1" si="89"/>
        <v>-4.7718428253932681E-2</v>
      </c>
    </row>
    <row r="2856" spans="2:8">
      <c r="B2856" s="293">
        <f>'Historical VAR Data'!B3608</f>
        <v>40373</v>
      </c>
      <c r="C2856" s="292" t="str">
        <f>'Historical VAR Data'!F3608</f>
        <v>95.49</v>
      </c>
      <c r="D2856" s="329">
        <f t="shared" si="88"/>
        <v>-0.29517271922054916</v>
      </c>
      <c r="E2856" s="329">
        <v>-1.985785953177382E-3</v>
      </c>
      <c r="G2856">
        <v>2845</v>
      </c>
      <c r="H2856">
        <f t="shared" ca="1" si="89"/>
        <v>-3.9098777436930357E-4</v>
      </c>
    </row>
    <row r="2857" spans="2:8">
      <c r="B2857" s="293">
        <f>'Historical VAR Data'!B637</f>
        <v>44769</v>
      </c>
      <c r="C2857" s="292" t="str">
        <f>'Historical VAR Data'!F637</f>
        <v>135.48</v>
      </c>
      <c r="D2857" s="329">
        <f t="shared" si="88"/>
        <v>-0.569795503619967</v>
      </c>
      <c r="E2857" s="329">
        <v>-1.9889502762431691E-3</v>
      </c>
      <c r="G2857">
        <v>2846</v>
      </c>
      <c r="H2857">
        <f t="shared" ca="1" si="89"/>
        <v>3.0255231689573735E-2</v>
      </c>
    </row>
    <row r="2858" spans="2:8">
      <c r="B2858" s="293">
        <f>'Historical VAR Data'!B235</f>
        <v>45365</v>
      </c>
      <c r="C2858" s="292" t="str">
        <f>'Historical VAR Data'!F235</f>
        <v>314.92</v>
      </c>
      <c r="D2858" s="329">
        <f t="shared" si="88"/>
        <v>2.7071218363743381</v>
      </c>
      <c r="E2858" s="329">
        <v>-1.9965140231341955E-3</v>
      </c>
      <c r="G2858">
        <v>2847</v>
      </c>
      <c r="H2858">
        <f t="shared" ca="1" si="89"/>
        <v>1.6950538474456829E-2</v>
      </c>
    </row>
    <row r="2859" spans="2:8">
      <c r="B2859" s="293">
        <f>'Historical VAR Data'!B3045</f>
        <v>41200</v>
      </c>
      <c r="C2859" s="292" t="str">
        <f>'Historical VAR Data'!F3045</f>
        <v>84.95</v>
      </c>
      <c r="D2859" s="329">
        <f t="shared" si="88"/>
        <v>-0.36708389211741915</v>
      </c>
      <c r="E2859" s="329">
        <v>-1.9971804511278394E-3</v>
      </c>
      <c r="G2859">
        <v>2848</v>
      </c>
      <c r="H2859">
        <f t="shared" ca="1" si="89"/>
        <v>3.7999829212792173E-3</v>
      </c>
    </row>
    <row r="2860" spans="2:8">
      <c r="B2860" s="293">
        <f>'Historical VAR Data'!B646</f>
        <v>44756</v>
      </c>
      <c r="C2860" s="292" t="str">
        <f>'Historical VAR Data'!F646</f>
        <v>134.22</v>
      </c>
      <c r="D2860" s="329">
        <f t="shared" si="88"/>
        <v>0.36847471451876018</v>
      </c>
      <c r="E2860" s="329">
        <v>-2.0075842070043141E-3</v>
      </c>
      <c r="G2860">
        <v>2849</v>
      </c>
      <c r="H2860">
        <f t="shared" ca="1" si="89"/>
        <v>-4.1273051000122095E-2</v>
      </c>
    </row>
    <row r="2861" spans="2:8">
      <c r="B2861" s="293">
        <f>'Historical VAR Data'!B1827</f>
        <v>43012</v>
      </c>
      <c r="C2861" s="292" t="str">
        <f>'Historical VAR Data'!F1827</f>
        <v>98.08</v>
      </c>
      <c r="D2861" s="329">
        <f t="shared" si="88"/>
        <v>5.3830450198775172E-2</v>
      </c>
      <c r="E2861" s="329">
        <v>-2.0350020350020639E-3</v>
      </c>
      <c r="G2861">
        <v>2850</v>
      </c>
      <c r="H2861">
        <f t="shared" ca="1" si="89"/>
        <v>1.624797657112672E-2</v>
      </c>
    </row>
    <row r="2862" spans="2:8">
      <c r="B2862" s="293">
        <f>'Historical VAR Data'!B1430</f>
        <v>43602</v>
      </c>
      <c r="C2862" s="292" t="str">
        <f>'Historical VAR Data'!F1430</f>
        <v>93.07</v>
      </c>
      <c r="D2862" s="329">
        <f t="shared" si="88"/>
        <v>0.11943709405821497</v>
      </c>
      <c r="E2862" s="329">
        <v>-2.037315033240531E-3</v>
      </c>
      <c r="G2862">
        <v>2851</v>
      </c>
      <c r="H2862">
        <f t="shared" ca="1" si="89"/>
        <v>-2.3536032979561562E-2</v>
      </c>
    </row>
    <row r="2863" spans="2:8">
      <c r="B2863" s="293">
        <f>'Historical VAR Data'!B2154</f>
        <v>42529</v>
      </c>
      <c r="C2863" s="292" t="str">
        <f>'Historical VAR Data'!F2154</f>
        <v>83.14</v>
      </c>
      <c r="D2863" s="329">
        <f t="shared" si="88"/>
        <v>0.21496419698962432</v>
      </c>
      <c r="E2863" s="329">
        <v>-2.0405713599808148E-3</v>
      </c>
      <c r="G2863">
        <v>2852</v>
      </c>
      <c r="H2863">
        <f t="shared" ca="1" si="89"/>
        <v>-1.5497339277129072E-2</v>
      </c>
    </row>
    <row r="2864" spans="2:8">
      <c r="B2864" s="293">
        <f>'Historical VAR Data'!B2320</f>
        <v>42278</v>
      </c>
      <c r="C2864" s="292" t="str">
        <f>'Historical VAR Data'!F2320</f>
        <v>68.43</v>
      </c>
      <c r="D2864" s="329">
        <f t="shared" si="88"/>
        <v>-0.32819556253681514</v>
      </c>
      <c r="E2864" s="329">
        <v>-2.0417092022748488E-3</v>
      </c>
      <c r="G2864">
        <v>2853</v>
      </c>
      <c r="H2864">
        <f t="shared" ca="1" si="89"/>
        <v>8.9746954083732029E-3</v>
      </c>
    </row>
    <row r="2865" spans="2:8">
      <c r="B2865" s="293">
        <f>'Historical VAR Data'!B1594</f>
        <v>43353</v>
      </c>
      <c r="C2865" s="292" t="str">
        <f>'Historical VAR Data'!F1594</f>
        <v>101.86</v>
      </c>
      <c r="D2865" s="329">
        <f t="shared" si="88"/>
        <v>-0.71222737032433037</v>
      </c>
      <c r="E2865" s="329">
        <v>-2.0574115802879764E-3</v>
      </c>
      <c r="G2865">
        <v>2854</v>
      </c>
      <c r="H2865">
        <f t="shared" ca="1" si="89"/>
        <v>-2.991131843884182E-2</v>
      </c>
    </row>
    <row r="2866" spans="2:8">
      <c r="B2866" s="293">
        <f>'Historical VAR Data'!B217</f>
        <v>45394</v>
      </c>
      <c r="C2866" s="292" t="str">
        <f>'Historical VAR Data'!F217</f>
        <v>353.96</v>
      </c>
      <c r="D2866" s="329">
        <f t="shared" si="88"/>
        <v>2.6558562280520555</v>
      </c>
      <c r="E2866" s="329">
        <v>-2.0581352730553956E-3</v>
      </c>
      <c r="G2866">
        <v>2855</v>
      </c>
      <c r="H2866">
        <f t="shared" ca="1" si="89"/>
        <v>-1.5166716452696294E-2</v>
      </c>
    </row>
    <row r="2867" spans="2:8">
      <c r="B2867" s="293">
        <f>'Historical VAR Data'!B2004</f>
        <v>42751</v>
      </c>
      <c r="C2867" s="292" t="str">
        <f>'Historical VAR Data'!F2004</f>
        <v>96.82</v>
      </c>
      <c r="D2867" s="329">
        <f t="shared" si="88"/>
        <v>-8.7034417727487073E-2</v>
      </c>
      <c r="E2867" s="329">
        <v>-2.0614306328592337E-3</v>
      </c>
      <c r="G2867">
        <v>2856</v>
      </c>
      <c r="H2867">
        <f t="shared" ca="1" si="89"/>
        <v>-5.9451024152352341E-3</v>
      </c>
    </row>
    <row r="2868" spans="2:8">
      <c r="B2868" s="293">
        <f>'Historical VAR Data'!B851</f>
        <v>44456</v>
      </c>
      <c r="C2868" s="292" t="str">
        <f>'Historical VAR Data'!F851</f>
        <v>106.05</v>
      </c>
      <c r="D2868" s="329">
        <f t="shared" si="88"/>
        <v>0.83414043583535102</v>
      </c>
      <c r="E2868" s="329">
        <v>-2.0701985508610036E-3</v>
      </c>
      <c r="G2868">
        <v>2857</v>
      </c>
      <c r="H2868">
        <f t="shared" ca="1" si="89"/>
        <v>1.0852254463059631E-2</v>
      </c>
    </row>
    <row r="2869" spans="2:8">
      <c r="B2869" s="293">
        <f>'Historical VAR Data'!B4544</f>
        <v>38981</v>
      </c>
      <c r="C2869" s="292" t="str">
        <f>'Historical VAR Data'!F4544</f>
        <v>57.82</v>
      </c>
      <c r="D2869" s="329">
        <f t="shared" si="88"/>
        <v>-0.42792124270307702</v>
      </c>
      <c r="E2869" s="329">
        <v>-2.0711080428028553E-3</v>
      </c>
      <c r="G2869">
        <v>2858</v>
      </c>
      <c r="H2869">
        <f t="shared" ca="1" si="89"/>
        <v>-1.6131276593690597E-2</v>
      </c>
    </row>
    <row r="2870" spans="2:8">
      <c r="B2870" s="293">
        <f>'Historical VAR Data'!B1586</f>
        <v>43367</v>
      </c>
      <c r="C2870" s="292" t="str">
        <f>'Historical VAR Data'!F1586</f>
        <v>101.07</v>
      </c>
      <c r="D2870" s="329">
        <f t="shared" si="88"/>
        <v>0.10919666374012278</v>
      </c>
      <c r="E2870" s="329">
        <v>-2.0734597156398891E-3</v>
      </c>
      <c r="G2870">
        <v>2859</v>
      </c>
      <c r="H2870">
        <f t="shared" ca="1" si="89"/>
        <v>-1.6494889723369693E-2</v>
      </c>
    </row>
    <row r="2871" spans="2:8">
      <c r="B2871" s="293">
        <f>'Historical VAR Data'!B3413</f>
        <v>40659</v>
      </c>
      <c r="C2871" s="292" t="str">
        <f>'Historical VAR Data'!F3413</f>
        <v>91.12</v>
      </c>
      <c r="D2871" s="329">
        <f t="shared" si="88"/>
        <v>0.19111111111111118</v>
      </c>
      <c r="E2871" s="329">
        <v>-2.080823568064809E-3</v>
      </c>
      <c r="G2871">
        <v>2860</v>
      </c>
      <c r="H2871">
        <f t="shared" ca="1" si="89"/>
        <v>-9.5962425606067187E-3</v>
      </c>
    </row>
    <row r="2872" spans="2:8">
      <c r="B2872" s="293">
        <f>'Historical VAR Data'!B2951</f>
        <v>41340</v>
      </c>
      <c r="C2872" s="292" t="str">
        <f>'Historical VAR Data'!F2951</f>
        <v>76.50</v>
      </c>
      <c r="D2872" s="329">
        <f t="shared" si="88"/>
        <v>0.46383467278989671</v>
      </c>
      <c r="E2872" s="329">
        <v>-2.0871380120009993E-3</v>
      </c>
      <c r="G2872">
        <v>2861</v>
      </c>
      <c r="H2872">
        <f t="shared" ca="1" si="89"/>
        <v>-1.937110575137797E-2</v>
      </c>
    </row>
    <row r="2873" spans="2:8">
      <c r="B2873" s="293">
        <f>'Historical VAR Data'!B4593</f>
        <v>38911</v>
      </c>
      <c r="C2873" s="292" t="str">
        <f>'Historical VAR Data'!F4593</f>
        <v>52.26</v>
      </c>
      <c r="D2873" s="329">
        <f t="shared" si="88"/>
        <v>-0.3120968803475056</v>
      </c>
      <c r="E2873" s="329">
        <v>-2.1004391827381982E-3</v>
      </c>
      <c r="G2873">
        <v>2862</v>
      </c>
      <c r="H2873">
        <f t="shared" ca="1" si="89"/>
        <v>-1.0873566973113273E-2</v>
      </c>
    </row>
    <row r="2874" spans="2:8">
      <c r="B2874" s="293">
        <f>'Historical VAR Data'!B1051</f>
        <v>44160</v>
      </c>
      <c r="C2874" s="292" t="str">
        <f>'Historical VAR Data'!F1051</f>
        <v>75.97</v>
      </c>
      <c r="D2874" s="329">
        <f t="shared" si="88"/>
        <v>6.7894292943491683E-2</v>
      </c>
      <c r="E2874" s="329">
        <v>-2.101668199133017E-3</v>
      </c>
      <c r="G2874">
        <v>2863</v>
      </c>
      <c r="H2874">
        <f t="shared" ca="1" si="89"/>
        <v>-2.1525317506749204E-2</v>
      </c>
    </row>
    <row r="2875" spans="2:8">
      <c r="B2875" s="293">
        <f>'Historical VAR Data'!B1154</f>
        <v>44014</v>
      </c>
      <c r="C2875" s="292" t="str">
        <f>'Historical VAR Data'!F1154</f>
        <v>71.14</v>
      </c>
      <c r="D2875" s="329">
        <f t="shared" si="88"/>
        <v>-0.52959068967797396</v>
      </c>
      <c r="E2875" s="329">
        <v>-2.1040819189227897E-3</v>
      </c>
      <c r="G2875">
        <v>2864</v>
      </c>
      <c r="H2875">
        <f t="shared" ca="1" si="89"/>
        <v>2.0240071798603081E-2</v>
      </c>
    </row>
    <row r="2876" spans="2:8">
      <c r="B2876" s="293">
        <f>'Historical VAR Data'!B588</f>
        <v>44844</v>
      </c>
      <c r="C2876" s="292" t="str">
        <f>'Historical VAR Data'!F588</f>
        <v>151.23</v>
      </c>
      <c r="D2876" s="329">
        <f t="shared" si="88"/>
        <v>0.90922863274839039</v>
      </c>
      <c r="E2876" s="329">
        <v>-2.1115143516992514E-3</v>
      </c>
      <c r="G2876">
        <v>2865</v>
      </c>
      <c r="H2876">
        <f t="shared" ca="1" si="89"/>
        <v>-2.4243788976159079E-3</v>
      </c>
    </row>
    <row r="2877" spans="2:8">
      <c r="B2877" s="293">
        <f>'Historical VAR Data'!B2978</f>
        <v>41303</v>
      </c>
      <c r="C2877" s="292" t="str">
        <f>'Historical VAR Data'!F2978</f>
        <v>79.21</v>
      </c>
      <c r="D2877" s="329">
        <f t="shared" si="88"/>
        <v>-0.18950168832497707</v>
      </c>
      <c r="E2877" s="329">
        <v>-2.1415973796926396E-3</v>
      </c>
      <c r="G2877">
        <v>2866</v>
      </c>
      <c r="H2877">
        <f t="shared" ca="1" si="89"/>
        <v>-3.0089921383316932E-3</v>
      </c>
    </row>
    <row r="2878" spans="2:8">
      <c r="B2878" s="293">
        <f>'Historical VAR Data'!B3699</f>
        <v>40241</v>
      </c>
      <c r="C2878" s="292" t="str">
        <f>'Historical VAR Data'!F3699</f>
        <v>97.73</v>
      </c>
      <c r="D2878" s="329">
        <f t="shared" si="88"/>
        <v>1.6463579745464394</v>
      </c>
      <c r="E2878" s="329">
        <v>-2.1441698999386744E-3</v>
      </c>
      <c r="G2878">
        <v>2867</v>
      </c>
      <c r="H2878">
        <f t="shared" ca="1" si="89"/>
        <v>-1.0188648103676612E-2</v>
      </c>
    </row>
    <row r="2879" spans="2:8">
      <c r="B2879" s="293">
        <f>'Historical VAR Data'!B4896</f>
        <v>38468</v>
      </c>
      <c r="C2879" s="292" t="str">
        <f>'Historical VAR Data'!F4896</f>
        <v>36.93</v>
      </c>
      <c r="D2879" s="329">
        <f t="shared" si="88"/>
        <v>-0.84819336539647305</v>
      </c>
      <c r="E2879" s="329">
        <v>-2.1615779519048445E-3</v>
      </c>
      <c r="G2879">
        <v>2868</v>
      </c>
      <c r="H2879">
        <f t="shared" ca="1" si="89"/>
        <v>-2.6667779990395169E-3</v>
      </c>
    </row>
    <row r="2880" spans="2:8">
      <c r="B2880" s="293">
        <f>'Historical VAR Data'!B313</f>
        <v>45250</v>
      </c>
      <c r="C2880" s="292" t="str">
        <f>'Historical VAR Data'!F313</f>
        <v>243.27</v>
      </c>
      <c r="D2880" s="329">
        <f t="shared" si="88"/>
        <v>1.9526641582716349</v>
      </c>
      <c r="E2880" s="329">
        <v>-2.1739130434782652E-3</v>
      </c>
      <c r="G2880">
        <v>2869</v>
      </c>
      <c r="H2880">
        <f t="shared" ca="1" si="89"/>
        <v>-1.0325595060451432E-2</v>
      </c>
    </row>
    <row r="2881" spans="2:8">
      <c r="B2881" s="293">
        <f>'Historical VAR Data'!B2904</f>
        <v>41414</v>
      </c>
      <c r="C2881" s="292" t="str">
        <f>'Historical VAR Data'!F2904</f>
        <v>82.39</v>
      </c>
      <c r="D2881" s="329">
        <f t="shared" si="88"/>
        <v>-0.76905395935529086</v>
      </c>
      <c r="E2881" s="329">
        <v>-2.1799685115658548E-3</v>
      </c>
      <c r="G2881">
        <v>2870</v>
      </c>
      <c r="H2881">
        <f t="shared" ca="1" si="89"/>
        <v>-4.0867877276097005E-3</v>
      </c>
    </row>
    <row r="2882" spans="2:8">
      <c r="B2882" s="293">
        <f>'Historical VAR Data'!B187</f>
        <v>45441</v>
      </c>
      <c r="C2882" s="292" t="str">
        <f>'Historical VAR Data'!F187</f>
        <v>356.75</v>
      </c>
      <c r="D2882" s="329">
        <f t="shared" si="88"/>
        <v>3.1081298940580373</v>
      </c>
      <c r="E2882" s="329">
        <v>-2.181635107543347E-3</v>
      </c>
      <c r="G2882">
        <v>2871</v>
      </c>
      <c r="H2882">
        <f t="shared" ca="1" si="89"/>
        <v>-7.1235635410928097E-3</v>
      </c>
    </row>
    <row r="2883" spans="2:8">
      <c r="B2883" s="293">
        <f>'Historical VAR Data'!B2086</f>
        <v>42629</v>
      </c>
      <c r="C2883" s="292" t="str">
        <f>'Historical VAR Data'!F2086</f>
        <v>86.84</v>
      </c>
      <c r="D2883" s="329">
        <f t="shared" si="88"/>
        <v>-0.26853099730458219</v>
      </c>
      <c r="E2883" s="329">
        <v>-2.1831552338273897E-3</v>
      </c>
      <c r="G2883">
        <v>2872</v>
      </c>
      <c r="H2883">
        <f t="shared" ca="1" si="89"/>
        <v>2.4130426470526996E-2</v>
      </c>
    </row>
    <row r="2884" spans="2:8">
      <c r="B2884" s="293">
        <f>'Historical VAR Data'!B761</f>
        <v>44588</v>
      </c>
      <c r="C2884" s="292" t="str">
        <f>'Historical VAR Data'!F761</f>
        <v>118.72</v>
      </c>
      <c r="D2884" s="329">
        <f t="shared" si="88"/>
        <v>0.53088330109606707</v>
      </c>
      <c r="E2884" s="329">
        <v>-2.1852412170113053E-3</v>
      </c>
      <c r="G2884">
        <v>2873</v>
      </c>
      <c r="H2884">
        <f t="shared" ca="1" si="89"/>
        <v>4.5639029914591109E-3</v>
      </c>
    </row>
    <row r="2885" spans="2:8">
      <c r="B2885" s="293">
        <f>'Historical VAR Data'!B2488</f>
        <v>42032</v>
      </c>
      <c r="C2885" s="292" t="str">
        <f>'Historical VAR Data'!F2488</f>
        <v>77.55</v>
      </c>
      <c r="D2885" s="329">
        <f t="shared" si="88"/>
        <v>-0.18957048803427737</v>
      </c>
      <c r="E2885" s="329">
        <v>-2.1873391662377987E-3</v>
      </c>
      <c r="G2885">
        <v>2874</v>
      </c>
      <c r="H2885">
        <f t="shared" ca="1" si="89"/>
        <v>1.2198602003746206E-2</v>
      </c>
    </row>
    <row r="2886" spans="2:8">
      <c r="B2886" s="293">
        <f>'Historical VAR Data'!B1563</f>
        <v>43402</v>
      </c>
      <c r="C2886" s="292" t="str">
        <f>'Historical VAR Data'!F1563</f>
        <v>95.69</v>
      </c>
      <c r="D2886" s="329">
        <f t="shared" si="88"/>
        <v>-0.21681126207235232</v>
      </c>
      <c r="E2886" s="329">
        <v>-2.1897810218978932E-3</v>
      </c>
      <c r="G2886">
        <v>2875</v>
      </c>
      <c r="H2886">
        <f t="shared" ca="1" si="89"/>
        <v>-1.9080023631939898E-2</v>
      </c>
    </row>
    <row r="2887" spans="2:8">
      <c r="B2887" s="293">
        <f>'Historical VAR Data'!B718</f>
        <v>44651</v>
      </c>
      <c r="C2887" s="292" t="str">
        <f>'Historical VAR Data'!F718</f>
        <v>122.18</v>
      </c>
      <c r="D2887" s="329">
        <f t="shared" si="88"/>
        <v>0.22929872220545333</v>
      </c>
      <c r="E2887" s="329">
        <v>-2.2049816251530911E-3</v>
      </c>
      <c r="G2887">
        <v>2876</v>
      </c>
      <c r="H2887">
        <f t="shared" ca="1" si="89"/>
        <v>1.3931475519240533E-2</v>
      </c>
    </row>
    <row r="2888" spans="2:8">
      <c r="B2888" s="293">
        <f>'Historical VAR Data'!B3563</f>
        <v>40437</v>
      </c>
      <c r="C2888" s="292" t="str">
        <f>'Historical VAR Data'!F3563</f>
        <v>99.39</v>
      </c>
      <c r="D2888" s="329">
        <f t="shared" si="88"/>
        <v>1.7539484621778885</v>
      </c>
      <c r="E2888" s="329">
        <v>-2.2086135930127382E-3</v>
      </c>
      <c r="G2888">
        <v>2877</v>
      </c>
      <c r="H2888">
        <f t="shared" ca="1" si="89"/>
        <v>-1.7457377687110042E-2</v>
      </c>
    </row>
    <row r="2889" spans="2:8">
      <c r="B2889" s="293">
        <f>'Historical VAR Data'!B4878</f>
        <v>38492</v>
      </c>
      <c r="C2889" s="292" t="str">
        <f>'Historical VAR Data'!F4878</f>
        <v>36.09</v>
      </c>
      <c r="D2889" s="329">
        <f t="shared" si="88"/>
        <v>-0.59846461949265684</v>
      </c>
      <c r="E2889" s="329">
        <v>-2.2117777163394607E-3</v>
      </c>
      <c r="G2889">
        <v>2878</v>
      </c>
      <c r="H2889">
        <f t="shared" ca="1" si="89"/>
        <v>2.5139669230536E-2</v>
      </c>
    </row>
    <row r="2890" spans="2:8">
      <c r="B2890" s="293">
        <f>'Historical VAR Data'!B1916</f>
        <v>42881</v>
      </c>
      <c r="C2890" s="292" t="str">
        <f>'Historical VAR Data'!F1916</f>
        <v>89.88</v>
      </c>
      <c r="D2890" s="329">
        <f t="shared" si="88"/>
        <v>0.43121019108280256</v>
      </c>
      <c r="E2890" s="329">
        <v>-2.2202486678508308E-3</v>
      </c>
      <c r="G2890">
        <v>2879</v>
      </c>
      <c r="H2890">
        <f t="shared" ca="1" si="89"/>
        <v>-3.3057673424189166E-2</v>
      </c>
    </row>
    <row r="2891" spans="2:8">
      <c r="B2891" s="293">
        <f>'Historical VAR Data'!B2701</f>
        <v>41710</v>
      </c>
      <c r="C2891" s="292" t="str">
        <f>'Historical VAR Data'!F2701</f>
        <v>62.80</v>
      </c>
      <c r="D2891" s="329">
        <f t="shared" si="88"/>
        <v>0.4068100358422938</v>
      </c>
      <c r="E2891" s="329">
        <v>-2.2243406418811658E-3</v>
      </c>
      <c r="G2891">
        <v>2880</v>
      </c>
      <c r="H2891">
        <f t="shared" ca="1" si="89"/>
        <v>1.7368034913226461E-2</v>
      </c>
    </row>
    <row r="2892" spans="2:8">
      <c r="B2892" s="293">
        <f>'Historical VAR Data'!B4804</f>
        <v>38597</v>
      </c>
      <c r="C2892" s="292" t="str">
        <f>'Historical VAR Data'!F4804</f>
        <v>44.64</v>
      </c>
      <c r="D2892" s="329">
        <f t="shared" ref="D2892:D2955" si="90">(C2892-C2893)/C2893</f>
        <v>-0.56406250000000002</v>
      </c>
      <c r="E2892" s="329">
        <v>-2.2351363433169738E-3</v>
      </c>
      <c r="G2892">
        <v>2881</v>
      </c>
      <c r="H2892">
        <f t="shared" ca="1" si="89"/>
        <v>-4.0002808392215292E-3</v>
      </c>
    </row>
    <row r="2893" spans="2:8">
      <c r="B2893" s="293">
        <f>'Historical VAR Data'!B1819</f>
        <v>43024</v>
      </c>
      <c r="C2893" s="292" t="str">
        <f>'Historical VAR Data'!F1819</f>
        <v>102.40</v>
      </c>
      <c r="D2893" s="329">
        <f t="shared" si="90"/>
        <v>0.28016002000250045</v>
      </c>
      <c r="E2893" s="329">
        <v>-2.2410601188735239E-3</v>
      </c>
      <c r="G2893">
        <v>2882</v>
      </c>
      <c r="H2893">
        <f t="shared" ref="H2893:H2956" ca="1" si="91">_xlfn.NORM.INV(RAND(),N$12,N$13)</f>
        <v>-5.6881388176201562E-3</v>
      </c>
    </row>
    <row r="2894" spans="2:8">
      <c r="B2894" s="293">
        <f>'Historical VAR Data'!B2919</f>
        <v>41390</v>
      </c>
      <c r="C2894" s="292" t="str">
        <f>'Historical VAR Data'!F2919</f>
        <v>79.99</v>
      </c>
      <c r="D2894" s="329">
        <f t="shared" si="90"/>
        <v>0.12964270583250942</v>
      </c>
      <c r="E2894" s="329">
        <v>-2.245228888611785E-3</v>
      </c>
      <c r="G2894">
        <v>2883</v>
      </c>
      <c r="H2894">
        <f t="shared" ca="1" si="91"/>
        <v>8.5560498359042482E-3</v>
      </c>
    </row>
    <row r="2895" spans="2:8">
      <c r="B2895" s="293">
        <f>'Historical VAR Data'!B3147</f>
        <v>41052</v>
      </c>
      <c r="C2895" s="292" t="str">
        <f>'Historical VAR Data'!F3147</f>
        <v>70.81</v>
      </c>
      <c r="D2895" s="329">
        <f t="shared" si="90"/>
        <v>-0.1969834429575868</v>
      </c>
      <c r="E2895" s="329">
        <v>-2.2544737212906382E-3</v>
      </c>
      <c r="G2895">
        <v>2884</v>
      </c>
      <c r="H2895">
        <f t="shared" ca="1" si="91"/>
        <v>1.6405027125625818E-2</v>
      </c>
    </row>
    <row r="2896" spans="2:8">
      <c r="B2896" s="293">
        <f>'Historical VAR Data'!B3445</f>
        <v>40610</v>
      </c>
      <c r="C2896" s="292" t="str">
        <f>'Historical VAR Data'!F3445</f>
        <v>88.18</v>
      </c>
      <c r="D2896" s="329">
        <f t="shared" si="90"/>
        <v>2.1429398818487301E-2</v>
      </c>
      <c r="E2896" s="329">
        <v>-2.2629554197781017E-3</v>
      </c>
      <c r="G2896">
        <v>2885</v>
      </c>
      <c r="H2896">
        <f t="shared" ca="1" si="91"/>
        <v>1.0534276083607848E-2</v>
      </c>
    </row>
    <row r="2897" spans="2:8">
      <c r="B2897" s="293">
        <f>'Historical VAR Data'!B3191</f>
        <v>40987</v>
      </c>
      <c r="C2897" s="292" t="str">
        <f>'Historical VAR Data'!F3191</f>
        <v>86.33</v>
      </c>
      <c r="D2897" s="329">
        <f t="shared" si="90"/>
        <v>9.2753623188403819E-4</v>
      </c>
      <c r="E2897" s="329">
        <v>-2.3113371085173103E-3</v>
      </c>
      <c r="G2897">
        <v>2886</v>
      </c>
      <c r="H2897">
        <f t="shared" ca="1" si="91"/>
        <v>2.866127806345872E-3</v>
      </c>
    </row>
    <row r="2898" spans="2:8">
      <c r="B2898" s="293">
        <f>'Historical VAR Data'!B3088</f>
        <v>41135</v>
      </c>
      <c r="C2898" s="292" t="str">
        <f>'Historical VAR Data'!F3088</f>
        <v>86.25</v>
      </c>
      <c r="D2898" s="329">
        <f t="shared" si="90"/>
        <v>9.9531615925057878E-3</v>
      </c>
      <c r="E2898" s="329">
        <v>-2.3134759976865568E-3</v>
      </c>
      <c r="G2898">
        <v>2887</v>
      </c>
      <c r="H2898">
        <f t="shared" ca="1" si="91"/>
        <v>-2.3937897277001964E-3</v>
      </c>
    </row>
    <row r="2899" spans="2:8">
      <c r="B2899" s="293">
        <f>'Historical VAR Data'!B3278</f>
        <v>40858</v>
      </c>
      <c r="C2899" s="292" t="str">
        <f>'Historical VAR Data'!F3278</f>
        <v>85.40</v>
      </c>
      <c r="D2899" s="329">
        <f t="shared" si="90"/>
        <v>-4.6023235031277823E-2</v>
      </c>
      <c r="E2899" s="329">
        <v>-2.3364485981307087E-3</v>
      </c>
      <c r="G2899">
        <v>2888</v>
      </c>
      <c r="H2899">
        <f t="shared" ca="1" si="91"/>
        <v>1.4605832671490451E-2</v>
      </c>
    </row>
    <row r="2900" spans="2:8">
      <c r="B2900" s="293">
        <f>'Historical VAR Data'!B1520</f>
        <v>43466</v>
      </c>
      <c r="C2900" s="292" t="str">
        <f>'Historical VAR Data'!F1520</f>
        <v>89.52</v>
      </c>
      <c r="D2900" s="329">
        <f t="shared" si="90"/>
        <v>-0.11950427854824437</v>
      </c>
      <c r="E2900" s="329">
        <v>-2.3403543965229904E-3</v>
      </c>
      <c r="G2900">
        <v>2889</v>
      </c>
      <c r="H2900">
        <f t="shared" ca="1" si="91"/>
        <v>2.5375557571440735E-3</v>
      </c>
    </row>
    <row r="2901" spans="2:8">
      <c r="B2901" s="293">
        <f>'Historical VAR Data'!B3764</f>
        <v>40142</v>
      </c>
      <c r="C2901" s="292" t="str">
        <f>'Historical VAR Data'!F3764</f>
        <v>101.67</v>
      </c>
      <c r="D2901" s="329">
        <f t="shared" si="90"/>
        <v>4.8428543190353317E-3</v>
      </c>
      <c r="E2901" s="329">
        <v>-2.3550191345304179E-3</v>
      </c>
      <c r="G2901">
        <v>2890</v>
      </c>
      <c r="H2901">
        <f t="shared" ca="1" si="91"/>
        <v>1.3081651261525962E-3</v>
      </c>
    </row>
    <row r="2902" spans="2:8">
      <c r="B2902" s="293">
        <f>'Historical VAR Data'!B1682</f>
        <v>43227</v>
      </c>
      <c r="C2902" s="292" t="str">
        <f>'Historical VAR Data'!F1682</f>
        <v>101.18</v>
      </c>
      <c r="D2902" s="329">
        <f t="shared" si="90"/>
        <v>0.14444067413188566</v>
      </c>
      <c r="E2902" s="329">
        <v>-2.3663971603233571E-3</v>
      </c>
      <c r="G2902">
        <v>2891</v>
      </c>
      <c r="H2902">
        <f t="shared" ca="1" si="91"/>
        <v>2.9083829967995446E-2</v>
      </c>
    </row>
    <row r="2903" spans="2:8">
      <c r="B2903" s="293">
        <f>'Historical VAR Data'!B963</f>
        <v>44292</v>
      </c>
      <c r="C2903" s="292" t="str">
        <f>'Historical VAR Data'!F963</f>
        <v>88.41</v>
      </c>
      <c r="D2903" s="329">
        <f t="shared" si="90"/>
        <v>1.0190217391304736E-3</v>
      </c>
      <c r="E2903" s="329">
        <v>-2.3696682464455871E-3</v>
      </c>
      <c r="G2903">
        <v>2892</v>
      </c>
      <c r="H2903">
        <f t="shared" ca="1" si="91"/>
        <v>1.8487776585070698E-2</v>
      </c>
    </row>
    <row r="2904" spans="2:8">
      <c r="B2904" s="293">
        <f>'Historical VAR Data'!B4172</f>
        <v>39531</v>
      </c>
      <c r="C2904" s="292" t="str">
        <f>'Historical VAR Data'!F4172</f>
        <v>88.32</v>
      </c>
      <c r="D2904" s="329">
        <f t="shared" si="90"/>
        <v>0.31272294887039226</v>
      </c>
      <c r="E2904" s="329">
        <v>-2.3720772619451932E-3</v>
      </c>
      <c r="G2904">
        <v>2893</v>
      </c>
      <c r="H2904">
        <f t="shared" ca="1" si="91"/>
        <v>-1.9167427335550592E-2</v>
      </c>
    </row>
    <row r="2905" spans="2:8">
      <c r="B2905" s="293">
        <f>'Historical VAR Data'!B2745</f>
        <v>41647</v>
      </c>
      <c r="C2905" s="292" t="str">
        <f>'Historical VAR Data'!F2745</f>
        <v>67.28</v>
      </c>
      <c r="D2905" s="329">
        <f t="shared" si="90"/>
        <v>-5.7174887892376659E-2</v>
      </c>
      <c r="E2905" s="329">
        <v>-2.3724792408065924E-3</v>
      </c>
      <c r="G2905">
        <v>2894</v>
      </c>
      <c r="H2905">
        <f t="shared" ca="1" si="91"/>
        <v>-1.8678622507788314E-3</v>
      </c>
    </row>
    <row r="2906" spans="2:8">
      <c r="B2906" s="293">
        <f>'Historical VAR Data'!B2206</f>
        <v>42450</v>
      </c>
      <c r="C2906" s="292" t="str">
        <f>'Historical VAR Data'!F2206</f>
        <v>71.36</v>
      </c>
      <c r="D2906" s="329">
        <f t="shared" si="90"/>
        <v>-5.4709233010994777E-2</v>
      </c>
      <c r="E2906" s="329">
        <v>-2.3766251922270614E-3</v>
      </c>
      <c r="G2906">
        <v>2895</v>
      </c>
      <c r="H2906">
        <f t="shared" ca="1" si="91"/>
        <v>-7.5326733805251437E-3</v>
      </c>
    </row>
    <row r="2907" spans="2:8">
      <c r="B2907" s="293">
        <f>'Historical VAR Data'!B2769</f>
        <v>41612</v>
      </c>
      <c r="C2907" s="292" t="str">
        <f>'Historical VAR Data'!F2769</f>
        <v>75.49</v>
      </c>
      <c r="D2907" s="329">
        <f t="shared" si="90"/>
        <v>-0.51167604631606189</v>
      </c>
      <c r="E2907" s="329">
        <v>-2.3787498348091293E-3</v>
      </c>
      <c r="G2907">
        <v>2896</v>
      </c>
      <c r="H2907">
        <f t="shared" ca="1" si="91"/>
        <v>-2.3380095199762125E-3</v>
      </c>
    </row>
    <row r="2908" spans="2:8">
      <c r="B2908" s="293">
        <f>'Historical VAR Data'!B529</f>
        <v>44929</v>
      </c>
      <c r="C2908" s="292" t="str">
        <f>'Historical VAR Data'!F529</f>
        <v>154.59</v>
      </c>
      <c r="D2908" s="329">
        <f t="shared" si="90"/>
        <v>0.95288024254674086</v>
      </c>
      <c r="E2908" s="329">
        <v>-2.3877129581827859E-3</v>
      </c>
      <c r="G2908">
        <v>2897</v>
      </c>
      <c r="H2908">
        <f t="shared" ca="1" si="91"/>
        <v>9.8769600494286961E-3</v>
      </c>
    </row>
    <row r="2909" spans="2:8">
      <c r="B2909" s="293">
        <f>'Historical VAR Data'!B2542</f>
        <v>41954</v>
      </c>
      <c r="C2909" s="292" t="str">
        <f>'Historical VAR Data'!F2542</f>
        <v>79.16</v>
      </c>
      <c r="D2909" s="329">
        <f t="shared" si="90"/>
        <v>-0.13258820951128653</v>
      </c>
      <c r="E2909" s="329">
        <v>-2.3944549464397949E-3</v>
      </c>
      <c r="G2909">
        <v>2898</v>
      </c>
      <c r="H2909">
        <f t="shared" ca="1" si="91"/>
        <v>-1.7209337037819274E-2</v>
      </c>
    </row>
    <row r="2910" spans="2:8">
      <c r="B2910" s="293">
        <f>'Historical VAR Data'!B1373</f>
        <v>43684</v>
      </c>
      <c r="C2910" s="292" t="str">
        <f>'Historical VAR Data'!F1373</f>
        <v>91.26</v>
      </c>
      <c r="D2910" s="329">
        <f t="shared" si="90"/>
        <v>-0.48562732499154543</v>
      </c>
      <c r="E2910" s="329">
        <v>-2.4048972452995064E-3</v>
      </c>
      <c r="G2910">
        <v>2899</v>
      </c>
      <c r="H2910">
        <f t="shared" ca="1" si="91"/>
        <v>-1.9102834087280332E-3</v>
      </c>
    </row>
    <row r="2911" spans="2:8">
      <c r="B2911" s="293">
        <f>'Historical VAR Data'!B399</f>
        <v>45121</v>
      </c>
      <c r="C2911" s="292" t="str">
        <f>'Historical VAR Data'!F399</f>
        <v>177.42</v>
      </c>
      <c r="D2911" s="329">
        <f t="shared" si="90"/>
        <v>1.1607599561563755</v>
      </c>
      <c r="E2911" s="329">
        <v>-2.4177677818386666E-3</v>
      </c>
      <c r="G2911">
        <v>2900</v>
      </c>
      <c r="H2911">
        <f t="shared" ca="1" si="91"/>
        <v>2.4183463217860031E-2</v>
      </c>
    </row>
    <row r="2912" spans="2:8">
      <c r="B2912" s="293">
        <f>'Historical VAR Data'!B3389</f>
        <v>40693</v>
      </c>
      <c r="C2912" s="292" t="str">
        <f>'Historical VAR Data'!F3389</f>
        <v>82.11</v>
      </c>
      <c r="D2912" s="329">
        <f t="shared" si="90"/>
        <v>0.11139685977260429</v>
      </c>
      <c r="E2912" s="329">
        <v>-2.4298384157453875E-3</v>
      </c>
      <c r="G2912">
        <v>2901</v>
      </c>
      <c r="H2912">
        <f t="shared" ca="1" si="91"/>
        <v>2.9640858651714671E-2</v>
      </c>
    </row>
    <row r="2913" spans="2:8">
      <c r="B2913" s="293">
        <f>'Historical VAR Data'!B2808</f>
        <v>41554</v>
      </c>
      <c r="C2913" s="292" t="str">
        <f>'Historical VAR Data'!F2808</f>
        <v>73.88</v>
      </c>
      <c r="D2913" s="329">
        <f t="shared" si="90"/>
        <v>0.65353625783348246</v>
      </c>
      <c r="E2913" s="329">
        <v>-2.4304617877397624E-3</v>
      </c>
      <c r="G2913">
        <v>2902</v>
      </c>
      <c r="H2913">
        <f t="shared" ca="1" si="91"/>
        <v>5.6325172046705046E-3</v>
      </c>
    </row>
    <row r="2914" spans="2:8">
      <c r="B2914" s="293">
        <f>'Historical VAR Data'!B4750</f>
        <v>38680</v>
      </c>
      <c r="C2914" s="292" t="str">
        <f>'Historical VAR Data'!F4750</f>
        <v>44.68</v>
      </c>
      <c r="D2914" s="329">
        <f t="shared" si="90"/>
        <v>-0.34916241806263665</v>
      </c>
      <c r="E2914" s="329">
        <v>-2.4559053360124899E-3</v>
      </c>
      <c r="G2914">
        <v>2903</v>
      </c>
      <c r="H2914">
        <f t="shared" ca="1" si="91"/>
        <v>-1.6521624970975368E-2</v>
      </c>
    </row>
    <row r="2915" spans="2:8">
      <c r="B2915" s="293">
        <f>'Historical VAR Data'!B1089</f>
        <v>44105</v>
      </c>
      <c r="C2915" s="292" t="str">
        <f>'Historical VAR Data'!F1089</f>
        <v>68.65</v>
      </c>
      <c r="D2915" s="329">
        <f t="shared" si="90"/>
        <v>-0.14857993302740904</v>
      </c>
      <c r="E2915" s="329">
        <v>-2.4702121476313211E-3</v>
      </c>
      <c r="G2915">
        <v>2904</v>
      </c>
      <c r="H2915">
        <f t="shared" ca="1" si="91"/>
        <v>-6.8190830392364709E-3</v>
      </c>
    </row>
    <row r="2916" spans="2:8">
      <c r="B2916" s="293">
        <f>'Historical VAR Data'!B3301</f>
        <v>40820</v>
      </c>
      <c r="C2916" s="292" t="str">
        <f>'Historical VAR Data'!F3301</f>
        <v>80.63</v>
      </c>
      <c r="D2916" s="329">
        <f t="shared" si="90"/>
        <v>-0.16540730773211887</v>
      </c>
      <c r="E2916" s="329">
        <v>-2.4743288383026456E-3</v>
      </c>
      <c r="G2916">
        <v>2905</v>
      </c>
      <c r="H2916">
        <f t="shared" ca="1" si="91"/>
        <v>-3.1868914457786378E-3</v>
      </c>
    </row>
    <row r="2917" spans="2:8">
      <c r="B2917" s="293">
        <f>'Historical VAR Data'!B1734</f>
        <v>43147</v>
      </c>
      <c r="C2917" s="292" t="str">
        <f>'Historical VAR Data'!F1734</f>
        <v>96.61</v>
      </c>
      <c r="D2917" s="329">
        <f t="shared" si="90"/>
        <v>9.3244313681113439E-2</v>
      </c>
      <c r="E2917" s="329">
        <v>-2.4780588538977273E-3</v>
      </c>
      <c r="G2917">
        <v>2906</v>
      </c>
      <c r="H2917">
        <f t="shared" ca="1" si="91"/>
        <v>2.7770727496281494E-2</v>
      </c>
    </row>
    <row r="2918" spans="2:8">
      <c r="B2918" s="293">
        <f>'Historical VAR Data'!B1337</f>
        <v>43741</v>
      </c>
      <c r="C2918" s="292" t="str">
        <f>'Historical VAR Data'!F1337</f>
        <v>88.37</v>
      </c>
      <c r="D2918" s="329">
        <f t="shared" si="90"/>
        <v>1.7002947177511413E-3</v>
      </c>
      <c r="E2918" s="329">
        <v>-2.4833502652669474E-3</v>
      </c>
      <c r="G2918">
        <v>2907</v>
      </c>
      <c r="H2918">
        <f t="shared" ca="1" si="91"/>
        <v>-9.9568239633055465E-4</v>
      </c>
    </row>
    <row r="2919" spans="2:8">
      <c r="B2919" s="293">
        <f>'Historical VAR Data'!B1279</f>
        <v>43829</v>
      </c>
      <c r="C2919" s="292" t="str">
        <f>'Historical VAR Data'!F1279</f>
        <v>88.22</v>
      </c>
      <c r="D2919" s="329">
        <f t="shared" si="90"/>
        <v>0.16909620991253652</v>
      </c>
      <c r="E2919" s="329">
        <v>-2.4875621890547137E-3</v>
      </c>
      <c r="G2919">
        <v>2908</v>
      </c>
      <c r="H2919">
        <f t="shared" ca="1" si="91"/>
        <v>-1.2784804138249971E-3</v>
      </c>
    </row>
    <row r="2920" spans="2:8">
      <c r="B2920" s="293">
        <f>'Historical VAR Data'!B2566</f>
        <v>41911</v>
      </c>
      <c r="C2920" s="292" t="str">
        <f>'Historical VAR Data'!F2566</f>
        <v>75.46</v>
      </c>
      <c r="D2920" s="329">
        <f t="shared" si="90"/>
        <v>-0.26766304347826098</v>
      </c>
      <c r="E2920" s="329">
        <v>-2.5115664243226957E-3</v>
      </c>
      <c r="G2920">
        <v>2909</v>
      </c>
      <c r="H2920">
        <f t="shared" ca="1" si="91"/>
        <v>-6.6466300897628852E-3</v>
      </c>
    </row>
    <row r="2921" spans="2:8">
      <c r="B2921" s="293">
        <f>'Historical VAR Data'!B1766</f>
        <v>43101</v>
      </c>
      <c r="C2921" s="292" t="str">
        <f>'Historical VAR Data'!F1766</f>
        <v>103.04</v>
      </c>
      <c r="D2921" s="329">
        <f t="shared" si="90"/>
        <v>0.63374028856825759</v>
      </c>
      <c r="E2921" s="329">
        <v>-2.5169409486930387E-3</v>
      </c>
      <c r="G2921">
        <v>2910</v>
      </c>
      <c r="H2921">
        <f t="shared" ca="1" si="91"/>
        <v>-6.0960634377852947E-3</v>
      </c>
    </row>
    <row r="2922" spans="2:8">
      <c r="B2922" s="293">
        <f>'Historical VAR Data'!B2671</f>
        <v>41758</v>
      </c>
      <c r="C2922" s="292" t="str">
        <f>'Historical VAR Data'!F2671</f>
        <v>63.07</v>
      </c>
      <c r="D2922" s="329">
        <f t="shared" si="90"/>
        <v>-0.3332980972515856</v>
      </c>
      <c r="E2922" s="329">
        <v>-2.5304444092993294E-3</v>
      </c>
      <c r="G2922">
        <v>2911</v>
      </c>
      <c r="H2922">
        <f t="shared" ca="1" si="91"/>
        <v>8.1381490024346505E-3</v>
      </c>
    </row>
    <row r="2923" spans="2:8">
      <c r="B2923" s="293">
        <f>'Historical VAR Data'!B3493</f>
        <v>40540</v>
      </c>
      <c r="C2923" s="292" t="str">
        <f>'Historical VAR Data'!F3493</f>
        <v>94.60</v>
      </c>
      <c r="D2923" s="329">
        <f t="shared" si="90"/>
        <v>0.41637969755951471</v>
      </c>
      <c r="E2923" s="329">
        <v>-2.5305778152679152E-3</v>
      </c>
      <c r="G2923">
        <v>2912</v>
      </c>
      <c r="H2923">
        <f t="shared" ca="1" si="91"/>
        <v>-2.5804050749080733E-3</v>
      </c>
    </row>
    <row r="2924" spans="2:8">
      <c r="B2924" s="293">
        <f>'Historical VAR Data'!B1085</f>
        <v>44112</v>
      </c>
      <c r="C2924" s="292" t="str">
        <f>'Historical VAR Data'!F1085</f>
        <v>66.79</v>
      </c>
      <c r="D2924" s="329">
        <f t="shared" si="90"/>
        <v>-0.10505158783331087</v>
      </c>
      <c r="E2924" s="329">
        <v>-2.5388291517321909E-3</v>
      </c>
      <c r="G2924">
        <v>2913</v>
      </c>
      <c r="H2924">
        <f t="shared" ca="1" si="91"/>
        <v>6.4186296686838881E-3</v>
      </c>
    </row>
    <row r="2925" spans="2:8">
      <c r="B2925" s="293">
        <f>'Historical VAR Data'!B1121</f>
        <v>44061</v>
      </c>
      <c r="C2925" s="292" t="str">
        <f>'Historical VAR Data'!F1121</f>
        <v>74.63</v>
      </c>
      <c r="D2925" s="329">
        <f t="shared" si="90"/>
        <v>-0.26298637171637379</v>
      </c>
      <c r="E2925" s="329">
        <v>-2.5394279604383555E-3</v>
      </c>
      <c r="G2925">
        <v>2914</v>
      </c>
      <c r="H2925">
        <f t="shared" ca="1" si="91"/>
        <v>-2.8319281072762631E-2</v>
      </c>
    </row>
    <row r="2926" spans="2:8">
      <c r="B2926" s="293">
        <f>'Historical VAR Data'!B1758</f>
        <v>43111</v>
      </c>
      <c r="C2926" s="292" t="str">
        <f>'Historical VAR Data'!F1758</f>
        <v>101.26</v>
      </c>
      <c r="D2926" s="329">
        <f t="shared" si="90"/>
        <v>0.44864091559370523</v>
      </c>
      <c r="E2926" s="329">
        <v>-2.5610717100077907E-3</v>
      </c>
      <c r="G2926">
        <v>2915</v>
      </c>
      <c r="H2926">
        <f t="shared" ca="1" si="91"/>
        <v>2.762675299088559E-2</v>
      </c>
    </row>
    <row r="2927" spans="2:8">
      <c r="B2927" s="293">
        <f>'Historical VAR Data'!B4392</f>
        <v>39211</v>
      </c>
      <c r="C2927" s="292" t="str">
        <f>'Historical VAR Data'!F4392</f>
        <v>69.90</v>
      </c>
      <c r="D2927" s="329">
        <f t="shared" si="90"/>
        <v>-0.24822542482254245</v>
      </c>
      <c r="E2927" s="329">
        <v>-2.568493150684826E-3</v>
      </c>
      <c r="G2927">
        <v>2916</v>
      </c>
      <c r="H2927">
        <f t="shared" ca="1" si="91"/>
        <v>1.3239201832142039E-4</v>
      </c>
    </row>
    <row r="2928" spans="2:8">
      <c r="B2928" s="293">
        <f>'Historical VAR Data'!B1555</f>
        <v>43413</v>
      </c>
      <c r="C2928" s="292" t="str">
        <f>'Historical VAR Data'!F1555</f>
        <v>92.98</v>
      </c>
      <c r="D2928" s="329">
        <f t="shared" si="90"/>
        <v>4.9554125747827076E-2</v>
      </c>
      <c r="E2928" s="329">
        <v>-2.5745548165629147E-3</v>
      </c>
      <c r="G2928">
        <v>2917</v>
      </c>
      <c r="H2928">
        <f t="shared" ca="1" si="91"/>
        <v>-1.279557829073929E-2</v>
      </c>
    </row>
    <row r="2929" spans="2:8">
      <c r="B2929" s="293">
        <f>'Historical VAR Data'!B1306</f>
        <v>43789</v>
      </c>
      <c r="C2929" s="292" t="str">
        <f>'Historical VAR Data'!F1306</f>
        <v>88.59</v>
      </c>
      <c r="D2929" s="329">
        <f t="shared" si="90"/>
        <v>-0.11383415024507348</v>
      </c>
      <c r="E2929" s="329">
        <v>-2.5895068678224477E-3</v>
      </c>
      <c r="G2929">
        <v>2918</v>
      </c>
      <c r="H2929">
        <f t="shared" ca="1" si="91"/>
        <v>1.8606981106617869E-2</v>
      </c>
    </row>
    <row r="2930" spans="2:8">
      <c r="B2930" s="293">
        <f>'Historical VAR Data'!B1458</f>
        <v>43558</v>
      </c>
      <c r="C2930" s="292" t="str">
        <f>'Historical VAR Data'!F1458</f>
        <v>99.97</v>
      </c>
      <c r="D2930" s="329">
        <f t="shared" si="90"/>
        <v>-0.39470816178251394</v>
      </c>
      <c r="E2930" s="329">
        <v>-2.5940337224384428E-3</v>
      </c>
      <c r="G2930">
        <v>2919</v>
      </c>
      <c r="H2930">
        <f t="shared" ca="1" si="91"/>
        <v>-5.4329974520227709E-3</v>
      </c>
    </row>
    <row r="2931" spans="2:8">
      <c r="B2931" s="293">
        <f>'Historical VAR Data'!B434</f>
        <v>45071</v>
      </c>
      <c r="C2931" s="292" t="str">
        <f>'Historical VAR Data'!F434</f>
        <v>165.16</v>
      </c>
      <c r="D2931" s="329">
        <f t="shared" si="90"/>
        <v>2.3061051098434001E-3</v>
      </c>
      <c r="E2931" s="329">
        <v>-2.5967751675826248E-3</v>
      </c>
      <c r="G2931">
        <v>2920</v>
      </c>
      <c r="H2931">
        <f t="shared" ca="1" si="91"/>
        <v>3.7790242697168098E-3</v>
      </c>
    </row>
    <row r="2932" spans="2:8">
      <c r="B2932" s="293">
        <f>'Historical VAR Data'!B427</f>
        <v>45082</v>
      </c>
      <c r="C2932" s="292" t="str">
        <f>'Historical VAR Data'!F427</f>
        <v>164.78</v>
      </c>
      <c r="D2932" s="329">
        <f t="shared" si="90"/>
        <v>1.15286124902012</v>
      </c>
      <c r="E2932" s="329">
        <v>-2.6027480176745161E-3</v>
      </c>
      <c r="G2932">
        <v>2921</v>
      </c>
      <c r="H2932">
        <f t="shared" ca="1" si="91"/>
        <v>2.45255310238532E-2</v>
      </c>
    </row>
    <row r="2933" spans="2:8">
      <c r="B2933" s="293">
        <f>'Historical VAR Data'!B2961</f>
        <v>41326</v>
      </c>
      <c r="C2933" s="292" t="str">
        <f>'Historical VAR Data'!F2961</f>
        <v>76.54</v>
      </c>
      <c r="D2933" s="329">
        <f t="shared" si="90"/>
        <v>-4.7061752988047649E-2</v>
      </c>
      <c r="E2933" s="329">
        <v>-2.6062027625747804E-3</v>
      </c>
      <c r="G2933">
        <v>2922</v>
      </c>
      <c r="H2933">
        <f t="shared" ca="1" si="91"/>
        <v>-2.9314005810234325E-2</v>
      </c>
    </row>
    <row r="2934" spans="2:8">
      <c r="B2934" s="293">
        <f>'Historical VAR Data'!B2779</f>
        <v>41598</v>
      </c>
      <c r="C2934" s="292" t="str">
        <f>'Historical VAR Data'!F2779</f>
        <v>80.32</v>
      </c>
      <c r="D2934" s="329">
        <f t="shared" si="90"/>
        <v>-0.26561214226936097</v>
      </c>
      <c r="E2934" s="329">
        <v>-2.6077238296288085E-3</v>
      </c>
      <c r="G2934">
        <v>2923</v>
      </c>
      <c r="H2934">
        <f t="shared" ca="1" si="91"/>
        <v>3.5823797709495821E-2</v>
      </c>
    </row>
    <row r="2935" spans="2:8">
      <c r="B2935" s="293">
        <f>'Historical VAR Data'!B4263</f>
        <v>39394</v>
      </c>
      <c r="C2935" s="292" t="str">
        <f>'Historical VAR Data'!F4263</f>
        <v>109.37</v>
      </c>
      <c r="D2935" s="329">
        <f t="shared" si="90"/>
        <v>0.45226397556765374</v>
      </c>
      <c r="E2935" s="329">
        <v>-2.6445376618638708E-3</v>
      </c>
      <c r="G2935">
        <v>2924</v>
      </c>
      <c r="H2935">
        <f t="shared" ca="1" si="91"/>
        <v>1.7100083803269536E-2</v>
      </c>
    </row>
    <row r="2936" spans="2:8">
      <c r="B2936" s="293">
        <f>'Historical VAR Data'!B2367</f>
        <v>42209</v>
      </c>
      <c r="C2936" s="292" t="str">
        <f>'Historical VAR Data'!F2367</f>
        <v>75.31</v>
      </c>
      <c r="D2936" s="329">
        <f t="shared" si="90"/>
        <v>-0.57382151547733573</v>
      </c>
      <c r="E2936" s="329">
        <v>-2.6486558071778946E-3</v>
      </c>
      <c r="G2936">
        <v>2925</v>
      </c>
      <c r="H2936">
        <f t="shared" ca="1" si="91"/>
        <v>-1.11533703347654E-2</v>
      </c>
    </row>
    <row r="2937" spans="2:8">
      <c r="B2937" s="293">
        <f>'Historical VAR Data'!B419</f>
        <v>45092</v>
      </c>
      <c r="C2937" s="292" t="str">
        <f>'Historical VAR Data'!F419</f>
        <v>176.71</v>
      </c>
      <c r="D2937" s="329">
        <f t="shared" si="90"/>
        <v>1.1367593712212818</v>
      </c>
      <c r="E2937" s="329">
        <v>-2.6526696015351553E-3</v>
      </c>
      <c r="G2937">
        <v>2926</v>
      </c>
      <c r="H2937">
        <f t="shared" ca="1" si="91"/>
        <v>-1.1419819177091402E-2</v>
      </c>
    </row>
    <row r="2938" spans="2:8">
      <c r="B2938" s="293">
        <f>'Historical VAR Data'!B3304</f>
        <v>40815</v>
      </c>
      <c r="C2938" s="292" t="str">
        <f>'Historical VAR Data'!F3304</f>
        <v>82.70</v>
      </c>
      <c r="D2938" s="329">
        <f t="shared" si="90"/>
        <v>0.16511693434770355</v>
      </c>
      <c r="E2938" s="329">
        <v>-2.653159671972972E-3</v>
      </c>
      <c r="G2938">
        <v>2927</v>
      </c>
      <c r="H2938">
        <f t="shared" ca="1" si="91"/>
        <v>1.0134771072262898E-2</v>
      </c>
    </row>
    <row r="2939" spans="2:8">
      <c r="B2939" s="293">
        <f>'Historical VAR Data'!B1105</f>
        <v>44083</v>
      </c>
      <c r="C2939" s="292" t="str">
        <f>'Historical VAR Data'!F1105</f>
        <v>70.98</v>
      </c>
      <c r="D2939" s="329">
        <f t="shared" si="90"/>
        <v>-0.26734104046242768</v>
      </c>
      <c r="E2939" s="329">
        <v>-2.6696641843473052E-3</v>
      </c>
      <c r="G2939">
        <v>2928</v>
      </c>
      <c r="H2939">
        <f t="shared" ca="1" si="91"/>
        <v>2.5639860262206059E-3</v>
      </c>
    </row>
    <row r="2940" spans="2:8">
      <c r="B2940" s="293">
        <f>'Historical VAR Data'!B1738</f>
        <v>43140</v>
      </c>
      <c r="C2940" s="292" t="str">
        <f>'Historical VAR Data'!F1738</f>
        <v>96.88</v>
      </c>
      <c r="D2940" s="329">
        <f t="shared" si="90"/>
        <v>1.1367159243567163E-3</v>
      </c>
      <c r="E2940" s="329">
        <v>-2.6765493102738841E-3</v>
      </c>
      <c r="G2940">
        <v>2929</v>
      </c>
      <c r="H2940">
        <f t="shared" ca="1" si="91"/>
        <v>-7.174172356196485E-3</v>
      </c>
    </row>
    <row r="2941" spans="2:8">
      <c r="B2941" s="293">
        <f>'Historical VAR Data'!B1851</f>
        <v>42977</v>
      </c>
      <c r="C2941" s="292" t="str">
        <f>'Historical VAR Data'!F1851</f>
        <v>96.77</v>
      </c>
      <c r="D2941" s="329">
        <f t="shared" si="90"/>
        <v>0.30154673839946206</v>
      </c>
      <c r="E2941" s="329">
        <v>-2.6795836339277039E-3</v>
      </c>
      <c r="G2941">
        <v>2930</v>
      </c>
      <c r="H2941">
        <f t="shared" ca="1" si="91"/>
        <v>-5.067204221295328E-3</v>
      </c>
    </row>
    <row r="2942" spans="2:8">
      <c r="B2942" s="293">
        <f>'Historical VAR Data'!B2969</f>
        <v>41316</v>
      </c>
      <c r="C2942" s="292" t="str">
        <f>'Historical VAR Data'!F2969</f>
        <v>74.35</v>
      </c>
      <c r="D2942" s="329">
        <f t="shared" si="90"/>
        <v>-0.51207507546922171</v>
      </c>
      <c r="E2942" s="329">
        <v>-2.6827632461435659E-3</v>
      </c>
      <c r="G2942">
        <v>2931</v>
      </c>
      <c r="H2942">
        <f t="shared" ca="1" si="91"/>
        <v>3.2683554951549263E-3</v>
      </c>
    </row>
    <row r="2943" spans="2:8">
      <c r="B2943" s="293">
        <f>'Historical VAR Data'!B534</f>
        <v>44922</v>
      </c>
      <c r="C2943" s="292" t="str">
        <f>'Historical VAR Data'!F534</f>
        <v>152.38</v>
      </c>
      <c r="D2943" s="329">
        <f t="shared" si="90"/>
        <v>1.0541925047182525</v>
      </c>
      <c r="E2943" s="329">
        <v>-2.6834216899011493E-3</v>
      </c>
      <c r="G2943">
        <v>2932</v>
      </c>
      <c r="H2943">
        <f t="shared" ca="1" si="91"/>
        <v>-5.1324569248104111E-3</v>
      </c>
    </row>
    <row r="2944" spans="2:8">
      <c r="B2944" s="293">
        <f>'Historical VAR Data'!B2870</f>
        <v>41460</v>
      </c>
      <c r="C2944" s="292" t="str">
        <f>'Historical VAR Data'!F2870</f>
        <v>74.18</v>
      </c>
      <c r="D2944" s="329">
        <f t="shared" si="90"/>
        <v>-0.3294766338244598</v>
      </c>
      <c r="E2944" s="329">
        <v>-2.6888948642106569E-3</v>
      </c>
      <c r="G2944">
        <v>2933</v>
      </c>
      <c r="H2944">
        <f t="shared" ca="1" si="91"/>
        <v>2.3388830668533551E-2</v>
      </c>
    </row>
    <row r="2945" spans="2:8">
      <c r="B2945" s="293">
        <f>'Historical VAR Data'!B793</f>
        <v>44543</v>
      </c>
      <c r="C2945" s="292" t="str">
        <f>'Historical VAR Data'!F793</f>
        <v>110.63</v>
      </c>
      <c r="D2945" s="329">
        <f t="shared" si="90"/>
        <v>2.3342374924653404</v>
      </c>
      <c r="E2945" s="329">
        <v>-2.7044081853422101E-3</v>
      </c>
      <c r="G2945">
        <v>2934</v>
      </c>
      <c r="H2945">
        <f t="shared" ca="1" si="91"/>
        <v>3.7976409620501546E-4</v>
      </c>
    </row>
    <row r="2946" spans="2:8">
      <c r="B2946" s="293">
        <f>'Historical VAR Data'!B4959</f>
        <v>38376</v>
      </c>
      <c r="C2946" s="292" t="str">
        <f>'Historical VAR Data'!F4959</f>
        <v>33.18</v>
      </c>
      <c r="D2946" s="329">
        <f t="shared" si="90"/>
        <v>-0.3996743260358242</v>
      </c>
      <c r="E2946" s="329">
        <v>-2.7051397655546558E-3</v>
      </c>
      <c r="G2946">
        <v>2935</v>
      </c>
      <c r="H2946">
        <f t="shared" ca="1" si="91"/>
        <v>-8.524858026835766E-3</v>
      </c>
    </row>
    <row r="2947" spans="2:8">
      <c r="B2947" s="293">
        <f>'Historical VAR Data'!B4562</f>
        <v>38957</v>
      </c>
      <c r="C2947" s="292" t="str">
        <f>'Historical VAR Data'!F4562</f>
        <v>55.27</v>
      </c>
      <c r="D2947" s="329">
        <f t="shared" si="90"/>
        <v>-0.37349807299931986</v>
      </c>
      <c r="E2947" s="329">
        <v>-2.7066041140382277E-3</v>
      </c>
      <c r="G2947">
        <v>2936</v>
      </c>
      <c r="H2947">
        <f t="shared" ca="1" si="91"/>
        <v>-2.302312691151723E-3</v>
      </c>
    </row>
    <row r="2948" spans="2:8">
      <c r="B2948" s="293">
        <f>'Historical VAR Data'!B1514</f>
        <v>43474</v>
      </c>
      <c r="C2948" s="292" t="str">
        <f>'Historical VAR Data'!F1514</f>
        <v>88.22</v>
      </c>
      <c r="D2948" s="329">
        <f t="shared" si="90"/>
        <v>-3.9730053336236047E-2</v>
      </c>
      <c r="E2948" s="329">
        <v>-2.7130906624462459E-3</v>
      </c>
      <c r="G2948">
        <v>2937</v>
      </c>
      <c r="H2948">
        <f t="shared" ca="1" si="91"/>
        <v>1.3004043762692076E-2</v>
      </c>
    </row>
    <row r="2949" spans="2:8">
      <c r="B2949" s="293">
        <f>'Historical VAR Data'!B926</f>
        <v>44348</v>
      </c>
      <c r="C2949" s="292" t="str">
        <f>'Historical VAR Data'!F926</f>
        <v>91.87</v>
      </c>
      <c r="D2949" s="329">
        <f t="shared" si="90"/>
        <v>8.7991473235433521E-2</v>
      </c>
      <c r="E2949" s="329">
        <v>-2.7138514980460269E-3</v>
      </c>
      <c r="G2949">
        <v>2938</v>
      </c>
      <c r="H2949">
        <f t="shared" ca="1" si="91"/>
        <v>-3.041419196068098E-3</v>
      </c>
    </row>
    <row r="2950" spans="2:8">
      <c r="B2950" s="293">
        <f>'Historical VAR Data'!B3047</f>
        <v>41198</v>
      </c>
      <c r="C2950" s="292" t="str">
        <f>'Historical VAR Data'!F3047</f>
        <v>84.44</v>
      </c>
      <c r="D2950" s="329">
        <f t="shared" si="90"/>
        <v>2.1362449560882102E-3</v>
      </c>
      <c r="E2950" s="329">
        <v>-2.7164284870674852E-3</v>
      </c>
      <c r="G2950">
        <v>2939</v>
      </c>
      <c r="H2950">
        <f t="shared" ca="1" si="91"/>
        <v>4.4588014941206143E-3</v>
      </c>
    </row>
    <row r="2951" spans="2:8">
      <c r="B2951" s="293">
        <f>'Historical VAR Data'!B3989</f>
        <v>39804</v>
      </c>
      <c r="C2951" s="292" t="str">
        <f>'Historical VAR Data'!F3989</f>
        <v>84.26</v>
      </c>
      <c r="D2951" s="329">
        <f t="shared" si="90"/>
        <v>1.3097587719298249</v>
      </c>
      <c r="E2951" s="329">
        <v>-2.7222156468219884E-3</v>
      </c>
      <c r="G2951">
        <v>2940</v>
      </c>
      <c r="H2951">
        <f t="shared" ca="1" si="91"/>
        <v>8.2597411666740818E-3</v>
      </c>
    </row>
    <row r="2952" spans="2:8">
      <c r="B2952" s="293">
        <f>'Historical VAR Data'!B4884</f>
        <v>38484</v>
      </c>
      <c r="C2952" s="292" t="str">
        <f>'Historical VAR Data'!F4884</f>
        <v>36.48</v>
      </c>
      <c r="D2952" s="329">
        <f t="shared" si="90"/>
        <v>-0.65418523082756652</v>
      </c>
      <c r="E2952" s="329">
        <v>-2.733734281027923E-3</v>
      </c>
      <c r="G2952">
        <v>2941</v>
      </c>
      <c r="H2952">
        <f t="shared" ca="1" si="91"/>
        <v>1.8161041318719814E-2</v>
      </c>
    </row>
    <row r="2953" spans="2:8">
      <c r="B2953" s="293">
        <f>'Historical VAR Data'!B1808</f>
        <v>43040</v>
      </c>
      <c r="C2953" s="292" t="str">
        <f>'Historical VAR Data'!F1808</f>
        <v>105.49</v>
      </c>
      <c r="D2953" s="329">
        <f t="shared" si="90"/>
        <v>2.7566539923953616E-3</v>
      </c>
      <c r="E2953" s="329">
        <v>-2.7415390432974688E-3</v>
      </c>
      <c r="G2953">
        <v>2942</v>
      </c>
      <c r="H2953">
        <f t="shared" ca="1" si="91"/>
        <v>-2.3961029483587085E-2</v>
      </c>
    </row>
    <row r="2954" spans="2:8">
      <c r="B2954" s="293">
        <f>'Historical VAR Data'!B1807</f>
        <v>43041</v>
      </c>
      <c r="C2954" s="292" t="str">
        <f>'Historical VAR Data'!F1807</f>
        <v>105.20</v>
      </c>
      <c r="D2954" s="329">
        <f t="shared" si="90"/>
        <v>0.81379310344827593</v>
      </c>
      <c r="E2954" s="329">
        <v>-2.7490757417763965E-3</v>
      </c>
      <c r="G2954">
        <v>2943</v>
      </c>
      <c r="H2954">
        <f t="shared" ca="1" si="91"/>
        <v>-2.5483111136442142E-2</v>
      </c>
    </row>
    <row r="2955" spans="2:8">
      <c r="B2955" s="293">
        <f>'Historical VAR Data'!B4529</f>
        <v>39003</v>
      </c>
      <c r="C2955" s="292" t="str">
        <f>'Historical VAR Data'!F4529</f>
        <v>58.00</v>
      </c>
      <c r="D2955" s="329">
        <f t="shared" si="90"/>
        <v>-0.7191147271054289</v>
      </c>
      <c r="E2955" s="329">
        <v>-2.7510316368637654E-3</v>
      </c>
      <c r="G2955">
        <v>2944</v>
      </c>
      <c r="H2955">
        <f t="shared" ca="1" si="91"/>
        <v>-5.2964552525858397E-3</v>
      </c>
    </row>
    <row r="2956" spans="2:8">
      <c r="B2956" s="293">
        <f>'Historical VAR Data'!B375</f>
        <v>45156</v>
      </c>
      <c r="C2956" s="292" t="str">
        <f>'Historical VAR Data'!F375</f>
        <v>206.49</v>
      </c>
      <c r="D2956" s="329">
        <f t="shared" ref="D2956:D3019" si="92">(C2956-C2957)/C2957</f>
        <v>2.2043761638733708</v>
      </c>
      <c r="E2956" s="329">
        <v>-2.7528252680382166E-3</v>
      </c>
      <c r="G2956">
        <v>2945</v>
      </c>
      <c r="H2956">
        <f t="shared" ca="1" si="91"/>
        <v>8.5853711545698201E-3</v>
      </c>
    </row>
    <row r="2957" spans="2:8">
      <c r="B2957" s="293">
        <f>'Historical VAR Data'!B4441</f>
        <v>39136</v>
      </c>
      <c r="C2957" s="292" t="str">
        <f>'Historical VAR Data'!F4441</f>
        <v>64.44</v>
      </c>
      <c r="D2957" s="329">
        <f t="shared" si="92"/>
        <v>1.3986013986014517E-3</v>
      </c>
      <c r="E2957" s="329">
        <v>-2.7855153203343672E-3</v>
      </c>
      <c r="G2957">
        <v>2946</v>
      </c>
      <c r="H2957">
        <f t="shared" ref="H2957:H3020" ca="1" si="93">_xlfn.NORM.INV(RAND(),N$12,N$13)</f>
        <v>1.3110548554898679E-2</v>
      </c>
    </row>
    <row r="2958" spans="2:8">
      <c r="B2958" s="293">
        <f>'Historical VAR Data'!B4445</f>
        <v>39132</v>
      </c>
      <c r="C2958" s="292" t="str">
        <f>'Historical VAR Data'!F4445</f>
        <v>64.35</v>
      </c>
      <c r="D2958" s="329">
        <f t="shared" si="92"/>
        <v>-0.27704752275025291</v>
      </c>
      <c r="E2958" s="329">
        <v>-2.7894002789401336E-3</v>
      </c>
      <c r="G2958">
        <v>2947</v>
      </c>
      <c r="H2958">
        <f t="shared" ca="1" si="93"/>
        <v>-2.9558153938267187E-3</v>
      </c>
    </row>
    <row r="2959" spans="2:8">
      <c r="B2959" s="293">
        <f>'Historical VAR Data'!B2119</f>
        <v>42579</v>
      </c>
      <c r="C2959" s="292" t="str">
        <f>'Historical VAR Data'!F2119</f>
        <v>89.01</v>
      </c>
      <c r="D2959" s="329">
        <f t="shared" si="92"/>
        <v>0.13852647735993856</v>
      </c>
      <c r="E2959" s="329">
        <v>-2.8008066323101052E-3</v>
      </c>
      <c r="G2959">
        <v>2948</v>
      </c>
      <c r="H2959">
        <f t="shared" ca="1" si="93"/>
        <v>1.6127375012917902E-2</v>
      </c>
    </row>
    <row r="2960" spans="2:8">
      <c r="B2960" s="293">
        <f>'Historical VAR Data'!B2504</f>
        <v>42009</v>
      </c>
      <c r="C2960" s="292" t="str">
        <f>'Historical VAR Data'!F2504</f>
        <v>78.18</v>
      </c>
      <c r="D2960" s="329">
        <f t="shared" si="92"/>
        <v>4.7848813831926115E-2</v>
      </c>
      <c r="E2960" s="329">
        <v>-2.8061224489795773E-3</v>
      </c>
      <c r="G2960">
        <v>2949</v>
      </c>
      <c r="H2960">
        <f t="shared" ca="1" si="93"/>
        <v>5.3890575820310519E-3</v>
      </c>
    </row>
    <row r="2961" spans="2:8">
      <c r="B2961" s="293">
        <f>'Historical VAR Data'!B2803</f>
        <v>41561</v>
      </c>
      <c r="C2961" s="292" t="str">
        <f>'Historical VAR Data'!F2803</f>
        <v>74.61</v>
      </c>
      <c r="D2961" s="329">
        <f t="shared" si="92"/>
        <v>-0.2205390722941914</v>
      </c>
      <c r="E2961" s="329">
        <v>-2.8067361668002375E-3</v>
      </c>
      <c r="G2961">
        <v>2950</v>
      </c>
      <c r="H2961">
        <f t="shared" ca="1" si="93"/>
        <v>-4.770561950214987E-3</v>
      </c>
    </row>
    <row r="2962" spans="2:8">
      <c r="B2962" s="293">
        <f>'Historical VAR Data'!B1656</f>
        <v>43263</v>
      </c>
      <c r="C2962" s="292" t="str">
        <f>'Historical VAR Data'!F1656</f>
        <v>95.72</v>
      </c>
      <c r="D2962" s="329">
        <f t="shared" si="92"/>
        <v>0.35312411648289521</v>
      </c>
      <c r="E2962" s="329">
        <v>-2.8127929992707162E-3</v>
      </c>
      <c r="G2962">
        <v>2951</v>
      </c>
      <c r="H2962">
        <f t="shared" ca="1" si="93"/>
        <v>8.5506390922268066E-3</v>
      </c>
    </row>
    <row r="2963" spans="2:8">
      <c r="B2963" s="293">
        <f>'Historical VAR Data'!B2216</f>
        <v>42433</v>
      </c>
      <c r="C2963" s="292" t="str">
        <f>'Historical VAR Data'!F2216</f>
        <v>70.74</v>
      </c>
      <c r="D2963" s="329">
        <f t="shared" si="92"/>
        <v>0.82507739938080493</v>
      </c>
      <c r="E2963" s="329">
        <v>-2.8192839018889603E-3</v>
      </c>
      <c r="G2963">
        <v>2952</v>
      </c>
      <c r="H2963">
        <f t="shared" ca="1" si="93"/>
        <v>-1.7988417927565859E-3</v>
      </c>
    </row>
    <row r="2964" spans="2:8">
      <c r="B2964" s="293">
        <f>'Historical VAR Data'!B4840</f>
        <v>38546</v>
      </c>
      <c r="C2964" s="292" t="str">
        <f>'Historical VAR Data'!F4840</f>
        <v>38.76</v>
      </c>
      <c r="D2964" s="329">
        <f t="shared" si="92"/>
        <v>-0.57579074094341687</v>
      </c>
      <c r="E2964" s="329">
        <v>-2.8299459737586683E-3</v>
      </c>
      <c r="G2964">
        <v>2953</v>
      </c>
      <c r="H2964">
        <f t="shared" ca="1" si="93"/>
        <v>-5.1766184824670615E-5</v>
      </c>
    </row>
    <row r="2965" spans="2:8">
      <c r="B2965" s="293">
        <f>'Historical VAR Data'!B3858</f>
        <v>40003</v>
      </c>
      <c r="C2965" s="292" t="str">
        <f>'Historical VAR Data'!F3858</f>
        <v>91.37</v>
      </c>
      <c r="D2965" s="329">
        <f t="shared" si="92"/>
        <v>0.4647322859890991</v>
      </c>
      <c r="E2965" s="329">
        <v>-2.8374986358178644E-3</v>
      </c>
      <c r="G2965">
        <v>2954</v>
      </c>
      <c r="H2965">
        <f t="shared" ca="1" si="93"/>
        <v>2.4025575988547061E-2</v>
      </c>
    </row>
    <row r="2966" spans="2:8">
      <c r="B2966" s="293">
        <f>'Historical VAR Data'!B2704</f>
        <v>41705</v>
      </c>
      <c r="C2966" s="292" t="str">
        <f>'Historical VAR Data'!F2704</f>
        <v>62.38</v>
      </c>
      <c r="D2966" s="329">
        <f t="shared" si="92"/>
        <v>-0.14148086980456914</v>
      </c>
      <c r="E2966" s="329">
        <v>-2.8772378516623994E-3</v>
      </c>
      <c r="G2966">
        <v>2955</v>
      </c>
      <c r="H2966">
        <f t="shared" ca="1" si="93"/>
        <v>4.3988175641133394E-2</v>
      </c>
    </row>
    <row r="2967" spans="2:8">
      <c r="B2967" s="293">
        <f>'Historical VAR Data'!B4377</f>
        <v>39232</v>
      </c>
      <c r="C2967" s="292" t="str">
        <f>'Historical VAR Data'!F4377</f>
        <v>72.66</v>
      </c>
      <c r="D2967" s="329">
        <f t="shared" si="92"/>
        <v>-0.2187936780991292</v>
      </c>
      <c r="E2967" s="329">
        <v>-2.8818443804035673E-3</v>
      </c>
      <c r="G2967">
        <v>2956</v>
      </c>
      <c r="H2967">
        <f t="shared" ca="1" si="93"/>
        <v>2.8976154589155012E-3</v>
      </c>
    </row>
    <row r="2968" spans="2:8">
      <c r="B2968" s="293">
        <f>'Historical VAR Data'!B3529</f>
        <v>40485</v>
      </c>
      <c r="C2968" s="292" t="str">
        <f>'Historical VAR Data'!F3529</f>
        <v>93.01</v>
      </c>
      <c r="D2968" s="329">
        <f t="shared" si="92"/>
        <v>0.13468342076369411</v>
      </c>
      <c r="E2968" s="329">
        <v>-2.8945111492280876E-3</v>
      </c>
      <c r="G2968">
        <v>2957</v>
      </c>
      <c r="H2968">
        <f t="shared" ca="1" si="93"/>
        <v>3.0643465696885918E-3</v>
      </c>
    </row>
    <row r="2969" spans="2:8">
      <c r="B2969" s="293">
        <f>'Historical VAR Data'!B2638</f>
        <v>41806</v>
      </c>
      <c r="C2969" s="292" t="str">
        <f>'Historical VAR Data'!F2638</f>
        <v>81.97</v>
      </c>
      <c r="D2969" s="329">
        <f t="shared" si="92"/>
        <v>-0.1396032329169728</v>
      </c>
      <c r="E2969" s="329">
        <v>-2.9193528767789186E-3</v>
      </c>
      <c r="G2969">
        <v>2958</v>
      </c>
      <c r="H2969">
        <f t="shared" ca="1" si="93"/>
        <v>1.5253165508096278E-2</v>
      </c>
    </row>
    <row r="2970" spans="2:8">
      <c r="B2970" s="293">
        <f>'Historical VAR Data'!B3705</f>
        <v>40232</v>
      </c>
      <c r="C2970" s="292" t="str">
        <f>'Historical VAR Data'!F3705</f>
        <v>95.27</v>
      </c>
      <c r="D2970" s="329">
        <f t="shared" si="92"/>
        <v>7.7593032462391132E-2</v>
      </c>
      <c r="E2970" s="329">
        <v>-2.9304029304029425E-3</v>
      </c>
      <c r="G2970">
        <v>2959</v>
      </c>
      <c r="H2970">
        <f t="shared" ca="1" si="93"/>
        <v>-1.170404562647198E-2</v>
      </c>
    </row>
    <row r="2971" spans="2:8">
      <c r="B2971" s="293">
        <f>'Historical VAR Data'!B4139</f>
        <v>39581</v>
      </c>
      <c r="C2971" s="292" t="str">
        <f>'Historical VAR Data'!F4139</f>
        <v>88.41</v>
      </c>
      <c r="D2971" s="329">
        <f t="shared" si="92"/>
        <v>2.1537066424846714E-3</v>
      </c>
      <c r="E2971" s="329">
        <v>-2.9322205932108391E-3</v>
      </c>
      <c r="G2971">
        <v>2960</v>
      </c>
      <c r="H2971">
        <f t="shared" ca="1" si="93"/>
        <v>-2.1360135241178649E-2</v>
      </c>
    </row>
    <row r="2972" spans="2:8">
      <c r="B2972" s="293">
        <f>'Historical VAR Data'!B1341</f>
        <v>43734</v>
      </c>
      <c r="C2972" s="292" t="str">
        <f>'Historical VAR Data'!F1341</f>
        <v>88.22</v>
      </c>
      <c r="D2972" s="329">
        <f t="shared" si="92"/>
        <v>0.18336686787391016</v>
      </c>
      <c r="E2972" s="329">
        <v>-2.9385171790235658E-3</v>
      </c>
      <c r="G2972">
        <v>2961</v>
      </c>
      <c r="H2972">
        <f t="shared" ca="1" si="93"/>
        <v>3.9424578460395257E-3</v>
      </c>
    </row>
    <row r="2973" spans="2:8">
      <c r="B2973" s="293">
        <f>'Historical VAR Data'!B2393</f>
        <v>42173</v>
      </c>
      <c r="C2973" s="292" t="str">
        <f>'Historical VAR Data'!F2393</f>
        <v>74.55</v>
      </c>
      <c r="D2973" s="329">
        <f t="shared" si="92"/>
        <v>-0.18355054210929805</v>
      </c>
      <c r="E2973" s="329">
        <v>-2.9423565601176794E-3</v>
      </c>
      <c r="G2973">
        <v>2962</v>
      </c>
      <c r="H2973">
        <f t="shared" ca="1" si="93"/>
        <v>3.7616887718876897E-2</v>
      </c>
    </row>
    <row r="2974" spans="2:8">
      <c r="B2974" s="293">
        <f>'Historical VAR Data'!B3414</f>
        <v>40658</v>
      </c>
      <c r="C2974" s="292" t="str">
        <f>'Historical VAR Data'!F3414</f>
        <v>91.31</v>
      </c>
      <c r="D2974" s="329">
        <f t="shared" si="92"/>
        <v>8.9748179973743833E-2</v>
      </c>
      <c r="E2974" s="329">
        <v>-2.9482419742301379E-3</v>
      </c>
      <c r="G2974">
        <v>2963</v>
      </c>
      <c r="H2974">
        <f t="shared" ca="1" si="93"/>
        <v>-1.1286262260999796E-2</v>
      </c>
    </row>
    <row r="2975" spans="2:8">
      <c r="B2975" s="293">
        <f>'Historical VAR Data'!B3028</f>
        <v>41229</v>
      </c>
      <c r="C2975" s="292" t="str">
        <f>'Historical VAR Data'!F3028</f>
        <v>83.79</v>
      </c>
      <c r="D2975" s="329">
        <f t="shared" si="92"/>
        <v>-0.13565091809366611</v>
      </c>
      <c r="E2975" s="329">
        <v>-2.9747739171822941E-3</v>
      </c>
      <c r="G2975">
        <v>2964</v>
      </c>
      <c r="H2975">
        <f t="shared" ca="1" si="93"/>
        <v>9.2901784952898036E-3</v>
      </c>
    </row>
    <row r="2976" spans="2:8">
      <c r="B2976" s="293">
        <f>'Historical VAR Data'!B1849</f>
        <v>42979</v>
      </c>
      <c r="C2976" s="292" t="str">
        <f>'Historical VAR Data'!F1849</f>
        <v>96.94</v>
      </c>
      <c r="D2976" s="329">
        <f t="shared" si="92"/>
        <v>-0.60237899917965543</v>
      </c>
      <c r="E2976" s="329">
        <v>-2.9826185333745371E-3</v>
      </c>
      <c r="G2976">
        <v>2965</v>
      </c>
      <c r="H2976">
        <f t="shared" ca="1" si="93"/>
        <v>-1.648143887714918E-3</v>
      </c>
    </row>
    <row r="2977" spans="2:8">
      <c r="B2977" s="293">
        <f>'Historical VAR Data'!B314</f>
        <v>45247</v>
      </c>
      <c r="C2977" s="292" t="str">
        <f>'Historical VAR Data'!F314</f>
        <v>243.80</v>
      </c>
      <c r="D2977" s="329">
        <f t="shared" si="92"/>
        <v>2.0436953807740328</v>
      </c>
      <c r="E2977" s="329">
        <v>-2.9853187747924171E-3</v>
      </c>
      <c r="G2977">
        <v>2966</v>
      </c>
      <c r="H2977">
        <f t="shared" ca="1" si="93"/>
        <v>2.4490614101237828E-2</v>
      </c>
    </row>
    <row r="2978" spans="2:8">
      <c r="B2978" s="293">
        <f>'Historical VAR Data'!B1026</f>
        <v>44197</v>
      </c>
      <c r="C2978" s="292" t="str">
        <f>'Historical VAR Data'!F1026</f>
        <v>80.10</v>
      </c>
      <c r="D2978" s="329">
        <f t="shared" si="92"/>
        <v>-0.331274002337619</v>
      </c>
      <c r="E2978" s="329">
        <v>-2.9873039581778576E-3</v>
      </c>
      <c r="G2978">
        <v>2967</v>
      </c>
      <c r="H2978">
        <f t="shared" ca="1" si="93"/>
        <v>-2.8691587393084042E-2</v>
      </c>
    </row>
    <row r="2979" spans="2:8">
      <c r="B2979" s="293">
        <f>'Historical VAR Data'!B745</f>
        <v>44610</v>
      </c>
      <c r="C2979" s="292" t="str">
        <f>'Historical VAR Data'!F745</f>
        <v>119.78</v>
      </c>
      <c r="D2979" s="329">
        <f t="shared" si="92"/>
        <v>0.56965011138776045</v>
      </c>
      <c r="E2979" s="329">
        <v>-2.9965040785749912E-3</v>
      </c>
      <c r="G2979">
        <v>2968</v>
      </c>
      <c r="H2979">
        <f t="shared" ca="1" si="93"/>
        <v>-2.2616580735342527E-2</v>
      </c>
    </row>
    <row r="2980" spans="2:8">
      <c r="B2980" s="293">
        <f>'Historical VAR Data'!B2960</f>
        <v>41327</v>
      </c>
      <c r="C2980" s="292" t="str">
        <f>'Historical VAR Data'!F2960</f>
        <v>76.31</v>
      </c>
      <c r="D2980" s="329">
        <f t="shared" si="92"/>
        <v>-0.36099480823982583</v>
      </c>
      <c r="E2980" s="329">
        <v>-3.0049647243272008E-3</v>
      </c>
      <c r="G2980">
        <v>2969</v>
      </c>
      <c r="H2980">
        <f t="shared" ca="1" si="93"/>
        <v>1.0178782209751094E-2</v>
      </c>
    </row>
    <row r="2981" spans="2:8">
      <c r="B2981" s="293">
        <f>'Historical VAR Data'!B744</f>
        <v>44613</v>
      </c>
      <c r="C2981" s="292" t="str">
        <f>'Historical VAR Data'!F744</f>
        <v>119.42</v>
      </c>
      <c r="D2981" s="329">
        <f t="shared" si="92"/>
        <v>0.71506534539709909</v>
      </c>
      <c r="E2981" s="329">
        <v>-3.0055101018533932E-3</v>
      </c>
      <c r="G2981">
        <v>2970</v>
      </c>
      <c r="H2981">
        <f t="shared" ca="1" si="93"/>
        <v>6.8302043656219402E-3</v>
      </c>
    </row>
    <row r="2982" spans="2:8">
      <c r="B2982" s="293">
        <f>'Historical VAR Data'!B2848</f>
        <v>41492</v>
      </c>
      <c r="C2982" s="292" t="str">
        <f>'Historical VAR Data'!F2848</f>
        <v>69.63</v>
      </c>
      <c r="D2982" s="329">
        <f t="shared" si="92"/>
        <v>-0.15548817465130391</v>
      </c>
      <c r="E2982" s="329">
        <v>-3.0068728522337908E-3</v>
      </c>
      <c r="G2982">
        <v>2971</v>
      </c>
      <c r="H2982">
        <f t="shared" ca="1" si="93"/>
        <v>-1.8761362005395892E-2</v>
      </c>
    </row>
    <row r="2983" spans="2:8">
      <c r="B2983" s="293">
        <f>'Historical VAR Data'!B3303</f>
        <v>40816</v>
      </c>
      <c r="C2983" s="292" t="str">
        <f>'Historical VAR Data'!F3303</f>
        <v>82.45</v>
      </c>
      <c r="D2983" s="329">
        <f t="shared" si="92"/>
        <v>-0.16599231236091438</v>
      </c>
      <c r="E2983" s="329">
        <v>-3.0229746070133011E-3</v>
      </c>
      <c r="G2983">
        <v>2972</v>
      </c>
      <c r="H2983">
        <f t="shared" ca="1" si="93"/>
        <v>8.2945815623801447E-3</v>
      </c>
    </row>
    <row r="2984" spans="2:8">
      <c r="B2984" s="293">
        <f>'Historical VAR Data'!B1673</f>
        <v>43238</v>
      </c>
      <c r="C2984" s="292" t="str">
        <f>'Historical VAR Data'!F1673</f>
        <v>98.86</v>
      </c>
      <c r="D2984" s="329">
        <f t="shared" si="92"/>
        <v>1.7377457767931321</v>
      </c>
      <c r="E2984" s="329">
        <v>-3.0254134731746386E-3</v>
      </c>
      <c r="G2984">
        <v>2973</v>
      </c>
      <c r="H2984">
        <f t="shared" ca="1" si="93"/>
        <v>1.6125244832170454E-2</v>
      </c>
    </row>
    <row r="2985" spans="2:8">
      <c r="B2985" s="293">
        <f>'Historical VAR Data'!B4876</f>
        <v>38496</v>
      </c>
      <c r="C2985" s="292" t="str">
        <f>'Historical VAR Data'!F4876</f>
        <v>36.11</v>
      </c>
      <c r="D2985" s="329">
        <f t="shared" si="92"/>
        <v>-0.76529086772830679</v>
      </c>
      <c r="E2985" s="329">
        <v>-3.0369961347321765E-3</v>
      </c>
      <c r="G2985">
        <v>2974</v>
      </c>
      <c r="H2985">
        <f t="shared" ca="1" si="93"/>
        <v>5.3055655535085783E-3</v>
      </c>
    </row>
    <row r="2986" spans="2:8">
      <c r="B2986" s="293">
        <f>'Historical VAR Data'!B609</f>
        <v>44812</v>
      </c>
      <c r="C2986" s="292" t="str">
        <f>'Historical VAR Data'!F609</f>
        <v>153.85</v>
      </c>
      <c r="D2986" s="329">
        <f t="shared" si="92"/>
        <v>0.53252315967725861</v>
      </c>
      <c r="E2986" s="329">
        <v>-3.0456194919647414E-3</v>
      </c>
      <c r="G2986">
        <v>2975</v>
      </c>
      <c r="H2986">
        <f t="shared" ca="1" si="93"/>
        <v>-9.0830994833242737E-3</v>
      </c>
    </row>
    <row r="2987" spans="2:8">
      <c r="B2987" s="293">
        <f>'Historical VAR Data'!B3802</f>
        <v>40085</v>
      </c>
      <c r="C2987" s="292" t="str">
        <f>'Historical VAR Data'!F3802</f>
        <v>100.39</v>
      </c>
      <c r="D2987" s="329">
        <f t="shared" si="92"/>
        <v>0.41513955455314355</v>
      </c>
      <c r="E2987" s="329">
        <v>-3.0784508440913831E-3</v>
      </c>
      <c r="G2987">
        <v>2976</v>
      </c>
      <c r="H2987">
        <f t="shared" ca="1" si="93"/>
        <v>6.6244679602560732E-4</v>
      </c>
    </row>
    <row r="2988" spans="2:8">
      <c r="B2988" s="293">
        <f>'Historical VAR Data'!B2212</f>
        <v>42440</v>
      </c>
      <c r="C2988" s="292" t="str">
        <f>'Historical VAR Data'!F2212</f>
        <v>70.94</v>
      </c>
      <c r="D2988" s="329">
        <f t="shared" si="92"/>
        <v>0</v>
      </c>
      <c r="E2988" s="329">
        <v>-3.0916245081506308E-3</v>
      </c>
      <c r="G2988">
        <v>2977</v>
      </c>
      <c r="H2988">
        <f t="shared" ca="1" si="93"/>
        <v>-2.0868500913786715E-2</v>
      </c>
    </row>
    <row r="2989" spans="2:8">
      <c r="B2989" s="293">
        <f>'Historical VAR Data'!B2217</f>
        <v>42432</v>
      </c>
      <c r="C2989" s="292" t="str">
        <f>'Historical VAR Data'!F2217</f>
        <v>70.94</v>
      </c>
      <c r="D2989" s="329">
        <f t="shared" si="92"/>
        <v>-0.11700273836196173</v>
      </c>
      <c r="E2989" s="329">
        <v>-3.0916245081506308E-3</v>
      </c>
      <c r="G2989">
        <v>2978</v>
      </c>
      <c r="H2989">
        <f t="shared" ca="1" si="93"/>
        <v>-7.2822293735755441E-3</v>
      </c>
    </row>
    <row r="2990" spans="2:8">
      <c r="B2990" s="293">
        <f>'Historical VAR Data'!B2160</f>
        <v>42521</v>
      </c>
      <c r="C2990" s="292" t="str">
        <f>'Historical VAR Data'!F2160</f>
        <v>80.34</v>
      </c>
      <c r="D2990" s="329">
        <f t="shared" si="92"/>
        <v>1.5177060482607334</v>
      </c>
      <c r="E2990" s="329">
        <v>-3.1021218513463209E-3</v>
      </c>
      <c r="G2990">
        <v>2979</v>
      </c>
      <c r="H2990">
        <f t="shared" ca="1" si="93"/>
        <v>-9.1772563015178454E-3</v>
      </c>
    </row>
    <row r="2991" spans="2:8">
      <c r="B2991" s="293">
        <f>'Historical VAR Data'!B5011</f>
        <v>38301</v>
      </c>
      <c r="C2991" s="292" t="str">
        <f>'Historical VAR Data'!F5011</f>
        <v>31.91</v>
      </c>
      <c r="D2991" s="329">
        <f t="shared" si="92"/>
        <v>-0.64182287574363006</v>
      </c>
      <c r="E2991" s="329">
        <v>-3.124023742580377E-3</v>
      </c>
      <c r="G2991">
        <v>2980</v>
      </c>
      <c r="H2991">
        <f t="shared" ca="1" si="93"/>
        <v>3.2604441565123967E-3</v>
      </c>
    </row>
    <row r="2992" spans="2:8">
      <c r="B2992" s="293">
        <f>'Historical VAR Data'!B2095</f>
        <v>42614</v>
      </c>
      <c r="C2992" s="292" t="str">
        <f>'Historical VAR Data'!F2095</f>
        <v>89.09</v>
      </c>
      <c r="D2992" s="329">
        <f t="shared" si="92"/>
        <v>0.12586882345507402</v>
      </c>
      <c r="E2992" s="329">
        <v>-3.133042407966892E-3</v>
      </c>
      <c r="G2992">
        <v>2981</v>
      </c>
      <c r="H2992">
        <f t="shared" ca="1" si="93"/>
        <v>-8.6027116477293553E-3</v>
      </c>
    </row>
    <row r="2993" spans="2:8">
      <c r="B2993" s="293">
        <f>'Historical VAR Data'!B2172</f>
        <v>42503</v>
      </c>
      <c r="C2993" s="292" t="str">
        <f>'Historical VAR Data'!F2172</f>
        <v>79.13</v>
      </c>
      <c r="D2993" s="329">
        <f t="shared" si="92"/>
        <v>-0.62591594572873821</v>
      </c>
      <c r="E2993" s="329">
        <v>-3.1494079113126732E-3</v>
      </c>
      <c r="G2993">
        <v>2982</v>
      </c>
      <c r="H2993">
        <f t="shared" ca="1" si="93"/>
        <v>1.2743561067374273E-2</v>
      </c>
    </row>
    <row r="2994" spans="2:8">
      <c r="B2994" s="293">
        <f>'Historical VAR Data'!B367</f>
        <v>45168</v>
      </c>
      <c r="C2994" s="292" t="str">
        <f>'Historical VAR Data'!F367</f>
        <v>211.53</v>
      </c>
      <c r="D2994" s="329">
        <f t="shared" si="92"/>
        <v>1.6901945822205267</v>
      </c>
      <c r="E2994" s="329">
        <v>-3.157398680490045E-3</v>
      </c>
      <c r="G2994">
        <v>2983</v>
      </c>
      <c r="H2994">
        <f t="shared" ca="1" si="93"/>
        <v>1.3833529348372314E-2</v>
      </c>
    </row>
    <row r="2995" spans="2:8">
      <c r="B2995" s="293">
        <f>'Historical VAR Data'!B4083</f>
        <v>39660</v>
      </c>
      <c r="C2995" s="292" t="str">
        <f>'Historical VAR Data'!F4083</f>
        <v>78.63</v>
      </c>
      <c r="D2995" s="329">
        <f t="shared" si="92"/>
        <v>-0.19046638525687223</v>
      </c>
      <c r="E2995" s="329">
        <v>-3.1693711967545643E-3</v>
      </c>
      <c r="G2995">
        <v>2984</v>
      </c>
      <c r="H2995">
        <f t="shared" ca="1" si="93"/>
        <v>1.3129159916327758E-2</v>
      </c>
    </row>
    <row r="2996" spans="2:8">
      <c r="B2996" s="293">
        <f>'Historical VAR Data'!B3818</f>
        <v>40059</v>
      </c>
      <c r="C2996" s="292" t="str">
        <f>'Historical VAR Data'!F3818</f>
        <v>97.13</v>
      </c>
      <c r="D2996" s="329">
        <f t="shared" si="92"/>
        <v>0.29317001730794828</v>
      </c>
      <c r="E2996" s="329">
        <v>-3.1814449917898428E-3</v>
      </c>
      <c r="G2996">
        <v>2985</v>
      </c>
      <c r="H2996">
        <f t="shared" ca="1" si="93"/>
        <v>-2.821366254067826E-2</v>
      </c>
    </row>
    <row r="2997" spans="2:8">
      <c r="B2997" s="293">
        <f>'Historical VAR Data'!B2296</f>
        <v>42314</v>
      </c>
      <c r="C2997" s="292" t="str">
        <f>'Historical VAR Data'!F2296</f>
        <v>75.11</v>
      </c>
      <c r="D2997" s="329">
        <f t="shared" si="92"/>
        <v>-3.6186321057359257E-2</v>
      </c>
      <c r="E2997" s="329">
        <v>-3.1851360318512927E-3</v>
      </c>
      <c r="G2997">
        <v>2986</v>
      </c>
      <c r="H2997">
        <f t="shared" ca="1" si="93"/>
        <v>2.2760259348446849E-2</v>
      </c>
    </row>
    <row r="2998" spans="2:8">
      <c r="B2998" s="293">
        <f>'Historical VAR Data'!B2483</f>
        <v>42039</v>
      </c>
      <c r="C2998" s="292" t="str">
        <f>'Historical VAR Data'!F2483</f>
        <v>77.93</v>
      </c>
      <c r="D2998" s="329">
        <f t="shared" si="92"/>
        <v>-0.13545595739960056</v>
      </c>
      <c r="E2998" s="329">
        <v>-3.1977487848554613E-3</v>
      </c>
      <c r="G2998">
        <v>2987</v>
      </c>
      <c r="H2998">
        <f t="shared" ca="1" si="93"/>
        <v>3.265869480503638E-2</v>
      </c>
    </row>
    <row r="2999" spans="2:8">
      <c r="B2999" s="293">
        <f>'Historical VAR Data'!B1918</f>
        <v>42879</v>
      </c>
      <c r="C2999" s="292" t="str">
        <f>'Historical VAR Data'!F1918</f>
        <v>90.14</v>
      </c>
      <c r="D2999" s="329">
        <f t="shared" si="92"/>
        <v>-0.77436795994993746</v>
      </c>
      <c r="E2999" s="329">
        <v>-3.206900364923214E-3</v>
      </c>
      <c r="G2999">
        <v>2988</v>
      </c>
      <c r="H2999">
        <f t="shared" ca="1" si="93"/>
        <v>8.080353095415908E-3</v>
      </c>
    </row>
    <row r="3000" spans="2:8">
      <c r="B3000" s="293">
        <f>'Historical VAR Data'!B120</f>
        <v>45539</v>
      </c>
      <c r="C3000" s="292" t="str">
        <f>'Historical VAR Data'!F120</f>
        <v>399.50</v>
      </c>
      <c r="D3000" s="329">
        <f t="shared" si="92"/>
        <v>2.9232053422370621</v>
      </c>
      <c r="E3000" s="329">
        <v>-3.2186431797201036E-3</v>
      </c>
      <c r="G3000">
        <v>2989</v>
      </c>
      <c r="H3000">
        <f t="shared" ca="1" si="93"/>
        <v>4.7150037995288751E-3</v>
      </c>
    </row>
    <row r="3001" spans="2:8">
      <c r="B3001" s="293">
        <f>'Historical VAR Data'!B1588</f>
        <v>43362</v>
      </c>
      <c r="C3001" s="292" t="str">
        <f>'Historical VAR Data'!F1588</f>
        <v>101.83</v>
      </c>
      <c r="D3001" s="329">
        <f t="shared" si="92"/>
        <v>0.14095238095238094</v>
      </c>
      <c r="E3001" s="329">
        <v>-3.2302270947533115E-3</v>
      </c>
      <c r="G3001">
        <v>2990</v>
      </c>
      <c r="H3001">
        <f t="shared" ca="1" si="93"/>
        <v>-2.5998430634607351E-3</v>
      </c>
    </row>
    <row r="3002" spans="2:8">
      <c r="B3002" s="293">
        <f>'Historical VAR Data'!B3964</f>
        <v>39843</v>
      </c>
      <c r="C3002" s="292" t="str">
        <f>'Historical VAR Data'!F3964</f>
        <v>89.25</v>
      </c>
      <c r="D3002" s="329">
        <f t="shared" si="92"/>
        <v>-0.35377597567156621</v>
      </c>
      <c r="E3002" s="329">
        <v>-3.2387759660487628E-3</v>
      </c>
      <c r="G3002">
        <v>2991</v>
      </c>
      <c r="H3002">
        <f t="shared" ca="1" si="93"/>
        <v>-1.0285492680045078E-2</v>
      </c>
    </row>
    <row r="3003" spans="2:8">
      <c r="B3003" s="293">
        <f>'Historical VAR Data'!B710</f>
        <v>44663</v>
      </c>
      <c r="C3003" s="292" t="str">
        <f>'Historical VAR Data'!F710</f>
        <v>138.11</v>
      </c>
      <c r="D3003" s="329">
        <f t="shared" si="92"/>
        <v>0.4539425202652913</v>
      </c>
      <c r="E3003" s="329">
        <v>-3.2476905311777469E-3</v>
      </c>
      <c r="G3003">
        <v>2992</v>
      </c>
      <c r="H3003">
        <f t="shared" ca="1" si="93"/>
        <v>-1.0206715064426141E-2</v>
      </c>
    </row>
    <row r="3004" spans="2:8">
      <c r="B3004" s="293">
        <f>'Historical VAR Data'!B3595</f>
        <v>40392</v>
      </c>
      <c r="C3004" s="292" t="str">
        <f>'Historical VAR Data'!F3595</f>
        <v>94.99</v>
      </c>
      <c r="D3004" s="329">
        <f t="shared" si="92"/>
        <v>0.19529382156788722</v>
      </c>
      <c r="E3004" s="329">
        <v>-3.2528856243442001E-3</v>
      </c>
      <c r="G3004">
        <v>2993</v>
      </c>
      <c r="H3004">
        <f t="shared" ca="1" si="93"/>
        <v>1.2595237841735874E-2</v>
      </c>
    </row>
    <row r="3005" spans="2:8">
      <c r="B3005" s="293">
        <f>'Historical VAR Data'!B3108</f>
        <v>41107</v>
      </c>
      <c r="C3005" s="292" t="str">
        <f>'Historical VAR Data'!F3108</f>
        <v>79.47</v>
      </c>
      <c r="D3005" s="329">
        <f t="shared" si="92"/>
        <v>-0.18742331288343558</v>
      </c>
      <c r="E3005" s="329">
        <v>-3.2610058948953353E-3</v>
      </c>
      <c r="G3005">
        <v>2994</v>
      </c>
      <c r="H3005">
        <f t="shared" ca="1" si="93"/>
        <v>-6.2483220504021067E-3</v>
      </c>
    </row>
    <row r="3006" spans="2:8">
      <c r="B3006" s="293">
        <f>'Historical VAR Data'!B1981</f>
        <v>42783</v>
      </c>
      <c r="C3006" s="292" t="str">
        <f>'Historical VAR Data'!F1981</f>
        <v>97.80</v>
      </c>
      <c r="D3006" s="329">
        <f t="shared" si="92"/>
        <v>0.39475185396463192</v>
      </c>
      <c r="E3006" s="329">
        <v>-3.2613126783531121E-3</v>
      </c>
      <c r="G3006">
        <v>2995</v>
      </c>
      <c r="H3006">
        <f t="shared" ca="1" si="93"/>
        <v>-2.4095548616102476E-2</v>
      </c>
    </row>
    <row r="3007" spans="2:8">
      <c r="B3007" s="293">
        <f>'Historical VAR Data'!B2758</f>
        <v>41627</v>
      </c>
      <c r="C3007" s="292" t="str">
        <f>'Historical VAR Data'!F2758</f>
        <v>70.12</v>
      </c>
      <c r="D3007" s="329">
        <f t="shared" si="92"/>
        <v>-0.30166318095807182</v>
      </c>
      <c r="E3007" s="329">
        <v>-3.269367448471781E-3</v>
      </c>
      <c r="G3007">
        <v>2996</v>
      </c>
      <c r="H3007">
        <f t="shared" ca="1" si="93"/>
        <v>2.386807506177489E-2</v>
      </c>
    </row>
    <row r="3008" spans="2:8">
      <c r="B3008" s="293">
        <f>'Historical VAR Data'!B1579</f>
        <v>43377</v>
      </c>
      <c r="C3008" s="292" t="str">
        <f>'Historical VAR Data'!F1579</f>
        <v>100.41</v>
      </c>
      <c r="D3008" s="329">
        <f t="shared" si="92"/>
        <v>2.8965241709947268E-3</v>
      </c>
      <c r="E3008" s="329">
        <v>-3.275759380583664E-3</v>
      </c>
      <c r="G3008">
        <v>2997</v>
      </c>
      <c r="H3008">
        <f t="shared" ca="1" si="93"/>
        <v>-6.3024144363679245E-3</v>
      </c>
    </row>
    <row r="3009" spans="2:8">
      <c r="B3009" s="293">
        <f>'Historical VAR Data'!B1439</f>
        <v>43591</v>
      </c>
      <c r="C3009" s="292" t="str">
        <f>'Historical VAR Data'!F1439</f>
        <v>100.12</v>
      </c>
      <c r="D3009" s="329">
        <f t="shared" si="92"/>
        <v>0.18289224952741026</v>
      </c>
      <c r="E3009" s="329">
        <v>-3.2852165256346271E-3</v>
      </c>
      <c r="G3009">
        <v>2998</v>
      </c>
      <c r="H3009">
        <f t="shared" ca="1" si="93"/>
        <v>1.907153863095094E-2</v>
      </c>
    </row>
    <row r="3010" spans="2:8">
      <c r="B3010" s="293">
        <f>'Historical VAR Data'!B3955</f>
        <v>39856</v>
      </c>
      <c r="C3010" s="292" t="str">
        <f>'Historical VAR Data'!F3955</f>
        <v>84.64</v>
      </c>
      <c r="D3010" s="329">
        <f t="shared" si="92"/>
        <v>-0.11870054144106627</v>
      </c>
      <c r="E3010" s="329">
        <v>-3.2972209138012378E-3</v>
      </c>
      <c r="G3010">
        <v>2999</v>
      </c>
      <c r="H3010">
        <f t="shared" ca="1" si="93"/>
        <v>1.1021014988643361E-2</v>
      </c>
    </row>
    <row r="3011" spans="2:8">
      <c r="B3011" s="293">
        <f>'Historical VAR Data'!B3487</f>
        <v>40548</v>
      </c>
      <c r="C3011" s="292" t="str">
        <f>'Historical VAR Data'!F3487</f>
        <v>96.04</v>
      </c>
      <c r="D3011" s="329">
        <f t="shared" si="92"/>
        <v>6.8535825545171458E-2</v>
      </c>
      <c r="E3011" s="329">
        <v>-3.3208800332087296E-3</v>
      </c>
      <c r="G3011">
        <v>3000</v>
      </c>
      <c r="H3011">
        <f t="shared" ca="1" si="93"/>
        <v>2.4308787866016398E-3</v>
      </c>
    </row>
    <row r="3012" spans="2:8">
      <c r="B3012" s="293">
        <f>'Historical VAR Data'!B1527</f>
        <v>43454</v>
      </c>
      <c r="C3012" s="292" t="str">
        <f>'Historical VAR Data'!F1527</f>
        <v>89.88</v>
      </c>
      <c r="D3012" s="329">
        <f t="shared" si="92"/>
        <v>-3.1569873935998347E-2</v>
      </c>
      <c r="E3012" s="329">
        <v>-3.3266799733866858E-3</v>
      </c>
      <c r="G3012">
        <v>3001</v>
      </c>
      <c r="H3012">
        <f t="shared" ca="1" si="93"/>
        <v>1.6842338629312847E-2</v>
      </c>
    </row>
    <row r="3013" spans="2:8">
      <c r="B3013" s="293">
        <f>'Historical VAR Data'!B3579</f>
        <v>40414</v>
      </c>
      <c r="C3013" s="292" t="str">
        <f>'Historical VAR Data'!F3579</f>
        <v>92.81</v>
      </c>
      <c r="D3013" s="329">
        <f t="shared" si="92"/>
        <v>-5.4984217493126888E-2</v>
      </c>
      <c r="E3013" s="329">
        <v>-3.3290378006873094E-3</v>
      </c>
      <c r="G3013">
        <v>3002</v>
      </c>
      <c r="H3013">
        <f t="shared" ca="1" si="93"/>
        <v>-1.1995052897505286E-2</v>
      </c>
    </row>
    <row r="3014" spans="2:8">
      <c r="B3014" s="293">
        <f>'Historical VAR Data'!B916</f>
        <v>44362</v>
      </c>
      <c r="C3014" s="292" t="str">
        <f>'Historical VAR Data'!F916</f>
        <v>98.21</v>
      </c>
      <c r="D3014" s="329">
        <f t="shared" si="92"/>
        <v>0.65197645079899058</v>
      </c>
      <c r="E3014" s="329">
        <v>-3.3488938502132383E-3</v>
      </c>
      <c r="G3014">
        <v>3003</v>
      </c>
      <c r="H3014">
        <f t="shared" ca="1" si="93"/>
        <v>-2.5785873865249061E-2</v>
      </c>
    </row>
    <row r="3015" spans="2:8">
      <c r="B3015" s="293">
        <f>'Historical VAR Data'!B4482</f>
        <v>39072</v>
      </c>
      <c r="C3015" s="292" t="str">
        <f>'Historical VAR Data'!F4482</f>
        <v>59.45</v>
      </c>
      <c r="D3015" s="329">
        <f t="shared" si="92"/>
        <v>-0.28545673076923078</v>
      </c>
      <c r="E3015" s="329">
        <v>-3.3528918692371456E-3</v>
      </c>
      <c r="G3015">
        <v>3004</v>
      </c>
      <c r="H3015">
        <f t="shared" ca="1" si="93"/>
        <v>-7.4833589948946214E-3</v>
      </c>
    </row>
    <row r="3016" spans="2:8">
      <c r="B3016" s="293">
        <f>'Historical VAR Data'!B2150</f>
        <v>42535</v>
      </c>
      <c r="C3016" s="292" t="str">
        <f>'Historical VAR Data'!F2150</f>
        <v>83.20</v>
      </c>
      <c r="D3016" s="329">
        <f t="shared" si="92"/>
        <v>1.3351108616334548</v>
      </c>
      <c r="E3016" s="329">
        <v>-3.3540967896502289E-3</v>
      </c>
      <c r="G3016">
        <v>3005</v>
      </c>
      <c r="H3016">
        <f t="shared" ca="1" si="93"/>
        <v>1.1614589096722897E-2</v>
      </c>
    </row>
    <row r="3017" spans="2:8">
      <c r="B3017" s="293">
        <f>'Historical VAR Data'!B4985</f>
        <v>38337</v>
      </c>
      <c r="C3017" s="292" t="str">
        <f>'Historical VAR Data'!F4985</f>
        <v>35.63</v>
      </c>
      <c r="D3017" s="329">
        <f t="shared" si="92"/>
        <v>-0.70696603339090391</v>
      </c>
      <c r="E3017" s="329">
        <v>-3.3566433566432851E-3</v>
      </c>
      <c r="G3017">
        <v>3006</v>
      </c>
      <c r="H3017">
        <f t="shared" ca="1" si="93"/>
        <v>2.0118714173815461E-3</v>
      </c>
    </row>
    <row r="3018" spans="2:8">
      <c r="B3018" s="293">
        <f>'Historical VAR Data'!B720</f>
        <v>44649</v>
      </c>
      <c r="C3018" s="292" t="str">
        <f>'Historical VAR Data'!F720</f>
        <v>121.59</v>
      </c>
      <c r="D3018" s="329">
        <f t="shared" si="92"/>
        <v>0.32263678886108987</v>
      </c>
      <c r="E3018" s="329">
        <v>-3.3606557377048899E-3</v>
      </c>
      <c r="G3018">
        <v>3007</v>
      </c>
      <c r="H3018">
        <f t="shared" ca="1" si="93"/>
        <v>5.2728014966830954E-3</v>
      </c>
    </row>
    <row r="3019" spans="2:8">
      <c r="B3019" s="293">
        <f>'Historical VAR Data'!B3506</f>
        <v>40520</v>
      </c>
      <c r="C3019" s="292" t="str">
        <f>'Historical VAR Data'!F3506</f>
        <v>91.93</v>
      </c>
      <c r="D3019" s="329">
        <f t="shared" si="92"/>
        <v>6.9575334496800506E-2</v>
      </c>
      <c r="E3019" s="329">
        <v>-3.360797918473418E-3</v>
      </c>
      <c r="G3019">
        <v>3008</v>
      </c>
      <c r="H3019">
        <f t="shared" ca="1" si="93"/>
        <v>3.5446381816634731E-2</v>
      </c>
    </row>
    <row r="3020" spans="2:8">
      <c r="B3020" s="293">
        <f>'Historical VAR Data'!B3226</f>
        <v>40933</v>
      </c>
      <c r="C3020" s="292" t="str">
        <f>'Historical VAR Data'!F3226</f>
        <v>85.95</v>
      </c>
      <c r="D3020" s="329">
        <f t="shared" ref="D3020:D3083" si="94">(C3020-C3021)/C3021</f>
        <v>0.93493921656911305</v>
      </c>
      <c r="E3020" s="329">
        <v>-3.3627087198514851E-3</v>
      </c>
      <c r="G3020">
        <v>3009</v>
      </c>
      <c r="H3020">
        <f t="shared" ca="1" si="93"/>
        <v>3.3804237410239839E-3</v>
      </c>
    </row>
    <row r="3021" spans="2:8">
      <c r="B3021" s="293">
        <f>'Historical VAR Data'!B4802</f>
        <v>38601</v>
      </c>
      <c r="C3021" s="292" t="str">
        <f>'Historical VAR Data'!F4802</f>
        <v>44.42</v>
      </c>
      <c r="D3021" s="329">
        <f t="shared" si="94"/>
        <v>-0.75733406173176721</v>
      </c>
      <c r="E3021" s="329">
        <v>-3.3654924837334213E-3</v>
      </c>
      <c r="G3021">
        <v>3010</v>
      </c>
      <c r="H3021">
        <f t="shared" ref="H3021:H3084" ca="1" si="95">_xlfn.NORM.INV(RAND(),N$12,N$13)</f>
        <v>-2.9108955319259852E-3</v>
      </c>
    </row>
    <row r="3022" spans="2:8">
      <c r="B3022" s="293">
        <f>'Historical VAR Data'!B406</f>
        <v>45112</v>
      </c>
      <c r="C3022" s="292" t="str">
        <f>'Historical VAR Data'!F406</f>
        <v>183.05</v>
      </c>
      <c r="D3022" s="329">
        <f t="shared" si="94"/>
        <v>1.2174439733494853</v>
      </c>
      <c r="E3022" s="329">
        <v>-3.3756193172536407E-3</v>
      </c>
      <c r="G3022">
        <v>3011</v>
      </c>
      <c r="H3022">
        <f t="shared" ca="1" si="95"/>
        <v>-4.9365870110332832E-2</v>
      </c>
    </row>
    <row r="3023" spans="2:8">
      <c r="B3023" s="293">
        <f>'Historical VAR Data'!B2156</f>
        <v>42527</v>
      </c>
      <c r="C3023" s="292" t="str">
        <f>'Historical VAR Data'!F2156</f>
        <v>82.55</v>
      </c>
      <c r="D3023" s="329">
        <f t="shared" si="94"/>
        <v>0.64737577329874274</v>
      </c>
      <c r="E3023" s="329">
        <v>-3.380417723047219E-3</v>
      </c>
      <c r="G3023">
        <v>3012</v>
      </c>
      <c r="H3023">
        <f t="shared" ca="1" si="95"/>
        <v>-2.3747506427017106E-3</v>
      </c>
    </row>
    <row r="3024" spans="2:8">
      <c r="B3024" s="293">
        <f>'Historical VAR Data'!B4590</f>
        <v>38916</v>
      </c>
      <c r="C3024" s="292" t="str">
        <f>'Historical VAR Data'!F4590</f>
        <v>50.11</v>
      </c>
      <c r="D3024" s="329">
        <f t="shared" si="94"/>
        <v>-0.34565160616348917</v>
      </c>
      <c r="E3024" s="329">
        <v>-3.3810660302307418E-3</v>
      </c>
      <c r="G3024">
        <v>3013</v>
      </c>
      <c r="H3024">
        <f t="shared" ca="1" si="95"/>
        <v>-5.5081741399051884E-3</v>
      </c>
    </row>
    <row r="3025" spans="2:8">
      <c r="B3025" s="293">
        <f>'Historical VAR Data'!B2812</f>
        <v>41547</v>
      </c>
      <c r="C3025" s="292" t="str">
        <f>'Historical VAR Data'!F2812</f>
        <v>76.58</v>
      </c>
      <c r="D3025" s="329">
        <f t="shared" si="94"/>
        <v>4.1196464989802874E-2</v>
      </c>
      <c r="E3025" s="329">
        <v>-3.3836543466944963E-3</v>
      </c>
      <c r="G3025">
        <v>3014</v>
      </c>
      <c r="H3025">
        <f t="shared" ca="1" si="95"/>
        <v>4.1899556571874905E-4</v>
      </c>
    </row>
    <row r="3026" spans="2:8">
      <c r="B3026" s="293">
        <f>'Historical VAR Data'!B2274</f>
        <v>42349</v>
      </c>
      <c r="C3026" s="292" t="str">
        <f>'Historical VAR Data'!F2274</f>
        <v>73.55</v>
      </c>
      <c r="D3026" s="329">
        <f t="shared" si="94"/>
        <v>-0.24097007223942216</v>
      </c>
      <c r="E3026" s="329">
        <v>-3.3875338753387536E-3</v>
      </c>
      <c r="G3026">
        <v>3015</v>
      </c>
      <c r="H3026">
        <f t="shared" ca="1" si="95"/>
        <v>1.5772389338674423E-2</v>
      </c>
    </row>
    <row r="3027" spans="2:8">
      <c r="B3027" s="293">
        <f>'Historical VAR Data'!B3895</f>
        <v>39952</v>
      </c>
      <c r="C3027" s="292" t="str">
        <f>'Historical VAR Data'!F3895</f>
        <v>96.90</v>
      </c>
      <c r="D3027" s="329">
        <f t="shared" si="94"/>
        <v>0.1389280677009874</v>
      </c>
      <c r="E3027" s="329">
        <v>-3.3940141931502444E-3</v>
      </c>
      <c r="G3027">
        <v>3016</v>
      </c>
      <c r="H3027">
        <f t="shared" ca="1" si="95"/>
        <v>-4.8860438136928787E-2</v>
      </c>
    </row>
    <row r="3028" spans="2:8">
      <c r="B3028" s="293">
        <f>'Historical VAR Data'!B950</f>
        <v>44313</v>
      </c>
      <c r="C3028" s="292" t="str">
        <f>'Historical VAR Data'!F950</f>
        <v>85.08</v>
      </c>
      <c r="D3028" s="329">
        <f t="shared" si="94"/>
        <v>4.7036688617111994E-4</v>
      </c>
      <c r="E3028" s="329">
        <v>-3.3969778610753922E-3</v>
      </c>
      <c r="G3028">
        <v>3017</v>
      </c>
      <c r="H3028">
        <f t="shared" ca="1" si="95"/>
        <v>-6.2051536535229499E-3</v>
      </c>
    </row>
    <row r="3029" spans="2:8">
      <c r="B3029" s="293">
        <f>'Historical VAR Data'!B3294</f>
        <v>40830</v>
      </c>
      <c r="C3029" s="292" t="str">
        <f>'Historical VAR Data'!F3294</f>
        <v>85.04</v>
      </c>
      <c r="D3029" s="329">
        <f t="shared" si="94"/>
        <v>-0.29215914766106205</v>
      </c>
      <c r="E3029" s="329">
        <v>-3.3985702566505572E-3</v>
      </c>
      <c r="G3029">
        <v>3018</v>
      </c>
      <c r="H3029">
        <f t="shared" ca="1" si="95"/>
        <v>1.4522371628609823E-2</v>
      </c>
    </row>
    <row r="3030" spans="2:8">
      <c r="B3030" s="293">
        <f>'Historical VAR Data'!B746</f>
        <v>44609</v>
      </c>
      <c r="C3030" s="292" t="str">
        <f>'Historical VAR Data'!F746</f>
        <v>120.14</v>
      </c>
      <c r="D3030" s="329">
        <f t="shared" si="94"/>
        <v>-0.10303120800358367</v>
      </c>
      <c r="E3030" s="329">
        <v>-3.4010783907092211E-3</v>
      </c>
      <c r="G3030">
        <v>3019</v>
      </c>
      <c r="H3030">
        <f t="shared" ca="1" si="95"/>
        <v>2.9536727112472492E-2</v>
      </c>
    </row>
    <row r="3031" spans="2:8">
      <c r="B3031" s="293">
        <f>'Historical VAR Data'!B686</f>
        <v>44700</v>
      </c>
      <c r="C3031" s="292" t="str">
        <f>'Historical VAR Data'!F686</f>
        <v>133.94</v>
      </c>
      <c r="D3031" s="329">
        <f t="shared" si="94"/>
        <v>0.39841302986009602</v>
      </c>
      <c r="E3031" s="329">
        <v>-3.4226190476191066E-3</v>
      </c>
      <c r="G3031">
        <v>3020</v>
      </c>
      <c r="H3031">
        <f t="shared" ca="1" si="95"/>
        <v>7.6669965822174591E-4</v>
      </c>
    </row>
    <row r="3032" spans="2:8">
      <c r="B3032" s="293">
        <f>'Historical VAR Data'!B3627</f>
        <v>40346</v>
      </c>
      <c r="C3032" s="292" t="str">
        <f>'Historical VAR Data'!F3627</f>
        <v>95.78</v>
      </c>
      <c r="D3032" s="329">
        <f t="shared" si="94"/>
        <v>-0.77652823145123662</v>
      </c>
      <c r="E3032" s="329">
        <v>-3.4335657059619009E-3</v>
      </c>
      <c r="G3032">
        <v>3021</v>
      </c>
      <c r="H3032">
        <f t="shared" ca="1" si="95"/>
        <v>-8.5614765558977533E-3</v>
      </c>
    </row>
    <row r="3033" spans="2:8">
      <c r="B3033" s="293">
        <f>'Historical VAR Data'!B104</f>
        <v>45561</v>
      </c>
      <c r="C3033" s="292" t="str">
        <f>'Historical VAR Data'!F104</f>
        <v>428.60</v>
      </c>
      <c r="D3033" s="329">
        <f t="shared" si="94"/>
        <v>3.2289097187962508</v>
      </c>
      <c r="E3033" s="329">
        <v>-3.4412202380951482E-3</v>
      </c>
      <c r="G3033">
        <v>3022</v>
      </c>
      <c r="H3033">
        <f t="shared" ca="1" si="95"/>
        <v>-2.2317420565977006E-2</v>
      </c>
    </row>
    <row r="3034" spans="2:8">
      <c r="B3034" s="293">
        <f>'Historical VAR Data'!B3839</f>
        <v>40030</v>
      </c>
      <c r="C3034" s="292" t="str">
        <f>'Historical VAR Data'!F3839</f>
        <v>101.35</v>
      </c>
      <c r="D3034" s="329">
        <f t="shared" si="94"/>
        <v>0.75224757952973698</v>
      </c>
      <c r="E3034" s="329">
        <v>-3.4414945919371536E-3</v>
      </c>
      <c r="G3034">
        <v>3023</v>
      </c>
      <c r="H3034">
        <f t="shared" ca="1" si="95"/>
        <v>-8.794584998069779E-3</v>
      </c>
    </row>
    <row r="3035" spans="2:8">
      <c r="B3035" s="293">
        <f>'Historical VAR Data'!B4634</f>
        <v>38854</v>
      </c>
      <c r="C3035" s="292" t="str">
        <f>'Historical VAR Data'!F4634</f>
        <v>57.84</v>
      </c>
      <c r="D3035" s="329">
        <f t="shared" si="94"/>
        <v>-0.41069791136016304</v>
      </c>
      <c r="E3035" s="329">
        <v>-3.4458993797380384E-3</v>
      </c>
      <c r="G3035">
        <v>3024</v>
      </c>
      <c r="H3035">
        <f t="shared" ca="1" si="95"/>
        <v>1.4430493198939409E-2</v>
      </c>
    </row>
    <row r="3036" spans="2:8">
      <c r="B3036" s="293">
        <f>'Historical VAR Data'!B1989</f>
        <v>42773</v>
      </c>
      <c r="C3036" s="292" t="str">
        <f>'Historical VAR Data'!F1989</f>
        <v>98.15</v>
      </c>
      <c r="D3036" s="329">
        <f t="shared" si="94"/>
        <v>0.2198608003977133</v>
      </c>
      <c r="E3036" s="329">
        <v>-3.4521271195044087E-3</v>
      </c>
      <c r="G3036">
        <v>3025</v>
      </c>
      <c r="H3036">
        <f t="shared" ca="1" si="95"/>
        <v>-3.4729287704043051E-2</v>
      </c>
    </row>
    <row r="3037" spans="2:8">
      <c r="B3037" s="293">
        <f>'Historical VAR Data'!B4059</f>
        <v>39696</v>
      </c>
      <c r="C3037" s="292" t="str">
        <f>'Historical VAR Data'!F4059</f>
        <v>80.46</v>
      </c>
      <c r="D3037" s="329">
        <f t="shared" si="94"/>
        <v>3.712296983758695E-2</v>
      </c>
      <c r="E3037" s="329">
        <v>-3.4679217240525285E-3</v>
      </c>
      <c r="G3037">
        <v>3026</v>
      </c>
      <c r="H3037">
        <f t="shared" ca="1" si="95"/>
        <v>-5.3916204335908151E-2</v>
      </c>
    </row>
    <row r="3038" spans="2:8">
      <c r="B3038" s="293">
        <f>'Historical VAR Data'!B2561</f>
        <v>41921</v>
      </c>
      <c r="C3038" s="292" t="str">
        <f>'Historical VAR Data'!F2561</f>
        <v>77.58</v>
      </c>
      <c r="D3038" s="329">
        <f t="shared" si="94"/>
        <v>-0.80428859737638747</v>
      </c>
      <c r="E3038" s="329">
        <v>-3.4682080924854984E-3</v>
      </c>
      <c r="G3038">
        <v>3027</v>
      </c>
      <c r="H3038">
        <f t="shared" ca="1" si="95"/>
        <v>-1.0575276743525248E-2</v>
      </c>
    </row>
    <row r="3039" spans="2:8">
      <c r="B3039" s="293">
        <f>'Historical VAR Data'!B128</f>
        <v>45527</v>
      </c>
      <c r="C3039" s="292" t="str">
        <f>'Historical VAR Data'!F128</f>
        <v>396.40</v>
      </c>
      <c r="D3039" s="329">
        <f t="shared" si="94"/>
        <v>4.1148387096774188</v>
      </c>
      <c r="E3039" s="329">
        <v>-3.4692543617074654E-3</v>
      </c>
      <c r="G3039">
        <v>3028</v>
      </c>
      <c r="H3039">
        <f t="shared" ca="1" si="95"/>
        <v>1.9900823249733201E-2</v>
      </c>
    </row>
    <row r="3040" spans="2:8">
      <c r="B3040" s="293">
        <f>'Historical VAR Data'!B2422</f>
        <v>42132</v>
      </c>
      <c r="C3040" s="292" t="str">
        <f>'Historical VAR Data'!F2422</f>
        <v>77.50</v>
      </c>
      <c r="D3040" s="329">
        <f t="shared" si="94"/>
        <v>-0.20561705617056172</v>
      </c>
      <c r="E3040" s="329">
        <v>-3.4717757490034208E-3</v>
      </c>
      <c r="G3040">
        <v>3029</v>
      </c>
      <c r="H3040">
        <f t="shared" ca="1" si="95"/>
        <v>-1.6402139559017842E-2</v>
      </c>
    </row>
    <row r="3041" spans="2:8">
      <c r="B3041" s="293">
        <f>'Historical VAR Data'!B1991</f>
        <v>42769</v>
      </c>
      <c r="C3041" s="292" t="str">
        <f>'Historical VAR Data'!F1991</f>
        <v>97.56</v>
      </c>
      <c r="D3041" s="329">
        <f t="shared" si="94"/>
        <v>-0.22312470138557092</v>
      </c>
      <c r="E3041" s="329">
        <v>-3.4729315628192381E-3</v>
      </c>
      <c r="G3041">
        <v>3030</v>
      </c>
      <c r="H3041">
        <f t="shared" ca="1" si="95"/>
        <v>-2.5257040457072125E-2</v>
      </c>
    </row>
    <row r="3042" spans="2:8">
      <c r="B3042" s="293">
        <f>'Historical VAR Data'!B837</f>
        <v>44476</v>
      </c>
      <c r="C3042" s="292" t="str">
        <f>'Historical VAR Data'!F837</f>
        <v>125.58</v>
      </c>
      <c r="D3042" s="329">
        <f t="shared" si="94"/>
        <v>0.51960309777347524</v>
      </c>
      <c r="E3042" s="329">
        <v>-3.4915092842405788E-3</v>
      </c>
      <c r="G3042">
        <v>3031</v>
      </c>
      <c r="H3042">
        <f t="shared" ca="1" si="95"/>
        <v>4.3981241133347955E-2</v>
      </c>
    </row>
    <row r="3043" spans="2:8">
      <c r="B3043" s="293">
        <f>'Historical VAR Data'!B1017</f>
        <v>44210</v>
      </c>
      <c r="C3043" s="292" t="str">
        <f>'Historical VAR Data'!F1017</f>
        <v>82.64</v>
      </c>
      <c r="D3043" s="329">
        <f t="shared" si="94"/>
        <v>-3.2997893751462594E-2</v>
      </c>
      <c r="E3043" s="329">
        <v>-3.4969251175691091E-3</v>
      </c>
      <c r="G3043">
        <v>3032</v>
      </c>
      <c r="H3043">
        <f t="shared" ca="1" si="95"/>
        <v>-1.2465230673658822E-2</v>
      </c>
    </row>
    <row r="3044" spans="2:8">
      <c r="B3044" s="293">
        <f>'Historical VAR Data'!B4075</f>
        <v>39672</v>
      </c>
      <c r="C3044" s="292" t="str">
        <f>'Historical VAR Data'!F4075</f>
        <v>85.46</v>
      </c>
      <c r="D3044" s="329">
        <f t="shared" si="94"/>
        <v>-8.8523890784983045E-2</v>
      </c>
      <c r="E3044" s="329">
        <v>-3.4981343283583414E-3</v>
      </c>
      <c r="G3044">
        <v>3033</v>
      </c>
      <c r="H3044">
        <f t="shared" ca="1" si="95"/>
        <v>-3.9665863088906E-3</v>
      </c>
    </row>
    <row r="3045" spans="2:8">
      <c r="B3045" s="293">
        <f>'Historical VAR Data'!B1609</f>
        <v>43329</v>
      </c>
      <c r="C3045" s="292" t="str">
        <f>'Historical VAR Data'!F1609</f>
        <v>93.76</v>
      </c>
      <c r="D3045" s="329">
        <f t="shared" si="94"/>
        <v>0.37781043350477606</v>
      </c>
      <c r="E3045" s="329">
        <v>-3.5072802635774075E-3</v>
      </c>
      <c r="G3045">
        <v>3034</v>
      </c>
      <c r="H3045">
        <f t="shared" ca="1" si="95"/>
        <v>-3.4690758408963836E-3</v>
      </c>
    </row>
    <row r="3046" spans="2:8">
      <c r="B3046" s="293">
        <f>'Historical VAR Data'!B1087</f>
        <v>44110</v>
      </c>
      <c r="C3046" s="292" t="str">
        <f>'Historical VAR Data'!F1087</f>
        <v>68.05</v>
      </c>
      <c r="D3046" s="329">
        <f t="shared" si="94"/>
        <v>0.84617471513836129</v>
      </c>
      <c r="E3046" s="329">
        <v>-3.514423780934384E-3</v>
      </c>
      <c r="G3046">
        <v>3035</v>
      </c>
      <c r="H3046">
        <f t="shared" ca="1" si="95"/>
        <v>-5.9166134191436723E-3</v>
      </c>
    </row>
    <row r="3047" spans="2:8">
      <c r="B3047" s="293">
        <f>'Historical VAR Data'!B4863</f>
        <v>38513</v>
      </c>
      <c r="C3047" s="292" t="str">
        <f>'Historical VAR Data'!F4863</f>
        <v>36.86</v>
      </c>
      <c r="D3047" s="329">
        <f t="shared" si="94"/>
        <v>-0.62673417721518987</v>
      </c>
      <c r="E3047" s="329">
        <v>-3.5144633684780361E-3</v>
      </c>
      <c r="G3047">
        <v>3036</v>
      </c>
      <c r="H3047">
        <f t="shared" ca="1" si="95"/>
        <v>2.9645440560328685E-2</v>
      </c>
    </row>
    <row r="3048" spans="2:8">
      <c r="B3048" s="293">
        <f>'Historical VAR Data'!B1713</f>
        <v>43179</v>
      </c>
      <c r="C3048" s="292" t="str">
        <f>'Historical VAR Data'!F1713</f>
        <v>98.75</v>
      </c>
      <c r="D3048" s="329">
        <f t="shared" si="94"/>
        <v>-0.59680712069247099</v>
      </c>
      <c r="E3048" s="329">
        <v>-3.5317860746719911E-3</v>
      </c>
      <c r="G3048">
        <v>3037</v>
      </c>
      <c r="H3048">
        <f t="shared" ca="1" si="95"/>
        <v>7.8962987399565487E-3</v>
      </c>
    </row>
    <row r="3049" spans="2:8">
      <c r="B3049" s="293">
        <f>'Historical VAR Data'!B310</f>
        <v>45253</v>
      </c>
      <c r="C3049" s="292" t="str">
        <f>'Historical VAR Data'!F310</f>
        <v>244.92</v>
      </c>
      <c r="D3049" s="329">
        <f t="shared" si="94"/>
        <v>2.6257586972612881</v>
      </c>
      <c r="E3049" s="329">
        <v>-3.5396069815696513E-3</v>
      </c>
      <c r="G3049">
        <v>3038</v>
      </c>
      <c r="H3049">
        <f t="shared" ca="1" si="95"/>
        <v>4.7067839108491582E-3</v>
      </c>
    </row>
    <row r="3050" spans="2:8">
      <c r="B3050" s="293">
        <f>'Historical VAR Data'!B2727</f>
        <v>41673</v>
      </c>
      <c r="C3050" s="292" t="str">
        <f>'Historical VAR Data'!F2727</f>
        <v>67.55</v>
      </c>
      <c r="D3050" s="329">
        <f t="shared" si="94"/>
        <v>9.1452577153013359E-2</v>
      </c>
      <c r="E3050" s="329">
        <v>-3.5403451836555403E-3</v>
      </c>
      <c r="G3050">
        <v>3039</v>
      </c>
      <c r="H3050">
        <f t="shared" ca="1" si="95"/>
        <v>-3.8493644900274827E-3</v>
      </c>
    </row>
    <row r="3051" spans="2:8">
      <c r="B3051" s="293">
        <f>'Historical VAR Data'!B2710</f>
        <v>41696</v>
      </c>
      <c r="C3051" s="292" t="str">
        <f>'Historical VAR Data'!F2710</f>
        <v>61.89</v>
      </c>
      <c r="D3051" s="329">
        <f t="shared" si="94"/>
        <v>-0.18437005798629411</v>
      </c>
      <c r="E3051" s="329">
        <v>-3.54210272097889E-3</v>
      </c>
      <c r="G3051">
        <v>3040</v>
      </c>
      <c r="H3051">
        <f t="shared" ca="1" si="95"/>
        <v>8.1324241142275034E-3</v>
      </c>
    </row>
    <row r="3052" spans="2:8">
      <c r="B3052" s="293">
        <f>'Historical VAR Data'!B4314</f>
        <v>39322</v>
      </c>
      <c r="C3052" s="292" t="str">
        <f>'Historical VAR Data'!F4314</f>
        <v>75.88</v>
      </c>
      <c r="D3052" s="329">
        <f t="shared" si="94"/>
        <v>-9.7096620656830196E-2</v>
      </c>
      <c r="E3052" s="329">
        <v>-3.5456336178596218E-3</v>
      </c>
      <c r="G3052">
        <v>3041</v>
      </c>
      <c r="H3052">
        <f t="shared" ca="1" si="95"/>
        <v>1.6255417785713062E-2</v>
      </c>
    </row>
    <row r="3053" spans="2:8">
      <c r="B3053" s="293">
        <f>'Historical VAR Data'!B3029</f>
        <v>41228</v>
      </c>
      <c r="C3053" s="292" t="str">
        <f>'Historical VAR Data'!F3029</f>
        <v>84.04</v>
      </c>
      <c r="D3053" s="329">
        <f t="shared" si="94"/>
        <v>3.9841623360554482E-2</v>
      </c>
      <c r="E3053" s="329">
        <v>-3.5570310647379316E-3</v>
      </c>
      <c r="G3053">
        <v>3042</v>
      </c>
      <c r="H3053">
        <f t="shared" ca="1" si="95"/>
        <v>4.8794761378220218E-3</v>
      </c>
    </row>
    <row r="3054" spans="2:8">
      <c r="B3054" s="293">
        <f>'Historical VAR Data'!B1000</f>
        <v>44236</v>
      </c>
      <c r="C3054" s="292" t="str">
        <f>'Historical VAR Data'!F1000</f>
        <v>80.82</v>
      </c>
      <c r="D3054" s="329">
        <f t="shared" si="94"/>
        <v>-0.4812247255921433</v>
      </c>
      <c r="E3054" s="329">
        <v>-3.5753914437184841E-3</v>
      </c>
      <c r="G3054">
        <v>3043</v>
      </c>
      <c r="H3054">
        <f t="shared" ca="1" si="95"/>
        <v>1.8365100836406145E-2</v>
      </c>
    </row>
    <row r="3055" spans="2:8">
      <c r="B3055" s="293">
        <f>'Historical VAR Data'!B545</f>
        <v>44907</v>
      </c>
      <c r="C3055" s="292" t="str">
        <f>'Historical VAR Data'!F545</f>
        <v>155.79</v>
      </c>
      <c r="D3055" s="329">
        <f t="shared" si="94"/>
        <v>1.2415827338129495</v>
      </c>
      <c r="E3055" s="329">
        <v>-3.5817077070674913E-3</v>
      </c>
      <c r="G3055">
        <v>3044</v>
      </c>
      <c r="H3055">
        <f t="shared" ca="1" si="95"/>
        <v>-1.8909861124051246E-3</v>
      </c>
    </row>
    <row r="3056" spans="2:8">
      <c r="B3056" s="293">
        <f>'Historical VAR Data'!B1073</f>
        <v>44130</v>
      </c>
      <c r="C3056" s="292" t="str">
        <f>'Historical VAR Data'!F1073</f>
        <v>69.50</v>
      </c>
      <c r="D3056" s="329">
        <f t="shared" si="94"/>
        <v>-0.28128231644260604</v>
      </c>
      <c r="E3056" s="329">
        <v>-3.5842293906810036E-3</v>
      </c>
      <c r="G3056">
        <v>3045</v>
      </c>
      <c r="H3056">
        <f t="shared" ca="1" si="95"/>
        <v>-2.8621588489900301E-2</v>
      </c>
    </row>
    <row r="3057" spans="2:8">
      <c r="B3057" s="293">
        <f>'Historical VAR Data'!B1728</f>
        <v>43157</v>
      </c>
      <c r="C3057" s="292" t="str">
        <f>'Historical VAR Data'!F1728</f>
        <v>96.70</v>
      </c>
      <c r="D3057" s="329">
        <f t="shared" si="94"/>
        <v>3.389286859831072E-2</v>
      </c>
      <c r="E3057" s="329">
        <v>-3.6063884595568712E-3</v>
      </c>
      <c r="G3057">
        <v>3046</v>
      </c>
      <c r="H3057">
        <f t="shared" ca="1" si="95"/>
        <v>4.2394914935201533E-3</v>
      </c>
    </row>
    <row r="3058" spans="2:8">
      <c r="B3058" s="293">
        <f>'Historical VAR Data'!B2012</f>
        <v>42739</v>
      </c>
      <c r="C3058" s="292" t="str">
        <f>'Historical VAR Data'!F2012</f>
        <v>93.53</v>
      </c>
      <c r="D3058" s="329">
        <f t="shared" si="94"/>
        <v>-0.24371310746341068</v>
      </c>
      <c r="E3058" s="329">
        <v>-3.6220304676680879E-3</v>
      </c>
      <c r="G3058">
        <v>3047</v>
      </c>
      <c r="H3058">
        <f t="shared" ca="1" si="95"/>
        <v>2.3109485253765012E-2</v>
      </c>
    </row>
    <row r="3059" spans="2:8">
      <c r="B3059" s="293">
        <f>'Historical VAR Data'!B756</f>
        <v>44595</v>
      </c>
      <c r="C3059" s="292" t="str">
        <f>'Historical VAR Data'!F756</f>
        <v>123.67</v>
      </c>
      <c r="D3059" s="329">
        <f t="shared" si="94"/>
        <v>0.551888568201782</v>
      </c>
      <c r="E3059" s="329">
        <v>-3.6255236867547762E-3</v>
      </c>
      <c r="G3059">
        <v>3048</v>
      </c>
      <c r="H3059">
        <f t="shared" ca="1" si="95"/>
        <v>-8.6071819963171904E-3</v>
      </c>
    </row>
    <row r="3060" spans="2:8">
      <c r="B3060" s="293">
        <f>'Historical VAR Data'!B1032</f>
        <v>44188</v>
      </c>
      <c r="C3060" s="292" t="str">
        <f>'Historical VAR Data'!F1032</f>
        <v>79.69</v>
      </c>
      <c r="D3060" s="329">
        <f t="shared" si="94"/>
        <v>-0.64621531631520535</v>
      </c>
      <c r="E3060" s="329">
        <v>-3.6259064766192327E-3</v>
      </c>
      <c r="G3060">
        <v>3049</v>
      </c>
      <c r="H3060">
        <f t="shared" ca="1" si="95"/>
        <v>-2.0092735520952421E-3</v>
      </c>
    </row>
    <row r="3061" spans="2:8">
      <c r="B3061" s="293">
        <f>'Historical VAR Data'!B341</f>
        <v>45208</v>
      </c>
      <c r="C3061" s="292" t="str">
        <f>'Historical VAR Data'!F341</f>
        <v>225.25</v>
      </c>
      <c r="D3061" s="329">
        <f t="shared" si="94"/>
        <v>5.3166012338754918</v>
      </c>
      <c r="E3061" s="329">
        <v>-3.6271951165567887E-3</v>
      </c>
      <c r="G3061">
        <v>3050</v>
      </c>
      <c r="H3061">
        <f t="shared" ca="1" si="95"/>
        <v>1.3254130177752229E-2</v>
      </c>
    </row>
    <row r="3062" spans="2:8">
      <c r="B3062" s="293">
        <f>'Historical VAR Data'!B4872</f>
        <v>38502</v>
      </c>
      <c r="C3062" s="292" t="str">
        <f>'Historical VAR Data'!F4872</f>
        <v>35.66</v>
      </c>
      <c r="D3062" s="329">
        <f t="shared" si="94"/>
        <v>-0.90148626995966641</v>
      </c>
      <c r="E3062" s="329">
        <v>-3.6322995250070568E-3</v>
      </c>
      <c r="G3062">
        <v>3051</v>
      </c>
      <c r="H3062">
        <f t="shared" ca="1" si="95"/>
        <v>-4.8096236410594866E-3</v>
      </c>
    </row>
    <row r="3063" spans="2:8">
      <c r="B3063" s="293">
        <f>'Historical VAR Data'!B176</f>
        <v>45456</v>
      </c>
      <c r="C3063" s="292" t="str">
        <f>'Historical VAR Data'!F176</f>
        <v>361.98</v>
      </c>
      <c r="D3063" s="329">
        <f t="shared" si="94"/>
        <v>4.3006296675940838</v>
      </c>
      <c r="E3063" s="329">
        <v>-3.6333608587943659E-3</v>
      </c>
      <c r="G3063">
        <v>3052</v>
      </c>
      <c r="H3063">
        <f t="shared" ca="1" si="95"/>
        <v>3.0172989246803231E-2</v>
      </c>
    </row>
    <row r="3064" spans="2:8">
      <c r="B3064" s="293">
        <f>'Historical VAR Data'!B4362</f>
        <v>39253</v>
      </c>
      <c r="C3064" s="292" t="str">
        <f>'Historical VAR Data'!F4362</f>
        <v>68.29</v>
      </c>
      <c r="D3064" s="329">
        <f t="shared" si="94"/>
        <v>-0.16311274509803908</v>
      </c>
      <c r="E3064" s="329">
        <v>-3.6475051065071487E-3</v>
      </c>
      <c r="G3064">
        <v>3053</v>
      </c>
      <c r="H3064">
        <f t="shared" ca="1" si="95"/>
        <v>-9.1992879480447126E-3</v>
      </c>
    </row>
    <row r="3065" spans="2:8">
      <c r="B3065" s="293">
        <f>'Historical VAR Data'!B4129</f>
        <v>39596</v>
      </c>
      <c r="C3065" s="292" t="str">
        <f>'Historical VAR Data'!F4129</f>
        <v>81.60</v>
      </c>
      <c r="D3065" s="329">
        <f t="shared" si="94"/>
        <v>7.5949367088607472E-2</v>
      </c>
      <c r="E3065" s="329">
        <v>-3.6630036630038013E-3</v>
      </c>
      <c r="G3065">
        <v>3054</v>
      </c>
      <c r="H3065">
        <f t="shared" ca="1" si="95"/>
        <v>9.8167393583687371E-3</v>
      </c>
    </row>
    <row r="3066" spans="2:8">
      <c r="B3066" s="293">
        <f>'Historical VAR Data'!B2584</f>
        <v>41885</v>
      </c>
      <c r="C3066" s="292" t="str">
        <f>'Historical VAR Data'!F2584</f>
        <v>75.84</v>
      </c>
      <c r="D3066" s="329">
        <f t="shared" si="94"/>
        <v>0.65445026178010468</v>
      </c>
      <c r="E3066" s="329">
        <v>-3.6784025223331727E-3</v>
      </c>
      <c r="G3066">
        <v>3055</v>
      </c>
      <c r="H3066">
        <f t="shared" ca="1" si="95"/>
        <v>1.8614481745584791E-2</v>
      </c>
    </row>
    <row r="3067" spans="2:8">
      <c r="B3067" s="293">
        <f>'Historical VAR Data'!B4778</f>
        <v>38636</v>
      </c>
      <c r="C3067" s="292" t="str">
        <f>'Historical VAR Data'!F4778</f>
        <v>45.84</v>
      </c>
      <c r="D3067" s="329">
        <f t="shared" si="94"/>
        <v>-0.55080842724154822</v>
      </c>
      <c r="E3067" s="329">
        <v>-3.6948489458812129E-3</v>
      </c>
      <c r="G3067">
        <v>3056</v>
      </c>
      <c r="H3067">
        <f t="shared" ca="1" si="95"/>
        <v>1.3403983202622742E-3</v>
      </c>
    </row>
    <row r="3068" spans="2:8">
      <c r="B3068" s="293">
        <f>'Historical VAR Data'!B1822</f>
        <v>43019</v>
      </c>
      <c r="C3068" s="292" t="str">
        <f>'Historical VAR Data'!F1822</f>
        <v>102.05</v>
      </c>
      <c r="D3068" s="329">
        <f t="shared" si="94"/>
        <v>8.6678734959003315E-2</v>
      </c>
      <c r="E3068" s="329">
        <v>-3.7098506296984247E-3</v>
      </c>
      <c r="G3068">
        <v>3057</v>
      </c>
      <c r="H3068">
        <f t="shared" ca="1" si="95"/>
        <v>2.0588461381227914E-5</v>
      </c>
    </row>
    <row r="3069" spans="2:8">
      <c r="B3069" s="293">
        <f>'Historical VAR Data'!B1615</f>
        <v>43320</v>
      </c>
      <c r="C3069" s="292" t="str">
        <f>'Historical VAR Data'!F1615</f>
        <v>93.91</v>
      </c>
      <c r="D3069" s="329">
        <f t="shared" si="94"/>
        <v>0.12926887926887928</v>
      </c>
      <c r="E3069" s="329">
        <v>-3.7131338849990293E-3</v>
      </c>
      <c r="G3069">
        <v>3058</v>
      </c>
      <c r="H3069">
        <f t="shared" ca="1" si="95"/>
        <v>4.388749074151729E-3</v>
      </c>
    </row>
    <row r="3070" spans="2:8">
      <c r="B3070" s="293">
        <f>'Historical VAR Data'!B3094</f>
        <v>41127</v>
      </c>
      <c r="C3070" s="292" t="str">
        <f>'Historical VAR Data'!F3094</f>
        <v>83.16</v>
      </c>
      <c r="D3070" s="329">
        <f t="shared" si="94"/>
        <v>0.1522793404461687</v>
      </c>
      <c r="E3070" s="329">
        <v>-3.7139091889301819E-3</v>
      </c>
      <c r="G3070">
        <v>3059</v>
      </c>
      <c r="H3070">
        <f t="shared" ca="1" si="95"/>
        <v>-2.6016733483314305E-2</v>
      </c>
    </row>
    <row r="3071" spans="2:8">
      <c r="B3071" s="293">
        <f>'Historical VAR Data'!B4396</f>
        <v>39205</v>
      </c>
      <c r="C3071" s="292" t="str">
        <f>'Historical VAR Data'!F4396</f>
        <v>72.17</v>
      </c>
      <c r="D3071" s="329">
        <f t="shared" si="94"/>
        <v>-0.15173953925716968</v>
      </c>
      <c r="E3071" s="329">
        <v>-3.7272225289894539E-3</v>
      </c>
      <c r="G3071">
        <v>3060</v>
      </c>
      <c r="H3071">
        <f t="shared" ca="1" si="95"/>
        <v>1.7809238579194035E-2</v>
      </c>
    </row>
    <row r="3072" spans="2:8">
      <c r="B3072" s="293">
        <f>'Historical VAR Data'!B3277</f>
        <v>40861</v>
      </c>
      <c r="C3072" s="292" t="str">
        <f>'Historical VAR Data'!F3277</f>
        <v>85.08</v>
      </c>
      <c r="D3072" s="329">
        <f t="shared" si="94"/>
        <v>6.7369213398569883E-2</v>
      </c>
      <c r="E3072" s="329">
        <v>-3.7470725995317022E-3</v>
      </c>
      <c r="G3072">
        <v>3061</v>
      </c>
      <c r="H3072">
        <f t="shared" ca="1" si="95"/>
        <v>-5.6708256199494876E-3</v>
      </c>
    </row>
    <row r="3073" spans="2:8">
      <c r="B3073" s="293">
        <f>'Historical VAR Data'!B2469</f>
        <v>42060</v>
      </c>
      <c r="C3073" s="292" t="str">
        <f>'Historical VAR Data'!F2469</f>
        <v>79.71</v>
      </c>
      <c r="D3073" s="329">
        <f t="shared" si="94"/>
        <v>0.7666223404255319</v>
      </c>
      <c r="E3073" s="329">
        <v>-3.7495313085865686E-3</v>
      </c>
      <c r="G3073">
        <v>3062</v>
      </c>
      <c r="H3073">
        <f t="shared" ca="1" si="95"/>
        <v>7.3185409601228338E-3</v>
      </c>
    </row>
    <row r="3074" spans="2:8">
      <c r="B3074" s="293">
        <f>'Historical VAR Data'!B4756</f>
        <v>38672</v>
      </c>
      <c r="C3074" s="292" t="str">
        <f>'Historical VAR Data'!F4756</f>
        <v>45.12</v>
      </c>
      <c r="D3074" s="329">
        <f t="shared" si="94"/>
        <v>-0.54038912091270253</v>
      </c>
      <c r="E3074" s="329">
        <v>-3.7535879885184746E-3</v>
      </c>
      <c r="G3074">
        <v>3063</v>
      </c>
      <c r="H3074">
        <f t="shared" ca="1" si="95"/>
        <v>3.3582447185834217E-2</v>
      </c>
    </row>
    <row r="3075" spans="2:8">
      <c r="B3075" s="293">
        <f>'Historical VAR Data'!B883</f>
        <v>44410</v>
      </c>
      <c r="C3075" s="292" t="str">
        <f>'Historical VAR Data'!F883</f>
        <v>98.17</v>
      </c>
      <c r="D3075" s="329">
        <f t="shared" si="94"/>
        <v>9.176182707993823E-4</v>
      </c>
      <c r="E3075" s="329">
        <v>-3.7548203775117162E-3</v>
      </c>
      <c r="G3075">
        <v>3064</v>
      </c>
      <c r="H3075">
        <f t="shared" ca="1" si="95"/>
        <v>-6.365122713407648E-3</v>
      </c>
    </row>
    <row r="3076" spans="2:8">
      <c r="B3076" s="293">
        <f>'Historical VAR Data'!B1410</f>
        <v>43633</v>
      </c>
      <c r="C3076" s="292" t="str">
        <f>'Historical VAR Data'!F1410</f>
        <v>98.08</v>
      </c>
      <c r="D3076" s="329">
        <f t="shared" si="94"/>
        <v>2.9171038824763917E-2</v>
      </c>
      <c r="E3076" s="329">
        <v>-3.7582529202641393E-3</v>
      </c>
      <c r="G3076">
        <v>3065</v>
      </c>
      <c r="H3076">
        <f t="shared" ca="1" si="95"/>
        <v>-1.0337112418177563E-2</v>
      </c>
    </row>
    <row r="3077" spans="2:8">
      <c r="B3077" s="293">
        <f>'Historical VAR Data'!B3596</f>
        <v>40389</v>
      </c>
      <c r="C3077" s="292" t="str">
        <f>'Historical VAR Data'!F3596</f>
        <v>95.30</v>
      </c>
      <c r="D3077" s="329">
        <f t="shared" si="94"/>
        <v>5.9006556284031585E-2</v>
      </c>
      <c r="E3077" s="329">
        <v>-3.7633284549445896E-3</v>
      </c>
      <c r="G3077">
        <v>3066</v>
      </c>
      <c r="H3077">
        <f t="shared" ca="1" si="95"/>
        <v>2.3321560867048358E-2</v>
      </c>
    </row>
    <row r="3078" spans="2:8">
      <c r="B3078" s="293">
        <f>'Historical VAR Data'!B1274</f>
        <v>43836</v>
      </c>
      <c r="C3078" s="292" t="str">
        <f>'Historical VAR Data'!F1274</f>
        <v>89.99</v>
      </c>
      <c r="D3078" s="329">
        <f t="shared" si="94"/>
        <v>-0.60815988853087177</v>
      </c>
      <c r="E3078" s="329">
        <v>-3.7639765304993181E-3</v>
      </c>
      <c r="G3078">
        <v>3067</v>
      </c>
      <c r="H3078">
        <f t="shared" ca="1" si="95"/>
        <v>1.5932412382544597E-2</v>
      </c>
    </row>
    <row r="3079" spans="2:8">
      <c r="B3079" s="293">
        <f>'Historical VAR Data'!B348</f>
        <v>45196</v>
      </c>
      <c r="C3079" s="292" t="str">
        <f>'Historical VAR Data'!F348</f>
        <v>229.66</v>
      </c>
      <c r="D3079" s="329">
        <f t="shared" si="94"/>
        <v>1.2899591185561869</v>
      </c>
      <c r="E3079" s="329">
        <v>-3.7739122890730254E-3</v>
      </c>
      <c r="G3079">
        <v>3068</v>
      </c>
      <c r="H3079">
        <f t="shared" ca="1" si="95"/>
        <v>1.6064750240340289E-2</v>
      </c>
    </row>
    <row r="3080" spans="2:8">
      <c r="B3080" s="293">
        <f>'Historical VAR Data'!B894</f>
        <v>44392</v>
      </c>
      <c r="C3080" s="292" t="str">
        <f>'Historical VAR Data'!F894</f>
        <v>100.29</v>
      </c>
      <c r="D3080" s="329">
        <f t="shared" si="94"/>
        <v>-0.36581510054382183</v>
      </c>
      <c r="E3080" s="329">
        <v>-3.7747094467070175E-3</v>
      </c>
      <c r="G3080">
        <v>3069</v>
      </c>
      <c r="H3080">
        <f t="shared" ca="1" si="95"/>
        <v>-1.6020474112552897E-2</v>
      </c>
    </row>
    <row r="3081" spans="2:8">
      <c r="B3081" s="293">
        <f>'Historical VAR Data'!B566</f>
        <v>44876</v>
      </c>
      <c r="C3081" s="292" t="str">
        <f>'Historical VAR Data'!F566</f>
        <v>158.14</v>
      </c>
      <c r="D3081" s="329">
        <f t="shared" si="94"/>
        <v>0.87703264094955469</v>
      </c>
      <c r="E3081" s="329">
        <v>-3.7797656545295621E-3</v>
      </c>
      <c r="G3081">
        <v>3070</v>
      </c>
      <c r="H3081">
        <f t="shared" ca="1" si="95"/>
        <v>2.3257935653759634E-2</v>
      </c>
    </row>
    <row r="3082" spans="2:8">
      <c r="B3082" s="293">
        <f>'Historical VAR Data'!B3290</f>
        <v>40836</v>
      </c>
      <c r="C3082" s="292" t="str">
        <f>'Historical VAR Data'!F3290</f>
        <v>84.25</v>
      </c>
      <c r="D3082" s="329">
        <f t="shared" si="94"/>
        <v>-0.6025193432723156</v>
      </c>
      <c r="E3082" s="329">
        <v>-3.7838477001299895E-3</v>
      </c>
      <c r="G3082">
        <v>3071</v>
      </c>
      <c r="H3082">
        <f t="shared" ca="1" si="95"/>
        <v>-2.7469476779927504E-2</v>
      </c>
    </row>
    <row r="3083" spans="2:8">
      <c r="B3083" s="293">
        <f>'Historical VAR Data'!B371</f>
        <v>45162</v>
      </c>
      <c r="C3083" s="292" t="str">
        <f>'Historical VAR Data'!F371</f>
        <v>211.96</v>
      </c>
      <c r="D3083" s="329">
        <f t="shared" si="94"/>
        <v>1.392595101027204</v>
      </c>
      <c r="E3083" s="329">
        <v>-3.8069276683743115E-3</v>
      </c>
      <c r="G3083">
        <v>3072</v>
      </c>
      <c r="H3083">
        <f t="shared" ca="1" si="95"/>
        <v>-1.1333773454653431E-2</v>
      </c>
    </row>
    <row r="3084" spans="2:8">
      <c r="B3084" s="293">
        <f>'Historical VAR Data'!B1338</f>
        <v>43739</v>
      </c>
      <c r="C3084" s="292" t="str">
        <f>'Historical VAR Data'!F1338</f>
        <v>88.59</v>
      </c>
      <c r="D3084" s="329">
        <f t="shared" ref="D3084:D3147" si="96">(C3084-C3085)/C3085</f>
        <v>0.5487762237762237</v>
      </c>
      <c r="E3084" s="329">
        <v>-3.8232317553132059E-3</v>
      </c>
      <c r="G3084">
        <v>3073</v>
      </c>
      <c r="H3084">
        <f t="shared" ca="1" si="95"/>
        <v>-2.178550794932857E-2</v>
      </c>
    </row>
    <row r="3085" spans="2:8">
      <c r="B3085" s="293">
        <f>'Historical VAR Data'!B4638</f>
        <v>38848</v>
      </c>
      <c r="C3085" s="292" t="str">
        <f>'Historical VAR Data'!F4638</f>
        <v>57.20</v>
      </c>
      <c r="D3085" s="329">
        <f t="shared" si="96"/>
        <v>-0.36983584884873849</v>
      </c>
      <c r="E3085" s="329">
        <v>-3.8314176245210531E-3</v>
      </c>
      <c r="G3085">
        <v>3074</v>
      </c>
      <c r="H3085">
        <f t="shared" ref="H3085:H3148" ca="1" si="97">_xlfn.NORM.INV(RAND(),N$12,N$13)</f>
        <v>1.6476820000265121E-2</v>
      </c>
    </row>
    <row r="3086" spans="2:8">
      <c r="B3086" s="293">
        <f>'Historical VAR Data'!B3412</f>
        <v>40660</v>
      </c>
      <c r="C3086" s="292" t="str">
        <f>'Historical VAR Data'!F3412</f>
        <v>90.77</v>
      </c>
      <c r="D3086" s="329">
        <f t="shared" si="96"/>
        <v>0.75265495269357019</v>
      </c>
      <c r="E3086" s="329">
        <v>-3.841088674275774E-3</v>
      </c>
      <c r="G3086">
        <v>3075</v>
      </c>
      <c r="H3086">
        <f t="shared" ca="1" si="97"/>
        <v>-6.7284795028609609E-4</v>
      </c>
    </row>
    <row r="3087" spans="2:8">
      <c r="B3087" s="293">
        <f>'Historical VAR Data'!B4595</f>
        <v>38909</v>
      </c>
      <c r="C3087" s="292" t="str">
        <f>'Historical VAR Data'!F4595</f>
        <v>51.79</v>
      </c>
      <c r="D3087" s="329">
        <f t="shared" si="96"/>
        <v>-0.45888621878591573</v>
      </c>
      <c r="E3087" s="329">
        <v>-3.8468936333910914E-3</v>
      </c>
      <c r="G3087">
        <v>3076</v>
      </c>
      <c r="H3087">
        <f t="shared" ca="1" si="97"/>
        <v>-1.9224585341767342E-2</v>
      </c>
    </row>
    <row r="3088" spans="2:8">
      <c r="B3088" s="293">
        <f>'Historical VAR Data'!B1393</f>
        <v>43656</v>
      </c>
      <c r="C3088" s="292" t="str">
        <f>'Historical VAR Data'!F1393</f>
        <v>95.71</v>
      </c>
      <c r="D3088" s="329">
        <f t="shared" si="96"/>
        <v>0.15647655872402111</v>
      </c>
      <c r="E3088" s="329">
        <v>-3.8509575353872249E-3</v>
      </c>
      <c r="G3088">
        <v>3077</v>
      </c>
      <c r="H3088">
        <f t="shared" ca="1" si="97"/>
        <v>-4.6403490808930702E-3</v>
      </c>
    </row>
    <row r="3089" spans="2:8">
      <c r="B3089" s="293">
        <f>'Historical VAR Data'!B3059</f>
        <v>41179</v>
      </c>
      <c r="C3089" s="292" t="str">
        <f>'Historical VAR Data'!F3059</f>
        <v>82.76</v>
      </c>
      <c r="D3089" s="329">
        <f t="shared" si="96"/>
        <v>-0.11058570660934973</v>
      </c>
      <c r="E3089" s="329">
        <v>-3.8517091959556233E-3</v>
      </c>
      <c r="G3089">
        <v>3078</v>
      </c>
      <c r="H3089">
        <f t="shared" ca="1" si="97"/>
        <v>6.7974884503182679E-3</v>
      </c>
    </row>
    <row r="3090" spans="2:8">
      <c r="B3090" s="293">
        <f>'Historical VAR Data'!B3582</f>
        <v>40409</v>
      </c>
      <c r="C3090" s="292" t="str">
        <f>'Historical VAR Data'!F3582</f>
        <v>93.05</v>
      </c>
      <c r="D3090" s="329">
        <f t="shared" si="96"/>
        <v>-5.1478083588175308E-2</v>
      </c>
      <c r="E3090" s="329">
        <v>-3.8539770902472907E-3</v>
      </c>
      <c r="G3090">
        <v>3079</v>
      </c>
      <c r="H3090">
        <f t="shared" ca="1" si="97"/>
        <v>7.575235337876276E-3</v>
      </c>
    </row>
    <row r="3091" spans="2:8">
      <c r="B3091" s="293">
        <f>'Historical VAR Data'!B3807</f>
        <v>40074</v>
      </c>
      <c r="C3091" s="292" t="str">
        <f>'Historical VAR Data'!F3807</f>
        <v>98.10</v>
      </c>
      <c r="D3091" s="329">
        <f t="shared" si="96"/>
        <v>1.5394770903442916</v>
      </c>
      <c r="E3091" s="329">
        <v>-3.858651502843315E-3</v>
      </c>
      <c r="G3091">
        <v>3080</v>
      </c>
      <c r="H3091">
        <f t="shared" ca="1" si="97"/>
        <v>1.5238956891519148E-2</v>
      </c>
    </row>
    <row r="3092" spans="2:8">
      <c r="B3092" s="293">
        <f>'Historical VAR Data'!B4921</f>
        <v>38429</v>
      </c>
      <c r="C3092" s="292" t="str">
        <f>'Historical VAR Data'!F4921</f>
        <v>38.63</v>
      </c>
      <c r="D3092" s="329">
        <f t="shared" si="96"/>
        <v>-0.46009783368273927</v>
      </c>
      <c r="E3092" s="329">
        <v>-3.8679731820525677E-3</v>
      </c>
      <c r="G3092">
        <v>3081</v>
      </c>
      <c r="H3092">
        <f t="shared" ca="1" si="97"/>
        <v>-2.1984698433825247E-2</v>
      </c>
    </row>
    <row r="3093" spans="2:8">
      <c r="B3093" s="293">
        <f>'Historical VAR Data'!B2227</f>
        <v>42418</v>
      </c>
      <c r="C3093" s="292" t="str">
        <f>'Historical VAR Data'!F2227</f>
        <v>71.55</v>
      </c>
      <c r="D3093" s="329">
        <f t="shared" si="96"/>
        <v>-0.26176227816756092</v>
      </c>
      <c r="E3093" s="329">
        <v>-3.8980927189196874E-3</v>
      </c>
      <c r="G3093">
        <v>3082</v>
      </c>
      <c r="H3093">
        <f t="shared" ca="1" si="97"/>
        <v>-7.3957009284433906E-3</v>
      </c>
    </row>
    <row r="3094" spans="2:8">
      <c r="B3094" s="293">
        <f>'Historical VAR Data'!B3697</f>
        <v>40245</v>
      </c>
      <c r="C3094" s="292" t="str">
        <f>'Historical VAR Data'!F3697</f>
        <v>96.92</v>
      </c>
      <c r="D3094" s="329">
        <f t="shared" si="96"/>
        <v>-0.23966423472189533</v>
      </c>
      <c r="E3094" s="329">
        <v>-3.9054470709146503E-3</v>
      </c>
      <c r="G3094">
        <v>3083</v>
      </c>
      <c r="H3094">
        <f t="shared" ca="1" si="97"/>
        <v>-1.4556717944901711E-2</v>
      </c>
    </row>
    <row r="3095" spans="2:8">
      <c r="B3095" s="293">
        <f>'Historical VAR Data'!B653</f>
        <v>44747</v>
      </c>
      <c r="C3095" s="292" t="str">
        <f>'Historical VAR Data'!F653</f>
        <v>127.47</v>
      </c>
      <c r="D3095" s="329">
        <f t="shared" si="96"/>
        <v>1.2754373438057833</v>
      </c>
      <c r="E3095" s="329">
        <v>-3.9071657419707745E-3</v>
      </c>
      <c r="G3095">
        <v>3084</v>
      </c>
      <c r="H3095">
        <f t="shared" ca="1" si="97"/>
        <v>-1.1983209566466253E-3</v>
      </c>
    </row>
    <row r="3096" spans="2:8">
      <c r="B3096" s="293">
        <f>'Historical VAR Data'!B4523</f>
        <v>39013</v>
      </c>
      <c r="C3096" s="292" t="str">
        <f>'Historical VAR Data'!F4523</f>
        <v>56.02</v>
      </c>
      <c r="D3096" s="329">
        <f t="shared" si="96"/>
        <v>-0.11542712774356538</v>
      </c>
      <c r="E3096" s="329">
        <v>-3.9118065433854706E-3</v>
      </c>
      <c r="G3096">
        <v>3085</v>
      </c>
      <c r="H3096">
        <f t="shared" ca="1" si="97"/>
        <v>-1.3199141871090479E-2</v>
      </c>
    </row>
    <row r="3097" spans="2:8">
      <c r="B3097" s="293">
        <f>'Historical VAR Data'!B4457</f>
        <v>39113</v>
      </c>
      <c r="C3097" s="292" t="str">
        <f>'Historical VAR Data'!F4457</f>
        <v>63.33</v>
      </c>
      <c r="D3097" s="329">
        <f t="shared" si="96"/>
        <v>-0.32267379679144387</v>
      </c>
      <c r="E3097" s="329">
        <v>-3.9320541050644857E-3</v>
      </c>
      <c r="G3097">
        <v>3086</v>
      </c>
      <c r="H3097">
        <f t="shared" ca="1" si="97"/>
        <v>-5.2503421248455201E-3</v>
      </c>
    </row>
    <row r="3098" spans="2:8">
      <c r="B3098" s="293">
        <f>'Historical VAR Data'!B2028</f>
        <v>42717</v>
      </c>
      <c r="C3098" s="292" t="str">
        <f>'Historical VAR Data'!F2028</f>
        <v>93.50</v>
      </c>
      <c r="D3098" s="329">
        <f t="shared" si="96"/>
        <v>-2.5635681533972426E-2</v>
      </c>
      <c r="E3098" s="329">
        <v>-3.9416213912858693E-3</v>
      </c>
      <c r="G3098">
        <v>3087</v>
      </c>
      <c r="H3098">
        <f t="shared" ca="1" si="97"/>
        <v>-4.0432056116242523E-2</v>
      </c>
    </row>
    <row r="3099" spans="2:8">
      <c r="B3099" s="293">
        <f>'Historical VAR Data'!B1939</f>
        <v>42849</v>
      </c>
      <c r="C3099" s="292" t="str">
        <f>'Historical VAR Data'!F1939</f>
        <v>95.96</v>
      </c>
      <c r="D3099" s="329">
        <f t="shared" si="96"/>
        <v>-2.1714751758589147E-2</v>
      </c>
      <c r="E3099" s="329">
        <v>-3.944363711853951E-3</v>
      </c>
      <c r="G3099">
        <v>3088</v>
      </c>
      <c r="H3099">
        <f t="shared" ca="1" si="97"/>
        <v>-6.2219039942847439E-3</v>
      </c>
    </row>
    <row r="3100" spans="2:8">
      <c r="B3100" s="293">
        <f>'Historical VAR Data'!B1665</f>
        <v>43250</v>
      </c>
      <c r="C3100" s="292" t="str">
        <f>'Historical VAR Data'!F1665</f>
        <v>98.09</v>
      </c>
      <c r="D3100" s="329">
        <f t="shared" si="96"/>
        <v>-0.40849062292709404</v>
      </c>
      <c r="E3100" s="329">
        <v>-3.9601949634443601E-3</v>
      </c>
      <c r="G3100">
        <v>3089</v>
      </c>
      <c r="H3100">
        <f t="shared" ca="1" si="97"/>
        <v>7.0993917653736907E-3</v>
      </c>
    </row>
    <row r="3101" spans="2:8">
      <c r="B3101" s="293">
        <f>'Historical VAR Data'!B466</f>
        <v>45022</v>
      </c>
      <c r="C3101" s="292" t="str">
        <f>'Historical VAR Data'!F466</f>
        <v>165.83</v>
      </c>
      <c r="D3101" s="329">
        <f t="shared" si="96"/>
        <v>0.74649815692469734</v>
      </c>
      <c r="E3101" s="329">
        <v>-3.9642020541774074E-3</v>
      </c>
      <c r="G3101">
        <v>3090</v>
      </c>
      <c r="H3101">
        <f t="shared" ca="1" si="97"/>
        <v>2.1746356048330074E-2</v>
      </c>
    </row>
    <row r="3102" spans="2:8">
      <c r="B3102" s="293">
        <f>'Historical VAR Data'!B1877</f>
        <v>42937</v>
      </c>
      <c r="C3102" s="292" t="str">
        <f>'Historical VAR Data'!F1877</f>
        <v>94.95</v>
      </c>
      <c r="D3102" s="329">
        <f t="shared" si="96"/>
        <v>0.58461281708945256</v>
      </c>
      <c r="E3102" s="329">
        <v>-3.9861533620056165E-3</v>
      </c>
      <c r="G3102">
        <v>3091</v>
      </c>
      <c r="H3102">
        <f t="shared" ca="1" si="97"/>
        <v>6.471779558220801E-4</v>
      </c>
    </row>
    <row r="3103" spans="2:8">
      <c r="B3103" s="293">
        <f>'Historical VAR Data'!B4665</f>
        <v>38805</v>
      </c>
      <c r="C3103" s="292" t="str">
        <f>'Historical VAR Data'!F4665</f>
        <v>59.92</v>
      </c>
      <c r="D3103" s="329">
        <f t="shared" si="96"/>
        <v>0.41187558906691812</v>
      </c>
      <c r="E3103" s="329">
        <v>-3.9893617021275751E-3</v>
      </c>
      <c r="G3103">
        <v>3092</v>
      </c>
      <c r="H3103">
        <f t="shared" ca="1" si="97"/>
        <v>3.3958094517438593E-2</v>
      </c>
    </row>
    <row r="3104" spans="2:8">
      <c r="B3104" s="293">
        <f>'Historical VAR Data'!B4770</f>
        <v>38649</v>
      </c>
      <c r="C3104" s="292" t="str">
        <f>'Historical VAR Data'!F4770</f>
        <v>42.44</v>
      </c>
      <c r="D3104" s="329">
        <f t="shared" si="96"/>
        <v>-0.57286634460547503</v>
      </c>
      <c r="E3104" s="329">
        <v>-3.9896737854964023E-3</v>
      </c>
      <c r="G3104">
        <v>3093</v>
      </c>
      <c r="H3104">
        <f t="shared" ca="1" si="97"/>
        <v>-4.5126406216418275E-3</v>
      </c>
    </row>
    <row r="3105" spans="2:8">
      <c r="B3105" s="293">
        <f>'Historical VAR Data'!B3778</f>
        <v>40122</v>
      </c>
      <c r="C3105" s="292" t="str">
        <f>'Historical VAR Data'!F3778</f>
        <v>99.36</v>
      </c>
      <c r="D3105" s="329">
        <f t="shared" si="96"/>
        <v>0.33818181818181819</v>
      </c>
      <c r="E3105" s="329">
        <v>-4.0096230954290869E-3</v>
      </c>
      <c r="G3105">
        <v>3094</v>
      </c>
      <c r="H3105">
        <f t="shared" ca="1" si="97"/>
        <v>-3.5688336755086533E-3</v>
      </c>
    </row>
    <row r="3106" spans="2:8">
      <c r="B3106" s="293">
        <f>'Historical VAR Data'!B2392</f>
        <v>42174</v>
      </c>
      <c r="C3106" s="292" t="str">
        <f>'Historical VAR Data'!F2392</f>
        <v>74.25</v>
      </c>
      <c r="D3106" s="329">
        <f t="shared" si="96"/>
        <v>-0.49939320388349512</v>
      </c>
      <c r="E3106" s="329">
        <v>-4.0241448692152539E-3</v>
      </c>
      <c r="G3106">
        <v>3095</v>
      </c>
      <c r="H3106">
        <f t="shared" ca="1" si="97"/>
        <v>-4.8931874897846133E-3</v>
      </c>
    </row>
    <row r="3107" spans="2:8">
      <c r="B3107" s="293">
        <f>'Historical VAR Data'!B623</f>
        <v>44791</v>
      </c>
      <c r="C3107" s="292" t="str">
        <f>'Historical VAR Data'!F623</f>
        <v>148.32</v>
      </c>
      <c r="D3107" s="329">
        <f t="shared" si="96"/>
        <v>0.8192076536244326</v>
      </c>
      <c r="E3107" s="329">
        <v>-4.0290088638194627E-3</v>
      </c>
      <c r="G3107">
        <v>3096</v>
      </c>
      <c r="H3107">
        <f t="shared" ca="1" si="97"/>
        <v>7.949660364231918E-3</v>
      </c>
    </row>
    <row r="3108" spans="2:8">
      <c r="B3108" s="293">
        <f>'Historical VAR Data'!B3177</f>
        <v>41009</v>
      </c>
      <c r="C3108" s="292" t="str">
        <f>'Historical VAR Data'!F3177</f>
        <v>81.53</v>
      </c>
      <c r="D3108" s="329">
        <f t="shared" si="96"/>
        <v>3.6809815950921641E-4</v>
      </c>
      <c r="E3108" s="329">
        <v>-4.031272904959666E-3</v>
      </c>
      <c r="G3108">
        <v>3097</v>
      </c>
      <c r="H3108">
        <f t="shared" ca="1" si="97"/>
        <v>-2.1545951068001834E-2</v>
      </c>
    </row>
    <row r="3109" spans="2:8">
      <c r="B3109" s="293">
        <f>'Historical VAR Data'!B4037</f>
        <v>39729</v>
      </c>
      <c r="C3109" s="292" t="str">
        <f>'Historical VAR Data'!F4037</f>
        <v>81.50</v>
      </c>
      <c r="D3109" s="329">
        <f t="shared" si="96"/>
        <v>-0.77393764562298906</v>
      </c>
      <c r="E3109" s="329">
        <v>-4.0327508248808302E-3</v>
      </c>
      <c r="G3109">
        <v>3098</v>
      </c>
      <c r="H3109">
        <f t="shared" ca="1" si="97"/>
        <v>-2.220139903415088E-2</v>
      </c>
    </row>
    <row r="3110" spans="2:8">
      <c r="B3110" s="293">
        <f>'Historical VAR Data'!B175</f>
        <v>45457</v>
      </c>
      <c r="C3110" s="292" t="str">
        <f>'Historical VAR Data'!F175</f>
        <v>360.52</v>
      </c>
      <c r="D3110" s="329">
        <f t="shared" si="96"/>
        <v>3.5728056823947227</v>
      </c>
      <c r="E3110" s="329">
        <v>-4.033372009503388E-3</v>
      </c>
      <c r="G3110">
        <v>3099</v>
      </c>
      <c r="H3110">
        <f t="shared" ca="1" si="97"/>
        <v>1.7241436937121659E-3</v>
      </c>
    </row>
    <row r="3111" spans="2:8">
      <c r="B3111" s="293">
        <f>'Historical VAR Data'!B3253</f>
        <v>40896</v>
      </c>
      <c r="C3111" s="292" t="str">
        <f>'Historical VAR Data'!F3253</f>
        <v>78.84</v>
      </c>
      <c r="D3111" s="329">
        <f t="shared" si="96"/>
        <v>-0.19991881469454031</v>
      </c>
      <c r="E3111" s="329">
        <v>-4.0424456796360935E-3</v>
      </c>
      <c r="G3111">
        <v>3100</v>
      </c>
      <c r="H3111">
        <f t="shared" ca="1" si="97"/>
        <v>-1.0703639754793014E-2</v>
      </c>
    </row>
    <row r="3112" spans="2:8">
      <c r="B3112" s="293">
        <f>'Historical VAR Data'!B3669</f>
        <v>40288</v>
      </c>
      <c r="C3112" s="292" t="str">
        <f>'Historical VAR Data'!F3669</f>
        <v>98.54</v>
      </c>
      <c r="D3112" s="329">
        <f t="shared" si="96"/>
        <v>0.15116822429906557</v>
      </c>
      <c r="E3112" s="329">
        <v>-4.0428542551040171E-3</v>
      </c>
      <c r="G3112">
        <v>3101</v>
      </c>
      <c r="H3112">
        <f t="shared" ca="1" si="97"/>
        <v>-1.9567012403320691E-2</v>
      </c>
    </row>
    <row r="3113" spans="2:8">
      <c r="B3113" s="293">
        <f>'Historical VAR Data'!B3225</f>
        <v>40935</v>
      </c>
      <c r="C3113" s="292" t="str">
        <f>'Historical VAR Data'!F3225</f>
        <v>85.60</v>
      </c>
      <c r="D3113" s="329">
        <f t="shared" si="96"/>
        <v>0.29696969696969688</v>
      </c>
      <c r="E3113" s="329">
        <v>-4.0721349621874172E-3</v>
      </c>
      <c r="G3113">
        <v>3102</v>
      </c>
      <c r="H3113">
        <f t="shared" ca="1" si="97"/>
        <v>-1.8327408841462479E-2</v>
      </c>
    </row>
    <row r="3114" spans="2:8">
      <c r="B3114" s="293">
        <f>'Historical VAR Data'!B1191</f>
        <v>43962</v>
      </c>
      <c r="C3114" s="292" t="str">
        <f>'Historical VAR Data'!F1191</f>
        <v>66.00</v>
      </c>
      <c r="D3114" s="329">
        <f t="shared" si="96"/>
        <v>0.35245901639344268</v>
      </c>
      <c r="E3114" s="329">
        <v>-4.0742417383430821E-3</v>
      </c>
      <c r="G3114">
        <v>3103</v>
      </c>
      <c r="H3114">
        <f t="shared" ca="1" si="97"/>
        <v>-1.2920134700630156E-2</v>
      </c>
    </row>
    <row r="3115" spans="2:8">
      <c r="B3115" s="293">
        <f>'Historical VAR Data'!B4709</f>
        <v>38740</v>
      </c>
      <c r="C3115" s="292" t="str">
        <f>'Historical VAR Data'!F4709</f>
        <v>48.80</v>
      </c>
      <c r="D3115" s="329">
        <f t="shared" si="96"/>
        <v>-0.45741605514787637</v>
      </c>
      <c r="E3115" s="329">
        <v>-4.0816326530612821E-3</v>
      </c>
      <c r="G3115">
        <v>3104</v>
      </c>
      <c r="H3115">
        <f t="shared" ca="1" si="97"/>
        <v>2.6270551216894372E-4</v>
      </c>
    </row>
    <row r="3116" spans="2:8">
      <c r="B3116" s="293">
        <f>'Historical VAR Data'!B3911</f>
        <v>39927</v>
      </c>
      <c r="C3116" s="292" t="str">
        <f>'Historical VAR Data'!F3911</f>
        <v>89.94</v>
      </c>
      <c r="D3116" s="329">
        <f t="shared" si="96"/>
        <v>0.37628156082631992</v>
      </c>
      <c r="E3116" s="329">
        <v>-4.0969992248920889E-3</v>
      </c>
      <c r="G3116">
        <v>3105</v>
      </c>
      <c r="H3116">
        <f t="shared" ca="1" si="97"/>
        <v>2.619424275949227E-3</v>
      </c>
    </row>
    <row r="3117" spans="2:8">
      <c r="B3117" s="293">
        <f>'Historical VAR Data'!B1128</f>
        <v>44050</v>
      </c>
      <c r="C3117" s="292" t="str">
        <f>'Historical VAR Data'!F1128</f>
        <v>65.35</v>
      </c>
      <c r="D3117" s="329">
        <f t="shared" si="96"/>
        <v>-0.24772648785541623</v>
      </c>
      <c r="E3117" s="329">
        <v>-4.1145992075588269E-3</v>
      </c>
      <c r="G3117">
        <v>3106</v>
      </c>
      <c r="H3117">
        <f t="shared" ca="1" si="97"/>
        <v>1.1526778698425676E-2</v>
      </c>
    </row>
    <row r="3118" spans="2:8">
      <c r="B3118" s="293">
        <f>'Historical VAR Data'!B1507</f>
        <v>43483</v>
      </c>
      <c r="C3118" s="292" t="str">
        <f>'Historical VAR Data'!F1507</f>
        <v>86.87</v>
      </c>
      <c r="D3118" s="329">
        <f t="shared" si="96"/>
        <v>0.16182961080647332</v>
      </c>
      <c r="E3118" s="329">
        <v>-4.1270205204631365E-3</v>
      </c>
      <c r="G3118">
        <v>3107</v>
      </c>
      <c r="H3118">
        <f t="shared" ca="1" si="97"/>
        <v>1.5124198974341011E-2</v>
      </c>
    </row>
    <row r="3119" spans="2:8">
      <c r="B3119" s="293">
        <f>'Historical VAR Data'!B2933</f>
        <v>41368</v>
      </c>
      <c r="C3119" s="292" t="str">
        <f>'Historical VAR Data'!F2933</f>
        <v>74.77</v>
      </c>
      <c r="D3119" s="329">
        <f t="shared" si="96"/>
        <v>-0.11325901328273243</v>
      </c>
      <c r="E3119" s="329">
        <v>-4.128929142248299E-3</v>
      </c>
      <c r="G3119">
        <v>3108</v>
      </c>
      <c r="H3119">
        <f t="shared" ca="1" si="97"/>
        <v>-5.3678841563611565E-3</v>
      </c>
    </row>
    <row r="3120" spans="2:8">
      <c r="B3120" s="293">
        <f>'Historical VAR Data'!B3035</f>
        <v>41218</v>
      </c>
      <c r="C3120" s="292" t="str">
        <f>'Historical VAR Data'!F3035</f>
        <v>84.32</v>
      </c>
      <c r="D3120" s="329">
        <f t="shared" si="96"/>
        <v>0.1681906345247989</v>
      </c>
      <c r="E3120" s="329">
        <v>-4.1336955237983759E-3</v>
      </c>
      <c r="G3120">
        <v>3109</v>
      </c>
      <c r="H3120">
        <f t="shared" ca="1" si="97"/>
        <v>2.5064605085729212E-2</v>
      </c>
    </row>
    <row r="3121" spans="2:8">
      <c r="B3121" s="293">
        <f>'Historical VAR Data'!B2519</f>
        <v>41985</v>
      </c>
      <c r="C3121" s="292" t="str">
        <f>'Historical VAR Data'!F2519</f>
        <v>72.18</v>
      </c>
      <c r="D3121" s="329">
        <f t="shared" si="96"/>
        <v>0.202599133622126</v>
      </c>
      <c r="E3121" s="329">
        <v>-4.1390728476820796E-3</v>
      </c>
      <c r="G3121">
        <v>3110</v>
      </c>
      <c r="H3121">
        <f t="shared" ca="1" si="97"/>
        <v>3.2202681778009369E-2</v>
      </c>
    </row>
    <row r="3122" spans="2:8">
      <c r="B3122" s="293">
        <f>'Historical VAR Data'!B4433</f>
        <v>39148</v>
      </c>
      <c r="C3122" s="292" t="str">
        <f>'Historical VAR Data'!F4433</f>
        <v>60.02</v>
      </c>
      <c r="D3122" s="329">
        <f t="shared" si="96"/>
        <v>-0.83523663116284186</v>
      </c>
      <c r="E3122" s="329">
        <v>-4.1480006636801063E-3</v>
      </c>
      <c r="G3122">
        <v>3111</v>
      </c>
      <c r="H3122">
        <f t="shared" ca="1" si="97"/>
        <v>1.6598756172712736E-2</v>
      </c>
    </row>
    <row r="3123" spans="2:8">
      <c r="B3123" s="293">
        <f>'Historical VAR Data'!B191</f>
        <v>45435</v>
      </c>
      <c r="C3123" s="292" t="str">
        <f>'Historical VAR Data'!F191</f>
        <v>364.28</v>
      </c>
      <c r="D3123" s="329">
        <f t="shared" si="96"/>
        <v>3.1115124153498868</v>
      </c>
      <c r="E3123" s="329">
        <v>-4.1552761071624892E-3</v>
      </c>
      <c r="G3123">
        <v>3112</v>
      </c>
      <c r="H3123">
        <f t="shared" ca="1" si="97"/>
        <v>-8.7136001423633678E-3</v>
      </c>
    </row>
    <row r="3124" spans="2:8">
      <c r="B3124" s="293">
        <f>'Historical VAR Data'!B4141</f>
        <v>39577</v>
      </c>
      <c r="C3124" s="292" t="str">
        <f>'Historical VAR Data'!F4141</f>
        <v>88.60</v>
      </c>
      <c r="D3124" s="329">
        <f t="shared" si="96"/>
        <v>-0.38326604482806631</v>
      </c>
      <c r="E3124" s="329">
        <v>-4.1587051815219125E-3</v>
      </c>
      <c r="G3124">
        <v>3113</v>
      </c>
      <c r="H3124">
        <f t="shared" ca="1" si="97"/>
        <v>-5.1891952533583427E-3</v>
      </c>
    </row>
    <row r="3125" spans="2:8">
      <c r="B3125" s="293">
        <f>'Historical VAR Data'!B628</f>
        <v>44783</v>
      </c>
      <c r="C3125" s="292" t="str">
        <f>'Historical VAR Data'!F628</f>
        <v>143.66</v>
      </c>
      <c r="D3125" s="329">
        <f t="shared" si="96"/>
        <v>0.62291007681879806</v>
      </c>
      <c r="E3125" s="329">
        <v>-4.1591570774989215E-3</v>
      </c>
      <c r="G3125">
        <v>3114</v>
      </c>
      <c r="H3125">
        <f t="shared" ca="1" si="97"/>
        <v>-2.0958023415085683E-3</v>
      </c>
    </row>
    <row r="3126" spans="2:8">
      <c r="B3126" s="293">
        <f>'Historical VAR Data'!B3457</f>
        <v>40591</v>
      </c>
      <c r="C3126" s="292" t="str">
        <f>'Historical VAR Data'!F3457</f>
        <v>88.52</v>
      </c>
      <c r="D3126" s="329">
        <f t="shared" si="96"/>
        <v>5.6516333220297458E-4</v>
      </c>
      <c r="E3126" s="329">
        <v>-4.1624479694004337E-3</v>
      </c>
      <c r="G3126">
        <v>3115</v>
      </c>
      <c r="H3126">
        <f t="shared" ca="1" si="97"/>
        <v>1.3944303538130687E-2</v>
      </c>
    </row>
    <row r="3127" spans="2:8">
      <c r="B3127" s="293">
        <f>'Historical VAR Data'!B2130</f>
        <v>42564</v>
      </c>
      <c r="C3127" s="292" t="str">
        <f>'Historical VAR Data'!F2130</f>
        <v>88.47</v>
      </c>
      <c r="D3127" s="329">
        <f t="shared" si="96"/>
        <v>-9.595340282035561E-2</v>
      </c>
      <c r="E3127" s="329">
        <v>-4.1647906348492181E-3</v>
      </c>
      <c r="G3127">
        <v>3116</v>
      </c>
      <c r="H3127">
        <f t="shared" ca="1" si="97"/>
        <v>-3.0706707829343356E-3</v>
      </c>
    </row>
    <row r="3128" spans="2:8">
      <c r="B3128" s="293">
        <f>'Historical VAR Data'!B3659</f>
        <v>40302</v>
      </c>
      <c r="C3128" s="292" t="str">
        <f>'Historical VAR Data'!F3659</f>
        <v>97.86</v>
      </c>
      <c r="D3128" s="329">
        <f t="shared" si="96"/>
        <v>0.37097226113757364</v>
      </c>
      <c r="E3128" s="329">
        <v>-4.172178691360503E-3</v>
      </c>
      <c r="G3128">
        <v>3117</v>
      </c>
      <c r="H3128">
        <f t="shared" ca="1" si="97"/>
        <v>-4.2943409998211076E-3</v>
      </c>
    </row>
    <row r="3129" spans="2:8">
      <c r="B3129" s="293">
        <f>'Historical VAR Data'!B2355</f>
        <v>42227</v>
      </c>
      <c r="C3129" s="292" t="str">
        <f>'Historical VAR Data'!F2355</f>
        <v>71.38</v>
      </c>
      <c r="D3129" s="329">
        <f t="shared" si="96"/>
        <v>-0.68743705390375276</v>
      </c>
      <c r="E3129" s="329">
        <v>-4.1852678571430157E-3</v>
      </c>
      <c r="G3129">
        <v>3118</v>
      </c>
      <c r="H3129">
        <f t="shared" ca="1" si="97"/>
        <v>3.9292519269980833E-3</v>
      </c>
    </row>
    <row r="3130" spans="2:8">
      <c r="B3130" s="293">
        <f>'Historical VAR Data'!B351</f>
        <v>45191</v>
      </c>
      <c r="C3130" s="292" t="str">
        <f>'Historical VAR Data'!F351</f>
        <v>228.37</v>
      </c>
      <c r="D3130" s="329">
        <f t="shared" si="96"/>
        <v>1.4646017699115046</v>
      </c>
      <c r="E3130" s="329">
        <v>-4.1861073562116076E-3</v>
      </c>
      <c r="G3130">
        <v>3119</v>
      </c>
      <c r="H3130">
        <f t="shared" ca="1" si="97"/>
        <v>2.3315837559964157E-2</v>
      </c>
    </row>
    <row r="3131" spans="2:8">
      <c r="B3131" s="293">
        <f>'Historical VAR Data'!B3581</f>
        <v>40410</v>
      </c>
      <c r="C3131" s="292" t="str">
        <f>'Historical VAR Data'!F3581</f>
        <v>92.66</v>
      </c>
      <c r="D3131" s="329">
        <f t="shared" si="96"/>
        <v>-0.6175025799793602</v>
      </c>
      <c r="E3131" s="329">
        <v>-4.1912950026867339E-3</v>
      </c>
      <c r="G3131">
        <v>3120</v>
      </c>
      <c r="H3131">
        <f t="shared" ca="1" si="97"/>
        <v>1.7805990093358474E-2</v>
      </c>
    </row>
    <row r="3132" spans="2:8">
      <c r="B3132" s="293">
        <f>'Historical VAR Data'!B312</f>
        <v>45251</v>
      </c>
      <c r="C3132" s="292" t="str">
        <f>'Historical VAR Data'!F312</f>
        <v>242.25</v>
      </c>
      <c r="D3132" s="329">
        <f t="shared" si="96"/>
        <v>2.7780723643169054</v>
      </c>
      <c r="E3132" s="329">
        <v>-4.1928721174004611E-3</v>
      </c>
      <c r="G3132">
        <v>3121</v>
      </c>
      <c r="H3132">
        <f t="shared" ca="1" si="97"/>
        <v>-3.2363884270112217E-3</v>
      </c>
    </row>
    <row r="3133" spans="2:8">
      <c r="B3133" s="293">
        <f>'Historical VAR Data'!B4436</f>
        <v>39143</v>
      </c>
      <c r="C3133" s="292" t="str">
        <f>'Historical VAR Data'!F4436</f>
        <v>64.12</v>
      </c>
      <c r="D3133" s="329">
        <f t="shared" si="96"/>
        <v>-0.26753484121544435</v>
      </c>
      <c r="E3133" s="329">
        <v>-4.1931977015063834E-3</v>
      </c>
      <c r="G3133">
        <v>3122</v>
      </c>
      <c r="H3133">
        <f t="shared" ca="1" si="97"/>
        <v>-1.9662251413122559E-2</v>
      </c>
    </row>
    <row r="3134" spans="2:8">
      <c r="B3134" s="293">
        <f>'Historical VAR Data'!B961</f>
        <v>44294</v>
      </c>
      <c r="C3134" s="292" t="str">
        <f>'Historical VAR Data'!F961</f>
        <v>87.54</v>
      </c>
      <c r="D3134" s="329">
        <f t="shared" si="96"/>
        <v>2.5194686211636864E-3</v>
      </c>
      <c r="E3134" s="329">
        <v>-4.2088499601864449E-3</v>
      </c>
      <c r="G3134">
        <v>3123</v>
      </c>
      <c r="H3134">
        <f t="shared" ca="1" si="97"/>
        <v>-1.5467974298248109E-2</v>
      </c>
    </row>
    <row r="3135" spans="2:8">
      <c r="B3135" s="293">
        <f>'Historical VAR Data'!B2127</f>
        <v>42569</v>
      </c>
      <c r="C3135" s="292" t="str">
        <f>'Historical VAR Data'!F2127</f>
        <v>87.32</v>
      </c>
      <c r="D3135" s="329">
        <f t="shared" si="96"/>
        <v>-0.11869196608800975</v>
      </c>
      <c r="E3135" s="329">
        <v>-4.2194092827004736E-3</v>
      </c>
      <c r="G3135">
        <v>3124</v>
      </c>
      <c r="H3135">
        <f t="shared" ca="1" si="97"/>
        <v>1.4860400855914162E-2</v>
      </c>
    </row>
    <row r="3136" spans="2:8">
      <c r="B3136" s="293">
        <f>'Historical VAR Data'!B887</f>
        <v>44404</v>
      </c>
      <c r="C3136" s="292" t="str">
        <f>'Historical VAR Data'!F887</f>
        <v>99.08</v>
      </c>
      <c r="D3136" s="329">
        <f t="shared" si="96"/>
        <v>0.31353572848999056</v>
      </c>
      <c r="E3136" s="329">
        <v>-4.2211055276382085E-3</v>
      </c>
      <c r="G3136">
        <v>3125</v>
      </c>
      <c r="H3136">
        <f t="shared" ca="1" si="97"/>
        <v>-2.7691384537523924E-2</v>
      </c>
    </row>
    <row r="3137" spans="2:8">
      <c r="B3137" s="293">
        <f>'Historical VAR Data'!B2603</f>
        <v>41856</v>
      </c>
      <c r="C3137" s="292" t="str">
        <f>'Historical VAR Data'!F2603</f>
        <v>75.43</v>
      </c>
      <c r="D3137" s="329">
        <f t="shared" si="96"/>
        <v>0.68634026380505275</v>
      </c>
      <c r="E3137" s="329">
        <v>-4.2244224422441348E-3</v>
      </c>
      <c r="G3137">
        <v>3126</v>
      </c>
      <c r="H3137">
        <f t="shared" ca="1" si="97"/>
        <v>3.1779245098054493E-2</v>
      </c>
    </row>
    <row r="3138" spans="2:8">
      <c r="B3138" s="293">
        <f>'Historical VAR Data'!B4776</f>
        <v>38639</v>
      </c>
      <c r="C3138" s="292" t="str">
        <f>'Historical VAR Data'!F4776</f>
        <v>44.73</v>
      </c>
      <c r="D3138" s="329">
        <f t="shared" si="96"/>
        <v>-0.40589719750298853</v>
      </c>
      <c r="E3138" s="329">
        <v>-4.229741763134569E-3</v>
      </c>
      <c r="G3138">
        <v>3127</v>
      </c>
      <c r="H3138">
        <f t="shared" ca="1" si="97"/>
        <v>1.2660533888910147E-2</v>
      </c>
    </row>
    <row r="3139" spans="2:8">
      <c r="B3139" s="293">
        <f>'Historical VAR Data'!B2405</f>
        <v>42157</v>
      </c>
      <c r="C3139" s="292" t="str">
        <f>'Historical VAR Data'!F2405</f>
        <v>75.29</v>
      </c>
      <c r="D3139" s="329">
        <f t="shared" si="96"/>
        <v>-0.23718338399189459</v>
      </c>
      <c r="E3139" s="329">
        <v>-4.2322444121147091E-3</v>
      </c>
      <c r="G3139">
        <v>3128</v>
      </c>
      <c r="H3139">
        <f t="shared" ca="1" si="97"/>
        <v>2.4127854807106698E-3</v>
      </c>
    </row>
    <row r="3140" spans="2:8">
      <c r="B3140" s="293">
        <f>'Historical VAR Data'!B1571</f>
        <v>43389</v>
      </c>
      <c r="C3140" s="292" t="str">
        <f>'Historical VAR Data'!F1571</f>
        <v>98.70</v>
      </c>
      <c r="D3140" s="329">
        <f t="shared" si="96"/>
        <v>-4.1933605125218341E-2</v>
      </c>
      <c r="E3140" s="329">
        <v>-4.2372881355932377E-3</v>
      </c>
      <c r="G3140">
        <v>3129</v>
      </c>
      <c r="H3140">
        <f t="shared" ca="1" si="97"/>
        <v>-1.9021625075052513E-2</v>
      </c>
    </row>
    <row r="3141" spans="2:8">
      <c r="B3141" s="293">
        <f>'Historical VAR Data'!B1691</f>
        <v>43213</v>
      </c>
      <c r="C3141" s="292" t="str">
        <f>'Historical VAR Data'!F1691</f>
        <v>103.02</v>
      </c>
      <c r="D3141" s="329">
        <f t="shared" si="96"/>
        <v>0.42155374637781146</v>
      </c>
      <c r="E3141" s="329">
        <v>-4.2528513435143803E-3</v>
      </c>
      <c r="G3141">
        <v>3130</v>
      </c>
      <c r="H3141">
        <f t="shared" ca="1" si="97"/>
        <v>-1.0942519722529076E-2</v>
      </c>
    </row>
    <row r="3142" spans="2:8">
      <c r="B3142" s="293">
        <f>'Historical VAR Data'!B2293</f>
        <v>42321</v>
      </c>
      <c r="C3142" s="292" t="str">
        <f>'Historical VAR Data'!F2293</f>
        <v>72.47</v>
      </c>
      <c r="D3142" s="329">
        <f t="shared" si="96"/>
        <v>-0.15693345742205672</v>
      </c>
      <c r="E3142" s="329">
        <v>-4.2594119263534248E-3</v>
      </c>
      <c r="G3142">
        <v>3131</v>
      </c>
      <c r="H3142">
        <f t="shared" ca="1" si="97"/>
        <v>-5.9366877312692782E-3</v>
      </c>
    </row>
    <row r="3143" spans="2:8">
      <c r="B3143" s="293">
        <f>'Historical VAR Data'!B1505</f>
        <v>43487</v>
      </c>
      <c r="C3143" s="292" t="str">
        <f>'Historical VAR Data'!F1505</f>
        <v>85.96</v>
      </c>
      <c r="D3143" s="329">
        <f t="shared" si="96"/>
        <v>0.15677566949266575</v>
      </c>
      <c r="E3143" s="329">
        <v>-4.2858797636974926E-3</v>
      </c>
      <c r="G3143">
        <v>3132</v>
      </c>
      <c r="H3143">
        <f t="shared" ca="1" si="97"/>
        <v>-5.7830240200689052E-3</v>
      </c>
    </row>
    <row r="3144" spans="2:8">
      <c r="B3144" s="293">
        <f>'Historical VAR Data'!B1120</f>
        <v>44062</v>
      </c>
      <c r="C3144" s="292" t="str">
        <f>'Historical VAR Data'!F1120</f>
        <v>74.31</v>
      </c>
      <c r="D3144" s="329">
        <f t="shared" si="96"/>
        <v>0.88891713268937456</v>
      </c>
      <c r="E3144" s="329">
        <v>-4.2878199115636232E-3</v>
      </c>
      <c r="G3144">
        <v>3133</v>
      </c>
      <c r="H3144">
        <f t="shared" ca="1" si="97"/>
        <v>-1.3586519365611161E-2</v>
      </c>
    </row>
    <row r="3145" spans="2:8">
      <c r="B3145" s="293">
        <f>'Historical VAR Data'!B4923</f>
        <v>38427</v>
      </c>
      <c r="C3145" s="292" t="str">
        <f>'Historical VAR Data'!F4923</f>
        <v>39.34</v>
      </c>
      <c r="D3145" s="329">
        <f t="shared" si="96"/>
        <v>-0.53438276719138356</v>
      </c>
      <c r="E3145" s="329">
        <v>-4.3027081751453962E-3</v>
      </c>
      <c r="G3145">
        <v>3134</v>
      </c>
      <c r="H3145">
        <f t="shared" ca="1" si="97"/>
        <v>3.7261039248962464E-2</v>
      </c>
    </row>
    <row r="3146" spans="2:8">
      <c r="B3146" s="293">
        <f>'Historical VAR Data'!B3990</f>
        <v>39801</v>
      </c>
      <c r="C3146" s="292" t="str">
        <f>'Historical VAR Data'!F3990</f>
        <v>84.49</v>
      </c>
      <c r="D3146" s="329">
        <f t="shared" si="96"/>
        <v>3.5519772673456236E-4</v>
      </c>
      <c r="E3146" s="329">
        <v>-4.3601225547961883E-3</v>
      </c>
      <c r="G3146">
        <v>3135</v>
      </c>
      <c r="H3146">
        <f t="shared" ca="1" si="97"/>
        <v>1.507625671592208E-2</v>
      </c>
    </row>
    <row r="3147" spans="2:8">
      <c r="B3147" s="293">
        <f>'Historical VAR Data'!B1036</f>
        <v>44182</v>
      </c>
      <c r="C3147" s="292" t="str">
        <f>'Historical VAR Data'!F1036</f>
        <v>84.46</v>
      </c>
      <c r="D3147" s="329">
        <f t="shared" si="96"/>
        <v>0.19496321448783227</v>
      </c>
      <c r="E3147" s="329">
        <v>-4.3616645054816048E-3</v>
      </c>
      <c r="G3147">
        <v>3136</v>
      </c>
      <c r="H3147">
        <f t="shared" ca="1" si="97"/>
        <v>-2.395094969590368E-3</v>
      </c>
    </row>
    <row r="3148" spans="2:8">
      <c r="B3148" s="293">
        <f>'Historical VAR Data'!B1166</f>
        <v>43998</v>
      </c>
      <c r="C3148" s="292" t="str">
        <f>'Historical VAR Data'!F1166</f>
        <v>70.68</v>
      </c>
      <c r="D3148" s="329">
        <f t="shared" ref="D3148:D3211" si="98">(C3148-C3149)/C3149</f>
        <v>-0.31090962269669481</v>
      </c>
      <c r="E3148" s="329">
        <v>-4.3668122270740682E-3</v>
      </c>
      <c r="G3148">
        <v>3137</v>
      </c>
      <c r="H3148">
        <f t="shared" ca="1" si="97"/>
        <v>2.8354889042734661E-2</v>
      </c>
    </row>
    <row r="3149" spans="2:8">
      <c r="B3149" s="293">
        <f>'Historical VAR Data'!B1690</f>
        <v>43214</v>
      </c>
      <c r="C3149" s="292" t="str">
        <f>'Historical VAR Data'!F1690</f>
        <v>102.57</v>
      </c>
      <c r="D3149" s="329">
        <f t="shared" si="98"/>
        <v>-6.1144164759725464E-2</v>
      </c>
      <c r="E3149" s="329">
        <v>-4.3680838672102784E-3</v>
      </c>
      <c r="G3149">
        <v>3138</v>
      </c>
      <c r="H3149">
        <f t="shared" ref="H3149:H3212" ca="1" si="99">_xlfn.NORM.INV(RAND(),N$12,N$13)</f>
        <v>-1.5952485297923709E-2</v>
      </c>
    </row>
    <row r="3150" spans="2:8">
      <c r="B3150" s="293">
        <f>'Historical VAR Data'!B3729</f>
        <v>40196</v>
      </c>
      <c r="C3150" s="292" t="str">
        <f>'Historical VAR Data'!F3729</f>
        <v>109.25</v>
      </c>
      <c r="D3150" s="329">
        <f t="shared" si="98"/>
        <v>0.2984311861183741</v>
      </c>
      <c r="E3150" s="329">
        <v>-4.3743734621343655E-3</v>
      </c>
      <c r="G3150">
        <v>3139</v>
      </c>
      <c r="H3150">
        <f t="shared" ca="1" si="99"/>
        <v>-1.2543317997852731E-2</v>
      </c>
    </row>
    <row r="3151" spans="2:8">
      <c r="B3151" s="293">
        <f>'Historical VAR Data'!B2071</f>
        <v>42650</v>
      </c>
      <c r="C3151" s="292" t="str">
        <f>'Historical VAR Data'!F2071</f>
        <v>84.14</v>
      </c>
      <c r="D3151" s="329">
        <f t="shared" si="98"/>
        <v>-0.22757734324795745</v>
      </c>
      <c r="E3151" s="329">
        <v>-4.3781800970299906E-3</v>
      </c>
      <c r="G3151">
        <v>3140</v>
      </c>
      <c r="H3151">
        <f t="shared" ca="1" si="99"/>
        <v>-1.4422308000650799E-2</v>
      </c>
    </row>
    <row r="3152" spans="2:8">
      <c r="B3152" s="293">
        <f>'Historical VAR Data'!B4246</f>
        <v>39420</v>
      </c>
      <c r="C3152" s="292" t="str">
        <f>'Historical VAR Data'!F4246</f>
        <v>108.93</v>
      </c>
      <c r="D3152" s="329">
        <f t="shared" si="98"/>
        <v>0.5</v>
      </c>
      <c r="E3152" s="329">
        <v>-4.3871675349601482E-3</v>
      </c>
      <c r="G3152">
        <v>3141</v>
      </c>
      <c r="H3152">
        <f t="shared" ca="1" si="99"/>
        <v>1.7072993155289252E-2</v>
      </c>
    </row>
    <row r="3153" spans="2:8">
      <c r="B3153" s="293">
        <f>'Historical VAR Data'!B4317</f>
        <v>39317</v>
      </c>
      <c r="C3153" s="292" t="str">
        <f>'Historical VAR Data'!F4317</f>
        <v>72.62</v>
      </c>
      <c r="D3153" s="329">
        <f t="shared" si="98"/>
        <v>3.300142247510679E-2</v>
      </c>
      <c r="E3153" s="329">
        <v>-4.3871675349601482E-3</v>
      </c>
      <c r="G3153">
        <v>3142</v>
      </c>
      <c r="H3153">
        <f t="shared" ca="1" si="99"/>
        <v>1.3261150518989462E-2</v>
      </c>
    </row>
    <row r="3154" spans="2:8">
      <c r="B3154" s="293">
        <f>'Historical VAR Data'!B2840</f>
        <v>41506</v>
      </c>
      <c r="C3154" s="292" t="str">
        <f>'Historical VAR Data'!F2840</f>
        <v>70.30</v>
      </c>
      <c r="D3154" s="329">
        <f t="shared" si="98"/>
        <v>-0.78727910917453403</v>
      </c>
      <c r="E3154" s="329">
        <v>-4.3903129868290936E-3</v>
      </c>
      <c r="G3154">
        <v>3143</v>
      </c>
      <c r="H3154">
        <f t="shared" ca="1" si="99"/>
        <v>3.6711934724263698E-3</v>
      </c>
    </row>
    <row r="3155" spans="2:8">
      <c r="B3155" s="293">
        <f>'Historical VAR Data'!B253</f>
        <v>45338</v>
      </c>
      <c r="C3155" s="292" t="str">
        <f>'Historical VAR Data'!F253</f>
        <v>330.48</v>
      </c>
      <c r="D3155" s="329">
        <f t="shared" si="98"/>
        <v>2.3965056526207609</v>
      </c>
      <c r="E3155" s="329">
        <v>-4.3983852503463863E-3</v>
      </c>
      <c r="G3155">
        <v>3144</v>
      </c>
      <c r="H3155">
        <f t="shared" ca="1" si="99"/>
        <v>-4.4804353318463278E-3</v>
      </c>
    </row>
    <row r="3156" spans="2:8">
      <c r="B3156" s="293">
        <f>'Historical VAR Data'!B3698</f>
        <v>40242</v>
      </c>
      <c r="C3156" s="292" t="str">
        <f>'Historical VAR Data'!F3698</f>
        <v>97.30</v>
      </c>
      <c r="D3156" s="329">
        <f t="shared" si="98"/>
        <v>1.6900746474979262</v>
      </c>
      <c r="E3156" s="329">
        <v>-4.3998772127290166E-3</v>
      </c>
      <c r="G3156">
        <v>3145</v>
      </c>
      <c r="H3156">
        <f t="shared" ca="1" si="99"/>
        <v>-1.8389305245896742E-2</v>
      </c>
    </row>
    <row r="3157" spans="2:8">
      <c r="B3157" s="293">
        <f>'Historical VAR Data'!B4879</f>
        <v>38491</v>
      </c>
      <c r="C3157" s="292" t="str">
        <f>'Historical VAR Data'!F4879</f>
        <v>36.17</v>
      </c>
      <c r="D3157" s="329">
        <f t="shared" si="98"/>
        <v>-0.65948032385614763</v>
      </c>
      <c r="E3157" s="329">
        <v>-4.4040737682355243E-3</v>
      </c>
      <c r="G3157">
        <v>3146</v>
      </c>
      <c r="H3157">
        <f t="shared" ca="1" si="99"/>
        <v>-5.6708040235546927E-3</v>
      </c>
    </row>
    <row r="3158" spans="2:8">
      <c r="B3158" s="293">
        <f>'Historical VAR Data'!B1788</f>
        <v>43068</v>
      </c>
      <c r="C3158" s="292" t="str">
        <f>'Historical VAR Data'!F1788</f>
        <v>106.22</v>
      </c>
      <c r="D3158" s="329">
        <f t="shared" si="98"/>
        <v>6.8719187040949772E-2</v>
      </c>
      <c r="E3158" s="329">
        <v>-4.4052863436123239E-3</v>
      </c>
      <c r="G3158">
        <v>3147</v>
      </c>
      <c r="H3158">
        <f t="shared" ca="1" si="99"/>
        <v>2.1177258205004115E-2</v>
      </c>
    </row>
    <row r="3159" spans="2:8">
      <c r="B3159" s="293">
        <f>'Historical VAR Data'!B1746</f>
        <v>43130</v>
      </c>
      <c r="C3159" s="292" t="str">
        <f>'Historical VAR Data'!F1746</f>
        <v>99.39</v>
      </c>
      <c r="D3159" s="329">
        <f t="shared" si="98"/>
        <v>0.25794203265409432</v>
      </c>
      <c r="E3159" s="329">
        <v>-4.4074927376539889E-3</v>
      </c>
      <c r="G3159">
        <v>3148</v>
      </c>
      <c r="H3159">
        <f t="shared" ca="1" si="99"/>
        <v>2.7392069594572965E-2</v>
      </c>
    </row>
    <row r="3160" spans="2:8">
      <c r="B3160" s="293">
        <f>'Historical VAR Data'!B3245</f>
        <v>40906</v>
      </c>
      <c r="C3160" s="292" t="str">
        <f>'Historical VAR Data'!F3245</f>
        <v>79.01</v>
      </c>
      <c r="D3160" s="329">
        <f t="shared" si="98"/>
        <v>9.3866814343070759E-2</v>
      </c>
      <c r="E3160" s="329">
        <v>-4.4102822580644446E-3</v>
      </c>
      <c r="G3160">
        <v>3149</v>
      </c>
      <c r="H3160">
        <f t="shared" ca="1" si="99"/>
        <v>-9.7940782539816997E-3</v>
      </c>
    </row>
    <row r="3161" spans="2:8">
      <c r="B3161" s="293">
        <f>'Historical VAR Data'!B4402</f>
        <v>39195</v>
      </c>
      <c r="C3161" s="292" t="str">
        <f>'Historical VAR Data'!F4402</f>
        <v>72.23</v>
      </c>
      <c r="D3161" s="329">
        <f t="shared" si="98"/>
        <v>-0.53582674635306216</v>
      </c>
      <c r="E3161" s="329">
        <v>-4.4107512060646888E-3</v>
      </c>
      <c r="G3161">
        <v>3150</v>
      </c>
      <c r="H3161">
        <f t="shared" ca="1" si="99"/>
        <v>3.0043006566041176E-2</v>
      </c>
    </row>
    <row r="3162" spans="2:8">
      <c r="B3162" s="293">
        <f>'Historical VAR Data'!B517</f>
        <v>44945</v>
      </c>
      <c r="C3162" s="292" t="str">
        <f>'Historical VAR Data'!F517</f>
        <v>155.61</v>
      </c>
      <c r="D3162" s="329">
        <f t="shared" si="98"/>
        <v>1.0346495815899581</v>
      </c>
      <c r="E3162" s="329">
        <v>-4.4145873320537276E-3</v>
      </c>
      <c r="G3162">
        <v>3151</v>
      </c>
      <c r="H3162">
        <f t="shared" ca="1" si="99"/>
        <v>-5.6841641405946039E-3</v>
      </c>
    </row>
    <row r="3163" spans="2:8">
      <c r="B3163" s="293">
        <f>'Historical VAR Data'!B2772</f>
        <v>41607</v>
      </c>
      <c r="C3163" s="292" t="str">
        <f>'Historical VAR Data'!F2772</f>
        <v>76.48</v>
      </c>
      <c r="D3163" s="329">
        <f t="shared" si="98"/>
        <v>0.70409982174688057</v>
      </c>
      <c r="E3163" s="329">
        <v>-4.4259307472011098E-3</v>
      </c>
      <c r="G3163">
        <v>3152</v>
      </c>
      <c r="H3163">
        <f t="shared" ca="1" si="99"/>
        <v>-4.8898134828987997E-3</v>
      </c>
    </row>
    <row r="3164" spans="2:8">
      <c r="B3164" s="293">
        <f>'Historical VAR Data'!B4798</f>
        <v>38608</v>
      </c>
      <c r="C3164" s="292" t="str">
        <f>'Historical VAR Data'!F4798</f>
        <v>44.88</v>
      </c>
      <c r="D3164" s="329">
        <f t="shared" si="98"/>
        <v>-0.39392302498311943</v>
      </c>
      <c r="E3164" s="329">
        <v>-4.4365572315881929E-3</v>
      </c>
      <c r="G3164">
        <v>3153</v>
      </c>
      <c r="H3164">
        <f t="shared" ca="1" si="99"/>
        <v>-3.0681740591026428E-3</v>
      </c>
    </row>
    <row r="3165" spans="2:8">
      <c r="B3165" s="293">
        <f>'Historical VAR Data'!B3154</f>
        <v>41043</v>
      </c>
      <c r="C3165" s="292" t="str">
        <f>'Historical VAR Data'!F3154</f>
        <v>74.05</v>
      </c>
      <c r="D3165" s="329">
        <f t="shared" si="98"/>
        <v>2.4367131447135858E-3</v>
      </c>
      <c r="E3165" s="329">
        <v>-4.4366765259478127E-3</v>
      </c>
      <c r="G3165">
        <v>3154</v>
      </c>
      <c r="H3165">
        <f t="shared" ca="1" si="99"/>
        <v>4.736459675231861E-3</v>
      </c>
    </row>
    <row r="3166" spans="2:8">
      <c r="B3166" s="293">
        <f>'Historical VAR Data'!B2859</f>
        <v>41477</v>
      </c>
      <c r="C3166" s="292" t="str">
        <f>'Historical VAR Data'!F2859</f>
        <v>73.87</v>
      </c>
      <c r="D3166" s="329">
        <f t="shared" si="98"/>
        <v>-0.77537553974335582</v>
      </c>
      <c r="E3166" s="329">
        <v>-4.4474393530997075E-3</v>
      </c>
      <c r="G3166">
        <v>3155</v>
      </c>
      <c r="H3166">
        <f t="shared" ca="1" si="99"/>
        <v>1.2016589702019404E-2</v>
      </c>
    </row>
    <row r="3167" spans="2:8">
      <c r="B3167" s="293">
        <f>'Historical VAR Data'!B246</f>
        <v>45349</v>
      </c>
      <c r="C3167" s="292" t="str">
        <f>'Historical VAR Data'!F246</f>
        <v>328.86</v>
      </c>
      <c r="D3167" s="329">
        <f t="shared" si="98"/>
        <v>2.8619686590973178E-2</v>
      </c>
      <c r="E3167" s="329">
        <v>-4.4500953591861793E-3</v>
      </c>
      <c r="G3167">
        <v>3156</v>
      </c>
      <c r="H3167">
        <f t="shared" ca="1" si="99"/>
        <v>5.5225445410872036E-3</v>
      </c>
    </row>
    <row r="3168" spans="2:8">
      <c r="B3168" s="293">
        <f>'Historical VAR Data'!B21</f>
        <v>45684</v>
      </c>
      <c r="C3168" s="292" t="str">
        <f>'Historical VAR Data'!F21</f>
        <v>319.71</v>
      </c>
      <c r="D3168" s="329">
        <f t="shared" si="98"/>
        <v>2.2510677242220862</v>
      </c>
      <c r="E3168" s="329">
        <v>-4.4528865915177398E-3</v>
      </c>
      <c r="G3168">
        <v>3157</v>
      </c>
      <c r="H3168">
        <f t="shared" ca="1" si="99"/>
        <v>-2.2160815410767411E-3</v>
      </c>
    </row>
    <row r="3169" spans="2:8">
      <c r="B3169" s="293">
        <f>'Historical VAR Data'!B1423</f>
        <v>43613</v>
      </c>
      <c r="C3169" s="292" t="str">
        <f>'Historical VAR Data'!F1423</f>
        <v>98.34</v>
      </c>
      <c r="D3169" s="329">
        <f t="shared" si="98"/>
        <v>0.76331360946745563</v>
      </c>
      <c r="E3169" s="329">
        <v>-4.4543429844097768E-3</v>
      </c>
      <c r="G3169">
        <v>3158</v>
      </c>
      <c r="H3169">
        <f t="shared" ca="1" si="99"/>
        <v>1.5746341932351877E-2</v>
      </c>
    </row>
    <row r="3170" spans="2:8">
      <c r="B3170" s="293">
        <f>'Historical VAR Data'!B4553</f>
        <v>38968</v>
      </c>
      <c r="C3170" s="292" t="str">
        <f>'Historical VAR Data'!F4553</f>
        <v>55.77</v>
      </c>
      <c r="D3170" s="329">
        <f t="shared" si="98"/>
        <v>-0.34132514467934333</v>
      </c>
      <c r="E3170" s="329">
        <v>-4.4626918957515168E-3</v>
      </c>
      <c r="G3170">
        <v>3159</v>
      </c>
      <c r="H3170">
        <f t="shared" ca="1" si="99"/>
        <v>-1.4527998399892352E-2</v>
      </c>
    </row>
    <row r="3171" spans="2:8">
      <c r="B3171" s="293">
        <f>'Historical VAR Data'!B3048</f>
        <v>41197</v>
      </c>
      <c r="C3171" s="292" t="str">
        <f>'Historical VAR Data'!F3048</f>
        <v>84.67</v>
      </c>
      <c r="D3171" s="329">
        <f t="shared" si="98"/>
        <v>-9.3760034250240876E-2</v>
      </c>
      <c r="E3171" s="329">
        <v>-4.4679600235155255E-3</v>
      </c>
      <c r="G3171">
        <v>3160</v>
      </c>
      <c r="H3171">
        <f t="shared" ca="1" si="99"/>
        <v>-5.3498749952188345E-3</v>
      </c>
    </row>
    <row r="3172" spans="2:8">
      <c r="B3172" s="293">
        <f>'Historical VAR Data'!B1626</f>
        <v>43305</v>
      </c>
      <c r="C3172" s="292" t="str">
        <f>'Historical VAR Data'!F1626</f>
        <v>93.43</v>
      </c>
      <c r="D3172" s="329">
        <f t="shared" si="98"/>
        <v>-6.429644466700038E-2</v>
      </c>
      <c r="E3172" s="329">
        <v>-4.475226425146377E-3</v>
      </c>
      <c r="G3172">
        <v>3161</v>
      </c>
      <c r="H3172">
        <f t="shared" ca="1" si="99"/>
        <v>2.5798971012389944E-2</v>
      </c>
    </row>
    <row r="3173" spans="2:8">
      <c r="B3173" s="293">
        <f>'Historical VAR Data'!B3558</f>
        <v>40444</v>
      </c>
      <c r="C3173" s="292" t="str">
        <f>'Historical VAR Data'!F3558</f>
        <v>99.85</v>
      </c>
      <c r="D3173" s="329">
        <f t="shared" si="98"/>
        <v>0.28722444243908729</v>
      </c>
      <c r="E3173" s="329">
        <v>-4.4865403788634378E-3</v>
      </c>
      <c r="G3173">
        <v>3162</v>
      </c>
      <c r="H3173">
        <f t="shared" ca="1" si="99"/>
        <v>2.6094626348620909E-2</v>
      </c>
    </row>
    <row r="3174" spans="2:8">
      <c r="B3174" s="293">
        <f>'Historical VAR Data'!B3005</f>
        <v>41263</v>
      </c>
      <c r="C3174" s="292" t="str">
        <f>'Historical VAR Data'!F3005</f>
        <v>77.57</v>
      </c>
      <c r="D3174" s="329">
        <f t="shared" si="98"/>
        <v>-0.7415625520573047</v>
      </c>
      <c r="E3174" s="329">
        <v>-4.4917864476387128E-3</v>
      </c>
      <c r="G3174">
        <v>3163</v>
      </c>
      <c r="H3174">
        <f t="shared" ca="1" si="99"/>
        <v>-3.862513409871112E-3</v>
      </c>
    </row>
    <row r="3175" spans="2:8">
      <c r="B3175" s="293">
        <f>'Historical VAR Data'!B285</f>
        <v>45292</v>
      </c>
      <c r="C3175" s="292" t="str">
        <f>'Historical VAR Data'!F285</f>
        <v>300.15</v>
      </c>
      <c r="D3175" s="329">
        <f t="shared" si="98"/>
        <v>2.3206106870229006</v>
      </c>
      <c r="E3175" s="329">
        <v>-4.5106298298564348E-3</v>
      </c>
      <c r="G3175">
        <v>3164</v>
      </c>
      <c r="H3175">
        <f t="shared" ca="1" si="99"/>
        <v>8.3445076265739222E-3</v>
      </c>
    </row>
    <row r="3176" spans="2:8">
      <c r="B3176" s="293">
        <f>'Historical VAR Data'!B3204</f>
        <v>40967</v>
      </c>
      <c r="C3176" s="292" t="str">
        <f>'Historical VAR Data'!F3204</f>
        <v>90.39</v>
      </c>
      <c r="D3176" s="329">
        <f t="shared" si="98"/>
        <v>-4.3694456199746039E-2</v>
      </c>
      <c r="E3176" s="329">
        <v>-4.5154185022026061E-3</v>
      </c>
      <c r="G3176">
        <v>3165</v>
      </c>
      <c r="H3176">
        <f t="shared" ca="1" si="99"/>
        <v>7.3123465851807666E-3</v>
      </c>
    </row>
    <row r="3177" spans="2:8">
      <c r="B3177" s="293">
        <f>'Historical VAR Data'!B1876</f>
        <v>42940</v>
      </c>
      <c r="C3177" s="292" t="str">
        <f>'Historical VAR Data'!F1876</f>
        <v>94.52</v>
      </c>
      <c r="D3177" s="329">
        <f t="shared" si="98"/>
        <v>0.23345948062116667</v>
      </c>
      <c r="E3177" s="329">
        <v>-4.528699315429245E-3</v>
      </c>
      <c r="G3177">
        <v>3166</v>
      </c>
      <c r="H3177">
        <f t="shared" ca="1" si="99"/>
        <v>2.5441956414129054E-3</v>
      </c>
    </row>
    <row r="3178" spans="2:8">
      <c r="B3178" s="293">
        <f>'Historical VAR Data'!B2530</f>
        <v>41970</v>
      </c>
      <c r="C3178" s="292" t="str">
        <f>'Historical VAR Data'!F2530</f>
        <v>76.63</v>
      </c>
      <c r="D3178" s="329">
        <f t="shared" si="98"/>
        <v>-0.80730738282035808</v>
      </c>
      <c r="E3178" s="329">
        <v>-4.5466354897377046E-3</v>
      </c>
      <c r="G3178">
        <v>3167</v>
      </c>
      <c r="H3178">
        <f t="shared" ca="1" si="99"/>
        <v>-1.1018438734409762E-2</v>
      </c>
    </row>
    <row r="3179" spans="2:8">
      <c r="B3179" s="293">
        <f>'Historical VAR Data'!B119</f>
        <v>45540</v>
      </c>
      <c r="C3179" s="292" t="str">
        <f>'Historical VAR Data'!F119</f>
        <v>397.68</v>
      </c>
      <c r="D3179" s="329">
        <f t="shared" si="98"/>
        <v>3.336277396140007</v>
      </c>
      <c r="E3179" s="329">
        <v>-4.5556946182728243E-3</v>
      </c>
      <c r="G3179">
        <v>3168</v>
      </c>
      <c r="H3179">
        <f t="shared" ca="1" si="99"/>
        <v>-5.6388746325169567E-3</v>
      </c>
    </row>
    <row r="3180" spans="2:8">
      <c r="B3180" s="293">
        <f>'Historical VAR Data'!B1629</f>
        <v>43300</v>
      </c>
      <c r="C3180" s="292" t="str">
        <f>'Historical VAR Data'!F1629</f>
        <v>91.71</v>
      </c>
      <c r="D3180" s="329">
        <f t="shared" si="98"/>
        <v>0.1355869242199107</v>
      </c>
      <c r="E3180" s="329">
        <v>-4.5587756431130109E-3</v>
      </c>
      <c r="G3180">
        <v>3169</v>
      </c>
      <c r="H3180">
        <f t="shared" ca="1" si="99"/>
        <v>-9.1817457815124848E-3</v>
      </c>
    </row>
    <row r="3181" spans="2:8">
      <c r="B3181" s="293">
        <f>'Historical VAR Data'!B3115</f>
        <v>41096</v>
      </c>
      <c r="C3181" s="292" t="str">
        <f>'Historical VAR Data'!F3115</f>
        <v>80.76</v>
      </c>
      <c r="D3181" s="329">
        <f t="shared" si="98"/>
        <v>-0.15628917676556617</v>
      </c>
      <c r="E3181" s="329">
        <v>-4.5605817823245456E-3</v>
      </c>
      <c r="G3181">
        <v>3170</v>
      </c>
      <c r="H3181">
        <f t="shared" ca="1" si="99"/>
        <v>3.1349285655671516E-3</v>
      </c>
    </row>
    <row r="3182" spans="2:8">
      <c r="B3182" s="293">
        <f>'Historical VAR Data'!B1661</f>
        <v>43256</v>
      </c>
      <c r="C3182" s="292" t="str">
        <f>'Historical VAR Data'!F1661</f>
        <v>95.72</v>
      </c>
      <c r="D3182" s="329">
        <f t="shared" si="98"/>
        <v>-2.0266120777891545E-2</v>
      </c>
      <c r="E3182" s="329">
        <v>-4.5757071547420734E-3</v>
      </c>
      <c r="G3182">
        <v>3171</v>
      </c>
      <c r="H3182">
        <f t="shared" ca="1" si="99"/>
        <v>6.209594002784158E-3</v>
      </c>
    </row>
    <row r="3183" spans="2:8">
      <c r="B3183" s="293">
        <f>'Historical VAR Data'!B1565</f>
        <v>43398</v>
      </c>
      <c r="C3183" s="292" t="str">
        <f>'Historical VAR Data'!F1565</f>
        <v>97.70</v>
      </c>
      <c r="D3183" s="329">
        <f t="shared" si="98"/>
        <v>0.45516830503425681</v>
      </c>
      <c r="E3183" s="329">
        <v>-4.5848191543556068E-3</v>
      </c>
      <c r="G3183">
        <v>3172</v>
      </c>
      <c r="H3183">
        <f t="shared" ca="1" si="99"/>
        <v>-1.3865426925094113E-2</v>
      </c>
    </row>
    <row r="3184" spans="2:8">
      <c r="B3184" s="293">
        <f>'Historical VAR Data'!B1135</f>
        <v>44041</v>
      </c>
      <c r="C3184" s="292" t="str">
        <f>'Historical VAR Data'!F1135</f>
        <v>67.14</v>
      </c>
      <c r="D3184" s="329">
        <f t="shared" si="98"/>
        <v>-0.31081913364812153</v>
      </c>
      <c r="E3184" s="329">
        <v>-4.5959970348406565E-3</v>
      </c>
      <c r="G3184">
        <v>3173</v>
      </c>
      <c r="H3184">
        <f t="shared" ca="1" si="99"/>
        <v>-1.7921515688575876E-2</v>
      </c>
    </row>
    <row r="3185" spans="2:8">
      <c r="B3185" s="293">
        <f>'Historical VAR Data'!B3815</f>
        <v>40064</v>
      </c>
      <c r="C3185" s="292" t="str">
        <f>'Historical VAR Data'!F3815</f>
        <v>97.42</v>
      </c>
      <c r="D3185" s="329">
        <f t="shared" si="98"/>
        <v>0.87526467757459092</v>
      </c>
      <c r="E3185" s="329">
        <v>-4.597936037600928E-3</v>
      </c>
      <c r="G3185">
        <v>3174</v>
      </c>
      <c r="H3185">
        <f t="shared" ca="1" si="99"/>
        <v>-1.0284259431075768E-3</v>
      </c>
    </row>
    <row r="3186" spans="2:8">
      <c r="B3186" s="293">
        <f>'Historical VAR Data'!B4627</f>
        <v>38863</v>
      </c>
      <c r="C3186" s="292" t="str">
        <f>'Historical VAR Data'!F4627</f>
        <v>51.95</v>
      </c>
      <c r="D3186" s="329">
        <f t="shared" si="98"/>
        <v>-0.33329055441478439</v>
      </c>
      <c r="E3186" s="329">
        <v>-4.5985821038512145E-3</v>
      </c>
      <c r="G3186">
        <v>3175</v>
      </c>
      <c r="H3186">
        <f t="shared" ca="1" si="99"/>
        <v>-1.7704398145755619E-3</v>
      </c>
    </row>
    <row r="3187" spans="2:8">
      <c r="B3187" s="293">
        <f>'Historical VAR Data'!B3006</f>
        <v>41262</v>
      </c>
      <c r="C3187" s="292" t="str">
        <f>'Historical VAR Data'!F3006</f>
        <v>77.92</v>
      </c>
      <c r="D3187" s="329">
        <f t="shared" si="98"/>
        <v>9.1316526610644197E-2</v>
      </c>
      <c r="E3187" s="329">
        <v>-4.5988758303525728E-3</v>
      </c>
      <c r="G3187">
        <v>3176</v>
      </c>
      <c r="H3187">
        <f t="shared" ca="1" si="99"/>
        <v>1.2785476637931217E-2</v>
      </c>
    </row>
    <row r="3188" spans="2:8">
      <c r="B3188" s="293">
        <f>'Historical VAR Data'!B1056</f>
        <v>44153</v>
      </c>
      <c r="C3188" s="292" t="str">
        <f>'Historical VAR Data'!F1056</f>
        <v>71.40</v>
      </c>
      <c r="D3188" s="329">
        <f t="shared" si="98"/>
        <v>0.18231495280675616</v>
      </c>
      <c r="E3188" s="329">
        <v>-4.6005855290673116E-3</v>
      </c>
      <c r="G3188">
        <v>3177</v>
      </c>
      <c r="H3188">
        <f t="shared" ca="1" si="99"/>
        <v>-1.5451116492814648E-2</v>
      </c>
    </row>
    <row r="3189" spans="2:8">
      <c r="B3189" s="293">
        <f>'Historical VAR Data'!B4657</f>
        <v>38819</v>
      </c>
      <c r="C3189" s="292" t="str">
        <f>'Historical VAR Data'!F4657</f>
        <v>60.39</v>
      </c>
      <c r="D3189" s="329">
        <f t="shared" si="98"/>
        <v>-0.29836179853607525</v>
      </c>
      <c r="E3189" s="329">
        <v>-4.615131036756241E-3</v>
      </c>
      <c r="G3189">
        <v>3178</v>
      </c>
      <c r="H3189">
        <f t="shared" ca="1" si="99"/>
        <v>-1.4359346167208397E-2</v>
      </c>
    </row>
    <row r="3190" spans="2:8">
      <c r="B3190" s="293">
        <f>'Historical VAR Data'!B3454</f>
        <v>40596</v>
      </c>
      <c r="C3190" s="292" t="str">
        <f>'Historical VAR Data'!F3454</f>
        <v>86.07</v>
      </c>
      <c r="D3190" s="329">
        <f t="shared" si="98"/>
        <v>0.1160529045643152</v>
      </c>
      <c r="E3190" s="329">
        <v>-4.6258818087198533E-3</v>
      </c>
      <c r="G3190">
        <v>3179</v>
      </c>
      <c r="H3190">
        <f t="shared" ca="1" si="99"/>
        <v>-2.4696014651828777E-2</v>
      </c>
    </row>
    <row r="3191" spans="2:8">
      <c r="B3191" s="293">
        <f>'Historical VAR Data'!B2954</f>
        <v>41337</v>
      </c>
      <c r="C3191" s="292" t="str">
        <f>'Historical VAR Data'!F2954</f>
        <v>77.12</v>
      </c>
      <c r="D3191" s="329">
        <f t="shared" si="98"/>
        <v>-2.6754164563351723E-2</v>
      </c>
      <c r="E3191" s="329">
        <v>-4.6463603510583304E-3</v>
      </c>
      <c r="G3191">
        <v>3180</v>
      </c>
      <c r="H3191">
        <f t="shared" ca="1" si="99"/>
        <v>8.1759640964989676E-3</v>
      </c>
    </row>
    <row r="3192" spans="2:8">
      <c r="B3192" s="293">
        <f>'Historical VAR Data'!B2163</f>
        <v>42516</v>
      </c>
      <c r="C3192" s="292" t="str">
        <f>'Historical VAR Data'!F2163</f>
        <v>79.24</v>
      </c>
      <c r="D3192" s="329">
        <f t="shared" si="98"/>
        <v>-0.13944396177237189</v>
      </c>
      <c r="E3192" s="329">
        <v>-4.6476573294812777E-3</v>
      </c>
      <c r="G3192">
        <v>3181</v>
      </c>
      <c r="H3192">
        <f t="shared" ca="1" si="99"/>
        <v>3.0251741971215385E-2</v>
      </c>
    </row>
    <row r="3193" spans="2:8">
      <c r="B3193" s="293">
        <f>'Historical VAR Data'!B2008</f>
        <v>42745</v>
      </c>
      <c r="C3193" s="292" t="str">
        <f>'Historical VAR Data'!F2008</f>
        <v>92.08</v>
      </c>
      <c r="D3193" s="329">
        <f t="shared" si="98"/>
        <v>-0.44832544485051823</v>
      </c>
      <c r="E3193" s="329">
        <v>-4.6481461463626292E-3</v>
      </c>
      <c r="G3193">
        <v>3182</v>
      </c>
      <c r="H3193">
        <f t="shared" ca="1" si="99"/>
        <v>4.4306663385326614E-2</v>
      </c>
    </row>
    <row r="3194" spans="2:8">
      <c r="B3194" s="293">
        <f>'Historical VAR Data'!B572</f>
        <v>44867</v>
      </c>
      <c r="C3194" s="292" t="str">
        <f>'Historical VAR Data'!F572</f>
        <v>166.91</v>
      </c>
      <c r="D3194" s="329">
        <f t="shared" si="98"/>
        <v>1.2302244788882948</v>
      </c>
      <c r="E3194" s="329">
        <v>-4.6514401574333664E-3</v>
      </c>
      <c r="G3194">
        <v>3183</v>
      </c>
      <c r="H3194">
        <f t="shared" ca="1" si="99"/>
        <v>2.7959950753454216E-2</v>
      </c>
    </row>
    <row r="3195" spans="2:8">
      <c r="B3195" s="293">
        <f>'Historical VAR Data'!B4111</f>
        <v>39622</v>
      </c>
      <c r="C3195" s="292" t="str">
        <f>'Historical VAR Data'!F4111</f>
        <v>74.84</v>
      </c>
      <c r="D3195" s="329">
        <f t="shared" si="98"/>
        <v>-5.3496901479701403E-2</v>
      </c>
      <c r="E3195" s="329">
        <v>-4.654874318393328E-3</v>
      </c>
      <c r="G3195">
        <v>3184</v>
      </c>
      <c r="H3195">
        <f t="shared" ca="1" si="99"/>
        <v>-1.1095777841842715E-2</v>
      </c>
    </row>
    <row r="3196" spans="2:8">
      <c r="B3196" s="293">
        <f>'Historical VAR Data'!B4065</f>
        <v>39687</v>
      </c>
      <c r="C3196" s="292" t="str">
        <f>'Historical VAR Data'!F4065</f>
        <v>79.07</v>
      </c>
      <c r="D3196" s="329">
        <f t="shared" si="98"/>
        <v>5.7509696402300352E-2</v>
      </c>
      <c r="E3196" s="329">
        <v>-4.6576032225579631E-3</v>
      </c>
      <c r="G3196">
        <v>3185</v>
      </c>
      <c r="H3196">
        <f t="shared" ca="1" si="99"/>
        <v>2.0422187616474445E-3</v>
      </c>
    </row>
    <row r="3197" spans="2:8">
      <c r="B3197" s="293">
        <f>'Historical VAR Data'!B2394</f>
        <v>42172</v>
      </c>
      <c r="C3197" s="292" t="str">
        <f>'Historical VAR Data'!F2394</f>
        <v>74.77</v>
      </c>
      <c r="D3197" s="329">
        <f t="shared" si="98"/>
        <v>1.3387550828902095</v>
      </c>
      <c r="E3197" s="329">
        <v>-4.6592119275826478E-3</v>
      </c>
      <c r="G3197">
        <v>3186</v>
      </c>
      <c r="H3197">
        <f t="shared" ca="1" si="99"/>
        <v>-4.2239853980631549E-3</v>
      </c>
    </row>
    <row r="3198" spans="2:8">
      <c r="B3198" s="293">
        <f>'Historical VAR Data'!B5013</f>
        <v>38299</v>
      </c>
      <c r="C3198" s="292" t="str">
        <f>'Historical VAR Data'!F5013</f>
        <v>31.97</v>
      </c>
      <c r="D3198" s="329">
        <f t="shared" si="98"/>
        <v>-0.69295044179792553</v>
      </c>
      <c r="E3198" s="329">
        <v>-4.6699875466998317E-3</v>
      </c>
      <c r="G3198">
        <v>3187</v>
      </c>
      <c r="H3198">
        <f t="shared" ca="1" si="99"/>
        <v>4.8155674980247861E-3</v>
      </c>
    </row>
    <row r="3199" spans="2:8">
      <c r="B3199" s="293">
        <f>'Historical VAR Data'!B1804</f>
        <v>43046</v>
      </c>
      <c r="C3199" s="292" t="str">
        <f>'Historical VAR Data'!F1804</f>
        <v>104.12</v>
      </c>
      <c r="D3199" s="329">
        <f t="shared" si="98"/>
        <v>0.69410999023755293</v>
      </c>
      <c r="E3199" s="329">
        <v>-4.6840646209730897E-3</v>
      </c>
      <c r="G3199">
        <v>3188</v>
      </c>
      <c r="H3199">
        <f t="shared" ca="1" si="99"/>
        <v>-1.4289280890126406E-2</v>
      </c>
    </row>
    <row r="3200" spans="2:8">
      <c r="B3200" s="293">
        <f>'Historical VAR Data'!B4466</f>
        <v>39098</v>
      </c>
      <c r="C3200" s="292" t="str">
        <f>'Historical VAR Data'!F4466</f>
        <v>61.46</v>
      </c>
      <c r="D3200" s="329">
        <f t="shared" si="98"/>
        <v>-0.41865304578130913</v>
      </c>
      <c r="E3200" s="329">
        <v>-4.6963562753036302E-3</v>
      </c>
      <c r="G3200">
        <v>3189</v>
      </c>
      <c r="H3200">
        <f t="shared" ca="1" si="99"/>
        <v>1.1968467977583422E-2</v>
      </c>
    </row>
    <row r="3201" spans="2:8">
      <c r="B3201" s="293">
        <f>'Historical VAR Data'!B1787</f>
        <v>43069</v>
      </c>
      <c r="C3201" s="292" t="str">
        <f>'Historical VAR Data'!F1787</f>
        <v>105.72</v>
      </c>
      <c r="D3201" s="329">
        <f t="shared" si="98"/>
        <v>0.31738317757009343</v>
      </c>
      <c r="E3201" s="329">
        <v>-4.7072114479382414E-3</v>
      </c>
      <c r="G3201">
        <v>3190</v>
      </c>
      <c r="H3201">
        <f t="shared" ca="1" si="99"/>
        <v>-1.3711238855778227E-2</v>
      </c>
    </row>
    <row r="3202" spans="2:8">
      <c r="B3202" s="293">
        <f>'Historical VAR Data'!B2614</f>
        <v>41838</v>
      </c>
      <c r="C3202" s="292" t="str">
        <f>'Historical VAR Data'!F2614</f>
        <v>80.25</v>
      </c>
      <c r="D3202" s="329">
        <f t="shared" si="98"/>
        <v>-0.17336217552533992</v>
      </c>
      <c r="E3202" s="329">
        <v>-4.7128860225721875E-3</v>
      </c>
      <c r="G3202">
        <v>3191</v>
      </c>
      <c r="H3202">
        <f t="shared" ca="1" si="99"/>
        <v>-8.5781008982786702E-3</v>
      </c>
    </row>
    <row r="3203" spans="2:8">
      <c r="B3203" s="293">
        <f>'Historical VAR Data'!B859</f>
        <v>44445</v>
      </c>
      <c r="C3203" s="292" t="str">
        <f>'Historical VAR Data'!F859</f>
        <v>97.08</v>
      </c>
      <c r="D3203" s="329">
        <f t="shared" si="98"/>
        <v>9.5463777928232824E-2</v>
      </c>
      <c r="E3203" s="329">
        <v>-4.7160139429978255E-3</v>
      </c>
      <c r="G3203">
        <v>3192</v>
      </c>
      <c r="H3203">
        <f t="shared" ca="1" si="99"/>
        <v>-1.3217684059713882E-2</v>
      </c>
    </row>
    <row r="3204" spans="2:8">
      <c r="B3204" s="293">
        <f>'Historical VAR Data'!B2099</f>
        <v>42608</v>
      </c>
      <c r="C3204" s="292" t="str">
        <f>'Historical VAR Data'!F2099</f>
        <v>88.62</v>
      </c>
      <c r="D3204" s="329">
        <f t="shared" si="98"/>
        <v>2.4508670520231268E-2</v>
      </c>
      <c r="E3204" s="329">
        <v>-4.7169811320754906E-3</v>
      </c>
      <c r="G3204">
        <v>3193</v>
      </c>
      <c r="H3204">
        <f t="shared" ca="1" si="99"/>
        <v>4.7222919370734874E-3</v>
      </c>
    </row>
    <row r="3205" spans="2:8">
      <c r="B3205" s="293">
        <f>'Historical VAR Data'!B945</f>
        <v>44320</v>
      </c>
      <c r="C3205" s="292" t="str">
        <f>'Historical VAR Data'!F945</f>
        <v>86.50</v>
      </c>
      <c r="D3205" s="329">
        <f t="shared" si="98"/>
        <v>0.36802150877747913</v>
      </c>
      <c r="E3205" s="329">
        <v>-4.7175238752732319E-3</v>
      </c>
      <c r="G3205">
        <v>3194</v>
      </c>
      <c r="H3205">
        <f t="shared" ca="1" si="99"/>
        <v>6.8399941724827003E-3</v>
      </c>
    </row>
    <row r="3206" spans="2:8">
      <c r="B3206" s="293">
        <f>'Historical VAR Data'!B2672</f>
        <v>41757</v>
      </c>
      <c r="C3206" s="292" t="str">
        <f>'Historical VAR Data'!F2672</f>
        <v>63.23</v>
      </c>
      <c r="D3206" s="329">
        <f t="shared" si="98"/>
        <v>-0.18915106437548099</v>
      </c>
      <c r="E3206" s="329">
        <v>-4.7221784983473049E-3</v>
      </c>
      <c r="G3206">
        <v>3195</v>
      </c>
      <c r="H3206">
        <f t="shared" ca="1" si="99"/>
        <v>2.3050547887792511E-2</v>
      </c>
    </row>
    <row r="3207" spans="2:8">
      <c r="B3207" s="293">
        <f>'Historical VAR Data'!B2776</f>
        <v>41603</v>
      </c>
      <c r="C3207" s="292" t="str">
        <f>'Historical VAR Data'!F2776</f>
        <v>77.98</v>
      </c>
      <c r="D3207" s="329">
        <f t="shared" si="98"/>
        <v>-0.11717423298992409</v>
      </c>
      <c r="E3207" s="329">
        <v>-4.7223994894702026E-3</v>
      </c>
      <c r="G3207">
        <v>3196</v>
      </c>
      <c r="H3207">
        <f t="shared" ca="1" si="99"/>
        <v>6.7465061687238806E-3</v>
      </c>
    </row>
    <row r="3208" spans="2:8">
      <c r="B3208" s="293">
        <f>'Historical VAR Data'!B1332</f>
        <v>43749</v>
      </c>
      <c r="C3208" s="292" t="str">
        <f>'Historical VAR Data'!F1332</f>
        <v>88.33</v>
      </c>
      <c r="D3208" s="329">
        <f t="shared" si="98"/>
        <v>0.2400673873367962</v>
      </c>
      <c r="E3208" s="329">
        <v>-4.7323943661972019E-3</v>
      </c>
      <c r="G3208">
        <v>3197</v>
      </c>
      <c r="H3208">
        <f t="shared" ca="1" si="99"/>
        <v>1.4650340093423286E-2</v>
      </c>
    </row>
    <row r="3209" spans="2:8">
      <c r="B3209" s="293">
        <f>'Historical VAR Data'!B2754</f>
        <v>41634</v>
      </c>
      <c r="C3209" s="292" t="str">
        <f>'Historical VAR Data'!F2754</f>
        <v>71.23</v>
      </c>
      <c r="D3209" s="329">
        <f t="shared" si="98"/>
        <v>0.21469986357435203</v>
      </c>
      <c r="E3209" s="329">
        <v>-4.7505938242278778E-3</v>
      </c>
      <c r="G3209">
        <v>3198</v>
      </c>
      <c r="H3209">
        <f t="shared" ca="1" si="99"/>
        <v>1.5737537549518347E-2</v>
      </c>
    </row>
    <row r="3210" spans="2:8">
      <c r="B3210" s="293">
        <f>'Historical VAR Data'!B4683</f>
        <v>38778</v>
      </c>
      <c r="C3210" s="292" t="str">
        <f>'Historical VAR Data'!F4683</f>
        <v>58.64</v>
      </c>
      <c r="D3210" s="329">
        <f t="shared" si="98"/>
        <v>-0.39049994803035021</v>
      </c>
      <c r="E3210" s="329">
        <v>-4.7522063815343026E-3</v>
      </c>
      <c r="G3210">
        <v>3199</v>
      </c>
      <c r="H3210">
        <f t="shared" ca="1" si="99"/>
        <v>-4.6756804979341381E-3</v>
      </c>
    </row>
    <row r="3211" spans="2:8">
      <c r="B3211" s="293">
        <f>'Historical VAR Data'!B862</f>
        <v>44440</v>
      </c>
      <c r="C3211" s="292" t="str">
        <f>'Historical VAR Data'!F862</f>
        <v>96.21</v>
      </c>
      <c r="D3211" s="329">
        <f t="shared" si="98"/>
        <v>-3.9724523405529531E-2</v>
      </c>
      <c r="E3211" s="329">
        <v>-4.7584566049447396E-3</v>
      </c>
      <c r="G3211">
        <v>3200</v>
      </c>
      <c r="H3211">
        <f t="shared" ca="1" si="99"/>
        <v>5.2679066651260325E-3</v>
      </c>
    </row>
    <row r="3212" spans="2:8">
      <c r="B3212" s="293">
        <f>'Historical VAR Data'!B1460</f>
        <v>43556</v>
      </c>
      <c r="C3212" s="292" t="str">
        <f>'Historical VAR Data'!F1460</f>
        <v>100.19</v>
      </c>
      <c r="D3212" s="329">
        <f t="shared" ref="D3212:D3275" si="100">(C3212-C3213)/C3213</f>
        <v>0.33373269435569741</v>
      </c>
      <c r="E3212" s="329">
        <v>-4.7680540379458026E-3</v>
      </c>
      <c r="G3212">
        <v>3201</v>
      </c>
      <c r="H3212">
        <f t="shared" ca="1" si="99"/>
        <v>1.9130984162743676E-2</v>
      </c>
    </row>
    <row r="3213" spans="2:8">
      <c r="B3213" s="293">
        <f>'Historical VAR Data'!B2383</f>
        <v>42187</v>
      </c>
      <c r="C3213" s="292" t="str">
        <f>'Historical VAR Data'!F2383</f>
        <v>75.12</v>
      </c>
      <c r="D3213" s="329">
        <f t="shared" si="100"/>
        <v>-0.51972380282590624</v>
      </c>
      <c r="E3213" s="329">
        <v>-4.7694753577106437E-3</v>
      </c>
      <c r="G3213">
        <v>3202</v>
      </c>
      <c r="H3213">
        <f t="shared" ref="H3213:H3276" ca="1" si="101">_xlfn.NORM.INV(RAND(),N$12,N$13)</f>
        <v>5.2104757178972252E-4</v>
      </c>
    </row>
    <row r="3214" spans="2:8">
      <c r="B3214" s="293">
        <f>'Historical VAR Data'!B505</f>
        <v>44964</v>
      </c>
      <c r="C3214" s="292" t="str">
        <f>'Historical VAR Data'!F505</f>
        <v>156.41</v>
      </c>
      <c r="D3214" s="329">
        <f t="shared" si="100"/>
        <v>0.97537256883051249</v>
      </c>
      <c r="E3214" s="329">
        <v>-4.7722066683634516E-3</v>
      </c>
      <c r="G3214">
        <v>3203</v>
      </c>
      <c r="H3214">
        <f t="shared" ca="1" si="101"/>
        <v>-6.2119778315408219E-3</v>
      </c>
    </row>
    <row r="3215" spans="2:8">
      <c r="B3215" s="293">
        <f>'Historical VAR Data'!B2551</f>
        <v>41939</v>
      </c>
      <c r="C3215" s="292" t="str">
        <f>'Historical VAR Data'!F2551</f>
        <v>79.18</v>
      </c>
      <c r="D3215" s="329">
        <f t="shared" si="100"/>
        <v>-4.9003122748018234E-2</v>
      </c>
      <c r="E3215" s="329">
        <v>-4.7762694821517782E-3</v>
      </c>
      <c r="G3215">
        <v>3204</v>
      </c>
      <c r="H3215">
        <f t="shared" ca="1" si="101"/>
        <v>-2.2290719750699552E-2</v>
      </c>
    </row>
    <row r="3216" spans="2:8">
      <c r="B3216" s="293">
        <f>'Historical VAR Data'!B3038</f>
        <v>41213</v>
      </c>
      <c r="C3216" s="292" t="str">
        <f>'Historical VAR Data'!F3038</f>
        <v>83.26</v>
      </c>
      <c r="D3216" s="329">
        <f t="shared" si="100"/>
        <v>0.11265535213149816</v>
      </c>
      <c r="E3216" s="329">
        <v>-4.7812574707146961E-3</v>
      </c>
      <c r="G3216">
        <v>3205</v>
      </c>
      <c r="H3216">
        <f t="shared" ca="1" si="101"/>
        <v>1.4953707516641534E-3</v>
      </c>
    </row>
    <row r="3217" spans="2:8">
      <c r="B3217" s="293">
        <f>'Historical VAR Data'!B2298</f>
        <v>42312</v>
      </c>
      <c r="C3217" s="292" t="str">
        <f>'Historical VAR Data'!F2298</f>
        <v>74.83</v>
      </c>
      <c r="D3217" s="329">
        <f t="shared" si="100"/>
        <v>-0.30590854280678975</v>
      </c>
      <c r="E3217" s="329">
        <v>-4.7878707274903506E-3</v>
      </c>
      <c r="G3217">
        <v>3206</v>
      </c>
      <c r="H3217">
        <f t="shared" ca="1" si="101"/>
        <v>-8.031079978718372E-3</v>
      </c>
    </row>
    <row r="3218" spans="2:8">
      <c r="B3218" s="293">
        <f>'Historical VAR Data'!B3737</f>
        <v>40184</v>
      </c>
      <c r="C3218" s="292" t="str">
        <f>'Historical VAR Data'!F3737</f>
        <v>107.81</v>
      </c>
      <c r="D3218" s="329">
        <f t="shared" si="100"/>
        <v>0.37005972804676585</v>
      </c>
      <c r="E3218" s="329">
        <v>-4.8001476968521743E-3</v>
      </c>
      <c r="G3218">
        <v>3207</v>
      </c>
      <c r="H3218">
        <f t="shared" ca="1" si="101"/>
        <v>-9.0342424315151531E-3</v>
      </c>
    </row>
    <row r="3219" spans="2:8">
      <c r="B3219" s="293">
        <f>'Historical VAR Data'!B4064</f>
        <v>39688</v>
      </c>
      <c r="C3219" s="292" t="str">
        <f>'Historical VAR Data'!F4064</f>
        <v>78.69</v>
      </c>
      <c r="D3219" s="329">
        <f t="shared" si="100"/>
        <v>-0.48622355706450771</v>
      </c>
      <c r="E3219" s="329">
        <v>-4.8058682180345961E-3</v>
      </c>
      <c r="G3219">
        <v>3208</v>
      </c>
      <c r="H3219">
        <f t="shared" ca="1" si="101"/>
        <v>-4.6021127833095208E-3</v>
      </c>
    </row>
    <row r="3220" spans="2:8">
      <c r="B3220" s="293">
        <f>'Historical VAR Data'!B514</f>
        <v>44950</v>
      </c>
      <c r="C3220" s="292" t="str">
        <f>'Historical VAR Data'!F514</f>
        <v>153.16</v>
      </c>
      <c r="D3220" s="329">
        <f t="shared" si="100"/>
        <v>0.25592455924559238</v>
      </c>
      <c r="E3220" s="329">
        <v>-4.8083170890189019E-3</v>
      </c>
      <c r="G3220">
        <v>3209</v>
      </c>
      <c r="H3220">
        <f t="shared" ca="1" si="101"/>
        <v>3.2591534754428109E-2</v>
      </c>
    </row>
    <row r="3221" spans="2:8">
      <c r="B3221" s="293">
        <f>'Historical VAR Data'!B722</f>
        <v>44645</v>
      </c>
      <c r="C3221" s="292" t="str">
        <f>'Historical VAR Data'!F722</f>
        <v>121.95</v>
      </c>
      <c r="D3221" s="329">
        <f t="shared" si="100"/>
        <v>0.51302729528535995</v>
      </c>
      <c r="E3221" s="329">
        <v>-4.8147543659213593E-3</v>
      </c>
      <c r="G3221">
        <v>3210</v>
      </c>
      <c r="H3221">
        <f t="shared" ca="1" si="101"/>
        <v>2.0143288974622904E-3</v>
      </c>
    </row>
    <row r="3222" spans="2:8">
      <c r="B3222" s="293">
        <f>'Historical VAR Data'!B3992</f>
        <v>39799</v>
      </c>
      <c r="C3222" s="292" t="str">
        <f>'Historical VAR Data'!F3992</f>
        <v>80.60</v>
      </c>
      <c r="D3222" s="329">
        <f t="shared" si="100"/>
        <v>-0.35996188358611936</v>
      </c>
      <c r="E3222" s="329">
        <v>-4.8154093097913398E-3</v>
      </c>
      <c r="G3222">
        <v>3211</v>
      </c>
      <c r="H3222">
        <f t="shared" ca="1" si="101"/>
        <v>-7.8853885924666973E-3</v>
      </c>
    </row>
    <row r="3223" spans="2:8">
      <c r="B3223" s="293">
        <f>'Historical VAR Data'!B825</f>
        <v>44495</v>
      </c>
      <c r="C3223" s="292" t="str">
        <f>'Historical VAR Data'!F825</f>
        <v>125.93</v>
      </c>
      <c r="D3223" s="329">
        <f t="shared" si="100"/>
        <v>0.2989169675090253</v>
      </c>
      <c r="E3223" s="329">
        <v>-4.8206100837679738E-3</v>
      </c>
      <c r="G3223">
        <v>3212</v>
      </c>
      <c r="H3223">
        <f t="shared" ca="1" si="101"/>
        <v>-2.3353676872886461E-2</v>
      </c>
    </row>
    <row r="3224" spans="2:8">
      <c r="B3224" s="293">
        <f>'Historical VAR Data'!B3814</f>
        <v>40065</v>
      </c>
      <c r="C3224" s="292" t="str">
        <f>'Historical VAR Data'!F3814</f>
        <v>96.95</v>
      </c>
      <c r="D3224" s="329">
        <f t="shared" si="100"/>
        <v>0.30766118154842192</v>
      </c>
      <c r="E3224" s="329">
        <v>-4.8244713611168017E-3</v>
      </c>
      <c r="G3224">
        <v>3213</v>
      </c>
      <c r="H3224">
        <f t="shared" ca="1" si="101"/>
        <v>-3.4883307956802757E-2</v>
      </c>
    </row>
    <row r="3225" spans="2:8">
      <c r="B3225" s="293">
        <f>'Historical VAR Data'!B2396</f>
        <v>42170</v>
      </c>
      <c r="C3225" s="292" t="str">
        <f>'Historical VAR Data'!F2396</f>
        <v>74.14</v>
      </c>
      <c r="D3225" s="329">
        <f t="shared" si="100"/>
        <v>-0.277599142550911</v>
      </c>
      <c r="E3225" s="329">
        <v>-4.8322147651006639E-3</v>
      </c>
      <c r="G3225">
        <v>3214</v>
      </c>
      <c r="H3225">
        <f t="shared" ca="1" si="101"/>
        <v>-3.1723475523613369E-2</v>
      </c>
    </row>
    <row r="3226" spans="2:8">
      <c r="B3226" s="293">
        <f>'Historical VAR Data'!B1820</f>
        <v>43021</v>
      </c>
      <c r="C3226" s="292" t="str">
        <f>'Historical VAR Data'!F1820</f>
        <v>102.63</v>
      </c>
      <c r="D3226" s="329">
        <f t="shared" si="100"/>
        <v>0.1366707276553327</v>
      </c>
      <c r="E3226" s="329">
        <v>-4.8482497818287604E-3</v>
      </c>
      <c r="G3226">
        <v>3215</v>
      </c>
      <c r="H3226">
        <f t="shared" ca="1" si="101"/>
        <v>-6.3178645622828152E-3</v>
      </c>
    </row>
    <row r="3227" spans="2:8">
      <c r="B3227" s="293">
        <f>'Historical VAR Data'!B1639</f>
        <v>43286</v>
      </c>
      <c r="C3227" s="292" t="str">
        <f>'Historical VAR Data'!F1639</f>
        <v>90.29</v>
      </c>
      <c r="D3227" s="329">
        <f t="shared" si="100"/>
        <v>2.3464067104964945E-2</v>
      </c>
      <c r="E3227" s="329">
        <v>-4.8495536206326212E-3</v>
      </c>
      <c r="G3227">
        <v>3216</v>
      </c>
      <c r="H3227">
        <f t="shared" ca="1" si="101"/>
        <v>1.9424943832210655E-2</v>
      </c>
    </row>
    <row r="3228" spans="2:8">
      <c r="B3228" s="293">
        <f>'Historical VAR Data'!B3518</f>
        <v>40504</v>
      </c>
      <c r="C3228" s="292" t="str">
        <f>'Historical VAR Data'!F3518</f>
        <v>88.22</v>
      </c>
      <c r="D3228" s="329">
        <f t="shared" si="100"/>
        <v>2.4860594795539041E-2</v>
      </c>
      <c r="E3228" s="329">
        <v>-4.8505358150028963E-3</v>
      </c>
      <c r="G3228">
        <v>3217</v>
      </c>
      <c r="H3228">
        <f t="shared" ca="1" si="101"/>
        <v>-9.3271732292116091E-3</v>
      </c>
    </row>
    <row r="3229" spans="2:8">
      <c r="B3229" s="293">
        <f>'Historical VAR Data'!B3078</f>
        <v>41151</v>
      </c>
      <c r="C3229" s="292" t="str">
        <f>'Historical VAR Data'!F3078</f>
        <v>86.08</v>
      </c>
      <c r="D3229" s="329">
        <f t="shared" si="100"/>
        <v>-2.2151539247983673E-2</v>
      </c>
      <c r="E3229" s="329">
        <v>-4.8554913294797889E-3</v>
      </c>
      <c r="G3229">
        <v>3218</v>
      </c>
      <c r="H3229">
        <f t="shared" ca="1" si="101"/>
        <v>-7.5081665091008077E-3</v>
      </c>
    </row>
    <row r="3230" spans="2:8">
      <c r="B3230" s="293">
        <f>'Historical VAR Data'!B2645</f>
        <v>41795</v>
      </c>
      <c r="C3230" s="292" t="str">
        <f>'Historical VAR Data'!F2645</f>
        <v>88.03</v>
      </c>
      <c r="D3230" s="329">
        <f t="shared" si="100"/>
        <v>0.34726048362411993</v>
      </c>
      <c r="E3230" s="329">
        <v>-4.8609541035495437E-3</v>
      </c>
      <c r="G3230">
        <v>3219</v>
      </c>
      <c r="H3230">
        <f t="shared" ca="1" si="101"/>
        <v>-9.1072929032633768E-3</v>
      </c>
    </row>
    <row r="3231" spans="2:8">
      <c r="B3231" s="293">
        <f>'Historical VAR Data'!B4447</f>
        <v>39127</v>
      </c>
      <c r="C3231" s="292" t="str">
        <f>'Historical VAR Data'!F4447</f>
        <v>65.34</v>
      </c>
      <c r="D3231" s="329">
        <f t="shared" si="100"/>
        <v>0.3334693877551021</v>
      </c>
      <c r="E3231" s="329">
        <v>-4.8735912275356865E-3</v>
      </c>
      <c r="G3231">
        <v>3220</v>
      </c>
      <c r="H3231">
        <f t="shared" ca="1" si="101"/>
        <v>-1.8955012516543707E-2</v>
      </c>
    </row>
    <row r="3232" spans="2:8">
      <c r="B3232" s="293">
        <f>'Historical VAR Data'!B4710</f>
        <v>38737</v>
      </c>
      <c r="C3232" s="292" t="str">
        <f>'Historical VAR Data'!F4710</f>
        <v>49.00</v>
      </c>
      <c r="D3232" s="329">
        <f t="shared" si="100"/>
        <v>-0.2243153395599177</v>
      </c>
      <c r="E3232" s="329">
        <v>-4.8740861088546299E-3</v>
      </c>
      <c r="G3232">
        <v>3221</v>
      </c>
      <c r="H3232">
        <f t="shared" ca="1" si="101"/>
        <v>1.4318232108408092E-2</v>
      </c>
    </row>
    <row r="3233" spans="2:8">
      <c r="B3233" s="293">
        <f>'Historical VAR Data'!B4430</f>
        <v>39153</v>
      </c>
      <c r="C3233" s="292" t="str">
        <f>'Historical VAR Data'!F4430</f>
        <v>63.17</v>
      </c>
      <c r="D3233" s="329">
        <f t="shared" si="100"/>
        <v>-8.3430063842135804E-2</v>
      </c>
      <c r="E3233" s="329">
        <v>-4.8834278512916692E-3</v>
      </c>
      <c r="G3233">
        <v>3222</v>
      </c>
      <c r="H3233">
        <f t="shared" ca="1" si="101"/>
        <v>7.2057873299298317E-3</v>
      </c>
    </row>
    <row r="3234" spans="2:8">
      <c r="B3234" s="293">
        <f>'Historical VAR Data'!B4354</f>
        <v>39265</v>
      </c>
      <c r="C3234" s="292" t="str">
        <f>'Historical VAR Data'!F4354</f>
        <v>68.92</v>
      </c>
      <c r="D3234" s="329">
        <f t="shared" si="100"/>
        <v>-0.10470252013510005</v>
      </c>
      <c r="E3234" s="329">
        <v>-4.9090384060064014E-3</v>
      </c>
      <c r="G3234">
        <v>3223</v>
      </c>
      <c r="H3234">
        <f t="shared" ca="1" si="101"/>
        <v>1.2448867672523881E-2</v>
      </c>
    </row>
    <row r="3235" spans="2:8">
      <c r="B3235" s="293">
        <f>'Historical VAR Data'!B2590</f>
        <v>41876</v>
      </c>
      <c r="C3235" s="292" t="str">
        <f>'Historical VAR Data'!F2590</f>
        <v>76.98</v>
      </c>
      <c r="D3235" s="329">
        <f t="shared" si="100"/>
        <v>-0.15369393139841678</v>
      </c>
      <c r="E3235" s="329">
        <v>-4.9120992761116271E-3</v>
      </c>
      <c r="G3235">
        <v>3224</v>
      </c>
      <c r="H3235">
        <f t="shared" ca="1" si="101"/>
        <v>1.9301651416219912E-2</v>
      </c>
    </row>
    <row r="3236" spans="2:8">
      <c r="B3236" s="293">
        <f>'Historical VAR Data'!B978</f>
        <v>44267</v>
      </c>
      <c r="C3236" s="292" t="str">
        <f>'Historical VAR Data'!F978</f>
        <v>90.96</v>
      </c>
      <c r="D3236" s="329">
        <f t="shared" si="100"/>
        <v>0.28583545377438507</v>
      </c>
      <c r="E3236" s="329">
        <v>-4.9228749589760729E-3</v>
      </c>
      <c r="G3236">
        <v>3225</v>
      </c>
      <c r="H3236">
        <f t="shared" ca="1" si="101"/>
        <v>4.7422013913635827E-3</v>
      </c>
    </row>
    <row r="3237" spans="2:8">
      <c r="B3237" s="293">
        <f>'Historical VAR Data'!B1103</f>
        <v>44085</v>
      </c>
      <c r="C3237" s="292" t="str">
        <f>'Historical VAR Data'!F1103</f>
        <v>70.74</v>
      </c>
      <c r="D3237" s="329">
        <f t="shared" si="100"/>
        <v>-0.29884032114183767</v>
      </c>
      <c r="E3237" s="329">
        <v>-4.9233366155578637E-3</v>
      </c>
      <c r="G3237">
        <v>3226</v>
      </c>
      <c r="H3237">
        <f t="shared" ca="1" si="101"/>
        <v>2.6619209153488064E-2</v>
      </c>
    </row>
    <row r="3238" spans="2:8">
      <c r="B3238" s="293">
        <f>'Historical VAR Data'!B3676</f>
        <v>40276</v>
      </c>
      <c r="C3238" s="292" t="str">
        <f>'Historical VAR Data'!F3676</f>
        <v>100.89</v>
      </c>
      <c r="D3238" s="329">
        <f t="shared" si="100"/>
        <v>0.11124573190880045</v>
      </c>
      <c r="E3238" s="329">
        <v>-4.9314528059966464E-3</v>
      </c>
      <c r="G3238">
        <v>3227</v>
      </c>
      <c r="H3238">
        <f t="shared" ca="1" si="101"/>
        <v>-1.635056243898917E-2</v>
      </c>
    </row>
    <row r="3239" spans="2:8">
      <c r="B3239" s="293">
        <f>'Historical VAR Data'!B1272</f>
        <v>43838</v>
      </c>
      <c r="C3239" s="292" t="str">
        <f>'Historical VAR Data'!F1272</f>
        <v>90.79</v>
      </c>
      <c r="D3239" s="329">
        <f t="shared" si="100"/>
        <v>-6.1699049193881757E-2</v>
      </c>
      <c r="E3239" s="329">
        <v>-4.9320473476544132E-3</v>
      </c>
      <c r="G3239">
        <v>3228</v>
      </c>
      <c r="H3239">
        <f t="shared" ca="1" si="101"/>
        <v>1.0534807818138394E-2</v>
      </c>
    </row>
    <row r="3240" spans="2:8">
      <c r="B3240" s="293">
        <f>'Historical VAR Data'!B3687</f>
        <v>40259</v>
      </c>
      <c r="C3240" s="292" t="str">
        <f>'Historical VAR Data'!F3687</f>
        <v>96.76</v>
      </c>
      <c r="D3240" s="329">
        <f t="shared" si="100"/>
        <v>4.1511000415110598E-3</v>
      </c>
      <c r="E3240" s="329">
        <v>-4.9362402303577725E-3</v>
      </c>
      <c r="G3240">
        <v>3229</v>
      </c>
      <c r="H3240">
        <f t="shared" ca="1" si="101"/>
        <v>-3.3278939354685261E-2</v>
      </c>
    </row>
    <row r="3241" spans="2:8">
      <c r="B3241" s="293">
        <f>'Historical VAR Data'!B4208</f>
        <v>39476</v>
      </c>
      <c r="C3241" s="292" t="str">
        <f>'Historical VAR Data'!F4208</f>
        <v>96.36</v>
      </c>
      <c r="D3241" s="329">
        <f t="shared" si="100"/>
        <v>0.14292491993832282</v>
      </c>
      <c r="E3241" s="329">
        <v>-4.9566294919455179E-3</v>
      </c>
      <c r="G3241">
        <v>3230</v>
      </c>
      <c r="H3241">
        <f t="shared" ca="1" si="101"/>
        <v>-2.2948187518575373E-3</v>
      </c>
    </row>
    <row r="3242" spans="2:8">
      <c r="B3242" s="293">
        <f>'Historical VAR Data'!B1503</f>
        <v>43489</v>
      </c>
      <c r="C3242" s="292" t="str">
        <f>'Historical VAR Data'!F1503</f>
        <v>84.31</v>
      </c>
      <c r="D3242" s="329">
        <f t="shared" si="100"/>
        <v>-0.12386989504312586</v>
      </c>
      <c r="E3242" s="329">
        <v>-4.9569219874896929E-3</v>
      </c>
      <c r="G3242">
        <v>3231</v>
      </c>
      <c r="H3242">
        <f t="shared" ca="1" si="101"/>
        <v>-5.0940249692961057E-2</v>
      </c>
    </row>
    <row r="3243" spans="2:8">
      <c r="B3243" s="293">
        <f>'Historical VAR Data'!B1999</f>
        <v>42758</v>
      </c>
      <c r="C3243" s="292" t="str">
        <f>'Historical VAR Data'!F1999</f>
        <v>96.23</v>
      </c>
      <c r="D3243" s="329">
        <f t="shared" si="100"/>
        <v>-0.38452190598017266</v>
      </c>
      <c r="E3243" s="329">
        <v>-4.9632923172369947E-3</v>
      </c>
      <c r="G3243">
        <v>3232</v>
      </c>
      <c r="H3243">
        <f t="shared" ca="1" si="101"/>
        <v>-3.4419768146709079E-2</v>
      </c>
    </row>
    <row r="3244" spans="2:8">
      <c r="B3244" s="293">
        <f>'Historical VAR Data'!B546</f>
        <v>44904</v>
      </c>
      <c r="C3244" s="292" t="str">
        <f>'Historical VAR Data'!F546</f>
        <v>156.35</v>
      </c>
      <c r="D3244" s="329">
        <f t="shared" si="100"/>
        <v>0.95804633688165319</v>
      </c>
      <c r="E3244" s="329">
        <v>-4.9640425125692172E-3</v>
      </c>
      <c r="G3244">
        <v>3233</v>
      </c>
      <c r="H3244">
        <f t="shared" ca="1" si="101"/>
        <v>5.151399001690116E-3</v>
      </c>
    </row>
    <row r="3245" spans="2:8">
      <c r="B3245" s="293">
        <f>'Historical VAR Data'!B2609</f>
        <v>41845</v>
      </c>
      <c r="C3245" s="292" t="str">
        <f>'Historical VAR Data'!F2609</f>
        <v>79.85</v>
      </c>
      <c r="D3245" s="329">
        <f t="shared" si="100"/>
        <v>0.14480286738351247</v>
      </c>
      <c r="E3245" s="329">
        <v>-4.9844236760125315E-3</v>
      </c>
      <c r="G3245">
        <v>3234</v>
      </c>
      <c r="H3245">
        <f t="shared" ca="1" si="101"/>
        <v>-1.606308090123965E-3</v>
      </c>
    </row>
    <row r="3246" spans="2:8">
      <c r="B3246" s="293">
        <f>'Historical VAR Data'!B2719</f>
        <v>41683</v>
      </c>
      <c r="C3246" s="292" t="str">
        <f>'Historical VAR Data'!F2719</f>
        <v>69.75</v>
      </c>
      <c r="D3246" s="329">
        <f t="shared" si="100"/>
        <v>-0.26863793645800571</v>
      </c>
      <c r="E3246" s="329">
        <v>-4.99286733238223E-3</v>
      </c>
      <c r="G3246">
        <v>3235</v>
      </c>
      <c r="H3246">
        <f t="shared" ca="1" si="101"/>
        <v>2.6454961183550018E-3</v>
      </c>
    </row>
    <row r="3247" spans="2:8">
      <c r="B3247" s="293">
        <f>'Historical VAR Data'!B1428</f>
        <v>43606</v>
      </c>
      <c r="C3247" s="292" t="str">
        <f>'Historical VAR Data'!F1428</f>
        <v>95.37</v>
      </c>
      <c r="D3247" s="329">
        <f t="shared" si="100"/>
        <v>0.65774378585086046</v>
      </c>
      <c r="E3247" s="329">
        <v>-5.0078247261344791E-3</v>
      </c>
      <c r="G3247">
        <v>3236</v>
      </c>
      <c r="H3247">
        <f t="shared" ca="1" si="101"/>
        <v>-7.9684691679943378E-3</v>
      </c>
    </row>
    <row r="3248" spans="2:8">
      <c r="B3248" s="293">
        <f>'Historical VAR Data'!B4543</f>
        <v>38982</v>
      </c>
      <c r="C3248" s="292" t="str">
        <f>'Historical VAR Data'!F4543</f>
        <v>57.53</v>
      </c>
      <c r="D3248" s="329">
        <f t="shared" si="100"/>
        <v>-0.41794819910967218</v>
      </c>
      <c r="E3248" s="329">
        <v>-5.0155655482531846E-3</v>
      </c>
      <c r="G3248">
        <v>3237</v>
      </c>
      <c r="H3248">
        <f t="shared" ca="1" si="101"/>
        <v>-8.2828878642340221E-3</v>
      </c>
    </row>
    <row r="3249" spans="2:8">
      <c r="B3249" s="293">
        <f>'Historical VAR Data'!B3561</f>
        <v>40441</v>
      </c>
      <c r="C3249" s="292" t="str">
        <f>'Historical VAR Data'!F3561</f>
        <v>98.84</v>
      </c>
      <c r="D3249" s="329">
        <f t="shared" si="100"/>
        <v>6.6465256797583042E-2</v>
      </c>
      <c r="E3249" s="329">
        <v>-5.0332192470304007E-3</v>
      </c>
      <c r="G3249">
        <v>3238</v>
      </c>
      <c r="H3249">
        <f t="shared" ca="1" si="101"/>
        <v>-2.7424774284611057E-3</v>
      </c>
    </row>
    <row r="3250" spans="2:8">
      <c r="B3250" s="293">
        <f>'Historical VAR Data'!B3356</f>
        <v>40738</v>
      </c>
      <c r="C3250" s="292" t="str">
        <f>'Historical VAR Data'!F3356</f>
        <v>92.68</v>
      </c>
      <c r="D3250" s="329">
        <f t="shared" si="100"/>
        <v>-5.946823624923888E-2</v>
      </c>
      <c r="E3250" s="329">
        <v>-5.0456253354803958E-3</v>
      </c>
      <c r="G3250">
        <v>3239</v>
      </c>
      <c r="H3250">
        <f t="shared" ca="1" si="101"/>
        <v>-3.7317234841786255E-4</v>
      </c>
    </row>
    <row r="3251" spans="2:8">
      <c r="B3251" s="293">
        <f>'Historical VAR Data'!B917</f>
        <v>44361</v>
      </c>
      <c r="C3251" s="292" t="str">
        <f>'Historical VAR Data'!F917</f>
        <v>98.54</v>
      </c>
      <c r="D3251" s="329">
        <f t="shared" si="100"/>
        <v>0.13774390947927498</v>
      </c>
      <c r="E3251" s="329">
        <v>-5.0484652665589661E-3</v>
      </c>
      <c r="G3251">
        <v>3240</v>
      </c>
      <c r="H3251">
        <f t="shared" ca="1" si="101"/>
        <v>-5.2203288602259403E-2</v>
      </c>
    </row>
    <row r="3252" spans="2:8">
      <c r="B3252" s="293">
        <f>'Historical VAR Data'!B2465</f>
        <v>42066</v>
      </c>
      <c r="C3252" s="292" t="str">
        <f>'Historical VAR Data'!F2465</f>
        <v>86.61</v>
      </c>
      <c r="D3252" s="329">
        <f t="shared" si="100"/>
        <v>-4.1182331451345054E-2</v>
      </c>
      <c r="E3252" s="329">
        <v>-5.0545663411832023E-3</v>
      </c>
      <c r="G3252">
        <v>3241</v>
      </c>
      <c r="H3252">
        <f t="shared" ca="1" si="101"/>
        <v>2.7887938219356978E-2</v>
      </c>
    </row>
    <row r="3253" spans="2:8">
      <c r="B3253" s="293">
        <f>'Historical VAR Data'!B1271</f>
        <v>43839</v>
      </c>
      <c r="C3253" s="292" t="str">
        <f>'Historical VAR Data'!F1271</f>
        <v>90.33</v>
      </c>
      <c r="D3253" s="329">
        <f t="shared" si="100"/>
        <v>-0.48827328348062549</v>
      </c>
      <c r="E3253" s="329">
        <v>-5.0666372948563491E-3</v>
      </c>
      <c r="G3253">
        <v>3242</v>
      </c>
      <c r="H3253">
        <f t="shared" ca="1" si="101"/>
        <v>1.431082089763472E-2</v>
      </c>
    </row>
    <row r="3254" spans="2:8">
      <c r="B3254" s="293">
        <f>'Historical VAR Data'!B398</f>
        <v>45124</v>
      </c>
      <c r="C3254" s="292" t="str">
        <f>'Historical VAR Data'!F398</f>
        <v>176.52</v>
      </c>
      <c r="D3254" s="329">
        <f t="shared" si="100"/>
        <v>1.1968886123210956</v>
      </c>
      <c r="E3254" s="329">
        <v>-5.0727088265132307E-3</v>
      </c>
      <c r="G3254">
        <v>3243</v>
      </c>
      <c r="H3254">
        <f t="shared" ca="1" si="101"/>
        <v>2.8817036620651501E-4</v>
      </c>
    </row>
    <row r="3255" spans="2:8">
      <c r="B3255" s="293">
        <f>'Historical VAR Data'!B3114</f>
        <v>41099</v>
      </c>
      <c r="C3255" s="292" t="str">
        <f>'Historical VAR Data'!F3114</f>
        <v>80.35</v>
      </c>
      <c r="D3255" s="329">
        <f t="shared" si="100"/>
        <v>-0.14384656366542356</v>
      </c>
      <c r="E3255" s="329">
        <v>-5.0767706785538732E-3</v>
      </c>
      <c r="G3255">
        <v>3244</v>
      </c>
      <c r="H3255">
        <f t="shared" ca="1" si="101"/>
        <v>-1.1699111688866379E-2</v>
      </c>
    </row>
    <row r="3256" spans="2:8">
      <c r="B3256" s="293">
        <f>'Historical VAR Data'!B1378</f>
        <v>43677</v>
      </c>
      <c r="C3256" s="292" t="str">
        <f>'Historical VAR Data'!F1378</f>
        <v>93.85</v>
      </c>
      <c r="D3256" s="329">
        <f t="shared" si="100"/>
        <v>0.17107561766907903</v>
      </c>
      <c r="E3256" s="329">
        <v>-5.0885190289409942E-3</v>
      </c>
      <c r="G3256">
        <v>3245</v>
      </c>
      <c r="H3256">
        <f t="shared" ca="1" si="101"/>
        <v>1.5291917936955099E-2</v>
      </c>
    </row>
    <row r="3257" spans="2:8">
      <c r="B3257" s="293">
        <f>'Historical VAR Data'!B2446</f>
        <v>42094</v>
      </c>
      <c r="C3257" s="292" t="str">
        <f>'Historical VAR Data'!F2446</f>
        <v>80.14</v>
      </c>
      <c r="D3257" s="329">
        <f t="shared" si="100"/>
        <v>0.71239316239316253</v>
      </c>
      <c r="E3257" s="329">
        <v>-5.0900062073246013E-3</v>
      </c>
      <c r="G3257">
        <v>3246</v>
      </c>
      <c r="H3257">
        <f t="shared" ca="1" si="101"/>
        <v>2.622717007141611E-2</v>
      </c>
    </row>
    <row r="3258" spans="2:8">
      <c r="B3258" s="293">
        <f>'Historical VAR Data'!B4780</f>
        <v>38632</v>
      </c>
      <c r="C3258" s="292" t="str">
        <f>'Historical VAR Data'!F4780</f>
        <v>46.80</v>
      </c>
      <c r="D3258" s="329">
        <f t="shared" si="100"/>
        <v>-0.7176129849755627</v>
      </c>
      <c r="E3258" s="329">
        <v>-5.1020408163265727E-3</v>
      </c>
      <c r="G3258">
        <v>3247</v>
      </c>
      <c r="H3258">
        <f t="shared" ca="1" si="101"/>
        <v>7.6253210123002173E-3</v>
      </c>
    </row>
    <row r="3259" spans="2:8">
      <c r="B3259" s="293">
        <f>'Historical VAR Data'!B439</f>
        <v>45064</v>
      </c>
      <c r="C3259" s="292" t="str">
        <f>'Historical VAR Data'!F439</f>
        <v>165.73</v>
      </c>
      <c r="D3259" s="329">
        <f t="shared" si="100"/>
        <v>0.89362431444241308</v>
      </c>
      <c r="E3259" s="329">
        <v>-5.1026533797576103E-3</v>
      </c>
      <c r="G3259">
        <v>3248</v>
      </c>
      <c r="H3259">
        <f t="shared" ca="1" si="101"/>
        <v>2.6458402819846207E-2</v>
      </c>
    </row>
    <row r="3260" spans="2:8">
      <c r="B3260" s="293">
        <f>'Historical VAR Data'!B2136</f>
        <v>42555</v>
      </c>
      <c r="C3260" s="292" t="str">
        <f>'Historical VAR Data'!F2136</f>
        <v>87.52</v>
      </c>
      <c r="D3260" s="329">
        <f t="shared" si="100"/>
        <v>-0.61128136797690424</v>
      </c>
      <c r="E3260" s="329">
        <v>-5.1153802432647817E-3</v>
      </c>
      <c r="G3260">
        <v>3249</v>
      </c>
      <c r="H3260">
        <f t="shared" ca="1" si="101"/>
        <v>-1.0951172557019479E-3</v>
      </c>
    </row>
    <row r="3261" spans="2:8">
      <c r="B3261" s="293">
        <f>'Historical VAR Data'!B363</f>
        <v>45174</v>
      </c>
      <c r="C3261" s="292" t="str">
        <f>'Historical VAR Data'!F363</f>
        <v>225.15</v>
      </c>
      <c r="D3261" s="329">
        <f t="shared" si="100"/>
        <v>1.6413655560769596</v>
      </c>
      <c r="E3261" s="329">
        <v>-5.1257125182271957E-3</v>
      </c>
      <c r="G3261">
        <v>3250</v>
      </c>
      <c r="H3261">
        <f t="shared" ca="1" si="101"/>
        <v>1.801329845032577E-2</v>
      </c>
    </row>
    <row r="3262" spans="2:8">
      <c r="B3262" s="293">
        <f>'Historical VAR Data'!B3399</f>
        <v>40679</v>
      </c>
      <c r="C3262" s="292" t="str">
        <f>'Historical VAR Data'!F3399</f>
        <v>85.24</v>
      </c>
      <c r="D3262" s="329">
        <f t="shared" si="100"/>
        <v>-0.11741561399875755</v>
      </c>
      <c r="E3262" s="329">
        <v>-5.1353874883288035E-3</v>
      </c>
      <c r="G3262">
        <v>3251</v>
      </c>
      <c r="H3262">
        <f t="shared" ca="1" si="101"/>
        <v>6.4821277012787138E-3</v>
      </c>
    </row>
    <row r="3263" spans="2:8">
      <c r="B3263" s="293">
        <f>'Historical VAR Data'!B858</f>
        <v>44446</v>
      </c>
      <c r="C3263" s="292" t="str">
        <f>'Historical VAR Data'!F858</f>
        <v>96.58</v>
      </c>
      <c r="D3263" s="329">
        <f t="shared" si="100"/>
        <v>-0.76353353083759767</v>
      </c>
      <c r="E3263" s="329">
        <v>-5.150391429748661E-3</v>
      </c>
      <c r="G3263">
        <v>3252</v>
      </c>
      <c r="H3263">
        <f t="shared" ca="1" si="101"/>
        <v>1.0335896065611676E-2</v>
      </c>
    </row>
    <row r="3264" spans="2:8">
      <c r="B3264" s="293">
        <f>'Historical VAR Data'!B110</f>
        <v>45553</v>
      </c>
      <c r="C3264" s="292" t="str">
        <f>'Historical VAR Data'!F110</f>
        <v>408.43</v>
      </c>
      <c r="D3264" s="329">
        <f t="shared" si="100"/>
        <v>3.8220779220779222</v>
      </c>
      <c r="E3264" s="329">
        <v>-5.1638046522957115E-3</v>
      </c>
      <c r="G3264">
        <v>3253</v>
      </c>
      <c r="H3264">
        <f t="shared" ca="1" si="101"/>
        <v>-7.3206039471765119E-3</v>
      </c>
    </row>
    <row r="3265" spans="2:8">
      <c r="B3265" s="293">
        <f>'Historical VAR Data'!B3383</f>
        <v>40701</v>
      </c>
      <c r="C3265" s="292" t="str">
        <f>'Historical VAR Data'!F3383</f>
        <v>84.70</v>
      </c>
      <c r="D3265" s="329">
        <f t="shared" si="100"/>
        <v>2.3564954682779492E-2</v>
      </c>
      <c r="E3265" s="329">
        <v>-5.1679586563307227E-3</v>
      </c>
      <c r="G3265">
        <v>3254</v>
      </c>
      <c r="H3265">
        <f t="shared" ca="1" si="101"/>
        <v>3.2073445891150139E-2</v>
      </c>
    </row>
    <row r="3266" spans="2:8">
      <c r="B3266" s="293">
        <f>'Historical VAR Data'!B1117</f>
        <v>44067</v>
      </c>
      <c r="C3266" s="292" t="str">
        <f>'Historical VAR Data'!F1117</f>
        <v>82.75</v>
      </c>
      <c r="D3266" s="329">
        <f t="shared" si="100"/>
        <v>1.0482673267326734</v>
      </c>
      <c r="E3266" s="329">
        <v>-5.1695119018995766E-3</v>
      </c>
      <c r="G3266">
        <v>3255</v>
      </c>
      <c r="H3266">
        <f t="shared" ca="1" si="101"/>
        <v>1.612063200551624E-2</v>
      </c>
    </row>
    <row r="3267" spans="2:8">
      <c r="B3267" s="293">
        <f>'Historical VAR Data'!B4828</f>
        <v>38562</v>
      </c>
      <c r="C3267" s="292" t="str">
        <f>'Historical VAR Data'!F4828</f>
        <v>40.40</v>
      </c>
      <c r="D3267" s="329">
        <f t="shared" si="100"/>
        <v>-0.59531203045176806</v>
      </c>
      <c r="E3267" s="329">
        <v>-5.1711401132726138E-3</v>
      </c>
      <c r="G3267">
        <v>3256</v>
      </c>
      <c r="H3267">
        <f t="shared" ca="1" si="101"/>
        <v>-1.7717983768203022E-3</v>
      </c>
    </row>
    <row r="3268" spans="2:8">
      <c r="B3268" s="293">
        <f>'Historical VAR Data'!B1747</f>
        <v>43129</v>
      </c>
      <c r="C3268" s="292" t="str">
        <f>'Historical VAR Data'!F1747</f>
        <v>99.83</v>
      </c>
      <c r="D3268" s="329">
        <f t="shared" si="100"/>
        <v>6.2360327764180053E-2</v>
      </c>
      <c r="E3268" s="329">
        <v>-5.1818634778275641E-3</v>
      </c>
      <c r="G3268">
        <v>3257</v>
      </c>
      <c r="H3268">
        <f t="shared" ca="1" si="101"/>
        <v>2.3595645198576747E-2</v>
      </c>
    </row>
    <row r="3269" spans="2:8">
      <c r="B3269" s="293">
        <f>'Historical VAR Data'!B1954</f>
        <v>42824</v>
      </c>
      <c r="C3269" s="292" t="str">
        <f>'Historical VAR Data'!F1954</f>
        <v>93.97</v>
      </c>
      <c r="D3269" s="329">
        <f t="shared" si="100"/>
        <v>0.3268850607173116</v>
      </c>
      <c r="E3269" s="329">
        <v>-5.1873809019690334E-3</v>
      </c>
      <c r="G3269">
        <v>3258</v>
      </c>
      <c r="H3269">
        <f t="shared" ca="1" si="101"/>
        <v>-9.7147507575965041E-3</v>
      </c>
    </row>
    <row r="3270" spans="2:8">
      <c r="B3270" s="293">
        <f>'Historical VAR Data'!B2196</f>
        <v>42466</v>
      </c>
      <c r="C3270" s="292" t="str">
        <f>'Historical VAR Data'!F2196</f>
        <v>70.82</v>
      </c>
      <c r="D3270" s="329">
        <f t="shared" si="100"/>
        <v>-0.25943741503712225</v>
      </c>
      <c r="E3270" s="329">
        <v>-5.1973591796601283E-3</v>
      </c>
      <c r="G3270">
        <v>3259</v>
      </c>
      <c r="H3270">
        <f t="shared" ca="1" si="101"/>
        <v>2.4706922660443185E-3</v>
      </c>
    </row>
    <row r="3271" spans="2:8">
      <c r="B3271" s="293">
        <f>'Historical VAR Data'!B1353</f>
        <v>43717</v>
      </c>
      <c r="C3271" s="292" t="str">
        <f>'Historical VAR Data'!F1353</f>
        <v>95.63</v>
      </c>
      <c r="D3271" s="329">
        <f t="shared" si="100"/>
        <v>2.2015603291653335E-2</v>
      </c>
      <c r="E3271" s="329">
        <v>-5.2012899199001357E-3</v>
      </c>
      <c r="G3271">
        <v>3260</v>
      </c>
      <c r="H3271">
        <f t="shared" ca="1" si="101"/>
        <v>3.0068641126519729E-2</v>
      </c>
    </row>
    <row r="3272" spans="2:8">
      <c r="B3272" s="293">
        <f>'Historical VAR Data'!B1473</f>
        <v>43535</v>
      </c>
      <c r="C3272" s="292" t="str">
        <f>'Historical VAR Data'!F1473</f>
        <v>93.57</v>
      </c>
      <c r="D3272" s="329">
        <f t="shared" si="100"/>
        <v>0.53292922673656606</v>
      </c>
      <c r="E3272" s="329">
        <v>-5.2094407824793652E-3</v>
      </c>
      <c r="G3272">
        <v>3261</v>
      </c>
      <c r="H3272">
        <f t="shared" ca="1" si="101"/>
        <v>5.1100944055925258E-4</v>
      </c>
    </row>
    <row r="3273" spans="2:8">
      <c r="B3273" s="293">
        <f>'Historical VAR Data'!B2668</f>
        <v>41764</v>
      </c>
      <c r="C3273" s="292" t="str">
        <f>'Historical VAR Data'!F2668</f>
        <v>61.04</v>
      </c>
      <c r="D3273" s="329">
        <f t="shared" si="100"/>
        <v>-0.35976505139500736</v>
      </c>
      <c r="E3273" s="329">
        <v>-5.2151238591916609E-3</v>
      </c>
      <c r="G3273">
        <v>3262</v>
      </c>
      <c r="H3273">
        <f t="shared" ca="1" si="101"/>
        <v>2.017157715361409E-2</v>
      </c>
    </row>
    <row r="3274" spans="2:8">
      <c r="B3274" s="293">
        <f>'Historical VAR Data'!B3709</f>
        <v>40226</v>
      </c>
      <c r="C3274" s="292" t="str">
        <f>'Historical VAR Data'!F3709</f>
        <v>95.34</v>
      </c>
      <c r="D3274" s="329">
        <f t="shared" si="100"/>
        <v>0.13838805970149257</v>
      </c>
      <c r="E3274" s="329">
        <v>-5.2170283806343906E-3</v>
      </c>
      <c r="G3274">
        <v>3263</v>
      </c>
      <c r="H3274">
        <f t="shared" ca="1" si="101"/>
        <v>-1.3117725468211201E-2</v>
      </c>
    </row>
    <row r="3275" spans="2:8">
      <c r="B3275" s="293">
        <f>'Historical VAR Data'!B3983</f>
        <v>39813</v>
      </c>
      <c r="C3275" s="292" t="str">
        <f>'Historical VAR Data'!F3983</f>
        <v>83.75</v>
      </c>
      <c r="D3275" s="329">
        <f t="shared" si="100"/>
        <v>-2.1612149532710217E-2</v>
      </c>
      <c r="E3275" s="329">
        <v>-5.2262739042641376E-3</v>
      </c>
      <c r="G3275">
        <v>3264</v>
      </c>
      <c r="H3275">
        <f t="shared" ca="1" si="101"/>
        <v>2.989301100295938E-2</v>
      </c>
    </row>
    <row r="3276" spans="2:8">
      <c r="B3276" s="293">
        <f>'Historical VAR Data'!B3083</f>
        <v>41144</v>
      </c>
      <c r="C3276" s="292" t="str">
        <f>'Historical VAR Data'!F3083</f>
        <v>85.60</v>
      </c>
      <c r="D3276" s="329">
        <f t="shared" ref="D3276:D3339" si="102">(C3276-C3277)/C3277</f>
        <v>-2.0931030538716828E-2</v>
      </c>
      <c r="E3276" s="329">
        <v>-5.2295177222545361E-3</v>
      </c>
      <c r="G3276">
        <v>3265</v>
      </c>
      <c r="H3276">
        <f t="shared" ca="1" si="101"/>
        <v>-1.0853848997670584E-2</v>
      </c>
    </row>
    <row r="3277" spans="2:8">
      <c r="B3277" s="293">
        <f>'Historical VAR Data'!B2043</f>
        <v>42696</v>
      </c>
      <c r="C3277" s="292" t="str">
        <f>'Historical VAR Data'!F2043</f>
        <v>87.43</v>
      </c>
      <c r="D3277" s="329">
        <f t="shared" si="102"/>
        <v>0.8410191619288272</v>
      </c>
      <c r="E3277" s="329">
        <v>-5.2338149960176779E-3</v>
      </c>
      <c r="G3277">
        <v>3266</v>
      </c>
      <c r="H3277">
        <f t="shared" ref="H3277:H3340" ca="1" si="103">_xlfn.NORM.INV(RAND(),N$12,N$13)</f>
        <v>-4.3561765612947417E-2</v>
      </c>
    </row>
    <row r="3278" spans="2:8">
      <c r="B3278" s="293">
        <f>'Historical VAR Data'!B4586</f>
        <v>38922</v>
      </c>
      <c r="C3278" s="292" t="str">
        <f>'Historical VAR Data'!F4586</f>
        <v>47.49</v>
      </c>
      <c r="D3278" s="329">
        <f t="shared" si="102"/>
        <v>-0.86549790415769789</v>
      </c>
      <c r="E3278" s="329">
        <v>-5.2366987850858814E-3</v>
      </c>
      <c r="G3278">
        <v>3267</v>
      </c>
      <c r="H3278">
        <f t="shared" ca="1" si="103"/>
        <v>8.0570576501158928E-3</v>
      </c>
    </row>
    <row r="3279" spans="2:8">
      <c r="B3279" s="293">
        <f>'Historical VAR Data'!B169</f>
        <v>45468</v>
      </c>
      <c r="C3279" s="292" t="str">
        <f>'Historical VAR Data'!F169</f>
        <v>353.08</v>
      </c>
      <c r="D3279" s="329">
        <f t="shared" si="102"/>
        <v>4.1703031190511046</v>
      </c>
      <c r="E3279" s="329">
        <v>-5.240322307995756E-3</v>
      </c>
      <c r="G3279">
        <v>3268</v>
      </c>
      <c r="H3279">
        <f t="shared" ca="1" si="103"/>
        <v>-4.4601515652823699E-2</v>
      </c>
    </row>
    <row r="3280" spans="2:8">
      <c r="B3280" s="293">
        <f>'Historical VAR Data'!B1088</f>
        <v>44109</v>
      </c>
      <c r="C3280" s="292" t="str">
        <f>'Historical VAR Data'!F1088</f>
        <v>68.29</v>
      </c>
      <c r="D3280" s="329">
        <f t="shared" si="102"/>
        <v>-0.27781302876480535</v>
      </c>
      <c r="E3280" s="329">
        <v>-5.2439912600145576E-3</v>
      </c>
      <c r="G3280">
        <v>3269</v>
      </c>
      <c r="H3280">
        <f t="shared" ca="1" si="103"/>
        <v>4.350210204946219E-3</v>
      </c>
    </row>
    <row r="3281" spans="2:8">
      <c r="B3281" s="293">
        <f>'Historical VAR Data'!B3591</f>
        <v>40396</v>
      </c>
      <c r="C3281" s="292" t="str">
        <f>'Historical VAR Data'!F3591</f>
        <v>94.56</v>
      </c>
      <c r="D3281" s="329">
        <f t="shared" si="102"/>
        <v>0.13640187477466661</v>
      </c>
      <c r="E3281" s="329">
        <v>-5.2598358931201343E-3</v>
      </c>
      <c r="G3281">
        <v>3270</v>
      </c>
      <c r="H3281">
        <f t="shared" ca="1" si="103"/>
        <v>2.3226411351979281E-2</v>
      </c>
    </row>
    <row r="3282" spans="2:8">
      <c r="B3282" s="293">
        <f>'Historical VAR Data'!B3396</f>
        <v>40682</v>
      </c>
      <c r="C3282" s="292" t="str">
        <f>'Historical VAR Data'!F3396</f>
        <v>83.21</v>
      </c>
      <c r="D3282" s="329">
        <f t="shared" si="102"/>
        <v>-0.76327842735626306</v>
      </c>
      <c r="E3282" s="329">
        <v>-5.2600119545727665E-3</v>
      </c>
      <c r="G3282">
        <v>3271</v>
      </c>
      <c r="H3282">
        <f t="shared" ca="1" si="103"/>
        <v>-3.6300200905109194E-2</v>
      </c>
    </row>
    <row r="3283" spans="2:8">
      <c r="B3283" s="293">
        <f>'Historical VAR Data'!B215</f>
        <v>45398</v>
      </c>
      <c r="C3283" s="292" t="str">
        <f>'Historical VAR Data'!F215</f>
        <v>351.51</v>
      </c>
      <c r="D3283" s="329">
        <f t="shared" si="102"/>
        <v>2.5769817848783965</v>
      </c>
      <c r="E3283" s="329">
        <v>-5.263604720264917E-3</v>
      </c>
      <c r="G3283">
        <v>3272</v>
      </c>
      <c r="H3283">
        <f t="shared" ca="1" si="103"/>
        <v>3.695757203283824E-2</v>
      </c>
    </row>
    <row r="3284" spans="2:8">
      <c r="B3284" s="293">
        <f>'Historical VAR Data'!B3751</f>
        <v>40161</v>
      </c>
      <c r="C3284" s="292" t="str">
        <f>'Historical VAR Data'!F3751</f>
        <v>98.27</v>
      </c>
      <c r="D3284" s="329">
        <f t="shared" si="102"/>
        <v>1.3696648179406801</v>
      </c>
      <c r="E3284" s="329">
        <v>-5.2636906569491874E-3</v>
      </c>
      <c r="G3284">
        <v>3273</v>
      </c>
      <c r="H3284">
        <f t="shared" ca="1" si="103"/>
        <v>1.9549116884889604E-3</v>
      </c>
    </row>
    <row r="3285" spans="2:8">
      <c r="B3285" s="293">
        <f>'Historical VAR Data'!B4811</f>
        <v>38588</v>
      </c>
      <c r="C3285" s="292" t="str">
        <f>'Historical VAR Data'!F4811</f>
        <v>41.47</v>
      </c>
      <c r="D3285" s="329">
        <f t="shared" si="102"/>
        <v>-0.43424283765347887</v>
      </c>
      <c r="E3285" s="329">
        <v>-5.2770448548812394E-3</v>
      </c>
      <c r="G3285">
        <v>3274</v>
      </c>
      <c r="H3285">
        <f t="shared" ca="1" si="103"/>
        <v>7.7416389219692279E-3</v>
      </c>
    </row>
    <row r="3286" spans="2:8">
      <c r="B3286" s="293">
        <f>'Historical VAR Data'!B2937</f>
        <v>41361</v>
      </c>
      <c r="C3286" s="292" t="str">
        <f>'Historical VAR Data'!F2937</f>
        <v>73.30</v>
      </c>
      <c r="D3286" s="329">
        <f t="shared" si="102"/>
        <v>-0.52976648704131379</v>
      </c>
      <c r="E3286" s="329">
        <v>-5.2924413081829368E-3</v>
      </c>
      <c r="G3286">
        <v>3275</v>
      </c>
      <c r="H3286">
        <f t="shared" ca="1" si="103"/>
        <v>2.4173471964239507E-3</v>
      </c>
    </row>
    <row r="3287" spans="2:8">
      <c r="B3287" s="293">
        <f>'Historical VAR Data'!B526</f>
        <v>44932</v>
      </c>
      <c r="C3287" s="292" t="str">
        <f>'Historical VAR Data'!F526</f>
        <v>155.88</v>
      </c>
      <c r="D3287" s="329">
        <f t="shared" si="102"/>
        <v>-0.52832244008714602</v>
      </c>
      <c r="E3287" s="329">
        <v>-5.2964073766831243E-3</v>
      </c>
      <c r="G3287">
        <v>3276</v>
      </c>
      <c r="H3287">
        <f t="shared" ca="1" si="103"/>
        <v>5.2486061606004863E-3</v>
      </c>
    </row>
    <row r="3288" spans="2:8">
      <c r="B3288" s="293">
        <f>'Historical VAR Data'!B248</f>
        <v>45345</v>
      </c>
      <c r="C3288" s="292" t="str">
        <f>'Historical VAR Data'!F248</f>
        <v>330.48</v>
      </c>
      <c r="D3288" s="329">
        <f t="shared" si="102"/>
        <v>2.2044991757975376</v>
      </c>
      <c r="E3288" s="329">
        <v>-5.2973753912833824E-3</v>
      </c>
      <c r="G3288">
        <v>3277</v>
      </c>
      <c r="H3288">
        <f t="shared" ca="1" si="103"/>
        <v>3.9622075140456747E-3</v>
      </c>
    </row>
    <row r="3289" spans="2:8">
      <c r="B3289" s="293">
        <f>'Historical VAR Data'!B1760</f>
        <v>43109</v>
      </c>
      <c r="C3289" s="292" t="str">
        <f>'Historical VAR Data'!F1760</f>
        <v>103.13</v>
      </c>
      <c r="D3289" s="329">
        <f t="shared" si="102"/>
        <v>0.14933689958765176</v>
      </c>
      <c r="E3289" s="329">
        <v>-5.3047839506173934E-3</v>
      </c>
      <c r="G3289">
        <v>3278</v>
      </c>
      <c r="H3289">
        <f t="shared" ca="1" si="103"/>
        <v>9.2777597142229048E-3</v>
      </c>
    </row>
    <row r="3290" spans="2:8">
      <c r="B3290" s="293">
        <f>'Historical VAR Data'!B1521</f>
        <v>43465</v>
      </c>
      <c r="C3290" s="292" t="str">
        <f>'Historical VAR Data'!F1521</f>
        <v>89.73</v>
      </c>
      <c r="D3290" s="329">
        <f t="shared" si="102"/>
        <v>-2.0200917230836366E-2</v>
      </c>
      <c r="E3290" s="329">
        <v>-5.3209178583304489E-3</v>
      </c>
      <c r="G3290">
        <v>3279</v>
      </c>
      <c r="H3290">
        <f t="shared" ca="1" si="103"/>
        <v>8.4589272104745577E-3</v>
      </c>
    </row>
    <row r="3291" spans="2:8">
      <c r="B3291" s="293">
        <f>'Historical VAR Data'!B1897</f>
        <v>42908</v>
      </c>
      <c r="C3291" s="292" t="str">
        <f>'Historical VAR Data'!F1897</f>
        <v>91.58</v>
      </c>
      <c r="D3291" s="329">
        <f t="shared" si="102"/>
        <v>-9.2458626498860358E-2</v>
      </c>
      <c r="E3291" s="329">
        <v>-5.322037580102041E-3</v>
      </c>
      <c r="G3291">
        <v>3280</v>
      </c>
      <c r="H3291">
        <f t="shared" ca="1" si="103"/>
        <v>-4.8183396745602215E-2</v>
      </c>
    </row>
    <row r="3292" spans="2:8">
      <c r="B3292" s="293">
        <f>'Historical VAR Data'!B1710</f>
        <v>43182</v>
      </c>
      <c r="C3292" s="292" t="str">
        <f>'Historical VAR Data'!F1710</f>
        <v>100.91</v>
      </c>
      <c r="D3292" s="329">
        <f t="shared" si="102"/>
        <v>0.17460132697008499</v>
      </c>
      <c r="E3292" s="329">
        <v>-5.3228191227206135E-3</v>
      </c>
      <c r="G3292">
        <v>3281</v>
      </c>
      <c r="H3292">
        <f t="shared" ca="1" si="103"/>
        <v>6.7542316598044761E-3</v>
      </c>
    </row>
    <row r="3293" spans="2:8">
      <c r="B3293" s="293">
        <f>'Historical VAR Data'!B948</f>
        <v>44315</v>
      </c>
      <c r="C3293" s="292" t="str">
        <f>'Historical VAR Data'!F948</f>
        <v>85.91</v>
      </c>
      <c r="D3293" s="329">
        <f t="shared" si="102"/>
        <v>-0.13169597736001618</v>
      </c>
      <c r="E3293" s="329">
        <v>-5.3259233530161855E-3</v>
      </c>
      <c r="G3293">
        <v>3282</v>
      </c>
      <c r="H3293">
        <f t="shared" ca="1" si="103"/>
        <v>-1.5181814431403578E-2</v>
      </c>
    </row>
    <row r="3294" spans="2:8">
      <c r="B3294" s="293">
        <f>'Historical VAR Data'!B3670</f>
        <v>40287</v>
      </c>
      <c r="C3294" s="292" t="str">
        <f>'Historical VAR Data'!F3670</f>
        <v>98.94</v>
      </c>
      <c r="D3294" s="329">
        <f t="shared" si="102"/>
        <v>-0.38362820832295047</v>
      </c>
      <c r="E3294" s="329">
        <v>-5.3282396702523487E-3</v>
      </c>
      <c r="G3294">
        <v>3283</v>
      </c>
      <c r="H3294">
        <f t="shared" ca="1" si="103"/>
        <v>2.6479593829582971E-2</v>
      </c>
    </row>
    <row r="3295" spans="2:8">
      <c r="B3295" s="293">
        <f>'Historical VAR Data'!B493</f>
        <v>44980</v>
      </c>
      <c r="C3295" s="292" t="str">
        <f>'Historical VAR Data'!F493</f>
        <v>160.52</v>
      </c>
      <c r="D3295" s="329">
        <f t="shared" si="102"/>
        <v>2.5958781362007168</v>
      </c>
      <c r="E3295" s="329">
        <v>-5.3290370553971079E-3</v>
      </c>
      <c r="G3295">
        <v>3284</v>
      </c>
      <c r="H3295">
        <f t="shared" ca="1" si="103"/>
        <v>1.516075839587897E-2</v>
      </c>
    </row>
    <row r="3296" spans="2:8">
      <c r="B3296" s="293">
        <f>'Historical VAR Data'!B4797</f>
        <v>38609</v>
      </c>
      <c r="C3296" s="292" t="str">
        <f>'Historical VAR Data'!F4797</f>
        <v>44.64</v>
      </c>
      <c r="D3296" s="329">
        <f t="shared" si="102"/>
        <v>-0.50880281690140838</v>
      </c>
      <c r="E3296" s="329">
        <v>-5.3475935828877445E-3</v>
      </c>
      <c r="G3296">
        <v>3285</v>
      </c>
      <c r="H3296">
        <f t="shared" ca="1" si="103"/>
        <v>2.0167915259788085E-2</v>
      </c>
    </row>
    <row r="3297" spans="2:8">
      <c r="B3297" s="293">
        <f>'Historical VAR Data'!B3857</f>
        <v>40004</v>
      </c>
      <c r="C3297" s="292" t="str">
        <f>'Historical VAR Data'!F3857</f>
        <v>90.88</v>
      </c>
      <c r="D3297" s="329">
        <f t="shared" si="102"/>
        <v>0.16872427983539082</v>
      </c>
      <c r="E3297" s="329">
        <v>-5.3628105505090194E-3</v>
      </c>
      <c r="G3297">
        <v>3286</v>
      </c>
      <c r="H3297">
        <f t="shared" ca="1" si="103"/>
        <v>-8.8441884180975282E-3</v>
      </c>
    </row>
    <row r="3298" spans="2:8">
      <c r="B3298" s="293">
        <f>'Historical VAR Data'!B2181</f>
        <v>42492</v>
      </c>
      <c r="C3298" s="292" t="str">
        <f>'Historical VAR Data'!F2181</f>
        <v>77.76</v>
      </c>
      <c r="D3298" s="329">
        <f t="shared" si="102"/>
        <v>-0.53319726257653977</v>
      </c>
      <c r="E3298" s="329">
        <v>-5.3722179585571975E-3</v>
      </c>
      <c r="G3298">
        <v>3287</v>
      </c>
      <c r="H3298">
        <f t="shared" ca="1" si="103"/>
        <v>-1.5833908169373002E-2</v>
      </c>
    </row>
    <row r="3299" spans="2:8">
      <c r="B3299" s="293">
        <f>'Historical VAR Data'!B477</f>
        <v>45005</v>
      </c>
      <c r="C3299" s="292" t="str">
        <f>'Historical VAR Data'!F477</f>
        <v>166.58</v>
      </c>
      <c r="D3299" s="329">
        <f t="shared" si="102"/>
        <v>0.6080702770537697</v>
      </c>
      <c r="E3299" s="329">
        <v>-5.3737759732504021E-3</v>
      </c>
      <c r="G3299">
        <v>3288</v>
      </c>
      <c r="H3299">
        <f t="shared" ca="1" si="103"/>
        <v>1.9646036277804584E-3</v>
      </c>
    </row>
    <row r="3300" spans="2:8">
      <c r="B3300" s="293">
        <f>'Historical VAR Data'!B1769</f>
        <v>43096</v>
      </c>
      <c r="C3300" s="292" t="str">
        <f>'Historical VAR Data'!F1769</f>
        <v>103.59</v>
      </c>
      <c r="D3300" s="329">
        <f t="shared" si="102"/>
        <v>9.9798280072194559E-2</v>
      </c>
      <c r="E3300" s="329">
        <v>-5.376860297647645E-3</v>
      </c>
      <c r="G3300">
        <v>3289</v>
      </c>
      <c r="H3300">
        <f t="shared" ca="1" si="103"/>
        <v>-2.1063737327067154E-2</v>
      </c>
    </row>
    <row r="3301" spans="2:8">
      <c r="B3301" s="293">
        <f>'Historical VAR Data'!B1435</f>
        <v>43595</v>
      </c>
      <c r="C3301" s="292" t="str">
        <f>'Historical VAR Data'!F1435</f>
        <v>94.19</v>
      </c>
      <c r="D3301" s="329">
        <f t="shared" si="102"/>
        <v>-3.7305805396565882E-2</v>
      </c>
      <c r="E3301" s="329">
        <v>-5.3854276663147316E-3</v>
      </c>
      <c r="G3301">
        <v>3290</v>
      </c>
      <c r="H3301">
        <f t="shared" ca="1" si="103"/>
        <v>1.6992018861016946E-2</v>
      </c>
    </row>
    <row r="3302" spans="2:8">
      <c r="B3302" s="293">
        <f>'Historical VAR Data'!B3657</f>
        <v>40304</v>
      </c>
      <c r="C3302" s="292" t="str">
        <f>'Historical VAR Data'!F3657</f>
        <v>97.84</v>
      </c>
      <c r="D3302" s="329">
        <f t="shared" si="102"/>
        <v>0.47393793311238341</v>
      </c>
      <c r="E3302" s="329">
        <v>-5.3878214902917665E-3</v>
      </c>
      <c r="G3302">
        <v>3291</v>
      </c>
      <c r="H3302">
        <f t="shared" ca="1" si="103"/>
        <v>-1.7805589294255107E-2</v>
      </c>
    </row>
    <row r="3303" spans="2:8">
      <c r="B3303" s="293">
        <f>'Historical VAR Data'!B2730</f>
        <v>41668</v>
      </c>
      <c r="C3303" s="292" t="str">
        <f>'Historical VAR Data'!F2730</f>
        <v>66.38</v>
      </c>
      <c r="D3303" s="329">
        <f t="shared" si="102"/>
        <v>-0.36792991811083603</v>
      </c>
      <c r="E3303" s="329">
        <v>-5.3940665268204895E-3</v>
      </c>
      <c r="G3303">
        <v>3292</v>
      </c>
      <c r="H3303">
        <f t="shared" ca="1" si="103"/>
        <v>-1.9074845476782742E-2</v>
      </c>
    </row>
    <row r="3304" spans="2:8">
      <c r="B3304" s="293">
        <f>'Historical VAR Data'!B3725</f>
        <v>40200</v>
      </c>
      <c r="C3304" s="292" t="str">
        <f>'Historical VAR Data'!F3725</f>
        <v>105.02</v>
      </c>
      <c r="D3304" s="329">
        <f t="shared" si="102"/>
        <v>9.6471079557318803E-2</v>
      </c>
      <c r="E3304" s="329">
        <v>-5.3982384695521104E-3</v>
      </c>
      <c r="G3304">
        <v>3293</v>
      </c>
      <c r="H3304">
        <f t="shared" ca="1" si="103"/>
        <v>3.1307942612276506E-2</v>
      </c>
    </row>
    <row r="3305" spans="2:8">
      <c r="B3305" s="293">
        <f>'Historical VAR Data'!B1425</f>
        <v>43609</v>
      </c>
      <c r="C3305" s="292" t="str">
        <f>'Historical VAR Data'!F1425</f>
        <v>95.78</v>
      </c>
      <c r="D3305" s="329">
        <f t="shared" si="102"/>
        <v>-5.4304897314375988E-2</v>
      </c>
      <c r="E3305" s="329">
        <v>-5.3997923156801249E-3</v>
      </c>
      <c r="G3305">
        <v>3294</v>
      </c>
      <c r="H3305">
        <f t="shared" ca="1" si="103"/>
        <v>4.5692649016029624E-3</v>
      </c>
    </row>
    <row r="3306" spans="2:8">
      <c r="B3306" s="293">
        <f>'Historical VAR Data'!B1587</f>
        <v>43364</v>
      </c>
      <c r="C3306" s="292" t="str">
        <f>'Historical VAR Data'!F1587</f>
        <v>101.28</v>
      </c>
      <c r="D3306" s="329">
        <f t="shared" si="102"/>
        <v>3.8130381303813028E-2</v>
      </c>
      <c r="E3306" s="329">
        <v>-5.4011587940685181E-3</v>
      </c>
      <c r="G3306">
        <v>3295</v>
      </c>
      <c r="H3306">
        <f t="shared" ca="1" si="103"/>
        <v>-8.1765494203069021E-3</v>
      </c>
    </row>
    <row r="3307" spans="2:8">
      <c r="B3307" s="293">
        <f>'Historical VAR Data'!B1720</f>
        <v>43168</v>
      </c>
      <c r="C3307" s="292" t="str">
        <f>'Historical VAR Data'!F1720</f>
        <v>97.56</v>
      </c>
      <c r="D3307" s="329">
        <f t="shared" si="102"/>
        <v>0.26340326340326348</v>
      </c>
      <c r="E3307" s="329">
        <v>-5.4032011418085543E-3</v>
      </c>
      <c r="G3307">
        <v>3296</v>
      </c>
      <c r="H3307">
        <f t="shared" ca="1" si="103"/>
        <v>1.3944238028366521E-3</v>
      </c>
    </row>
    <row r="3308" spans="2:8">
      <c r="B3308" s="293">
        <f>'Historical VAR Data'!B4114</f>
        <v>39617</v>
      </c>
      <c r="C3308" s="292" t="str">
        <f>'Historical VAR Data'!F4114</f>
        <v>77.22</v>
      </c>
      <c r="D3308" s="329">
        <f t="shared" si="102"/>
        <v>-0.17579250720461095</v>
      </c>
      <c r="E3308" s="329">
        <v>-5.4095826893354165E-3</v>
      </c>
      <c r="G3308">
        <v>3297</v>
      </c>
      <c r="H3308">
        <f t="shared" ca="1" si="103"/>
        <v>4.1400820937676497E-2</v>
      </c>
    </row>
    <row r="3309" spans="2:8">
      <c r="B3309" s="293">
        <f>'Historical VAR Data'!B3575</f>
        <v>40420</v>
      </c>
      <c r="C3309" s="292" t="str">
        <f>'Historical VAR Data'!F3575</f>
        <v>93.69</v>
      </c>
      <c r="D3309" s="329">
        <f t="shared" si="102"/>
        <v>0.1596732268845153</v>
      </c>
      <c r="E3309" s="329">
        <v>-5.4140127388535575E-3</v>
      </c>
      <c r="G3309">
        <v>3298</v>
      </c>
      <c r="H3309">
        <f t="shared" ca="1" si="103"/>
        <v>-3.9221934430024681E-3</v>
      </c>
    </row>
    <row r="3310" spans="2:8">
      <c r="B3310" s="293">
        <f>'Historical VAR Data'!B2906</f>
        <v>41410</v>
      </c>
      <c r="C3310" s="292" t="str">
        <f>'Historical VAR Data'!F2906</f>
        <v>80.79</v>
      </c>
      <c r="D3310" s="329">
        <f t="shared" si="102"/>
        <v>-0.49401891401014586</v>
      </c>
      <c r="E3310" s="329">
        <v>-5.4167179613443025E-3</v>
      </c>
      <c r="G3310">
        <v>3299</v>
      </c>
      <c r="H3310">
        <f t="shared" ca="1" si="103"/>
        <v>1.6260146896383228E-2</v>
      </c>
    </row>
    <row r="3311" spans="2:8">
      <c r="B3311" s="293">
        <f>'Historical VAR Data'!B574</f>
        <v>44865</v>
      </c>
      <c r="C3311" s="292" t="str">
        <f>'Historical VAR Data'!F574</f>
        <v>159.67</v>
      </c>
      <c r="D3311" s="329">
        <f t="shared" si="102"/>
        <v>0.89339499584963822</v>
      </c>
      <c r="E3311" s="329">
        <v>-5.419210165690822E-3</v>
      </c>
      <c r="G3311">
        <v>3300</v>
      </c>
      <c r="H3311">
        <f t="shared" ca="1" si="103"/>
        <v>5.0055123046679265E-3</v>
      </c>
    </row>
    <row r="3312" spans="2:8">
      <c r="B3312" s="293">
        <f>'Historical VAR Data'!B1484</f>
        <v>43517</v>
      </c>
      <c r="C3312" s="292" t="str">
        <f>'Historical VAR Data'!F1484</f>
        <v>84.33</v>
      </c>
      <c r="D3312" s="329">
        <f t="shared" si="102"/>
        <v>-0.5348593491450635</v>
      </c>
      <c r="E3312" s="329">
        <v>-5.4251680622715874E-3</v>
      </c>
      <c r="G3312">
        <v>3301</v>
      </c>
      <c r="H3312">
        <f t="shared" ca="1" si="103"/>
        <v>-3.6748190537257891E-2</v>
      </c>
    </row>
    <row r="3313" spans="2:8">
      <c r="B3313" s="293">
        <f>'Historical VAR Data'!B403</f>
        <v>45117</v>
      </c>
      <c r="C3313" s="292" t="str">
        <f>'Historical VAR Data'!F403</f>
        <v>181.30</v>
      </c>
      <c r="D3313" s="329">
        <f t="shared" si="102"/>
        <v>1.5467059980334319</v>
      </c>
      <c r="E3313" s="329">
        <v>-5.4309067968620365E-3</v>
      </c>
      <c r="G3313">
        <v>3302</v>
      </c>
      <c r="H3313">
        <f t="shared" ca="1" si="103"/>
        <v>1.4170420601379565E-2</v>
      </c>
    </row>
    <row r="3314" spans="2:8">
      <c r="B3314" s="293">
        <f>'Historical VAR Data'!B2208</f>
        <v>42446</v>
      </c>
      <c r="C3314" s="292" t="str">
        <f>'Historical VAR Data'!F2208</f>
        <v>71.19</v>
      </c>
      <c r="D3314" s="329">
        <f t="shared" si="102"/>
        <v>-0.4075892485645336</v>
      </c>
      <c r="E3314" s="329">
        <v>-5.4484492875104861E-3</v>
      </c>
      <c r="G3314">
        <v>3303</v>
      </c>
      <c r="H3314">
        <f t="shared" ca="1" si="103"/>
        <v>-1.4660592006546882E-3</v>
      </c>
    </row>
    <row r="3315" spans="2:8">
      <c r="B3315" s="293">
        <f>'Historical VAR Data'!B814</f>
        <v>44511</v>
      </c>
      <c r="C3315" s="292" t="str">
        <f>'Historical VAR Data'!F814</f>
        <v>120.17</v>
      </c>
      <c r="D3315" s="329">
        <f t="shared" si="102"/>
        <v>2.0004993757802749</v>
      </c>
      <c r="E3315" s="329">
        <v>-5.462219647438522E-3</v>
      </c>
      <c r="G3315">
        <v>3304</v>
      </c>
      <c r="H3315">
        <f t="shared" ca="1" si="103"/>
        <v>-1.4410285937925956E-2</v>
      </c>
    </row>
    <row r="3316" spans="2:8">
      <c r="B3316" s="293">
        <f>'Historical VAR Data'!B4925</f>
        <v>38425</v>
      </c>
      <c r="C3316" s="292" t="str">
        <f>'Historical VAR Data'!F4925</f>
        <v>40.05</v>
      </c>
      <c r="D3316" s="329">
        <f t="shared" si="102"/>
        <v>-0.47612818835840426</v>
      </c>
      <c r="E3316" s="329">
        <v>-5.46312391358346E-3</v>
      </c>
      <c r="G3316">
        <v>3305</v>
      </c>
      <c r="H3316">
        <f t="shared" ca="1" si="103"/>
        <v>2.8027863255349665E-2</v>
      </c>
    </row>
    <row r="3317" spans="2:8">
      <c r="B3317" s="293">
        <f>'Historical VAR Data'!B3271</f>
        <v>40869</v>
      </c>
      <c r="C3317" s="292" t="str">
        <f>'Historical VAR Data'!F3271</f>
        <v>76.45</v>
      </c>
      <c r="D3317" s="329">
        <f t="shared" si="102"/>
        <v>-0.1749406432117418</v>
      </c>
      <c r="E3317" s="329">
        <v>-5.4637700013009192E-3</v>
      </c>
      <c r="G3317">
        <v>3306</v>
      </c>
      <c r="H3317">
        <f t="shared" ca="1" si="103"/>
        <v>-1.2413159588939489E-2</v>
      </c>
    </row>
    <row r="3318" spans="2:8">
      <c r="B3318" s="293">
        <f>'Historical VAR Data'!B1651</f>
        <v>43270</v>
      </c>
      <c r="C3318" s="292" t="str">
        <f>'Historical VAR Data'!F1651</f>
        <v>92.66</v>
      </c>
      <c r="D3318" s="329">
        <f t="shared" si="102"/>
        <v>0.11089797386404508</v>
      </c>
      <c r="E3318" s="329">
        <v>-5.4738649779972641E-3</v>
      </c>
      <c r="G3318">
        <v>3307</v>
      </c>
      <c r="H3318">
        <f t="shared" ca="1" si="103"/>
        <v>2.5992751293435104E-2</v>
      </c>
    </row>
    <row r="3319" spans="2:8">
      <c r="B3319" s="293">
        <f>'Historical VAR Data'!B3462</f>
        <v>40584</v>
      </c>
      <c r="C3319" s="292" t="str">
        <f>'Historical VAR Data'!F3462</f>
        <v>83.41</v>
      </c>
      <c r="D3319" s="329">
        <f t="shared" si="102"/>
        <v>0.39411666388099614</v>
      </c>
      <c r="E3319" s="329">
        <v>-5.4846786693693566E-3</v>
      </c>
      <c r="G3319">
        <v>3308</v>
      </c>
      <c r="H3319">
        <f t="shared" ca="1" si="103"/>
        <v>-1.4691727294402202E-2</v>
      </c>
    </row>
    <row r="3320" spans="2:8">
      <c r="B3320" s="293">
        <f>'Historical VAR Data'!B4645</f>
        <v>38839</v>
      </c>
      <c r="C3320" s="292" t="str">
        <f>'Historical VAR Data'!F4645</f>
        <v>59.83</v>
      </c>
      <c r="D3320" s="329">
        <f t="shared" si="102"/>
        <v>-0.17453090507726277</v>
      </c>
      <c r="E3320" s="329">
        <v>-5.4853723404255043E-3</v>
      </c>
      <c r="G3320">
        <v>3309</v>
      </c>
      <c r="H3320">
        <f t="shared" ca="1" si="103"/>
        <v>-8.1554984501615146E-3</v>
      </c>
    </row>
    <row r="3321" spans="2:8">
      <c r="B3321" s="293">
        <f>'Historical VAR Data'!B2722</f>
        <v>41680</v>
      </c>
      <c r="C3321" s="292" t="str">
        <f>'Historical VAR Data'!F2722</f>
        <v>72.48</v>
      </c>
      <c r="D3321" s="329">
        <f t="shared" si="102"/>
        <v>-0.21524469467301857</v>
      </c>
      <c r="E3321" s="329">
        <v>-5.4884742041711237E-3</v>
      </c>
      <c r="G3321">
        <v>3310</v>
      </c>
      <c r="H3321">
        <f t="shared" ca="1" si="103"/>
        <v>2.1926971274279502E-2</v>
      </c>
    </row>
    <row r="3322" spans="2:8">
      <c r="B3322" s="293">
        <f>'Historical VAR Data'!B3498</f>
        <v>40533</v>
      </c>
      <c r="C3322" s="292" t="str">
        <f>'Historical VAR Data'!F3498</f>
        <v>92.36</v>
      </c>
      <c r="D3322" s="329">
        <f t="shared" si="102"/>
        <v>0.21590310689836764</v>
      </c>
      <c r="E3322" s="329">
        <v>-5.4915473242167015E-3</v>
      </c>
      <c r="G3322">
        <v>3311</v>
      </c>
      <c r="H3322">
        <f t="shared" ca="1" si="103"/>
        <v>1.4590130871665023E-2</v>
      </c>
    </row>
    <row r="3323" spans="2:8">
      <c r="B3323" s="293">
        <f>'Historical VAR Data'!B2168</f>
        <v>42509</v>
      </c>
      <c r="C3323" s="292" t="str">
        <f>'Historical VAR Data'!F2168</f>
        <v>75.96</v>
      </c>
      <c r="D3323" s="329">
        <f t="shared" si="102"/>
        <v>0.35594430560514084</v>
      </c>
      <c r="E3323" s="329">
        <v>-5.498821681068365E-3</v>
      </c>
      <c r="G3323">
        <v>3312</v>
      </c>
      <c r="H3323">
        <f t="shared" ca="1" si="103"/>
        <v>-2.543702802828372E-3</v>
      </c>
    </row>
    <row r="3324" spans="2:8">
      <c r="B3324" s="293">
        <f>'Historical VAR Data'!B4554</f>
        <v>38967</v>
      </c>
      <c r="C3324" s="292" t="str">
        <f>'Historical VAR Data'!F4554</f>
        <v>56.02</v>
      </c>
      <c r="D3324" s="329">
        <f t="shared" si="102"/>
        <v>-0.41407802531115989</v>
      </c>
      <c r="E3324" s="329">
        <v>-5.5032842180009799E-3</v>
      </c>
      <c r="G3324">
        <v>3313</v>
      </c>
      <c r="H3324">
        <f t="shared" ca="1" si="103"/>
        <v>-2.8522866705341849E-3</v>
      </c>
    </row>
    <row r="3325" spans="2:8">
      <c r="B3325" s="293">
        <f>'Historical VAR Data'!B3612</f>
        <v>40367</v>
      </c>
      <c r="C3325" s="292" t="str">
        <f>'Historical VAR Data'!F3612</f>
        <v>95.61</v>
      </c>
      <c r="D3325" s="329">
        <f t="shared" si="102"/>
        <v>-0.77148115394727401</v>
      </c>
      <c r="E3325" s="329">
        <v>-5.5127938423133052E-3</v>
      </c>
      <c r="G3325">
        <v>3314</v>
      </c>
      <c r="H3325">
        <f t="shared" ca="1" si="103"/>
        <v>-8.7404137645982552E-3</v>
      </c>
    </row>
    <row r="3326" spans="2:8">
      <c r="B3326" s="293">
        <f>'Historical VAR Data'!B91</f>
        <v>45581</v>
      </c>
      <c r="C3326" s="292" t="str">
        <f>'Historical VAR Data'!F91</f>
        <v>418.39</v>
      </c>
      <c r="D3326" s="329">
        <f t="shared" si="102"/>
        <v>5.1105593690667437</v>
      </c>
      <c r="E3326" s="329">
        <v>-5.5144874141332349E-3</v>
      </c>
      <c r="G3326">
        <v>3315</v>
      </c>
      <c r="H3326">
        <f t="shared" ca="1" si="103"/>
        <v>-1.6791006825704349E-2</v>
      </c>
    </row>
    <row r="3327" spans="2:8">
      <c r="B3327" s="293">
        <f>'Historical VAR Data'!B1147</f>
        <v>44025</v>
      </c>
      <c r="C3327" s="292" t="str">
        <f>'Historical VAR Data'!F1147</f>
        <v>68.47</v>
      </c>
      <c r="D3327" s="329">
        <f t="shared" si="102"/>
        <v>5.6635802469135833E-2</v>
      </c>
      <c r="E3327" s="329">
        <v>-5.5192447349309438E-3</v>
      </c>
      <c r="G3327">
        <v>3316</v>
      </c>
      <c r="H3327">
        <f t="shared" ca="1" si="103"/>
        <v>-2.2255580123127917E-3</v>
      </c>
    </row>
    <row r="3328" spans="2:8">
      <c r="B3328" s="293">
        <f>'Historical VAR Data'!B4424</f>
        <v>39161</v>
      </c>
      <c r="C3328" s="292" t="str">
        <f>'Historical VAR Data'!F4424</f>
        <v>64.80</v>
      </c>
      <c r="D3328" s="329">
        <f t="shared" si="102"/>
        <v>-0.71126854698569708</v>
      </c>
      <c r="E3328" s="329">
        <v>-5.5248618784530306E-3</v>
      </c>
      <c r="G3328">
        <v>3317</v>
      </c>
      <c r="H3328">
        <f t="shared" ca="1" si="103"/>
        <v>-2.2864609904917094E-2</v>
      </c>
    </row>
    <row r="3329" spans="2:8">
      <c r="B3329" s="293">
        <f>'Historical VAR Data'!B343</f>
        <v>45204</v>
      </c>
      <c r="C3329" s="292" t="str">
        <f>'Historical VAR Data'!F343</f>
        <v>224.43</v>
      </c>
      <c r="D3329" s="329">
        <f t="shared" si="102"/>
        <v>2.9147043432757722</v>
      </c>
      <c r="E3329" s="329">
        <v>-5.5388160226869905E-3</v>
      </c>
      <c r="G3329">
        <v>3318</v>
      </c>
      <c r="H3329">
        <f t="shared" ca="1" si="103"/>
        <v>-2.6279201978262518E-2</v>
      </c>
    </row>
    <row r="3330" spans="2:8">
      <c r="B3330" s="293">
        <f>'Historical VAR Data'!B4549</f>
        <v>38974</v>
      </c>
      <c r="C3330" s="292" t="str">
        <f>'Historical VAR Data'!F4549</f>
        <v>57.33</v>
      </c>
      <c r="D3330" s="329">
        <f t="shared" si="102"/>
        <v>0.68568068215230815</v>
      </c>
      <c r="E3330" s="329">
        <v>-5.5507372072853478E-3</v>
      </c>
      <c r="G3330">
        <v>3319</v>
      </c>
      <c r="H3330">
        <f t="shared" ca="1" si="103"/>
        <v>-5.0822800361999211E-4</v>
      </c>
    </row>
    <row r="3331" spans="2:8">
      <c r="B3331" s="293">
        <f>'Historical VAR Data'!B4991</f>
        <v>38329</v>
      </c>
      <c r="C3331" s="292" t="str">
        <f>'Historical VAR Data'!F4991</f>
        <v>34.01</v>
      </c>
      <c r="D3331" s="329">
        <f t="shared" si="102"/>
        <v>-0.55693069306930698</v>
      </c>
      <c r="E3331" s="329">
        <v>-5.5555555555556963E-3</v>
      </c>
      <c r="G3331">
        <v>3320</v>
      </c>
      <c r="H3331">
        <f t="shared" ca="1" si="103"/>
        <v>-1.0005690886323641E-2</v>
      </c>
    </row>
    <row r="3332" spans="2:8">
      <c r="B3332" s="293">
        <f>'Historical VAR Data'!B3103</f>
        <v>41114</v>
      </c>
      <c r="C3332" s="292" t="str">
        <f>'Historical VAR Data'!F3103</f>
        <v>76.76</v>
      </c>
      <c r="D3332" s="329">
        <f t="shared" si="102"/>
        <v>-2.1168069370058613E-2</v>
      </c>
      <c r="E3332" s="329">
        <v>-5.570669775877609E-3</v>
      </c>
      <c r="G3332">
        <v>3321</v>
      </c>
      <c r="H3332">
        <f t="shared" ca="1" si="103"/>
        <v>-1.4255471224442389E-3</v>
      </c>
    </row>
    <row r="3333" spans="2:8">
      <c r="B3333" s="293">
        <f>'Historical VAR Data'!B2544</f>
        <v>41950</v>
      </c>
      <c r="C3333" s="292" t="str">
        <f>'Historical VAR Data'!F2544</f>
        <v>78.42</v>
      </c>
      <c r="D3333" s="329">
        <f t="shared" si="102"/>
        <v>2.442847811887661E-2</v>
      </c>
      <c r="E3333" s="329">
        <v>-5.5795079888409553E-3</v>
      </c>
      <c r="G3333">
        <v>3322</v>
      </c>
      <c r="H3333">
        <f t="shared" ca="1" si="103"/>
        <v>9.8463091089802859E-3</v>
      </c>
    </row>
    <row r="3334" spans="2:8">
      <c r="B3334" s="293">
        <f>'Historical VAR Data'!B2589</f>
        <v>41877</v>
      </c>
      <c r="C3334" s="292" t="str">
        <f>'Historical VAR Data'!F2589</f>
        <v>76.55</v>
      </c>
      <c r="D3334" s="329">
        <f t="shared" si="102"/>
        <v>2.5589496248660189E-2</v>
      </c>
      <c r="E3334" s="329">
        <v>-5.5858664588205615E-3</v>
      </c>
      <c r="G3334">
        <v>3323</v>
      </c>
      <c r="H3334">
        <f t="shared" ca="1" si="103"/>
        <v>-3.6101309354805195E-3</v>
      </c>
    </row>
    <row r="3335" spans="2:8">
      <c r="B3335" s="293">
        <f>'Historical VAR Data'!B1171</f>
        <v>43991</v>
      </c>
      <c r="C3335" s="292" t="str">
        <f>'Historical VAR Data'!F1171</f>
        <v>74.64</v>
      </c>
      <c r="D3335" s="329">
        <f t="shared" si="102"/>
        <v>7.7678313600923976E-2</v>
      </c>
      <c r="E3335" s="329">
        <v>-5.5955235811351147E-3</v>
      </c>
      <c r="G3335">
        <v>3324</v>
      </c>
      <c r="H3335">
        <f t="shared" ca="1" si="103"/>
        <v>2.4197045683428509E-2</v>
      </c>
    </row>
    <row r="3336" spans="2:8">
      <c r="B3336" s="293">
        <f>'Historical VAR Data'!B4014</f>
        <v>39766</v>
      </c>
      <c r="C3336" s="292" t="str">
        <f>'Historical VAR Data'!F4014</f>
        <v>69.26</v>
      </c>
      <c r="D3336" s="329">
        <f t="shared" si="102"/>
        <v>-0.15195298151095868</v>
      </c>
      <c r="E3336" s="329">
        <v>-5.5994256999282203E-3</v>
      </c>
      <c r="G3336">
        <v>3325</v>
      </c>
      <c r="H3336">
        <f t="shared" ca="1" si="103"/>
        <v>4.5759385747628995E-3</v>
      </c>
    </row>
    <row r="3337" spans="2:8">
      <c r="B3337" s="293">
        <f>'Historical VAR Data'!B3393</f>
        <v>40687</v>
      </c>
      <c r="C3337" s="292" t="str">
        <f>'Historical VAR Data'!F3393</f>
        <v>81.67</v>
      </c>
      <c r="D3337" s="329">
        <f t="shared" si="102"/>
        <v>2.2920841683366711E-2</v>
      </c>
      <c r="E3337" s="329">
        <v>-5.6008766589552388E-3</v>
      </c>
      <c r="G3337">
        <v>3326</v>
      </c>
      <c r="H3337">
        <f t="shared" ca="1" si="103"/>
        <v>-4.1902206922816519E-3</v>
      </c>
    </row>
    <row r="3338" spans="2:8">
      <c r="B3338" s="293">
        <f>'Historical VAR Data'!B3021</f>
        <v>41240</v>
      </c>
      <c r="C3338" s="292" t="str">
        <f>'Historical VAR Data'!F3021</f>
        <v>79.84</v>
      </c>
      <c r="D3338" s="329">
        <f t="shared" si="102"/>
        <v>-1.7958179581795741E-2</v>
      </c>
      <c r="E3338" s="329">
        <v>-5.6046830240378976E-3</v>
      </c>
      <c r="G3338">
        <v>3327</v>
      </c>
      <c r="H3338">
        <f t="shared" ca="1" si="103"/>
        <v>-2.6402815528869285E-2</v>
      </c>
    </row>
    <row r="3339" spans="2:8">
      <c r="B3339" s="293">
        <f>'Historical VAR Data'!B2634</f>
        <v>41810</v>
      </c>
      <c r="C3339" s="292" t="str">
        <f>'Historical VAR Data'!F2634</f>
        <v>81.30</v>
      </c>
      <c r="D3339" s="329">
        <f t="shared" si="102"/>
        <v>-0.13103890551517747</v>
      </c>
      <c r="E3339" s="329">
        <v>-5.6262230919766135E-3</v>
      </c>
      <c r="G3339">
        <v>3328</v>
      </c>
      <c r="H3339">
        <f t="shared" ca="1" si="103"/>
        <v>-2.2510097850948048E-2</v>
      </c>
    </row>
    <row r="3340" spans="2:8">
      <c r="B3340" s="293">
        <f>'Historical VAR Data'!B4187</f>
        <v>39505</v>
      </c>
      <c r="C3340" s="292" t="str">
        <f>'Historical VAR Data'!F4187</f>
        <v>93.56</v>
      </c>
      <c r="D3340" s="329">
        <f t="shared" ref="D3340:D3403" si="104">(C3340-C3341)/C3341</f>
        <v>2.0951549541684874E-2</v>
      </c>
      <c r="E3340" s="329">
        <v>-5.6329046657455743E-3</v>
      </c>
      <c r="G3340">
        <v>3329</v>
      </c>
      <c r="H3340">
        <f t="shared" ca="1" si="103"/>
        <v>4.4661466197095316E-2</v>
      </c>
    </row>
    <row r="3341" spans="2:8">
      <c r="B3341" s="293">
        <f>'Historical VAR Data'!B1902</f>
        <v>42901</v>
      </c>
      <c r="C3341" s="292" t="str">
        <f>'Historical VAR Data'!F1902</f>
        <v>91.64</v>
      </c>
      <c r="D3341" s="329">
        <f t="shared" si="104"/>
        <v>4.2429757706745584E-2</v>
      </c>
      <c r="E3341" s="329">
        <v>-5.6423611111110685E-3</v>
      </c>
      <c r="G3341">
        <v>3330</v>
      </c>
      <c r="H3341">
        <f t="shared" ref="H3341:H3404" ca="1" si="105">_xlfn.NORM.INV(RAND(),N$12,N$13)</f>
        <v>7.7774350894591988E-3</v>
      </c>
    </row>
    <row r="3342" spans="2:8">
      <c r="B3342" s="293">
        <f>'Historical VAR Data'!B962</f>
        <v>44293</v>
      </c>
      <c r="C3342" s="292" t="str">
        <f>'Historical VAR Data'!F962</f>
        <v>87.91</v>
      </c>
      <c r="D3342" s="329">
        <f t="shared" si="104"/>
        <v>-0.16562262718299167</v>
      </c>
      <c r="E3342" s="329">
        <v>-5.655468838366701E-3</v>
      </c>
      <c r="G3342">
        <v>3331</v>
      </c>
      <c r="H3342">
        <f t="shared" ca="1" si="105"/>
        <v>-2.241181296596783E-2</v>
      </c>
    </row>
    <row r="3343" spans="2:8">
      <c r="B3343" s="293">
        <f>'Historical VAR Data'!B1693</f>
        <v>43209</v>
      </c>
      <c r="C3343" s="292" t="str">
        <f>'Historical VAR Data'!F1693</f>
        <v>105.36</v>
      </c>
      <c r="D3343" s="329">
        <f t="shared" si="104"/>
        <v>0.15589687328579258</v>
      </c>
      <c r="E3343" s="329">
        <v>-5.6625141562853375E-3</v>
      </c>
      <c r="G3343">
        <v>3332</v>
      </c>
      <c r="H3343">
        <f t="shared" ca="1" si="105"/>
        <v>-7.0937772113589511E-3</v>
      </c>
    </row>
    <row r="3344" spans="2:8">
      <c r="B3344" s="293">
        <f>'Historical VAR Data'!B1920</f>
        <v>42877</v>
      </c>
      <c r="C3344" s="292" t="str">
        <f>'Historical VAR Data'!F1920</f>
        <v>91.15</v>
      </c>
      <c r="D3344" s="329">
        <f t="shared" si="104"/>
        <v>0.15643237756914505</v>
      </c>
      <c r="E3344" s="329">
        <v>-5.6725209992363477E-3</v>
      </c>
      <c r="G3344">
        <v>3333</v>
      </c>
      <c r="H3344">
        <f t="shared" ca="1" si="105"/>
        <v>-2.7256261617178715E-2</v>
      </c>
    </row>
    <row r="3345" spans="2:8">
      <c r="B3345" s="293">
        <f>'Historical VAR Data'!B3098</f>
        <v>41121</v>
      </c>
      <c r="C3345" s="292" t="str">
        <f>'Historical VAR Data'!F3098</f>
        <v>78.82</v>
      </c>
      <c r="D3345" s="329">
        <f t="shared" si="104"/>
        <v>-0.2076799356654605</v>
      </c>
      <c r="E3345" s="329">
        <v>-5.6768008073672617E-3</v>
      </c>
      <c r="G3345">
        <v>3334</v>
      </c>
      <c r="H3345">
        <f t="shared" ca="1" si="105"/>
        <v>3.6903311845714278E-3</v>
      </c>
    </row>
    <row r="3346" spans="2:8">
      <c r="B3346" s="293">
        <f>'Historical VAR Data'!B1863</f>
        <v>42957</v>
      </c>
      <c r="C3346" s="292" t="str">
        <f>'Historical VAR Data'!F1863</f>
        <v>99.48</v>
      </c>
      <c r="D3346" s="329">
        <f t="shared" si="104"/>
        <v>0.26936327676406785</v>
      </c>
      <c r="E3346" s="329">
        <v>-5.6971514242877882E-3</v>
      </c>
      <c r="G3346">
        <v>3335</v>
      </c>
      <c r="H3346">
        <f t="shared" ca="1" si="105"/>
        <v>-2.6684708368863906E-2</v>
      </c>
    </row>
    <row r="3347" spans="2:8">
      <c r="B3347" s="293">
        <f>'Historical VAR Data'!B2257</f>
        <v>42375</v>
      </c>
      <c r="C3347" s="292" t="str">
        <f>'Historical VAR Data'!F2257</f>
        <v>78.37</v>
      </c>
      <c r="D3347" s="329">
        <f t="shared" si="104"/>
        <v>0.12519741564967693</v>
      </c>
      <c r="E3347" s="329">
        <v>-5.7092108601876261E-3</v>
      </c>
      <c r="G3347">
        <v>3336</v>
      </c>
      <c r="H3347">
        <f t="shared" ca="1" si="105"/>
        <v>1.2537285875836321E-2</v>
      </c>
    </row>
    <row r="3348" spans="2:8">
      <c r="B3348" s="293">
        <f>'Historical VAR Data'!B4015</f>
        <v>39764</v>
      </c>
      <c r="C3348" s="292" t="str">
        <f>'Historical VAR Data'!F4015</f>
        <v>69.65</v>
      </c>
      <c r="D3348" s="329">
        <f t="shared" si="104"/>
        <v>2.5773195876288658E-2</v>
      </c>
      <c r="E3348" s="329">
        <v>-5.7102069950034475E-3</v>
      </c>
      <c r="G3348">
        <v>3337</v>
      </c>
      <c r="H3348">
        <f t="shared" ca="1" si="105"/>
        <v>-3.6446868832118624E-2</v>
      </c>
    </row>
    <row r="3349" spans="2:8">
      <c r="B3349" s="293">
        <f>'Historical VAR Data'!B4361</f>
        <v>39254</v>
      </c>
      <c r="C3349" s="292" t="str">
        <f>'Historical VAR Data'!F4361</f>
        <v>67.90</v>
      </c>
      <c r="D3349" s="329">
        <f t="shared" si="104"/>
        <v>0.62790697674418616</v>
      </c>
      <c r="E3349" s="329">
        <v>-5.7109386440181657E-3</v>
      </c>
      <c r="G3349">
        <v>3338</v>
      </c>
      <c r="H3349">
        <f t="shared" ca="1" si="105"/>
        <v>-1.221382592938402E-3</v>
      </c>
    </row>
    <row r="3350" spans="2:8">
      <c r="B3350" s="293">
        <f>'Historical VAR Data'!B4814</f>
        <v>38583</v>
      </c>
      <c r="C3350" s="292" t="str">
        <f>'Historical VAR Data'!F4814</f>
        <v>41.71</v>
      </c>
      <c r="D3350" s="329">
        <f t="shared" si="104"/>
        <v>-7.5166297117516642E-2</v>
      </c>
      <c r="E3350" s="329">
        <v>-5.7210965435042184E-3</v>
      </c>
      <c r="G3350">
        <v>3339</v>
      </c>
      <c r="H3350">
        <f t="shared" ca="1" si="105"/>
        <v>2.1102656784052383E-3</v>
      </c>
    </row>
    <row r="3351" spans="2:8">
      <c r="B3351" s="293">
        <f>'Historical VAR Data'!B4752</f>
        <v>38678</v>
      </c>
      <c r="C3351" s="292" t="str">
        <f>'Historical VAR Data'!F4752</f>
        <v>45.10</v>
      </c>
      <c r="D3351" s="329">
        <f t="shared" si="104"/>
        <v>-0.52675760755508916</v>
      </c>
      <c r="E3351" s="329">
        <v>-5.7319223985890216E-3</v>
      </c>
      <c r="G3351">
        <v>3340</v>
      </c>
      <c r="H3351">
        <f t="shared" ca="1" si="105"/>
        <v>4.7388772693305525E-3</v>
      </c>
    </row>
    <row r="3352" spans="2:8">
      <c r="B3352" s="293">
        <f>'Historical VAR Data'!B1873</f>
        <v>42943</v>
      </c>
      <c r="C3352" s="292" t="str">
        <f>'Historical VAR Data'!F1873</f>
        <v>95.30</v>
      </c>
      <c r="D3352" s="329">
        <f t="shared" si="104"/>
        <v>0.14639720919042468</v>
      </c>
      <c r="E3352" s="329">
        <v>-5.7381324986958493E-3</v>
      </c>
      <c r="G3352">
        <v>3341</v>
      </c>
      <c r="H3352">
        <f t="shared" ca="1" si="105"/>
        <v>-1.4205562710330648E-3</v>
      </c>
    </row>
    <row r="3353" spans="2:8">
      <c r="B3353" s="293">
        <f>'Historical VAR Data'!B3939</f>
        <v>39881</v>
      </c>
      <c r="C3353" s="292" t="str">
        <f>'Historical VAR Data'!F3939</f>
        <v>83.13</v>
      </c>
      <c r="D3353" s="329">
        <f t="shared" si="104"/>
        <v>6.7548478232952236E-2</v>
      </c>
      <c r="E3353" s="329">
        <v>-5.7409400789379741E-3</v>
      </c>
      <c r="G3353">
        <v>3342</v>
      </c>
      <c r="H3353">
        <f t="shared" ca="1" si="105"/>
        <v>5.7508231142776737E-3</v>
      </c>
    </row>
    <row r="3354" spans="2:8">
      <c r="B3354" s="293">
        <f>'Historical VAR Data'!B3134</f>
        <v>41071</v>
      </c>
      <c r="C3354" s="292" t="str">
        <f>'Historical VAR Data'!F3134</f>
        <v>77.87</v>
      </c>
      <c r="D3354" s="329">
        <f t="shared" si="104"/>
        <v>-0.23641890566777798</v>
      </c>
      <c r="E3354" s="329">
        <v>-5.7456588355463316E-3</v>
      </c>
      <c r="G3354">
        <v>3343</v>
      </c>
      <c r="H3354">
        <f t="shared" ca="1" si="105"/>
        <v>-1.6189262951362048E-2</v>
      </c>
    </row>
    <row r="3355" spans="2:8">
      <c r="B3355" s="293">
        <f>'Historical VAR Data'!B1689</f>
        <v>43215</v>
      </c>
      <c r="C3355" s="292" t="str">
        <f>'Historical VAR Data'!F1689</f>
        <v>101.98</v>
      </c>
      <c r="D3355" s="329">
        <f t="shared" si="104"/>
        <v>0.44161718970879293</v>
      </c>
      <c r="E3355" s="329">
        <v>-5.7521692502680048E-3</v>
      </c>
      <c r="G3355">
        <v>3344</v>
      </c>
      <c r="H3355">
        <f t="shared" ca="1" si="105"/>
        <v>1.4804611929438358E-2</v>
      </c>
    </row>
    <row r="3356" spans="2:8">
      <c r="B3356" s="293">
        <f>'Historical VAR Data'!B4388</f>
        <v>39217</v>
      </c>
      <c r="C3356" s="292" t="str">
        <f>'Historical VAR Data'!F4388</f>
        <v>70.74</v>
      </c>
      <c r="D3356" s="329">
        <f t="shared" si="104"/>
        <v>-0.26671504094537168</v>
      </c>
      <c r="E3356" s="329">
        <v>-5.7624736472243259E-3</v>
      </c>
      <c r="G3356">
        <v>3345</v>
      </c>
      <c r="H3356">
        <f t="shared" ca="1" si="105"/>
        <v>2.2991055920193931E-2</v>
      </c>
    </row>
    <row r="3357" spans="2:8">
      <c r="B3357" s="293">
        <f>'Historical VAR Data'!B1741</f>
        <v>43137</v>
      </c>
      <c r="C3357" s="292" t="str">
        <f>'Historical VAR Data'!F1741</f>
        <v>96.47</v>
      </c>
      <c r="D3357" s="329">
        <f t="shared" si="104"/>
        <v>0.10100433690938135</v>
      </c>
      <c r="E3357" s="329">
        <v>-5.7714109038441951E-3</v>
      </c>
      <c r="G3357">
        <v>3346</v>
      </c>
      <c r="H3357">
        <f t="shared" ca="1" si="105"/>
        <v>-9.493540863249746E-3</v>
      </c>
    </row>
    <row r="3358" spans="2:8">
      <c r="B3358" s="293">
        <f>'Historical VAR Data'!B1524</f>
        <v>43460</v>
      </c>
      <c r="C3358" s="292" t="str">
        <f>'Historical VAR Data'!F1524</f>
        <v>87.62</v>
      </c>
      <c r="D3358" s="329">
        <f t="shared" si="104"/>
        <v>-7.2411602794833677E-2</v>
      </c>
      <c r="E3358" s="329">
        <v>-5.7869057074774874E-3</v>
      </c>
      <c r="G3358">
        <v>3347</v>
      </c>
      <c r="H3358">
        <f t="shared" ca="1" si="105"/>
        <v>-4.9981277199242112E-3</v>
      </c>
    </row>
    <row r="3359" spans="2:8">
      <c r="B3359" s="293">
        <f>'Historical VAR Data'!B1955</f>
        <v>42823</v>
      </c>
      <c r="C3359" s="292" t="str">
        <f>'Historical VAR Data'!F1955</f>
        <v>94.46</v>
      </c>
      <c r="D3359" s="329">
        <f t="shared" si="104"/>
        <v>-6.5862341772152E-2</v>
      </c>
      <c r="E3359" s="329">
        <v>-5.7888643300706378E-3</v>
      </c>
      <c r="G3359">
        <v>3348</v>
      </c>
      <c r="H3359">
        <f t="shared" ca="1" si="105"/>
        <v>9.6485756953919007E-4</v>
      </c>
    </row>
    <row r="3360" spans="2:8">
      <c r="B3360" s="293">
        <f>'Historical VAR Data'!B1680</f>
        <v>43229</v>
      </c>
      <c r="C3360" s="292" t="str">
        <f>'Historical VAR Data'!F1680</f>
        <v>101.12</v>
      </c>
      <c r="D3360" s="329">
        <f t="shared" si="104"/>
        <v>0.31120331950207469</v>
      </c>
      <c r="E3360" s="329">
        <v>-5.8008062137448555E-3</v>
      </c>
      <c r="G3360">
        <v>3349</v>
      </c>
      <c r="H3360">
        <f t="shared" ca="1" si="105"/>
        <v>2.4785558689654805E-2</v>
      </c>
    </row>
    <row r="3361" spans="2:8">
      <c r="B3361" s="293">
        <f>'Historical VAR Data'!B3004</f>
        <v>41264</v>
      </c>
      <c r="C3361" s="292" t="str">
        <f>'Historical VAR Data'!F3004</f>
        <v>77.12</v>
      </c>
      <c r="D3361" s="329">
        <f t="shared" si="104"/>
        <v>-0.16636039347097611</v>
      </c>
      <c r="E3361" s="329">
        <v>-5.8012118086887797E-3</v>
      </c>
      <c r="G3361">
        <v>3350</v>
      </c>
      <c r="H3361">
        <f t="shared" ca="1" si="105"/>
        <v>1.573786290443964E-2</v>
      </c>
    </row>
    <row r="3362" spans="2:8">
      <c r="B3362" s="293">
        <f>'Historical VAR Data'!B2009</f>
        <v>42744</v>
      </c>
      <c r="C3362" s="292" t="str">
        <f>'Historical VAR Data'!F2009</f>
        <v>92.51</v>
      </c>
      <c r="D3362" s="329">
        <f t="shared" si="104"/>
        <v>8.3128439292822959E-2</v>
      </c>
      <c r="E3362" s="329">
        <v>-5.8033315421815376E-3</v>
      </c>
      <c r="G3362">
        <v>3351</v>
      </c>
      <c r="H3362">
        <f t="shared" ca="1" si="105"/>
        <v>-2.9023585094756138E-2</v>
      </c>
    </row>
    <row r="3363" spans="2:8">
      <c r="B3363" s="293">
        <f>'Historical VAR Data'!B947</f>
        <v>44316</v>
      </c>
      <c r="C3363" s="292" t="str">
        <f>'Historical VAR Data'!F947</f>
        <v>85.41</v>
      </c>
      <c r="D3363" s="329">
        <f t="shared" si="104"/>
        <v>-0.15158438462302579</v>
      </c>
      <c r="E3363" s="329">
        <v>-5.8200442323361658E-3</v>
      </c>
      <c r="G3363">
        <v>3352</v>
      </c>
      <c r="H3363">
        <f t="shared" ca="1" si="105"/>
        <v>5.7396051159902071E-3</v>
      </c>
    </row>
    <row r="3364" spans="2:8">
      <c r="B3364" s="293">
        <f>'Historical VAR Data'!B1757</f>
        <v>43112</v>
      </c>
      <c r="C3364" s="292" t="str">
        <f>'Historical VAR Data'!F1757</f>
        <v>100.67</v>
      </c>
      <c r="D3364" s="329">
        <f t="shared" si="104"/>
        <v>3.548652540629503E-2</v>
      </c>
      <c r="E3364" s="329">
        <v>-5.82658502863918E-3</v>
      </c>
      <c r="G3364">
        <v>3353</v>
      </c>
      <c r="H3364">
        <f t="shared" ca="1" si="105"/>
        <v>2.0514647381701261E-2</v>
      </c>
    </row>
    <row r="3365" spans="2:8">
      <c r="B3365" s="293">
        <f>'Historical VAR Data'!B1997</f>
        <v>42760</v>
      </c>
      <c r="C3365" s="292" t="str">
        <f>'Historical VAR Data'!F1997</f>
        <v>97.22</v>
      </c>
      <c r="D3365" s="329">
        <f t="shared" si="104"/>
        <v>0.16347534705600761</v>
      </c>
      <c r="E3365" s="329">
        <v>-5.828816852438975E-3</v>
      </c>
      <c r="G3365">
        <v>3354</v>
      </c>
      <c r="H3365">
        <f t="shared" ca="1" si="105"/>
        <v>4.1171632889620405E-2</v>
      </c>
    </row>
    <row r="3366" spans="2:8">
      <c r="B3366" s="293">
        <f>'Historical VAR Data'!B3932</f>
        <v>39892</v>
      </c>
      <c r="C3366" s="292" t="str">
        <f>'Historical VAR Data'!F3932</f>
        <v>83.56</v>
      </c>
      <c r="D3366" s="329">
        <f t="shared" si="104"/>
        <v>1.1338100102145048</v>
      </c>
      <c r="E3366" s="329">
        <v>-5.8298631766804864E-3</v>
      </c>
      <c r="G3366">
        <v>3355</v>
      </c>
      <c r="H3366">
        <f t="shared" ca="1" si="105"/>
        <v>4.4366863780185948E-4</v>
      </c>
    </row>
    <row r="3367" spans="2:8">
      <c r="B3367" s="293">
        <f>'Historical VAR Data'!B4943</f>
        <v>38399</v>
      </c>
      <c r="C3367" s="292" t="str">
        <f>'Historical VAR Data'!F4943</f>
        <v>39.16</v>
      </c>
      <c r="D3367" s="329">
        <f t="shared" si="104"/>
        <v>-0.76975540921919106</v>
      </c>
      <c r="E3367" s="329">
        <v>-5.8390454430059403E-3</v>
      </c>
      <c r="G3367">
        <v>3356</v>
      </c>
      <c r="H3367">
        <f t="shared" ca="1" si="105"/>
        <v>2.0057709445457182E-2</v>
      </c>
    </row>
    <row r="3368" spans="2:8">
      <c r="B3368" s="293">
        <f>'Historical VAR Data'!B482</f>
        <v>44998</v>
      </c>
      <c r="C3368" s="292" t="str">
        <f>'Historical VAR Data'!F482</f>
        <v>170.08</v>
      </c>
      <c r="D3368" s="329">
        <f t="shared" si="104"/>
        <v>1.1331995484761068</v>
      </c>
      <c r="E3368" s="329">
        <v>-5.8452186111760578E-3</v>
      </c>
      <c r="G3368">
        <v>3357</v>
      </c>
      <c r="H3368">
        <f t="shared" ca="1" si="105"/>
        <v>-2.6545815439411188E-2</v>
      </c>
    </row>
    <row r="3369" spans="2:8">
      <c r="B3369" s="293">
        <f>'Historical VAR Data'!B3109</f>
        <v>41106</v>
      </c>
      <c r="C3369" s="292" t="str">
        <f>'Historical VAR Data'!F3109</f>
        <v>79.73</v>
      </c>
      <c r="D3369" s="329">
        <f t="shared" si="104"/>
        <v>-0.17412471514398178</v>
      </c>
      <c r="E3369" s="329">
        <v>-5.8603491271820305E-3</v>
      </c>
      <c r="G3369">
        <v>3358</v>
      </c>
      <c r="H3369">
        <f t="shared" ca="1" si="105"/>
        <v>-1.1564048502382879E-2</v>
      </c>
    </row>
    <row r="3370" spans="2:8">
      <c r="B3370" s="293">
        <f>'Historical VAR Data'!B1880</f>
        <v>42934</v>
      </c>
      <c r="C3370" s="292" t="str">
        <f>'Historical VAR Data'!F1880</f>
        <v>96.54</v>
      </c>
      <c r="D3370" s="329">
        <f t="shared" si="104"/>
        <v>-0.69821819318537037</v>
      </c>
      <c r="E3370" s="329">
        <v>-5.8696323756564014E-3</v>
      </c>
      <c r="G3370">
        <v>3359</v>
      </c>
      <c r="H3370">
        <f t="shared" ca="1" si="105"/>
        <v>-1.7409843181620033E-2</v>
      </c>
    </row>
    <row r="3371" spans="2:8">
      <c r="B3371" s="293">
        <f>'Historical VAR Data'!B24</f>
        <v>45679</v>
      </c>
      <c r="C3371" s="292" t="str">
        <f>'Historical VAR Data'!F24</f>
        <v>319.90</v>
      </c>
      <c r="D3371" s="329">
        <f t="shared" si="104"/>
        <v>1.7126261341473752</v>
      </c>
      <c r="E3371" s="329">
        <v>-5.8733956928432923E-3</v>
      </c>
      <c r="G3371">
        <v>3360</v>
      </c>
      <c r="H3371">
        <f t="shared" ca="1" si="105"/>
        <v>2.4557263316403722E-2</v>
      </c>
    </row>
    <row r="3372" spans="2:8">
      <c r="B3372" s="293">
        <f>'Historical VAR Data'!B764</f>
        <v>44582</v>
      </c>
      <c r="C3372" s="292" t="str">
        <f>'Historical VAR Data'!F764</f>
        <v>117.93</v>
      </c>
      <c r="D3372" s="329">
        <f t="shared" si="104"/>
        <v>0.43362509117432529</v>
      </c>
      <c r="E3372" s="329">
        <v>-5.9006996543874961E-3</v>
      </c>
      <c r="G3372">
        <v>3361</v>
      </c>
      <c r="H3372">
        <f t="shared" ca="1" si="105"/>
        <v>7.093185672609568E-3</v>
      </c>
    </row>
    <row r="3373" spans="2:8">
      <c r="B3373" s="293">
        <f>'Historical VAR Data'!B2915</f>
        <v>41397</v>
      </c>
      <c r="C3373" s="292" t="str">
        <f>'Historical VAR Data'!F2915</f>
        <v>82.26</v>
      </c>
      <c r="D3373" s="329">
        <f t="shared" si="104"/>
        <v>0.11614654002713706</v>
      </c>
      <c r="E3373" s="329">
        <v>-5.9214501510573402E-3</v>
      </c>
      <c r="G3373">
        <v>3362</v>
      </c>
      <c r="H3373">
        <f t="shared" ca="1" si="105"/>
        <v>1.0770892374988392E-3</v>
      </c>
    </row>
    <row r="3374" spans="2:8">
      <c r="B3374" s="293">
        <f>'Historical VAR Data'!B2362</f>
        <v>42216</v>
      </c>
      <c r="C3374" s="292" t="str">
        <f>'Historical VAR Data'!F2362</f>
        <v>73.70</v>
      </c>
      <c r="D3374" s="329">
        <f t="shared" si="104"/>
        <v>-0.2539730741977933</v>
      </c>
      <c r="E3374" s="329">
        <v>-5.9347181008901767E-3</v>
      </c>
      <c r="G3374">
        <v>3363</v>
      </c>
      <c r="H3374">
        <f t="shared" ca="1" si="105"/>
        <v>2.729485129096047E-3</v>
      </c>
    </row>
    <row r="3375" spans="2:8">
      <c r="B3375" s="293">
        <f>'Historical VAR Data'!B889</f>
        <v>44400</v>
      </c>
      <c r="C3375" s="292" t="str">
        <f>'Historical VAR Data'!F889</f>
        <v>98.79</v>
      </c>
      <c r="D3375" s="329">
        <f t="shared" si="104"/>
        <v>0.15787623066104095</v>
      </c>
      <c r="E3375" s="329">
        <v>-5.9368082109075189E-3</v>
      </c>
      <c r="G3375">
        <v>3364</v>
      </c>
      <c r="H3375">
        <f t="shared" ca="1" si="105"/>
        <v>-1.4723718901174118E-2</v>
      </c>
    </row>
    <row r="3376" spans="2:8">
      <c r="B3376" s="293">
        <f>'Historical VAR Data'!B3332</f>
        <v>40773</v>
      </c>
      <c r="C3376" s="292" t="str">
        <f>'Historical VAR Data'!F3332</f>
        <v>85.32</v>
      </c>
      <c r="D3376" s="329">
        <f t="shared" si="104"/>
        <v>-0.58536229771103665</v>
      </c>
      <c r="E3376" s="329">
        <v>-5.9419783292555652E-3</v>
      </c>
      <c r="G3376">
        <v>3365</v>
      </c>
      <c r="H3376">
        <f t="shared" ca="1" si="105"/>
        <v>3.869978761903235E-3</v>
      </c>
    </row>
    <row r="3377" spans="2:8">
      <c r="B3377" s="293">
        <f>'Historical VAR Data'!B380</f>
        <v>45148</v>
      </c>
      <c r="C3377" s="292" t="str">
        <f>'Historical VAR Data'!F380</f>
        <v>205.77</v>
      </c>
      <c r="D3377" s="329">
        <f t="shared" si="104"/>
        <v>-0.50136913272106043</v>
      </c>
      <c r="E3377" s="329">
        <v>-5.9420289855071969E-3</v>
      </c>
      <c r="G3377">
        <v>3366</v>
      </c>
      <c r="H3377">
        <f t="shared" ca="1" si="105"/>
        <v>4.5354669036027475E-3</v>
      </c>
    </row>
    <row r="3378" spans="2:8">
      <c r="B3378" s="293">
        <f>'Historical VAR Data'!B96</f>
        <v>45574</v>
      </c>
      <c r="C3378" s="292" t="str">
        <f>'Historical VAR Data'!F96</f>
        <v>412.67</v>
      </c>
      <c r="D3378" s="329">
        <f t="shared" si="104"/>
        <v>3.4909130482098165</v>
      </c>
      <c r="E3378" s="329">
        <v>-5.9498000674470556E-3</v>
      </c>
      <c r="G3378">
        <v>3367</v>
      </c>
      <c r="H3378">
        <f t="shared" ca="1" si="105"/>
        <v>3.7386772110323137E-3</v>
      </c>
    </row>
    <row r="3379" spans="2:8">
      <c r="B3379" s="293">
        <f>'Historical VAR Data'!B1371</f>
        <v>43686</v>
      </c>
      <c r="C3379" s="292" t="str">
        <f>'Historical VAR Data'!F1371</f>
        <v>91.89</v>
      </c>
      <c r="D3379" s="329">
        <f t="shared" si="104"/>
        <v>0.25003400897837019</v>
      </c>
      <c r="E3379" s="329">
        <v>-5.9498052790999262E-3</v>
      </c>
      <c r="G3379">
        <v>3368</v>
      </c>
      <c r="H3379">
        <f t="shared" ca="1" si="105"/>
        <v>-3.6989834145566031E-2</v>
      </c>
    </row>
    <row r="3380" spans="2:8">
      <c r="B3380" s="293">
        <f>'Historical VAR Data'!B1058</f>
        <v>44149</v>
      </c>
      <c r="C3380" s="292" t="str">
        <f>'Historical VAR Data'!F1058</f>
        <v>73.51</v>
      </c>
      <c r="D3380" s="329">
        <f t="shared" si="104"/>
        <v>-0.52163727467950793</v>
      </c>
      <c r="E3380" s="329">
        <v>-5.94996619337387E-3</v>
      </c>
      <c r="G3380">
        <v>3369</v>
      </c>
      <c r="H3380">
        <f t="shared" ca="1" si="105"/>
        <v>2.6321151717306019E-3</v>
      </c>
    </row>
    <row r="3381" spans="2:8">
      <c r="B3381" s="293">
        <f>'Historical VAR Data'!B528</f>
        <v>44930</v>
      </c>
      <c r="C3381" s="292" t="str">
        <f>'Historical VAR Data'!F528</f>
        <v>153.67</v>
      </c>
      <c r="D3381" s="329">
        <f t="shared" si="104"/>
        <v>0.70554938956714763</v>
      </c>
      <c r="E3381" s="329">
        <v>-5.9512258231451962E-3</v>
      </c>
      <c r="G3381">
        <v>3370</v>
      </c>
      <c r="H3381">
        <f t="shared" ca="1" si="105"/>
        <v>-2.9332304515279988E-3</v>
      </c>
    </row>
    <row r="3382" spans="2:8">
      <c r="B3382" s="293">
        <f>'Historical VAR Data'!B2090</f>
        <v>42622</v>
      </c>
      <c r="C3382" s="292" t="str">
        <f>'Historical VAR Data'!F2090</f>
        <v>90.10</v>
      </c>
      <c r="D3382" s="329">
        <f t="shared" si="104"/>
        <v>-5.1978114478114602E-2</v>
      </c>
      <c r="E3382" s="329">
        <v>-5.9576345984113663E-3</v>
      </c>
      <c r="G3382">
        <v>3371</v>
      </c>
      <c r="H3382">
        <f t="shared" ca="1" si="105"/>
        <v>2.7069914596084804E-3</v>
      </c>
    </row>
    <row r="3383" spans="2:8">
      <c r="B3383" s="293">
        <f>'Historical VAR Data'!B3611</f>
        <v>40368</v>
      </c>
      <c r="C3383" s="292" t="str">
        <f>'Historical VAR Data'!F3611</f>
        <v>95.04</v>
      </c>
      <c r="D3383" s="329">
        <f t="shared" si="104"/>
        <v>0.16342269555637176</v>
      </c>
      <c r="E3383" s="329">
        <v>-5.9617194854094044E-3</v>
      </c>
      <c r="G3383">
        <v>3372</v>
      </c>
      <c r="H3383">
        <f t="shared" ca="1" si="105"/>
        <v>1.174508740957708E-2</v>
      </c>
    </row>
    <row r="3384" spans="2:8">
      <c r="B3384" s="293">
        <f>'Historical VAR Data'!B3319</f>
        <v>40794</v>
      </c>
      <c r="C3384" s="292" t="str">
        <f>'Historical VAR Data'!F3319</f>
        <v>81.69</v>
      </c>
      <c r="D3384" s="329">
        <f t="shared" si="104"/>
        <v>-0.50960499459719055</v>
      </c>
      <c r="E3384" s="329">
        <v>-5.9625212947190202E-3</v>
      </c>
      <c r="G3384">
        <v>3373</v>
      </c>
      <c r="H3384">
        <f t="shared" ca="1" si="105"/>
        <v>9.1858773587596802E-3</v>
      </c>
    </row>
    <row r="3385" spans="2:8">
      <c r="B3385" s="293">
        <f>'Historical VAR Data'!B446</f>
        <v>45055</v>
      </c>
      <c r="C3385" s="292" t="str">
        <f>'Historical VAR Data'!F446</f>
        <v>166.58</v>
      </c>
      <c r="D3385" s="329">
        <f t="shared" si="104"/>
        <v>0.8223389125916204</v>
      </c>
      <c r="E3385" s="329">
        <v>-5.9672992003819069E-3</v>
      </c>
      <c r="G3385">
        <v>3374</v>
      </c>
      <c r="H3385">
        <f t="shared" ca="1" si="105"/>
        <v>2.0180049676172315E-2</v>
      </c>
    </row>
    <row r="3386" spans="2:8">
      <c r="B3386" s="293">
        <f>'Historical VAR Data'!B1965</f>
        <v>42809</v>
      </c>
      <c r="C3386" s="292" t="str">
        <f>'Historical VAR Data'!F1965</f>
        <v>91.41</v>
      </c>
      <c r="D3386" s="329">
        <f t="shared" si="104"/>
        <v>0.37727889106524015</v>
      </c>
      <c r="E3386" s="329">
        <v>-5.9808612440191084E-3</v>
      </c>
      <c r="G3386">
        <v>3375</v>
      </c>
      <c r="H3386">
        <f t="shared" ca="1" si="105"/>
        <v>2.8457606134984065E-2</v>
      </c>
    </row>
    <row r="3387" spans="2:8">
      <c r="B3387" s="293">
        <f>'Historical VAR Data'!B2676</f>
        <v>41751</v>
      </c>
      <c r="C3387" s="292" t="str">
        <f>'Historical VAR Data'!F2676</f>
        <v>66.37</v>
      </c>
      <c r="D3387" s="329">
        <f t="shared" si="104"/>
        <v>-0.37463488174879855</v>
      </c>
      <c r="E3387" s="329">
        <v>-5.990714392691201E-3</v>
      </c>
      <c r="G3387">
        <v>3376</v>
      </c>
      <c r="H3387">
        <f t="shared" ca="1" si="105"/>
        <v>-7.29008858175353E-3</v>
      </c>
    </row>
    <row r="3388" spans="2:8">
      <c r="B3388" s="293">
        <f>'Historical VAR Data'!B1793</f>
        <v>43061</v>
      </c>
      <c r="C3388" s="292" t="str">
        <f>'Historical VAR Data'!F1793</f>
        <v>106.13</v>
      </c>
      <c r="D3388" s="329">
        <f t="shared" si="104"/>
        <v>0.16549527783878754</v>
      </c>
      <c r="E3388" s="329">
        <v>-5.9941931254097651E-3</v>
      </c>
      <c r="G3388">
        <v>3377</v>
      </c>
      <c r="H3388">
        <f t="shared" ca="1" si="105"/>
        <v>-7.3011184405604541E-3</v>
      </c>
    </row>
    <row r="3389" spans="2:8">
      <c r="B3389" s="293">
        <f>'Historical VAR Data'!B1888</f>
        <v>42922</v>
      </c>
      <c r="C3389" s="292" t="str">
        <f>'Historical VAR Data'!F1888</f>
        <v>91.06</v>
      </c>
      <c r="D3389" s="329">
        <f t="shared" si="104"/>
        <v>0.57652354570637132</v>
      </c>
      <c r="E3389" s="329">
        <v>-6.0037113852199229E-3</v>
      </c>
      <c r="G3389">
        <v>3378</v>
      </c>
      <c r="H3389">
        <f t="shared" ca="1" si="105"/>
        <v>-2.5642696526146952E-2</v>
      </c>
    </row>
    <row r="3390" spans="2:8">
      <c r="B3390" s="293">
        <f>'Historical VAR Data'!B4517</f>
        <v>39023</v>
      </c>
      <c r="C3390" s="292" t="str">
        <f>'Historical VAR Data'!F4517</f>
        <v>57.76</v>
      </c>
      <c r="D3390" s="329">
        <f t="shared" si="104"/>
        <v>-0.63014663507715951</v>
      </c>
      <c r="E3390" s="329">
        <v>-6.0230597143349062E-3</v>
      </c>
      <c r="G3390">
        <v>3379</v>
      </c>
      <c r="H3390">
        <f t="shared" ca="1" si="105"/>
        <v>-9.7335862774931125E-3</v>
      </c>
    </row>
    <row r="3391" spans="2:8">
      <c r="B3391" s="293">
        <f>'Historical VAR Data'!B502</f>
        <v>44967</v>
      </c>
      <c r="C3391" s="292" t="str">
        <f>'Historical VAR Data'!F502</f>
        <v>156.17</v>
      </c>
      <c r="D3391" s="329">
        <f t="shared" si="104"/>
        <v>0.48492916230864302</v>
      </c>
      <c r="E3391" s="329">
        <v>-6.0463340122200674E-3</v>
      </c>
      <c r="G3391">
        <v>3380</v>
      </c>
      <c r="H3391">
        <f t="shared" ca="1" si="105"/>
        <v>9.8525400326541467E-3</v>
      </c>
    </row>
    <row r="3392" spans="2:8">
      <c r="B3392" s="293">
        <f>'Historical VAR Data'!B1785</f>
        <v>43073</v>
      </c>
      <c r="C3392" s="292" t="str">
        <f>'Historical VAR Data'!F1785</f>
        <v>105.17</v>
      </c>
      <c r="D3392" s="329">
        <f t="shared" si="104"/>
        <v>0.20885057471264371</v>
      </c>
      <c r="E3392" s="329">
        <v>-6.0485776391645454E-3</v>
      </c>
      <c r="G3392">
        <v>3381</v>
      </c>
      <c r="H3392">
        <f t="shared" ca="1" si="105"/>
        <v>-4.5644806762363327E-3</v>
      </c>
    </row>
    <row r="3393" spans="2:8">
      <c r="B3393" s="293">
        <f>'Historical VAR Data'!B1288</f>
        <v>43815</v>
      </c>
      <c r="C3393" s="292" t="str">
        <f>'Historical VAR Data'!F1288</f>
        <v>87.00</v>
      </c>
      <c r="D3393" s="329">
        <f t="shared" si="104"/>
        <v>-0.77427222251050798</v>
      </c>
      <c r="E3393" s="329">
        <v>-6.0550668342282772E-3</v>
      </c>
      <c r="G3393">
        <v>3382</v>
      </c>
      <c r="H3393">
        <f t="shared" ca="1" si="105"/>
        <v>2.7014345742558052E-2</v>
      </c>
    </row>
    <row r="3394" spans="2:8">
      <c r="B3394" s="293">
        <f>'Historical VAR Data'!B146</f>
        <v>45502</v>
      </c>
      <c r="C3394" s="292" t="str">
        <f>'Historical VAR Data'!F146</f>
        <v>385.42</v>
      </c>
      <c r="D3394" s="329">
        <f t="shared" si="104"/>
        <v>4.1137057184556189</v>
      </c>
      <c r="E3394" s="329">
        <v>-6.0602934729348992E-3</v>
      </c>
      <c r="G3394">
        <v>3383</v>
      </c>
      <c r="H3394">
        <f t="shared" ca="1" si="105"/>
        <v>-2.4020105738994938E-2</v>
      </c>
    </row>
    <row r="3395" spans="2:8">
      <c r="B3395" s="293">
        <f>'Historical VAR Data'!B2945</f>
        <v>41348</v>
      </c>
      <c r="C3395" s="292" t="str">
        <f>'Historical VAR Data'!F2945</f>
        <v>75.37</v>
      </c>
      <c r="D3395" s="329">
        <f t="shared" si="104"/>
        <v>-0.16218319253001323</v>
      </c>
      <c r="E3395" s="329">
        <v>-6.0662007121191318E-3</v>
      </c>
      <c r="G3395">
        <v>3384</v>
      </c>
      <c r="H3395">
        <f t="shared" ca="1" si="105"/>
        <v>2.3783723875648439E-2</v>
      </c>
    </row>
    <row r="3396" spans="2:8">
      <c r="B3396" s="293">
        <f>'Historical VAR Data'!B4143</f>
        <v>39575</v>
      </c>
      <c r="C3396" s="292" t="str">
        <f>'Historical VAR Data'!F4143</f>
        <v>89.96</v>
      </c>
      <c r="D3396" s="329">
        <f t="shared" si="104"/>
        <v>-3.3207952713594877E-2</v>
      </c>
      <c r="E3396" s="329">
        <v>-6.0766766103194274E-3</v>
      </c>
      <c r="G3396">
        <v>3385</v>
      </c>
      <c r="H3396">
        <f t="shared" ca="1" si="105"/>
        <v>-1.8029742458948842E-2</v>
      </c>
    </row>
    <row r="3397" spans="2:8">
      <c r="B3397" s="293">
        <f>'Historical VAR Data'!B2010</f>
        <v>42741</v>
      </c>
      <c r="C3397" s="292" t="str">
        <f>'Historical VAR Data'!F2010</f>
        <v>93.05</v>
      </c>
      <c r="D3397" s="329">
        <f t="shared" si="104"/>
        <v>0.18837803320561941</v>
      </c>
      <c r="E3397" s="329">
        <v>-6.0884426404615184E-3</v>
      </c>
      <c r="G3397">
        <v>3386</v>
      </c>
      <c r="H3397">
        <f t="shared" ca="1" si="105"/>
        <v>-3.1928636853177463E-2</v>
      </c>
    </row>
    <row r="3398" spans="2:8">
      <c r="B3398" s="293">
        <f>'Historical VAR Data'!B2998</f>
        <v>41275</v>
      </c>
      <c r="C3398" s="292" t="str">
        <f>'Historical VAR Data'!F2998</f>
        <v>78.30</v>
      </c>
      <c r="D3398" s="329">
        <f t="shared" si="104"/>
        <v>-9.3330245484020413E-2</v>
      </c>
      <c r="E3398" s="329">
        <v>-6.0929169840061434E-3</v>
      </c>
      <c r="G3398">
        <v>3387</v>
      </c>
      <c r="H3398">
        <f t="shared" ca="1" si="105"/>
        <v>-8.0937176503855356E-3</v>
      </c>
    </row>
    <row r="3399" spans="2:8">
      <c r="B3399" s="293">
        <f>'Historical VAR Data'!B1295</f>
        <v>43804</v>
      </c>
      <c r="C3399" s="292" t="str">
        <f>'Historical VAR Data'!F1295</f>
        <v>86.36</v>
      </c>
      <c r="D3399" s="329">
        <f t="shared" si="104"/>
        <v>-0.14069651741293532</v>
      </c>
      <c r="E3399" s="329">
        <v>-6.099666244677191E-3</v>
      </c>
      <c r="G3399">
        <v>3388</v>
      </c>
      <c r="H3399">
        <f t="shared" ca="1" si="105"/>
        <v>-7.0772278880600874E-3</v>
      </c>
    </row>
    <row r="3400" spans="2:8">
      <c r="B3400" s="293">
        <f>'Historical VAR Data'!B1705</f>
        <v>43193</v>
      </c>
      <c r="C3400" s="292" t="str">
        <f>'Historical VAR Data'!F1705</f>
        <v>100.50</v>
      </c>
      <c r="D3400" s="329">
        <f t="shared" si="104"/>
        <v>0.14909672993368406</v>
      </c>
      <c r="E3400" s="329">
        <v>-6.1313291139240955E-3</v>
      </c>
      <c r="G3400">
        <v>3389</v>
      </c>
      <c r="H3400">
        <f t="shared" ca="1" si="105"/>
        <v>-3.3957005348117908E-2</v>
      </c>
    </row>
    <row r="3401" spans="2:8">
      <c r="B3401" s="293">
        <f>'Historical VAR Data'!B2052</f>
        <v>42682</v>
      </c>
      <c r="C3401" s="292" t="str">
        <f>'Historical VAR Data'!F2052</f>
        <v>87.46</v>
      </c>
      <c r="D3401" s="329">
        <f t="shared" si="104"/>
        <v>0.25932325413966867</v>
      </c>
      <c r="E3401" s="329">
        <v>-6.1363636363637071E-3</v>
      </c>
      <c r="G3401">
        <v>3390</v>
      </c>
      <c r="H3401">
        <f t="shared" ca="1" si="105"/>
        <v>3.2901965408073698E-3</v>
      </c>
    </row>
    <row r="3402" spans="2:8">
      <c r="B3402" s="293">
        <f>'Historical VAR Data'!B2350</f>
        <v>42234</v>
      </c>
      <c r="C3402" s="292" t="str">
        <f>'Historical VAR Data'!F2350</f>
        <v>69.45</v>
      </c>
      <c r="D3402" s="329">
        <f t="shared" si="104"/>
        <v>-6.3637589321828211E-2</v>
      </c>
      <c r="E3402" s="329">
        <v>-6.1534058385803178E-3</v>
      </c>
      <c r="G3402">
        <v>3391</v>
      </c>
      <c r="H3402">
        <f t="shared" ca="1" si="105"/>
        <v>2.2483433546666492E-3</v>
      </c>
    </row>
    <row r="3403" spans="2:8">
      <c r="B3403" s="293">
        <f>'Historical VAR Data'!B2358</f>
        <v>42222</v>
      </c>
      <c r="C3403" s="292" t="str">
        <f>'Historical VAR Data'!F2358</f>
        <v>74.17</v>
      </c>
      <c r="D3403" s="329">
        <f t="shared" si="104"/>
        <v>-9.5377485059153472E-2</v>
      </c>
      <c r="E3403" s="329">
        <v>-6.1637411228727557E-3</v>
      </c>
      <c r="G3403">
        <v>3392</v>
      </c>
      <c r="H3403">
        <f t="shared" ca="1" si="105"/>
        <v>2.9767912949765954E-2</v>
      </c>
    </row>
    <row r="3404" spans="2:8">
      <c r="B3404" s="293">
        <f>'Historical VAR Data'!B3986</f>
        <v>39808</v>
      </c>
      <c r="C3404" s="292" t="str">
        <f>'Historical VAR Data'!F3986</f>
        <v>81.99</v>
      </c>
      <c r="D3404" s="329">
        <f t="shared" ref="D3404:D3467" si="106">(C3404-C3405)/C3405</f>
        <v>-0.77799740062818146</v>
      </c>
      <c r="E3404" s="329">
        <v>-6.181818181818244E-3</v>
      </c>
      <c r="G3404">
        <v>3393</v>
      </c>
      <c r="H3404">
        <f t="shared" ca="1" si="105"/>
        <v>-2.1604818355265673E-3</v>
      </c>
    </row>
    <row r="3405" spans="2:8">
      <c r="B3405" s="293">
        <f>'Historical VAR Data'!B160</f>
        <v>45481</v>
      </c>
      <c r="C3405" s="292" t="str">
        <f>'Historical VAR Data'!F160</f>
        <v>369.32</v>
      </c>
      <c r="D3405" s="329">
        <f t="shared" si="106"/>
        <v>3.6026919242273179</v>
      </c>
      <c r="E3405" s="329">
        <v>-6.1891179161509373E-3</v>
      </c>
      <c r="G3405">
        <v>3394</v>
      </c>
      <c r="H3405">
        <f t="shared" ref="H3405:H3468" ca="1" si="107">_xlfn.NORM.INV(RAND(),N$12,N$13)</f>
        <v>-4.7739486163852381E-3</v>
      </c>
    </row>
    <row r="3406" spans="2:8">
      <c r="B3406" s="293">
        <f>'Historical VAR Data'!B2980</f>
        <v>41299</v>
      </c>
      <c r="C3406" s="292" t="str">
        <f>'Historical VAR Data'!F2980</f>
        <v>80.24</v>
      </c>
      <c r="D3406" s="329">
        <f t="shared" si="106"/>
        <v>-0.19251283083425591</v>
      </c>
      <c r="E3406" s="329">
        <v>-6.1927173643794905E-3</v>
      </c>
      <c r="G3406">
        <v>3395</v>
      </c>
      <c r="H3406">
        <f t="shared" ca="1" si="107"/>
        <v>3.9495638496063065E-2</v>
      </c>
    </row>
    <row r="3407" spans="2:8">
      <c r="B3407" s="293">
        <f>'Historical VAR Data'!B1678</f>
        <v>43231</v>
      </c>
      <c r="C3407" s="292" t="str">
        <f>'Historical VAR Data'!F1678</f>
        <v>99.37</v>
      </c>
      <c r="D3407" s="329">
        <f t="shared" si="106"/>
        <v>0.31947948479617583</v>
      </c>
      <c r="E3407" s="329">
        <v>-6.2006200620061047E-3</v>
      </c>
      <c r="G3407">
        <v>3396</v>
      </c>
      <c r="H3407">
        <f t="shared" ca="1" si="107"/>
        <v>-9.8083301605937506E-3</v>
      </c>
    </row>
    <row r="3408" spans="2:8">
      <c r="B3408" s="293">
        <f>'Historical VAR Data'!B2381</f>
        <v>42191</v>
      </c>
      <c r="C3408" s="292" t="str">
        <f>'Historical VAR Data'!F2381</f>
        <v>75.31</v>
      </c>
      <c r="D3408" s="329">
        <f t="shared" si="106"/>
        <v>-0.12764971620525883</v>
      </c>
      <c r="E3408" s="329">
        <v>-6.2021641594088E-3</v>
      </c>
      <c r="G3408">
        <v>3397</v>
      </c>
      <c r="H3408">
        <f t="shared" ca="1" si="107"/>
        <v>1.6335886940943557E-2</v>
      </c>
    </row>
    <row r="3409" spans="2:8">
      <c r="B3409" s="293">
        <f>'Historical VAR Data'!B1506</f>
        <v>43486</v>
      </c>
      <c r="C3409" s="292" t="str">
        <f>'Historical VAR Data'!F1506</f>
        <v>86.33</v>
      </c>
      <c r="D3409" s="329">
        <f t="shared" si="106"/>
        <v>3.8993862077265552E-2</v>
      </c>
      <c r="E3409" s="329">
        <v>-6.2161851041787298E-3</v>
      </c>
      <c r="G3409">
        <v>3398</v>
      </c>
      <c r="H3409">
        <f t="shared" ca="1" si="107"/>
        <v>1.0659529055886076E-3</v>
      </c>
    </row>
    <row r="3410" spans="2:8">
      <c r="B3410" s="293">
        <f>'Historical VAR Data'!B3275</f>
        <v>40863</v>
      </c>
      <c r="C3410" s="292" t="str">
        <f>'Historical VAR Data'!F3275</f>
        <v>83.09</v>
      </c>
      <c r="D3410" s="329">
        <f t="shared" si="106"/>
        <v>-0.71718856364874062</v>
      </c>
      <c r="E3410" s="329">
        <v>-6.2193517521827056E-3</v>
      </c>
      <c r="G3410">
        <v>3399</v>
      </c>
      <c r="H3410">
        <f t="shared" ca="1" si="107"/>
        <v>1.6869186794633794E-2</v>
      </c>
    </row>
    <row r="3411" spans="2:8">
      <c r="B3411" s="293">
        <f>'Historical VAR Data'!B294</f>
        <v>45278</v>
      </c>
      <c r="C3411" s="292" t="str">
        <f>'Historical VAR Data'!F294</f>
        <v>293.80</v>
      </c>
      <c r="D3411" s="329">
        <f t="shared" si="106"/>
        <v>2.5414657666345231</v>
      </c>
      <c r="E3411" s="329">
        <v>-6.2237856852928397E-3</v>
      </c>
      <c r="G3411">
        <v>3400</v>
      </c>
      <c r="H3411">
        <f t="shared" ca="1" si="107"/>
        <v>1.0383427592073944E-2</v>
      </c>
    </row>
    <row r="3412" spans="2:8">
      <c r="B3412" s="293">
        <f>'Historical VAR Data'!B1243</f>
        <v>43879</v>
      </c>
      <c r="C3412" s="292" t="str">
        <f>'Historical VAR Data'!F1243</f>
        <v>82.96</v>
      </c>
      <c r="D3412" s="329">
        <f t="shared" si="106"/>
        <v>-0.48853267570900122</v>
      </c>
      <c r="E3412" s="329">
        <v>-6.2290368950648082E-3</v>
      </c>
      <c r="G3412">
        <v>3401</v>
      </c>
      <c r="H3412">
        <f t="shared" ca="1" si="107"/>
        <v>4.0898038058397042E-2</v>
      </c>
    </row>
    <row r="3413" spans="2:8">
      <c r="B3413" s="293">
        <f>'Historical VAR Data'!B569</f>
        <v>44872</v>
      </c>
      <c r="C3413" s="292" t="str">
        <f>'Historical VAR Data'!F569</f>
        <v>162.20</v>
      </c>
      <c r="D3413" s="329">
        <f t="shared" si="106"/>
        <v>0.92453725676317022</v>
      </c>
      <c r="E3413" s="329">
        <v>-6.2492341624801511E-3</v>
      </c>
      <c r="G3413">
        <v>3402</v>
      </c>
      <c r="H3413">
        <f t="shared" ca="1" si="107"/>
        <v>-2.1152622577557376E-2</v>
      </c>
    </row>
    <row r="3414" spans="2:8">
      <c r="B3414" s="293">
        <f>'Historical VAR Data'!B1241</f>
        <v>43881</v>
      </c>
      <c r="C3414" s="292" t="str">
        <f>'Historical VAR Data'!F1241</f>
        <v>84.28</v>
      </c>
      <c r="D3414" s="329">
        <f t="shared" si="106"/>
        <v>-0.15694708412523756</v>
      </c>
      <c r="E3414" s="329">
        <v>-6.2492630586015929E-3</v>
      </c>
      <c r="G3414">
        <v>3403</v>
      </c>
      <c r="H3414">
        <f t="shared" ca="1" si="107"/>
        <v>1.2317847577280635E-2</v>
      </c>
    </row>
    <row r="3415" spans="2:8">
      <c r="B3415" s="293">
        <f>'Historical VAR Data'!B1456</f>
        <v>43560</v>
      </c>
      <c r="C3415" s="292" t="str">
        <f>'Historical VAR Data'!F1456</f>
        <v>99.97</v>
      </c>
      <c r="D3415" s="329">
        <f t="shared" si="106"/>
        <v>0.53729048131631552</v>
      </c>
      <c r="E3415" s="329">
        <v>-6.2624254473160586E-3</v>
      </c>
      <c r="G3415">
        <v>3404</v>
      </c>
      <c r="H3415">
        <f t="shared" ca="1" si="107"/>
        <v>4.0853329592835368E-3</v>
      </c>
    </row>
    <row r="3416" spans="2:8">
      <c r="B3416" s="293">
        <f>'Historical VAR Data'!B2343</f>
        <v>42243</v>
      </c>
      <c r="C3416" s="292" t="str">
        <f>'Historical VAR Data'!F2343</f>
        <v>65.03</v>
      </c>
      <c r="D3416" s="329">
        <f t="shared" si="106"/>
        <v>-0.31431885280472377</v>
      </c>
      <c r="E3416" s="329">
        <v>-6.2652811735940802E-3</v>
      </c>
      <c r="G3416">
        <v>3405</v>
      </c>
      <c r="H3416">
        <f t="shared" ca="1" si="107"/>
        <v>2.977872765337055E-2</v>
      </c>
    </row>
    <row r="3417" spans="2:8">
      <c r="B3417" s="293">
        <f>'Historical VAR Data'!B3494</f>
        <v>40539</v>
      </c>
      <c r="C3417" s="292" t="str">
        <f>'Historical VAR Data'!F3494</f>
        <v>94.84</v>
      </c>
      <c r="D3417" s="329">
        <f t="shared" si="106"/>
        <v>3.7523246909528574E-2</v>
      </c>
      <c r="E3417" s="329">
        <v>-6.2866722548197227E-3</v>
      </c>
      <c r="G3417">
        <v>3406</v>
      </c>
      <c r="H3417">
        <f t="shared" ca="1" si="107"/>
        <v>-1.0679171594820576E-2</v>
      </c>
    </row>
    <row r="3418" spans="2:8">
      <c r="B3418" s="293">
        <f>'Historical VAR Data'!B1893</f>
        <v>42915</v>
      </c>
      <c r="C3418" s="292" t="str">
        <f>'Historical VAR Data'!F1893</f>
        <v>91.41</v>
      </c>
      <c r="D3418" s="329">
        <f t="shared" si="106"/>
        <v>0.41611154144074364</v>
      </c>
      <c r="E3418" s="329">
        <v>-6.3050331557777837E-3</v>
      </c>
      <c r="G3418">
        <v>3407</v>
      </c>
      <c r="H3418">
        <f t="shared" ca="1" si="107"/>
        <v>-2.6933673666684501E-2</v>
      </c>
    </row>
    <row r="3419" spans="2:8">
      <c r="B3419" s="293">
        <f>'Historical VAR Data'!B4455</f>
        <v>39115</v>
      </c>
      <c r="C3419" s="292" t="str">
        <f>'Historical VAR Data'!F4455</f>
        <v>64.55</v>
      </c>
      <c r="D3419" s="329">
        <f t="shared" si="106"/>
        <v>-0.33815236337537175</v>
      </c>
      <c r="E3419" s="329">
        <v>-6.311576354679751E-3</v>
      </c>
      <c r="G3419">
        <v>3408</v>
      </c>
      <c r="H3419">
        <f t="shared" ca="1" si="107"/>
        <v>1.5077368081746385E-2</v>
      </c>
    </row>
    <row r="3420" spans="2:8">
      <c r="B3420" s="293">
        <f>'Historical VAR Data'!B1988</f>
        <v>42774</v>
      </c>
      <c r="C3420" s="292" t="str">
        <f>'Historical VAR Data'!F1988</f>
        <v>97.53</v>
      </c>
      <c r="D3420" s="329">
        <f t="shared" si="106"/>
        <v>0.24036627241510883</v>
      </c>
      <c r="E3420" s="329">
        <v>-6.3168619460010648E-3</v>
      </c>
      <c r="G3420">
        <v>3409</v>
      </c>
      <c r="H3420">
        <f t="shared" ca="1" si="107"/>
        <v>1.2189655875203022E-2</v>
      </c>
    </row>
    <row r="3421" spans="2:8">
      <c r="B3421" s="293">
        <f>'Historical VAR Data'!B2171</f>
        <v>42506</v>
      </c>
      <c r="C3421" s="292" t="str">
        <f>'Historical VAR Data'!F2171</f>
        <v>78.63</v>
      </c>
      <c r="D3421" s="329">
        <f t="shared" si="106"/>
        <v>-5.538202787121576E-2</v>
      </c>
      <c r="E3421" s="329">
        <v>-6.3187160369013017E-3</v>
      </c>
      <c r="G3421">
        <v>3410</v>
      </c>
      <c r="H3421">
        <f t="shared" ca="1" si="107"/>
        <v>3.9406617633512511E-2</v>
      </c>
    </row>
    <row r="3422" spans="2:8">
      <c r="B3422" s="293">
        <f>'Historical VAR Data'!B4072</f>
        <v>39678</v>
      </c>
      <c r="C3422" s="292" t="str">
        <f>'Historical VAR Data'!F4072</f>
        <v>83.24</v>
      </c>
      <c r="D3422" s="329">
        <f t="shared" si="106"/>
        <v>-0.1695929768555467</v>
      </c>
      <c r="E3422" s="329">
        <v>-6.3268473200429887E-3</v>
      </c>
      <c r="G3422">
        <v>3411</v>
      </c>
      <c r="H3422">
        <f t="shared" ca="1" si="107"/>
        <v>3.9897531763607989E-2</v>
      </c>
    </row>
    <row r="3423" spans="2:8">
      <c r="B3423" s="293">
        <f>'Historical VAR Data'!B3880</f>
        <v>39973</v>
      </c>
      <c r="C3423" s="292" t="str">
        <f>'Historical VAR Data'!F3880</f>
        <v>100.24</v>
      </c>
      <c r="D3423" s="329">
        <f t="shared" si="106"/>
        <v>0.14390049069953212</v>
      </c>
      <c r="E3423" s="329">
        <v>-6.344171292624907E-3</v>
      </c>
      <c r="G3423">
        <v>3412</v>
      </c>
      <c r="H3423">
        <f t="shared" ca="1" si="107"/>
        <v>-7.9021516500636969E-3</v>
      </c>
    </row>
    <row r="3424" spans="2:8">
      <c r="B3424" s="293">
        <f>'Historical VAR Data'!B3199</f>
        <v>40974</v>
      </c>
      <c r="C3424" s="292" t="str">
        <f>'Historical VAR Data'!F3199</f>
        <v>87.63</v>
      </c>
      <c r="D3424" s="329">
        <f t="shared" si="106"/>
        <v>-3.3741316572940813E-2</v>
      </c>
      <c r="E3424" s="329">
        <v>-6.3499262954983815E-3</v>
      </c>
      <c r="G3424">
        <v>3413</v>
      </c>
      <c r="H3424">
        <f t="shared" ca="1" si="107"/>
        <v>-2.2753378906705279E-3</v>
      </c>
    </row>
    <row r="3425" spans="2:8">
      <c r="B3425" s="293">
        <f>'Historical VAR Data'!B1970</f>
        <v>42801</v>
      </c>
      <c r="C3425" s="292" t="str">
        <f>'Historical VAR Data'!F1970</f>
        <v>90.69</v>
      </c>
      <c r="D3425" s="329">
        <f t="shared" si="106"/>
        <v>-3.2949456174024346E-2</v>
      </c>
      <c r="E3425" s="329">
        <v>-6.354771556919013E-3</v>
      </c>
      <c r="G3425">
        <v>3414</v>
      </c>
      <c r="H3425">
        <f t="shared" ca="1" si="107"/>
        <v>-9.275867003705288E-3</v>
      </c>
    </row>
    <row r="3426" spans="2:8">
      <c r="B3426" s="293">
        <f>'Historical VAR Data'!B3472</f>
        <v>40570</v>
      </c>
      <c r="C3426" s="292" t="str">
        <f>'Historical VAR Data'!F3472</f>
        <v>93.78</v>
      </c>
      <c r="D3426" s="329">
        <f t="shared" si="106"/>
        <v>5.252438632222048E-3</v>
      </c>
      <c r="E3426" s="329">
        <v>-6.3572790845517523E-3</v>
      </c>
      <c r="G3426">
        <v>3415</v>
      </c>
      <c r="H3426">
        <f t="shared" ca="1" si="107"/>
        <v>3.8614629363018173E-3</v>
      </c>
    </row>
    <row r="3427" spans="2:8">
      <c r="B3427" s="293">
        <f>'Historical VAR Data'!B1349</f>
        <v>43724</v>
      </c>
      <c r="C3427" s="292" t="str">
        <f>'Historical VAR Data'!F1349</f>
        <v>93.29</v>
      </c>
      <c r="D3427" s="329">
        <f t="shared" si="106"/>
        <v>-0.24838865613922009</v>
      </c>
      <c r="E3427" s="329">
        <v>-6.3904569176695524E-3</v>
      </c>
      <c r="G3427">
        <v>3416</v>
      </c>
      <c r="H3427">
        <f t="shared" ca="1" si="107"/>
        <v>-7.6649193381939434E-3</v>
      </c>
    </row>
    <row r="3428" spans="2:8">
      <c r="B3428" s="293">
        <f>'Historical VAR Data'!B758</f>
        <v>44593</v>
      </c>
      <c r="C3428" s="292" t="str">
        <f>'Historical VAR Data'!F758</f>
        <v>124.12</v>
      </c>
      <c r="D3428" s="329">
        <f t="shared" si="106"/>
        <v>0.54128896063578791</v>
      </c>
      <c r="E3428" s="329">
        <v>-6.4040986231187732E-3</v>
      </c>
      <c r="G3428">
        <v>3417</v>
      </c>
      <c r="H3428">
        <f t="shared" ca="1" si="107"/>
        <v>-4.1895114483596112E-2</v>
      </c>
    </row>
    <row r="3429" spans="2:8">
      <c r="B3429" s="293">
        <f>'Historical VAR Data'!B2780</f>
        <v>41597</v>
      </c>
      <c r="C3429" s="292" t="str">
        <f>'Historical VAR Data'!F2780</f>
        <v>80.53</v>
      </c>
      <c r="D3429" s="329">
        <f t="shared" si="106"/>
        <v>-0.15948230873604008</v>
      </c>
      <c r="E3429" s="329">
        <v>-6.4157927205428259E-3</v>
      </c>
      <c r="G3429">
        <v>3418</v>
      </c>
      <c r="H3429">
        <f t="shared" ca="1" si="107"/>
        <v>1.0180125450566997E-2</v>
      </c>
    </row>
    <row r="3430" spans="2:8">
      <c r="B3430" s="293">
        <f>'Historical VAR Data'!B1658</f>
        <v>43259</v>
      </c>
      <c r="C3430" s="292" t="str">
        <f>'Historical VAR Data'!F1658</f>
        <v>95.81</v>
      </c>
      <c r="D3430" s="329">
        <f t="shared" si="106"/>
        <v>7.0981444220880943E-2</v>
      </c>
      <c r="E3430" s="329">
        <v>-6.4295343772685313E-3</v>
      </c>
      <c r="G3430">
        <v>3419</v>
      </c>
      <c r="H3430">
        <f t="shared" ca="1" si="107"/>
        <v>-5.0564913611768722E-2</v>
      </c>
    </row>
    <row r="3431" spans="2:8">
      <c r="B3431" s="293">
        <f>'Historical VAR Data'!B987</f>
        <v>44253</v>
      </c>
      <c r="C3431" s="292" t="str">
        <f>'Historical VAR Data'!F987</f>
        <v>89.46</v>
      </c>
      <c r="D3431" s="329">
        <f t="shared" si="106"/>
        <v>7.6016357950444952E-2</v>
      </c>
      <c r="E3431" s="329">
        <v>-6.4415815193248826E-3</v>
      </c>
      <c r="G3431">
        <v>3420</v>
      </c>
      <c r="H3431">
        <f t="shared" ca="1" si="107"/>
        <v>-1.9856811567647487E-2</v>
      </c>
    </row>
    <row r="3432" spans="2:8">
      <c r="B3432" s="293">
        <f>'Historical VAR Data'!B3451</f>
        <v>40599</v>
      </c>
      <c r="C3432" s="292" t="str">
        <f>'Historical VAR Data'!F3451</f>
        <v>83.14</v>
      </c>
      <c r="D3432" s="329">
        <f t="shared" si="106"/>
        <v>0.14913614374568082</v>
      </c>
      <c r="E3432" s="329">
        <v>-6.4531548757170917E-3</v>
      </c>
      <c r="G3432">
        <v>3421</v>
      </c>
      <c r="H3432">
        <f t="shared" ca="1" si="107"/>
        <v>-1.7706534286405E-2</v>
      </c>
    </row>
    <row r="3433" spans="2:8">
      <c r="B3433" s="293">
        <f>'Historical VAR Data'!B4373</f>
        <v>39238</v>
      </c>
      <c r="C3433" s="292" t="str">
        <f>'Historical VAR Data'!F4373</f>
        <v>72.35</v>
      </c>
      <c r="D3433" s="329">
        <f t="shared" si="106"/>
        <v>-9.4832978856499592E-2</v>
      </c>
      <c r="E3433" s="329">
        <v>-6.4542708047239617E-3</v>
      </c>
      <c r="G3433">
        <v>3422</v>
      </c>
      <c r="H3433">
        <f t="shared" ca="1" si="107"/>
        <v>-3.7839321410471777E-2</v>
      </c>
    </row>
    <row r="3434" spans="2:8">
      <c r="B3434" s="293">
        <f>'Historical VAR Data'!B2252</f>
        <v>42382</v>
      </c>
      <c r="C3434" s="292" t="str">
        <f>'Historical VAR Data'!F2252</f>
        <v>79.93</v>
      </c>
      <c r="D3434" s="329">
        <f t="shared" si="106"/>
        <v>0.79335876149876616</v>
      </c>
      <c r="E3434" s="329">
        <v>-6.4636420136730396E-3</v>
      </c>
      <c r="G3434">
        <v>3423</v>
      </c>
      <c r="H3434">
        <f t="shared" ca="1" si="107"/>
        <v>1.163770383884895E-2</v>
      </c>
    </row>
    <row r="3435" spans="2:8">
      <c r="B3435" s="293">
        <f>'Historical VAR Data'!B4790</f>
        <v>38618</v>
      </c>
      <c r="C3435" s="292" t="str">
        <f>'Historical VAR Data'!F4790</f>
        <v>44.57</v>
      </c>
      <c r="D3435" s="329">
        <f t="shared" si="106"/>
        <v>-0.53133543638275493</v>
      </c>
      <c r="E3435" s="329">
        <v>-6.4645563976816573E-3</v>
      </c>
      <c r="G3435">
        <v>3424</v>
      </c>
      <c r="H3435">
        <f t="shared" ca="1" si="107"/>
        <v>-1.0232204133529987E-2</v>
      </c>
    </row>
    <row r="3436" spans="2:8">
      <c r="B3436" s="293">
        <f>'Historical VAR Data'!B1655</f>
        <v>43264</v>
      </c>
      <c r="C3436" s="292" t="str">
        <f>'Historical VAR Data'!F1655</f>
        <v>95.10</v>
      </c>
      <c r="D3436" s="329">
        <f t="shared" si="106"/>
        <v>-3.0185600652661716E-2</v>
      </c>
      <c r="E3436" s="329">
        <v>-6.4772252402842097E-3</v>
      </c>
      <c r="G3436">
        <v>3425</v>
      </c>
      <c r="H3436">
        <f t="shared" ca="1" si="107"/>
        <v>1.6126328248207276E-2</v>
      </c>
    </row>
    <row r="3437" spans="2:8">
      <c r="B3437" s="293">
        <f>'Historical VAR Data'!B1570</f>
        <v>43390</v>
      </c>
      <c r="C3437" s="292" t="str">
        <f>'Historical VAR Data'!F1570</f>
        <v>98.06</v>
      </c>
      <c r="D3437" s="329">
        <f t="shared" si="106"/>
        <v>8.6056041643592818E-2</v>
      </c>
      <c r="E3437" s="329">
        <v>-6.4842958459979793E-3</v>
      </c>
      <c r="G3437">
        <v>3426</v>
      </c>
      <c r="H3437">
        <f t="shared" ca="1" si="107"/>
        <v>2.7723138567050661E-2</v>
      </c>
    </row>
    <row r="3438" spans="2:8">
      <c r="B3438" s="293">
        <f>'Historical VAR Data'!B3856</f>
        <v>40007</v>
      </c>
      <c r="C3438" s="292" t="str">
        <f>'Historical VAR Data'!F3856</f>
        <v>90.29</v>
      </c>
      <c r="D3438" s="329">
        <f t="shared" si="106"/>
        <v>0.64103962195565256</v>
      </c>
      <c r="E3438" s="329">
        <v>-6.4920774647886136E-3</v>
      </c>
      <c r="G3438">
        <v>3427</v>
      </c>
      <c r="H3438">
        <f t="shared" ca="1" si="107"/>
        <v>2.8228226053821547E-2</v>
      </c>
    </row>
    <row r="3439" spans="2:8">
      <c r="B3439" s="293">
        <f>'Historical VAR Data'!B4567</f>
        <v>38950</v>
      </c>
      <c r="C3439" s="292" t="str">
        <f>'Historical VAR Data'!F4567</f>
        <v>55.02</v>
      </c>
      <c r="D3439" s="329">
        <f t="shared" si="106"/>
        <v>-0.35641595508246571</v>
      </c>
      <c r="E3439" s="329">
        <v>-6.5005417118093071E-3</v>
      </c>
      <c r="G3439">
        <v>3428</v>
      </c>
      <c r="H3439">
        <f t="shared" ca="1" si="107"/>
        <v>2.2254859174981545E-2</v>
      </c>
    </row>
    <row r="3440" spans="2:8">
      <c r="B3440" s="293">
        <f>'Historical VAR Data'!B3442</f>
        <v>40613</v>
      </c>
      <c r="C3440" s="292" t="str">
        <f>'Historical VAR Data'!F3442</f>
        <v>85.49</v>
      </c>
      <c r="D3440" s="329">
        <f t="shared" si="106"/>
        <v>-0.16251959247648906</v>
      </c>
      <c r="E3440" s="329">
        <v>-6.5078442765834086E-3</v>
      </c>
      <c r="G3440">
        <v>3429</v>
      </c>
      <c r="H3440">
        <f t="shared" ca="1" si="107"/>
        <v>-4.1789484363594767E-2</v>
      </c>
    </row>
    <row r="3441" spans="2:8">
      <c r="B3441" s="293">
        <f>'Historical VAR Data'!B1824</f>
        <v>43017</v>
      </c>
      <c r="C3441" s="292" t="str">
        <f>'Historical VAR Data'!F1824</f>
        <v>102.08</v>
      </c>
      <c r="D3441" s="329">
        <f t="shared" si="106"/>
        <v>1.6328156113102357E-2</v>
      </c>
      <c r="E3441" s="329">
        <v>-6.5206812652068291E-3</v>
      </c>
      <c r="G3441">
        <v>3430</v>
      </c>
      <c r="H3441">
        <f t="shared" ca="1" si="107"/>
        <v>1.3657036355596536E-2</v>
      </c>
    </row>
    <row r="3442" spans="2:8">
      <c r="B3442" s="293">
        <f>'Historical VAR Data'!B1582</f>
        <v>43371</v>
      </c>
      <c r="C3442" s="292" t="str">
        <f>'Historical VAR Data'!F1582</f>
        <v>100.44</v>
      </c>
      <c r="D3442" s="329">
        <f t="shared" si="106"/>
        <v>0.15847750865051896</v>
      </c>
      <c r="E3442" s="329">
        <v>-6.5281899109791951E-3</v>
      </c>
      <c r="G3442">
        <v>3431</v>
      </c>
      <c r="H3442">
        <f t="shared" ca="1" si="107"/>
        <v>-2.0035531493671408E-2</v>
      </c>
    </row>
    <row r="3443" spans="2:8">
      <c r="B3443" s="293">
        <f>'Historical VAR Data'!B1297</f>
        <v>43802</v>
      </c>
      <c r="C3443" s="292" t="str">
        <f>'Historical VAR Data'!F1297</f>
        <v>86.70</v>
      </c>
      <c r="D3443" s="329">
        <f t="shared" si="106"/>
        <v>0.42904236030987308</v>
      </c>
      <c r="E3443" s="329">
        <v>-6.5314541079407951E-3</v>
      </c>
      <c r="G3443">
        <v>3432</v>
      </c>
      <c r="H3443">
        <f t="shared" ca="1" si="107"/>
        <v>-1.6128964455990418E-2</v>
      </c>
    </row>
    <row r="3444" spans="2:8">
      <c r="B3444" s="293">
        <f>'Historical VAR Data'!B4658</f>
        <v>38817</v>
      </c>
      <c r="C3444" s="292" t="str">
        <f>'Historical VAR Data'!F4658</f>
        <v>60.67</v>
      </c>
      <c r="D3444" s="329">
        <f t="shared" si="106"/>
        <v>-0.70320907934644361</v>
      </c>
      <c r="E3444" s="329">
        <v>-6.5498608154576478E-3</v>
      </c>
      <c r="G3444">
        <v>3433</v>
      </c>
      <c r="H3444">
        <f t="shared" ca="1" si="107"/>
        <v>-1.8443557178875374E-3</v>
      </c>
    </row>
    <row r="3445" spans="2:8">
      <c r="B3445" s="293">
        <f>'Historical VAR Data'!B379</f>
        <v>45149</v>
      </c>
      <c r="C3445" s="292" t="str">
        <f>'Historical VAR Data'!F379</f>
        <v>204.42</v>
      </c>
      <c r="D3445" s="329">
        <f t="shared" si="106"/>
        <v>1.1443407112136788</v>
      </c>
      <c r="E3445" s="329">
        <v>-6.5607231374837085E-3</v>
      </c>
      <c r="G3445">
        <v>3434</v>
      </c>
      <c r="H3445">
        <f t="shared" ca="1" si="107"/>
        <v>1.7186280775895277E-2</v>
      </c>
    </row>
    <row r="3446" spans="2:8">
      <c r="B3446" s="293">
        <f>'Historical VAR Data'!B1938</f>
        <v>42850</v>
      </c>
      <c r="C3446" s="292" t="str">
        <f>'Historical VAR Data'!F1938</f>
        <v>95.33</v>
      </c>
      <c r="D3446" s="329">
        <f t="shared" si="106"/>
        <v>3.282773564463707E-2</v>
      </c>
      <c r="E3446" s="329">
        <v>-6.5652355147977851E-3</v>
      </c>
      <c r="G3446">
        <v>3435</v>
      </c>
      <c r="H3446">
        <f t="shared" ca="1" si="107"/>
        <v>2.2090000524617803E-2</v>
      </c>
    </row>
    <row r="3447" spans="2:8">
      <c r="B3447" s="293">
        <f>'Historical VAR Data'!B1913</f>
        <v>42886</v>
      </c>
      <c r="C3447" s="292" t="str">
        <f>'Historical VAR Data'!F1913</f>
        <v>92.30</v>
      </c>
      <c r="D3447" s="329">
        <f t="shared" si="106"/>
        <v>0.19652579725175001</v>
      </c>
      <c r="E3447" s="329">
        <v>-6.5654934883220264E-3</v>
      </c>
      <c r="G3447">
        <v>3436</v>
      </c>
      <c r="H3447">
        <f t="shared" ca="1" si="107"/>
        <v>3.342929627807177E-3</v>
      </c>
    </row>
    <row r="3448" spans="2:8">
      <c r="B3448" s="293">
        <f>'Historical VAR Data'!B3011</f>
        <v>41255</v>
      </c>
      <c r="C3448" s="292" t="str">
        <f>'Historical VAR Data'!F3011</f>
        <v>77.14</v>
      </c>
      <c r="D3448" s="329">
        <f t="shared" si="106"/>
        <v>-0.16252307024210183</v>
      </c>
      <c r="E3448" s="329">
        <v>-6.5679330328397307E-3</v>
      </c>
      <c r="G3448">
        <v>3437</v>
      </c>
      <c r="H3448">
        <f t="shared" ca="1" si="107"/>
        <v>-9.0968380523795082E-3</v>
      </c>
    </row>
    <row r="3449" spans="2:8">
      <c r="B3449" s="293">
        <f>'Historical VAR Data'!B1346</f>
        <v>43727</v>
      </c>
      <c r="C3449" s="292" t="str">
        <f>'Historical VAR Data'!F1346</f>
        <v>92.11</v>
      </c>
      <c r="D3449" s="329">
        <f t="shared" si="106"/>
        <v>9.2904603701945879E-2</v>
      </c>
      <c r="E3449" s="329">
        <v>-6.5789473684210462E-3</v>
      </c>
      <c r="G3449">
        <v>3438</v>
      </c>
      <c r="H3449">
        <f t="shared" ca="1" si="107"/>
        <v>8.7764416563293774E-3</v>
      </c>
    </row>
    <row r="3450" spans="2:8">
      <c r="B3450" s="293">
        <f>'Historical VAR Data'!B4048</f>
        <v>39713</v>
      </c>
      <c r="C3450" s="292" t="str">
        <f>'Historical VAR Data'!F4048</f>
        <v>84.28</v>
      </c>
      <c r="D3450" s="329">
        <f t="shared" si="106"/>
        <v>-0.42151142837531747</v>
      </c>
      <c r="E3450" s="329">
        <v>-6.6006600660066276E-3</v>
      </c>
      <c r="G3450">
        <v>3439</v>
      </c>
      <c r="H3450">
        <f t="shared" ca="1" si="107"/>
        <v>-9.72901291250137E-3</v>
      </c>
    </row>
    <row r="3451" spans="2:8">
      <c r="B3451" s="293">
        <f>'Historical VAR Data'!B595</f>
        <v>44832</v>
      </c>
      <c r="C3451" s="292" t="str">
        <f>'Historical VAR Data'!F595</f>
        <v>145.69</v>
      </c>
      <c r="D3451" s="329">
        <f t="shared" si="106"/>
        <v>0.59137083560895687</v>
      </c>
      <c r="E3451" s="329">
        <v>-6.613936997136226E-3</v>
      </c>
      <c r="G3451">
        <v>3440</v>
      </c>
      <c r="H3451">
        <f t="shared" ca="1" si="107"/>
        <v>-2.2725165770578286E-3</v>
      </c>
    </row>
    <row r="3452" spans="2:8">
      <c r="B3452" s="293">
        <f>'Historical VAR Data'!B1923</f>
        <v>42872</v>
      </c>
      <c r="C3452" s="292" t="str">
        <f>'Historical VAR Data'!F1923</f>
        <v>91.55</v>
      </c>
      <c r="D3452" s="329">
        <f t="shared" si="106"/>
        <v>-3.162682462449766E-2</v>
      </c>
      <c r="E3452" s="329">
        <v>-6.6189236111111049E-3</v>
      </c>
      <c r="G3452">
        <v>3441</v>
      </c>
      <c r="H3452">
        <f t="shared" ca="1" si="107"/>
        <v>-8.0936669081944843E-3</v>
      </c>
    </row>
    <row r="3453" spans="2:8">
      <c r="B3453" s="293">
        <f>'Historical VAR Data'!B869</f>
        <v>44431</v>
      </c>
      <c r="C3453" s="292" t="str">
        <f>'Historical VAR Data'!F869</f>
        <v>94.54</v>
      </c>
      <c r="D3453" s="329">
        <f t="shared" si="106"/>
        <v>0.21205128205128213</v>
      </c>
      <c r="E3453" s="329">
        <v>-6.619733109173011E-3</v>
      </c>
      <c r="G3453">
        <v>3442</v>
      </c>
      <c r="H3453">
        <f t="shared" ca="1" si="107"/>
        <v>9.9624202404710697E-3</v>
      </c>
    </row>
    <row r="3454" spans="2:8">
      <c r="B3454" s="293">
        <f>'Historical VAR Data'!B3266</f>
        <v>40876</v>
      </c>
      <c r="C3454" s="292" t="str">
        <f>'Historical VAR Data'!F3266</f>
        <v>78.00</v>
      </c>
      <c r="D3454" s="329">
        <f t="shared" si="106"/>
        <v>-7.0321811680572166E-2</v>
      </c>
      <c r="E3454" s="329">
        <v>-6.6225165562913404E-3</v>
      </c>
      <c r="G3454">
        <v>3443</v>
      </c>
      <c r="H3454">
        <f t="shared" ca="1" si="107"/>
        <v>-4.2119332513908779E-2</v>
      </c>
    </row>
    <row r="3455" spans="2:8">
      <c r="B3455" s="293">
        <f>'Historical VAR Data'!B1035</f>
        <v>44183</v>
      </c>
      <c r="C3455" s="292" t="str">
        <f>'Historical VAR Data'!F1035</f>
        <v>83.90</v>
      </c>
      <c r="D3455" s="329">
        <f t="shared" si="106"/>
        <v>0.12001067948204525</v>
      </c>
      <c r="E3455" s="329">
        <v>-6.6303575657114385E-3</v>
      </c>
      <c r="G3455">
        <v>3444</v>
      </c>
      <c r="H3455">
        <f t="shared" ca="1" si="107"/>
        <v>4.789624832649224E-3</v>
      </c>
    </row>
    <row r="3456" spans="2:8">
      <c r="B3456" s="293">
        <f>'Historical VAR Data'!B3129</f>
        <v>41078</v>
      </c>
      <c r="C3456" s="292" t="str">
        <f>'Historical VAR Data'!F3129</f>
        <v>74.91</v>
      </c>
      <c r="D3456" s="329">
        <f t="shared" si="106"/>
        <v>-1.9245875883739185E-2</v>
      </c>
      <c r="E3456" s="329">
        <v>-6.630420368651373E-3</v>
      </c>
      <c r="G3456">
        <v>3445</v>
      </c>
      <c r="H3456">
        <f t="shared" ca="1" si="107"/>
        <v>-2.1731803195791915E-2</v>
      </c>
    </row>
    <row r="3457" spans="2:8">
      <c r="B3457" s="293">
        <f>'Historical VAR Data'!B2169</f>
        <v>42508</v>
      </c>
      <c r="C3457" s="292" t="str">
        <f>'Historical VAR Data'!F2169</f>
        <v>76.38</v>
      </c>
      <c r="D3457" s="329">
        <f t="shared" si="106"/>
        <v>-0.26978967495219885</v>
      </c>
      <c r="E3457" s="329">
        <v>-6.6328521264144248E-3</v>
      </c>
      <c r="G3457">
        <v>3446</v>
      </c>
      <c r="H3457">
        <f t="shared" ca="1" si="107"/>
        <v>-2.04198873010795E-3</v>
      </c>
    </row>
    <row r="3458" spans="2:8">
      <c r="B3458" s="293">
        <f>'Historical VAR Data'!B3884</f>
        <v>39967</v>
      </c>
      <c r="C3458" s="292" t="str">
        <f>'Historical VAR Data'!F3884</f>
        <v>104.60</v>
      </c>
      <c r="D3458" s="329">
        <f t="shared" si="106"/>
        <v>4.9463228654559974E-2</v>
      </c>
      <c r="E3458" s="329">
        <v>-6.6476733143400078E-3</v>
      </c>
      <c r="G3458">
        <v>3447</v>
      </c>
      <c r="H3458">
        <f t="shared" ca="1" si="107"/>
        <v>1.4656569669033519E-2</v>
      </c>
    </row>
    <row r="3459" spans="2:8">
      <c r="B3459" s="293">
        <f>'Historical VAR Data'!B1413</f>
        <v>43628</v>
      </c>
      <c r="C3459" s="292" t="str">
        <f>'Historical VAR Data'!F1413</f>
        <v>99.67</v>
      </c>
      <c r="D3459" s="329">
        <f t="shared" si="106"/>
        <v>0.13752567906870575</v>
      </c>
      <c r="E3459" s="329">
        <v>-6.677297189555528E-3</v>
      </c>
      <c r="G3459">
        <v>3448</v>
      </c>
      <c r="H3459">
        <f t="shared" ca="1" si="107"/>
        <v>2.9362492886948169E-3</v>
      </c>
    </row>
    <row r="3460" spans="2:8">
      <c r="B3460" s="293">
        <f>'Historical VAR Data'!B3280</f>
        <v>40855</v>
      </c>
      <c r="C3460" s="292" t="str">
        <f>'Historical VAR Data'!F3280</f>
        <v>87.62</v>
      </c>
      <c r="D3460" s="329">
        <f t="shared" si="106"/>
        <v>-0.11895424836601305</v>
      </c>
      <c r="E3460" s="329">
        <v>-6.6885840607639633E-3</v>
      </c>
      <c r="G3460">
        <v>3449</v>
      </c>
      <c r="H3460">
        <f t="shared" ca="1" si="107"/>
        <v>-9.974708979462333E-3</v>
      </c>
    </row>
    <row r="3461" spans="2:8">
      <c r="B3461" s="293">
        <f>'Historical VAR Data'!B1438</f>
        <v>43592</v>
      </c>
      <c r="C3461" s="292" t="str">
        <f>'Historical VAR Data'!F1438</f>
        <v>99.45</v>
      </c>
      <c r="D3461" s="329">
        <f t="shared" si="106"/>
        <v>-0.39069966915819138</v>
      </c>
      <c r="E3461" s="329">
        <v>-6.6919696364362933E-3</v>
      </c>
      <c r="G3461">
        <v>3450</v>
      </c>
      <c r="H3461">
        <f t="shared" ca="1" si="107"/>
        <v>-5.55267420349347E-3</v>
      </c>
    </row>
    <row r="3462" spans="2:8">
      <c r="B3462" s="293">
        <f>'Historical VAR Data'!B570</f>
        <v>44869</v>
      </c>
      <c r="C3462" s="292" t="str">
        <f>'Historical VAR Data'!F570</f>
        <v>163.22</v>
      </c>
      <c r="D3462" s="329">
        <f t="shared" si="106"/>
        <v>0.77625421699858521</v>
      </c>
      <c r="E3462" s="329">
        <v>-6.6942551119765969E-3</v>
      </c>
      <c r="G3462">
        <v>3451</v>
      </c>
      <c r="H3462">
        <f t="shared" ca="1" si="107"/>
        <v>1.009413004880727E-2</v>
      </c>
    </row>
    <row r="3463" spans="2:8">
      <c r="B3463" s="293">
        <f>'Historical VAR Data'!B1621</f>
        <v>43312</v>
      </c>
      <c r="C3463" s="292" t="str">
        <f>'Historical VAR Data'!F1621</f>
        <v>91.89</v>
      </c>
      <c r="D3463" s="329">
        <f t="shared" si="106"/>
        <v>-0.41400420891524775</v>
      </c>
      <c r="E3463" s="329">
        <v>-6.7019781645228033E-3</v>
      </c>
      <c r="G3463">
        <v>3452</v>
      </c>
      <c r="H3463">
        <f t="shared" ca="1" si="107"/>
        <v>-1.3252916441781438E-2</v>
      </c>
    </row>
    <row r="3464" spans="2:8">
      <c r="B3464" s="293">
        <f>'Historical VAR Data'!B509</f>
        <v>44958</v>
      </c>
      <c r="C3464" s="292" t="str">
        <f>'Historical VAR Data'!F509</f>
        <v>156.81</v>
      </c>
      <c r="D3464" s="329">
        <f t="shared" si="106"/>
        <v>1.1652858326429163</v>
      </c>
      <c r="E3464" s="329">
        <v>-6.7143852536897591E-3</v>
      </c>
      <c r="G3464">
        <v>3453</v>
      </c>
      <c r="H3464">
        <f t="shared" ca="1" si="107"/>
        <v>-2.1926137751174139E-2</v>
      </c>
    </row>
    <row r="3465" spans="2:8">
      <c r="B3465" s="293">
        <f>'Historical VAR Data'!B2856</f>
        <v>41480</v>
      </c>
      <c r="C3465" s="292" t="str">
        <f>'Historical VAR Data'!F2856</f>
        <v>72.42</v>
      </c>
      <c r="D3465" s="329">
        <f t="shared" si="106"/>
        <v>2.1150592216582064E-2</v>
      </c>
      <c r="E3465" s="329">
        <v>-6.7206144561787811E-3</v>
      </c>
      <c r="G3465">
        <v>3454</v>
      </c>
      <c r="H3465">
        <f t="shared" ca="1" si="107"/>
        <v>3.6814433124947497E-2</v>
      </c>
    </row>
    <row r="3466" spans="2:8">
      <c r="B3466" s="293">
        <f>'Historical VAR Data'!B1096</f>
        <v>44096</v>
      </c>
      <c r="C3466" s="292" t="str">
        <f>'Historical VAR Data'!F1096</f>
        <v>70.92</v>
      </c>
      <c r="D3466" s="329">
        <f t="shared" si="106"/>
        <v>-0.28189550425273391</v>
      </c>
      <c r="E3466" s="329">
        <v>-6.7226890756303071E-3</v>
      </c>
      <c r="G3466">
        <v>3455</v>
      </c>
      <c r="H3466">
        <f t="shared" ca="1" si="107"/>
        <v>6.4011877865966015E-4</v>
      </c>
    </row>
    <row r="3467" spans="2:8">
      <c r="B3467" s="293">
        <f>'Historical VAR Data'!B3759</f>
        <v>40149</v>
      </c>
      <c r="C3467" s="292" t="str">
        <f>'Historical VAR Data'!F3759</f>
        <v>98.76</v>
      </c>
      <c r="D3467" s="329">
        <f t="shared" si="106"/>
        <v>0.42593127346231591</v>
      </c>
      <c r="E3467" s="329">
        <v>-6.7384089309061816E-3</v>
      </c>
      <c r="G3467">
        <v>3456</v>
      </c>
      <c r="H3467">
        <f t="shared" ca="1" si="107"/>
        <v>1.3407050081125306E-2</v>
      </c>
    </row>
    <row r="3468" spans="2:8">
      <c r="B3468" s="293">
        <f>'Historical VAR Data'!B2311</f>
        <v>42292</v>
      </c>
      <c r="C3468" s="292" t="str">
        <f>'Historical VAR Data'!F2311</f>
        <v>69.26</v>
      </c>
      <c r="D3468" s="329">
        <f t="shared" ref="D3468:D3531" si="108">(C3468-C3469)/C3469</f>
        <v>-0.12869543338784742</v>
      </c>
      <c r="E3468" s="329">
        <v>-6.7402839523877647E-3</v>
      </c>
      <c r="G3468">
        <v>3457</v>
      </c>
      <c r="H3468">
        <f t="shared" ca="1" si="107"/>
        <v>-4.1706216674841298E-2</v>
      </c>
    </row>
    <row r="3469" spans="2:8">
      <c r="B3469" s="293">
        <f>'Historical VAR Data'!B2472</f>
        <v>42055</v>
      </c>
      <c r="C3469" s="292" t="str">
        <f>'Historical VAR Data'!F2472</f>
        <v>79.49</v>
      </c>
      <c r="D3469" s="329">
        <f t="shared" si="108"/>
        <v>-0.31521364576154381</v>
      </c>
      <c r="E3469" s="329">
        <v>-6.7474696988630047E-3</v>
      </c>
      <c r="G3469">
        <v>3458</v>
      </c>
      <c r="H3469">
        <f t="shared" ref="H3469:H3532" ca="1" si="109">_xlfn.NORM.INV(RAND(),N$12,N$13)</f>
        <v>1.1617935134197632E-2</v>
      </c>
    </row>
    <row r="3470" spans="2:8">
      <c r="B3470" s="293">
        <f>'Historical VAR Data'!B776</f>
        <v>44566</v>
      </c>
      <c r="C3470" s="292" t="str">
        <f>'Historical VAR Data'!F776</f>
        <v>116.08</v>
      </c>
      <c r="D3470" s="329">
        <f t="shared" si="108"/>
        <v>0.36260124427749735</v>
      </c>
      <c r="E3470" s="329">
        <v>-6.7596474715496385E-3</v>
      </c>
      <c r="G3470">
        <v>3459</v>
      </c>
      <c r="H3470">
        <f t="shared" ca="1" si="109"/>
        <v>-2.6636764859960149E-2</v>
      </c>
    </row>
    <row r="3471" spans="2:8">
      <c r="B3471" s="293">
        <f>'Historical VAR Data'!B3515</f>
        <v>40507</v>
      </c>
      <c r="C3471" s="292" t="str">
        <f>'Historical VAR Data'!F3515</f>
        <v>85.19</v>
      </c>
      <c r="D3471" s="329">
        <f t="shared" si="108"/>
        <v>-0.72086241357842651</v>
      </c>
      <c r="E3471" s="329">
        <v>-6.7622711903928918E-3</v>
      </c>
      <c r="G3471">
        <v>3460</v>
      </c>
      <c r="H3471">
        <f t="shared" ca="1" si="109"/>
        <v>1.5746203651196708E-2</v>
      </c>
    </row>
    <row r="3472" spans="2:8">
      <c r="B3472" s="293">
        <f>'Historical VAR Data'!B281</f>
        <v>45296</v>
      </c>
      <c r="C3472" s="292" t="str">
        <f>'Historical VAR Data'!F281</f>
        <v>305.19</v>
      </c>
      <c r="D3472" s="329">
        <f t="shared" si="108"/>
        <v>7.3362469270691069</v>
      </c>
      <c r="E3472" s="329">
        <v>-6.7692908516938984E-3</v>
      </c>
      <c r="G3472">
        <v>3461</v>
      </c>
      <c r="H3472">
        <f t="shared" ca="1" si="109"/>
        <v>6.8185623238613303E-3</v>
      </c>
    </row>
    <row r="3473" spans="2:8">
      <c r="B3473" s="293">
        <f>'Historical VAR Data'!B4862</f>
        <v>38516</v>
      </c>
      <c r="C3473" s="292" t="str">
        <f>'Historical VAR Data'!F4862</f>
        <v>36.61</v>
      </c>
      <c r="D3473" s="329">
        <f t="shared" si="108"/>
        <v>-0.59658402203856753</v>
      </c>
      <c r="E3473" s="329">
        <v>-6.7824199674443846E-3</v>
      </c>
      <c r="G3473">
        <v>3462</v>
      </c>
      <c r="H3473">
        <f t="shared" ca="1" si="109"/>
        <v>1.2858050605956539E-2</v>
      </c>
    </row>
    <row r="3474" spans="2:8">
      <c r="B3474" s="293">
        <f>'Historical VAR Data'!B2019</f>
        <v>42730</v>
      </c>
      <c r="C3474" s="292" t="str">
        <f>'Historical VAR Data'!F2019</f>
        <v>90.75</v>
      </c>
      <c r="D3474" s="329">
        <f t="shared" si="108"/>
        <v>0.29291921926200315</v>
      </c>
      <c r="E3474" s="329">
        <v>-6.7855970230929685E-3</v>
      </c>
      <c r="G3474">
        <v>3463</v>
      </c>
      <c r="H3474">
        <f t="shared" ca="1" si="109"/>
        <v>-2.21793377499856E-4</v>
      </c>
    </row>
    <row r="3475" spans="2:8">
      <c r="B3475" s="293">
        <f>'Historical VAR Data'!B4347</f>
        <v>39274</v>
      </c>
      <c r="C3475" s="292" t="str">
        <f>'Historical VAR Data'!F4347</f>
        <v>70.19</v>
      </c>
      <c r="D3475" s="329">
        <f t="shared" si="108"/>
        <v>-0.304291802953712</v>
      </c>
      <c r="E3475" s="329">
        <v>-6.7921324465827649E-3</v>
      </c>
      <c r="G3475">
        <v>3464</v>
      </c>
      <c r="H3475">
        <f t="shared" ca="1" si="109"/>
        <v>2.9381362708374544E-2</v>
      </c>
    </row>
    <row r="3476" spans="2:8">
      <c r="B3476" s="293">
        <f>'Historical VAR Data'!B3768</f>
        <v>40136</v>
      </c>
      <c r="C3476" s="292" t="str">
        <f>'Historical VAR Data'!F3768</f>
        <v>100.89</v>
      </c>
      <c r="D3476" s="329">
        <f t="shared" si="108"/>
        <v>0.33100263852242751</v>
      </c>
      <c r="E3476" s="329">
        <v>-6.7926757235676092E-3</v>
      </c>
      <c r="G3476">
        <v>3465</v>
      </c>
      <c r="H3476">
        <f t="shared" ca="1" si="109"/>
        <v>9.3612723004047275E-3</v>
      </c>
    </row>
    <row r="3477" spans="2:8">
      <c r="B3477" s="293">
        <f>'Historical VAR Data'!B2947</f>
        <v>41346</v>
      </c>
      <c r="C3477" s="292" t="str">
        <f>'Historical VAR Data'!F2947</f>
        <v>75.80</v>
      </c>
      <c r="D3477" s="329">
        <f t="shared" si="108"/>
        <v>-0.27761364719336706</v>
      </c>
      <c r="E3477" s="329">
        <v>-6.8134171907756301E-3</v>
      </c>
      <c r="G3477">
        <v>3466</v>
      </c>
      <c r="H3477">
        <f t="shared" ca="1" si="109"/>
        <v>1.3795470721226067E-2</v>
      </c>
    </row>
    <row r="3478" spans="2:8">
      <c r="B3478" s="293">
        <f>'Historical VAR Data'!B3551</f>
        <v>40455</v>
      </c>
      <c r="C3478" s="292" t="str">
        <f>'Historical VAR Data'!F3551</f>
        <v>104.93</v>
      </c>
      <c r="D3478" s="329">
        <f t="shared" si="108"/>
        <v>-0.32004924831518916</v>
      </c>
      <c r="E3478" s="329">
        <v>-6.8149550402271542E-3</v>
      </c>
      <c r="G3478">
        <v>3467</v>
      </c>
      <c r="H3478">
        <f t="shared" ca="1" si="109"/>
        <v>-1.1707041495282809E-2</v>
      </c>
    </row>
    <row r="3479" spans="2:8">
      <c r="B3479" s="293">
        <f>'Historical VAR Data'!B610</f>
        <v>44811</v>
      </c>
      <c r="C3479" s="292" t="str">
        <f>'Historical VAR Data'!F610</f>
        <v>154.32</v>
      </c>
      <c r="D3479" s="329">
        <f t="shared" si="108"/>
        <v>0.74136763710223408</v>
      </c>
      <c r="E3479" s="329">
        <v>-6.8219848114300574E-3</v>
      </c>
      <c r="G3479">
        <v>3468</v>
      </c>
      <c r="H3479">
        <f t="shared" ca="1" si="109"/>
        <v>-8.1022802392010027E-3</v>
      </c>
    </row>
    <row r="3480" spans="2:8">
      <c r="B3480" s="293">
        <f>'Historical VAR Data'!B3409</f>
        <v>40665</v>
      </c>
      <c r="C3480" s="292" t="str">
        <f>'Historical VAR Data'!F3409</f>
        <v>88.62</v>
      </c>
      <c r="D3480" s="329">
        <f t="shared" si="108"/>
        <v>1.1822211278010344</v>
      </c>
      <c r="E3480" s="329">
        <v>-6.8362658298778368E-3</v>
      </c>
      <c r="G3480">
        <v>3469</v>
      </c>
      <c r="H3480">
        <f t="shared" ca="1" si="109"/>
        <v>3.0394951963066217E-2</v>
      </c>
    </row>
    <row r="3481" spans="2:8">
      <c r="B3481" s="293">
        <f>'Historical VAR Data'!B4830</f>
        <v>38560</v>
      </c>
      <c r="C3481" s="292" t="str">
        <f>'Historical VAR Data'!F4830</f>
        <v>40.61</v>
      </c>
      <c r="D3481" s="329">
        <f t="shared" si="108"/>
        <v>-0.48956762192056313</v>
      </c>
      <c r="E3481" s="329">
        <v>-6.8476400097823706E-3</v>
      </c>
      <c r="G3481">
        <v>3470</v>
      </c>
      <c r="H3481">
        <f t="shared" ca="1" si="109"/>
        <v>3.1623009967542061E-2</v>
      </c>
    </row>
    <row r="3482" spans="2:8">
      <c r="B3482" s="293">
        <f>'Historical VAR Data'!B2552</f>
        <v>41934</v>
      </c>
      <c r="C3482" s="292" t="str">
        <f>'Historical VAR Data'!F2552</f>
        <v>79.56</v>
      </c>
      <c r="D3482" s="329">
        <f t="shared" si="108"/>
        <v>0.77628935030140667</v>
      </c>
      <c r="E3482" s="329">
        <v>-6.8655598551990655E-3</v>
      </c>
      <c r="G3482">
        <v>3471</v>
      </c>
      <c r="H3482">
        <f t="shared" ca="1" si="109"/>
        <v>5.7755381033487074E-3</v>
      </c>
    </row>
    <row r="3483" spans="2:8">
      <c r="B3483" s="293">
        <f>'Historical VAR Data'!B4751</f>
        <v>38679</v>
      </c>
      <c r="C3483" s="292" t="str">
        <f>'Historical VAR Data'!F4751</f>
        <v>44.79</v>
      </c>
      <c r="D3483" s="329">
        <f t="shared" si="108"/>
        <v>-0.47423406503110693</v>
      </c>
      <c r="E3483" s="329">
        <v>-6.8736141906874113E-3</v>
      </c>
      <c r="G3483">
        <v>3472</v>
      </c>
      <c r="H3483">
        <f t="shared" ca="1" si="109"/>
        <v>3.8340116058388995E-3</v>
      </c>
    </row>
    <row r="3484" spans="2:8">
      <c r="B3484" s="293">
        <f>'Historical VAR Data'!B3385</f>
        <v>40697</v>
      </c>
      <c r="C3484" s="292" t="str">
        <f>'Historical VAR Data'!F3385</f>
        <v>85.19</v>
      </c>
      <c r="D3484" s="329">
        <f t="shared" si="108"/>
        <v>-6.3331500824628975E-2</v>
      </c>
      <c r="E3484" s="329">
        <v>-6.8780601538820634E-3</v>
      </c>
      <c r="G3484">
        <v>3473</v>
      </c>
      <c r="H3484">
        <f t="shared" ca="1" si="109"/>
        <v>4.0888029993377144E-2</v>
      </c>
    </row>
    <row r="3485" spans="2:8">
      <c r="B3485" s="293">
        <f>'Historical VAR Data'!B1896</f>
        <v>42909</v>
      </c>
      <c r="C3485" s="292" t="str">
        <f>'Historical VAR Data'!F1896</f>
        <v>90.95</v>
      </c>
      <c r="D3485" s="329">
        <f t="shared" si="108"/>
        <v>3.2996040475144234E-4</v>
      </c>
      <c r="E3485" s="329">
        <v>-6.8792312732037066E-3</v>
      </c>
      <c r="G3485">
        <v>3474</v>
      </c>
      <c r="H3485">
        <f t="shared" ca="1" si="109"/>
        <v>3.6809081520132722E-2</v>
      </c>
    </row>
    <row r="3486" spans="2:8">
      <c r="B3486" s="293">
        <f>'Historical VAR Data'!B1922</f>
        <v>42873</v>
      </c>
      <c r="C3486" s="292" t="str">
        <f>'Historical VAR Data'!F1922</f>
        <v>90.92</v>
      </c>
      <c r="D3486" s="329">
        <f t="shared" si="108"/>
        <v>1.6433761878144201E-2</v>
      </c>
      <c r="E3486" s="329">
        <v>-6.8814855270343577E-3</v>
      </c>
      <c r="G3486">
        <v>3475</v>
      </c>
      <c r="H3486">
        <f t="shared" ca="1" si="109"/>
        <v>3.771180741558916E-2</v>
      </c>
    </row>
    <row r="3487" spans="2:8">
      <c r="B3487" s="293">
        <f>'Historical VAR Data'!B4165</f>
        <v>39540</v>
      </c>
      <c r="C3487" s="292" t="str">
        <f>'Historical VAR Data'!F4165</f>
        <v>89.45</v>
      </c>
      <c r="D3487" s="329">
        <f t="shared" si="108"/>
        <v>-0.29310889837205628</v>
      </c>
      <c r="E3487" s="329">
        <v>-6.8835350283112063E-3</v>
      </c>
      <c r="G3487">
        <v>3476</v>
      </c>
      <c r="H3487">
        <f t="shared" ca="1" si="109"/>
        <v>1.6605055596151032E-2</v>
      </c>
    </row>
    <row r="3488" spans="2:8">
      <c r="B3488" s="293">
        <f>'Historical VAR Data'!B826</f>
        <v>44494</v>
      </c>
      <c r="C3488" s="292" t="str">
        <f>'Historical VAR Data'!F826</f>
        <v>126.54</v>
      </c>
      <c r="D3488" s="329">
        <f t="shared" si="108"/>
        <v>0.72562389199509081</v>
      </c>
      <c r="E3488" s="329">
        <v>-6.9062941453460636E-3</v>
      </c>
      <c r="G3488">
        <v>3477</v>
      </c>
      <c r="H3488">
        <f t="shared" ca="1" si="109"/>
        <v>-8.5933872409263978E-3</v>
      </c>
    </row>
    <row r="3489" spans="2:8">
      <c r="B3489" s="293">
        <f>'Historical VAR Data'!B2879</f>
        <v>41449</v>
      </c>
      <c r="C3489" s="292" t="str">
        <f>'Historical VAR Data'!F2879</f>
        <v>73.33</v>
      </c>
      <c r="D3489" s="329">
        <f t="shared" si="108"/>
        <v>2.2305869231841548E-2</v>
      </c>
      <c r="E3489" s="329">
        <v>-6.9068255687974684E-3</v>
      </c>
      <c r="G3489">
        <v>3478</v>
      </c>
      <c r="H3489">
        <f t="shared" ca="1" si="109"/>
        <v>5.9471010162471865E-3</v>
      </c>
    </row>
    <row r="3490" spans="2:8">
      <c r="B3490" s="293">
        <f>'Historical VAR Data'!B4401</f>
        <v>39196</v>
      </c>
      <c r="C3490" s="292" t="str">
        <f>'Historical VAR Data'!F4401</f>
        <v>71.73</v>
      </c>
      <c r="D3490" s="329">
        <f t="shared" si="108"/>
        <v>0.35135644310474767</v>
      </c>
      <c r="E3490" s="329">
        <v>-6.9223314412294058E-3</v>
      </c>
      <c r="G3490">
        <v>3479</v>
      </c>
      <c r="H3490">
        <f t="shared" ca="1" si="109"/>
        <v>-7.8407282368294067E-6</v>
      </c>
    </row>
    <row r="3491" spans="2:8">
      <c r="B3491" s="293">
        <f>'Historical VAR Data'!B4577</f>
        <v>38933</v>
      </c>
      <c r="C3491" s="292" t="str">
        <f>'Historical VAR Data'!F4577</f>
        <v>53.08</v>
      </c>
      <c r="D3491" s="329">
        <f t="shared" si="108"/>
        <v>5.84247258225324E-2</v>
      </c>
      <c r="E3491" s="329">
        <v>-6.9223573433115906E-3</v>
      </c>
      <c r="G3491">
        <v>3480</v>
      </c>
      <c r="H3491">
        <f t="shared" ca="1" si="109"/>
        <v>1.452018686693813E-2</v>
      </c>
    </row>
    <row r="3492" spans="2:8">
      <c r="B3492" s="293">
        <f>'Historical VAR Data'!B4702</f>
        <v>38750</v>
      </c>
      <c r="C3492" s="292" t="str">
        <f>'Historical VAR Data'!F4702</f>
        <v>50.15</v>
      </c>
      <c r="D3492" s="329">
        <f t="shared" si="108"/>
        <v>-0.46138975405434435</v>
      </c>
      <c r="E3492" s="329">
        <v>-6.9306930693069585E-3</v>
      </c>
      <c r="G3492">
        <v>3481</v>
      </c>
      <c r="H3492">
        <f t="shared" ca="1" si="109"/>
        <v>5.7873707452611835E-3</v>
      </c>
    </row>
    <row r="3493" spans="2:8">
      <c r="B3493" s="293">
        <f>'Historical VAR Data'!B1611</f>
        <v>43326</v>
      </c>
      <c r="C3493" s="292" t="str">
        <f>'Historical VAR Data'!F1611</f>
        <v>93.11</v>
      </c>
      <c r="D3493" s="329">
        <f t="shared" si="108"/>
        <v>-5.7209396516808481E-2</v>
      </c>
      <c r="E3493" s="329">
        <v>-6.9325938566553507E-3</v>
      </c>
      <c r="G3493">
        <v>3482</v>
      </c>
      <c r="H3493">
        <f t="shared" ca="1" si="109"/>
        <v>1.7448347315565164E-2</v>
      </c>
    </row>
    <row r="3494" spans="2:8">
      <c r="B3494" s="293">
        <f>'Historical VAR Data'!B3799</f>
        <v>40091</v>
      </c>
      <c r="C3494" s="292" t="str">
        <f>'Historical VAR Data'!F3799</f>
        <v>98.76</v>
      </c>
      <c r="D3494" s="329">
        <f t="shared" si="108"/>
        <v>2.8432168968318553E-3</v>
      </c>
      <c r="E3494" s="329">
        <v>-6.938159879336327E-3</v>
      </c>
      <c r="G3494">
        <v>3483</v>
      </c>
      <c r="H3494">
        <f t="shared" ca="1" si="109"/>
        <v>-2.7431820357745322E-2</v>
      </c>
    </row>
    <row r="3495" spans="2:8">
      <c r="B3495" s="293">
        <f>'Historical VAR Data'!B3808</f>
        <v>40073</v>
      </c>
      <c r="C3495" s="292" t="str">
        <f>'Historical VAR Data'!F3808</f>
        <v>98.48</v>
      </c>
      <c r="D3495" s="329">
        <f t="shared" si="108"/>
        <v>0.27879496169328655</v>
      </c>
      <c r="E3495" s="329">
        <v>-6.9577493193505868E-3</v>
      </c>
      <c r="G3495">
        <v>3484</v>
      </c>
      <c r="H3495">
        <f t="shared" ca="1" si="109"/>
        <v>-2.557671234050853E-3</v>
      </c>
    </row>
    <row r="3496" spans="2:8">
      <c r="B3496" s="293">
        <f>'Historical VAR Data'!B2487</f>
        <v>42033</v>
      </c>
      <c r="C3496" s="292" t="str">
        <f>'Historical VAR Data'!F2487</f>
        <v>77.01</v>
      </c>
      <c r="D3496" s="329">
        <f t="shared" si="108"/>
        <v>-0.24956148898850125</v>
      </c>
      <c r="E3496" s="329">
        <v>-6.9632495164409034E-3</v>
      </c>
      <c r="G3496">
        <v>3485</v>
      </c>
      <c r="H3496">
        <f t="shared" ca="1" si="109"/>
        <v>-4.4222814059652537E-3</v>
      </c>
    </row>
    <row r="3497" spans="2:8">
      <c r="B3497" s="293">
        <f>'Historical VAR Data'!B3546</f>
        <v>40462</v>
      </c>
      <c r="C3497" s="292" t="str">
        <f>'Historical VAR Data'!F3546</f>
        <v>102.62</v>
      </c>
      <c r="D3497" s="329">
        <f t="shared" si="108"/>
        <v>0.71519304696640496</v>
      </c>
      <c r="E3497" s="329">
        <v>-6.9672924327462632E-3</v>
      </c>
      <c r="G3497">
        <v>3486</v>
      </c>
      <c r="H3497">
        <f t="shared" ca="1" si="109"/>
        <v>1.624934318043339E-2</v>
      </c>
    </row>
    <row r="3498" spans="2:8">
      <c r="B3498" s="293">
        <f>'Historical VAR Data'!B4508</f>
        <v>39036</v>
      </c>
      <c r="C3498" s="292" t="str">
        <f>'Historical VAR Data'!F4508</f>
        <v>59.83</v>
      </c>
      <c r="D3498" s="329">
        <f t="shared" si="108"/>
        <v>-0.29957855303207681</v>
      </c>
      <c r="E3498" s="329">
        <v>-6.9709543568465017E-3</v>
      </c>
      <c r="G3498">
        <v>3487</v>
      </c>
      <c r="H3498">
        <f t="shared" ca="1" si="109"/>
        <v>-2.2476304044585966E-2</v>
      </c>
    </row>
    <row r="3499" spans="2:8">
      <c r="B3499" s="293">
        <f>'Historical VAR Data'!B1255</f>
        <v>43861</v>
      </c>
      <c r="C3499" s="292" t="str">
        <f>'Historical VAR Data'!F1255</f>
        <v>85.42</v>
      </c>
      <c r="D3499" s="329">
        <f t="shared" si="108"/>
        <v>-3.2177656922728337E-2</v>
      </c>
      <c r="E3499" s="329">
        <v>-6.975122064636065E-3</v>
      </c>
      <c r="G3499">
        <v>3488</v>
      </c>
      <c r="H3499">
        <f t="shared" ca="1" si="109"/>
        <v>-3.2028398225591739E-2</v>
      </c>
    </row>
    <row r="3500" spans="2:8">
      <c r="B3500" s="293">
        <f>'Historical VAR Data'!B3897</f>
        <v>39948</v>
      </c>
      <c r="C3500" s="292" t="str">
        <f>'Historical VAR Data'!F3897</f>
        <v>88.26</v>
      </c>
      <c r="D3500" s="329">
        <f t="shared" si="108"/>
        <v>8.9226212513883796E-2</v>
      </c>
      <c r="E3500" s="329">
        <v>-6.975697569756867E-3</v>
      </c>
      <c r="G3500">
        <v>3489</v>
      </c>
      <c r="H3500">
        <f t="shared" ca="1" si="109"/>
        <v>2.2660488456324693E-2</v>
      </c>
    </row>
    <row r="3501" spans="2:8">
      <c r="B3501" s="293">
        <f>'Historical VAR Data'!B4131</f>
        <v>39594</v>
      </c>
      <c r="C3501" s="292" t="str">
        <f>'Historical VAR Data'!F4131</f>
        <v>81.03</v>
      </c>
      <c r="D3501" s="329">
        <f t="shared" si="108"/>
        <v>-0.10936469553748079</v>
      </c>
      <c r="E3501" s="329">
        <v>-6.9852941176469759E-3</v>
      </c>
      <c r="G3501">
        <v>3490</v>
      </c>
      <c r="H3501">
        <f t="shared" ca="1" si="109"/>
        <v>1.5045153189694509E-2</v>
      </c>
    </row>
    <row r="3502" spans="2:8">
      <c r="B3502" s="293">
        <f>'Historical VAR Data'!B1324</f>
        <v>43762</v>
      </c>
      <c r="C3502" s="292" t="str">
        <f>'Historical VAR Data'!F1324</f>
        <v>90.98</v>
      </c>
      <c r="D3502" s="329">
        <f t="shared" si="108"/>
        <v>0.25576259489302966</v>
      </c>
      <c r="E3502" s="329">
        <v>-6.9853743724077773E-3</v>
      </c>
      <c r="G3502">
        <v>3491</v>
      </c>
      <c r="H3502">
        <f t="shared" ca="1" si="109"/>
        <v>-1.854481770176215E-2</v>
      </c>
    </row>
    <row r="3503" spans="2:8">
      <c r="B3503" s="293">
        <f>'Historical VAR Data'!B2876</f>
        <v>41452</v>
      </c>
      <c r="C3503" s="292" t="str">
        <f>'Historical VAR Data'!F2876</f>
        <v>72.45</v>
      </c>
      <c r="D3503" s="329">
        <f t="shared" si="108"/>
        <v>-0.83307220865397913</v>
      </c>
      <c r="E3503" s="329">
        <v>-6.9901315789472444E-3</v>
      </c>
      <c r="G3503">
        <v>3492</v>
      </c>
      <c r="H3503">
        <f t="shared" ca="1" si="109"/>
        <v>5.6637062487624578E-3</v>
      </c>
    </row>
    <row r="3504" spans="2:8">
      <c r="B3504" s="293">
        <f>'Historical VAR Data'!B101</f>
        <v>45566</v>
      </c>
      <c r="C3504" s="292" t="str">
        <f>'Historical VAR Data'!F101</f>
        <v>434.02</v>
      </c>
      <c r="D3504" s="329">
        <f t="shared" si="108"/>
        <v>4.6675372159832857</v>
      </c>
      <c r="E3504" s="329">
        <v>-7.0010066806991912E-3</v>
      </c>
      <c r="G3504">
        <v>3493</v>
      </c>
      <c r="H3504">
        <f t="shared" ca="1" si="109"/>
        <v>-7.1518823582196614E-3</v>
      </c>
    </row>
    <row r="3505" spans="2:8">
      <c r="B3505" s="293">
        <f>'Historical VAR Data'!B2524</f>
        <v>41978</v>
      </c>
      <c r="C3505" s="292" t="str">
        <f>'Historical VAR Data'!F2524</f>
        <v>76.58</v>
      </c>
      <c r="D3505" s="329">
        <f t="shared" si="108"/>
        <v>0.15400843881856538</v>
      </c>
      <c r="E3505" s="329">
        <v>-7.0020746887967614E-3</v>
      </c>
      <c r="G3505">
        <v>3494</v>
      </c>
      <c r="H3505">
        <f t="shared" ca="1" si="109"/>
        <v>-1.7968136601353601E-2</v>
      </c>
    </row>
    <row r="3506" spans="2:8">
      <c r="B3506" s="293">
        <f>'Historical VAR Data'!B4498</f>
        <v>39050</v>
      </c>
      <c r="C3506" s="292" t="str">
        <f>'Historical VAR Data'!F4498</f>
        <v>66.36</v>
      </c>
      <c r="D3506" s="329">
        <f t="shared" si="108"/>
        <v>-0.32772768716442102</v>
      </c>
      <c r="E3506" s="329">
        <v>-7.0327697142001924E-3</v>
      </c>
      <c r="G3506">
        <v>3495</v>
      </c>
      <c r="H3506">
        <f t="shared" ca="1" si="109"/>
        <v>1.4432564560650254E-2</v>
      </c>
    </row>
    <row r="3507" spans="2:8">
      <c r="B3507" s="293">
        <f>'Historical VAR Data'!B1441</f>
        <v>43587</v>
      </c>
      <c r="C3507" s="292" t="str">
        <f>'Historical VAR Data'!F1441</f>
        <v>98.71</v>
      </c>
      <c r="D3507" s="329">
        <f t="shared" si="108"/>
        <v>5.0679099939182203E-4</v>
      </c>
      <c r="E3507" s="329">
        <v>-7.0415451161855236E-3</v>
      </c>
      <c r="G3507">
        <v>3496</v>
      </c>
      <c r="H3507">
        <f t="shared" ca="1" si="109"/>
        <v>-3.9703898981612494E-2</v>
      </c>
    </row>
    <row r="3508" spans="2:8">
      <c r="B3508" s="293">
        <f>'Historical VAR Data'!B1744</f>
        <v>43132</v>
      </c>
      <c r="C3508" s="292" t="str">
        <f>'Historical VAR Data'!F1744</f>
        <v>98.66</v>
      </c>
      <c r="D3508" s="329">
        <f t="shared" si="108"/>
        <v>1.5542974781265989E-2</v>
      </c>
      <c r="E3508" s="329">
        <v>-7.0450885668277259E-3</v>
      </c>
      <c r="G3508">
        <v>3497</v>
      </c>
      <c r="H3508">
        <f t="shared" ca="1" si="109"/>
        <v>-9.8832619429796379E-3</v>
      </c>
    </row>
    <row r="3509" spans="2:8">
      <c r="B3509" s="293">
        <f>'Historical VAR Data'!B3656</f>
        <v>40305</v>
      </c>
      <c r="C3509" s="292" t="str">
        <f>'Historical VAR Data'!F3656</f>
        <v>97.15</v>
      </c>
      <c r="D3509" s="329">
        <f t="shared" si="108"/>
        <v>-0.67585332488071803</v>
      </c>
      <c r="E3509" s="329">
        <v>-7.0523303352411863E-3</v>
      </c>
      <c r="G3509">
        <v>3498</v>
      </c>
      <c r="H3509">
        <f t="shared" ca="1" si="109"/>
        <v>-1.4031915950323147E-2</v>
      </c>
    </row>
    <row r="3510" spans="2:8">
      <c r="B3510" s="293">
        <f>'Historical VAR Data'!B273</f>
        <v>45308</v>
      </c>
      <c r="C3510" s="292" t="str">
        <f>'Historical VAR Data'!F273</f>
        <v>299.71</v>
      </c>
      <c r="D3510" s="329">
        <f t="shared" si="108"/>
        <v>4.3376669634906495</v>
      </c>
      <c r="E3510" s="329">
        <v>-7.0567187914126542E-3</v>
      </c>
      <c r="G3510">
        <v>3499</v>
      </c>
      <c r="H3510">
        <f t="shared" ca="1" si="109"/>
        <v>-3.6037990115038596E-2</v>
      </c>
    </row>
    <row r="3511" spans="2:8">
      <c r="B3511" s="293">
        <f>'Historical VAR Data'!B4556</f>
        <v>38965</v>
      </c>
      <c r="C3511" s="292" t="str">
        <f>'Historical VAR Data'!F4556</f>
        <v>56.15</v>
      </c>
      <c r="D3511" s="329">
        <f t="shared" si="108"/>
        <v>-0.33289770702150412</v>
      </c>
      <c r="E3511" s="329">
        <v>-7.0733863837311867E-3</v>
      </c>
      <c r="G3511">
        <v>3500</v>
      </c>
      <c r="H3511">
        <f t="shared" ca="1" si="109"/>
        <v>4.7528345734187544E-3</v>
      </c>
    </row>
    <row r="3512" spans="2:8">
      <c r="B3512" s="293">
        <f>'Historical VAR Data'!B1252</f>
        <v>43866</v>
      </c>
      <c r="C3512" s="292" t="str">
        <f>'Historical VAR Data'!F1252</f>
        <v>84.17</v>
      </c>
      <c r="D3512" s="329">
        <f t="shared" si="108"/>
        <v>0.17769693577724924</v>
      </c>
      <c r="E3512" s="329">
        <v>-7.0779756989500335E-3</v>
      </c>
      <c r="G3512">
        <v>3501</v>
      </c>
      <c r="H3512">
        <f t="shared" ca="1" si="109"/>
        <v>2.2444267299710215E-2</v>
      </c>
    </row>
    <row r="3513" spans="2:8">
      <c r="B3513" s="293">
        <f>'Historical VAR Data'!B2204</f>
        <v>42452</v>
      </c>
      <c r="C3513" s="292" t="str">
        <f>'Historical VAR Data'!F2204</f>
        <v>71.47</v>
      </c>
      <c r="D3513" s="329">
        <f t="shared" si="108"/>
        <v>-5.5254461335095921E-2</v>
      </c>
      <c r="E3513" s="329">
        <v>-7.0853014726313572E-3</v>
      </c>
      <c r="G3513">
        <v>3502</v>
      </c>
      <c r="H3513">
        <f t="shared" ca="1" si="109"/>
        <v>3.2827995792219676E-3</v>
      </c>
    </row>
    <row r="3514" spans="2:8">
      <c r="B3514" s="293">
        <f>'Historical VAR Data'!B2861</f>
        <v>41473</v>
      </c>
      <c r="C3514" s="292" t="str">
        <f>'Historical VAR Data'!F2861</f>
        <v>75.65</v>
      </c>
      <c r="D3514" s="329">
        <f t="shared" si="108"/>
        <v>-0.22750944552231187</v>
      </c>
      <c r="E3514" s="329">
        <v>-7.0875442971517532E-3</v>
      </c>
      <c r="G3514">
        <v>3503</v>
      </c>
      <c r="H3514">
        <f t="shared" ca="1" si="109"/>
        <v>1.9587757868787491E-2</v>
      </c>
    </row>
    <row r="3515" spans="2:8">
      <c r="B3515" s="293">
        <f>'Historical VAR Data'!B1836</f>
        <v>42998</v>
      </c>
      <c r="C3515" s="292" t="str">
        <f>'Historical VAR Data'!F1836</f>
        <v>97.93</v>
      </c>
      <c r="D3515" s="329">
        <f t="shared" si="108"/>
        <v>1.1215337954939344</v>
      </c>
      <c r="E3515" s="329">
        <v>-7.0972320794888844E-3</v>
      </c>
      <c r="G3515">
        <v>3504</v>
      </c>
      <c r="H3515">
        <f t="shared" ca="1" si="109"/>
        <v>3.3584514538242687E-3</v>
      </c>
    </row>
    <row r="3516" spans="2:8">
      <c r="B3516" s="293">
        <f>'Historical VAR Data'!B4733</f>
        <v>38705</v>
      </c>
      <c r="C3516" s="292" t="str">
        <f>'Historical VAR Data'!F4733</f>
        <v>46.16</v>
      </c>
      <c r="D3516" s="329">
        <f t="shared" si="108"/>
        <v>3.1969595349877034E-2</v>
      </c>
      <c r="E3516" s="329">
        <v>-7.0983007098301869E-3</v>
      </c>
      <c r="G3516">
        <v>3505</v>
      </c>
      <c r="H3516">
        <f t="shared" ca="1" si="109"/>
        <v>1.3360393570022215E-2</v>
      </c>
    </row>
    <row r="3517" spans="2:8">
      <c r="B3517" s="293">
        <f>'Historical VAR Data'!B4800</f>
        <v>38604</v>
      </c>
      <c r="C3517" s="292" t="str">
        <f>'Historical VAR Data'!F4800</f>
        <v>44.73</v>
      </c>
      <c r="D3517" s="329">
        <f t="shared" si="108"/>
        <v>-0.41712275215011729</v>
      </c>
      <c r="E3517" s="329">
        <v>-7.103218645948952E-3</v>
      </c>
      <c r="G3517">
        <v>3506</v>
      </c>
      <c r="H3517">
        <f t="shared" ca="1" si="109"/>
        <v>-3.2589511118416841E-4</v>
      </c>
    </row>
    <row r="3518" spans="2:8">
      <c r="B3518" s="293">
        <f>'Historical VAR Data'!B2962</f>
        <v>41325</v>
      </c>
      <c r="C3518" s="292" t="str">
        <f>'Historical VAR Data'!F2962</f>
        <v>76.74</v>
      </c>
      <c r="D3518" s="329">
        <f t="shared" si="108"/>
        <v>-3.4959758551307861E-2</v>
      </c>
      <c r="E3518" s="329">
        <v>-7.1160564109200583E-3</v>
      </c>
      <c r="G3518">
        <v>3507</v>
      </c>
      <c r="H3518">
        <f t="shared" ca="1" si="109"/>
        <v>1.5540737482893092E-2</v>
      </c>
    </row>
    <row r="3519" spans="2:8">
      <c r="B3519" s="293">
        <f>'Historical VAR Data'!B2897</f>
        <v>41423</v>
      </c>
      <c r="C3519" s="292" t="str">
        <f>'Historical VAR Data'!F2897</f>
        <v>79.52</v>
      </c>
      <c r="D3519" s="329">
        <f t="shared" si="108"/>
        <v>-0.78485430588999217</v>
      </c>
      <c r="E3519" s="329">
        <v>-7.1169933824448417E-3</v>
      </c>
      <c r="G3519">
        <v>3508</v>
      </c>
      <c r="H3519">
        <f t="shared" ca="1" si="109"/>
        <v>4.1163148972955609E-2</v>
      </c>
    </row>
    <row r="3520" spans="2:8">
      <c r="B3520" s="293">
        <f>'Historical VAR Data'!B153</f>
        <v>45491</v>
      </c>
      <c r="C3520" s="292" t="str">
        <f>'Historical VAR Data'!F153</f>
        <v>369.61</v>
      </c>
      <c r="D3520" s="329">
        <f t="shared" si="108"/>
        <v>3.0192474989125713</v>
      </c>
      <c r="E3520" s="329">
        <v>-7.1186804921290958E-3</v>
      </c>
      <c r="G3520">
        <v>3509</v>
      </c>
      <c r="H3520">
        <f t="shared" ca="1" si="109"/>
        <v>7.9790095220768353E-3</v>
      </c>
    </row>
    <row r="3521" spans="2:8">
      <c r="B3521" s="293">
        <f>'Historical VAR Data'!B929</f>
        <v>44343</v>
      </c>
      <c r="C3521" s="292" t="str">
        <f>'Historical VAR Data'!F929</f>
        <v>91.96</v>
      </c>
      <c r="D3521" s="329">
        <f t="shared" si="108"/>
        <v>-2.9138513513513566E-2</v>
      </c>
      <c r="E3521" s="329">
        <v>-7.1258907363421593E-3</v>
      </c>
      <c r="G3521">
        <v>3510</v>
      </c>
      <c r="H3521">
        <f t="shared" ca="1" si="109"/>
        <v>-5.0739863611081971E-3</v>
      </c>
    </row>
    <row r="3522" spans="2:8">
      <c r="B3522" s="293">
        <f>'Historical VAR Data'!B3619</f>
        <v>40358</v>
      </c>
      <c r="C3522" s="292" t="str">
        <f>'Historical VAR Data'!F3619</f>
        <v>94.72</v>
      </c>
      <c r="D3522" s="329">
        <f t="shared" si="108"/>
        <v>4.2247570764672622E-4</v>
      </c>
      <c r="E3522" s="329">
        <v>-7.1278825995807838E-3</v>
      </c>
      <c r="G3522">
        <v>3511</v>
      </c>
      <c r="H3522">
        <f t="shared" ca="1" si="109"/>
        <v>2.627413260882544E-2</v>
      </c>
    </row>
    <row r="3523" spans="2:8">
      <c r="B3523" s="293">
        <f>'Historical VAR Data'!B1613</f>
        <v>43322</v>
      </c>
      <c r="C3523" s="292" t="str">
        <f>'Historical VAR Data'!F1613</f>
        <v>94.68</v>
      </c>
      <c r="D3523" s="329">
        <f t="shared" si="108"/>
        <v>-6.6916329949738756E-2</v>
      </c>
      <c r="E3523" s="329">
        <v>-7.1308724832213994E-3</v>
      </c>
      <c r="G3523">
        <v>3512</v>
      </c>
      <c r="H3523">
        <f t="shared" ca="1" si="109"/>
        <v>1.0106454955160826E-2</v>
      </c>
    </row>
    <row r="3524" spans="2:8">
      <c r="B3524" s="293">
        <f>'Historical VAR Data'!B3842</f>
        <v>40025</v>
      </c>
      <c r="C3524" s="292" t="str">
        <f>'Historical VAR Data'!F3842</f>
        <v>101.47</v>
      </c>
      <c r="D3524" s="329">
        <f t="shared" si="108"/>
        <v>0.33267664827948512</v>
      </c>
      <c r="E3524" s="329">
        <v>-7.1428571428571817E-3</v>
      </c>
      <c r="G3524">
        <v>3513</v>
      </c>
      <c r="H3524">
        <f t="shared" ca="1" si="109"/>
        <v>7.2541975837826338E-3</v>
      </c>
    </row>
    <row r="3525" spans="2:8">
      <c r="B3525" s="293">
        <f>'Historical VAR Data'!B2559</f>
        <v>41925</v>
      </c>
      <c r="C3525" s="292" t="str">
        <f>'Historical VAR Data'!F2559</f>
        <v>76.14</v>
      </c>
      <c r="D3525" s="329">
        <f t="shared" si="108"/>
        <v>-0.20155201342281878</v>
      </c>
      <c r="E3525" s="329">
        <v>-7.1717303429390689E-3</v>
      </c>
      <c r="G3525">
        <v>3514</v>
      </c>
      <c r="H3525">
        <f t="shared" ca="1" si="109"/>
        <v>-7.2300972061609898E-3</v>
      </c>
    </row>
    <row r="3526" spans="2:8">
      <c r="B3526" s="293">
        <f>'Historical VAR Data'!B1977</f>
        <v>42789</v>
      </c>
      <c r="C3526" s="292" t="str">
        <f>'Historical VAR Data'!F1977</f>
        <v>95.36</v>
      </c>
      <c r="D3526" s="329">
        <f t="shared" si="108"/>
        <v>-7.8914324350429846E-2</v>
      </c>
      <c r="E3526" s="329">
        <v>-7.1837584591358432E-3</v>
      </c>
      <c r="G3526">
        <v>3515</v>
      </c>
      <c r="H3526">
        <f t="shared" ca="1" si="109"/>
        <v>-7.4784912623546028E-3</v>
      </c>
    </row>
    <row r="3527" spans="2:8">
      <c r="B3527" s="293">
        <f>'Historical VAR Data'!B3548</f>
        <v>40458</v>
      </c>
      <c r="C3527" s="292" t="str">
        <f>'Historical VAR Data'!F3548</f>
        <v>103.53</v>
      </c>
      <c r="D3527" s="329">
        <f t="shared" si="108"/>
        <v>0.12251978748780219</v>
      </c>
      <c r="E3527" s="329">
        <v>-7.1921749136939009E-3</v>
      </c>
      <c r="G3527">
        <v>3516</v>
      </c>
      <c r="H3527">
        <f t="shared" ca="1" si="109"/>
        <v>1.3975629693461608E-3</v>
      </c>
    </row>
    <row r="3528" spans="2:8">
      <c r="B3528" s="293">
        <f>'Historical VAR Data'!B3206</f>
        <v>40963</v>
      </c>
      <c r="C3528" s="292" t="str">
        <f>'Historical VAR Data'!F3206</f>
        <v>92.23</v>
      </c>
      <c r="D3528" s="329">
        <f t="shared" si="108"/>
        <v>1.6196562362274115E-2</v>
      </c>
      <c r="E3528" s="329">
        <v>-7.2120559741657873E-3</v>
      </c>
      <c r="G3528">
        <v>3517</v>
      </c>
      <c r="H3528">
        <f t="shared" ca="1" si="109"/>
        <v>-4.8926285856686991E-4</v>
      </c>
    </row>
    <row r="3529" spans="2:8">
      <c r="B3529" s="293">
        <f>'Historical VAR Data'!B1633</f>
        <v>43294</v>
      </c>
      <c r="C3529" s="292" t="str">
        <f>'Historical VAR Data'!F1633</f>
        <v>90.76</v>
      </c>
      <c r="D3529" s="329">
        <f t="shared" si="108"/>
        <v>0.26990345599552268</v>
      </c>
      <c r="E3529" s="329">
        <v>-7.2194268212644559E-3</v>
      </c>
      <c r="G3529">
        <v>3518</v>
      </c>
      <c r="H3529">
        <f t="shared" ca="1" si="109"/>
        <v>1.3941932914650783E-2</v>
      </c>
    </row>
    <row r="3530" spans="2:8">
      <c r="B3530" s="293">
        <f>'Historical VAR Data'!B2825</f>
        <v>41528</v>
      </c>
      <c r="C3530" s="292" t="str">
        <f>'Historical VAR Data'!F2825</f>
        <v>71.47</v>
      </c>
      <c r="D3530" s="329">
        <f t="shared" si="108"/>
        <v>-0.22374280438796562</v>
      </c>
      <c r="E3530" s="329">
        <v>-7.2232254479788309E-3</v>
      </c>
      <c r="G3530">
        <v>3519</v>
      </c>
      <c r="H3530">
        <f t="shared" ca="1" si="109"/>
        <v>2.191916416323254E-2</v>
      </c>
    </row>
    <row r="3531" spans="2:8">
      <c r="B3531" s="293">
        <f>'Historical VAR Data'!B1549</f>
        <v>43423</v>
      </c>
      <c r="C3531" s="292" t="str">
        <f>'Historical VAR Data'!F1549</f>
        <v>92.07</v>
      </c>
      <c r="D3531" s="329">
        <f t="shared" si="108"/>
        <v>0.19742489270386257</v>
      </c>
      <c r="E3531" s="329">
        <v>-7.2244985982316337E-3</v>
      </c>
      <c r="G3531">
        <v>3520</v>
      </c>
      <c r="H3531">
        <f t="shared" ca="1" si="109"/>
        <v>8.7193626056131096E-3</v>
      </c>
    </row>
    <row r="3532" spans="2:8">
      <c r="B3532" s="293">
        <f>'Historical VAR Data'!B2990</f>
        <v>41285</v>
      </c>
      <c r="C3532" s="292" t="str">
        <f>'Historical VAR Data'!F2990</f>
        <v>76.89</v>
      </c>
      <c r="D3532" s="329">
        <f t="shared" ref="D3532:D3595" si="110">(C3532-C3533)/C3533</f>
        <v>-0.2617378780604897</v>
      </c>
      <c r="E3532" s="329">
        <v>-7.2304712717882798E-3</v>
      </c>
      <c r="G3532">
        <v>3521</v>
      </c>
      <c r="H3532">
        <f t="shared" ca="1" si="109"/>
        <v>1.5539678722026268E-2</v>
      </c>
    </row>
    <row r="3533" spans="2:8">
      <c r="B3533" s="293">
        <f>'Historical VAR Data'!B1770</f>
        <v>43095</v>
      </c>
      <c r="C3533" s="292" t="str">
        <f>'Historical VAR Data'!F1770</f>
        <v>104.15</v>
      </c>
      <c r="D3533" s="329">
        <f t="shared" si="110"/>
        <v>2.7829862824435087E-2</v>
      </c>
      <c r="E3533" s="329">
        <v>-7.2443046420740728E-3</v>
      </c>
      <c r="G3533">
        <v>3522</v>
      </c>
      <c r="H3533">
        <f t="shared" ref="H3533:H3596" ca="1" si="111">_xlfn.NORM.INV(RAND(),N$12,N$13)</f>
        <v>4.3490159848909568E-2</v>
      </c>
    </row>
    <row r="3534" spans="2:8">
      <c r="B3534" s="293">
        <f>'Historical VAR Data'!B1687</f>
        <v>43217</v>
      </c>
      <c r="C3534" s="292" t="str">
        <f>'Historical VAR Data'!F1687</f>
        <v>101.33</v>
      </c>
      <c r="D3534" s="329">
        <f t="shared" si="110"/>
        <v>0.32181059222541092</v>
      </c>
      <c r="E3534" s="329">
        <v>-7.2499265210149398E-3</v>
      </c>
      <c r="G3534">
        <v>3523</v>
      </c>
      <c r="H3534">
        <f t="shared" ca="1" si="111"/>
        <v>-1.3580990619147973E-3</v>
      </c>
    </row>
    <row r="3535" spans="2:8">
      <c r="B3535" s="293">
        <f>'Historical VAR Data'!B2952</f>
        <v>41339</v>
      </c>
      <c r="C3535" s="292" t="str">
        <f>'Historical VAR Data'!F2952</f>
        <v>76.66</v>
      </c>
      <c r="D3535" s="329">
        <f t="shared" si="110"/>
        <v>-0.21107337655655042</v>
      </c>
      <c r="E3535" s="329">
        <v>-7.2520072520072818E-3</v>
      </c>
      <c r="G3535">
        <v>3524</v>
      </c>
      <c r="H3535">
        <f t="shared" ca="1" si="111"/>
        <v>1.3985337790769995E-2</v>
      </c>
    </row>
    <row r="3536" spans="2:8">
      <c r="B3536" s="293">
        <f>'Historical VAR Data'!B871</f>
        <v>44426</v>
      </c>
      <c r="C3536" s="292" t="str">
        <f>'Historical VAR Data'!F871</f>
        <v>97.17</v>
      </c>
      <c r="D3536" s="329">
        <f t="shared" si="110"/>
        <v>1.1526362428001773</v>
      </c>
      <c r="E3536" s="329">
        <v>-7.2537801389455838E-3</v>
      </c>
      <c r="G3536">
        <v>3525</v>
      </c>
      <c r="H3536">
        <f t="shared" ca="1" si="111"/>
        <v>-2.1561656276825897E-3</v>
      </c>
    </row>
    <row r="3537" spans="2:8">
      <c r="B3537" s="293">
        <f>'Historical VAR Data'!B4740</f>
        <v>38694</v>
      </c>
      <c r="C3537" s="292" t="str">
        <f>'Historical VAR Data'!F4740</f>
        <v>45.14</v>
      </c>
      <c r="D3537" s="329">
        <f t="shared" si="110"/>
        <v>-0.52141645462256148</v>
      </c>
      <c r="E3537" s="329">
        <v>-7.2575324389707128E-3</v>
      </c>
      <c r="G3537">
        <v>3526</v>
      </c>
      <c r="H3537">
        <f t="shared" ca="1" si="111"/>
        <v>1.1770263916801103E-2</v>
      </c>
    </row>
    <row r="3538" spans="2:8">
      <c r="B3538" s="293">
        <f>'Historical VAR Data'!B1941</f>
        <v>42845</v>
      </c>
      <c r="C3538" s="292" t="str">
        <f>'Historical VAR Data'!F1941</f>
        <v>94.32</v>
      </c>
      <c r="D3538" s="329">
        <f t="shared" si="110"/>
        <v>0.25559105431309886</v>
      </c>
      <c r="E3538" s="329">
        <v>-7.2623934322704128E-3</v>
      </c>
      <c r="G3538">
        <v>3527</v>
      </c>
      <c r="H3538">
        <f t="shared" ca="1" si="111"/>
        <v>-1.426307090228443E-2</v>
      </c>
    </row>
    <row r="3539" spans="2:8">
      <c r="B3539" s="293">
        <f>'Historical VAR Data'!B2385</f>
        <v>42185</v>
      </c>
      <c r="C3539" s="292" t="str">
        <f>'Historical VAR Data'!F2385</f>
        <v>75.12</v>
      </c>
      <c r="D3539" s="329">
        <f t="shared" si="110"/>
        <v>-0.21356783919597983</v>
      </c>
      <c r="E3539" s="329">
        <v>-7.2684022730275825E-3</v>
      </c>
      <c r="G3539">
        <v>3528</v>
      </c>
      <c r="H3539">
        <f t="shared" ca="1" si="111"/>
        <v>-5.8263293998048254E-3</v>
      </c>
    </row>
    <row r="3540" spans="2:8">
      <c r="B3540" s="293">
        <f>'Historical VAR Data'!B1381</f>
        <v>43672</v>
      </c>
      <c r="C3540" s="292" t="str">
        <f>'Historical VAR Data'!F1381</f>
        <v>95.52</v>
      </c>
      <c r="D3540" s="329">
        <f t="shared" si="110"/>
        <v>0.3207964601769912</v>
      </c>
      <c r="E3540" s="329">
        <v>-7.2749948035751699E-3</v>
      </c>
      <c r="G3540">
        <v>3529</v>
      </c>
      <c r="H3540">
        <f t="shared" ca="1" si="111"/>
        <v>-2.7621972818561913E-3</v>
      </c>
    </row>
    <row r="3541" spans="2:8">
      <c r="B3541" s="293">
        <f>'Historical VAR Data'!B3139</f>
        <v>41064</v>
      </c>
      <c r="C3541" s="292" t="str">
        <f>'Historical VAR Data'!F3139</f>
        <v>72.32</v>
      </c>
      <c r="D3541" s="329">
        <f t="shared" si="110"/>
        <v>-0.55013684996267731</v>
      </c>
      <c r="E3541" s="329">
        <v>-7.2752230610844361E-3</v>
      </c>
      <c r="G3541">
        <v>3530</v>
      </c>
      <c r="H3541">
        <f t="shared" ca="1" si="111"/>
        <v>3.6688601847785683E-2</v>
      </c>
    </row>
    <row r="3542" spans="2:8">
      <c r="B3542" s="293">
        <f>'Historical VAR Data'!B454</f>
        <v>45042</v>
      </c>
      <c r="C3542" s="292" t="str">
        <f>'Historical VAR Data'!F454</f>
        <v>160.76</v>
      </c>
      <c r="D3542" s="329">
        <f t="shared" si="110"/>
        <v>1.4087503745879533</v>
      </c>
      <c r="E3542" s="329">
        <v>-7.2866493763122566E-3</v>
      </c>
      <c r="G3542">
        <v>3531</v>
      </c>
      <c r="H3542">
        <f t="shared" ca="1" si="111"/>
        <v>1.4985349197803975E-2</v>
      </c>
    </row>
    <row r="3543" spans="2:8">
      <c r="B3543" s="293">
        <f>'Historical VAR Data'!B2731</f>
        <v>41667</v>
      </c>
      <c r="C3543" s="292" t="str">
        <f>'Historical VAR Data'!F2731</f>
        <v>66.74</v>
      </c>
      <c r="D3543" s="329">
        <f t="shared" si="110"/>
        <v>0.32499503672821123</v>
      </c>
      <c r="E3543" s="329">
        <v>-7.288412910903006E-3</v>
      </c>
      <c r="G3543">
        <v>3532</v>
      </c>
      <c r="H3543">
        <f t="shared" ca="1" si="111"/>
        <v>-8.8507300187581281E-3</v>
      </c>
    </row>
    <row r="3544" spans="2:8">
      <c r="B3544" s="293">
        <f>'Historical VAR Data'!B4715</f>
        <v>38730</v>
      </c>
      <c r="C3544" s="292" t="str">
        <f>'Historical VAR Data'!F4715</f>
        <v>50.37</v>
      </c>
      <c r="D3544" s="329">
        <f t="shared" si="110"/>
        <v>-0.36094899771631561</v>
      </c>
      <c r="E3544" s="329">
        <v>-7.2920772566023757E-3</v>
      </c>
      <c r="G3544">
        <v>3533</v>
      </c>
      <c r="H3544">
        <f t="shared" ca="1" si="111"/>
        <v>-8.9795996126343213E-3</v>
      </c>
    </row>
    <row r="3545" spans="2:8">
      <c r="B3545" s="293">
        <f>'Historical VAR Data'!B2258</f>
        <v>42374</v>
      </c>
      <c r="C3545" s="292" t="str">
        <f>'Historical VAR Data'!F2258</f>
        <v>78.82</v>
      </c>
      <c r="D3545" s="329">
        <f t="shared" si="110"/>
        <v>-0.19051042415528407</v>
      </c>
      <c r="E3545" s="329">
        <v>-7.3047858942067063E-3</v>
      </c>
      <c r="G3545">
        <v>3534</v>
      </c>
      <c r="H3545">
        <f t="shared" ca="1" si="111"/>
        <v>-1.9217203370236842E-3</v>
      </c>
    </row>
    <row r="3546" spans="2:8">
      <c r="B3546" s="293">
        <f>'Historical VAR Data'!B1854</f>
        <v>42971</v>
      </c>
      <c r="C3546" s="292" t="str">
        <f>'Historical VAR Data'!F1854</f>
        <v>97.37</v>
      </c>
      <c r="D3546" s="329">
        <f t="shared" si="110"/>
        <v>5.882992605480656E-2</v>
      </c>
      <c r="E3546" s="329">
        <v>-7.3401977775512167E-3</v>
      </c>
      <c r="G3546">
        <v>3535</v>
      </c>
      <c r="H3546">
        <f t="shared" ca="1" si="111"/>
        <v>-4.2229078247636165E-3</v>
      </c>
    </row>
    <row r="3547" spans="2:8">
      <c r="B3547" s="293">
        <f>'Historical VAR Data'!B1318</f>
        <v>43770</v>
      </c>
      <c r="C3547" s="292" t="str">
        <f>'Historical VAR Data'!F1318</f>
        <v>91.96</v>
      </c>
      <c r="D3547" s="329">
        <f t="shared" si="110"/>
        <v>-7.9755829080356375E-2</v>
      </c>
      <c r="E3547" s="329">
        <v>-7.3402417962004189E-3</v>
      </c>
      <c r="G3547">
        <v>3536</v>
      </c>
      <c r="H3547">
        <f t="shared" ca="1" si="111"/>
        <v>1.1646078548512821E-2</v>
      </c>
    </row>
    <row r="3548" spans="2:8">
      <c r="B3548" s="293">
        <f>'Historical VAR Data'!B1700</f>
        <v>43200</v>
      </c>
      <c r="C3548" s="292" t="str">
        <f>'Historical VAR Data'!F1700</f>
        <v>99.93</v>
      </c>
      <c r="D3548" s="329">
        <f t="shared" si="110"/>
        <v>0.29914196567862722</v>
      </c>
      <c r="E3548" s="329">
        <v>-7.3507499751663341E-3</v>
      </c>
      <c r="G3548">
        <v>3537</v>
      </c>
      <c r="H3548">
        <f t="shared" ca="1" si="111"/>
        <v>9.4895605137877235E-3</v>
      </c>
    </row>
    <row r="3549" spans="2:8">
      <c r="B3549" s="293">
        <f>'Historical VAR Data'!B4326</f>
        <v>39303</v>
      </c>
      <c r="C3549" s="292" t="str">
        <f>'Historical VAR Data'!F4326</f>
        <v>76.92</v>
      </c>
      <c r="D3549" s="329">
        <f t="shared" si="110"/>
        <v>-0.66068198861881855</v>
      </c>
      <c r="E3549" s="329">
        <v>-7.355787843592634E-3</v>
      </c>
      <c r="G3549">
        <v>3538</v>
      </c>
      <c r="H3549">
        <f t="shared" ca="1" si="111"/>
        <v>3.6484755957360435E-2</v>
      </c>
    </row>
    <row r="3550" spans="2:8">
      <c r="B3550" s="293">
        <f>'Historical VAR Data'!B355</f>
        <v>45184</v>
      </c>
      <c r="C3550" s="292" t="str">
        <f>'Historical VAR Data'!F355</f>
        <v>226.69</v>
      </c>
      <c r="D3550" s="329">
        <f t="shared" si="110"/>
        <v>1.3082170858364732</v>
      </c>
      <c r="E3550" s="329">
        <v>-7.3564829005561445E-3</v>
      </c>
      <c r="G3550">
        <v>3539</v>
      </c>
      <c r="H3550">
        <f t="shared" ca="1" si="111"/>
        <v>-3.9490265240462653E-2</v>
      </c>
    </row>
    <row r="3551" spans="2:8">
      <c r="B3551" s="293">
        <f>'Historical VAR Data'!B1574</f>
        <v>43384</v>
      </c>
      <c r="C3551" s="292" t="str">
        <f>'Historical VAR Data'!F1574</f>
        <v>98.21</v>
      </c>
      <c r="D3551" s="329">
        <f t="shared" si="110"/>
        <v>0.23783715654146698</v>
      </c>
      <c r="E3551" s="329">
        <v>-7.3782090155650295E-3</v>
      </c>
      <c r="G3551">
        <v>3540</v>
      </c>
      <c r="H3551">
        <f t="shared" ca="1" si="111"/>
        <v>7.0026650337182252E-3</v>
      </c>
    </row>
    <row r="3552" spans="2:8">
      <c r="B3552" s="293">
        <f>'Historical VAR Data'!B2251</f>
        <v>42383</v>
      </c>
      <c r="C3552" s="292" t="str">
        <f>'Historical VAR Data'!F2251</f>
        <v>79.34</v>
      </c>
      <c r="D3552" s="329">
        <f t="shared" si="110"/>
        <v>-0.11912956589319408</v>
      </c>
      <c r="E3552" s="329">
        <v>-7.3814587764294178E-3</v>
      </c>
      <c r="G3552">
        <v>3541</v>
      </c>
      <c r="H3552">
        <f t="shared" ca="1" si="111"/>
        <v>-2.1040524740542282E-2</v>
      </c>
    </row>
    <row r="3553" spans="2:8">
      <c r="B3553" s="293">
        <f>'Historical VAR Data'!B4166</f>
        <v>39539</v>
      </c>
      <c r="C3553" s="292" t="str">
        <f>'Historical VAR Data'!F4166</f>
        <v>90.07</v>
      </c>
      <c r="D3553" s="329">
        <f t="shared" si="110"/>
        <v>6.3902669501535517E-2</v>
      </c>
      <c r="E3553" s="329">
        <v>-7.3837337447652824E-3</v>
      </c>
      <c r="G3553">
        <v>3542</v>
      </c>
      <c r="H3553">
        <f t="shared" ca="1" si="111"/>
        <v>-4.3354599313242551E-2</v>
      </c>
    </row>
    <row r="3554" spans="2:8">
      <c r="B3554" s="293">
        <f>'Historical VAR Data'!B3436</f>
        <v>40623</v>
      </c>
      <c r="C3554" s="292" t="str">
        <f>'Historical VAR Data'!F3436</f>
        <v>84.66</v>
      </c>
      <c r="D3554" s="329">
        <f t="shared" si="110"/>
        <v>-1.2481045141724103E-2</v>
      </c>
      <c r="E3554" s="329">
        <v>-7.3865634892720088E-3</v>
      </c>
      <c r="G3554">
        <v>3543</v>
      </c>
      <c r="H3554">
        <f t="shared" ca="1" si="111"/>
        <v>-4.1367731337567486E-3</v>
      </c>
    </row>
    <row r="3555" spans="2:8">
      <c r="B3555" s="293">
        <f>'Historical VAR Data'!B3372</f>
        <v>40716</v>
      </c>
      <c r="C3555" s="292" t="str">
        <f>'Historical VAR Data'!F3372</f>
        <v>85.73</v>
      </c>
      <c r="D3555" s="329">
        <f t="shared" si="110"/>
        <v>0.1638609828943797</v>
      </c>
      <c r="E3555" s="329">
        <v>-7.4099803172397883E-3</v>
      </c>
      <c r="G3555">
        <v>3544</v>
      </c>
      <c r="H3555">
        <f t="shared" ca="1" si="111"/>
        <v>-5.1609162631248938E-4</v>
      </c>
    </row>
    <row r="3556" spans="2:8">
      <c r="B3556" s="293">
        <f>'Historical VAR Data'!B4379</f>
        <v>39230</v>
      </c>
      <c r="C3556" s="292" t="str">
        <f>'Historical VAR Data'!F4379</f>
        <v>73.66</v>
      </c>
      <c r="D3556" s="329">
        <f t="shared" si="110"/>
        <v>-0.30364908300245796</v>
      </c>
      <c r="E3556" s="329">
        <v>-7.4114000808516E-3</v>
      </c>
      <c r="G3556">
        <v>3545</v>
      </c>
      <c r="H3556">
        <f t="shared" ca="1" si="111"/>
        <v>1.2432245849730798E-2</v>
      </c>
    </row>
    <row r="3557" spans="2:8">
      <c r="B3557" s="293">
        <f>'Historical VAR Data'!B1809</f>
        <v>43039</v>
      </c>
      <c r="C3557" s="292" t="str">
        <f>'Historical VAR Data'!F1809</f>
        <v>105.78</v>
      </c>
      <c r="D3557" s="329">
        <f t="shared" si="110"/>
        <v>1.0798269760125836</v>
      </c>
      <c r="E3557" s="329">
        <v>-7.4129680022519667E-3</v>
      </c>
      <c r="G3557">
        <v>3546</v>
      </c>
      <c r="H3557">
        <f t="shared" ca="1" si="111"/>
        <v>5.3033715710456078E-3</v>
      </c>
    </row>
    <row r="3558" spans="2:8">
      <c r="B3558" s="293">
        <f>'Historical VAR Data'!B4598</f>
        <v>38904</v>
      </c>
      <c r="C3558" s="292" t="str">
        <f>'Historical VAR Data'!F4598</f>
        <v>50.86</v>
      </c>
      <c r="D3558" s="329">
        <f t="shared" si="110"/>
        <v>-0.2054366505233558</v>
      </c>
      <c r="E3558" s="329">
        <v>-7.4160811865730397E-3</v>
      </c>
      <c r="G3558">
        <v>3547</v>
      </c>
      <c r="H3558">
        <f t="shared" ca="1" si="111"/>
        <v>7.9011148475088659E-3</v>
      </c>
    </row>
    <row r="3559" spans="2:8">
      <c r="B3559" s="293">
        <f>'Historical VAR Data'!B2684</f>
        <v>41736</v>
      </c>
      <c r="C3559" s="292" t="str">
        <f>'Historical VAR Data'!F2684</f>
        <v>64.01</v>
      </c>
      <c r="D3559" s="329">
        <f t="shared" si="110"/>
        <v>-0.23806689679800022</v>
      </c>
      <c r="E3559" s="329">
        <v>-7.4430144208402823E-3</v>
      </c>
      <c r="G3559">
        <v>3548</v>
      </c>
      <c r="H3559">
        <f t="shared" ca="1" si="111"/>
        <v>1.7279533587806841E-2</v>
      </c>
    </row>
    <row r="3560" spans="2:8">
      <c r="B3560" s="293">
        <f>'Historical VAR Data'!B3924</f>
        <v>39904</v>
      </c>
      <c r="C3560" s="292" t="str">
        <f>'Historical VAR Data'!F3924</f>
        <v>84.01</v>
      </c>
      <c r="D3560" s="329">
        <f t="shared" si="110"/>
        <v>-1.5007621057568308E-2</v>
      </c>
      <c r="E3560" s="329">
        <v>-7.4432892249526872E-3</v>
      </c>
      <c r="G3560">
        <v>3549</v>
      </c>
      <c r="H3560">
        <f t="shared" ca="1" si="111"/>
        <v>-5.3531647829237032E-4</v>
      </c>
    </row>
    <row r="3561" spans="2:8">
      <c r="B3561" s="293">
        <f>'Historical VAR Data'!B3437</f>
        <v>40620</v>
      </c>
      <c r="C3561" s="292" t="str">
        <f>'Historical VAR Data'!F3437</f>
        <v>85.29</v>
      </c>
      <c r="D3561" s="329">
        <f t="shared" si="110"/>
        <v>0.3065257352941177</v>
      </c>
      <c r="E3561" s="329">
        <v>-7.4479227278017052E-3</v>
      </c>
      <c r="G3561">
        <v>3550</v>
      </c>
      <c r="H3561">
        <f t="shared" ca="1" si="111"/>
        <v>-3.6001622178414429E-3</v>
      </c>
    </row>
    <row r="3562" spans="2:8">
      <c r="B3562" s="293">
        <f>'Historical VAR Data'!B4449</f>
        <v>39125</v>
      </c>
      <c r="C3562" s="292" t="str">
        <f>'Historical VAR Data'!F4449</f>
        <v>65.28</v>
      </c>
      <c r="D3562" s="329">
        <f t="shared" si="110"/>
        <v>-0.18195488721804506</v>
      </c>
      <c r="E3562" s="329">
        <v>-7.4502052607571066E-3</v>
      </c>
      <c r="G3562">
        <v>3551</v>
      </c>
      <c r="H3562">
        <f t="shared" ca="1" si="111"/>
        <v>3.3446731389663462E-2</v>
      </c>
    </row>
    <row r="3563" spans="2:8">
      <c r="B3563" s="293">
        <f>'Historical VAR Data'!B3111</f>
        <v>41102</v>
      </c>
      <c r="C3563" s="292" t="str">
        <f>'Historical VAR Data'!F3111</f>
        <v>79.80</v>
      </c>
      <c r="D3563" s="329">
        <f t="shared" si="110"/>
        <v>-0.33177022274325912</v>
      </c>
      <c r="E3563" s="329">
        <v>-7.4626865671642848E-3</v>
      </c>
      <c r="G3563">
        <v>3552</v>
      </c>
      <c r="H3563">
        <f t="shared" ca="1" si="111"/>
        <v>-1.6438889343914222E-2</v>
      </c>
    </row>
    <row r="3564" spans="2:8">
      <c r="B3564" s="293">
        <f>'Historical VAR Data'!B731</f>
        <v>44631</v>
      </c>
      <c r="C3564" s="292" t="str">
        <f>'Historical VAR Data'!F731</f>
        <v>119.42</v>
      </c>
      <c r="D3564" s="329">
        <f t="shared" si="110"/>
        <v>0.50327291037260835</v>
      </c>
      <c r="E3564" s="329">
        <v>-7.480053191489291E-3</v>
      </c>
      <c r="G3564">
        <v>3553</v>
      </c>
      <c r="H3564">
        <f t="shared" ca="1" si="111"/>
        <v>4.7295402233434314E-3</v>
      </c>
    </row>
    <row r="3565" spans="2:8">
      <c r="B3565" s="293">
        <f>'Historical VAR Data'!B2909</f>
        <v>41407</v>
      </c>
      <c r="C3565" s="292" t="str">
        <f>'Historical VAR Data'!F2909</f>
        <v>79.44</v>
      </c>
      <c r="D3565" s="329">
        <f t="shared" si="110"/>
        <v>5.3022269353128315E-2</v>
      </c>
      <c r="E3565" s="329">
        <v>-7.4962518740630743E-3</v>
      </c>
      <c r="G3565">
        <v>3554</v>
      </c>
      <c r="H3565">
        <f t="shared" ca="1" si="111"/>
        <v>-1.4011332001067829E-2</v>
      </c>
    </row>
    <row r="3566" spans="2:8">
      <c r="B3566" s="293">
        <f>'Historical VAR Data'!B2498</f>
        <v>42017</v>
      </c>
      <c r="C3566" s="292" t="str">
        <f>'Historical VAR Data'!F2498</f>
        <v>75.44</v>
      </c>
      <c r="D3566" s="329">
        <f t="shared" si="110"/>
        <v>-0.52475746503716769</v>
      </c>
      <c r="E3566" s="329">
        <v>-7.4990132877253961E-3</v>
      </c>
      <c r="G3566">
        <v>3555</v>
      </c>
      <c r="H3566">
        <f t="shared" ca="1" si="111"/>
        <v>1.4619267683702279E-2</v>
      </c>
    </row>
    <row r="3567" spans="2:8">
      <c r="B3567" s="293">
        <f>'Historical VAR Data'!B567</f>
        <v>44875</v>
      </c>
      <c r="C3567" s="292" t="str">
        <f>'Historical VAR Data'!F567</f>
        <v>158.74</v>
      </c>
      <c r="D3567" s="329">
        <f t="shared" si="110"/>
        <v>0.84667287110283873</v>
      </c>
      <c r="E3567" s="329">
        <v>-7.5028135550830851E-3</v>
      </c>
      <c r="G3567">
        <v>3556</v>
      </c>
      <c r="H3567">
        <f t="shared" ca="1" si="111"/>
        <v>9.8612622380528075E-3</v>
      </c>
    </row>
    <row r="3568" spans="2:8">
      <c r="B3568" s="293">
        <f>'Historical VAR Data'!B2464</f>
        <v>42067</v>
      </c>
      <c r="C3568" s="292" t="str">
        <f>'Historical VAR Data'!F2464</f>
        <v>85.96</v>
      </c>
      <c r="D3568" s="329">
        <f t="shared" si="110"/>
        <v>1.3238713165720462</v>
      </c>
      <c r="E3568" s="329">
        <v>-7.5049070546126971E-3</v>
      </c>
      <c r="G3568">
        <v>3557</v>
      </c>
      <c r="H3568">
        <f t="shared" ca="1" si="111"/>
        <v>3.7146308859140548E-3</v>
      </c>
    </row>
    <row r="3569" spans="2:8">
      <c r="B3569" s="293">
        <f>'Historical VAR Data'!B4864</f>
        <v>38512</v>
      </c>
      <c r="C3569" s="292" t="str">
        <f>'Historical VAR Data'!F4864</f>
        <v>36.99</v>
      </c>
      <c r="D3569" s="329">
        <f t="shared" si="110"/>
        <v>-0.61087734062697241</v>
      </c>
      <c r="E3569" s="329">
        <v>-7.5127448349879555E-3</v>
      </c>
      <c r="G3569">
        <v>3558</v>
      </c>
      <c r="H3569">
        <f t="shared" ca="1" si="111"/>
        <v>3.1046558580393856E-4</v>
      </c>
    </row>
    <row r="3570" spans="2:8">
      <c r="B3570" s="293">
        <f>'Historical VAR Data'!B3592</f>
        <v>40395</v>
      </c>
      <c r="C3570" s="292" t="str">
        <f>'Historical VAR Data'!F3592</f>
        <v>95.06</v>
      </c>
      <c r="D3570" s="329">
        <f t="shared" si="110"/>
        <v>0.71526524720317575</v>
      </c>
      <c r="E3570" s="329">
        <v>-7.5172269784923662E-3</v>
      </c>
      <c r="G3570">
        <v>3559</v>
      </c>
      <c r="H3570">
        <f t="shared" ca="1" si="111"/>
        <v>-1.5600329035309717E-2</v>
      </c>
    </row>
    <row r="3571" spans="2:8">
      <c r="B3571" s="293">
        <f>'Historical VAR Data'!B4563</f>
        <v>38954</v>
      </c>
      <c r="C3571" s="292" t="str">
        <f>'Historical VAR Data'!F4563</f>
        <v>55.42</v>
      </c>
      <c r="D3571" s="329">
        <f t="shared" si="110"/>
        <v>-0.33301239619689493</v>
      </c>
      <c r="E3571" s="329">
        <v>-7.5214899713467349E-3</v>
      </c>
      <c r="G3571">
        <v>3560</v>
      </c>
      <c r="H3571">
        <f t="shared" ca="1" si="111"/>
        <v>-6.4064046359936372E-2</v>
      </c>
    </row>
    <row r="3572" spans="2:8">
      <c r="B3572" s="293">
        <f>'Historical VAR Data'!B3173</f>
        <v>41015</v>
      </c>
      <c r="C3572" s="292" t="str">
        <f>'Historical VAR Data'!F3173</f>
        <v>83.09</v>
      </c>
      <c r="D3572" s="329">
        <f t="shared" si="110"/>
        <v>0.12725546058879406</v>
      </c>
      <c r="E3572" s="329">
        <v>-7.5250836120400793E-3</v>
      </c>
      <c r="G3572">
        <v>3561</v>
      </c>
      <c r="H3572">
        <f t="shared" ca="1" si="111"/>
        <v>-2.5950741121167735E-3</v>
      </c>
    </row>
    <row r="3573" spans="2:8">
      <c r="B3573" s="293">
        <f>'Historical VAR Data'!B4001</f>
        <v>39785</v>
      </c>
      <c r="C3573" s="292" t="str">
        <f>'Historical VAR Data'!F4001</f>
        <v>73.71</v>
      </c>
      <c r="D3573" s="329">
        <f t="shared" si="110"/>
        <v>-0.25228241022519787</v>
      </c>
      <c r="E3573" s="329">
        <v>-7.5400565504241592E-3</v>
      </c>
      <c r="G3573">
        <v>3562</v>
      </c>
      <c r="H3573">
        <f t="shared" ca="1" si="111"/>
        <v>2.9764822621555224E-2</v>
      </c>
    </row>
    <row r="3574" spans="2:8">
      <c r="B3574" s="293">
        <f>'Historical VAR Data'!B874</f>
        <v>44421</v>
      </c>
      <c r="C3574" s="292" t="str">
        <f>'Historical VAR Data'!F874</f>
        <v>98.58</v>
      </c>
      <c r="D3574" s="329">
        <f t="shared" si="110"/>
        <v>5.7271557271557312E-2</v>
      </c>
      <c r="E3574" s="329">
        <v>-7.5505889459377834E-3</v>
      </c>
      <c r="G3574">
        <v>3563</v>
      </c>
      <c r="H3574">
        <f t="shared" ca="1" si="111"/>
        <v>-2.3830299566139905E-2</v>
      </c>
    </row>
    <row r="3575" spans="2:8">
      <c r="B3575" s="293">
        <f>'Historical VAR Data'!B4185</f>
        <v>39507</v>
      </c>
      <c r="C3575" s="292" t="str">
        <f>'Historical VAR Data'!F4185</f>
        <v>93.24</v>
      </c>
      <c r="D3575" s="329">
        <f t="shared" si="110"/>
        <v>3.0048608042421553E-2</v>
      </c>
      <c r="E3575" s="329">
        <v>-7.5572112825972107E-3</v>
      </c>
      <c r="G3575">
        <v>3564</v>
      </c>
      <c r="H3575">
        <f t="shared" ca="1" si="111"/>
        <v>3.440989658101815E-3</v>
      </c>
    </row>
    <row r="3576" spans="2:8">
      <c r="B3576" s="293">
        <f>'Historical VAR Data'!B1967</f>
        <v>42804</v>
      </c>
      <c r="C3576" s="292" t="str">
        <f>'Historical VAR Data'!F1967</f>
        <v>90.52</v>
      </c>
      <c r="D3576" s="329">
        <f t="shared" si="110"/>
        <v>-3.8249043773905742E-2</v>
      </c>
      <c r="E3576" s="329">
        <v>-7.564959982458039E-3</v>
      </c>
      <c r="G3576">
        <v>3565</v>
      </c>
      <c r="H3576">
        <f t="shared" ca="1" si="111"/>
        <v>2.3726272639544112E-2</v>
      </c>
    </row>
    <row r="3577" spans="2:8">
      <c r="B3577" s="293">
        <f>'Historical VAR Data'!B1957</f>
        <v>42821</v>
      </c>
      <c r="C3577" s="292" t="str">
        <f>'Historical VAR Data'!F1957</f>
        <v>94.12</v>
      </c>
      <c r="D3577" s="329">
        <f t="shared" si="110"/>
        <v>0.12516437537358038</v>
      </c>
      <c r="E3577" s="329">
        <v>-7.5917334458034461E-3</v>
      </c>
      <c r="G3577">
        <v>3566</v>
      </c>
      <c r="H3577">
        <f t="shared" ca="1" si="111"/>
        <v>-1.7045871711155125E-2</v>
      </c>
    </row>
    <row r="3578" spans="2:8">
      <c r="B3578" s="293">
        <f>'Historical VAR Data'!B3949</f>
        <v>39864</v>
      </c>
      <c r="C3578" s="292" t="str">
        <f>'Historical VAR Data'!F3949</f>
        <v>83.65</v>
      </c>
      <c r="D3578" s="329">
        <f t="shared" si="110"/>
        <v>6.669217036470293E-2</v>
      </c>
      <c r="E3578" s="329">
        <v>-7.5928342626646163E-3</v>
      </c>
      <c r="G3578">
        <v>3567</v>
      </c>
      <c r="H3578">
        <f t="shared" ca="1" si="111"/>
        <v>3.143226985434689E-3</v>
      </c>
    </row>
    <row r="3579" spans="2:8">
      <c r="B3579" s="293">
        <f>'Historical VAR Data'!B4051</f>
        <v>39708</v>
      </c>
      <c r="C3579" s="292" t="str">
        <f>'Historical VAR Data'!F4051</f>
        <v>78.42</v>
      </c>
      <c r="D3579" s="329">
        <f t="shared" si="110"/>
        <v>-0.15486582605884258</v>
      </c>
      <c r="E3579" s="329">
        <v>-7.5930144267273396E-3</v>
      </c>
      <c r="G3579">
        <v>3568</v>
      </c>
      <c r="H3579">
        <f t="shared" ca="1" si="111"/>
        <v>-4.7660903336737724E-3</v>
      </c>
    </row>
    <row r="3580" spans="2:8">
      <c r="B3580" s="293">
        <f>'Historical VAR Data'!B2027</f>
        <v>42718</v>
      </c>
      <c r="C3580" s="292" t="str">
        <f>'Historical VAR Data'!F2027</f>
        <v>92.79</v>
      </c>
      <c r="D3580" s="329">
        <f t="shared" si="110"/>
        <v>-0.14321329639889188</v>
      </c>
      <c r="E3580" s="329">
        <v>-7.5935828877004676E-3</v>
      </c>
      <c r="G3580">
        <v>3569</v>
      </c>
      <c r="H3580">
        <f t="shared" ca="1" si="111"/>
        <v>-3.0893791459624606E-3</v>
      </c>
    </row>
    <row r="3581" spans="2:8">
      <c r="B3581" s="293">
        <f>'Historical VAR Data'!B781</f>
        <v>44559</v>
      </c>
      <c r="C3581" s="292" t="str">
        <f>'Historical VAR Data'!F781</f>
        <v>108.30</v>
      </c>
      <c r="D3581" s="329">
        <f t="shared" si="110"/>
        <v>0.38367190494442316</v>
      </c>
      <c r="E3581" s="329">
        <v>-7.6056079904700665E-3</v>
      </c>
      <c r="G3581">
        <v>3570</v>
      </c>
      <c r="H3581">
        <f t="shared" ca="1" si="111"/>
        <v>3.0567039846467307E-2</v>
      </c>
    </row>
    <row r="3582" spans="2:8">
      <c r="B3582" s="293">
        <f>'Historical VAR Data'!B3105</f>
        <v>41110</v>
      </c>
      <c r="C3582" s="292" t="str">
        <f>'Historical VAR Data'!F3105</f>
        <v>78.27</v>
      </c>
      <c r="D3582" s="329">
        <f t="shared" si="110"/>
        <v>0.58089274893960818</v>
      </c>
      <c r="E3582" s="329">
        <v>-7.6074553062001841E-3</v>
      </c>
      <c r="G3582">
        <v>3571</v>
      </c>
      <c r="H3582">
        <f t="shared" ca="1" si="111"/>
        <v>4.5077766361613864E-3</v>
      </c>
    </row>
    <row r="3583" spans="2:8">
      <c r="B3583" s="293">
        <f>'Historical VAR Data'!B4610</f>
        <v>38888</v>
      </c>
      <c r="C3583" s="292" t="str">
        <f>'Historical VAR Data'!F4610</f>
        <v>49.51</v>
      </c>
      <c r="D3583" s="329">
        <f t="shared" si="110"/>
        <v>-0.30871265009773813</v>
      </c>
      <c r="E3583" s="329">
        <v>-7.6167568651032786E-3</v>
      </c>
      <c r="G3583">
        <v>3572</v>
      </c>
      <c r="H3583">
        <f t="shared" ca="1" si="111"/>
        <v>4.3049055205106575E-3</v>
      </c>
    </row>
    <row r="3584" spans="2:8">
      <c r="B3584" s="293">
        <f>'Historical VAR Data'!B4395</f>
        <v>39206</v>
      </c>
      <c r="C3584" s="292" t="str">
        <f>'Historical VAR Data'!F4395</f>
        <v>71.62</v>
      </c>
      <c r="D3584" s="329">
        <f t="shared" si="110"/>
        <v>7.8452040355368291E-2</v>
      </c>
      <c r="E3584" s="329">
        <v>-7.6208951087709175E-3</v>
      </c>
      <c r="G3584">
        <v>3573</v>
      </c>
      <c r="H3584">
        <f t="shared" ca="1" si="111"/>
        <v>6.6172446872970049E-4</v>
      </c>
    </row>
    <row r="3585" spans="2:8">
      <c r="B3585" s="293">
        <f>'Historical VAR Data'!B4027</f>
        <v>39744</v>
      </c>
      <c r="C3585" s="292" t="str">
        <f>'Historical VAR Data'!F4027</f>
        <v>66.41</v>
      </c>
      <c r="D3585" s="329">
        <f t="shared" si="110"/>
        <v>-0.35398832684824905</v>
      </c>
      <c r="E3585" s="329">
        <v>-7.6210400478183664E-3</v>
      </c>
      <c r="G3585">
        <v>3574</v>
      </c>
      <c r="H3585">
        <f t="shared" ca="1" si="111"/>
        <v>2.0972047702840002E-2</v>
      </c>
    </row>
    <row r="3586" spans="2:8">
      <c r="B3586" s="293">
        <f>'Historical VAR Data'!B1768</f>
        <v>43097</v>
      </c>
      <c r="C3586" s="292" t="str">
        <f>'Historical VAR Data'!F1768</f>
        <v>102.80</v>
      </c>
      <c r="D3586" s="329">
        <f t="shared" si="110"/>
        <v>0.23468652414124419</v>
      </c>
      <c r="E3586" s="329">
        <v>-7.6262187469833594E-3</v>
      </c>
      <c r="G3586">
        <v>3575</v>
      </c>
      <c r="H3586">
        <f t="shared" ca="1" si="111"/>
        <v>3.1020365618700729E-3</v>
      </c>
    </row>
    <row r="3587" spans="2:8">
      <c r="B3587" s="293">
        <f>'Historical VAR Data'!B3328</f>
        <v>40779</v>
      </c>
      <c r="C3587" s="292" t="str">
        <f>'Historical VAR Data'!F3328</f>
        <v>83.26</v>
      </c>
      <c r="D3587" s="329">
        <f t="shared" si="110"/>
        <v>0.33600770218228504</v>
      </c>
      <c r="E3587" s="329">
        <v>-7.6281287246722351E-3</v>
      </c>
      <c r="G3587">
        <v>3576</v>
      </c>
      <c r="H3587">
        <f t="shared" ca="1" si="111"/>
        <v>4.4517090254425655E-3</v>
      </c>
    </row>
    <row r="3588" spans="2:8">
      <c r="B3588" s="293">
        <f>'Historical VAR Data'!B2700</f>
        <v>41711</v>
      </c>
      <c r="C3588" s="292" t="str">
        <f>'Historical VAR Data'!F2700</f>
        <v>62.32</v>
      </c>
      <c r="D3588" s="329">
        <f t="shared" si="110"/>
        <v>-0.33311931514178705</v>
      </c>
      <c r="E3588" s="329">
        <v>-7.6433121019107786E-3</v>
      </c>
      <c r="G3588">
        <v>3577</v>
      </c>
      <c r="H3588">
        <f t="shared" ca="1" si="111"/>
        <v>1.9894638949319251E-2</v>
      </c>
    </row>
    <row r="3589" spans="2:8">
      <c r="B3589" s="293">
        <f>'Historical VAR Data'!B3584</f>
        <v>40407</v>
      </c>
      <c r="C3589" s="292" t="str">
        <f>'Historical VAR Data'!F3584</f>
        <v>93.45</v>
      </c>
      <c r="D3589" s="329">
        <f t="shared" si="110"/>
        <v>1.0574636723910171</v>
      </c>
      <c r="E3589" s="329">
        <v>-7.6457470532016441E-3</v>
      </c>
      <c r="G3589">
        <v>3578</v>
      </c>
      <c r="H3589">
        <f t="shared" ca="1" si="111"/>
        <v>-1.5020709028228411E-4</v>
      </c>
    </row>
    <row r="3590" spans="2:8">
      <c r="B3590" s="293">
        <f>'Historical VAR Data'!B4746</f>
        <v>38686</v>
      </c>
      <c r="C3590" s="292" t="str">
        <f>'Historical VAR Data'!F4746</f>
        <v>45.42</v>
      </c>
      <c r="D3590" s="329">
        <f t="shared" si="110"/>
        <v>-0.50657251493753397</v>
      </c>
      <c r="E3590" s="329">
        <v>-7.6469303036924051E-3</v>
      </c>
      <c r="G3590">
        <v>3579</v>
      </c>
      <c r="H3590">
        <f t="shared" ca="1" si="111"/>
        <v>1.2776019962742557E-2</v>
      </c>
    </row>
    <row r="3591" spans="2:8">
      <c r="B3591" s="293">
        <f>'Historical VAR Data'!B3425</f>
        <v>40638</v>
      </c>
      <c r="C3591" s="292" t="str">
        <f>'Historical VAR Data'!F3425</f>
        <v>92.05</v>
      </c>
      <c r="D3591" s="329">
        <f t="shared" si="110"/>
        <v>2.0683649031134088E-3</v>
      </c>
      <c r="E3591" s="329">
        <v>-7.6541612764123319E-3</v>
      </c>
      <c r="G3591">
        <v>3580</v>
      </c>
      <c r="H3591">
        <f t="shared" ca="1" si="111"/>
        <v>1.4111941965179087E-2</v>
      </c>
    </row>
    <row r="3592" spans="2:8">
      <c r="B3592" s="293">
        <f>'Historical VAR Data'!B2036</f>
        <v>42705</v>
      </c>
      <c r="C3592" s="292" t="str">
        <f>'Historical VAR Data'!F2036</f>
        <v>91.86</v>
      </c>
      <c r="D3592" s="329">
        <f t="shared" si="110"/>
        <v>-4.042619868379823E-2</v>
      </c>
      <c r="E3592" s="329">
        <v>-7.6698714486333995E-3</v>
      </c>
      <c r="G3592">
        <v>3581</v>
      </c>
      <c r="H3592">
        <f t="shared" ca="1" si="111"/>
        <v>1.2913925925840826E-2</v>
      </c>
    </row>
    <row r="3593" spans="2:8">
      <c r="B3593" s="293">
        <f>'Historical VAR Data'!B3624</f>
        <v>40351</v>
      </c>
      <c r="C3593" s="292" t="str">
        <f>'Historical VAR Data'!F3624</f>
        <v>95.73</v>
      </c>
      <c r="D3593" s="329">
        <f t="shared" si="110"/>
        <v>7.2845455564272105E-2</v>
      </c>
      <c r="E3593" s="329">
        <v>-7.6707784803565346E-3</v>
      </c>
      <c r="G3593">
        <v>3582</v>
      </c>
      <c r="H3593">
        <f t="shared" ca="1" si="111"/>
        <v>1.8128043695955255E-2</v>
      </c>
    </row>
    <row r="3594" spans="2:8">
      <c r="B3594" s="293">
        <f>'Historical VAR Data'!B3410</f>
        <v>40662</v>
      </c>
      <c r="C3594" s="292" t="str">
        <f>'Historical VAR Data'!F3410</f>
        <v>89.23</v>
      </c>
      <c r="D3594" s="329">
        <f t="shared" si="110"/>
        <v>0.15194939323521833</v>
      </c>
      <c r="E3594" s="329">
        <v>-7.6734875444839602E-3</v>
      </c>
      <c r="G3594">
        <v>3583</v>
      </c>
      <c r="H3594">
        <f t="shared" ca="1" si="111"/>
        <v>3.0568493727433407E-2</v>
      </c>
    </row>
    <row r="3595" spans="2:8">
      <c r="B3595" s="293">
        <f>'Historical VAR Data'!B2784</f>
        <v>41590</v>
      </c>
      <c r="C3595" s="292" t="str">
        <f>'Historical VAR Data'!F2784</f>
        <v>77.46</v>
      </c>
      <c r="D3595" s="329">
        <f t="shared" si="110"/>
        <v>-1.4879816863792469E-2</v>
      </c>
      <c r="E3595" s="329">
        <v>-7.6863950807072572E-3</v>
      </c>
      <c r="G3595">
        <v>3584</v>
      </c>
      <c r="H3595">
        <f t="shared" ca="1" si="111"/>
        <v>9.7975875338784345E-3</v>
      </c>
    </row>
    <row r="3596" spans="2:8">
      <c r="B3596" s="293">
        <f>'Historical VAR Data'!B2162</f>
        <v>42517</v>
      </c>
      <c r="C3596" s="292" t="str">
        <f>'Historical VAR Data'!F2162</f>
        <v>78.63</v>
      </c>
      <c r="D3596" s="329">
        <f t="shared" ref="D3596:D3659" si="112">(C3596-C3597)/C3597</f>
        <v>-0.10249971464444703</v>
      </c>
      <c r="E3596" s="329">
        <v>-7.698132256436137E-3</v>
      </c>
      <c r="G3596">
        <v>3585</v>
      </c>
      <c r="H3596">
        <f t="shared" ca="1" si="111"/>
        <v>9.7954577671720104E-3</v>
      </c>
    </row>
    <row r="3597" spans="2:8">
      <c r="B3597" s="293">
        <f>'Historical VAR Data'!B1301</f>
        <v>43796</v>
      </c>
      <c r="C3597" s="292" t="str">
        <f>'Historical VAR Data'!F1301</f>
        <v>87.61</v>
      </c>
      <c r="D3597" s="329">
        <f t="shared" si="112"/>
        <v>0.58169344647048205</v>
      </c>
      <c r="E3597" s="329">
        <v>-7.7018914939405003E-3</v>
      </c>
      <c r="G3597">
        <v>3586</v>
      </c>
      <c r="H3597">
        <f t="shared" ref="H3597:H3660" ca="1" si="113">_xlfn.NORM.INV(RAND(),N$12,N$13)</f>
        <v>-1.0213239310844797E-2</v>
      </c>
    </row>
    <row r="3598" spans="2:8">
      <c r="B3598" s="293">
        <f>'Historical VAR Data'!B4559</f>
        <v>38960</v>
      </c>
      <c r="C3598" s="292" t="str">
        <f>'Historical VAR Data'!F4559</f>
        <v>55.39</v>
      </c>
      <c r="D3598" s="329">
        <f t="shared" si="112"/>
        <v>-0.38523862375138729</v>
      </c>
      <c r="E3598" s="329">
        <v>-7.7033321390182676E-3</v>
      </c>
      <c r="G3598">
        <v>3587</v>
      </c>
      <c r="H3598">
        <f t="shared" ca="1" si="113"/>
        <v>-1.1382535942838896E-2</v>
      </c>
    </row>
    <row r="3599" spans="2:8">
      <c r="B3599" s="293">
        <f>'Historical VAR Data'!B3477</f>
        <v>40562</v>
      </c>
      <c r="C3599" s="292" t="str">
        <f>'Historical VAR Data'!F3477</f>
        <v>90.10</v>
      </c>
      <c r="D3599" s="329">
        <f t="shared" si="112"/>
        <v>-5.3869578914207808E-2</v>
      </c>
      <c r="E3599" s="329">
        <v>-7.7092511013216172E-3</v>
      </c>
      <c r="G3599">
        <v>3588</v>
      </c>
      <c r="H3599">
        <f t="shared" ca="1" si="113"/>
        <v>1.1500011383215646E-2</v>
      </c>
    </row>
    <row r="3600" spans="2:8">
      <c r="B3600" s="293">
        <f>'Historical VAR Data'!B3633</f>
        <v>40338</v>
      </c>
      <c r="C3600" s="292" t="str">
        <f>'Historical VAR Data'!F3633</f>
        <v>95.23</v>
      </c>
      <c r="D3600" s="329">
        <f t="shared" si="112"/>
        <v>0.23482883817427383</v>
      </c>
      <c r="E3600" s="329">
        <v>-7.710742940502187E-3</v>
      </c>
      <c r="G3600">
        <v>3589</v>
      </c>
      <c r="H3600">
        <f t="shared" ca="1" si="113"/>
        <v>-3.5712312915895795E-3</v>
      </c>
    </row>
    <row r="3601" spans="2:8">
      <c r="B3601" s="293">
        <f>'Historical VAR Data'!B2525</f>
        <v>41977</v>
      </c>
      <c r="C3601" s="292" t="str">
        <f>'Historical VAR Data'!F2525</f>
        <v>77.12</v>
      </c>
      <c r="D3601" s="329">
        <f t="shared" si="112"/>
        <v>-0.21040237534555131</v>
      </c>
      <c r="E3601" s="329">
        <v>-7.7200205867214919E-3</v>
      </c>
      <c r="G3601">
        <v>3590</v>
      </c>
      <c r="H3601">
        <f t="shared" ca="1" si="113"/>
        <v>-2.6843943990784363E-2</v>
      </c>
    </row>
    <row r="3602" spans="2:8">
      <c r="B3602" s="293">
        <f>'Historical VAR Data'!B1839</f>
        <v>42993</v>
      </c>
      <c r="C3602" s="292" t="str">
        <f>'Historical VAR Data'!F1839</f>
        <v>97.67</v>
      </c>
      <c r="D3602" s="329">
        <f t="shared" si="112"/>
        <v>0.12058283616337775</v>
      </c>
      <c r="E3602" s="329">
        <v>-7.7212232043076812E-3</v>
      </c>
      <c r="G3602">
        <v>3591</v>
      </c>
      <c r="H3602">
        <f t="shared" ca="1" si="113"/>
        <v>2.7827545379512236E-3</v>
      </c>
    </row>
    <row r="3603" spans="2:8">
      <c r="B3603" s="293">
        <f>'Historical VAR Data'!B1343</f>
        <v>43732</v>
      </c>
      <c r="C3603" s="292" t="str">
        <f>'Historical VAR Data'!F1343</f>
        <v>87.16</v>
      </c>
      <c r="D3603" s="329">
        <f t="shared" si="112"/>
        <v>1.6087666122639257E-2</v>
      </c>
      <c r="E3603" s="329">
        <v>-7.7413479052824089E-3</v>
      </c>
      <c r="G3603">
        <v>3592</v>
      </c>
      <c r="H3603">
        <f t="shared" ca="1" si="113"/>
        <v>-1.0876679874266144E-2</v>
      </c>
    </row>
    <row r="3604" spans="2:8">
      <c r="B3604" s="293">
        <f>'Historical VAR Data'!B3222</f>
        <v>40940</v>
      </c>
      <c r="C3604" s="292" t="str">
        <f>'Historical VAR Data'!F3222</f>
        <v>85.78</v>
      </c>
      <c r="D3604" s="329">
        <f t="shared" si="112"/>
        <v>8.0760992818445204E-2</v>
      </c>
      <c r="E3604" s="329">
        <v>-7.7501445922498746E-3</v>
      </c>
      <c r="G3604">
        <v>3593</v>
      </c>
      <c r="H3604">
        <f t="shared" ca="1" si="113"/>
        <v>3.9574831229899875E-2</v>
      </c>
    </row>
    <row r="3605" spans="2:8">
      <c r="B3605" s="293">
        <f>'Historical VAR Data'!B996</f>
        <v>44242</v>
      </c>
      <c r="C3605" s="292" t="str">
        <f>'Historical VAR Data'!F996</f>
        <v>79.37</v>
      </c>
      <c r="D3605" s="329">
        <f t="shared" si="112"/>
        <v>0.31931515957446821</v>
      </c>
      <c r="E3605" s="329">
        <v>-7.750968871108768E-3</v>
      </c>
      <c r="G3605">
        <v>3594</v>
      </c>
      <c r="H3605">
        <f t="shared" ca="1" si="113"/>
        <v>-7.9442576261578666E-3</v>
      </c>
    </row>
    <row r="3606" spans="2:8">
      <c r="B3606" s="293">
        <f>'Historical VAR Data'!B4666</f>
        <v>38804</v>
      </c>
      <c r="C3606" s="292" t="str">
        <f>'Historical VAR Data'!F4666</f>
        <v>60.16</v>
      </c>
      <c r="D3606" s="329">
        <f t="shared" si="112"/>
        <v>-0.25257795999503041</v>
      </c>
      <c r="E3606" s="329">
        <v>-7.7519379844962219E-3</v>
      </c>
      <c r="G3606">
        <v>3595</v>
      </c>
      <c r="H3606">
        <f t="shared" ca="1" si="113"/>
        <v>3.0824516205652863E-2</v>
      </c>
    </row>
    <row r="3607" spans="2:8">
      <c r="B3607" s="293">
        <f>'Historical VAR Data'!B3014</f>
        <v>41250</v>
      </c>
      <c r="C3607" s="292" t="str">
        <f>'Historical VAR Data'!F3014</f>
        <v>80.49</v>
      </c>
      <c r="D3607" s="329">
        <f t="shared" si="112"/>
        <v>-0.111785477819466</v>
      </c>
      <c r="E3607" s="329">
        <v>-7.766272189349231E-3</v>
      </c>
      <c r="G3607">
        <v>3596</v>
      </c>
      <c r="H3607">
        <f t="shared" ca="1" si="113"/>
        <v>1.3349838749990788E-2</v>
      </c>
    </row>
    <row r="3608" spans="2:8">
      <c r="B3608" s="293">
        <f>'Historical VAR Data'!B1635</f>
        <v>43292</v>
      </c>
      <c r="C3608" s="292" t="str">
        <f>'Historical VAR Data'!F1635</f>
        <v>90.62</v>
      </c>
      <c r="D3608" s="329">
        <f t="shared" si="112"/>
        <v>6.1497013002225605E-2</v>
      </c>
      <c r="E3608" s="329">
        <v>-7.7740063505966689E-3</v>
      </c>
      <c r="G3608">
        <v>3597</v>
      </c>
      <c r="H3608">
        <f t="shared" ca="1" si="113"/>
        <v>-8.6866870597474052E-3</v>
      </c>
    </row>
    <row r="3609" spans="2:8">
      <c r="B3609" s="293">
        <f>'Historical VAR Data'!B2648</f>
        <v>41792</v>
      </c>
      <c r="C3609" s="292" t="str">
        <f>'Historical VAR Data'!F2648</f>
        <v>85.37</v>
      </c>
      <c r="D3609" s="329">
        <f t="shared" si="112"/>
        <v>3.103864734299526E-2</v>
      </c>
      <c r="E3609" s="329">
        <v>-7.7870757787075967E-3</v>
      </c>
      <c r="G3609">
        <v>3598</v>
      </c>
      <c r="H3609">
        <f t="shared" ca="1" si="113"/>
        <v>-7.5982657881012118E-3</v>
      </c>
    </row>
    <row r="3610" spans="2:8">
      <c r="B3610" s="293">
        <f>'Historical VAR Data'!B3969</f>
        <v>39835</v>
      </c>
      <c r="C3610" s="292" t="str">
        <f>'Historical VAR Data'!F3969</f>
        <v>82.80</v>
      </c>
      <c r="D3610" s="329">
        <f t="shared" si="112"/>
        <v>-4.3217009475387209E-2</v>
      </c>
      <c r="E3610" s="329">
        <v>-7.7890952666267903E-3</v>
      </c>
      <c r="G3610">
        <v>3599</v>
      </c>
      <c r="H3610">
        <f t="shared" ca="1" si="113"/>
        <v>4.0234410026868351E-3</v>
      </c>
    </row>
    <row r="3611" spans="2:8">
      <c r="B3611" s="293">
        <f>'Historical VAR Data'!B3283</f>
        <v>40849</v>
      </c>
      <c r="C3611" s="292" t="str">
        <f>'Historical VAR Data'!F3283</f>
        <v>86.54</v>
      </c>
      <c r="D3611" s="329">
        <f t="shared" si="112"/>
        <v>9.7526949904882851E-2</v>
      </c>
      <c r="E3611" s="329">
        <v>-7.7963769777573107E-3</v>
      </c>
      <c r="G3611">
        <v>3600</v>
      </c>
      <c r="H3611">
        <f t="shared" ca="1" si="113"/>
        <v>-9.6955166846979229E-3</v>
      </c>
    </row>
    <row r="3612" spans="2:8">
      <c r="B3612" s="293">
        <f>'Historical VAR Data'!B3107</f>
        <v>41108</v>
      </c>
      <c r="C3612" s="292" t="str">
        <f>'Historical VAR Data'!F3107</f>
        <v>78.85</v>
      </c>
      <c r="D3612" s="329">
        <f t="shared" si="112"/>
        <v>6.9152542372881279E-2</v>
      </c>
      <c r="E3612" s="329">
        <v>-7.8016861708821508E-3</v>
      </c>
      <c r="G3612">
        <v>3601</v>
      </c>
      <c r="H3612">
        <f t="shared" ca="1" si="113"/>
        <v>1.4316986761159658E-2</v>
      </c>
    </row>
    <row r="3613" spans="2:8">
      <c r="B3613" s="293">
        <f>'Historical VAR Data'!B2287</f>
        <v>42331</v>
      </c>
      <c r="C3613" s="292" t="str">
        <f>'Historical VAR Data'!F2287</f>
        <v>73.75</v>
      </c>
      <c r="D3613" s="329">
        <f t="shared" si="112"/>
        <v>-0.15925672594619242</v>
      </c>
      <c r="E3613" s="329">
        <v>-7.8030404950894432E-3</v>
      </c>
      <c r="G3613">
        <v>3602</v>
      </c>
      <c r="H3613">
        <f t="shared" ca="1" si="113"/>
        <v>2.0946313155808204E-2</v>
      </c>
    </row>
    <row r="3614" spans="2:8">
      <c r="B3614" s="293">
        <f>'Historical VAR Data'!B4138</f>
        <v>39582</v>
      </c>
      <c r="C3614" s="292" t="str">
        <f>'Historical VAR Data'!F4138</f>
        <v>87.72</v>
      </c>
      <c r="D3614" s="329">
        <f t="shared" si="112"/>
        <v>6.2114057391936012E-2</v>
      </c>
      <c r="E3614" s="329">
        <v>-7.8045469969460213E-3</v>
      </c>
      <c r="G3614">
        <v>3603</v>
      </c>
      <c r="H3614">
        <f t="shared" ca="1" si="113"/>
        <v>-6.9887282851368079E-3</v>
      </c>
    </row>
    <row r="3615" spans="2:8">
      <c r="B3615" s="293">
        <f>'Historical VAR Data'!B4056</f>
        <v>39701</v>
      </c>
      <c r="C3615" s="292" t="str">
        <f>'Historical VAR Data'!F4056</f>
        <v>82.59</v>
      </c>
      <c r="D3615" s="329">
        <f t="shared" si="112"/>
        <v>-0.60113010721529991</v>
      </c>
      <c r="E3615" s="329">
        <v>-7.8087457952906239E-3</v>
      </c>
      <c r="G3615">
        <v>3604</v>
      </c>
      <c r="H3615">
        <f t="shared" ca="1" si="113"/>
        <v>4.5691902546217866E-4</v>
      </c>
    </row>
    <row r="3616" spans="2:8">
      <c r="B3616" s="293">
        <f>'Historical VAR Data'!B376</f>
        <v>45155</v>
      </c>
      <c r="C3616" s="292" t="str">
        <f>'Historical VAR Data'!F376</f>
        <v>207.06</v>
      </c>
      <c r="D3616" s="329">
        <f t="shared" si="112"/>
        <v>1.9155167558434247</v>
      </c>
      <c r="E3616" s="329">
        <v>-7.8106282045138503E-3</v>
      </c>
      <c r="G3616">
        <v>3605</v>
      </c>
      <c r="H3616">
        <f t="shared" ca="1" si="113"/>
        <v>-1.455331428395463E-3</v>
      </c>
    </row>
    <row r="3617" spans="2:8">
      <c r="B3617" s="293">
        <f>'Historical VAR Data'!B2214</f>
        <v>42438</v>
      </c>
      <c r="C3617" s="292" t="str">
        <f>'Historical VAR Data'!F2214</f>
        <v>71.02</v>
      </c>
      <c r="D3617" s="329">
        <f t="shared" si="112"/>
        <v>-5.0788559208767674E-2</v>
      </c>
      <c r="E3617" s="329">
        <v>-7.8234143615535379E-3</v>
      </c>
      <c r="G3617">
        <v>3606</v>
      </c>
      <c r="H3617">
        <f t="shared" ca="1" si="113"/>
        <v>-4.5975388901968485E-3</v>
      </c>
    </row>
    <row r="3618" spans="2:8">
      <c r="B3618" s="293">
        <f>'Historical VAR Data'!B2794</f>
        <v>41575</v>
      </c>
      <c r="C3618" s="292" t="str">
        <f>'Historical VAR Data'!F2794</f>
        <v>74.82</v>
      </c>
      <c r="D3618" s="329">
        <f t="shared" si="112"/>
        <v>-0.1799649276633056</v>
      </c>
      <c r="E3618" s="329">
        <v>-7.8238960350086647E-3</v>
      </c>
      <c r="G3618">
        <v>3607</v>
      </c>
      <c r="H3618">
        <f t="shared" ca="1" si="113"/>
        <v>-3.7951000745449592E-3</v>
      </c>
    </row>
    <row r="3619" spans="2:8">
      <c r="B3619" s="293">
        <f>'Historical VAR Data'!B1317</f>
        <v>43773</v>
      </c>
      <c r="C3619" s="292" t="str">
        <f>'Historical VAR Data'!F1317</f>
        <v>91.24</v>
      </c>
      <c r="D3619" s="329">
        <f t="shared" si="112"/>
        <v>-7.4269480519480596E-2</v>
      </c>
      <c r="E3619" s="329">
        <v>-7.8294910830795875E-3</v>
      </c>
      <c r="G3619">
        <v>3608</v>
      </c>
      <c r="H3619">
        <f t="shared" ca="1" si="113"/>
        <v>-7.244852234738708E-3</v>
      </c>
    </row>
    <row r="3620" spans="2:8">
      <c r="B3620" s="293">
        <f>'Historical VAR Data'!B1444</f>
        <v>43580</v>
      </c>
      <c r="C3620" s="292" t="str">
        <f>'Historical VAR Data'!F1444</f>
        <v>98.56</v>
      </c>
      <c r="D3620" s="329">
        <f t="shared" si="112"/>
        <v>0.34958236341229632</v>
      </c>
      <c r="E3620" s="329">
        <v>-7.8518220253674369E-3</v>
      </c>
      <c r="G3620">
        <v>3609</v>
      </c>
      <c r="H3620">
        <f t="shared" ca="1" si="113"/>
        <v>-3.421989558915875E-4</v>
      </c>
    </row>
    <row r="3621" spans="2:8">
      <c r="B3621" s="293">
        <f>'Historical VAR Data'!B2272</f>
        <v>42353</v>
      </c>
      <c r="C3621" s="292" t="str">
        <f>'Historical VAR Data'!F2272</f>
        <v>73.03</v>
      </c>
      <c r="D3621" s="329">
        <f t="shared" si="112"/>
        <v>-0.27477656405163853</v>
      </c>
      <c r="E3621" s="329">
        <v>-7.8793642168183443E-3</v>
      </c>
      <c r="G3621">
        <v>3610</v>
      </c>
      <c r="H3621">
        <f t="shared" ca="1" si="113"/>
        <v>3.1376018106231973E-2</v>
      </c>
    </row>
    <row r="3622" spans="2:8">
      <c r="B3622" s="293">
        <f>'Historical VAR Data'!B1707</f>
        <v>43187</v>
      </c>
      <c r="C3622" s="292" t="str">
        <f>'Historical VAR Data'!F1707</f>
        <v>100.70</v>
      </c>
      <c r="D3622" s="329">
        <f t="shared" si="112"/>
        <v>-0.16659769924687573</v>
      </c>
      <c r="E3622" s="329">
        <v>-7.88177339901475E-3</v>
      </c>
      <c r="G3622">
        <v>3611</v>
      </c>
      <c r="H3622">
        <f t="shared" ca="1" si="113"/>
        <v>2.8031180138670342E-2</v>
      </c>
    </row>
    <row r="3623" spans="2:8">
      <c r="B3623" s="293">
        <f>'Historical VAR Data'!B815</f>
        <v>44510</v>
      </c>
      <c r="C3623" s="292" t="str">
        <f>'Historical VAR Data'!F815</f>
        <v>120.83</v>
      </c>
      <c r="D3623" s="329">
        <f t="shared" si="112"/>
        <v>0.35338261648745517</v>
      </c>
      <c r="E3623" s="329">
        <v>-7.8824205599803583E-3</v>
      </c>
      <c r="G3623">
        <v>3612</v>
      </c>
      <c r="H3623">
        <f t="shared" ca="1" si="113"/>
        <v>-1.29858751320756E-2</v>
      </c>
    </row>
    <row r="3624" spans="2:8">
      <c r="B3624" s="293">
        <f>'Historical VAR Data'!B1366</f>
        <v>43697</v>
      </c>
      <c r="C3624" s="292" t="str">
        <f>'Historical VAR Data'!F1366</f>
        <v>89.28</v>
      </c>
      <c r="D3624" s="329">
        <f t="shared" si="112"/>
        <v>0.61475854584915901</v>
      </c>
      <c r="E3624" s="329">
        <v>-7.8897655295032086E-3</v>
      </c>
      <c r="G3624">
        <v>3613</v>
      </c>
      <c r="H3624">
        <f t="shared" ca="1" si="113"/>
        <v>1.9998220308007197E-3</v>
      </c>
    </row>
    <row r="3625" spans="2:8">
      <c r="B3625" s="293">
        <f>'Historical VAR Data'!B4569</f>
        <v>38946</v>
      </c>
      <c r="C3625" s="292" t="str">
        <f>'Historical VAR Data'!F4569</f>
        <v>55.29</v>
      </c>
      <c r="D3625" s="329">
        <f t="shared" si="112"/>
        <v>-0.38858785801172185</v>
      </c>
      <c r="E3625" s="329">
        <v>-7.8952090436030468E-3</v>
      </c>
      <c r="G3625">
        <v>3614</v>
      </c>
      <c r="H3625">
        <f t="shared" ca="1" si="113"/>
        <v>2.6291129936870918E-2</v>
      </c>
    </row>
    <row r="3626" spans="2:8">
      <c r="B3626" s="293">
        <f>'Historical VAR Data'!B1919</f>
        <v>42878</v>
      </c>
      <c r="C3626" s="292" t="str">
        <f>'Historical VAR Data'!F1919</f>
        <v>90.43</v>
      </c>
      <c r="D3626" s="329">
        <f t="shared" si="112"/>
        <v>-6.387163561076592E-2</v>
      </c>
      <c r="E3626" s="329">
        <v>-7.8990674712013029E-3</v>
      </c>
      <c r="G3626">
        <v>3615</v>
      </c>
      <c r="H3626">
        <f t="shared" ca="1" si="113"/>
        <v>-8.7250687524442361E-3</v>
      </c>
    </row>
    <row r="3627" spans="2:8">
      <c r="B3627" s="293">
        <f>'Historical VAR Data'!B3490</f>
        <v>40543</v>
      </c>
      <c r="C3627" s="292" t="str">
        <f>'Historical VAR Data'!F3490</f>
        <v>96.60</v>
      </c>
      <c r="D3627" s="329">
        <f t="shared" si="112"/>
        <v>-8.2533953841770452E-2</v>
      </c>
      <c r="E3627" s="329">
        <v>-7.9079798705967985E-3</v>
      </c>
      <c r="G3627">
        <v>3616</v>
      </c>
      <c r="H3627">
        <f t="shared" ca="1" si="113"/>
        <v>3.0925021185963054E-2</v>
      </c>
    </row>
    <row r="3628" spans="2:8">
      <c r="B3628" s="293">
        <f>'Historical VAR Data'!B1792</f>
        <v>43062</v>
      </c>
      <c r="C3628" s="292" t="str">
        <f>'Historical VAR Data'!F1792</f>
        <v>105.29</v>
      </c>
      <c r="D3628" s="329">
        <f t="shared" si="112"/>
        <v>0.37760041868376287</v>
      </c>
      <c r="E3628" s="329">
        <v>-7.9148214453970533E-3</v>
      </c>
      <c r="G3628">
        <v>3617</v>
      </c>
      <c r="H3628">
        <f t="shared" ca="1" si="113"/>
        <v>-2.1242264499183233E-2</v>
      </c>
    </row>
    <row r="3629" spans="2:8">
      <c r="B3629" s="293">
        <f>'Historical VAR Data'!B4122</f>
        <v>39605</v>
      </c>
      <c r="C3629" s="292" t="str">
        <f>'Historical VAR Data'!F4122</f>
        <v>76.43</v>
      </c>
      <c r="D3629" s="329">
        <f t="shared" si="112"/>
        <v>0.2515146553135747</v>
      </c>
      <c r="E3629" s="329">
        <v>-7.917964693665621E-3</v>
      </c>
      <c r="G3629">
        <v>3618</v>
      </c>
      <c r="H3629">
        <f t="shared" ca="1" si="113"/>
        <v>1.1204641232290013E-2</v>
      </c>
    </row>
    <row r="3630" spans="2:8">
      <c r="B3630" s="293">
        <f>'Historical VAR Data'!B4659</f>
        <v>38814</v>
      </c>
      <c r="C3630" s="292" t="str">
        <f>'Historical VAR Data'!F4659</f>
        <v>61.07</v>
      </c>
      <c r="D3630" s="329">
        <f t="shared" si="112"/>
        <v>6.5541536949040053E-4</v>
      </c>
      <c r="E3630" s="329">
        <v>-7.9597141000650098E-3</v>
      </c>
      <c r="G3630">
        <v>3619</v>
      </c>
      <c r="H3630">
        <f t="shared" ca="1" si="113"/>
        <v>-1.3613334404942388E-2</v>
      </c>
    </row>
    <row r="3631" spans="2:8">
      <c r="B3631" s="293">
        <f>'Historical VAR Data'!B4472</f>
        <v>39090</v>
      </c>
      <c r="C3631" s="292" t="str">
        <f>'Historical VAR Data'!F4472</f>
        <v>61.03</v>
      </c>
      <c r="D3631" s="329">
        <f t="shared" si="112"/>
        <v>-0.2342534504391468</v>
      </c>
      <c r="E3631" s="329">
        <v>-7.9648894668400833E-3</v>
      </c>
      <c r="G3631">
        <v>3620</v>
      </c>
      <c r="H3631">
        <f t="shared" ca="1" si="113"/>
        <v>2.7770033705001567E-2</v>
      </c>
    </row>
    <row r="3632" spans="2:8">
      <c r="B3632" s="293">
        <f>'Historical VAR Data'!B3317</f>
        <v>40798</v>
      </c>
      <c r="C3632" s="292" t="str">
        <f>'Historical VAR Data'!F3317</f>
        <v>79.70</v>
      </c>
      <c r="D3632" s="329">
        <f t="shared" si="112"/>
        <v>-0.44786976099757531</v>
      </c>
      <c r="E3632" s="329">
        <v>-7.9661438884739925E-3</v>
      </c>
      <c r="G3632">
        <v>3621</v>
      </c>
      <c r="H3632">
        <f t="shared" ca="1" si="113"/>
        <v>3.6930265790966971E-3</v>
      </c>
    </row>
    <row r="3633" spans="2:8">
      <c r="B3633" s="293">
        <f>'Historical VAR Data'!B621</f>
        <v>44795</v>
      </c>
      <c r="C3633" s="292" t="str">
        <f>'Historical VAR Data'!F621</f>
        <v>144.35</v>
      </c>
      <c r="D3633" s="329">
        <f t="shared" si="112"/>
        <v>1.0425923305504456</v>
      </c>
      <c r="E3633" s="329">
        <v>-7.9719606899869202E-3</v>
      </c>
      <c r="G3633">
        <v>3622</v>
      </c>
      <c r="H3633">
        <f t="shared" ca="1" si="113"/>
        <v>-1.2664078288536595E-3</v>
      </c>
    </row>
    <row r="3634" spans="2:8">
      <c r="B3634" s="293">
        <f>'Historical VAR Data'!B4348</f>
        <v>39273</v>
      </c>
      <c r="C3634" s="292" t="str">
        <f>'Historical VAR Data'!F4348</f>
        <v>70.67</v>
      </c>
      <c r="D3634" s="329">
        <f t="shared" si="112"/>
        <v>-0.14916927522273055</v>
      </c>
      <c r="E3634" s="329">
        <v>-8.0011229646265187E-3</v>
      </c>
      <c r="G3634">
        <v>3623</v>
      </c>
      <c r="H3634">
        <f t="shared" ca="1" si="113"/>
        <v>1.8129588201518859E-2</v>
      </c>
    </row>
    <row r="3635" spans="2:8">
      <c r="B3635" s="293">
        <f>'Historical VAR Data'!B2140</f>
        <v>42549</v>
      </c>
      <c r="C3635" s="292" t="str">
        <f>'Historical VAR Data'!F2140</f>
        <v>83.06</v>
      </c>
      <c r="D3635" s="329">
        <f t="shared" si="112"/>
        <v>3.9888794874894029E-3</v>
      </c>
      <c r="E3635" s="329">
        <v>-8.0019109040965208E-3</v>
      </c>
      <c r="G3635">
        <v>3624</v>
      </c>
      <c r="H3635">
        <f t="shared" ca="1" si="113"/>
        <v>7.0025732072155509E-3</v>
      </c>
    </row>
    <row r="3636" spans="2:8">
      <c r="B3636" s="293">
        <f>'Historical VAR Data'!B3972</f>
        <v>39832</v>
      </c>
      <c r="C3636" s="292" t="str">
        <f>'Historical VAR Data'!F3972</f>
        <v>82.73</v>
      </c>
      <c r="D3636" s="329">
        <f t="shared" si="112"/>
        <v>-0.16214300182296934</v>
      </c>
      <c r="E3636" s="329">
        <v>-8.0335731414868296E-3</v>
      </c>
      <c r="G3636">
        <v>3625</v>
      </c>
      <c r="H3636">
        <f t="shared" ca="1" si="113"/>
        <v>1.7855096596110839E-3</v>
      </c>
    </row>
    <row r="3637" spans="2:8">
      <c r="B3637" s="293">
        <f>'Historical VAR Data'!B3822</f>
        <v>40053</v>
      </c>
      <c r="C3637" s="292" t="str">
        <f>'Historical VAR Data'!F3822</f>
        <v>98.74</v>
      </c>
      <c r="D3637" s="329">
        <f t="shared" si="112"/>
        <v>9.7476936756696636E-2</v>
      </c>
      <c r="E3637" s="329">
        <v>-8.0369700622866316E-3</v>
      </c>
      <c r="G3637">
        <v>3626</v>
      </c>
      <c r="H3637">
        <f t="shared" ca="1" si="113"/>
        <v>2.3940387684275592E-2</v>
      </c>
    </row>
    <row r="3638" spans="2:8">
      <c r="B3638" s="293">
        <f>'Historical VAR Data'!B3417</f>
        <v>40652</v>
      </c>
      <c r="C3638" s="292" t="str">
        <f>'Historical VAR Data'!F3417</f>
        <v>89.97</v>
      </c>
      <c r="D3638" s="329">
        <f t="shared" si="112"/>
        <v>1.6078260869565217</v>
      </c>
      <c r="E3638" s="329">
        <v>-8.0485115766262844E-3</v>
      </c>
      <c r="G3638">
        <v>3627</v>
      </c>
      <c r="H3638">
        <f t="shared" ca="1" si="113"/>
        <v>-1.1389416746933655E-2</v>
      </c>
    </row>
    <row r="3639" spans="2:8">
      <c r="B3639" s="293">
        <f>'Historical VAR Data'!B4964</f>
        <v>38366</v>
      </c>
      <c r="C3639" s="292" t="str">
        <f>'Historical VAR Data'!F4964</f>
        <v>34.50</v>
      </c>
      <c r="D3639" s="329">
        <f t="shared" si="112"/>
        <v>-0.63634447138189099</v>
      </c>
      <c r="E3639" s="329">
        <v>-8.0506037952846783E-3</v>
      </c>
      <c r="G3639">
        <v>3628</v>
      </c>
      <c r="H3639">
        <f t="shared" ca="1" si="113"/>
        <v>-1.2061576077806254E-2</v>
      </c>
    </row>
    <row r="3640" spans="2:8">
      <c r="B3640" s="293">
        <f>'Historical VAR Data'!B1952</f>
        <v>42828</v>
      </c>
      <c r="C3640" s="292" t="str">
        <f>'Historical VAR Data'!F1952</f>
        <v>94.87</v>
      </c>
      <c r="D3640" s="329">
        <f t="shared" si="112"/>
        <v>-2.4874087778805648E-2</v>
      </c>
      <c r="E3640" s="329">
        <v>-8.0510246758677961E-3</v>
      </c>
      <c r="G3640">
        <v>3629</v>
      </c>
      <c r="H3640">
        <f t="shared" ca="1" si="113"/>
        <v>3.6579509146400457E-2</v>
      </c>
    </row>
    <row r="3641" spans="2:8">
      <c r="B3641" s="293">
        <f>'Historical VAR Data'!B878</f>
        <v>44417</v>
      </c>
      <c r="C3641" s="292" t="str">
        <f>'Historical VAR Data'!F878</f>
        <v>97.29</v>
      </c>
      <c r="D3641" s="329">
        <f t="shared" si="112"/>
        <v>0.51944401062002199</v>
      </c>
      <c r="E3641" s="329">
        <v>-8.0546492659053018E-3</v>
      </c>
      <c r="G3641">
        <v>3630</v>
      </c>
      <c r="H3641">
        <f t="shared" ca="1" si="113"/>
        <v>9.5880094871344363E-4</v>
      </c>
    </row>
    <row r="3642" spans="2:8">
      <c r="B3642" s="293">
        <f>'Historical VAR Data'!B4454</f>
        <v>39118</v>
      </c>
      <c r="C3642" s="292" t="str">
        <f>'Historical VAR Data'!F4454</f>
        <v>64.03</v>
      </c>
      <c r="D3642" s="329">
        <f t="shared" si="112"/>
        <v>-0.30523003472222221</v>
      </c>
      <c r="E3642" s="329">
        <v>-8.0557707203717435E-3</v>
      </c>
      <c r="G3642">
        <v>3631</v>
      </c>
      <c r="H3642">
        <f t="shared" ca="1" si="113"/>
        <v>5.5838354695075237E-3</v>
      </c>
    </row>
    <row r="3643" spans="2:8">
      <c r="B3643" s="293">
        <f>'Historical VAR Data'!B1963</f>
        <v>42811</v>
      </c>
      <c r="C3643" s="292" t="str">
        <f>'Historical VAR Data'!F1963</f>
        <v>92.16</v>
      </c>
      <c r="D3643" s="329">
        <f t="shared" si="112"/>
        <v>-6.0358890701468208E-2</v>
      </c>
      <c r="E3643" s="329">
        <v>-8.0723280594123346E-3</v>
      </c>
      <c r="G3643">
        <v>3632</v>
      </c>
      <c r="H3643">
        <f t="shared" ca="1" si="113"/>
        <v>-2.5244563051449537E-2</v>
      </c>
    </row>
    <row r="3644" spans="2:8">
      <c r="B3644" s="293">
        <f>'Historical VAR Data'!B901</f>
        <v>44383</v>
      </c>
      <c r="C3644" s="292" t="str">
        <f>'Historical VAR Data'!F901</f>
        <v>98.08</v>
      </c>
      <c r="D3644" s="329">
        <f t="shared" si="112"/>
        <v>0.35638224311990035</v>
      </c>
      <c r="E3644" s="329">
        <v>-8.0906148867313631E-3</v>
      </c>
      <c r="G3644">
        <v>3633</v>
      </c>
      <c r="H3644">
        <f t="shared" ca="1" si="113"/>
        <v>-4.5342592385926077E-2</v>
      </c>
    </row>
    <row r="3645" spans="2:8">
      <c r="B3645" s="293">
        <f>'Historical VAR Data'!B2200</f>
        <v>42460</v>
      </c>
      <c r="C3645" s="292" t="str">
        <f>'Historical VAR Data'!F2200</f>
        <v>72.31</v>
      </c>
      <c r="D3645" s="329">
        <f t="shared" si="112"/>
        <v>-0.2703329969727547</v>
      </c>
      <c r="E3645" s="329">
        <v>-8.0932784636488803E-3</v>
      </c>
      <c r="G3645">
        <v>3634</v>
      </c>
      <c r="H3645">
        <f t="shared" ca="1" si="113"/>
        <v>-2.1791585921550474E-2</v>
      </c>
    </row>
    <row r="3646" spans="2:8">
      <c r="B3646" s="293">
        <f>'Historical VAR Data'!B1857</f>
        <v>42968</v>
      </c>
      <c r="C3646" s="292" t="str">
        <f>'Historical VAR Data'!F1857</f>
        <v>99.10</v>
      </c>
      <c r="D3646" s="329">
        <f t="shared" si="112"/>
        <v>0.35253173195032073</v>
      </c>
      <c r="E3646" s="329">
        <v>-8.1072965669102427E-3</v>
      </c>
      <c r="G3646">
        <v>3635</v>
      </c>
      <c r="H3646">
        <f t="shared" ca="1" si="113"/>
        <v>-1.1079755943029783E-2</v>
      </c>
    </row>
    <row r="3647" spans="2:8">
      <c r="B3647" s="293">
        <f>'Historical VAR Data'!B2411</f>
        <v>42149</v>
      </c>
      <c r="C3647" s="292" t="str">
        <f>'Historical VAR Data'!F2411</f>
        <v>73.27</v>
      </c>
      <c r="D3647" s="329">
        <f t="shared" si="112"/>
        <v>-7.673891129032262E-2</v>
      </c>
      <c r="E3647" s="329">
        <v>-8.1223771490457359E-3</v>
      </c>
      <c r="G3647">
        <v>3636</v>
      </c>
      <c r="H3647">
        <f t="shared" ca="1" si="113"/>
        <v>3.1926028156540115E-3</v>
      </c>
    </row>
    <row r="3648" spans="2:8">
      <c r="B3648" s="293">
        <f>'Historical VAR Data'!B2994</f>
        <v>41281</v>
      </c>
      <c r="C3648" s="292" t="str">
        <f>'Historical VAR Data'!F2994</f>
        <v>79.36</v>
      </c>
      <c r="D3648" s="329">
        <f t="shared" si="112"/>
        <v>-0.13125342090859327</v>
      </c>
      <c r="E3648" s="329">
        <v>-8.1239845019373275E-3</v>
      </c>
      <c r="G3648">
        <v>3637</v>
      </c>
      <c r="H3648">
        <f t="shared" ca="1" si="113"/>
        <v>5.5272799143495513E-3</v>
      </c>
    </row>
    <row r="3649" spans="2:8">
      <c r="B3649" s="293">
        <f>'Historical VAR Data'!B3483</f>
        <v>40554</v>
      </c>
      <c r="C3649" s="292" t="str">
        <f>'Historical VAR Data'!F3483</f>
        <v>91.35</v>
      </c>
      <c r="D3649" s="329">
        <f t="shared" si="112"/>
        <v>1.1438629429711333</v>
      </c>
      <c r="E3649" s="329">
        <v>-8.1433224755700327E-3</v>
      </c>
      <c r="G3649">
        <v>3638</v>
      </c>
      <c r="H3649">
        <f t="shared" ca="1" si="113"/>
        <v>9.4797629504850371E-3</v>
      </c>
    </row>
    <row r="3650" spans="2:8">
      <c r="B3650" s="293">
        <f>'Historical VAR Data'!B4771</f>
        <v>38646</v>
      </c>
      <c r="C3650" s="292" t="str">
        <f>'Historical VAR Data'!F4771</f>
        <v>42.61</v>
      </c>
      <c r="D3650" s="329">
        <f t="shared" si="112"/>
        <v>2.9475718772650372E-2</v>
      </c>
      <c r="E3650" s="329">
        <v>-8.1471135940410014E-3</v>
      </c>
      <c r="G3650">
        <v>3639</v>
      </c>
      <c r="H3650">
        <f t="shared" ca="1" si="113"/>
        <v>-3.0430136558780456E-2</v>
      </c>
    </row>
    <row r="3651" spans="2:8">
      <c r="B3651" s="293">
        <f>'Historical VAR Data'!B4824</f>
        <v>38568</v>
      </c>
      <c r="C3651" s="292" t="str">
        <f>'Historical VAR Data'!F4824</f>
        <v>41.39</v>
      </c>
      <c r="D3651" s="329">
        <f t="shared" si="112"/>
        <v>0.30774091627172201</v>
      </c>
      <c r="E3651" s="329">
        <v>-8.1476156242510506E-3</v>
      </c>
      <c r="G3651">
        <v>3640</v>
      </c>
      <c r="H3651">
        <f t="shared" ca="1" si="113"/>
        <v>1.8398634436262228E-2</v>
      </c>
    </row>
    <row r="3652" spans="2:8">
      <c r="B3652" s="293">
        <f>'Historical VAR Data'!B5010</f>
        <v>38302</v>
      </c>
      <c r="C3652" s="292" t="str">
        <f>'Historical VAR Data'!F5010</f>
        <v>31.65</v>
      </c>
      <c r="D3652" s="329">
        <f t="shared" si="112"/>
        <v>-0.81000120062432468</v>
      </c>
      <c r="E3652" s="329">
        <v>-8.1479160137888293E-3</v>
      </c>
      <c r="G3652">
        <v>3641</v>
      </c>
      <c r="H3652">
        <f t="shared" ca="1" si="113"/>
        <v>5.7682639319518473E-3</v>
      </c>
    </row>
    <row r="3653" spans="2:8">
      <c r="B3653" s="293">
        <f>'Historical VAR Data'!B440</f>
        <v>45063</v>
      </c>
      <c r="C3653" s="292" t="str">
        <f>'Historical VAR Data'!F440</f>
        <v>166.58</v>
      </c>
      <c r="D3653" s="329">
        <f t="shared" si="112"/>
        <v>1.7443163097199341</v>
      </c>
      <c r="E3653" s="329">
        <v>-8.1571896397736009E-3</v>
      </c>
      <c r="G3653">
        <v>3642</v>
      </c>
      <c r="H3653">
        <f t="shared" ca="1" si="113"/>
        <v>1.4534308844603728E-2</v>
      </c>
    </row>
    <row r="3654" spans="2:8">
      <c r="B3654" s="293">
        <f>'Historical VAR Data'!B4670</f>
        <v>38798</v>
      </c>
      <c r="C3654" s="292" t="str">
        <f>'Historical VAR Data'!F4670</f>
        <v>60.70</v>
      </c>
      <c r="D3654" s="329">
        <f t="shared" si="112"/>
        <v>-0.13606604042129236</v>
      </c>
      <c r="E3654" s="329">
        <v>-8.1699346405228763E-3</v>
      </c>
      <c r="G3654">
        <v>3643</v>
      </c>
      <c r="H3654">
        <f t="shared" ca="1" si="113"/>
        <v>-2.6060898627690034E-2</v>
      </c>
    </row>
    <row r="3655" spans="2:8">
      <c r="B3655" s="293">
        <f>'Historical VAR Data'!B2328</f>
        <v>42265</v>
      </c>
      <c r="C3655" s="292" t="str">
        <f>'Historical VAR Data'!F2328</f>
        <v>70.26</v>
      </c>
      <c r="D3655" s="329">
        <f t="shared" si="112"/>
        <v>-0.18216738447212188</v>
      </c>
      <c r="E3655" s="329">
        <v>-8.1874647092038157E-3</v>
      </c>
      <c r="G3655">
        <v>3644</v>
      </c>
      <c r="H3655">
        <f t="shared" ca="1" si="113"/>
        <v>7.8569435396077004E-3</v>
      </c>
    </row>
    <row r="3656" spans="2:8">
      <c r="B3656" s="293">
        <f>'Historical VAR Data'!B943</f>
        <v>44322</v>
      </c>
      <c r="C3656" s="292" t="str">
        <f>'Historical VAR Data'!F943</f>
        <v>85.91</v>
      </c>
      <c r="D3656" s="329">
        <f t="shared" si="112"/>
        <v>-0.13327280064568209</v>
      </c>
      <c r="E3656" s="329">
        <v>-8.1967213114755005E-3</v>
      </c>
      <c r="G3656">
        <v>3645</v>
      </c>
      <c r="H3656">
        <f t="shared" ca="1" si="113"/>
        <v>-2.7608740228804961E-3</v>
      </c>
    </row>
    <row r="3657" spans="2:8">
      <c r="B3657" s="293">
        <f>'Historical VAR Data'!B3565</f>
        <v>40435</v>
      </c>
      <c r="C3657" s="292" t="str">
        <f>'Historical VAR Data'!F3565</f>
        <v>99.12</v>
      </c>
      <c r="D3657" s="329">
        <f t="shared" si="112"/>
        <v>-3.3069944395668717E-2</v>
      </c>
      <c r="E3657" s="329">
        <v>-8.2049229537721948E-3</v>
      </c>
      <c r="G3657">
        <v>3646</v>
      </c>
      <c r="H3657">
        <f t="shared" ca="1" si="113"/>
        <v>-1.0856763197285509E-2</v>
      </c>
    </row>
    <row r="3658" spans="2:8">
      <c r="B3658" s="293">
        <f>'Historical VAR Data'!B1783</f>
        <v>43075</v>
      </c>
      <c r="C3658" s="292" t="str">
        <f>'Historical VAR Data'!F1783</f>
        <v>102.51</v>
      </c>
      <c r="D3658" s="329">
        <f t="shared" si="112"/>
        <v>0.34970375246872942</v>
      </c>
      <c r="E3658" s="329">
        <v>-8.2236842105262616E-3</v>
      </c>
      <c r="G3658">
        <v>3647</v>
      </c>
      <c r="H3658">
        <f t="shared" ca="1" si="113"/>
        <v>1.4129091797419989E-2</v>
      </c>
    </row>
    <row r="3659" spans="2:8">
      <c r="B3659" s="293">
        <f>'Historical VAR Data'!B2523</f>
        <v>41981</v>
      </c>
      <c r="C3659" s="292" t="str">
        <f>'Historical VAR Data'!F2523</f>
        <v>75.95</v>
      </c>
      <c r="D3659" s="329">
        <f t="shared" si="112"/>
        <v>-4.3450881612090715E-2</v>
      </c>
      <c r="E3659" s="329">
        <v>-8.2266910420474727E-3</v>
      </c>
      <c r="G3659">
        <v>3648</v>
      </c>
      <c r="H3659">
        <f t="shared" ca="1" si="113"/>
        <v>-9.9225892079376262E-3</v>
      </c>
    </row>
    <row r="3660" spans="2:8">
      <c r="B3660" s="293">
        <f>'Historical VAR Data'!B2259</f>
        <v>42373</v>
      </c>
      <c r="C3660" s="292" t="str">
        <f>'Historical VAR Data'!F2259</f>
        <v>79.40</v>
      </c>
      <c r="D3660" s="329">
        <f t="shared" ref="D3660:D3723" si="114">(C3660-C3661)/C3661</f>
        <v>-0.19472616632860029</v>
      </c>
      <c r="E3660" s="329">
        <v>-8.2438171371470963E-3</v>
      </c>
      <c r="G3660">
        <v>3649</v>
      </c>
      <c r="H3660">
        <f t="shared" ca="1" si="113"/>
        <v>-2.0107525259154518E-2</v>
      </c>
    </row>
    <row r="3661" spans="2:8">
      <c r="B3661" s="293">
        <f>'Historical VAR Data'!B1841</f>
        <v>42991</v>
      </c>
      <c r="C3661" s="292" t="str">
        <f>'Historical VAR Data'!F1841</f>
        <v>98.60</v>
      </c>
      <c r="D3661" s="329">
        <f t="shared" si="114"/>
        <v>-1.1528822055137902E-2</v>
      </c>
      <c r="E3661" s="329">
        <v>-8.2478374572521364E-3</v>
      </c>
      <c r="G3661">
        <v>3650</v>
      </c>
      <c r="H3661">
        <f t="shared" ref="H3661:H3724" ca="1" si="115">_xlfn.NORM.INV(RAND(),N$12,N$13)</f>
        <v>-3.7914633739636158E-3</v>
      </c>
    </row>
    <row r="3662" spans="2:8">
      <c r="B3662" s="293">
        <f>'Historical VAR Data'!B1598</f>
        <v>43347</v>
      </c>
      <c r="C3662" s="292" t="str">
        <f>'Historical VAR Data'!F1598</f>
        <v>99.75</v>
      </c>
      <c r="D3662" s="329">
        <f t="shared" si="114"/>
        <v>7.8611591695501679E-2</v>
      </c>
      <c r="E3662" s="329">
        <v>-8.2521376019089113E-3</v>
      </c>
      <c r="G3662">
        <v>3651</v>
      </c>
      <c r="H3662">
        <f t="shared" ca="1" si="115"/>
        <v>-3.3037771086116371E-2</v>
      </c>
    </row>
    <row r="3663" spans="2:8">
      <c r="B3663" s="293">
        <f>'Historical VAR Data'!B2038</f>
        <v>42703</v>
      </c>
      <c r="C3663" s="292" t="str">
        <f>'Historical VAR Data'!F2038</f>
        <v>92.48</v>
      </c>
      <c r="D3663" s="329">
        <f t="shared" si="114"/>
        <v>-5.8344364117706854E-2</v>
      </c>
      <c r="E3663" s="329">
        <v>-8.2573726541554527E-3</v>
      </c>
      <c r="G3663">
        <v>3652</v>
      </c>
      <c r="H3663">
        <f t="shared" ca="1" si="115"/>
        <v>-1.593850637063348E-2</v>
      </c>
    </row>
    <row r="3664" spans="2:8">
      <c r="B3664" s="293">
        <f>'Historical VAR Data'!B3537</f>
        <v>40473</v>
      </c>
      <c r="C3664" s="292" t="str">
        <f>'Historical VAR Data'!F3537</f>
        <v>98.21</v>
      </c>
      <c r="D3664" s="329">
        <f t="shared" si="114"/>
        <v>-0.45617143806412319</v>
      </c>
      <c r="E3664" s="329">
        <v>-8.2803190952237433E-3</v>
      </c>
      <c r="G3664">
        <v>3653</v>
      </c>
      <c r="H3664">
        <f t="shared" ca="1" si="115"/>
        <v>-3.1308536783617683E-2</v>
      </c>
    </row>
    <row r="3665" spans="2:8">
      <c r="B3665" s="293">
        <f>'Historical VAR Data'!B401</f>
        <v>45119</v>
      </c>
      <c r="C3665" s="292" t="str">
        <f>'Historical VAR Data'!F401</f>
        <v>180.59</v>
      </c>
      <c r="D3665" s="329">
        <f t="shared" si="114"/>
        <v>1.256246876561719</v>
      </c>
      <c r="E3665" s="329">
        <v>-8.2921471718835314E-3</v>
      </c>
      <c r="G3665">
        <v>3654</v>
      </c>
      <c r="H3665">
        <f t="shared" ca="1" si="115"/>
        <v>6.3025592409180695E-3</v>
      </c>
    </row>
    <row r="3666" spans="2:8">
      <c r="B3666" s="293">
        <f>'Historical VAR Data'!B2910</f>
        <v>41404</v>
      </c>
      <c r="C3666" s="292" t="str">
        <f>'Historical VAR Data'!F2910</f>
        <v>80.04</v>
      </c>
      <c r="D3666" s="329">
        <f t="shared" si="114"/>
        <v>-6.7676179382644017E-2</v>
      </c>
      <c r="E3666" s="329">
        <v>-8.3013257341096221E-3</v>
      </c>
      <c r="G3666">
        <v>3655</v>
      </c>
      <c r="H3666">
        <f t="shared" ca="1" si="115"/>
        <v>-8.1718764163255554E-3</v>
      </c>
    </row>
    <row r="3667" spans="2:8">
      <c r="B3667" s="293">
        <f>'Historical VAR Data'!B4159</f>
        <v>39548</v>
      </c>
      <c r="C3667" s="292" t="str">
        <f>'Historical VAR Data'!F4159</f>
        <v>85.85</v>
      </c>
      <c r="D3667" s="329">
        <f t="shared" si="114"/>
        <v>0.26417317037255189</v>
      </c>
      <c r="E3667" s="329">
        <v>-8.3169689268799696E-3</v>
      </c>
      <c r="G3667">
        <v>3656</v>
      </c>
      <c r="H3667">
        <f t="shared" ca="1" si="115"/>
        <v>-6.8153810902142949E-3</v>
      </c>
    </row>
    <row r="3668" spans="2:8">
      <c r="B3668" s="293">
        <f>'Historical VAR Data'!B2736</f>
        <v>41660</v>
      </c>
      <c r="C3668" s="292" t="str">
        <f>'Historical VAR Data'!F2736</f>
        <v>67.91</v>
      </c>
      <c r="D3668" s="329">
        <f t="shared" si="114"/>
        <v>-0.28680949380382276</v>
      </c>
      <c r="E3668" s="329">
        <v>-8.3235981308412282E-3</v>
      </c>
      <c r="G3668">
        <v>3657</v>
      </c>
      <c r="H3668">
        <f t="shared" ca="1" si="115"/>
        <v>-7.7262587965637669E-3</v>
      </c>
    </row>
    <row r="3669" spans="2:8">
      <c r="B3669" s="293">
        <f>'Historical VAR Data'!B3711</f>
        <v>40224</v>
      </c>
      <c r="C3669" s="292" t="str">
        <f>'Historical VAR Data'!F3711</f>
        <v>95.22</v>
      </c>
      <c r="D3669" s="329">
        <f t="shared" si="114"/>
        <v>-0.70802158714583585</v>
      </c>
      <c r="E3669" s="329">
        <v>-8.3315975838366713E-3</v>
      </c>
      <c r="G3669">
        <v>3658</v>
      </c>
      <c r="H3669">
        <f t="shared" ca="1" si="115"/>
        <v>2.3941815486487536E-2</v>
      </c>
    </row>
    <row r="3670" spans="2:8">
      <c r="B3670" s="293">
        <f>'Historical VAR Data'!B245</f>
        <v>45350</v>
      </c>
      <c r="C3670" s="292" t="str">
        <f>'Historical VAR Data'!F245</f>
        <v>326.12</v>
      </c>
      <c r="D3670" s="329">
        <f t="shared" si="114"/>
        <v>1.6397927796665046</v>
      </c>
      <c r="E3670" s="329">
        <v>-8.3318129295141055E-3</v>
      </c>
      <c r="G3670">
        <v>3659</v>
      </c>
      <c r="H3670">
        <f t="shared" ca="1" si="115"/>
        <v>-2.1969142622758647E-2</v>
      </c>
    </row>
    <row r="3671" spans="2:8">
      <c r="B3671" s="293">
        <f>'Historical VAR Data'!B661</f>
        <v>44735</v>
      </c>
      <c r="C3671" s="292" t="str">
        <f>'Historical VAR Data'!F661</f>
        <v>123.54</v>
      </c>
      <c r="D3671" s="329">
        <f t="shared" si="114"/>
        <v>0.76284246575342474</v>
      </c>
      <c r="E3671" s="329">
        <v>-8.3480494461389641E-3</v>
      </c>
      <c r="G3671">
        <v>3660</v>
      </c>
      <c r="H3671">
        <f t="shared" ca="1" si="115"/>
        <v>-2.0388783689869093E-2</v>
      </c>
    </row>
    <row r="3672" spans="2:8">
      <c r="B3672" s="293">
        <f>'Historical VAR Data'!B4393</f>
        <v>39210</v>
      </c>
      <c r="C3672" s="292" t="str">
        <f>'Historical VAR Data'!F4393</f>
        <v>70.08</v>
      </c>
      <c r="D3672" s="329">
        <f t="shared" si="114"/>
        <v>-0.39119103466249677</v>
      </c>
      <c r="E3672" s="329">
        <v>-8.3486627989246276E-3</v>
      </c>
      <c r="G3672">
        <v>3661</v>
      </c>
      <c r="H3672">
        <f t="shared" ca="1" si="115"/>
        <v>-2.7054560229070455E-2</v>
      </c>
    </row>
    <row r="3673" spans="2:8">
      <c r="B3673" s="293">
        <f>'Historical VAR Data'!B775</f>
        <v>44567</v>
      </c>
      <c r="C3673" s="292" t="str">
        <f>'Historical VAR Data'!F775</f>
        <v>115.11</v>
      </c>
      <c r="D3673" s="329">
        <f t="shared" si="114"/>
        <v>-2.9426644182124748E-2</v>
      </c>
      <c r="E3673" s="329">
        <v>-8.356305995864911E-3</v>
      </c>
      <c r="G3673">
        <v>3662</v>
      </c>
      <c r="H3673">
        <f t="shared" ca="1" si="115"/>
        <v>-2.3866690410237045E-2</v>
      </c>
    </row>
    <row r="3674" spans="2:8">
      <c r="B3674" s="293">
        <f>'Historical VAR Data'!B729</f>
        <v>44635</v>
      </c>
      <c r="C3674" s="292" t="str">
        <f>'Historical VAR Data'!F729</f>
        <v>118.60</v>
      </c>
      <c r="D3674" s="329">
        <f t="shared" si="114"/>
        <v>0.1510093167701862</v>
      </c>
      <c r="E3674" s="329">
        <v>-8.3612040133779261E-3</v>
      </c>
      <c r="G3674">
        <v>3663</v>
      </c>
      <c r="H3674">
        <f t="shared" ca="1" si="115"/>
        <v>-6.4377245800203639E-3</v>
      </c>
    </row>
    <row r="3675" spans="2:8">
      <c r="B3675" s="293">
        <f>'Historical VAR Data'!B1801</f>
        <v>43049</v>
      </c>
      <c r="C3675" s="292" t="str">
        <f>'Historical VAR Data'!F1801</f>
        <v>103.04</v>
      </c>
      <c r="D3675" s="329">
        <f t="shared" si="114"/>
        <v>0.33939945404913552</v>
      </c>
      <c r="E3675" s="329">
        <v>-8.3726301607159118E-3</v>
      </c>
      <c r="G3675">
        <v>3664</v>
      </c>
      <c r="H3675">
        <f t="shared" ca="1" si="115"/>
        <v>4.0160477694636786E-3</v>
      </c>
    </row>
    <row r="3676" spans="2:8">
      <c r="B3676" s="293">
        <f>'Historical VAR Data'!B4032</f>
        <v>39737</v>
      </c>
      <c r="C3676" s="292" t="str">
        <f>'Historical VAR Data'!F4032</f>
        <v>76.93</v>
      </c>
      <c r="D3676" s="329">
        <f t="shared" si="114"/>
        <v>-8.4384670316591165E-2</v>
      </c>
      <c r="E3676" s="329">
        <v>-8.3784480536219577E-3</v>
      </c>
      <c r="G3676">
        <v>3665</v>
      </c>
      <c r="H3676">
        <f t="shared" ca="1" si="115"/>
        <v>9.3011527562806128E-3</v>
      </c>
    </row>
    <row r="3677" spans="2:8">
      <c r="B3677" s="293">
        <f>'Historical VAR Data'!B1493</f>
        <v>43503</v>
      </c>
      <c r="C3677" s="292" t="str">
        <f>'Historical VAR Data'!F1493</f>
        <v>84.02</v>
      </c>
      <c r="D3677" s="329">
        <f t="shared" si="114"/>
        <v>-0.48164599913628237</v>
      </c>
      <c r="E3677" s="329">
        <v>-8.3795585978993035E-3</v>
      </c>
      <c r="G3677">
        <v>3666</v>
      </c>
      <c r="H3677">
        <f t="shared" ca="1" si="115"/>
        <v>2.7416524186299661E-2</v>
      </c>
    </row>
    <row r="3678" spans="2:8">
      <c r="B3678" s="293">
        <f>'Historical VAR Data'!B472</f>
        <v>45012</v>
      </c>
      <c r="C3678" s="292" t="str">
        <f>'Historical VAR Data'!F472</f>
        <v>162.09</v>
      </c>
      <c r="D3678" s="329">
        <f t="shared" si="114"/>
        <v>1.1792148426996507</v>
      </c>
      <c r="E3678" s="329">
        <v>-8.3812553529915845E-3</v>
      </c>
      <c r="G3678">
        <v>3667</v>
      </c>
      <c r="H3678">
        <f t="shared" ca="1" si="115"/>
        <v>3.0345050321902091E-3</v>
      </c>
    </row>
    <row r="3679" spans="2:8">
      <c r="B3679" s="293">
        <f>'Historical VAR Data'!B3155</f>
        <v>41040</v>
      </c>
      <c r="C3679" s="292" t="str">
        <f>'Historical VAR Data'!F3155</f>
        <v>74.38</v>
      </c>
      <c r="D3679" s="329">
        <f t="shared" si="114"/>
        <v>-0.53989855251762964</v>
      </c>
      <c r="E3679" s="329">
        <v>-8.3988801493135538E-3</v>
      </c>
      <c r="G3679">
        <v>3668</v>
      </c>
      <c r="H3679">
        <f t="shared" ca="1" si="115"/>
        <v>-2.8605819107033918E-2</v>
      </c>
    </row>
    <row r="3680" spans="2:8">
      <c r="B3680" s="293">
        <f>'Historical VAR Data'!B488</f>
        <v>44987</v>
      </c>
      <c r="C3680" s="292" t="str">
        <f>'Historical VAR Data'!F488</f>
        <v>161.66</v>
      </c>
      <c r="D3680" s="329">
        <f t="shared" si="114"/>
        <v>0.35871575054631022</v>
      </c>
      <c r="E3680" s="329">
        <v>-8.4033613445378425E-3</v>
      </c>
      <c r="G3680">
        <v>3669</v>
      </c>
      <c r="H3680">
        <f t="shared" ca="1" si="115"/>
        <v>2.5708445077587058E-2</v>
      </c>
    </row>
    <row r="3681" spans="2:8">
      <c r="B3681" s="293">
        <f>'Historical VAR Data'!B809</f>
        <v>44518</v>
      </c>
      <c r="C3681" s="292" t="str">
        <f>'Historical VAR Data'!F809</f>
        <v>118.98</v>
      </c>
      <c r="D3681" s="329">
        <f t="shared" si="114"/>
        <v>0.63299478451825431</v>
      </c>
      <c r="E3681" s="329">
        <v>-8.4173681140094249E-3</v>
      </c>
      <c r="G3681">
        <v>3670</v>
      </c>
      <c r="H3681">
        <f t="shared" ca="1" si="115"/>
        <v>-1.7642261881465181E-3</v>
      </c>
    </row>
    <row r="3682" spans="2:8">
      <c r="B3682" s="293">
        <f>'Historical VAR Data'!B2867</f>
        <v>41465</v>
      </c>
      <c r="C3682" s="292" t="str">
        <f>'Historical VAR Data'!F2867</f>
        <v>72.86</v>
      </c>
      <c r="D3682" s="329">
        <f t="shared" si="114"/>
        <v>-0.14912997781151463</v>
      </c>
      <c r="E3682" s="329">
        <v>-8.4376701143168819E-3</v>
      </c>
      <c r="G3682">
        <v>3671</v>
      </c>
      <c r="H3682">
        <f t="shared" ca="1" si="115"/>
        <v>-2.954580845655965E-3</v>
      </c>
    </row>
    <row r="3683" spans="2:8">
      <c r="B3683" s="293">
        <f>'Historical VAR Data'!B1542</f>
        <v>43433</v>
      </c>
      <c r="C3683" s="292" t="str">
        <f>'Historical VAR Data'!F1542</f>
        <v>85.63</v>
      </c>
      <c r="D3683" s="329">
        <f t="shared" si="114"/>
        <v>-7.5769023205612629E-2</v>
      </c>
      <c r="E3683" s="329">
        <v>-8.4529874942103293E-3</v>
      </c>
      <c r="G3683">
        <v>3672</v>
      </c>
      <c r="H3683">
        <f t="shared" ca="1" si="115"/>
        <v>-1.0235761922360555E-2</v>
      </c>
    </row>
    <row r="3684" spans="2:8">
      <c r="B3684" s="293">
        <f>'Historical VAR Data'!B3524</f>
        <v>40493</v>
      </c>
      <c r="C3684" s="292" t="str">
        <f>'Historical VAR Data'!F3524</f>
        <v>92.65</v>
      </c>
      <c r="D3684" s="329">
        <f t="shared" si="114"/>
        <v>-0.58849655785032196</v>
      </c>
      <c r="E3684" s="329">
        <v>-8.4546232876711487E-3</v>
      </c>
      <c r="G3684">
        <v>3673</v>
      </c>
      <c r="H3684">
        <f t="shared" ca="1" si="115"/>
        <v>-2.7301183498997059E-4</v>
      </c>
    </row>
    <row r="3685" spans="2:8">
      <c r="B3685" s="293">
        <f>'Historical VAR Data'!B327</f>
        <v>45229</v>
      </c>
      <c r="C3685" s="292" t="str">
        <f>'Historical VAR Data'!F327</f>
        <v>225.15</v>
      </c>
      <c r="D3685" s="329">
        <f t="shared" si="114"/>
        <v>1.3426282384767456</v>
      </c>
      <c r="E3685" s="329">
        <v>-8.4555423437705883E-3</v>
      </c>
      <c r="G3685">
        <v>3674</v>
      </c>
      <c r="H3685">
        <f t="shared" ca="1" si="115"/>
        <v>1.901480567488938E-2</v>
      </c>
    </row>
    <row r="3686" spans="2:8">
      <c r="B3686" s="293">
        <f>'Historical VAR Data'!B3628</f>
        <v>40345</v>
      </c>
      <c r="C3686" s="292" t="str">
        <f>'Historical VAR Data'!F3628</f>
        <v>96.11</v>
      </c>
      <c r="D3686" s="329">
        <f t="shared" si="114"/>
        <v>-7.6220684352172302E-2</v>
      </c>
      <c r="E3686" s="329">
        <v>-8.4597131950893151E-3</v>
      </c>
      <c r="G3686">
        <v>3675</v>
      </c>
      <c r="H3686">
        <f t="shared" ca="1" si="115"/>
        <v>6.3236718072422005E-3</v>
      </c>
    </row>
    <row r="3687" spans="2:8">
      <c r="B3687" s="293">
        <f>'Historical VAR Data'!B3550</f>
        <v>40456</v>
      </c>
      <c r="C3687" s="292" t="str">
        <f>'Historical VAR Data'!F3550</f>
        <v>104.04</v>
      </c>
      <c r="D3687" s="329">
        <f t="shared" si="114"/>
        <v>7.3019801980198154E-2</v>
      </c>
      <c r="E3687" s="329">
        <v>-8.4818450395501808E-3</v>
      </c>
      <c r="G3687">
        <v>3676</v>
      </c>
      <c r="H3687">
        <f t="shared" ca="1" si="115"/>
        <v>1.7227145979809708E-2</v>
      </c>
    </row>
    <row r="3688" spans="2:8">
      <c r="B3688" s="293">
        <f>'Historical VAR Data'!B1993</f>
        <v>42767</v>
      </c>
      <c r="C3688" s="292" t="str">
        <f>'Historical VAR Data'!F1993</f>
        <v>96.96</v>
      </c>
      <c r="D3688" s="329">
        <f t="shared" si="114"/>
        <v>0.36332958380202457</v>
      </c>
      <c r="E3688" s="329">
        <v>-8.487575416709402E-3</v>
      </c>
      <c r="G3688">
        <v>3677</v>
      </c>
      <c r="H3688">
        <f t="shared" ca="1" si="115"/>
        <v>-2.0426891892927237E-3</v>
      </c>
    </row>
    <row r="3689" spans="2:8">
      <c r="B3689" s="293">
        <f>'Historical VAR Data'!B4400</f>
        <v>39197</v>
      </c>
      <c r="C3689" s="292" t="str">
        <f>'Historical VAR Data'!F4400</f>
        <v>71.12</v>
      </c>
      <c r="D3689" s="329">
        <f t="shared" si="114"/>
        <v>-6.0253699788583533E-2</v>
      </c>
      <c r="E3689" s="329">
        <v>-8.504112644639612E-3</v>
      </c>
      <c r="G3689">
        <v>3678</v>
      </c>
      <c r="H3689">
        <f t="shared" ca="1" si="115"/>
        <v>-1.5331951157480334E-2</v>
      </c>
    </row>
    <row r="3690" spans="2:8">
      <c r="B3690" s="293">
        <f>'Historical VAR Data'!B2579</f>
        <v>41892</v>
      </c>
      <c r="C3690" s="292" t="str">
        <f>'Historical VAR Data'!F2579</f>
        <v>75.68</v>
      </c>
      <c r="D3690" s="329">
        <f t="shared" si="114"/>
        <v>-0.80882130045975853</v>
      </c>
      <c r="E3690" s="329">
        <v>-8.5156557054892109E-3</v>
      </c>
      <c r="G3690">
        <v>3679</v>
      </c>
      <c r="H3690">
        <f t="shared" ca="1" si="115"/>
        <v>2.6962550266852205E-2</v>
      </c>
    </row>
    <row r="3691" spans="2:8">
      <c r="B3691" s="293">
        <f>'Historical VAR Data'!B113</f>
        <v>45548</v>
      </c>
      <c r="C3691" s="292" t="str">
        <f>'Historical VAR Data'!F113</f>
        <v>395.86</v>
      </c>
      <c r="D3691" s="329">
        <f t="shared" si="114"/>
        <v>4.0953790706654658</v>
      </c>
      <c r="E3691" s="329">
        <v>-8.5157541451685043E-3</v>
      </c>
      <c r="G3691">
        <v>3680</v>
      </c>
      <c r="H3691">
        <f t="shared" ca="1" si="115"/>
        <v>-6.2032244780007347E-3</v>
      </c>
    </row>
    <row r="3692" spans="2:8">
      <c r="B3692" s="293">
        <f>'Historical VAR Data'!B1110</f>
        <v>44076</v>
      </c>
      <c r="C3692" s="292" t="str">
        <f>'Historical VAR Data'!F1110</f>
        <v>77.69</v>
      </c>
      <c r="D3692" s="329">
        <f t="shared" si="114"/>
        <v>-0.14934851636921057</v>
      </c>
      <c r="E3692" s="329">
        <v>-8.5502807554875149E-3</v>
      </c>
      <c r="G3692">
        <v>3681</v>
      </c>
      <c r="H3692">
        <f t="shared" ca="1" si="115"/>
        <v>1.3233780875897209E-3</v>
      </c>
    </row>
    <row r="3693" spans="2:8">
      <c r="B3693" s="293">
        <f>'Historical VAR Data'!B976</f>
        <v>44271</v>
      </c>
      <c r="C3693" s="292" t="str">
        <f>'Historical VAR Data'!F976</f>
        <v>91.33</v>
      </c>
      <c r="D3693" s="329">
        <f t="shared" si="114"/>
        <v>0.11337315616237958</v>
      </c>
      <c r="E3693" s="329">
        <v>-8.5757707338255124E-3</v>
      </c>
      <c r="G3693">
        <v>3682</v>
      </c>
      <c r="H3693">
        <f t="shared" ca="1" si="115"/>
        <v>1.3016119714538392E-2</v>
      </c>
    </row>
    <row r="3694" spans="2:8">
      <c r="B3694" s="293">
        <f>'Historical VAR Data'!B2427</f>
        <v>42124</v>
      </c>
      <c r="C3694" s="292" t="str">
        <f>'Historical VAR Data'!F2427</f>
        <v>82.03</v>
      </c>
      <c r="D3694" s="329">
        <f t="shared" si="114"/>
        <v>-0.41769006885781218</v>
      </c>
      <c r="E3694" s="329">
        <v>-8.5810974135846485E-3</v>
      </c>
      <c r="G3694">
        <v>3683</v>
      </c>
      <c r="H3694">
        <f t="shared" ca="1" si="115"/>
        <v>2.5653512025542894E-2</v>
      </c>
    </row>
    <row r="3695" spans="2:8">
      <c r="B3695" s="293">
        <f>'Historical VAR Data'!B701</f>
        <v>44678</v>
      </c>
      <c r="C3695" s="292" t="str">
        <f>'Historical VAR Data'!F701</f>
        <v>140.87</v>
      </c>
      <c r="D3695" s="329">
        <f t="shared" si="114"/>
        <v>2.051776429809359</v>
      </c>
      <c r="E3695" s="329">
        <v>-8.5861073967203796E-3</v>
      </c>
      <c r="G3695">
        <v>3684</v>
      </c>
      <c r="H3695">
        <f t="shared" ca="1" si="115"/>
        <v>2.7535520888228544E-2</v>
      </c>
    </row>
    <row r="3696" spans="2:8">
      <c r="B3696" s="293">
        <f>'Historical VAR Data'!B4788</f>
        <v>38622</v>
      </c>
      <c r="C3696" s="292" t="str">
        <f>'Historical VAR Data'!F4788</f>
        <v>46.16</v>
      </c>
      <c r="D3696" s="329">
        <f t="shared" si="114"/>
        <v>-0.38280518785933959</v>
      </c>
      <c r="E3696" s="329">
        <v>-8.5910652920963421E-3</v>
      </c>
      <c r="G3696">
        <v>3685</v>
      </c>
      <c r="H3696">
        <f t="shared" ca="1" si="115"/>
        <v>-2.0153369158406698E-2</v>
      </c>
    </row>
    <row r="3697" spans="2:8">
      <c r="B3697" s="293">
        <f>'Historical VAR Data'!B2497</f>
        <v>42018</v>
      </c>
      <c r="C3697" s="292" t="str">
        <f>'Historical VAR Data'!F2497</f>
        <v>74.79</v>
      </c>
      <c r="D3697" s="329">
        <f t="shared" si="114"/>
        <v>0.41620905131603869</v>
      </c>
      <c r="E3697" s="329">
        <v>-8.6161187698832378E-3</v>
      </c>
      <c r="G3697">
        <v>3686</v>
      </c>
      <c r="H3697">
        <f t="shared" ca="1" si="115"/>
        <v>2.3161824519114895E-3</v>
      </c>
    </row>
    <row r="3698" spans="2:8">
      <c r="B3698" s="293">
        <f>'Historical VAR Data'!B4697</f>
        <v>38758</v>
      </c>
      <c r="C3698" s="292" t="str">
        <f>'Historical VAR Data'!F4697</f>
        <v>52.81</v>
      </c>
      <c r="D3698" s="329">
        <f t="shared" si="114"/>
        <v>-0.17843808338518977</v>
      </c>
      <c r="E3698" s="329">
        <v>-8.6352543645579274E-3</v>
      </c>
      <c r="G3698">
        <v>3687</v>
      </c>
      <c r="H3698">
        <f t="shared" ca="1" si="115"/>
        <v>-3.2218854927361308E-3</v>
      </c>
    </row>
    <row r="3699" spans="2:8">
      <c r="B3699" s="293">
        <f>'Historical VAR Data'!B2689</f>
        <v>41729</v>
      </c>
      <c r="C3699" s="292" t="str">
        <f>'Historical VAR Data'!F2689</f>
        <v>64.28</v>
      </c>
      <c r="D3699" s="329">
        <f t="shared" si="114"/>
        <v>-0.1514191419141914</v>
      </c>
      <c r="E3699" s="329">
        <v>-8.6366440468846738E-3</v>
      </c>
      <c r="G3699">
        <v>3688</v>
      </c>
      <c r="H3699">
        <f t="shared" ca="1" si="115"/>
        <v>-1.0085900725424596E-3</v>
      </c>
    </row>
    <row r="3700" spans="2:8">
      <c r="B3700" s="293">
        <f>'Historical VAR Data'!B2480</f>
        <v>42044</v>
      </c>
      <c r="C3700" s="292" t="str">
        <f>'Historical VAR Data'!F2480</f>
        <v>75.75</v>
      </c>
      <c r="D3700" s="329">
        <f t="shared" si="114"/>
        <v>-8.003400534369691E-2</v>
      </c>
      <c r="E3700" s="329">
        <v>-8.6376128778955195E-3</v>
      </c>
      <c r="G3700">
        <v>3689</v>
      </c>
      <c r="H3700">
        <f t="shared" ca="1" si="115"/>
        <v>-3.9027597089504374E-3</v>
      </c>
    </row>
    <row r="3701" spans="2:8">
      <c r="B3701" s="293">
        <f>'Historical VAR Data'!B3185</f>
        <v>40995</v>
      </c>
      <c r="C3701" s="292" t="str">
        <f>'Historical VAR Data'!F3185</f>
        <v>82.34</v>
      </c>
      <c r="D3701" s="329">
        <f t="shared" si="114"/>
        <v>-0.11099114662060031</v>
      </c>
      <c r="E3701" s="329">
        <v>-8.6684324584637464E-3</v>
      </c>
      <c r="G3701">
        <v>3690</v>
      </c>
      <c r="H3701">
        <f t="shared" ca="1" si="115"/>
        <v>-3.0028500458362814E-3</v>
      </c>
    </row>
    <row r="3702" spans="2:8">
      <c r="B3702" s="293">
        <f>'Historical VAR Data'!B1960</f>
        <v>42816</v>
      </c>
      <c r="C3702" s="292" t="str">
        <f>'Historical VAR Data'!F1960</f>
        <v>92.62</v>
      </c>
      <c r="D3702" s="329">
        <f t="shared" si="114"/>
        <v>0.31078403622983314</v>
      </c>
      <c r="E3702" s="329">
        <v>-8.6695922080702367E-3</v>
      </c>
      <c r="G3702">
        <v>3691</v>
      </c>
      <c r="H3702">
        <f t="shared" ca="1" si="115"/>
        <v>9.9285160554279783E-3</v>
      </c>
    </row>
    <row r="3703" spans="2:8">
      <c r="B3703" s="293">
        <f>'Historical VAR Data'!B2752</f>
        <v>41638</v>
      </c>
      <c r="C3703" s="292" t="str">
        <f>'Historical VAR Data'!F2752</f>
        <v>70.66</v>
      </c>
      <c r="D3703" s="329">
        <f t="shared" si="114"/>
        <v>-0.5503086616177687</v>
      </c>
      <c r="E3703" s="329">
        <v>-8.6980920314254292E-3</v>
      </c>
      <c r="G3703">
        <v>3692</v>
      </c>
      <c r="H3703">
        <f t="shared" ca="1" si="115"/>
        <v>2.0773795807816936E-2</v>
      </c>
    </row>
    <row r="3704" spans="2:8">
      <c r="B3704" s="293">
        <f>'Historical VAR Data'!B547</f>
        <v>44903</v>
      </c>
      <c r="C3704" s="292" t="str">
        <f>'Historical VAR Data'!F547</f>
        <v>157.13</v>
      </c>
      <c r="D3704" s="329">
        <f t="shared" si="114"/>
        <v>1.0031871494135645</v>
      </c>
      <c r="E3704" s="329">
        <v>-8.7060753264777968E-3</v>
      </c>
      <c r="G3704">
        <v>3693</v>
      </c>
      <c r="H3704">
        <f t="shared" ca="1" si="115"/>
        <v>2.135552013182174E-2</v>
      </c>
    </row>
    <row r="3705" spans="2:8">
      <c r="B3705" s="293">
        <f>'Historical VAR Data'!B1022</f>
        <v>44203</v>
      </c>
      <c r="C3705" s="292" t="str">
        <f>'Historical VAR Data'!F1022</f>
        <v>78.44</v>
      </c>
      <c r="D3705" s="329">
        <f t="shared" si="114"/>
        <v>2.9936974789915981E-2</v>
      </c>
      <c r="E3705" s="329">
        <v>-8.7198281309237673E-3</v>
      </c>
      <c r="G3705">
        <v>3694</v>
      </c>
      <c r="H3705">
        <f t="shared" ca="1" si="115"/>
        <v>1.6353263454487052E-2</v>
      </c>
    </row>
    <row r="3706" spans="2:8">
      <c r="B3706" s="293">
        <f>'Historical VAR Data'!B2166</f>
        <v>42513</v>
      </c>
      <c r="C3706" s="292" t="str">
        <f>'Historical VAR Data'!F2166</f>
        <v>76.16</v>
      </c>
      <c r="D3706" s="329">
        <f t="shared" si="114"/>
        <v>-6.7923142822175958E-2</v>
      </c>
      <c r="E3706" s="329">
        <v>-8.7205518677600114E-3</v>
      </c>
      <c r="G3706">
        <v>3695</v>
      </c>
      <c r="H3706">
        <f t="shared" ca="1" si="115"/>
        <v>-5.8478052187293389E-4</v>
      </c>
    </row>
    <row r="3707" spans="2:8">
      <c r="B3707" s="293">
        <f>'Historical VAR Data'!B1233</f>
        <v>43894</v>
      </c>
      <c r="C3707" s="292" t="str">
        <f>'Historical VAR Data'!F1233</f>
        <v>81.71</v>
      </c>
      <c r="D3707" s="329">
        <f t="shared" si="114"/>
        <v>0.56562559877371144</v>
      </c>
      <c r="E3707" s="329">
        <v>-8.7346839742813657E-3</v>
      </c>
      <c r="G3707">
        <v>3696</v>
      </c>
      <c r="H3707">
        <f t="shared" ca="1" si="115"/>
        <v>9.7084022953956416E-3</v>
      </c>
    </row>
    <row r="3708" spans="2:8">
      <c r="B3708" s="293">
        <f>'Historical VAR Data'!B4628</f>
        <v>38862</v>
      </c>
      <c r="C3708" s="292" t="str">
        <f>'Historical VAR Data'!F4628</f>
        <v>52.19</v>
      </c>
      <c r="D3708" s="329">
        <f t="shared" si="114"/>
        <v>-0.82690458027926106</v>
      </c>
      <c r="E3708" s="329">
        <v>-8.7369420702754202E-3</v>
      </c>
      <c r="G3708">
        <v>3697</v>
      </c>
      <c r="H3708">
        <f t="shared" ca="1" si="115"/>
        <v>2.2021034680165481E-2</v>
      </c>
    </row>
    <row r="3709" spans="2:8">
      <c r="B3709" s="293">
        <f>'Historical VAR Data'!B286</f>
        <v>45289</v>
      </c>
      <c r="C3709" s="292" t="str">
        <f>'Historical VAR Data'!F286</f>
        <v>301.51</v>
      </c>
      <c r="D3709" s="329">
        <f t="shared" si="114"/>
        <v>3.0938221317040049</v>
      </c>
      <c r="E3709" s="329">
        <v>-8.7451096426341343E-3</v>
      </c>
      <c r="G3709">
        <v>3698</v>
      </c>
      <c r="H3709">
        <f t="shared" ca="1" si="115"/>
        <v>-3.4278635108277763E-2</v>
      </c>
    </row>
    <row r="3710" spans="2:8">
      <c r="B3710" s="293">
        <f>'Historical VAR Data'!B2413</f>
        <v>42145</v>
      </c>
      <c r="C3710" s="292" t="str">
        <f>'Historical VAR Data'!F2413</f>
        <v>73.65</v>
      </c>
      <c r="D3710" s="329">
        <f t="shared" si="114"/>
        <v>-0.20729738456570865</v>
      </c>
      <c r="E3710" s="329">
        <v>-8.7483176312246492E-3</v>
      </c>
      <c r="G3710">
        <v>3699</v>
      </c>
      <c r="H3710">
        <f t="shared" ca="1" si="115"/>
        <v>-5.0280841262604946E-3</v>
      </c>
    </row>
    <row r="3711" spans="2:8">
      <c r="B3711" s="293">
        <f>'Historical VAR Data'!B3527</f>
        <v>40490</v>
      </c>
      <c r="C3711" s="292" t="str">
        <f>'Historical VAR Data'!F3527</f>
        <v>92.91</v>
      </c>
      <c r="D3711" s="329">
        <f t="shared" si="114"/>
        <v>-0.38729886573463462</v>
      </c>
      <c r="E3711" s="329">
        <v>-8.7485330203777596E-3</v>
      </c>
      <c r="G3711">
        <v>3700</v>
      </c>
      <c r="H3711">
        <f t="shared" ca="1" si="115"/>
        <v>-3.4424788776296219E-3</v>
      </c>
    </row>
    <row r="3712" spans="2:8">
      <c r="B3712" s="293">
        <f>'Historical VAR Data'!B560</f>
        <v>44886</v>
      </c>
      <c r="C3712" s="292" t="str">
        <f>'Historical VAR Data'!F560</f>
        <v>151.64</v>
      </c>
      <c r="D3712" s="329">
        <f t="shared" si="114"/>
        <v>0.65690559440559437</v>
      </c>
      <c r="E3712" s="329">
        <v>-8.759314943129844E-3</v>
      </c>
      <c r="G3712">
        <v>3701</v>
      </c>
      <c r="H3712">
        <f t="shared" ca="1" si="115"/>
        <v>8.8314687830695834E-3</v>
      </c>
    </row>
    <row r="3713" spans="2:8">
      <c r="B3713" s="293">
        <f>'Historical VAR Data'!B1926</f>
        <v>42867</v>
      </c>
      <c r="C3713" s="292" t="str">
        <f>'Historical VAR Data'!F1926</f>
        <v>91.52</v>
      </c>
      <c r="D3713" s="329">
        <f t="shared" si="114"/>
        <v>0.30724182259677174</v>
      </c>
      <c r="E3713" s="329">
        <v>-8.7728798873605799E-3</v>
      </c>
      <c r="G3713">
        <v>3702</v>
      </c>
      <c r="H3713">
        <f t="shared" ca="1" si="115"/>
        <v>-9.9154233441379157E-3</v>
      </c>
    </row>
    <row r="3714" spans="2:8">
      <c r="B3714" s="293">
        <f>'Historical VAR Data'!B2233</f>
        <v>42410</v>
      </c>
      <c r="C3714" s="292" t="str">
        <f>'Historical VAR Data'!F2233</f>
        <v>70.01</v>
      </c>
      <c r="D3714" s="329">
        <f t="shared" si="114"/>
        <v>-0.82531999301379777</v>
      </c>
      <c r="E3714" s="329">
        <v>-8.7781396007360953E-3</v>
      </c>
      <c r="G3714">
        <v>3703</v>
      </c>
      <c r="H3714">
        <f t="shared" ca="1" si="115"/>
        <v>1.9235564021837692E-2</v>
      </c>
    </row>
    <row r="3715" spans="2:8">
      <c r="B3715" s="293">
        <f>'Historical VAR Data'!B121</f>
        <v>45538</v>
      </c>
      <c r="C3715" s="292" t="str">
        <f>'Historical VAR Data'!F121</f>
        <v>400.79</v>
      </c>
      <c r="D3715" s="329">
        <f t="shared" si="114"/>
        <v>4.8212055192447361</v>
      </c>
      <c r="E3715" s="329">
        <v>-8.7797398229211912E-3</v>
      </c>
      <c r="G3715">
        <v>3704</v>
      </c>
      <c r="H3715">
        <f t="shared" ca="1" si="115"/>
        <v>5.9205858384754149E-3</v>
      </c>
    </row>
    <row r="3716" spans="2:8">
      <c r="B3716" s="293">
        <f>'Historical VAR Data'!B1148</f>
        <v>44022</v>
      </c>
      <c r="C3716" s="292" t="str">
        <f>'Historical VAR Data'!F1148</f>
        <v>68.85</v>
      </c>
      <c r="D3716" s="329">
        <f t="shared" si="114"/>
        <v>-0.22640449438202254</v>
      </c>
      <c r="E3716" s="329">
        <v>-8.782032824647271E-3</v>
      </c>
      <c r="G3716">
        <v>3705</v>
      </c>
      <c r="H3716">
        <f t="shared" ca="1" si="115"/>
        <v>1.4363732018969485E-2</v>
      </c>
    </row>
    <row r="3717" spans="2:8">
      <c r="B3717" s="293">
        <f>'Historical VAR Data'!B1547</f>
        <v>43425</v>
      </c>
      <c r="C3717" s="292" t="str">
        <f>'Historical VAR Data'!F1547</f>
        <v>89.00</v>
      </c>
      <c r="D3717" s="329">
        <f t="shared" si="114"/>
        <v>0.55241583813012385</v>
      </c>
      <c r="E3717" s="329">
        <v>-8.7983071611538715E-3</v>
      </c>
      <c r="G3717">
        <v>3706</v>
      </c>
      <c r="H3717">
        <f t="shared" ca="1" si="115"/>
        <v>1.2383809010508177E-2</v>
      </c>
    </row>
    <row r="3718" spans="2:8">
      <c r="B3718" s="293">
        <f>'Historical VAR Data'!B4640</f>
        <v>38846</v>
      </c>
      <c r="C3718" s="292" t="str">
        <f>'Historical VAR Data'!F4640</f>
        <v>57.33</v>
      </c>
      <c r="D3718" s="329">
        <f t="shared" si="114"/>
        <v>-0.31879752851711024</v>
      </c>
      <c r="E3718" s="329">
        <v>-8.8174273858922046E-3</v>
      </c>
      <c r="G3718">
        <v>3707</v>
      </c>
      <c r="H3718">
        <f t="shared" ca="1" si="115"/>
        <v>2.9881093021461472E-3</v>
      </c>
    </row>
    <row r="3719" spans="2:8">
      <c r="B3719" s="293">
        <f>'Historical VAR Data'!B1537</f>
        <v>43440</v>
      </c>
      <c r="C3719" s="292" t="str">
        <f>'Historical VAR Data'!F1537</f>
        <v>84.16</v>
      </c>
      <c r="D3719" s="329">
        <f t="shared" si="114"/>
        <v>0.13729729729729725</v>
      </c>
      <c r="E3719" s="329">
        <v>-8.8328818749263925E-3</v>
      </c>
      <c r="G3719">
        <v>3708</v>
      </c>
      <c r="H3719">
        <f t="shared" ca="1" si="115"/>
        <v>-8.8357406262462943E-3</v>
      </c>
    </row>
    <row r="3720" spans="2:8">
      <c r="B3720" s="293">
        <f>'Historical VAR Data'!B2388</f>
        <v>42180</v>
      </c>
      <c r="C3720" s="292" t="str">
        <f>'Historical VAR Data'!F2388</f>
        <v>74.00</v>
      </c>
      <c r="D3720" s="329">
        <f t="shared" si="114"/>
        <v>0.22233234225305584</v>
      </c>
      <c r="E3720" s="329">
        <v>-8.8400750066969808E-3</v>
      </c>
      <c r="G3720">
        <v>3709</v>
      </c>
      <c r="H3720">
        <f t="shared" ca="1" si="115"/>
        <v>2.9468330481883121E-2</v>
      </c>
    </row>
    <row r="3721" spans="2:8">
      <c r="B3721" s="293">
        <f>'Historical VAR Data'!B4478</f>
        <v>39079</v>
      </c>
      <c r="C3721" s="292" t="str">
        <f>'Historical VAR Data'!F4478</f>
        <v>60.54</v>
      </c>
      <c r="D3721" s="329">
        <f t="shared" si="114"/>
        <v>-0.41872299567930871</v>
      </c>
      <c r="E3721" s="329">
        <v>-8.8408644400785712E-3</v>
      </c>
      <c r="G3721">
        <v>3710</v>
      </c>
      <c r="H3721">
        <f t="shared" ca="1" si="115"/>
        <v>2.6000720699647806E-3</v>
      </c>
    </row>
    <row r="3722" spans="2:8">
      <c r="B3722" s="293">
        <f>'Historical VAR Data'!B1773</f>
        <v>43089</v>
      </c>
      <c r="C3722" s="292" t="str">
        <f>'Historical VAR Data'!F1773</f>
        <v>104.15</v>
      </c>
      <c r="D3722" s="329">
        <f t="shared" si="114"/>
        <v>-0.74147346472720055</v>
      </c>
      <c r="E3722" s="329">
        <v>-8.850399695470048E-3</v>
      </c>
      <c r="G3722">
        <v>3711</v>
      </c>
      <c r="H3722">
        <f t="shared" ca="1" si="115"/>
        <v>-4.1032398320328213E-2</v>
      </c>
    </row>
    <row r="3723" spans="2:8">
      <c r="B3723" s="293">
        <f>'Historical VAR Data'!B81</f>
        <v>45595</v>
      </c>
      <c r="C3723" s="292" t="str">
        <f>'Historical VAR Data'!F81</f>
        <v>402.86</v>
      </c>
      <c r="D3723" s="329">
        <f t="shared" si="114"/>
        <v>4.1431124728711861</v>
      </c>
      <c r="E3723" s="329">
        <v>-8.8569600944741582E-3</v>
      </c>
      <c r="G3723">
        <v>3712</v>
      </c>
      <c r="H3723">
        <f t="shared" ca="1" si="115"/>
        <v>-3.5095090898210168E-2</v>
      </c>
    </row>
    <row r="3724" spans="2:8">
      <c r="B3724" s="293">
        <f>'Historical VAR Data'!B2974</f>
        <v>41309</v>
      </c>
      <c r="C3724" s="292" t="str">
        <f>'Historical VAR Data'!F2974</f>
        <v>78.33</v>
      </c>
      <c r="D3724" s="329">
        <f t="shared" ref="D3724:D3787" si="116">(C3724-C3725)/C3725</f>
        <v>-0.80925826717966209</v>
      </c>
      <c r="E3724" s="329">
        <v>-8.8573959255979096E-3</v>
      </c>
      <c r="G3724">
        <v>3713</v>
      </c>
      <c r="H3724">
        <f t="shared" ca="1" si="115"/>
        <v>-2.8372195838421266E-2</v>
      </c>
    </row>
    <row r="3725" spans="2:8">
      <c r="B3725" s="293">
        <f>'Historical VAR Data'!B142</f>
        <v>45506</v>
      </c>
      <c r="C3725" s="292" t="str">
        <f>'Historical VAR Data'!F142</f>
        <v>410.66</v>
      </c>
      <c r="D3725" s="329">
        <f t="shared" si="116"/>
        <v>3.2741465445462121</v>
      </c>
      <c r="E3725" s="329">
        <v>-8.8576738348658292E-3</v>
      </c>
      <c r="G3725">
        <v>3714</v>
      </c>
      <c r="H3725">
        <f t="shared" ref="H3725:H3788" ca="1" si="117">_xlfn.NORM.INV(RAND(),N$12,N$13)</f>
        <v>-1.4075611293692745E-2</v>
      </c>
    </row>
    <row r="3726" spans="2:8">
      <c r="B3726" s="293">
        <f>'Historical VAR Data'!B1948</f>
        <v>42835</v>
      </c>
      <c r="C3726" s="292" t="str">
        <f>'Historical VAR Data'!F1948</f>
        <v>96.08</v>
      </c>
      <c r="D3726" s="329">
        <f t="shared" si="116"/>
        <v>-1.1420928079020469E-2</v>
      </c>
      <c r="E3726" s="329">
        <v>-8.8714668867340574E-3</v>
      </c>
      <c r="G3726">
        <v>3715</v>
      </c>
      <c r="H3726">
        <f t="shared" ca="1" si="117"/>
        <v>2.3751373789329844E-2</v>
      </c>
    </row>
    <row r="3727" spans="2:8">
      <c r="B3727" s="293">
        <f>'Historical VAR Data'!B1569</f>
        <v>43392</v>
      </c>
      <c r="C3727" s="292" t="str">
        <f>'Historical VAR Data'!F1569</f>
        <v>97.19</v>
      </c>
      <c r="D3727" s="329">
        <f t="shared" si="116"/>
        <v>0.26122501946535159</v>
      </c>
      <c r="E3727" s="329">
        <v>-8.8721191107485678E-3</v>
      </c>
      <c r="G3727">
        <v>3716</v>
      </c>
      <c r="H3727">
        <f t="shared" ca="1" si="117"/>
        <v>-9.3932687646257028E-3</v>
      </c>
    </row>
    <row r="3728" spans="2:8">
      <c r="B3728" s="293">
        <f>'Historical VAR Data'!B4098</f>
        <v>39639</v>
      </c>
      <c r="C3728" s="292" t="str">
        <f>'Historical VAR Data'!F4098</f>
        <v>77.06</v>
      </c>
      <c r="D3728" s="329">
        <f t="shared" si="116"/>
        <v>-0.11537136953277462</v>
      </c>
      <c r="E3728" s="329">
        <v>-8.874598070739521E-3</v>
      </c>
      <c r="G3728">
        <v>3717</v>
      </c>
      <c r="H3728">
        <f t="shared" ca="1" si="117"/>
        <v>1.7857307038902537E-2</v>
      </c>
    </row>
    <row r="3729" spans="2:8">
      <c r="B3729" s="293">
        <f>'Historical VAR Data'!B1545</f>
        <v>43430</v>
      </c>
      <c r="C3729" s="292" t="str">
        <f>'Historical VAR Data'!F1545</f>
        <v>87.11</v>
      </c>
      <c r="D3729" s="329">
        <f t="shared" si="116"/>
        <v>0.81403581840899608</v>
      </c>
      <c r="E3729" s="329">
        <v>-8.8747297758561966E-3</v>
      </c>
      <c r="G3729">
        <v>3718</v>
      </c>
      <c r="H3729">
        <f t="shared" ca="1" si="117"/>
        <v>-1.8216632529350709E-2</v>
      </c>
    </row>
    <row r="3730" spans="2:8">
      <c r="B3730" s="293">
        <f>'Historical VAR Data'!B4712</f>
        <v>38735</v>
      </c>
      <c r="C3730" s="292" t="str">
        <f>'Historical VAR Data'!F4712</f>
        <v>48.02</v>
      </c>
      <c r="D3730" s="329">
        <f t="shared" si="116"/>
        <v>-0.51094816172726343</v>
      </c>
      <c r="E3730" s="329">
        <v>-8.8751289989680016E-3</v>
      </c>
      <c r="G3730">
        <v>3719</v>
      </c>
      <c r="H3730">
        <f t="shared" ca="1" si="117"/>
        <v>-1.431501301641048E-2</v>
      </c>
    </row>
    <row r="3731" spans="2:8">
      <c r="B3731" s="293">
        <f>'Historical VAR Data'!B3835</f>
        <v>40036</v>
      </c>
      <c r="C3731" s="292" t="str">
        <f>'Historical VAR Data'!F3835</f>
        <v>98.19</v>
      </c>
      <c r="D3731" s="329">
        <f t="shared" si="116"/>
        <v>0.18989335918565201</v>
      </c>
      <c r="E3731" s="329">
        <v>-8.882608256788084E-3</v>
      </c>
      <c r="G3731">
        <v>3720</v>
      </c>
      <c r="H3731">
        <f t="shared" ca="1" si="117"/>
        <v>1.7048286217269049E-2</v>
      </c>
    </row>
    <row r="3732" spans="2:8">
      <c r="B3732" s="293">
        <f>'Historical VAR Data'!B4046</f>
        <v>39715</v>
      </c>
      <c r="C3732" s="292" t="str">
        <f>'Historical VAR Data'!F4046</f>
        <v>82.52</v>
      </c>
      <c r="D3732" s="329">
        <f t="shared" si="116"/>
        <v>-0.1293521840050644</v>
      </c>
      <c r="E3732" s="329">
        <v>-8.8878212827289103E-3</v>
      </c>
      <c r="G3732">
        <v>3721</v>
      </c>
      <c r="H3732">
        <f t="shared" ca="1" si="117"/>
        <v>1.0255417125617221E-2</v>
      </c>
    </row>
    <row r="3733" spans="2:8">
      <c r="B3733" s="293">
        <f>'Historical VAR Data'!B1391</f>
        <v>43658</v>
      </c>
      <c r="C3733" s="292" t="str">
        <f>'Historical VAR Data'!F1391</f>
        <v>94.78</v>
      </c>
      <c r="D3733" s="329">
        <f t="shared" si="116"/>
        <v>-4.3302715251842053E-2</v>
      </c>
      <c r="E3733" s="329">
        <v>-8.8884241346857094E-3</v>
      </c>
      <c r="G3733">
        <v>3722</v>
      </c>
      <c r="H3733">
        <f t="shared" ca="1" si="117"/>
        <v>1.5561607971335991E-2</v>
      </c>
    </row>
    <row r="3734" spans="2:8">
      <c r="B3734" s="293">
        <f>'Historical VAR Data'!B3836</f>
        <v>40035</v>
      </c>
      <c r="C3734" s="292" t="str">
        <f>'Historical VAR Data'!F3836</f>
        <v>99.07</v>
      </c>
      <c r="D3734" s="329">
        <f t="shared" si="116"/>
        <v>-0.71558579507937881</v>
      </c>
      <c r="E3734" s="329">
        <v>-8.903561424569835E-3</v>
      </c>
      <c r="G3734">
        <v>3723</v>
      </c>
      <c r="H3734">
        <f t="shared" ca="1" si="117"/>
        <v>1.7108302932523273E-2</v>
      </c>
    </row>
    <row r="3735" spans="2:8">
      <c r="B3735" s="293">
        <f>'Historical VAR Data'!B208</f>
        <v>45408</v>
      </c>
      <c r="C3735" s="292" t="str">
        <f>'Historical VAR Data'!F208</f>
        <v>348.33</v>
      </c>
      <c r="D3735" s="329">
        <f t="shared" si="116"/>
        <v>4.2223388305847074</v>
      </c>
      <c r="E3735" s="329">
        <v>-8.9057076196437587E-3</v>
      </c>
      <c r="G3735">
        <v>3724</v>
      </c>
      <c r="H3735">
        <f t="shared" ca="1" si="117"/>
        <v>2.3816614355039872E-3</v>
      </c>
    </row>
    <row r="3736" spans="2:8">
      <c r="B3736" s="293">
        <f>'Historical VAR Data'!B4494</f>
        <v>39056</v>
      </c>
      <c r="C3736" s="292" t="str">
        <f>'Historical VAR Data'!F4494</f>
        <v>66.70</v>
      </c>
      <c r="D3736" s="329">
        <f t="shared" si="116"/>
        <v>-0.31813535064403997</v>
      </c>
      <c r="E3736" s="329">
        <v>-8.9153046062406295E-3</v>
      </c>
      <c r="G3736">
        <v>3725</v>
      </c>
      <c r="H3736">
        <f t="shared" ca="1" si="117"/>
        <v>4.9978064103876323E-3</v>
      </c>
    </row>
    <row r="3737" spans="2:8">
      <c r="B3737" s="293">
        <f>'Historical VAR Data'!B3650</f>
        <v>40315</v>
      </c>
      <c r="C3737" s="292" t="str">
        <f>'Historical VAR Data'!F3650</f>
        <v>97.82</v>
      </c>
      <c r="D3737" s="329">
        <f t="shared" si="116"/>
        <v>0.25748810901144087</v>
      </c>
      <c r="E3737" s="329">
        <v>-8.9159067882473107E-3</v>
      </c>
      <c r="G3737">
        <v>3726</v>
      </c>
      <c r="H3737">
        <f t="shared" ca="1" si="117"/>
        <v>2.3379008482633405E-2</v>
      </c>
    </row>
    <row r="3738" spans="2:8">
      <c r="B3738" s="293">
        <f>'Historical VAR Data'!B2884</f>
        <v>41442</v>
      </c>
      <c r="C3738" s="292" t="str">
        <f>'Historical VAR Data'!F2884</f>
        <v>77.79</v>
      </c>
      <c r="D3738" s="329">
        <f t="shared" si="116"/>
        <v>-0.20419437340153446</v>
      </c>
      <c r="E3738" s="329">
        <v>-8.9183335456744645E-3</v>
      </c>
      <c r="G3738">
        <v>3727</v>
      </c>
      <c r="H3738">
        <f t="shared" ca="1" si="117"/>
        <v>2.2015769973064755E-2</v>
      </c>
    </row>
    <row r="3739" spans="2:8">
      <c r="B3739" s="293">
        <f>'Historical VAR Data'!B910</f>
        <v>44370</v>
      </c>
      <c r="C3739" s="292" t="str">
        <f>'Historical VAR Data'!F910</f>
        <v>97.75</v>
      </c>
      <c r="D3739" s="329">
        <f t="shared" si="116"/>
        <v>0.44344359125812172</v>
      </c>
      <c r="E3739" s="329">
        <v>-8.9222346142146958E-3</v>
      </c>
      <c r="G3739">
        <v>3728</v>
      </c>
      <c r="H3739">
        <f t="shared" ca="1" si="117"/>
        <v>2.7922834925870138E-2</v>
      </c>
    </row>
    <row r="3740" spans="2:8">
      <c r="B3740" s="293">
        <f>'Historical VAR Data'!B4364</f>
        <v>39251</v>
      </c>
      <c r="C3740" s="292" t="str">
        <f>'Historical VAR Data'!F4364</f>
        <v>67.72</v>
      </c>
      <c r="D3740" s="329">
        <f t="shared" si="116"/>
        <v>-0.1151182542793676</v>
      </c>
      <c r="E3740" s="329">
        <v>-8.927264744621681E-3</v>
      </c>
      <c r="G3740">
        <v>3729</v>
      </c>
      <c r="H3740">
        <f t="shared" ca="1" si="117"/>
        <v>1.3924915525245659E-2</v>
      </c>
    </row>
    <row r="3741" spans="2:8">
      <c r="B3741" s="293">
        <f>'Historical VAR Data'!B4113</f>
        <v>39618</v>
      </c>
      <c r="C3741" s="292" t="str">
        <f>'Historical VAR Data'!F4113</f>
        <v>76.53</v>
      </c>
      <c r="D3741" s="329">
        <f t="shared" si="116"/>
        <v>0.23216873289325393</v>
      </c>
      <c r="E3741" s="329">
        <v>-8.9355089355089064E-3</v>
      </c>
      <c r="G3741">
        <v>3730</v>
      </c>
      <c r="H3741">
        <f t="shared" ca="1" si="117"/>
        <v>-4.9280989445505442E-3</v>
      </c>
    </row>
    <row r="3742" spans="2:8">
      <c r="B3742" s="293">
        <f>'Historical VAR Data'!B2711</f>
        <v>41695</v>
      </c>
      <c r="C3742" s="292" t="str">
        <f>'Historical VAR Data'!F2711</f>
        <v>62.11</v>
      </c>
      <c r="D3742" s="329">
        <f t="shared" si="116"/>
        <v>-0.17593206846225296</v>
      </c>
      <c r="E3742" s="329">
        <v>-8.9356949098452574E-3</v>
      </c>
      <c r="G3742">
        <v>3731</v>
      </c>
      <c r="H3742">
        <f t="shared" ca="1" si="117"/>
        <v>3.4490967084483876E-2</v>
      </c>
    </row>
    <row r="3743" spans="2:8">
      <c r="B3743" s="293">
        <f>'Historical VAR Data'!B1010</f>
        <v>44221</v>
      </c>
      <c r="C3743" s="292" t="str">
        <f>'Historical VAR Data'!F1010</f>
        <v>75.37</v>
      </c>
      <c r="D3743" s="329">
        <f t="shared" si="116"/>
        <v>-0.51055263328787581</v>
      </c>
      <c r="E3743" s="329">
        <v>-8.9414858645626913E-3</v>
      </c>
      <c r="G3743">
        <v>3732</v>
      </c>
      <c r="H3743">
        <f t="shared" ca="1" si="117"/>
        <v>-1.1698050692799424E-3</v>
      </c>
    </row>
    <row r="3744" spans="2:8">
      <c r="B3744" s="293">
        <f>'Historical VAR Data'!B582</f>
        <v>44852</v>
      </c>
      <c r="C3744" s="292" t="str">
        <f>'Historical VAR Data'!F582</f>
        <v>153.99</v>
      </c>
      <c r="D3744" s="329">
        <f t="shared" si="116"/>
        <v>0.78229166666666661</v>
      </c>
      <c r="E3744" s="329">
        <v>-8.9458102715921379E-3</v>
      </c>
      <c r="G3744">
        <v>3733</v>
      </c>
      <c r="H3744">
        <f t="shared" ca="1" si="117"/>
        <v>-4.0421320644658254E-3</v>
      </c>
    </row>
    <row r="3745" spans="2:8">
      <c r="B3745" s="293">
        <f>'Historical VAR Data'!B3196</f>
        <v>40980</v>
      </c>
      <c r="C3745" s="292" t="str">
        <f>'Historical VAR Data'!F3196</f>
        <v>86.40</v>
      </c>
      <c r="D3745" s="329">
        <f t="shared" si="116"/>
        <v>-9.9690615331728006E-3</v>
      </c>
      <c r="E3745" s="329">
        <v>-8.9470061940812237E-3</v>
      </c>
      <c r="G3745">
        <v>3734</v>
      </c>
      <c r="H3745">
        <f t="shared" ca="1" si="117"/>
        <v>9.8106806572056324E-3</v>
      </c>
    </row>
    <row r="3746" spans="2:8">
      <c r="B3746" s="293">
        <f>'Historical VAR Data'!B1298</f>
        <v>43801</v>
      </c>
      <c r="C3746" s="292" t="str">
        <f>'Historical VAR Data'!F1298</f>
        <v>87.27</v>
      </c>
      <c r="D3746" s="329">
        <f t="shared" si="116"/>
        <v>-0.11130346232179232</v>
      </c>
      <c r="E3746" s="329">
        <v>-8.9711560299796309E-3</v>
      </c>
      <c r="G3746">
        <v>3735</v>
      </c>
      <c r="H3746">
        <f t="shared" ca="1" si="117"/>
        <v>-1.5688872288743974E-3</v>
      </c>
    </row>
    <row r="3747" spans="2:8">
      <c r="B3747" s="293">
        <f>'Historical VAR Data'!B3666</f>
        <v>40291</v>
      </c>
      <c r="C3747" s="292" t="str">
        <f>'Historical VAR Data'!F3666</f>
        <v>98.20</v>
      </c>
      <c r="D3747" s="329">
        <f t="shared" si="116"/>
        <v>6.0704255778785965E-2</v>
      </c>
      <c r="E3747" s="329">
        <v>-8.98173377737411E-3</v>
      </c>
      <c r="G3747">
        <v>3736</v>
      </c>
      <c r="H3747">
        <f t="shared" ca="1" si="117"/>
        <v>-3.6003327694127514E-2</v>
      </c>
    </row>
    <row r="3748" spans="2:8">
      <c r="B3748" s="293">
        <f>'Historical VAR Data'!B3359</f>
        <v>40735</v>
      </c>
      <c r="C3748" s="292" t="str">
        <f>'Historical VAR Data'!F3359</f>
        <v>92.58</v>
      </c>
      <c r="D3748" s="329">
        <f t="shared" si="116"/>
        <v>9.1359188966167626E-2</v>
      </c>
      <c r="E3748" s="329">
        <v>-8.9916506101477556E-3</v>
      </c>
      <c r="G3748">
        <v>3737</v>
      </c>
      <c r="H3748">
        <f t="shared" ca="1" si="117"/>
        <v>-5.2648015957321966E-3</v>
      </c>
    </row>
    <row r="3749" spans="2:8">
      <c r="B3749" s="293">
        <f>'Historical VAR Data'!B1037</f>
        <v>44181</v>
      </c>
      <c r="C3749" s="292" t="str">
        <f>'Historical VAR Data'!F1037</f>
        <v>84.83</v>
      </c>
      <c r="D3749" s="329">
        <f t="shared" si="116"/>
        <v>2.7246306611770407E-2</v>
      </c>
      <c r="E3749" s="329">
        <v>-8.9953271028036918E-3</v>
      </c>
      <c r="G3749">
        <v>3738</v>
      </c>
      <c r="H3749">
        <f t="shared" ca="1" si="117"/>
        <v>-1.6567644711290804E-3</v>
      </c>
    </row>
    <row r="3750" spans="2:8">
      <c r="B3750" s="293">
        <f>'Historical VAR Data'!B1238</f>
        <v>43887</v>
      </c>
      <c r="C3750" s="292" t="str">
        <f>'Historical VAR Data'!F1238</f>
        <v>82.58</v>
      </c>
      <c r="D3750" s="329">
        <f t="shared" si="116"/>
        <v>-0.15683071268123341</v>
      </c>
      <c r="E3750" s="329">
        <v>-9.0003600144005769E-3</v>
      </c>
      <c r="G3750">
        <v>3739</v>
      </c>
      <c r="H3750">
        <f t="shared" ca="1" si="117"/>
        <v>3.2780792788035984E-3</v>
      </c>
    </row>
    <row r="3751" spans="2:8">
      <c r="B3751" s="293">
        <f>'Historical VAR Data'!B1669</f>
        <v>43244</v>
      </c>
      <c r="C3751" s="292" t="str">
        <f>'Historical VAR Data'!F1669</f>
        <v>97.94</v>
      </c>
      <c r="D3751" s="329">
        <f t="shared" si="116"/>
        <v>3.5854045478582765E-2</v>
      </c>
      <c r="E3751" s="329">
        <v>-9.005362744106047E-3</v>
      </c>
      <c r="G3751">
        <v>3740</v>
      </c>
      <c r="H3751">
        <f t="shared" ca="1" si="117"/>
        <v>8.7092717550210346E-3</v>
      </c>
    </row>
    <row r="3752" spans="2:8">
      <c r="B3752" s="293">
        <f>'Historical VAR Data'!B1936</f>
        <v>42852</v>
      </c>
      <c r="C3752" s="292" t="str">
        <f>'Historical VAR Data'!F1936</f>
        <v>94.55</v>
      </c>
      <c r="D3752" s="329">
        <f t="shared" si="116"/>
        <v>0.95512820512820507</v>
      </c>
      <c r="E3752" s="329">
        <v>-9.0137302169583846E-3</v>
      </c>
      <c r="G3752">
        <v>3741</v>
      </c>
      <c r="H3752">
        <f t="shared" ca="1" si="117"/>
        <v>3.8827656421303217E-2</v>
      </c>
    </row>
    <row r="3753" spans="2:8">
      <c r="B3753" s="293">
        <f>'Historical VAR Data'!B4723</f>
        <v>38719</v>
      </c>
      <c r="C3753" s="292" t="str">
        <f>'Historical VAR Data'!F4723</f>
        <v>48.36</v>
      </c>
      <c r="D3753" s="329">
        <f t="shared" si="116"/>
        <v>-0.27842435094001788</v>
      </c>
      <c r="E3753" s="329">
        <v>-9.0163934426229046E-3</v>
      </c>
      <c r="G3753">
        <v>3742</v>
      </c>
      <c r="H3753">
        <f t="shared" ca="1" si="117"/>
        <v>1.2910888767534349E-2</v>
      </c>
    </row>
    <row r="3754" spans="2:8">
      <c r="B3754" s="293">
        <f>'Historical VAR Data'!B2323</f>
        <v>42275</v>
      </c>
      <c r="C3754" s="292" t="str">
        <f>'Historical VAR Data'!F2323</f>
        <v>67.02</v>
      </c>
      <c r="D3754" s="329">
        <f t="shared" si="116"/>
        <v>-0.31458375946001232</v>
      </c>
      <c r="E3754" s="329">
        <v>-9.0196658287742051E-3</v>
      </c>
      <c r="G3754">
        <v>3743</v>
      </c>
      <c r="H3754">
        <f t="shared" ca="1" si="117"/>
        <v>1.5443780737376812E-3</v>
      </c>
    </row>
    <row r="3755" spans="2:8">
      <c r="B3755" s="293">
        <f>'Historical VAR Data'!B1383</f>
        <v>43670</v>
      </c>
      <c r="C3755" s="292" t="str">
        <f>'Historical VAR Data'!F1383</f>
        <v>97.78</v>
      </c>
      <c r="D3755" s="329">
        <f t="shared" si="116"/>
        <v>-3.1305726173964696E-2</v>
      </c>
      <c r="E3755" s="329">
        <v>-9.0199655417046772E-3</v>
      </c>
      <c r="G3755">
        <v>3744</v>
      </c>
      <c r="H3755">
        <f t="shared" ca="1" si="117"/>
        <v>1.9463145506196818E-2</v>
      </c>
    </row>
    <row r="3756" spans="2:8">
      <c r="B3756" s="293">
        <f>'Historical VAR Data'!B1676</f>
        <v>43235</v>
      </c>
      <c r="C3756" s="292" t="str">
        <f>'Historical VAR Data'!F1676</f>
        <v>100.94</v>
      </c>
      <c r="D3756" s="329">
        <f t="shared" si="116"/>
        <v>0.43809659495654651</v>
      </c>
      <c r="E3756" s="329">
        <v>-9.0320047123503017E-3</v>
      </c>
      <c r="G3756">
        <v>3745</v>
      </c>
      <c r="H3756">
        <f t="shared" ca="1" si="117"/>
        <v>1.1715117233553512E-2</v>
      </c>
    </row>
    <row r="3757" spans="2:8">
      <c r="B3757" s="293">
        <f>'Historical VAR Data'!B4383</f>
        <v>39224</v>
      </c>
      <c r="C3757" s="292" t="str">
        <f>'Historical VAR Data'!F4383</f>
        <v>70.19</v>
      </c>
      <c r="D3757" s="329">
        <f t="shared" si="116"/>
        <v>-0.15494823019503978</v>
      </c>
      <c r="E3757" s="329">
        <v>-9.0357193279683827E-3</v>
      </c>
      <c r="G3757">
        <v>3746</v>
      </c>
      <c r="H3757">
        <f t="shared" ca="1" si="117"/>
        <v>2.71757881058169E-2</v>
      </c>
    </row>
    <row r="3758" spans="2:8">
      <c r="B3758" s="293">
        <f>'Historical VAR Data'!B3061</f>
        <v>41177</v>
      </c>
      <c r="C3758" s="292" t="str">
        <f>'Historical VAR Data'!F3061</f>
        <v>83.06</v>
      </c>
      <c r="D3758" s="329">
        <f t="shared" si="116"/>
        <v>-8.2108520278483726E-2</v>
      </c>
      <c r="E3758" s="329">
        <v>-9.0670484371270701E-3</v>
      </c>
      <c r="G3758">
        <v>3747</v>
      </c>
      <c r="H3758">
        <f t="shared" ca="1" si="117"/>
        <v>-2.1254262294300379E-2</v>
      </c>
    </row>
    <row r="3759" spans="2:8">
      <c r="B3759" s="293">
        <f>'Historical VAR Data'!B1314</f>
        <v>43776</v>
      </c>
      <c r="C3759" s="292" t="str">
        <f>'Historical VAR Data'!F1314</f>
        <v>90.49</v>
      </c>
      <c r="D3759" s="329">
        <f t="shared" si="116"/>
        <v>0.56665512465373957</v>
      </c>
      <c r="E3759" s="329">
        <v>-9.0889180902321322E-3</v>
      </c>
      <c r="G3759">
        <v>3748</v>
      </c>
      <c r="H3759">
        <f t="shared" ca="1" si="117"/>
        <v>2.7510803455527654E-2</v>
      </c>
    </row>
    <row r="3760" spans="2:8">
      <c r="B3760" s="293">
        <f>'Historical VAR Data'!B4533</f>
        <v>38999</v>
      </c>
      <c r="C3760" s="292" t="str">
        <f>'Historical VAR Data'!F4533</f>
        <v>57.76</v>
      </c>
      <c r="D3760" s="329">
        <f t="shared" si="116"/>
        <v>0.39483216614344369</v>
      </c>
      <c r="E3760" s="329">
        <v>-9.0924686910276407E-3</v>
      </c>
      <c r="G3760">
        <v>3749</v>
      </c>
      <c r="H3760">
        <f t="shared" ca="1" si="117"/>
        <v>1.2699166120392828E-3</v>
      </c>
    </row>
    <row r="3761" spans="2:8">
      <c r="B3761" s="293">
        <f>'Historical VAR Data'!B4818</f>
        <v>38576</v>
      </c>
      <c r="C3761" s="292" t="str">
        <f>'Historical VAR Data'!F4818</f>
        <v>41.41</v>
      </c>
      <c r="D3761" s="329">
        <f t="shared" si="116"/>
        <v>-0.44085876316500139</v>
      </c>
      <c r="E3761" s="329">
        <v>-9.0930844699689539E-3</v>
      </c>
      <c r="G3761">
        <v>3750</v>
      </c>
      <c r="H3761">
        <f t="shared" ca="1" si="117"/>
        <v>-6.8260560383552916E-3</v>
      </c>
    </row>
    <row r="3762" spans="2:8">
      <c r="B3762" s="293">
        <f>'Historical VAR Data'!B2809</f>
        <v>41551</v>
      </c>
      <c r="C3762" s="292" t="str">
        <f>'Historical VAR Data'!F2809</f>
        <v>74.06</v>
      </c>
      <c r="D3762" s="329">
        <f t="shared" si="116"/>
        <v>-0.21571534469977766</v>
      </c>
      <c r="E3762" s="329">
        <v>-9.0982071180090007E-3</v>
      </c>
      <c r="G3762">
        <v>3751</v>
      </c>
      <c r="H3762">
        <f t="shared" ca="1" si="117"/>
        <v>1.1475561765549666E-2</v>
      </c>
    </row>
    <row r="3763" spans="2:8">
      <c r="B3763" s="293">
        <f>'Historical VAR Data'!B1872</f>
        <v>42944</v>
      </c>
      <c r="C3763" s="292" t="str">
        <f>'Historical VAR Data'!F1872</f>
        <v>94.43</v>
      </c>
      <c r="D3763" s="329">
        <f t="shared" si="116"/>
        <v>-4.3262411347517689E-2</v>
      </c>
      <c r="E3763" s="329">
        <v>-9.129066107030329E-3</v>
      </c>
      <c r="G3763">
        <v>3752</v>
      </c>
      <c r="H3763">
        <f t="shared" ca="1" si="117"/>
        <v>-1.008668495003847E-2</v>
      </c>
    </row>
    <row r="3764" spans="2:8">
      <c r="B3764" s="293">
        <f>'Historical VAR Data'!B3651</f>
        <v>40312</v>
      </c>
      <c r="C3764" s="292" t="str">
        <f>'Historical VAR Data'!F3651</f>
        <v>98.70</v>
      </c>
      <c r="D3764" s="329">
        <f t="shared" si="116"/>
        <v>0.3802265417424136</v>
      </c>
      <c r="E3764" s="329">
        <v>-9.1356289529163394E-3</v>
      </c>
      <c r="G3764">
        <v>3753</v>
      </c>
      <c r="H3764">
        <f t="shared" ca="1" si="117"/>
        <v>1.3538976339528736E-2</v>
      </c>
    </row>
    <row r="3765" spans="2:8">
      <c r="B3765" s="293">
        <f>'Historical VAR Data'!B4411</f>
        <v>39182</v>
      </c>
      <c r="C3765" s="292" t="str">
        <f>'Historical VAR Data'!F4411</f>
        <v>71.51</v>
      </c>
      <c r="D3765" s="329">
        <f t="shared" si="116"/>
        <v>-0.15342725227891552</v>
      </c>
      <c r="E3765" s="329">
        <v>-9.1450741305251007E-3</v>
      </c>
      <c r="G3765">
        <v>3754</v>
      </c>
      <c r="H3765">
        <f t="shared" ca="1" si="117"/>
        <v>1.8150038070128261E-2</v>
      </c>
    </row>
    <row r="3766" spans="2:8">
      <c r="B3766" s="293">
        <f>'Historical VAR Data'!B3040</f>
        <v>41211</v>
      </c>
      <c r="C3766" s="292" t="str">
        <f>'Historical VAR Data'!F3040</f>
        <v>84.47</v>
      </c>
      <c r="D3766" s="329">
        <f t="shared" si="116"/>
        <v>-0.16092182378066955</v>
      </c>
      <c r="E3766" s="329">
        <v>-9.1495601173020667E-3</v>
      </c>
      <c r="G3766">
        <v>3755</v>
      </c>
      <c r="H3766">
        <f t="shared" ca="1" si="117"/>
        <v>-2.986785774231978E-2</v>
      </c>
    </row>
    <row r="3767" spans="2:8">
      <c r="B3767" s="293">
        <f>'Historical VAR Data'!B1461</f>
        <v>43552</v>
      </c>
      <c r="C3767" s="292" t="str">
        <f>'Historical VAR Data'!F1461</f>
        <v>100.67</v>
      </c>
      <c r="D3767" s="329">
        <f t="shared" si="116"/>
        <v>0.33038192150125545</v>
      </c>
      <c r="E3767" s="329">
        <v>-9.1535433070865421E-3</v>
      </c>
      <c r="G3767">
        <v>3756</v>
      </c>
      <c r="H3767">
        <f t="shared" ca="1" si="117"/>
        <v>1.3107688932090529E-2</v>
      </c>
    </row>
    <row r="3768" spans="2:8">
      <c r="B3768" s="293">
        <f>'Historical VAR Data'!B2770</f>
        <v>41611</v>
      </c>
      <c r="C3768" s="292" t="str">
        <f>'Historical VAR Data'!F2770</f>
        <v>75.67</v>
      </c>
      <c r="D3768" s="329">
        <f t="shared" si="116"/>
        <v>0.52284161803179729</v>
      </c>
      <c r="E3768" s="329">
        <v>-9.1659028414299171E-3</v>
      </c>
      <c r="G3768">
        <v>3757</v>
      </c>
      <c r="H3768">
        <f t="shared" ca="1" si="117"/>
        <v>-1.8016412873440441E-3</v>
      </c>
    </row>
    <row r="3769" spans="2:8">
      <c r="B3769" s="293">
        <f>'Historical VAR Data'!B4720</f>
        <v>38722</v>
      </c>
      <c r="C3769" s="292" t="str">
        <f>'Historical VAR Data'!F4720</f>
        <v>49.69</v>
      </c>
      <c r="D3769" s="329">
        <f t="shared" si="116"/>
        <v>-0.49904224216150822</v>
      </c>
      <c r="E3769" s="329">
        <v>-9.1724825523429882E-3</v>
      </c>
      <c r="G3769">
        <v>3758</v>
      </c>
      <c r="H3769">
        <f t="shared" ca="1" si="117"/>
        <v>3.5398212381096278E-2</v>
      </c>
    </row>
    <row r="3770" spans="2:8">
      <c r="B3770" s="293">
        <f>'Historical VAR Data'!B3795</f>
        <v>40095</v>
      </c>
      <c r="C3770" s="292" t="str">
        <f>'Historical VAR Data'!F3795</f>
        <v>99.19</v>
      </c>
      <c r="D3770" s="329">
        <f t="shared" si="116"/>
        <v>-0.70595559244656569</v>
      </c>
      <c r="E3770" s="329">
        <v>-9.1898911197682721E-3</v>
      </c>
      <c r="G3770">
        <v>3759</v>
      </c>
      <c r="H3770">
        <f t="shared" ca="1" si="117"/>
        <v>3.2237425949953241E-2</v>
      </c>
    </row>
    <row r="3771" spans="2:8">
      <c r="B3771" s="293">
        <f>'Historical VAR Data'!B237</f>
        <v>45363</v>
      </c>
      <c r="C3771" s="292" t="str">
        <f>'Historical VAR Data'!F237</f>
        <v>337.33</v>
      </c>
      <c r="D3771" s="329">
        <f t="shared" si="116"/>
        <v>4.6090788160957761</v>
      </c>
      <c r="E3771" s="329">
        <v>-9.1934441637784043E-3</v>
      </c>
      <c r="G3771">
        <v>3760</v>
      </c>
      <c r="H3771">
        <f t="shared" ca="1" si="117"/>
        <v>-1.1574768122974687E-2</v>
      </c>
    </row>
    <row r="3772" spans="2:8">
      <c r="B3772" s="293">
        <f>'Historical VAR Data'!B4669</f>
        <v>38799</v>
      </c>
      <c r="C3772" s="292" t="str">
        <f>'Historical VAR Data'!F4669</f>
        <v>60.14</v>
      </c>
      <c r="D3772" s="329">
        <f t="shared" si="116"/>
        <v>-0.22158943826041941</v>
      </c>
      <c r="E3772" s="329">
        <v>-9.225700164744683E-3</v>
      </c>
      <c r="G3772">
        <v>3761</v>
      </c>
      <c r="H3772">
        <f t="shared" ca="1" si="117"/>
        <v>-1.7453924911405971E-2</v>
      </c>
    </row>
    <row r="3773" spans="2:8">
      <c r="B3773" s="293">
        <f>'Historical VAR Data'!B2775</f>
        <v>41604</v>
      </c>
      <c r="C3773" s="292" t="str">
        <f>'Historical VAR Data'!F2775</f>
        <v>77.26</v>
      </c>
      <c r="D3773" s="329">
        <f t="shared" si="116"/>
        <v>-2.682957551328877E-2</v>
      </c>
      <c r="E3773" s="329">
        <v>-9.2331367017183738E-3</v>
      </c>
      <c r="G3773">
        <v>3762</v>
      </c>
      <c r="H3773">
        <f t="shared" ca="1" si="117"/>
        <v>-2.1250329461410082E-2</v>
      </c>
    </row>
    <row r="3774" spans="2:8">
      <c r="B3774" s="293">
        <f>'Historical VAR Data'!B3321</f>
        <v>40792</v>
      </c>
      <c r="C3774" s="292" t="str">
        <f>'Historical VAR Data'!F3321</f>
        <v>79.39</v>
      </c>
      <c r="D3774" s="329">
        <f t="shared" si="116"/>
        <v>0.39771126760563386</v>
      </c>
      <c r="E3774" s="329">
        <v>-9.2349931361536877E-3</v>
      </c>
      <c r="G3774">
        <v>3763</v>
      </c>
      <c r="H3774">
        <f t="shared" ca="1" si="117"/>
        <v>-1.4834938170097345E-2</v>
      </c>
    </row>
    <row r="3775" spans="2:8">
      <c r="B3775" s="293">
        <f>'Historical VAR Data'!B4548</f>
        <v>38975</v>
      </c>
      <c r="C3775" s="292" t="str">
        <f>'Historical VAR Data'!F4548</f>
        <v>56.80</v>
      </c>
      <c r="D3775" s="329">
        <f t="shared" si="116"/>
        <v>0.15423694371062785</v>
      </c>
      <c r="E3775" s="329">
        <v>-9.2447235304378358E-3</v>
      </c>
      <c r="G3775">
        <v>3764</v>
      </c>
      <c r="H3775">
        <f t="shared" ca="1" si="117"/>
        <v>-1.839507507563734E-2</v>
      </c>
    </row>
    <row r="3776" spans="2:8">
      <c r="B3776" s="293">
        <f>'Historical VAR Data'!B4705</f>
        <v>38747</v>
      </c>
      <c r="C3776" s="292" t="str">
        <f>'Historical VAR Data'!F4705</f>
        <v>49.21</v>
      </c>
      <c r="D3776" s="329">
        <f t="shared" si="116"/>
        <v>-0.51541112752338747</v>
      </c>
      <c r="E3776" s="329">
        <v>-9.2611234145359538E-3</v>
      </c>
      <c r="G3776">
        <v>3765</v>
      </c>
      <c r="H3776">
        <f t="shared" ca="1" si="117"/>
        <v>1.2986799859195873E-2</v>
      </c>
    </row>
    <row r="3777" spans="2:8">
      <c r="B3777" s="293">
        <f>'Historical VAR Data'!B3790</f>
        <v>40102</v>
      </c>
      <c r="C3777" s="292" t="str">
        <f>'Historical VAR Data'!F3790</f>
        <v>101.55</v>
      </c>
      <c r="D3777" s="329">
        <f t="shared" si="116"/>
        <v>0.14525769707905711</v>
      </c>
      <c r="E3777" s="329">
        <v>-9.2682926829268566E-3</v>
      </c>
      <c r="G3777">
        <v>3766</v>
      </c>
      <c r="H3777">
        <f t="shared" ca="1" si="117"/>
        <v>-5.7756200945318183E-4</v>
      </c>
    </row>
    <row r="3778" spans="2:8">
      <c r="B3778" s="293">
        <f>'Historical VAR Data'!B1263</f>
        <v>43851</v>
      </c>
      <c r="C3778" s="292" t="str">
        <f>'Historical VAR Data'!F1263</f>
        <v>88.67</v>
      </c>
      <c r="D3778" s="329">
        <f t="shared" si="116"/>
        <v>-7.2683539008575632E-2</v>
      </c>
      <c r="E3778" s="329">
        <v>-9.2737430167597577E-3</v>
      </c>
      <c r="G3778">
        <v>3767</v>
      </c>
      <c r="H3778">
        <f t="shared" ca="1" si="117"/>
        <v>8.6645694590101741E-3</v>
      </c>
    </row>
    <row r="3779" spans="2:8">
      <c r="B3779" s="293">
        <f>'Historical VAR Data'!B3715</f>
        <v>40217</v>
      </c>
      <c r="C3779" s="292" t="str">
        <f>'Historical VAR Data'!F3715</f>
        <v>95.62</v>
      </c>
      <c r="D3779" s="329">
        <f t="shared" si="116"/>
        <v>2.3111491547186079E-2</v>
      </c>
      <c r="E3779" s="329">
        <v>-9.3244923331951054E-3</v>
      </c>
      <c r="G3779">
        <v>3768</v>
      </c>
      <c r="H3779">
        <f t="shared" ca="1" si="117"/>
        <v>1.2742256951903749E-2</v>
      </c>
    </row>
    <row r="3780" spans="2:8">
      <c r="B3780" s="293">
        <f>'Historical VAR Data'!B3209</f>
        <v>40960</v>
      </c>
      <c r="C3780" s="292" t="str">
        <f>'Historical VAR Data'!F3209</f>
        <v>93.46</v>
      </c>
      <c r="D3780" s="329">
        <f t="shared" si="116"/>
        <v>0.29643501179081688</v>
      </c>
      <c r="E3780" s="329">
        <v>-9.3279626881493487E-3</v>
      </c>
      <c r="G3780">
        <v>3769</v>
      </c>
      <c r="H3780">
        <f t="shared" ca="1" si="117"/>
        <v>-1.268264829091822E-3</v>
      </c>
    </row>
    <row r="3781" spans="2:8">
      <c r="B3781" s="293">
        <f>'Historical VAR Data'!B3149</f>
        <v>41050</v>
      </c>
      <c r="C3781" s="292" t="str">
        <f>'Historical VAR Data'!F3149</f>
        <v>72.09</v>
      </c>
      <c r="D3781" s="329">
        <f t="shared" si="116"/>
        <v>0.28525583883045103</v>
      </c>
      <c r="E3781" s="329">
        <v>-9.3445101003159625E-3</v>
      </c>
      <c r="G3781">
        <v>3770</v>
      </c>
      <c r="H3781">
        <f t="shared" ca="1" si="117"/>
        <v>-1.6883190047729486E-2</v>
      </c>
    </row>
    <row r="3782" spans="2:8">
      <c r="B3782" s="293">
        <f>'Historical VAR Data'!B4525</f>
        <v>39009</v>
      </c>
      <c r="C3782" s="292" t="str">
        <f>'Historical VAR Data'!F4525</f>
        <v>56.09</v>
      </c>
      <c r="D3782" s="329">
        <f t="shared" si="116"/>
        <v>-0.43611139036895541</v>
      </c>
      <c r="E3782" s="329">
        <v>-9.3606499470150848E-3</v>
      </c>
      <c r="G3782">
        <v>3771</v>
      </c>
      <c r="H3782">
        <f t="shared" ca="1" si="117"/>
        <v>2.1198759616553417E-2</v>
      </c>
    </row>
    <row r="3783" spans="2:8">
      <c r="B3783" s="293">
        <f>'Historical VAR Data'!B3671</f>
        <v>40284</v>
      </c>
      <c r="C3783" s="292" t="str">
        <f>'Historical VAR Data'!F3671</f>
        <v>99.47</v>
      </c>
      <c r="D3783" s="329">
        <f t="shared" si="116"/>
        <v>-0.56278844885939083</v>
      </c>
      <c r="E3783" s="329">
        <v>-9.3616173687879473E-3</v>
      </c>
      <c r="G3783">
        <v>3772</v>
      </c>
      <c r="H3783">
        <f t="shared" ca="1" si="117"/>
        <v>-7.8979702883385031E-3</v>
      </c>
    </row>
    <row r="3784" spans="2:8">
      <c r="B3784" s="293">
        <f>'Historical VAR Data'!B347</f>
        <v>45197</v>
      </c>
      <c r="C3784" s="292" t="str">
        <f>'Historical VAR Data'!F347</f>
        <v>227.51</v>
      </c>
      <c r="D3784" s="329">
        <f t="shared" si="116"/>
        <v>1.5301379003558715</v>
      </c>
      <c r="E3784" s="329">
        <v>-9.3616650701036572E-3</v>
      </c>
      <c r="G3784">
        <v>3773</v>
      </c>
      <c r="H3784">
        <f t="shared" ca="1" si="117"/>
        <v>1.5975418779586872E-2</v>
      </c>
    </row>
    <row r="3785" spans="2:8">
      <c r="B3785" s="293">
        <f>'Historical VAR Data'!B3411</f>
        <v>40661</v>
      </c>
      <c r="C3785" s="292" t="str">
        <f>'Historical VAR Data'!F3411</f>
        <v>89.92</v>
      </c>
      <c r="D3785" s="329">
        <f t="shared" si="116"/>
        <v>0.28806761208995846</v>
      </c>
      <c r="E3785" s="329">
        <v>-9.3643274209539978E-3</v>
      </c>
      <c r="G3785">
        <v>3774</v>
      </c>
      <c r="H3785">
        <f t="shared" ca="1" si="117"/>
        <v>4.7280693935968562E-4</v>
      </c>
    </row>
    <row r="3786" spans="2:8">
      <c r="B3786" s="293">
        <f>'Historical VAR Data'!B4370</f>
        <v>39241</v>
      </c>
      <c r="C3786" s="292" t="str">
        <f>'Historical VAR Data'!F4370</f>
        <v>69.81</v>
      </c>
      <c r="D3786" s="329">
        <f t="shared" si="116"/>
        <v>-0.37023004059539916</v>
      </c>
      <c r="E3786" s="329">
        <v>-9.3656875266070194E-3</v>
      </c>
      <c r="G3786">
        <v>3775</v>
      </c>
      <c r="H3786">
        <f t="shared" ca="1" si="117"/>
        <v>9.8139850555324336E-3</v>
      </c>
    </row>
    <row r="3787" spans="2:8">
      <c r="B3787" s="293">
        <f>'Historical VAR Data'!B795</f>
        <v>44539</v>
      </c>
      <c r="C3787" s="292" t="str">
        <f>'Historical VAR Data'!F795</f>
        <v>110.85</v>
      </c>
      <c r="D3787" s="329">
        <f t="shared" si="116"/>
        <v>0.50203252032520318</v>
      </c>
      <c r="E3787" s="329">
        <v>-9.3833780160858925E-3</v>
      </c>
      <c r="G3787">
        <v>3776</v>
      </c>
      <c r="H3787">
        <f t="shared" ca="1" si="117"/>
        <v>1.9754616910812673E-3</v>
      </c>
    </row>
    <row r="3788" spans="2:8">
      <c r="B3788" s="293">
        <f>'Historical VAR Data'!B4125</f>
        <v>39602</v>
      </c>
      <c r="C3788" s="292" t="str">
        <f>'Historical VAR Data'!F4125</f>
        <v>73.80</v>
      </c>
      <c r="D3788" s="329">
        <f t="shared" ref="D3788:D3851" si="118">(C3788-C3789)/C3789</f>
        <v>-0.46370176586003931</v>
      </c>
      <c r="E3788" s="329">
        <v>-9.3959731543624535E-3</v>
      </c>
      <c r="G3788">
        <v>3777</v>
      </c>
      <c r="H3788">
        <f t="shared" ca="1" si="117"/>
        <v>-8.2855292881344762E-3</v>
      </c>
    </row>
    <row r="3789" spans="2:8">
      <c r="B3789" s="293">
        <f>'Historical VAR Data'!B712</f>
        <v>44659</v>
      </c>
      <c r="C3789" s="292" t="str">
        <f>'Historical VAR Data'!F712</f>
        <v>137.61</v>
      </c>
      <c r="D3789" s="329">
        <f t="shared" si="118"/>
        <v>0.95802504268639743</v>
      </c>
      <c r="E3789" s="329">
        <v>-9.4298877051538586E-3</v>
      </c>
      <c r="G3789">
        <v>3778</v>
      </c>
      <c r="H3789">
        <f t="shared" ref="H3789:H3852" ca="1" si="119">_xlfn.NORM.INV(RAND(),N$12,N$13)</f>
        <v>1.5471875733512195E-2</v>
      </c>
    </row>
    <row r="3790" spans="2:8">
      <c r="B3790" s="293">
        <f>'Historical VAR Data'!B2714</f>
        <v>41690</v>
      </c>
      <c r="C3790" s="292" t="str">
        <f>'Historical VAR Data'!F2714</f>
        <v>70.28</v>
      </c>
      <c r="D3790" s="329">
        <f t="shared" si="118"/>
        <v>-8.325102299985938E-3</v>
      </c>
      <c r="E3790" s="329">
        <v>-9.4432699083862107E-3</v>
      </c>
      <c r="G3790">
        <v>3779</v>
      </c>
      <c r="H3790">
        <f t="shared" ca="1" si="119"/>
        <v>1.1402225376417259E-2</v>
      </c>
    </row>
    <row r="3791" spans="2:8">
      <c r="B3791" s="293">
        <f>'Historical VAR Data'!B2377</f>
        <v>42195</v>
      </c>
      <c r="C3791" s="292" t="str">
        <f>'Historical VAR Data'!F2377</f>
        <v>70.87</v>
      </c>
      <c r="D3791" s="329">
        <f t="shared" si="118"/>
        <v>1.0082176253896289</v>
      </c>
      <c r="E3791" s="329">
        <v>-9.5038434661075134E-3</v>
      </c>
      <c r="G3791">
        <v>3780</v>
      </c>
      <c r="H3791">
        <f t="shared" ca="1" si="119"/>
        <v>-2.0312020308905408E-2</v>
      </c>
    </row>
    <row r="3792" spans="2:8">
      <c r="B3792" s="293">
        <f>'Historical VAR Data'!B4984</f>
        <v>38338</v>
      </c>
      <c r="C3792" s="292" t="str">
        <f>'Historical VAR Data'!F4984</f>
        <v>35.29</v>
      </c>
      <c r="D3792" s="329">
        <f t="shared" si="118"/>
        <v>-0.61342972943367291</v>
      </c>
      <c r="E3792" s="329">
        <v>-9.5425203480214247E-3</v>
      </c>
      <c r="G3792">
        <v>3781</v>
      </c>
      <c r="H3792">
        <f t="shared" ca="1" si="119"/>
        <v>-4.9308927990630996E-3</v>
      </c>
    </row>
    <row r="3793" spans="2:8">
      <c r="B3793" s="293">
        <f>'Historical VAR Data'!B980</f>
        <v>44264</v>
      </c>
      <c r="C3793" s="292" t="str">
        <f>'Historical VAR Data'!F980</f>
        <v>91.29</v>
      </c>
      <c r="D3793" s="329">
        <f t="shared" si="118"/>
        <v>0.57179752066115719</v>
      </c>
      <c r="E3793" s="329">
        <v>-9.5475751329065356E-3</v>
      </c>
      <c r="G3793">
        <v>3782</v>
      </c>
      <c r="H3793">
        <f t="shared" ca="1" si="119"/>
        <v>-3.4365731859825632E-3</v>
      </c>
    </row>
    <row r="3794" spans="2:8">
      <c r="B3794" s="293">
        <f>'Historical VAR Data'!B4682</f>
        <v>38779</v>
      </c>
      <c r="C3794" s="292" t="str">
        <f>'Historical VAR Data'!F4682</f>
        <v>58.08</v>
      </c>
      <c r="D3794" s="329">
        <f t="shared" si="118"/>
        <v>-0.39113114582241326</v>
      </c>
      <c r="E3794" s="329">
        <v>-9.5497953615280053E-3</v>
      </c>
      <c r="G3794">
        <v>3783</v>
      </c>
      <c r="H3794">
        <f t="shared" ca="1" si="119"/>
        <v>-2.4196158686958111E-2</v>
      </c>
    </row>
    <row r="3795" spans="2:8">
      <c r="B3795" s="293">
        <f>'Historical VAR Data'!B1730</f>
        <v>43153</v>
      </c>
      <c r="C3795" s="292" t="str">
        <f>'Historical VAR Data'!F1730</f>
        <v>95.39</v>
      </c>
      <c r="D3795" s="329">
        <f t="shared" si="118"/>
        <v>0.1402103753287115</v>
      </c>
      <c r="E3795" s="329">
        <v>-9.5524867614993434E-3</v>
      </c>
      <c r="G3795">
        <v>3784</v>
      </c>
      <c r="H3795">
        <f t="shared" ca="1" si="119"/>
        <v>-1.0558628099284835E-3</v>
      </c>
    </row>
    <row r="3796" spans="2:8">
      <c r="B3796" s="293">
        <f>'Historical VAR Data'!B3039</f>
        <v>41212</v>
      </c>
      <c r="C3796" s="292" t="str">
        <f>'Historical VAR Data'!F3039</f>
        <v>83.66</v>
      </c>
      <c r="D3796" s="329">
        <f t="shared" si="118"/>
        <v>6.6411727214786401E-2</v>
      </c>
      <c r="E3796" s="329">
        <v>-9.589203267432251E-3</v>
      </c>
      <c r="G3796">
        <v>3785</v>
      </c>
      <c r="H3796">
        <f t="shared" ca="1" si="119"/>
        <v>-2.6522226119197745E-2</v>
      </c>
    </row>
    <row r="3797" spans="2:8">
      <c r="B3797" s="293">
        <f>'Historical VAR Data'!B2977</f>
        <v>41304</v>
      </c>
      <c r="C3797" s="292" t="str">
        <f>'Historical VAR Data'!F2977</f>
        <v>78.45</v>
      </c>
      <c r="D3797" s="329">
        <f t="shared" si="118"/>
        <v>-0.19957147229874503</v>
      </c>
      <c r="E3797" s="329">
        <v>-9.5947481378612677E-3</v>
      </c>
      <c r="G3797">
        <v>3786</v>
      </c>
      <c r="H3797">
        <f t="shared" ca="1" si="119"/>
        <v>2.1261419650346253E-2</v>
      </c>
    </row>
    <row r="3798" spans="2:8">
      <c r="B3798" s="293">
        <f>'Historical VAR Data'!B1860</f>
        <v>42963</v>
      </c>
      <c r="C3798" s="292" t="str">
        <f>'Historical VAR Data'!F1860</f>
        <v>98.01</v>
      </c>
      <c r="D3798" s="329">
        <f t="shared" si="118"/>
        <v>0.39714896650035636</v>
      </c>
      <c r="E3798" s="329">
        <v>-9.5998383185124155E-3</v>
      </c>
      <c r="G3798">
        <v>3787</v>
      </c>
      <c r="H3798">
        <f t="shared" ca="1" si="119"/>
        <v>-7.624757922725124E-3</v>
      </c>
    </row>
    <row r="3799" spans="2:8">
      <c r="B3799" s="293">
        <f>'Historical VAR Data'!B4340</f>
        <v>39283</v>
      </c>
      <c r="C3799" s="292" t="str">
        <f>'Historical VAR Data'!F4340</f>
        <v>70.15</v>
      </c>
      <c r="D3799" s="329">
        <f t="shared" si="118"/>
        <v>-0.27628185288352419</v>
      </c>
      <c r="E3799" s="329">
        <v>-9.6004517859662949E-3</v>
      </c>
      <c r="G3799">
        <v>3788</v>
      </c>
      <c r="H3799">
        <f t="shared" ca="1" si="119"/>
        <v>2.3485542052826984E-2</v>
      </c>
    </row>
    <row r="3800" spans="2:8">
      <c r="B3800" s="293">
        <f>'Historical VAR Data'!B1984</f>
        <v>42780</v>
      </c>
      <c r="C3800" s="292" t="str">
        <f>'Historical VAR Data'!F1984</f>
        <v>96.93</v>
      </c>
      <c r="D3800" s="329">
        <f t="shared" si="118"/>
        <v>0.25394566623544645</v>
      </c>
      <c r="E3800" s="329">
        <v>-9.6045775007662995E-3</v>
      </c>
      <c r="G3800">
        <v>3789</v>
      </c>
      <c r="H3800">
        <f t="shared" ca="1" si="119"/>
        <v>8.3487647158289238E-3</v>
      </c>
    </row>
    <row r="3801" spans="2:8">
      <c r="B3801" s="293">
        <f>'Historical VAR Data'!B2886</f>
        <v>41438</v>
      </c>
      <c r="C3801" s="292" t="str">
        <f>'Historical VAR Data'!F2886</f>
        <v>77.30</v>
      </c>
      <c r="D3801" s="329">
        <f t="shared" si="118"/>
        <v>-0.55831095365979089</v>
      </c>
      <c r="E3801" s="329">
        <v>-9.6092248558616276E-3</v>
      </c>
      <c r="G3801">
        <v>3790</v>
      </c>
      <c r="H3801">
        <f t="shared" ca="1" si="119"/>
        <v>1.792507675648087E-3</v>
      </c>
    </row>
    <row r="3802" spans="2:8">
      <c r="B3802" s="293">
        <f>'Historical VAR Data'!B412</f>
        <v>45103</v>
      </c>
      <c r="C3802" s="292" t="str">
        <f>'Historical VAR Data'!F412</f>
        <v>175.01</v>
      </c>
      <c r="D3802" s="329">
        <f t="shared" si="118"/>
        <v>0.75325586054898819</v>
      </c>
      <c r="E3802" s="329">
        <v>-9.6202818176674611E-3</v>
      </c>
      <c r="G3802">
        <v>3791</v>
      </c>
      <c r="H3802">
        <f t="shared" ca="1" si="119"/>
        <v>-2.6942987462372022E-3</v>
      </c>
    </row>
    <row r="3803" spans="2:8">
      <c r="B3803" s="293">
        <f>'Historical VAR Data'!B1453</f>
        <v>43565</v>
      </c>
      <c r="C3803" s="292" t="str">
        <f>'Historical VAR Data'!F1453</f>
        <v>99.82</v>
      </c>
      <c r="D3803" s="329">
        <f t="shared" si="118"/>
        <v>0.24386292834890957</v>
      </c>
      <c r="E3803" s="329">
        <v>-9.623970632007272E-3</v>
      </c>
      <c r="G3803">
        <v>3792</v>
      </c>
      <c r="H3803">
        <f t="shared" ca="1" si="119"/>
        <v>-1.4218182619741558E-2</v>
      </c>
    </row>
    <row r="3804" spans="2:8">
      <c r="B3804" s="293">
        <f>'Historical VAR Data'!B2619</f>
        <v>41831</v>
      </c>
      <c r="C3804" s="292" t="str">
        <f>'Historical VAR Data'!F2619</f>
        <v>80.25</v>
      </c>
      <c r="D3804" s="329">
        <f t="shared" si="118"/>
        <v>0.77348066298342544</v>
      </c>
      <c r="E3804" s="329">
        <v>-9.6260644205849819E-3</v>
      </c>
      <c r="G3804">
        <v>3793</v>
      </c>
      <c r="H3804">
        <f t="shared" ca="1" si="119"/>
        <v>1.9254877877613857E-2</v>
      </c>
    </row>
    <row r="3805" spans="2:8">
      <c r="B3805" s="293">
        <f>'Historical VAR Data'!B4744</f>
        <v>38688</v>
      </c>
      <c r="C3805" s="292" t="str">
        <f>'Historical VAR Data'!F4744</f>
        <v>45.25</v>
      </c>
      <c r="D3805" s="329">
        <f t="shared" si="118"/>
        <v>-0.26589876703439325</v>
      </c>
      <c r="E3805" s="329">
        <v>-9.6301159991244861E-3</v>
      </c>
      <c r="G3805">
        <v>3794</v>
      </c>
      <c r="H3805">
        <f t="shared" ca="1" si="119"/>
        <v>-4.7881236982016432E-3</v>
      </c>
    </row>
    <row r="3806" spans="2:8">
      <c r="B3806" s="293">
        <f>'Historical VAR Data'!B4463</f>
        <v>39101</v>
      </c>
      <c r="C3806" s="292" t="str">
        <f>'Historical VAR Data'!F4463</f>
        <v>61.64</v>
      </c>
      <c r="D3806" s="329">
        <f t="shared" si="118"/>
        <v>-0.8317180376204647</v>
      </c>
      <c r="E3806" s="329">
        <v>-9.6401028277635185E-3</v>
      </c>
      <c r="G3806">
        <v>3795</v>
      </c>
      <c r="H3806">
        <f t="shared" ca="1" si="119"/>
        <v>3.9856282823559762E-2</v>
      </c>
    </row>
    <row r="3807" spans="2:8">
      <c r="B3807" s="293">
        <f>'Historical VAR Data'!B57</f>
        <v>45631</v>
      </c>
      <c r="C3807" s="292" t="str">
        <f>'Historical VAR Data'!F57</f>
        <v>366.29</v>
      </c>
      <c r="D3807" s="329">
        <f t="shared" si="118"/>
        <v>3.362153149934501</v>
      </c>
      <c r="E3807" s="329">
        <v>-9.6523008705996678E-3</v>
      </c>
      <c r="G3807">
        <v>3796</v>
      </c>
      <c r="H3807">
        <f t="shared" ca="1" si="119"/>
        <v>-7.3448579558309428E-3</v>
      </c>
    </row>
    <row r="3808" spans="2:8">
      <c r="B3808" s="293">
        <f>'Historical VAR Data'!B2076</f>
        <v>42643</v>
      </c>
      <c r="C3808" s="292" t="str">
        <f>'Historical VAR Data'!F2076</f>
        <v>83.97</v>
      </c>
      <c r="D3808" s="329">
        <f t="shared" si="118"/>
        <v>1.5631868131868134</v>
      </c>
      <c r="E3808" s="329">
        <v>-9.6709517631797075E-3</v>
      </c>
      <c r="G3808">
        <v>3797</v>
      </c>
      <c r="H3808">
        <f t="shared" ca="1" si="119"/>
        <v>-9.778833259348663E-3</v>
      </c>
    </row>
    <row r="3809" spans="2:8">
      <c r="B3809" s="293">
        <f>'Historical VAR Data'!B5000</f>
        <v>38316</v>
      </c>
      <c r="C3809" s="292" t="str">
        <f>'Historical VAR Data'!F5000</f>
        <v>32.76</v>
      </c>
      <c r="D3809" s="329">
        <f t="shared" si="118"/>
        <v>-0.61372479660417412</v>
      </c>
      <c r="E3809" s="329">
        <v>-9.6735187424425734E-3</v>
      </c>
      <c r="G3809">
        <v>3798</v>
      </c>
      <c r="H3809">
        <f t="shared" ca="1" si="119"/>
        <v>2.4629074497783246E-2</v>
      </c>
    </row>
    <row r="3810" spans="2:8">
      <c r="B3810" s="293">
        <f>'Historical VAR Data'!B1258</f>
        <v>43858</v>
      </c>
      <c r="C3810" s="292" t="str">
        <f>'Historical VAR Data'!F1258</f>
        <v>84.81</v>
      </c>
      <c r="D3810" s="329">
        <f t="shared" si="118"/>
        <v>5.0799157477388286E-2</v>
      </c>
      <c r="E3810" s="329">
        <v>-9.6917328351237546E-3</v>
      </c>
      <c r="G3810">
        <v>3799</v>
      </c>
      <c r="H3810">
        <f t="shared" ca="1" si="119"/>
        <v>6.1268890379499868E-3</v>
      </c>
    </row>
    <row r="3811" spans="2:8">
      <c r="B3811" s="293">
        <f>'Historical VAR Data'!B1115</f>
        <v>44069</v>
      </c>
      <c r="C3811" s="292" t="str">
        <f>'Historical VAR Data'!F1115</f>
        <v>80.71</v>
      </c>
      <c r="D3811" s="329">
        <f t="shared" si="118"/>
        <v>-0.11229652441707004</v>
      </c>
      <c r="E3811" s="329">
        <v>-9.6932515337424079E-3</v>
      </c>
      <c r="G3811">
        <v>3800</v>
      </c>
      <c r="H3811">
        <f t="shared" ca="1" si="119"/>
        <v>2.9472303557924334E-2</v>
      </c>
    </row>
    <row r="3812" spans="2:8">
      <c r="B3812" s="293">
        <f>'Historical VAR Data'!B4276</f>
        <v>39377</v>
      </c>
      <c r="C3812" s="292" t="str">
        <f>'Historical VAR Data'!F4276</f>
        <v>90.92</v>
      </c>
      <c r="D3812" s="329">
        <f t="shared" si="118"/>
        <v>-0.41432620458644681</v>
      </c>
      <c r="E3812" s="329">
        <v>-9.6939331227535192E-3</v>
      </c>
      <c r="G3812">
        <v>3801</v>
      </c>
      <c r="H3812">
        <f t="shared" ca="1" si="119"/>
        <v>2.2583122536441225E-2</v>
      </c>
    </row>
    <row r="3813" spans="2:8">
      <c r="B3813" s="293">
        <f>'Historical VAR Data'!B562</f>
        <v>44882</v>
      </c>
      <c r="C3813" s="292" t="str">
        <f>'Historical VAR Data'!F562</f>
        <v>155.24</v>
      </c>
      <c r="D3813" s="329">
        <f t="shared" si="118"/>
        <v>1.2362431575914723</v>
      </c>
      <c r="E3813" s="329">
        <v>-9.6963511099769188E-3</v>
      </c>
      <c r="G3813">
        <v>3802</v>
      </c>
      <c r="H3813">
        <f t="shared" ca="1" si="119"/>
        <v>-1.5848278906742255E-2</v>
      </c>
    </row>
    <row r="3814" spans="2:8">
      <c r="B3814" s="293">
        <f>'Historical VAR Data'!B4368</f>
        <v>39245</v>
      </c>
      <c r="C3814" s="292" t="str">
        <f>'Historical VAR Data'!F4368</f>
        <v>69.42</v>
      </c>
      <c r="D3814" s="329">
        <f t="shared" si="118"/>
        <v>-0.25959897610921506</v>
      </c>
      <c r="E3814" s="329">
        <v>-9.7004279600569569E-3</v>
      </c>
      <c r="G3814">
        <v>3803</v>
      </c>
      <c r="H3814">
        <f t="shared" ca="1" si="119"/>
        <v>1.4061864225186311E-2</v>
      </c>
    </row>
    <row r="3815" spans="2:8">
      <c r="B3815" s="293">
        <f>'Historical VAR Data'!B1612</f>
        <v>43325</v>
      </c>
      <c r="C3815" s="292" t="str">
        <f>'Historical VAR Data'!F1612</f>
        <v>93.76</v>
      </c>
      <c r="D3815" s="329">
        <f t="shared" si="118"/>
        <v>5.9435028248587631E-2</v>
      </c>
      <c r="E3815" s="329">
        <v>-9.7169412758766546E-3</v>
      </c>
      <c r="G3815">
        <v>3804</v>
      </c>
      <c r="H3815">
        <f t="shared" ca="1" si="119"/>
        <v>-1.1781220896218875E-2</v>
      </c>
    </row>
    <row r="3816" spans="2:8">
      <c r="B3816" s="293">
        <f>'Historical VAR Data'!B3901</f>
        <v>39944</v>
      </c>
      <c r="C3816" s="292" t="str">
        <f>'Historical VAR Data'!F3901</f>
        <v>88.50</v>
      </c>
      <c r="D3816" s="329">
        <f t="shared" si="118"/>
        <v>1.4173723026495493</v>
      </c>
      <c r="E3816" s="329">
        <v>-9.7348103390399975E-3</v>
      </c>
      <c r="G3816">
        <v>3805</v>
      </c>
      <c r="H3816">
        <f t="shared" ca="1" si="119"/>
        <v>-8.0994656876997532E-3</v>
      </c>
    </row>
    <row r="3817" spans="2:8">
      <c r="B3817" s="293">
        <f>'Historical VAR Data'!B4906</f>
        <v>38453</v>
      </c>
      <c r="C3817" s="292" t="str">
        <f>'Historical VAR Data'!F4906</f>
        <v>36.61</v>
      </c>
      <c r="D3817" s="329">
        <f t="shared" si="118"/>
        <v>-0.54419820717131473</v>
      </c>
      <c r="E3817" s="329">
        <v>-9.73762510143358E-3</v>
      </c>
      <c r="G3817">
        <v>3806</v>
      </c>
      <c r="H3817">
        <f t="shared" ca="1" si="119"/>
        <v>1.6111411006970531E-3</v>
      </c>
    </row>
    <row r="3818" spans="2:8">
      <c r="B3818" s="293">
        <f>'Historical VAR Data'!B4062</f>
        <v>39692</v>
      </c>
      <c r="C3818" s="292" t="str">
        <f>'Historical VAR Data'!F4062</f>
        <v>80.32</v>
      </c>
      <c r="D3818" s="329">
        <f t="shared" si="118"/>
        <v>9.7267759562841394E-2</v>
      </c>
      <c r="E3818" s="329">
        <v>-9.7398594501295309E-3</v>
      </c>
      <c r="G3818">
        <v>3807</v>
      </c>
      <c r="H3818">
        <f t="shared" ca="1" si="119"/>
        <v>6.3247470896745797E-3</v>
      </c>
    </row>
    <row r="3819" spans="2:8">
      <c r="B3819" s="293">
        <f>'Historical VAR Data'!B1159</f>
        <v>44007</v>
      </c>
      <c r="C3819" s="292" t="str">
        <f>'Historical VAR Data'!F1159</f>
        <v>73.20</v>
      </c>
      <c r="D3819" s="329">
        <f t="shared" si="118"/>
        <v>-0.64515972659847776</v>
      </c>
      <c r="E3819" s="329">
        <v>-9.7402597402597244E-3</v>
      </c>
      <c r="G3819">
        <v>3808</v>
      </c>
      <c r="H3819">
        <f t="shared" ca="1" si="119"/>
        <v>1.5492800039086811E-2</v>
      </c>
    </row>
    <row r="3820" spans="2:8">
      <c r="B3820" s="293">
        <f>'Historical VAR Data'!B384</f>
        <v>45142</v>
      </c>
      <c r="C3820" s="292" t="str">
        <f>'Historical VAR Data'!F384</f>
        <v>206.29</v>
      </c>
      <c r="D3820" s="329">
        <f t="shared" si="118"/>
        <v>-0.36109390485629339</v>
      </c>
      <c r="E3820" s="329">
        <v>-9.7446236559139837E-3</v>
      </c>
      <c r="G3820">
        <v>3809</v>
      </c>
      <c r="H3820">
        <f t="shared" ca="1" si="119"/>
        <v>1.2816905442090947E-2</v>
      </c>
    </row>
    <row r="3821" spans="2:8">
      <c r="B3821" s="293">
        <f>'Historical VAR Data'!B34</f>
        <v>45665</v>
      </c>
      <c r="C3821" s="292" t="str">
        <f>'Historical VAR Data'!F34</f>
        <v>322.88</v>
      </c>
      <c r="D3821" s="329">
        <f t="shared" si="118"/>
        <v>7.8508771929824563</v>
      </c>
      <c r="E3821" s="329">
        <v>-9.7528062319818653E-3</v>
      </c>
      <c r="G3821">
        <v>3810</v>
      </c>
      <c r="H3821">
        <f t="shared" ca="1" si="119"/>
        <v>5.6508151347087528E-3</v>
      </c>
    </row>
    <row r="3822" spans="2:8">
      <c r="B3822" s="293">
        <f>'Historical VAR Data'!B4852</f>
        <v>38530</v>
      </c>
      <c r="C3822" s="292" t="str">
        <f>'Historical VAR Data'!F4852</f>
        <v>36.48</v>
      </c>
      <c r="D3822" s="329">
        <f t="shared" si="118"/>
        <v>-0.46992153443766344</v>
      </c>
      <c r="E3822" s="329">
        <v>-9.7719869706842152E-3</v>
      </c>
      <c r="G3822">
        <v>3811</v>
      </c>
      <c r="H3822">
        <f t="shared" ca="1" si="119"/>
        <v>9.8535220108825379E-4</v>
      </c>
    </row>
    <row r="3823" spans="2:8">
      <c r="B3823" s="293">
        <f>'Historical VAR Data'!B1066</f>
        <v>44139</v>
      </c>
      <c r="C3823" s="292" t="str">
        <f>'Historical VAR Data'!F1066</f>
        <v>68.82</v>
      </c>
      <c r="D3823" s="329">
        <f t="shared" si="118"/>
        <v>-0.43792878144397263</v>
      </c>
      <c r="E3823" s="329">
        <v>-9.7841726618706024E-3</v>
      </c>
      <c r="G3823">
        <v>3812</v>
      </c>
      <c r="H3823">
        <f t="shared" ca="1" si="119"/>
        <v>-8.1309679871264771E-3</v>
      </c>
    </row>
    <row r="3824" spans="2:8">
      <c r="B3824" s="293">
        <f>'Historical VAR Data'!B4224</f>
        <v>39454</v>
      </c>
      <c r="C3824" s="292" t="str">
        <f>'Historical VAR Data'!F4224</f>
        <v>122.44</v>
      </c>
      <c r="D3824" s="329">
        <f t="shared" si="118"/>
        <v>0.78042751199651017</v>
      </c>
      <c r="E3824" s="329">
        <v>-9.7856854023453937E-3</v>
      </c>
      <c r="G3824">
        <v>3813</v>
      </c>
      <c r="H3824">
        <f t="shared" ca="1" si="119"/>
        <v>1.4772554963412326E-2</v>
      </c>
    </row>
    <row r="3825" spans="2:8">
      <c r="B3825" s="293">
        <f>'Historical VAR Data'!B2349</f>
        <v>42235</v>
      </c>
      <c r="C3825" s="292" t="str">
        <f>'Historical VAR Data'!F2349</f>
        <v>68.77</v>
      </c>
      <c r="D3825" s="329">
        <f t="shared" si="118"/>
        <v>4.7843973792472967E-2</v>
      </c>
      <c r="E3825" s="329">
        <v>-9.7912167026638856E-3</v>
      </c>
      <c r="G3825">
        <v>3814</v>
      </c>
      <c r="H3825">
        <f t="shared" ca="1" si="119"/>
        <v>2.0773119729570643E-2</v>
      </c>
    </row>
    <row r="3826" spans="2:8">
      <c r="B3826" s="293">
        <f>'Historical VAR Data'!B2340</f>
        <v>42248</v>
      </c>
      <c r="C3826" s="292" t="str">
        <f>'Historical VAR Data'!F2340</f>
        <v>65.63</v>
      </c>
      <c r="D3826" s="329">
        <f t="shared" si="118"/>
        <v>-0.18684177920951553</v>
      </c>
      <c r="E3826" s="329">
        <v>-9.8068799034400373E-3</v>
      </c>
      <c r="G3826">
        <v>3815</v>
      </c>
      <c r="H3826">
        <f t="shared" ca="1" si="119"/>
        <v>-3.5760930976014564E-2</v>
      </c>
    </row>
    <row r="3827" spans="2:8">
      <c r="B3827" s="293">
        <f>'Historical VAR Data'!B2912</f>
        <v>41402</v>
      </c>
      <c r="C3827" s="292" t="str">
        <f>'Historical VAR Data'!F2912</f>
        <v>80.71</v>
      </c>
      <c r="D3827" s="329">
        <f t="shared" si="118"/>
        <v>-0.13946049685467546</v>
      </c>
      <c r="E3827" s="329">
        <v>-9.814746656852058E-3</v>
      </c>
      <c r="G3827">
        <v>3816</v>
      </c>
      <c r="H3827">
        <f t="shared" ca="1" si="119"/>
        <v>2.5829383534592607E-2</v>
      </c>
    </row>
    <row r="3828" spans="2:8">
      <c r="B3828" s="293">
        <f>'Historical VAR Data'!B3572</f>
        <v>40423</v>
      </c>
      <c r="C3828" s="292" t="str">
        <f>'Historical VAR Data'!F3572</f>
        <v>93.79</v>
      </c>
      <c r="D3828" s="329">
        <f t="shared" si="118"/>
        <v>1.3877291242362526</v>
      </c>
      <c r="E3828" s="329">
        <v>-9.8184121621620844E-3</v>
      </c>
      <c r="G3828">
        <v>3817</v>
      </c>
      <c r="H3828">
        <f t="shared" ca="1" si="119"/>
        <v>-2.5221032901656518E-2</v>
      </c>
    </row>
    <row r="3829" spans="2:8">
      <c r="B3829" s="293">
        <f>'Historical VAR Data'!B4940</f>
        <v>38404</v>
      </c>
      <c r="C3829" s="292" t="str">
        <f>'Historical VAR Data'!F4940</f>
        <v>39.28</v>
      </c>
      <c r="D3829" s="329">
        <f t="shared" si="118"/>
        <v>-0.47232670607200428</v>
      </c>
      <c r="E3829" s="329">
        <v>-9.8311066296949967E-3</v>
      </c>
      <c r="G3829">
        <v>3818</v>
      </c>
      <c r="H3829">
        <f t="shared" ca="1" si="119"/>
        <v>-1.8431908615354174E-2</v>
      </c>
    </row>
    <row r="3830" spans="2:8">
      <c r="B3830" s="293">
        <f>'Historical VAR Data'!B2872</f>
        <v>41458</v>
      </c>
      <c r="C3830" s="292" t="str">
        <f>'Historical VAR Data'!F2872</f>
        <v>74.44</v>
      </c>
      <c r="D3830" s="329">
        <f t="shared" si="118"/>
        <v>-0.1466238679353434</v>
      </c>
      <c r="E3830" s="329">
        <v>-9.8430433625965544E-3</v>
      </c>
      <c r="G3830">
        <v>3819</v>
      </c>
      <c r="H3830">
        <f t="shared" ca="1" si="119"/>
        <v>-9.8627082479673615E-3</v>
      </c>
    </row>
    <row r="3831" spans="2:8">
      <c r="B3831" s="293">
        <f>'Historical VAR Data'!B1508</f>
        <v>43482</v>
      </c>
      <c r="C3831" s="292" t="str">
        <f>'Historical VAR Data'!F1508</f>
        <v>87.23</v>
      </c>
      <c r="D3831" s="329">
        <f t="shared" si="118"/>
        <v>-0.75947831361844098</v>
      </c>
      <c r="E3831" s="329">
        <v>-9.8751418842223659E-3</v>
      </c>
      <c r="G3831">
        <v>3820</v>
      </c>
      <c r="H3831">
        <f t="shared" ca="1" si="119"/>
        <v>-1.0920838597726407E-2</v>
      </c>
    </row>
    <row r="3832" spans="2:8">
      <c r="B3832" s="293">
        <f>'Historical VAR Data'!B53</f>
        <v>45637</v>
      </c>
      <c r="C3832" s="292" t="str">
        <f>'Historical VAR Data'!F53</f>
        <v>362.67</v>
      </c>
      <c r="D3832" s="329">
        <f t="shared" si="118"/>
        <v>2.8967443859460626</v>
      </c>
      <c r="E3832" s="329">
        <v>-9.882879685495111E-3</v>
      </c>
      <c r="G3832">
        <v>3821</v>
      </c>
      <c r="H3832">
        <f t="shared" ca="1" si="119"/>
        <v>1.0136697839025008E-2</v>
      </c>
    </row>
    <row r="3833" spans="2:8">
      <c r="B3833" s="293">
        <f>'Historical VAR Data'!B3587</f>
        <v>40402</v>
      </c>
      <c r="C3833" s="292" t="str">
        <f>'Historical VAR Data'!F3587</f>
        <v>93.07</v>
      </c>
      <c r="D3833" s="329">
        <f t="shared" si="118"/>
        <v>3.745401850406866E-2</v>
      </c>
      <c r="E3833" s="329">
        <v>-9.8936170212766683E-3</v>
      </c>
      <c r="G3833">
        <v>3822</v>
      </c>
      <c r="H3833">
        <f t="shared" ca="1" si="119"/>
        <v>-9.8833584418609403E-3</v>
      </c>
    </row>
    <row r="3834" spans="2:8">
      <c r="B3834" s="293">
        <f>'Historical VAR Data'!B2112</f>
        <v>42590</v>
      </c>
      <c r="C3834" s="292" t="str">
        <f>'Historical VAR Data'!F2112</f>
        <v>89.71</v>
      </c>
      <c r="D3834" s="329">
        <f t="shared" si="118"/>
        <v>2.3619351894112201E-2</v>
      </c>
      <c r="E3834" s="329">
        <v>-9.9326785123055473E-3</v>
      </c>
      <c r="G3834">
        <v>3823</v>
      </c>
      <c r="H3834">
        <f t="shared" ca="1" si="119"/>
        <v>-1.8227077495006239E-2</v>
      </c>
    </row>
    <row r="3835" spans="2:8">
      <c r="B3835" s="293">
        <f>'Historical VAR Data'!B3456</f>
        <v>40592</v>
      </c>
      <c r="C3835" s="292" t="str">
        <f>'Historical VAR Data'!F3456</f>
        <v>87.64</v>
      </c>
      <c r="D3835" s="329">
        <f t="shared" si="118"/>
        <v>0.22350970263855935</v>
      </c>
      <c r="E3835" s="329">
        <v>-9.941256213285083E-3</v>
      </c>
      <c r="G3835">
        <v>3824</v>
      </c>
      <c r="H3835">
        <f t="shared" ca="1" si="119"/>
        <v>3.3821096094003245E-2</v>
      </c>
    </row>
    <row r="3836" spans="2:8">
      <c r="B3836" s="293">
        <f>'Historical VAR Data'!B4108</f>
        <v>39625</v>
      </c>
      <c r="C3836" s="292" t="str">
        <f>'Historical VAR Data'!F4108</f>
        <v>71.63</v>
      </c>
      <c r="D3836" s="329">
        <f t="shared" si="118"/>
        <v>-0.13175757575757582</v>
      </c>
      <c r="E3836" s="329">
        <v>-9.9516240497581048E-3</v>
      </c>
      <c r="G3836">
        <v>3825</v>
      </c>
      <c r="H3836">
        <f t="shared" ca="1" si="119"/>
        <v>-6.2122204349578318E-2</v>
      </c>
    </row>
    <row r="3837" spans="2:8">
      <c r="B3837" s="293">
        <f>'Historical VAR Data'!B3987</f>
        <v>39806</v>
      </c>
      <c r="C3837" s="292" t="str">
        <f>'Historical VAR Data'!F3987</f>
        <v>82.50</v>
      </c>
      <c r="D3837" s="329">
        <f t="shared" si="118"/>
        <v>-0.16910061436197005</v>
      </c>
      <c r="E3837" s="329">
        <v>-9.9603984159366173E-3</v>
      </c>
      <c r="G3837">
        <v>3826</v>
      </c>
      <c r="H3837">
        <f t="shared" ca="1" si="119"/>
        <v>1.8355674555628181E-2</v>
      </c>
    </row>
    <row r="3838" spans="2:8">
      <c r="B3838" s="293">
        <f>'Historical VAR Data'!B893</f>
        <v>44393</v>
      </c>
      <c r="C3838" s="292" t="str">
        <f>'Historical VAR Data'!F893</f>
        <v>99.29</v>
      </c>
      <c r="D3838" s="329">
        <f t="shared" si="118"/>
        <v>-0.4103218909609217</v>
      </c>
      <c r="E3838" s="329">
        <v>-9.9710838568152355E-3</v>
      </c>
      <c r="G3838">
        <v>3827</v>
      </c>
      <c r="H3838">
        <f t="shared" ca="1" si="119"/>
        <v>4.0140216813809582E-3</v>
      </c>
    </row>
    <row r="3839" spans="2:8">
      <c r="B3839" s="293">
        <f>'Historical VAR Data'!B481</f>
        <v>44999</v>
      </c>
      <c r="C3839" s="292" t="str">
        <f>'Historical VAR Data'!F481</f>
        <v>168.38</v>
      </c>
      <c r="D3839" s="329">
        <f t="shared" si="118"/>
        <v>1.2210790133227805</v>
      </c>
      <c r="E3839" s="329">
        <v>-9.9952963311383865E-3</v>
      </c>
      <c r="G3839">
        <v>3828</v>
      </c>
      <c r="H3839">
        <f t="shared" ca="1" si="119"/>
        <v>-9.2497828034017043E-3</v>
      </c>
    </row>
    <row r="3840" spans="2:8">
      <c r="B3840" s="293">
        <f>'Historical VAR Data'!B1048</f>
        <v>44166</v>
      </c>
      <c r="C3840" s="292" t="str">
        <f>'Historical VAR Data'!F1048</f>
        <v>75.81</v>
      </c>
      <c r="D3840" s="329">
        <f t="shared" si="118"/>
        <v>-0.12104347826086954</v>
      </c>
      <c r="E3840" s="329">
        <v>-1.0054844606946932E-2</v>
      </c>
      <c r="G3840">
        <v>3829</v>
      </c>
      <c r="H3840">
        <f t="shared" ca="1" si="119"/>
        <v>3.4121550801177042E-3</v>
      </c>
    </row>
    <row r="3841" spans="2:8">
      <c r="B3841" s="293">
        <f>'Historical VAR Data'!B3380</f>
        <v>40704</v>
      </c>
      <c r="C3841" s="292" t="str">
        <f>'Historical VAR Data'!F3380</f>
        <v>86.25</v>
      </c>
      <c r="D3841" s="329">
        <f t="shared" si="118"/>
        <v>-6.3517915309446199E-2</v>
      </c>
      <c r="E3841" s="329">
        <v>-1.0099850797658618E-2</v>
      </c>
      <c r="G3841">
        <v>3830</v>
      </c>
      <c r="H3841">
        <f t="shared" ca="1" si="119"/>
        <v>1.8324200052178177E-2</v>
      </c>
    </row>
    <row r="3842" spans="2:8">
      <c r="B3842" s="293">
        <f>'Historical VAR Data'!B3917</f>
        <v>39919</v>
      </c>
      <c r="C3842" s="292" t="str">
        <f>'Historical VAR Data'!F3917</f>
        <v>92.10</v>
      </c>
      <c r="D3842" s="329">
        <f t="shared" si="118"/>
        <v>-7.6136021667168263E-2</v>
      </c>
      <c r="E3842" s="329">
        <v>-1.0103181427343205E-2</v>
      </c>
      <c r="G3842">
        <v>3831</v>
      </c>
      <c r="H3842">
        <f t="shared" ca="1" si="119"/>
        <v>2.1968805475225148E-2</v>
      </c>
    </row>
    <row r="3843" spans="2:8">
      <c r="B3843" s="293">
        <f>'Historical VAR Data'!B1995</f>
        <v>42765</v>
      </c>
      <c r="C3843" s="292" t="str">
        <f>'Historical VAR Data'!F1995</f>
        <v>99.69</v>
      </c>
      <c r="D3843" s="329">
        <f t="shared" si="118"/>
        <v>0.12238234631839681</v>
      </c>
      <c r="E3843" s="329">
        <v>-1.0128090557044942E-2</v>
      </c>
      <c r="G3843">
        <v>3832</v>
      </c>
      <c r="H3843">
        <f t="shared" ca="1" si="119"/>
        <v>4.0701770354824557E-2</v>
      </c>
    </row>
    <row r="3844" spans="2:8">
      <c r="B3844" s="293">
        <f>'Historical VAR Data'!B1309</f>
        <v>43784</v>
      </c>
      <c r="C3844" s="292" t="str">
        <f>'Historical VAR Data'!F1309</f>
        <v>88.82</v>
      </c>
      <c r="D3844" s="329">
        <f t="shared" si="118"/>
        <v>-0.11648264199741379</v>
      </c>
      <c r="E3844" s="329">
        <v>-1.0141535718266028E-2</v>
      </c>
      <c r="G3844">
        <v>3833</v>
      </c>
      <c r="H3844">
        <f t="shared" ca="1" si="119"/>
        <v>-9.7003193881597654E-3</v>
      </c>
    </row>
    <row r="3845" spans="2:8">
      <c r="B3845" s="293">
        <f>'Historical VAR Data'!B1718</f>
        <v>43172</v>
      </c>
      <c r="C3845" s="292" t="str">
        <f>'Historical VAR Data'!F1718</f>
        <v>100.53</v>
      </c>
      <c r="D3845" s="329">
        <f t="shared" si="118"/>
        <v>0.41134353502737603</v>
      </c>
      <c r="E3845" s="329">
        <v>-1.0141788105553379E-2</v>
      </c>
      <c r="G3845">
        <v>3834</v>
      </c>
      <c r="H3845">
        <f t="shared" ca="1" si="119"/>
        <v>-8.1082297393465254E-4</v>
      </c>
    </row>
    <row r="3846" spans="2:8">
      <c r="B3846" s="293">
        <f>'Historical VAR Data'!B2941</f>
        <v>41354</v>
      </c>
      <c r="C3846" s="292" t="str">
        <f>'Historical VAR Data'!F2941</f>
        <v>71.23</v>
      </c>
      <c r="D3846" s="329">
        <f t="shared" si="118"/>
        <v>0.460229602296023</v>
      </c>
      <c r="E3846" s="329">
        <v>-1.0144524735964283E-2</v>
      </c>
      <c r="G3846">
        <v>3835</v>
      </c>
      <c r="H3846">
        <f t="shared" ca="1" si="119"/>
        <v>1.5446641154002972E-3</v>
      </c>
    </row>
    <row r="3847" spans="2:8">
      <c r="B3847" s="293">
        <f>'Historical VAR Data'!B4707</f>
        <v>38742</v>
      </c>
      <c r="C3847" s="292" t="str">
        <f>'Historical VAR Data'!F4707</f>
        <v>48.78</v>
      </c>
      <c r="D3847" s="329">
        <f t="shared" si="118"/>
        <v>-0.44924918143841025</v>
      </c>
      <c r="E3847" s="329">
        <v>-1.0146103896103896E-2</v>
      </c>
      <c r="G3847">
        <v>3836</v>
      </c>
      <c r="H3847">
        <f t="shared" ca="1" si="119"/>
        <v>1.3928223762561838E-2</v>
      </c>
    </row>
    <row r="3848" spans="2:8">
      <c r="B3848" s="293">
        <f>'Historical VAR Data'!B4294</f>
        <v>39350</v>
      </c>
      <c r="C3848" s="292" t="str">
        <f>'Historical VAR Data'!F4294</f>
        <v>88.57</v>
      </c>
      <c r="D3848" s="329">
        <f t="shared" si="118"/>
        <v>0.11087420042643908</v>
      </c>
      <c r="E3848" s="329">
        <v>-1.0169870362092208E-2</v>
      </c>
      <c r="G3848">
        <v>3837</v>
      </c>
      <c r="H3848">
        <f t="shared" ca="1" si="119"/>
        <v>-9.1086038500887874E-3</v>
      </c>
    </row>
    <row r="3849" spans="2:8">
      <c r="B3849" s="293">
        <f>'Historical VAR Data'!B1113</f>
        <v>44071</v>
      </c>
      <c r="C3849" s="292" t="str">
        <f>'Historical VAR Data'!F1113</f>
        <v>79.73</v>
      </c>
      <c r="D3849" s="329">
        <f t="shared" si="118"/>
        <v>-0.21153085443037975</v>
      </c>
      <c r="E3849" s="329">
        <v>-1.0180012414649203E-2</v>
      </c>
      <c r="G3849">
        <v>3838</v>
      </c>
      <c r="H3849">
        <f t="shared" ca="1" si="119"/>
        <v>-3.1857261582344955E-2</v>
      </c>
    </row>
    <row r="3850" spans="2:8">
      <c r="B3850" s="293">
        <f>'Historical VAR Data'!B1685</f>
        <v>43222</v>
      </c>
      <c r="C3850" s="292" t="str">
        <f>'Historical VAR Data'!F1685</f>
        <v>101.12</v>
      </c>
      <c r="D3850" s="329">
        <f t="shared" si="118"/>
        <v>0.18269005847953221</v>
      </c>
      <c r="E3850" s="329">
        <v>-1.0180109631949805E-2</v>
      </c>
      <c r="G3850">
        <v>3839</v>
      </c>
      <c r="H3850">
        <f t="shared" ca="1" si="119"/>
        <v>-4.1663554946218997E-2</v>
      </c>
    </row>
    <row r="3851" spans="2:8">
      <c r="B3851" s="293">
        <f>'Historical VAR Data'!B3052</f>
        <v>41191</v>
      </c>
      <c r="C3851" s="292" t="str">
        <f>'Historical VAR Data'!F3052</f>
        <v>85.50</v>
      </c>
      <c r="D3851" s="329">
        <f t="shared" si="118"/>
        <v>-0.12870681748700699</v>
      </c>
      <c r="E3851" s="329">
        <v>-1.0187543412826992E-2</v>
      </c>
      <c r="G3851">
        <v>3840</v>
      </c>
      <c r="H3851">
        <f t="shared" ca="1" si="119"/>
        <v>2.6065062262413927E-2</v>
      </c>
    </row>
    <row r="3852" spans="2:8">
      <c r="B3852" s="293">
        <f>'Historical VAR Data'!B3717</f>
        <v>40213</v>
      </c>
      <c r="C3852" s="292" t="str">
        <f>'Historical VAR Data'!F3717</f>
        <v>98.13</v>
      </c>
      <c r="D3852" s="329">
        <f t="shared" ref="D3852:D3915" si="120">(C3852-C3853)/C3853</f>
        <v>1.123248145094795E-2</v>
      </c>
      <c r="E3852" s="329">
        <v>-1.0187613475892728E-2</v>
      </c>
      <c r="G3852">
        <v>3841</v>
      </c>
      <c r="H3852">
        <f t="shared" ca="1" si="119"/>
        <v>1.9323383635448717E-2</v>
      </c>
    </row>
    <row r="3853" spans="2:8">
      <c r="B3853" s="293">
        <f>'Historical VAR Data'!B905</f>
        <v>44377</v>
      </c>
      <c r="C3853" s="292" t="str">
        <f>'Historical VAR Data'!F905</f>
        <v>97.04</v>
      </c>
      <c r="D3853" s="329">
        <f t="shared" si="120"/>
        <v>0.22216624685138539</v>
      </c>
      <c r="E3853" s="329">
        <v>-1.0199918400652794E-2</v>
      </c>
      <c r="G3853">
        <v>3842</v>
      </c>
      <c r="H3853">
        <f t="shared" ref="H3853:H3916" ca="1" si="121">_xlfn.NORM.INV(RAND(),N$12,N$13)</f>
        <v>3.1787662676556978E-2</v>
      </c>
    </row>
    <row r="3854" spans="2:8">
      <c r="B3854" s="293">
        <f>'Historical VAR Data'!B2549</f>
        <v>41941</v>
      </c>
      <c r="C3854" s="292" t="str">
        <f>'Historical VAR Data'!F2549</f>
        <v>79.40</v>
      </c>
      <c r="D3854" s="329">
        <f t="shared" si="120"/>
        <v>-6.796572367648776E-2</v>
      </c>
      <c r="E3854" s="329">
        <v>-1.0221889803041551E-2</v>
      </c>
      <c r="G3854">
        <v>3843</v>
      </c>
      <c r="H3854">
        <f t="shared" ca="1" si="121"/>
        <v>1.3540218322178117E-2</v>
      </c>
    </row>
    <row r="3855" spans="2:8">
      <c r="B3855" s="293">
        <f>'Historical VAR Data'!B2048</f>
        <v>42689</v>
      </c>
      <c r="C3855" s="292" t="str">
        <f>'Historical VAR Data'!F2048</f>
        <v>85.19</v>
      </c>
      <c r="D3855" s="329">
        <f t="shared" si="120"/>
        <v>-0.48064378467353536</v>
      </c>
      <c r="E3855" s="329">
        <v>-1.0224236086905954E-2</v>
      </c>
      <c r="G3855">
        <v>3844</v>
      </c>
      <c r="H3855">
        <f t="shared" ca="1" si="121"/>
        <v>-2.7464262923139159E-2</v>
      </c>
    </row>
    <row r="3856" spans="2:8">
      <c r="B3856" s="293">
        <f>'Historical VAR Data'!B438</f>
        <v>45065</v>
      </c>
      <c r="C3856" s="292" t="str">
        <f>'Historical VAR Data'!F438</f>
        <v>164.03</v>
      </c>
      <c r="D3856" s="329">
        <f t="shared" si="120"/>
        <v>3.5946778711484586</v>
      </c>
      <c r="E3856" s="329">
        <v>-1.0257647981656844E-2</v>
      </c>
      <c r="G3856">
        <v>3845</v>
      </c>
      <c r="H3856">
        <f t="shared" ca="1" si="121"/>
        <v>2.7172436134267992E-3</v>
      </c>
    </row>
    <row r="3857" spans="2:8">
      <c r="B3857" s="293">
        <f>'Historical VAR Data'!B4859</f>
        <v>38519</v>
      </c>
      <c r="C3857" s="292" t="str">
        <f>'Historical VAR Data'!F4859</f>
        <v>35.70</v>
      </c>
      <c r="D3857" s="329">
        <f t="shared" si="120"/>
        <v>-0.64381921580365153</v>
      </c>
      <c r="E3857" s="329">
        <v>-1.0257831993346201E-2</v>
      </c>
      <c r="G3857">
        <v>3846</v>
      </c>
      <c r="H3857">
        <f t="shared" ca="1" si="121"/>
        <v>6.6372556883951238E-3</v>
      </c>
    </row>
    <row r="3858" spans="2:8">
      <c r="B3858" s="293">
        <f>'Historical VAR Data'!B1416</f>
        <v>43623</v>
      </c>
      <c r="C3858" s="292" t="str">
        <f>'Historical VAR Data'!F1416</f>
        <v>100.23</v>
      </c>
      <c r="D3858" s="329">
        <f t="shared" si="120"/>
        <v>0.2093388030888032</v>
      </c>
      <c r="E3858" s="329">
        <v>-1.0269576379974247E-2</v>
      </c>
      <c r="G3858">
        <v>3847</v>
      </c>
      <c r="H3858">
        <f t="shared" ca="1" si="121"/>
        <v>-5.6656692844622809E-3</v>
      </c>
    </row>
    <row r="3859" spans="2:8">
      <c r="B3859" s="293">
        <f>'Historical VAR Data'!B2627</f>
        <v>41821</v>
      </c>
      <c r="C3859" s="292" t="str">
        <f>'Historical VAR Data'!F2627</f>
        <v>82.88</v>
      </c>
      <c r="D3859" s="329">
        <f t="shared" si="120"/>
        <v>-3.3694765069371586E-2</v>
      </c>
      <c r="E3859" s="329">
        <v>-1.026988297110102E-2</v>
      </c>
      <c r="G3859">
        <v>3848</v>
      </c>
      <c r="H3859">
        <f t="shared" ca="1" si="121"/>
        <v>-7.433860315267723E-3</v>
      </c>
    </row>
    <row r="3860" spans="2:8">
      <c r="B3860" s="293">
        <f>'Historical VAR Data'!B3516</f>
        <v>40506</v>
      </c>
      <c r="C3860" s="292" t="str">
        <f>'Historical VAR Data'!F3516</f>
        <v>85.77</v>
      </c>
      <c r="D3860" s="329">
        <f t="shared" si="120"/>
        <v>-0.62604638995465656</v>
      </c>
      <c r="E3860" s="329">
        <v>-1.0270020770828532E-2</v>
      </c>
      <c r="G3860">
        <v>3849</v>
      </c>
      <c r="H3860">
        <f t="shared" ca="1" si="121"/>
        <v>7.9817940251865338E-3</v>
      </c>
    </row>
    <row r="3861" spans="2:8">
      <c r="B3861" s="293">
        <f>'Historical VAR Data'!B320</f>
        <v>45238</v>
      </c>
      <c r="C3861" s="292" t="str">
        <f>'Historical VAR Data'!F320</f>
        <v>229.36</v>
      </c>
      <c r="D3861" s="329">
        <f t="shared" si="120"/>
        <v>1.8347546656779141</v>
      </c>
      <c r="E3861" s="329">
        <v>-1.0270130318460323E-2</v>
      </c>
      <c r="G3861">
        <v>3850</v>
      </c>
      <c r="H3861">
        <f t="shared" ca="1" si="121"/>
        <v>-1.9278808206928719E-2</v>
      </c>
    </row>
    <row r="3862" spans="2:8">
      <c r="B3862" s="293">
        <f>'Historical VAR Data'!B2430</f>
        <v>42121</v>
      </c>
      <c r="C3862" s="292" t="str">
        <f>'Historical VAR Data'!F2430</f>
        <v>80.91</v>
      </c>
      <c r="D3862" s="329">
        <f t="shared" si="120"/>
        <v>-0.10547263681592046</v>
      </c>
      <c r="E3862" s="329">
        <v>-1.0275229357798206E-2</v>
      </c>
      <c r="G3862">
        <v>3851</v>
      </c>
      <c r="H3862">
        <f t="shared" ca="1" si="121"/>
        <v>-2.1138473781324805E-2</v>
      </c>
    </row>
    <row r="3863" spans="2:8">
      <c r="B3863" s="293">
        <f>'Historical VAR Data'!B3919</f>
        <v>39916</v>
      </c>
      <c r="C3863" s="292" t="str">
        <f>'Historical VAR Data'!F3919</f>
        <v>90.45</v>
      </c>
      <c r="D3863" s="329">
        <f t="shared" si="120"/>
        <v>0.210681301030652</v>
      </c>
      <c r="E3863" s="329">
        <v>-1.0285589232957628E-2</v>
      </c>
      <c r="G3863">
        <v>3852</v>
      </c>
      <c r="H3863">
        <f t="shared" ca="1" si="121"/>
        <v>6.865117562653217E-3</v>
      </c>
    </row>
    <row r="3864" spans="2:8">
      <c r="B3864" s="293">
        <f>'Historical VAR Data'!B2768</f>
        <v>41613</v>
      </c>
      <c r="C3864" s="292" t="str">
        <f>'Historical VAR Data'!F2768</f>
        <v>74.71</v>
      </c>
      <c r="D3864" s="329">
        <f t="shared" si="120"/>
        <v>-0.67497607239189084</v>
      </c>
      <c r="E3864" s="329">
        <v>-1.0332494370115262E-2</v>
      </c>
      <c r="G3864">
        <v>3853</v>
      </c>
      <c r="H3864">
        <f t="shared" ca="1" si="121"/>
        <v>-2.7013868465512354E-3</v>
      </c>
    </row>
    <row r="3865" spans="2:8">
      <c r="B3865" s="293">
        <f>'Historical VAR Data'!B333</f>
        <v>45218</v>
      </c>
      <c r="C3865" s="292" t="str">
        <f>'Historical VAR Data'!F333</f>
        <v>229.86</v>
      </c>
      <c r="D3865" s="329">
        <f t="shared" si="120"/>
        <v>1.2245233717216686</v>
      </c>
      <c r="E3865" s="329">
        <v>-1.0333247222939712E-2</v>
      </c>
      <c r="G3865">
        <v>3854</v>
      </c>
      <c r="H3865">
        <f t="shared" ca="1" si="121"/>
        <v>-1.573902198412282E-2</v>
      </c>
    </row>
    <row r="3866" spans="2:8">
      <c r="B3866" s="293">
        <f>'Historical VAR Data'!B1764</f>
        <v>43103</v>
      </c>
      <c r="C3866" s="292" t="str">
        <f>'Historical VAR Data'!F1764</f>
        <v>103.33</v>
      </c>
      <c r="D3866" s="329">
        <f t="shared" si="120"/>
        <v>0.56536888350249948</v>
      </c>
      <c r="E3866" s="329">
        <v>-1.0343836797241627E-2</v>
      </c>
      <c r="G3866">
        <v>3855</v>
      </c>
      <c r="H3866">
        <f t="shared" ca="1" si="121"/>
        <v>4.3557069487435186E-3</v>
      </c>
    </row>
    <row r="3867" spans="2:8">
      <c r="B3867" s="293">
        <f>'Historical VAR Data'!B4493</f>
        <v>39057</v>
      </c>
      <c r="C3867" s="292" t="str">
        <f>'Historical VAR Data'!F4493</f>
        <v>66.01</v>
      </c>
      <c r="D3867" s="329">
        <f t="shared" si="120"/>
        <v>-0.58150003169973996</v>
      </c>
      <c r="E3867" s="329">
        <v>-1.0344827586206862E-2</v>
      </c>
      <c r="G3867">
        <v>3856</v>
      </c>
      <c r="H3867">
        <f t="shared" ca="1" si="121"/>
        <v>1.6351595115319962E-2</v>
      </c>
    </row>
    <row r="3868" spans="2:8">
      <c r="B3868" s="293">
        <f>'Historical VAR Data'!B602</f>
        <v>44823</v>
      </c>
      <c r="C3868" s="292" t="str">
        <f>'Historical VAR Data'!F602</f>
        <v>157.73</v>
      </c>
      <c r="D3868" s="329">
        <f t="shared" si="120"/>
        <v>0.64456261078094046</v>
      </c>
      <c r="E3868" s="329">
        <v>-1.0414706066879959E-2</v>
      </c>
      <c r="G3868">
        <v>3857</v>
      </c>
      <c r="H3868">
        <f t="shared" ca="1" si="121"/>
        <v>-2.2165838953480514E-2</v>
      </c>
    </row>
    <row r="3869" spans="2:8">
      <c r="B3869" s="293">
        <f>'Historical VAR Data'!B3696</f>
        <v>40246</v>
      </c>
      <c r="C3869" s="292" t="str">
        <f>'Historical VAR Data'!F3696</f>
        <v>95.91</v>
      </c>
      <c r="D3869" s="329">
        <f t="shared" si="120"/>
        <v>0.34686139587136644</v>
      </c>
      <c r="E3869" s="329">
        <v>-1.0420965744944336E-2</v>
      </c>
      <c r="G3869">
        <v>3858</v>
      </c>
      <c r="H3869">
        <f t="shared" ca="1" si="121"/>
        <v>-6.804600394675211E-3</v>
      </c>
    </row>
    <row r="3870" spans="2:8">
      <c r="B3870" s="293">
        <f>'Historical VAR Data'!B4406</f>
        <v>39189</v>
      </c>
      <c r="C3870" s="292" t="str">
        <f>'Historical VAR Data'!F4406</f>
        <v>71.21</v>
      </c>
      <c r="D3870" s="329">
        <f t="shared" si="120"/>
        <v>-0.16567076742823669</v>
      </c>
      <c r="E3870" s="329">
        <v>-1.0422456920511396E-2</v>
      </c>
      <c r="G3870">
        <v>3859</v>
      </c>
      <c r="H3870">
        <f t="shared" ca="1" si="121"/>
        <v>1.565632616520813E-2</v>
      </c>
    </row>
    <row r="3871" spans="2:8">
      <c r="B3871" s="293">
        <f>'Historical VAR Data'!B3087</f>
        <v>41137</v>
      </c>
      <c r="C3871" s="292" t="str">
        <f>'Historical VAR Data'!F3087</f>
        <v>85.35</v>
      </c>
      <c r="D3871" s="329">
        <f t="shared" si="120"/>
        <v>0.50026366672525913</v>
      </c>
      <c r="E3871" s="329">
        <v>-1.0434782608695719E-2</v>
      </c>
      <c r="G3871">
        <v>3860</v>
      </c>
      <c r="H3871">
        <f t="shared" ca="1" si="121"/>
        <v>5.3905521473821992E-3</v>
      </c>
    </row>
    <row r="3872" spans="2:8">
      <c r="B3872" s="293">
        <f>'Historical VAR Data'!B4546</f>
        <v>38979</v>
      </c>
      <c r="C3872" s="292" t="str">
        <f>'Historical VAR Data'!F4546</f>
        <v>56.89</v>
      </c>
      <c r="D3872" s="329">
        <f t="shared" si="120"/>
        <v>-0.42231925264012998</v>
      </c>
      <c r="E3872" s="329">
        <v>-1.0436597669159877E-2</v>
      </c>
      <c r="G3872">
        <v>3861</v>
      </c>
      <c r="H3872">
        <f t="shared" ca="1" si="121"/>
        <v>-2.5961016609077424E-2</v>
      </c>
    </row>
    <row r="3873" spans="2:8">
      <c r="B3873" s="293">
        <f>'Historical VAR Data'!B1666</f>
        <v>43249</v>
      </c>
      <c r="C3873" s="292" t="str">
        <f>'Historical VAR Data'!F1666</f>
        <v>98.48</v>
      </c>
      <c r="D3873" s="329">
        <f t="shared" si="120"/>
        <v>-0.69565486123987874</v>
      </c>
      <c r="E3873" s="329">
        <v>-1.04501607717041E-2</v>
      </c>
      <c r="G3873">
        <v>3862</v>
      </c>
      <c r="H3873">
        <f t="shared" ca="1" si="121"/>
        <v>-9.5662353306287615E-3</v>
      </c>
    </row>
    <row r="3874" spans="2:8">
      <c r="B3874" s="293">
        <f>'Historical VAR Data'!B260</f>
        <v>45329</v>
      </c>
      <c r="C3874" s="292" t="str">
        <f>'Historical VAR Data'!F260</f>
        <v>323.58</v>
      </c>
      <c r="D3874" s="329">
        <f t="shared" si="120"/>
        <v>2.3868536738538828</v>
      </c>
      <c r="E3874" s="329">
        <v>-1.0458715596330324E-2</v>
      </c>
      <c r="G3874">
        <v>3863</v>
      </c>
      <c r="H3874">
        <f t="shared" ca="1" si="121"/>
        <v>-1.1578178094543186E-2</v>
      </c>
    </row>
    <row r="3875" spans="2:8">
      <c r="B3875" s="293">
        <f>'Historical VAR Data'!B3598</f>
        <v>40387</v>
      </c>
      <c r="C3875" s="292" t="str">
        <f>'Historical VAR Data'!F3598</f>
        <v>95.54</v>
      </c>
      <c r="D3875" s="329">
        <f t="shared" si="120"/>
        <v>1.4225053078556298E-2</v>
      </c>
      <c r="E3875" s="329">
        <v>-1.0460901087519327E-2</v>
      </c>
      <c r="G3875">
        <v>3864</v>
      </c>
      <c r="H3875">
        <f t="shared" ca="1" si="121"/>
        <v>7.0464312363931929E-3</v>
      </c>
    </row>
    <row r="3876" spans="2:8">
      <c r="B3876" s="293">
        <f>'Historical VAR Data'!B3576</f>
        <v>40417</v>
      </c>
      <c r="C3876" s="292" t="str">
        <f>'Historical VAR Data'!F3576</f>
        <v>94.20</v>
      </c>
      <c r="D3876" s="329">
        <f t="shared" si="120"/>
        <v>0.11321200661782083</v>
      </c>
      <c r="E3876" s="329">
        <v>-1.0504201680672268E-2</v>
      </c>
      <c r="G3876">
        <v>3865</v>
      </c>
      <c r="H3876">
        <f t="shared" ca="1" si="121"/>
        <v>-2.4082902237487824E-2</v>
      </c>
    </row>
    <row r="3877" spans="2:8">
      <c r="B3877" s="293">
        <f>'Historical VAR Data'!B3074</f>
        <v>41157</v>
      </c>
      <c r="C3877" s="292" t="str">
        <f>'Historical VAR Data'!F3074</f>
        <v>84.62</v>
      </c>
      <c r="D3877" s="329">
        <f t="shared" si="120"/>
        <v>1.5005910165484633</v>
      </c>
      <c r="E3877" s="329">
        <v>-1.0523854069223475E-2</v>
      </c>
      <c r="G3877">
        <v>3866</v>
      </c>
      <c r="H3877">
        <f t="shared" ca="1" si="121"/>
        <v>1.1322652348264378E-2</v>
      </c>
    </row>
    <row r="3878" spans="2:8">
      <c r="B3878" s="293">
        <f>'Historical VAR Data'!B4994</f>
        <v>38324</v>
      </c>
      <c r="C3878" s="292" t="str">
        <f>'Historical VAR Data'!F4994</f>
        <v>33.84</v>
      </c>
      <c r="D3878" s="329">
        <f t="shared" si="120"/>
        <v>-0.55320834433588584</v>
      </c>
      <c r="E3878" s="329">
        <v>-1.0526315789473667E-2</v>
      </c>
      <c r="G3878">
        <v>3867</v>
      </c>
      <c r="H3878">
        <f t="shared" ca="1" si="121"/>
        <v>-1.0346285794399456E-2</v>
      </c>
    </row>
    <row r="3879" spans="2:8">
      <c r="B3879" s="293">
        <f>'Historical VAR Data'!B2588</f>
        <v>41878</v>
      </c>
      <c r="C3879" s="292" t="str">
        <f>'Historical VAR Data'!F2588</f>
        <v>75.74</v>
      </c>
      <c r="D3879" s="329">
        <f t="shared" si="120"/>
        <v>8.045649072753211E-2</v>
      </c>
      <c r="E3879" s="329">
        <v>-1.0581319399085595E-2</v>
      </c>
      <c r="G3879">
        <v>3868</v>
      </c>
      <c r="H3879">
        <f t="shared" ca="1" si="121"/>
        <v>7.9832550265515993E-3</v>
      </c>
    </row>
    <row r="3880" spans="2:8">
      <c r="B3880" s="293">
        <f>'Historical VAR Data'!B2720</f>
        <v>41682</v>
      </c>
      <c r="C3880" s="292" t="str">
        <f>'Historical VAR Data'!F2720</f>
        <v>70.10</v>
      </c>
      <c r="D3880" s="329">
        <f t="shared" si="120"/>
        <v>-0.27836112826847853</v>
      </c>
      <c r="E3880" s="329">
        <v>-1.058574453069866E-2</v>
      </c>
      <c r="G3880">
        <v>3869</v>
      </c>
      <c r="H3880">
        <f t="shared" ca="1" si="121"/>
        <v>-2.7267157735870563E-2</v>
      </c>
    </row>
    <row r="3881" spans="2:8">
      <c r="B3881" s="293">
        <f>'Historical VAR Data'!B1739</f>
        <v>43139</v>
      </c>
      <c r="C3881" s="292" t="str">
        <f>'Historical VAR Data'!F1739</f>
        <v>97.14</v>
      </c>
      <c r="D3881" s="329">
        <f t="shared" si="120"/>
        <v>0.25358110723964389</v>
      </c>
      <c r="E3881" s="329">
        <v>-1.0592788755347384E-2</v>
      </c>
      <c r="G3881">
        <v>3870</v>
      </c>
      <c r="H3881">
        <f t="shared" ca="1" si="121"/>
        <v>7.2990530625110734E-3</v>
      </c>
    </row>
    <row r="3882" spans="2:8">
      <c r="B3882" s="293">
        <f>'Historical VAR Data'!B3996</f>
        <v>39793</v>
      </c>
      <c r="C3882" s="292" t="str">
        <f>'Historical VAR Data'!F3996</f>
        <v>77.49</v>
      </c>
      <c r="D3882" s="329">
        <f t="shared" si="120"/>
        <v>-0.49980635166537568</v>
      </c>
      <c r="E3882" s="329">
        <v>-1.0597548518896813E-2</v>
      </c>
      <c r="G3882">
        <v>3871</v>
      </c>
      <c r="H3882">
        <f t="shared" ca="1" si="121"/>
        <v>-9.9667523348121179E-3</v>
      </c>
    </row>
    <row r="3883" spans="2:8">
      <c r="B3883" s="293">
        <f>'Historical VAR Data'!B538</f>
        <v>44916</v>
      </c>
      <c r="C3883" s="292" t="str">
        <f>'Historical VAR Data'!F538</f>
        <v>154.92</v>
      </c>
      <c r="D3883" s="329">
        <f t="shared" si="120"/>
        <v>2.4603529148983689</v>
      </c>
      <c r="E3883" s="329">
        <v>-1.0601609400945363E-2</v>
      </c>
      <c r="G3883">
        <v>3872</v>
      </c>
      <c r="H3883">
        <f t="shared" ca="1" si="121"/>
        <v>3.2394335446857873E-3</v>
      </c>
    </row>
    <row r="3884" spans="2:8">
      <c r="B3884" s="293">
        <f>'Historical VAR Data'!B4743</f>
        <v>38691</v>
      </c>
      <c r="C3884" s="292" t="str">
        <f>'Historical VAR Data'!F4743</f>
        <v>44.77</v>
      </c>
      <c r="D3884" s="329">
        <f t="shared" si="120"/>
        <v>-0.39962451387957615</v>
      </c>
      <c r="E3884" s="329">
        <v>-1.0607734806629765E-2</v>
      </c>
      <c r="G3884">
        <v>3873</v>
      </c>
      <c r="H3884">
        <f t="shared" ca="1" si="121"/>
        <v>1.8021437047860845E-2</v>
      </c>
    </row>
    <row r="3885" spans="2:8">
      <c r="B3885" s="293">
        <f>'Historical VAR Data'!B4120</f>
        <v>39609</v>
      </c>
      <c r="C3885" s="292" t="str">
        <f>'Historical VAR Data'!F4120</f>
        <v>74.57</v>
      </c>
      <c r="D3885" s="329">
        <f t="shared" si="120"/>
        <v>1.3412017167369777E-4</v>
      </c>
      <c r="E3885" s="329">
        <v>-1.061430277298675E-2</v>
      </c>
      <c r="G3885">
        <v>3874</v>
      </c>
      <c r="H3885">
        <f t="shared" ca="1" si="121"/>
        <v>-1.0738258848807703E-3</v>
      </c>
    </row>
    <row r="3886" spans="2:8">
      <c r="B3886" s="293">
        <f>'Historical VAR Data'!B2801</f>
        <v>41564</v>
      </c>
      <c r="C3886" s="292" t="str">
        <f>'Historical VAR Data'!F2801</f>
        <v>74.56</v>
      </c>
      <c r="D3886" s="329">
        <f t="shared" si="120"/>
        <v>6.7105086565557854E-4</v>
      </c>
      <c r="E3886" s="329">
        <v>-1.0615711252653891E-2</v>
      </c>
      <c r="G3886">
        <v>3875</v>
      </c>
      <c r="H3886">
        <f t="shared" ca="1" si="121"/>
        <v>3.3273941800009532E-2</v>
      </c>
    </row>
    <row r="3887" spans="2:8">
      <c r="B3887" s="293">
        <f>'Historical VAR Data'!B2943</f>
        <v>41352</v>
      </c>
      <c r="C3887" s="292" t="str">
        <f>'Historical VAR Data'!F2943</f>
        <v>74.51</v>
      </c>
      <c r="D3887" s="329">
        <f t="shared" si="120"/>
        <v>-9.0009770395700919E-2</v>
      </c>
      <c r="E3887" s="329">
        <v>-1.0622759261718193E-2</v>
      </c>
      <c r="G3887">
        <v>3876</v>
      </c>
      <c r="H3887">
        <f t="shared" ca="1" si="121"/>
        <v>3.3146467870909913E-2</v>
      </c>
    </row>
    <row r="3888" spans="2:8">
      <c r="B3888" s="293">
        <f>'Historical VAR Data'!B2982</f>
        <v>41297</v>
      </c>
      <c r="C3888" s="292" t="str">
        <f>'Historical VAR Data'!F2982</f>
        <v>81.88</v>
      </c>
      <c r="D3888" s="329">
        <f t="shared" si="120"/>
        <v>0.46685775707631666</v>
      </c>
      <c r="E3888" s="329">
        <v>-1.0633156114064882E-2</v>
      </c>
      <c r="G3888">
        <v>3877</v>
      </c>
      <c r="H3888">
        <f t="shared" ca="1" si="121"/>
        <v>-1.4705138736770544E-3</v>
      </c>
    </row>
    <row r="3889" spans="2:8">
      <c r="B3889" s="293">
        <f>'Historical VAR Data'!B4560</f>
        <v>38959</v>
      </c>
      <c r="C3889" s="292" t="str">
        <f>'Historical VAR Data'!F4560</f>
        <v>55.82</v>
      </c>
      <c r="D3889" s="329">
        <f t="shared" si="120"/>
        <v>-0.36740707162284675</v>
      </c>
      <c r="E3889" s="329">
        <v>-1.0634526763559046E-2</v>
      </c>
      <c r="G3889">
        <v>3878</v>
      </c>
      <c r="H3889">
        <f t="shared" ca="1" si="121"/>
        <v>-2.3813688278703775E-2</v>
      </c>
    </row>
    <row r="3890" spans="2:8">
      <c r="B3890" s="293">
        <f>'Historical VAR Data'!B3218</f>
        <v>40946</v>
      </c>
      <c r="C3890" s="292" t="str">
        <f>'Historical VAR Data'!F3218</f>
        <v>88.24</v>
      </c>
      <c r="D3890" s="329">
        <f t="shared" si="120"/>
        <v>1.1694565466636048E-2</v>
      </c>
      <c r="E3890" s="329">
        <v>-1.0651418320439544E-2</v>
      </c>
      <c r="G3890">
        <v>3879</v>
      </c>
      <c r="H3890">
        <f t="shared" ca="1" si="121"/>
        <v>-1.987646205902819E-2</v>
      </c>
    </row>
    <row r="3891" spans="2:8">
      <c r="B3891" s="293">
        <f>'Historical VAR Data'!B3284</f>
        <v>40848</v>
      </c>
      <c r="C3891" s="292" t="str">
        <f>'Historical VAR Data'!F3284</f>
        <v>87.22</v>
      </c>
      <c r="D3891" s="329">
        <f t="shared" si="120"/>
        <v>-0.12919329073482427</v>
      </c>
      <c r="E3891" s="329">
        <v>-1.0662431941923749E-2</v>
      </c>
      <c r="G3891">
        <v>3880</v>
      </c>
      <c r="H3891">
        <f t="shared" ca="1" si="121"/>
        <v>-2.7811060767218308E-2</v>
      </c>
    </row>
    <row r="3892" spans="2:8">
      <c r="B3892" s="293">
        <f>'Historical VAR Data'!B3544</f>
        <v>40464</v>
      </c>
      <c r="C3892" s="292" t="str">
        <f>'Historical VAR Data'!F3544</f>
        <v>100.16</v>
      </c>
      <c r="D3892" s="329">
        <f t="shared" si="120"/>
        <v>2.8970618450790971E-2</v>
      </c>
      <c r="E3892" s="329">
        <v>-1.0667720268668494E-2</v>
      </c>
      <c r="G3892">
        <v>3881</v>
      </c>
      <c r="H3892">
        <f t="shared" ca="1" si="121"/>
        <v>4.2835327217811067E-2</v>
      </c>
    </row>
    <row r="3893" spans="2:8">
      <c r="B3893" s="293">
        <f>'Historical VAR Data'!B1576</f>
        <v>43382</v>
      </c>
      <c r="C3893" s="292" t="str">
        <f>'Historical VAR Data'!F1576</f>
        <v>97.34</v>
      </c>
      <c r="D3893" s="329">
        <f t="shared" si="120"/>
        <v>1.2865867982147052</v>
      </c>
      <c r="E3893" s="329">
        <v>-1.0671816241487928E-2</v>
      </c>
      <c r="G3893">
        <v>3882</v>
      </c>
      <c r="H3893">
        <f t="shared" ca="1" si="121"/>
        <v>8.4110710697989418E-3</v>
      </c>
    </row>
    <row r="3894" spans="2:8">
      <c r="B3894" s="293">
        <f>'Historical VAR Data'!B4773</f>
        <v>38644</v>
      </c>
      <c r="C3894" s="292" t="str">
        <f>'Historical VAR Data'!F4773</f>
        <v>42.57</v>
      </c>
      <c r="D3894" s="329">
        <f t="shared" si="120"/>
        <v>-0.5207700101317122</v>
      </c>
      <c r="E3894" s="329">
        <v>-1.0690216128282613E-2</v>
      </c>
      <c r="G3894">
        <v>3883</v>
      </c>
      <c r="H3894">
        <f t="shared" ca="1" si="121"/>
        <v>3.8339398575767364E-3</v>
      </c>
    </row>
    <row r="3895" spans="2:8">
      <c r="B3895" s="293">
        <f>'Historical VAR Data'!B966</f>
        <v>44286</v>
      </c>
      <c r="C3895" s="292" t="str">
        <f>'Historical VAR Data'!F966</f>
        <v>88.83</v>
      </c>
      <c r="D3895" s="329">
        <f t="shared" si="120"/>
        <v>-0.46645444170821077</v>
      </c>
      <c r="E3895" s="329">
        <v>-1.0691613765452811E-2</v>
      </c>
      <c r="G3895">
        <v>3884</v>
      </c>
      <c r="H3895">
        <f t="shared" ca="1" si="121"/>
        <v>2.6222546881152067E-2</v>
      </c>
    </row>
    <row r="3896" spans="2:8">
      <c r="B3896" s="293">
        <f>'Historical VAR Data'!B467</f>
        <v>45021</v>
      </c>
      <c r="C3896" s="292" t="str">
        <f>'Historical VAR Data'!F467</f>
        <v>166.49</v>
      </c>
      <c r="D3896" s="329">
        <f t="shared" si="120"/>
        <v>0.95985874043555042</v>
      </c>
      <c r="E3896" s="329">
        <v>-1.0695822687028242E-2</v>
      </c>
      <c r="G3896">
        <v>3885</v>
      </c>
      <c r="H3896">
        <f t="shared" ca="1" si="121"/>
        <v>-1.1896566797218702E-3</v>
      </c>
    </row>
    <row r="3897" spans="2:8">
      <c r="B3897" s="293">
        <f>'Historical VAR Data'!B2440</f>
        <v>42104</v>
      </c>
      <c r="C3897" s="292" t="str">
        <f>'Historical VAR Data'!F2440</f>
        <v>84.95</v>
      </c>
      <c r="D3897" s="329">
        <f t="shared" si="120"/>
        <v>7.0168808264046451E-2</v>
      </c>
      <c r="E3897" s="329">
        <v>-1.071386980319089E-2</v>
      </c>
      <c r="G3897">
        <v>3886</v>
      </c>
      <c r="H3897">
        <f t="shared" ca="1" si="121"/>
        <v>2.2133944202638204E-2</v>
      </c>
    </row>
    <row r="3898" spans="2:8">
      <c r="B3898" s="293">
        <f>'Historical VAR Data'!B2979</f>
        <v>41302</v>
      </c>
      <c r="C3898" s="292" t="str">
        <f>'Historical VAR Data'!F2979</f>
        <v>79.38</v>
      </c>
      <c r="D3898" s="329">
        <f t="shared" si="120"/>
        <v>8.9337175792507079E-2</v>
      </c>
      <c r="E3898" s="329">
        <v>-1.0717846460618139E-2</v>
      </c>
      <c r="G3898">
        <v>3887</v>
      </c>
      <c r="H3898">
        <f t="shared" ca="1" si="121"/>
        <v>4.0630329238333082E-2</v>
      </c>
    </row>
    <row r="3899" spans="2:8">
      <c r="B3899" s="293">
        <f>'Historical VAR Data'!B4378</f>
        <v>39231</v>
      </c>
      <c r="C3899" s="292" t="str">
        <f>'Historical VAR Data'!F4378</f>
        <v>72.87</v>
      </c>
      <c r="D3899" s="329">
        <f t="shared" si="120"/>
        <v>-0.21653585635953124</v>
      </c>
      <c r="E3899" s="329">
        <v>-1.072495248438762E-2</v>
      </c>
      <c r="G3899">
        <v>3888</v>
      </c>
      <c r="H3899">
        <f t="shared" ca="1" si="121"/>
        <v>1.1033366554578703E-2</v>
      </c>
    </row>
    <row r="3900" spans="2:8">
      <c r="B3900" s="293">
        <f>'Historical VAR Data'!B3531</f>
        <v>40483</v>
      </c>
      <c r="C3900" s="292" t="str">
        <f>'Historical VAR Data'!F3531</f>
        <v>93.01</v>
      </c>
      <c r="D3900" s="329">
        <f t="shared" si="120"/>
        <v>0.20261184380656841</v>
      </c>
      <c r="E3900" s="329">
        <v>-1.0742395235056275E-2</v>
      </c>
      <c r="G3900">
        <v>3889</v>
      </c>
      <c r="H3900">
        <f t="shared" ca="1" si="121"/>
        <v>3.9883437567505764E-3</v>
      </c>
    </row>
    <row r="3901" spans="2:8">
      <c r="B3901" s="293">
        <f>'Historical VAR Data'!B2506</f>
        <v>42005</v>
      </c>
      <c r="C3901" s="292" t="str">
        <f>'Historical VAR Data'!F2506</f>
        <v>77.34</v>
      </c>
      <c r="D3901" s="329">
        <f t="shared" si="120"/>
        <v>-0.15916503587736464</v>
      </c>
      <c r="E3901" s="329">
        <v>-1.0744435917114395E-2</v>
      </c>
      <c r="G3901">
        <v>3890</v>
      </c>
      <c r="H3901">
        <f t="shared" ca="1" si="121"/>
        <v>-2.5224590120251911E-2</v>
      </c>
    </row>
    <row r="3902" spans="2:8">
      <c r="B3902" s="293">
        <f>'Historical VAR Data'!B1554</f>
        <v>43416</v>
      </c>
      <c r="C3902" s="292" t="str">
        <f>'Historical VAR Data'!F1554</f>
        <v>91.98</v>
      </c>
      <c r="D3902" s="329">
        <f t="shared" si="120"/>
        <v>-0.41473657419190629</v>
      </c>
      <c r="E3902" s="329">
        <v>-1.0755001075500106E-2</v>
      </c>
      <c r="G3902">
        <v>3891</v>
      </c>
      <c r="H3902">
        <f t="shared" ca="1" si="121"/>
        <v>-2.4764333888691765E-2</v>
      </c>
    </row>
    <row r="3903" spans="2:8">
      <c r="B3903" s="293">
        <f>'Historical VAR Data'!B500</f>
        <v>44971</v>
      </c>
      <c r="C3903" s="292" t="str">
        <f>'Historical VAR Data'!F500</f>
        <v>157.16</v>
      </c>
      <c r="D3903" s="329">
        <f t="shared" si="120"/>
        <v>1.1650365064058408</v>
      </c>
      <c r="E3903" s="329">
        <v>-1.0763517341222432E-2</v>
      </c>
      <c r="G3903">
        <v>3892</v>
      </c>
      <c r="H3903">
        <f t="shared" ca="1" si="121"/>
        <v>-9.8281299239447919E-3</v>
      </c>
    </row>
    <row r="3904" spans="2:8">
      <c r="B3904" s="293">
        <f>'Historical VAR Data'!B2379</f>
        <v>42193</v>
      </c>
      <c r="C3904" s="292" t="str">
        <f>'Historical VAR Data'!F2379</f>
        <v>72.59</v>
      </c>
      <c r="D3904" s="329">
        <f t="shared" si="120"/>
        <v>-0.77924763555636656</v>
      </c>
      <c r="E3904" s="329">
        <v>-1.0765876260561353E-2</v>
      </c>
      <c r="G3904">
        <v>3893</v>
      </c>
      <c r="H3904">
        <f t="shared" ca="1" si="121"/>
        <v>-2.9051374682804932E-2</v>
      </c>
    </row>
    <row r="3905" spans="2:8">
      <c r="B3905" s="293">
        <f>'Historical VAR Data'!B41</f>
        <v>45656</v>
      </c>
      <c r="C3905" s="292" t="str">
        <f>'Historical VAR Data'!F41</f>
        <v>328.83</v>
      </c>
      <c r="D3905" s="329">
        <f t="shared" si="120"/>
        <v>-0.23410350770950761</v>
      </c>
      <c r="E3905" s="329">
        <v>-1.0769832435847419E-2</v>
      </c>
      <c r="G3905">
        <v>3894</v>
      </c>
      <c r="H3905">
        <f t="shared" ca="1" si="121"/>
        <v>2.0214322364120581E-2</v>
      </c>
    </row>
    <row r="3906" spans="2:8">
      <c r="B3906" s="293">
        <f>'Historical VAR Data'!B100</f>
        <v>45568</v>
      </c>
      <c r="C3906" s="292" t="str">
        <f>'Historical VAR Data'!F100</f>
        <v>429.34</v>
      </c>
      <c r="D3906" s="329">
        <f t="shared" si="120"/>
        <v>6.2024828048985068</v>
      </c>
      <c r="E3906" s="329">
        <v>-1.0782913229805095E-2</v>
      </c>
      <c r="G3906">
        <v>3895</v>
      </c>
      <c r="H3906">
        <f t="shared" ca="1" si="121"/>
        <v>1.2286503309862334E-2</v>
      </c>
    </row>
    <row r="3907" spans="2:8">
      <c r="B3907" s="293">
        <f>'Historical VAR Data'!B2708</f>
        <v>41701</v>
      </c>
      <c r="C3907" s="292" t="str">
        <f>'Historical VAR Data'!F2708</f>
        <v>59.61</v>
      </c>
      <c r="D3907" s="329">
        <f t="shared" si="120"/>
        <v>-0.28473722102231824</v>
      </c>
      <c r="E3907" s="329">
        <v>-1.0786591437105851E-2</v>
      </c>
      <c r="G3907">
        <v>3896</v>
      </c>
      <c r="H3907">
        <f t="shared" ca="1" si="121"/>
        <v>-1.1997413846706433E-3</v>
      </c>
    </row>
    <row r="3908" spans="2:8">
      <c r="B3908" s="293">
        <f>'Historical VAR Data'!B3289</f>
        <v>40837</v>
      </c>
      <c r="C3908" s="292" t="str">
        <f>'Historical VAR Data'!F3289</f>
        <v>83.34</v>
      </c>
      <c r="D3908" s="329">
        <f t="shared" si="120"/>
        <v>1.2764272056815078</v>
      </c>
      <c r="E3908" s="329">
        <v>-1.0801186943620138E-2</v>
      </c>
      <c r="G3908">
        <v>3897</v>
      </c>
      <c r="H3908">
        <f t="shared" ca="1" si="121"/>
        <v>1.7337974130930355E-3</v>
      </c>
    </row>
    <row r="3909" spans="2:8">
      <c r="B3909" s="293">
        <f>'Historical VAR Data'!B4909</f>
        <v>38448</v>
      </c>
      <c r="C3909" s="292" t="str">
        <f>'Historical VAR Data'!F4909</f>
        <v>36.61</v>
      </c>
      <c r="D3909" s="329">
        <f t="shared" si="120"/>
        <v>-0.58245894160583944</v>
      </c>
      <c r="E3909" s="329">
        <v>-1.0807889759524415E-2</v>
      </c>
      <c r="G3909">
        <v>3898</v>
      </c>
      <c r="H3909">
        <f t="shared" ca="1" si="121"/>
        <v>-6.7445322845487068E-3</v>
      </c>
    </row>
    <row r="3910" spans="2:8">
      <c r="B3910" s="293">
        <f>'Historical VAR Data'!B2642</f>
        <v>41800</v>
      </c>
      <c r="C3910" s="292" t="str">
        <f>'Historical VAR Data'!F2642</f>
        <v>87.68</v>
      </c>
      <c r="D3910" s="329">
        <f t="shared" si="120"/>
        <v>0.43525945326567361</v>
      </c>
      <c r="E3910" s="329">
        <v>-1.0830324909747223E-2</v>
      </c>
      <c r="G3910">
        <v>3899</v>
      </c>
      <c r="H3910">
        <f t="shared" ca="1" si="121"/>
        <v>1.9194386604774218E-2</v>
      </c>
    </row>
    <row r="3911" spans="2:8">
      <c r="B3911" s="293">
        <f>'Historical VAR Data'!B4675</f>
        <v>38790</v>
      </c>
      <c r="C3911" s="292" t="str">
        <f>'Historical VAR Data'!F4675</f>
        <v>61.09</v>
      </c>
      <c r="D3911" s="329">
        <f t="shared" si="120"/>
        <v>-0.62626942371222316</v>
      </c>
      <c r="E3911" s="329">
        <v>-1.0848445595854836E-2</v>
      </c>
      <c r="G3911">
        <v>3900</v>
      </c>
      <c r="H3911">
        <f t="shared" ca="1" si="121"/>
        <v>-2.7183254528690961E-3</v>
      </c>
    </row>
    <row r="3912" spans="2:8">
      <c r="B3912" s="293">
        <f>'Historical VAR Data'!B473</f>
        <v>45009</v>
      </c>
      <c r="C3912" s="292" t="str">
        <f>'Historical VAR Data'!F473</f>
        <v>163.46</v>
      </c>
      <c r="D3912" s="329">
        <f t="shared" si="120"/>
        <v>-0.52804966074779847</v>
      </c>
      <c r="E3912" s="329">
        <v>-1.0891927871233106E-2</v>
      </c>
      <c r="G3912">
        <v>3901</v>
      </c>
      <c r="H3912">
        <f t="shared" ca="1" si="121"/>
        <v>-1.4116303426418373E-2</v>
      </c>
    </row>
    <row r="3913" spans="2:8">
      <c r="B3913" s="293">
        <f>'Historical VAR Data'!B49</f>
        <v>45643</v>
      </c>
      <c r="C3913" s="292" t="str">
        <f>'Historical VAR Data'!F49</f>
        <v>346.35</v>
      </c>
      <c r="D3913" s="329">
        <f t="shared" si="120"/>
        <v>3.2444852941176472</v>
      </c>
      <c r="E3913" s="329">
        <v>-1.0908987063426316E-2</v>
      </c>
      <c r="G3913">
        <v>3902</v>
      </c>
      <c r="H3913">
        <f t="shared" ca="1" si="121"/>
        <v>1.0774438744620751E-2</v>
      </c>
    </row>
    <row r="3914" spans="2:8">
      <c r="B3914" s="293">
        <f>'Historical VAR Data'!B4132</f>
        <v>39591</v>
      </c>
      <c r="C3914" s="292" t="str">
        <f>'Historical VAR Data'!F4132</f>
        <v>81.60</v>
      </c>
      <c r="D3914" s="329">
        <f t="shared" si="120"/>
        <v>-0.1254956596291931</v>
      </c>
      <c r="E3914" s="329">
        <v>-1.0909090909090978E-2</v>
      </c>
      <c r="G3914">
        <v>3903</v>
      </c>
      <c r="H3914">
        <f t="shared" ca="1" si="121"/>
        <v>1.4203536167557967E-2</v>
      </c>
    </row>
    <row r="3915" spans="2:8">
      <c r="B3915" s="293">
        <f>'Historical VAR Data'!B3622</f>
        <v>40353</v>
      </c>
      <c r="C3915" s="292" t="str">
        <f>'Historical VAR Data'!F3622</f>
        <v>93.31</v>
      </c>
      <c r="D3915" s="329">
        <f t="shared" si="120"/>
        <v>3.0139103554868669E-2</v>
      </c>
      <c r="E3915" s="329">
        <v>-1.0917956328174699E-2</v>
      </c>
      <c r="G3915">
        <v>3904</v>
      </c>
      <c r="H3915">
        <f t="shared" ca="1" si="121"/>
        <v>-5.860994183956662E-3</v>
      </c>
    </row>
    <row r="3916" spans="2:8">
      <c r="B3916" s="293">
        <f>'Historical VAR Data'!B971</f>
        <v>44278</v>
      </c>
      <c r="C3916" s="292" t="str">
        <f>'Historical VAR Data'!F971</f>
        <v>90.58</v>
      </c>
      <c r="D3916" s="329">
        <f t="shared" ref="D3916:D3979" si="122">(C3916-C3917)/C3917</f>
        <v>5.264381173736201E-2</v>
      </c>
      <c r="E3916" s="329">
        <v>-1.0919414719371042E-2</v>
      </c>
      <c r="G3916">
        <v>3905</v>
      </c>
      <c r="H3916">
        <f t="shared" ca="1" si="121"/>
        <v>-1.5495244644333959E-2</v>
      </c>
    </row>
    <row r="3917" spans="2:8">
      <c r="B3917" s="293">
        <f>'Historical VAR Data'!B3443</f>
        <v>40612</v>
      </c>
      <c r="C3917" s="292" t="str">
        <f>'Historical VAR Data'!F3443</f>
        <v>86.05</v>
      </c>
      <c r="D3917" s="329">
        <f t="shared" si="122"/>
        <v>1.0665225744476463</v>
      </c>
      <c r="E3917" s="329">
        <v>-1.091954022988509E-2</v>
      </c>
      <c r="G3917">
        <v>3906</v>
      </c>
      <c r="H3917">
        <f t="shared" ref="H3917:H3980" ca="1" si="123">_xlfn.NORM.INV(RAND(),N$12,N$13)</f>
        <v>-4.3498362442994272E-3</v>
      </c>
    </row>
    <row r="3918" spans="2:8">
      <c r="B3918" s="293">
        <f>'Historical VAR Data'!B4820</f>
        <v>38574</v>
      </c>
      <c r="C3918" s="292" t="str">
        <f>'Historical VAR Data'!F4820</f>
        <v>41.64</v>
      </c>
      <c r="D3918" s="329">
        <f t="shared" si="122"/>
        <v>-0.3324783584482206</v>
      </c>
      <c r="E3918" s="329">
        <v>-1.0926365795724485E-2</v>
      </c>
      <c r="G3918">
        <v>3907</v>
      </c>
      <c r="H3918">
        <f t="shared" ca="1" si="123"/>
        <v>-1.4982683465311382E-2</v>
      </c>
    </row>
    <row r="3919" spans="2:8">
      <c r="B3919" s="293">
        <f>'Historical VAR Data'!B2670</f>
        <v>41759</v>
      </c>
      <c r="C3919" s="292" t="str">
        <f>'Historical VAR Data'!F2670</f>
        <v>62.38</v>
      </c>
      <c r="D3919" s="329">
        <f t="shared" si="122"/>
        <v>-0.33638297872340422</v>
      </c>
      <c r="E3919" s="329">
        <v>-1.0940225146662402E-2</v>
      </c>
      <c r="G3919">
        <v>3908</v>
      </c>
      <c r="H3919">
        <f t="shared" ca="1" si="123"/>
        <v>-6.3844101947490182E-3</v>
      </c>
    </row>
    <row r="3920" spans="2:8">
      <c r="B3920" s="293">
        <f>'Historical VAR Data'!B866</f>
        <v>44434</v>
      </c>
      <c r="C3920" s="292" t="str">
        <f>'Historical VAR Data'!F866</f>
        <v>94.00</v>
      </c>
      <c r="D3920" s="329">
        <f t="shared" si="122"/>
        <v>5.1807094103166557E-2</v>
      </c>
      <c r="E3920" s="329">
        <v>-1.0942760942761007E-2</v>
      </c>
      <c r="G3920">
        <v>3909</v>
      </c>
      <c r="H3920">
        <f t="shared" ca="1" si="123"/>
        <v>-1.5819500004496154E-2</v>
      </c>
    </row>
    <row r="3921" spans="2:8">
      <c r="B3921" s="293">
        <f>'Historical VAR Data'!B3902</f>
        <v>39941</v>
      </c>
      <c r="C3921" s="292" t="str">
        <f>'Historical VAR Data'!F3902</f>
        <v>89.37</v>
      </c>
      <c r="D3921" s="329">
        <f t="shared" si="122"/>
        <v>-6.4580280510780838E-2</v>
      </c>
      <c r="E3921" s="329">
        <v>-1.0956175298804724E-2</v>
      </c>
      <c r="G3921">
        <v>3910</v>
      </c>
      <c r="H3921">
        <f t="shared" ca="1" si="123"/>
        <v>-3.5860142637350813E-3</v>
      </c>
    </row>
    <row r="3922" spans="2:8">
      <c r="B3922" s="293">
        <f>'Historical VAR Data'!B3489</f>
        <v>40546</v>
      </c>
      <c r="C3922" s="292" t="str">
        <f>'Historical VAR Data'!F3489</f>
        <v>95.54</v>
      </c>
      <c r="D3922" s="329">
        <f t="shared" si="122"/>
        <v>-0.37920727745289146</v>
      </c>
      <c r="E3922" s="329">
        <v>-1.0973084886128241E-2</v>
      </c>
      <c r="G3922">
        <v>3911</v>
      </c>
      <c r="H3922">
        <f t="shared" ca="1" si="123"/>
        <v>6.2431657886245486E-3</v>
      </c>
    </row>
    <row r="3923" spans="2:8">
      <c r="B3923" s="293">
        <f>'Historical VAR Data'!B515</f>
        <v>44949</v>
      </c>
      <c r="C3923" s="292" t="str">
        <f>'Historical VAR Data'!F515</f>
        <v>153.90</v>
      </c>
      <c r="D3923" s="329">
        <f t="shared" si="122"/>
        <v>0.72979656063841758</v>
      </c>
      <c r="E3923" s="329">
        <v>-1.0989010989011038E-2</v>
      </c>
      <c r="G3923">
        <v>3912</v>
      </c>
      <c r="H3923">
        <f t="shared" ca="1" si="123"/>
        <v>8.4560927277620903E-3</v>
      </c>
    </row>
    <row r="3924" spans="2:8">
      <c r="B3924" s="293">
        <f>'Historical VAR Data'!B4142</f>
        <v>39576</v>
      </c>
      <c r="C3924" s="292" t="str">
        <f>'Historical VAR Data'!F4142</f>
        <v>88.97</v>
      </c>
      <c r="D3924" s="329">
        <f t="shared" si="122"/>
        <v>-0.44869252695501299</v>
      </c>
      <c r="E3924" s="329">
        <v>-1.1004891062694476E-2</v>
      </c>
      <c r="G3924">
        <v>3913</v>
      </c>
      <c r="H3924">
        <f t="shared" ca="1" si="123"/>
        <v>1.5719313987881657E-2</v>
      </c>
    </row>
    <row r="3925" spans="2:8">
      <c r="B3925" s="293">
        <f>'Historical VAR Data'!B490</f>
        <v>44985</v>
      </c>
      <c r="C3925" s="292" t="str">
        <f>'Historical VAR Data'!F490</f>
        <v>161.38</v>
      </c>
      <c r="D3925" s="329">
        <f t="shared" si="122"/>
        <v>0.93663746549861993</v>
      </c>
      <c r="E3925" s="329">
        <v>-1.1030763573967468E-2</v>
      </c>
      <c r="G3925">
        <v>3914</v>
      </c>
      <c r="H3925">
        <f t="shared" ca="1" si="123"/>
        <v>-4.4446007066976857E-2</v>
      </c>
    </row>
    <row r="3926" spans="2:8">
      <c r="B3926" s="293">
        <f>'Historical VAR Data'!B3988</f>
        <v>39805</v>
      </c>
      <c r="C3926" s="292" t="str">
        <f>'Historical VAR Data'!F3988</f>
        <v>83.33</v>
      </c>
      <c r="D3926" s="329">
        <f t="shared" si="122"/>
        <v>-0.23077633157943322</v>
      </c>
      <c r="E3926" s="329">
        <v>-1.1037265606456287E-2</v>
      </c>
      <c r="G3926">
        <v>3915</v>
      </c>
      <c r="H3926">
        <f t="shared" ca="1" si="123"/>
        <v>6.9938978909884026E-3</v>
      </c>
    </row>
    <row r="3927" spans="2:8">
      <c r="B3927" s="293">
        <f>'Historical VAR Data'!B3738</f>
        <v>40183</v>
      </c>
      <c r="C3927" s="292" t="str">
        <f>'Historical VAR Data'!F3738</f>
        <v>108.33</v>
      </c>
      <c r="D3927" s="329">
        <f t="shared" si="122"/>
        <v>-0.29228457568432742</v>
      </c>
      <c r="E3927" s="329">
        <v>-1.1046193171444294E-2</v>
      </c>
      <c r="G3927">
        <v>3916</v>
      </c>
      <c r="H3927">
        <f t="shared" ca="1" si="123"/>
        <v>-7.0638084707229454E-3</v>
      </c>
    </row>
    <row r="3928" spans="2:8">
      <c r="B3928" s="293">
        <f>'Historical VAR Data'!B520</f>
        <v>44942</v>
      </c>
      <c r="C3928" s="292" t="str">
        <f>'Historical VAR Data'!F520</f>
        <v>153.07</v>
      </c>
      <c r="D3928" s="329">
        <f t="shared" si="122"/>
        <v>0.69400177069499769</v>
      </c>
      <c r="E3928" s="329">
        <v>-1.1047939010208089E-2</v>
      </c>
      <c r="G3928">
        <v>3917</v>
      </c>
      <c r="H3928">
        <f t="shared" ca="1" si="123"/>
        <v>-1.2737415383115973E-2</v>
      </c>
    </row>
    <row r="3929" spans="2:8">
      <c r="B3929" s="293">
        <f>'Historical VAR Data'!B3903</f>
        <v>39940</v>
      </c>
      <c r="C3929" s="292" t="str">
        <f>'Historical VAR Data'!F3903</f>
        <v>90.36</v>
      </c>
      <c r="D3929" s="329">
        <f t="shared" si="122"/>
        <v>1.5261392228124124</v>
      </c>
      <c r="E3929" s="329">
        <v>-1.1053956440844972E-2</v>
      </c>
      <c r="G3929">
        <v>3918</v>
      </c>
      <c r="H3929">
        <f t="shared" ca="1" si="123"/>
        <v>8.0129966588273135E-3</v>
      </c>
    </row>
    <row r="3930" spans="2:8">
      <c r="B3930" s="293">
        <f>'Historical VAR Data'!B4902</f>
        <v>38460</v>
      </c>
      <c r="C3930" s="292" t="str">
        <f>'Historical VAR Data'!F4902</f>
        <v>35.77</v>
      </c>
      <c r="D3930" s="329">
        <f t="shared" si="122"/>
        <v>5.2987930526935657E-2</v>
      </c>
      <c r="E3930" s="329">
        <v>-1.10588885816975E-2</v>
      </c>
      <c r="G3930">
        <v>3919</v>
      </c>
      <c r="H3930">
        <f t="shared" ca="1" si="123"/>
        <v>-2.0860898328116082E-2</v>
      </c>
    </row>
    <row r="3931" spans="2:8">
      <c r="B3931" s="293">
        <f>'Historical VAR Data'!B4957</f>
        <v>38379</v>
      </c>
      <c r="C3931" s="292" t="str">
        <f>'Historical VAR Data'!F4957</f>
        <v>33.97</v>
      </c>
      <c r="D3931" s="329">
        <f t="shared" si="122"/>
        <v>-0.5987005316007088</v>
      </c>
      <c r="E3931" s="329">
        <v>-1.1062590975254805E-2</v>
      </c>
      <c r="G3931">
        <v>3920</v>
      </c>
      <c r="H3931">
        <f t="shared" ca="1" si="123"/>
        <v>3.6831092699640376E-2</v>
      </c>
    </row>
    <row r="3932" spans="2:8">
      <c r="B3932" s="293">
        <f>'Historical VAR Data'!B3082</f>
        <v>41145</v>
      </c>
      <c r="C3932" s="292" t="str">
        <f>'Historical VAR Data'!F3082</f>
        <v>84.65</v>
      </c>
      <c r="D3932" s="329">
        <f t="shared" si="122"/>
        <v>7.9719387755102039E-2</v>
      </c>
      <c r="E3932" s="329">
        <v>-1.1098130841121363E-2</v>
      </c>
      <c r="G3932">
        <v>3921</v>
      </c>
      <c r="H3932">
        <f t="shared" ca="1" si="123"/>
        <v>3.220647993893213E-2</v>
      </c>
    </row>
    <row r="3933" spans="2:8">
      <c r="B3933" s="293">
        <f>'Historical VAR Data'!B2992</f>
        <v>41283</v>
      </c>
      <c r="C3933" s="292" t="str">
        <f>'Historical VAR Data'!F2992</f>
        <v>78.40</v>
      </c>
      <c r="D3933" s="329">
        <f t="shared" si="122"/>
        <v>-0.78044750623092207</v>
      </c>
      <c r="E3933" s="329">
        <v>-1.109989909182638E-2</v>
      </c>
      <c r="G3933">
        <v>3922</v>
      </c>
      <c r="H3933">
        <f t="shared" ca="1" si="123"/>
        <v>-1.4829702347452896E-2</v>
      </c>
    </row>
    <row r="3934" spans="2:8">
      <c r="B3934" s="293">
        <f>'Historical VAR Data'!B204</f>
        <v>45415</v>
      </c>
      <c r="C3934" s="292" t="str">
        <f>'Historical VAR Data'!F204</f>
        <v>357.09</v>
      </c>
      <c r="D3934" s="329">
        <f t="shared" si="122"/>
        <v>2.6139054751543362</v>
      </c>
      <c r="E3934" s="329">
        <v>-1.1104957075602457E-2</v>
      </c>
      <c r="G3934">
        <v>3923</v>
      </c>
      <c r="H3934">
        <f t="shared" ca="1" si="123"/>
        <v>-7.786658667158902E-3</v>
      </c>
    </row>
    <row r="3935" spans="2:8">
      <c r="B3935" s="293">
        <f>'Historical VAR Data'!B3535</f>
        <v>40477</v>
      </c>
      <c r="C3935" s="292" t="str">
        <f>'Historical VAR Data'!F3535</f>
        <v>98.81</v>
      </c>
      <c r="D3935" s="329">
        <f t="shared" si="122"/>
        <v>0.30943546249668713</v>
      </c>
      <c r="E3935" s="329">
        <v>-1.1108887109687745E-2</v>
      </c>
      <c r="G3935">
        <v>3924</v>
      </c>
      <c r="H3935">
        <f t="shared" ca="1" si="123"/>
        <v>1.5251332492205186E-2</v>
      </c>
    </row>
    <row r="3936" spans="2:8">
      <c r="B3936" s="293">
        <f>'Historical VAR Data'!B2959</f>
        <v>41330</v>
      </c>
      <c r="C3936" s="292" t="str">
        <f>'Historical VAR Data'!F2959</f>
        <v>75.46</v>
      </c>
      <c r="D3936" s="329">
        <f t="shared" si="122"/>
        <v>-0.16627996906419193</v>
      </c>
      <c r="E3936" s="329">
        <v>-1.1138776045079393E-2</v>
      </c>
      <c r="G3936">
        <v>3925</v>
      </c>
      <c r="H3936">
        <f t="shared" ca="1" si="123"/>
        <v>-1.79290444353075E-2</v>
      </c>
    </row>
    <row r="3937" spans="2:8">
      <c r="B3937" s="293">
        <f>'Historical VAR Data'!B4144</f>
        <v>39574</v>
      </c>
      <c r="C3937" s="292" t="str">
        <f>'Historical VAR Data'!F4144</f>
        <v>90.51</v>
      </c>
      <c r="D3937" s="329">
        <f t="shared" si="122"/>
        <v>0.25970772442588741</v>
      </c>
      <c r="E3937" s="329">
        <v>-1.1143887250081896E-2</v>
      </c>
      <c r="G3937">
        <v>3926</v>
      </c>
      <c r="H3937">
        <f t="shared" ca="1" si="123"/>
        <v>-1.1227458620769732E-2</v>
      </c>
    </row>
    <row r="3938" spans="2:8">
      <c r="B3938" s="293">
        <f>'Historical VAR Data'!B4376</f>
        <v>39233</v>
      </c>
      <c r="C3938" s="292" t="str">
        <f>'Historical VAR Data'!F4376</f>
        <v>71.85</v>
      </c>
      <c r="D3938" s="329">
        <f t="shared" si="122"/>
        <v>0.80075187969924799</v>
      </c>
      <c r="E3938" s="329">
        <v>-1.1147811725846439E-2</v>
      </c>
      <c r="G3938">
        <v>3927</v>
      </c>
      <c r="H3938">
        <f t="shared" ca="1" si="123"/>
        <v>-5.2803598029047523E-3</v>
      </c>
    </row>
    <row r="3939" spans="2:8">
      <c r="B3939" s="293">
        <f>'Historical VAR Data'!B4937</f>
        <v>38407</v>
      </c>
      <c r="C3939" s="292" t="str">
        <f>'Historical VAR Data'!F4937</f>
        <v>39.90</v>
      </c>
      <c r="D3939" s="329">
        <f t="shared" si="122"/>
        <v>-0.48262448132780089</v>
      </c>
      <c r="E3939" s="329">
        <v>-1.1152416356877394E-2</v>
      </c>
      <c r="G3939">
        <v>3928</v>
      </c>
      <c r="H3939">
        <f t="shared" ca="1" si="123"/>
        <v>8.8943490596851069E-3</v>
      </c>
    </row>
    <row r="3940" spans="2:8">
      <c r="B3940" s="293">
        <f>'Historical VAR Data'!B2485</f>
        <v>42037</v>
      </c>
      <c r="C3940" s="292" t="str">
        <f>'Historical VAR Data'!F2485</f>
        <v>77.12</v>
      </c>
      <c r="D3940" s="329">
        <f t="shared" si="122"/>
        <v>-7.3076923076923053E-2</v>
      </c>
      <c r="E3940" s="329">
        <v>-1.1155276317476476E-2</v>
      </c>
      <c r="G3940">
        <v>3929</v>
      </c>
      <c r="H3940">
        <f t="shared" ca="1" si="123"/>
        <v>-1.34099095321951E-2</v>
      </c>
    </row>
    <row r="3941" spans="2:8">
      <c r="B3941" s="293">
        <f>'Historical VAR Data'!B2070</f>
        <v>42653</v>
      </c>
      <c r="C3941" s="292" t="str">
        <f>'Historical VAR Data'!F2070</f>
        <v>83.20</v>
      </c>
      <c r="D3941" s="329">
        <f t="shared" si="122"/>
        <v>0.16055237829543878</v>
      </c>
      <c r="E3941" s="329">
        <v>-1.1171856429759897E-2</v>
      </c>
      <c r="G3941">
        <v>3930</v>
      </c>
      <c r="H3941">
        <f t="shared" ca="1" si="123"/>
        <v>2.6205571544510739E-2</v>
      </c>
    </row>
    <row r="3942" spans="2:8">
      <c r="B3942" s="293">
        <f>'Historical VAR Data'!B1099</f>
        <v>44091</v>
      </c>
      <c r="C3942" s="292" t="str">
        <f>'Historical VAR Data'!F1099</f>
        <v>71.69</v>
      </c>
      <c r="D3942" s="329">
        <f t="shared" si="122"/>
        <v>-0.28302830283028302</v>
      </c>
      <c r="E3942" s="329">
        <v>-1.117241379310348E-2</v>
      </c>
      <c r="G3942">
        <v>3931</v>
      </c>
      <c r="H3942">
        <f t="shared" ca="1" si="123"/>
        <v>-4.6564619982182908E-3</v>
      </c>
    </row>
    <row r="3943" spans="2:8">
      <c r="B3943" s="293">
        <f>'Historical VAR Data'!B1679</f>
        <v>43230</v>
      </c>
      <c r="C3943" s="292" t="str">
        <f>'Historical VAR Data'!F1679</f>
        <v>99.99</v>
      </c>
      <c r="D3943" s="329">
        <f t="shared" si="122"/>
        <v>0.13034139724169119</v>
      </c>
      <c r="E3943" s="329">
        <v>-1.1174841772151993E-2</v>
      </c>
      <c r="G3943">
        <v>3932</v>
      </c>
      <c r="H3943">
        <f t="shared" ca="1" si="123"/>
        <v>-1.1579651326664541E-2</v>
      </c>
    </row>
    <row r="3944" spans="2:8">
      <c r="B3944" s="293">
        <f>'Historical VAR Data'!B1515</f>
        <v>43473</v>
      </c>
      <c r="C3944" s="292" t="str">
        <f>'Historical VAR Data'!F1515</f>
        <v>88.46</v>
      </c>
      <c r="D3944" s="329">
        <f t="shared" si="122"/>
        <v>-0.24140296715547557</v>
      </c>
      <c r="E3944" s="329">
        <v>-1.11781801922647E-2</v>
      </c>
      <c r="G3944">
        <v>3933</v>
      </c>
      <c r="H3944">
        <f t="shared" ca="1" si="123"/>
        <v>-2.4457590237106589E-2</v>
      </c>
    </row>
    <row r="3945" spans="2:8">
      <c r="B3945" s="293">
        <f>'Historical VAR Data'!B763</f>
        <v>44585</v>
      </c>
      <c r="C3945" s="292" t="str">
        <f>'Historical VAR Data'!F763</f>
        <v>116.61</v>
      </c>
      <c r="D3945" s="329">
        <f t="shared" si="122"/>
        <v>0.57410907127429811</v>
      </c>
      <c r="E3945" s="329">
        <v>-1.1193080641058317E-2</v>
      </c>
      <c r="G3945">
        <v>3934</v>
      </c>
      <c r="H3945">
        <f t="shared" ca="1" si="123"/>
        <v>-1.6808216811921441E-2</v>
      </c>
    </row>
    <row r="3946" spans="2:8">
      <c r="B3946" s="293">
        <f>'Historical VAR Data'!B2568</f>
        <v>41907</v>
      </c>
      <c r="C3946" s="292" t="str">
        <f>'Historical VAR Data'!F2568</f>
        <v>74.08</v>
      </c>
      <c r="D3946" s="329">
        <f t="shared" si="122"/>
        <v>-0.1147227533460804</v>
      </c>
      <c r="E3946" s="329">
        <v>-1.1211959423384989E-2</v>
      </c>
      <c r="G3946">
        <v>3935</v>
      </c>
      <c r="H3946">
        <f t="shared" ca="1" si="123"/>
        <v>4.8485943454253548E-2</v>
      </c>
    </row>
    <row r="3947" spans="2:8">
      <c r="B3947" s="293">
        <f>'Historical VAR Data'!B3452</f>
        <v>40598</v>
      </c>
      <c r="C3947" s="292" t="str">
        <f>'Historical VAR Data'!F3452</f>
        <v>83.68</v>
      </c>
      <c r="D3947" s="329">
        <f t="shared" si="122"/>
        <v>-0.17255018293285859</v>
      </c>
      <c r="E3947" s="329">
        <v>-1.1225333805978833E-2</v>
      </c>
      <c r="G3947">
        <v>3936</v>
      </c>
      <c r="H3947">
        <f t="shared" ca="1" si="123"/>
        <v>9.5011575194193076E-3</v>
      </c>
    </row>
    <row r="3948" spans="2:8">
      <c r="B3948" s="293">
        <f>'Historical VAR Data'!B3722</f>
        <v>40206</v>
      </c>
      <c r="C3948" s="292" t="str">
        <f>'Historical VAR Data'!F3722</f>
        <v>101.13</v>
      </c>
      <c r="D3948" s="329">
        <f t="shared" si="122"/>
        <v>0.43773102075632631</v>
      </c>
      <c r="E3948" s="329">
        <v>-1.1243644896362981E-2</v>
      </c>
      <c r="G3948">
        <v>3937</v>
      </c>
      <c r="H3948">
        <f t="shared" ca="1" si="123"/>
        <v>-1.8570431783975022E-2</v>
      </c>
    </row>
    <row r="3949" spans="2:8">
      <c r="B3949" s="293">
        <f>'Historical VAR Data'!B1200</f>
        <v>43948</v>
      </c>
      <c r="C3949" s="292" t="str">
        <f>'Historical VAR Data'!F1200</f>
        <v>70.34</v>
      </c>
      <c r="D3949" s="329">
        <f t="shared" si="122"/>
        <v>-5.8492838977379072E-2</v>
      </c>
      <c r="E3949" s="329">
        <v>-1.1245431543435439E-2</v>
      </c>
      <c r="G3949">
        <v>3938</v>
      </c>
      <c r="H3949">
        <f t="shared" ca="1" si="123"/>
        <v>-6.853618658436883E-4</v>
      </c>
    </row>
    <row r="3950" spans="2:8">
      <c r="B3950" s="293">
        <f>'Historical VAR Data'!B2403</f>
        <v>42159</v>
      </c>
      <c r="C3950" s="292" t="str">
        <f>'Historical VAR Data'!F2403</f>
        <v>74.71</v>
      </c>
      <c r="D3950" s="329">
        <f t="shared" si="122"/>
        <v>0.37334558823529401</v>
      </c>
      <c r="E3950" s="329">
        <v>-1.1249338274219277E-2</v>
      </c>
      <c r="G3950">
        <v>3939</v>
      </c>
      <c r="H3950">
        <f t="shared" ca="1" si="123"/>
        <v>1.0811070605525587E-2</v>
      </c>
    </row>
    <row r="3951" spans="2:8">
      <c r="B3951" s="293">
        <f>'Historical VAR Data'!B4566</f>
        <v>38951</v>
      </c>
      <c r="C3951" s="292" t="str">
        <f>'Historical VAR Data'!F4566</f>
        <v>54.40</v>
      </c>
      <c r="D3951" s="329">
        <f t="shared" si="122"/>
        <v>-0.871849234393404</v>
      </c>
      <c r="E3951" s="329">
        <v>-1.1268629589240358E-2</v>
      </c>
      <c r="G3951">
        <v>3940</v>
      </c>
      <c r="H3951">
        <f t="shared" ca="1" si="123"/>
        <v>1.4903728056812074E-2</v>
      </c>
    </row>
    <row r="3952" spans="2:8">
      <c r="B3952" s="293">
        <f>'Historical VAR Data'!B99</f>
        <v>45569</v>
      </c>
      <c r="C3952" s="292" t="str">
        <f>'Historical VAR Data'!F99</f>
        <v>424.50</v>
      </c>
      <c r="D3952" s="329">
        <f t="shared" si="122"/>
        <v>3.9400674967997205</v>
      </c>
      <c r="E3952" s="329">
        <v>-1.1273116877067068E-2</v>
      </c>
      <c r="G3952">
        <v>3941</v>
      </c>
      <c r="H3952">
        <f t="shared" ca="1" si="123"/>
        <v>-2.6484246991282323E-2</v>
      </c>
    </row>
    <row r="3953" spans="2:8">
      <c r="B3953" s="293">
        <f>'Historical VAR Data'!B3438</f>
        <v>40619</v>
      </c>
      <c r="C3953" s="292" t="str">
        <f>'Historical VAR Data'!F3438</f>
        <v>85.93</v>
      </c>
      <c r="D3953" s="329">
        <f t="shared" si="122"/>
        <v>-0.7671147487668708</v>
      </c>
      <c r="E3953" s="329">
        <v>-1.1276032677482336E-2</v>
      </c>
      <c r="G3953">
        <v>3942</v>
      </c>
      <c r="H3953">
        <f t="shared" ca="1" si="123"/>
        <v>-3.3748626122213563E-4</v>
      </c>
    </row>
    <row r="3954" spans="2:8">
      <c r="B3954" s="293">
        <f>'Historical VAR Data'!B157</f>
        <v>45484</v>
      </c>
      <c r="C3954" s="292" t="str">
        <f>'Historical VAR Data'!F157</f>
        <v>368.98</v>
      </c>
      <c r="D3954" s="329">
        <f t="shared" si="122"/>
        <v>3.4327246516098033</v>
      </c>
      <c r="E3954" s="329">
        <v>-1.1281116857364826E-2</v>
      </c>
      <c r="G3954">
        <v>3943</v>
      </c>
      <c r="H3954">
        <f t="shared" ca="1" si="123"/>
        <v>-2.2842117085544011E-2</v>
      </c>
    </row>
    <row r="3955" spans="2:8">
      <c r="B3955" s="293">
        <f>'Historical VAR Data'!B4057</f>
        <v>39700</v>
      </c>
      <c r="C3955" s="292" t="str">
        <f>'Historical VAR Data'!F4057</f>
        <v>83.24</v>
      </c>
      <c r="D3955" s="329">
        <f t="shared" si="122"/>
        <v>0.17322057787174056</v>
      </c>
      <c r="E3955" s="329">
        <v>-1.1284000475115843E-2</v>
      </c>
      <c r="G3955">
        <v>3944</v>
      </c>
      <c r="H3955">
        <f t="shared" ca="1" si="123"/>
        <v>-1.8434096764992358E-3</v>
      </c>
    </row>
    <row r="3956" spans="2:8">
      <c r="B3956" s="293">
        <f>'Historical VAR Data'!B2715</f>
        <v>41689</v>
      </c>
      <c r="C3956" s="292" t="str">
        <f>'Historical VAR Data'!F2715</f>
        <v>70.95</v>
      </c>
      <c r="D3956" s="329">
        <f t="shared" si="122"/>
        <v>-0.22084339995607291</v>
      </c>
      <c r="E3956" s="329">
        <v>-1.1287625418060231E-2</v>
      </c>
      <c r="G3956">
        <v>3945</v>
      </c>
      <c r="H3956">
        <f t="shared" ca="1" si="123"/>
        <v>3.0835625486081857E-2</v>
      </c>
    </row>
    <row r="3957" spans="2:8">
      <c r="B3957" s="293">
        <f>'Historical VAR Data'!B3916</f>
        <v>39920</v>
      </c>
      <c r="C3957" s="292" t="str">
        <f>'Historical VAR Data'!F3916</f>
        <v>91.06</v>
      </c>
      <c r="D3957" s="329">
        <f t="shared" si="122"/>
        <v>0.33577820155493621</v>
      </c>
      <c r="E3957" s="329">
        <v>-1.1292073832790359E-2</v>
      </c>
      <c r="G3957">
        <v>3946</v>
      </c>
      <c r="H3957">
        <f t="shared" ca="1" si="123"/>
        <v>1.0093556828056937E-2</v>
      </c>
    </row>
    <row r="3958" spans="2:8">
      <c r="B3958" s="293">
        <f>'Historical VAR Data'!B2741</f>
        <v>41653</v>
      </c>
      <c r="C3958" s="292" t="str">
        <f>'Historical VAR Data'!F2741</f>
        <v>68.17</v>
      </c>
      <c r="D3958" s="329">
        <f t="shared" si="122"/>
        <v>-0.14078648853037562</v>
      </c>
      <c r="E3958" s="329">
        <v>-1.1312545322697622E-2</v>
      </c>
      <c r="G3958">
        <v>3947</v>
      </c>
      <c r="H3958">
        <f t="shared" ca="1" si="123"/>
        <v>-1.3824607058050524E-2</v>
      </c>
    </row>
    <row r="3959" spans="2:8">
      <c r="B3959" s="293">
        <f>'Historical VAR Data'!B2613</f>
        <v>41841</v>
      </c>
      <c r="C3959" s="292" t="str">
        <f>'Historical VAR Data'!F2613</f>
        <v>79.34</v>
      </c>
      <c r="D3959" s="329">
        <f t="shared" si="122"/>
        <v>-0.13318037801813609</v>
      </c>
      <c r="E3959" s="329">
        <v>-1.1339563862928306E-2</v>
      </c>
      <c r="G3959">
        <v>3948</v>
      </c>
      <c r="H3959">
        <f t="shared" ca="1" si="123"/>
        <v>-1.3041467126393452E-2</v>
      </c>
    </row>
    <row r="3960" spans="2:8">
      <c r="B3960" s="293">
        <f>'Historical VAR Data'!B3358</f>
        <v>40736</v>
      </c>
      <c r="C3960" s="292" t="str">
        <f>'Historical VAR Data'!F3358</f>
        <v>91.53</v>
      </c>
      <c r="D3960" s="329">
        <f t="shared" si="122"/>
        <v>1.5609960828203693</v>
      </c>
      <c r="E3960" s="329">
        <v>-1.1341542449773138E-2</v>
      </c>
      <c r="G3960">
        <v>3949</v>
      </c>
      <c r="H3960">
        <f t="shared" ca="1" si="123"/>
        <v>1.1353705427940654E-2</v>
      </c>
    </row>
    <row r="3961" spans="2:8">
      <c r="B3961" s="293">
        <f>'Historical VAR Data'!B4849</f>
        <v>38533</v>
      </c>
      <c r="C3961" s="292" t="str">
        <f>'Historical VAR Data'!F4849</f>
        <v>35.74</v>
      </c>
      <c r="D3961" s="329">
        <f t="shared" si="122"/>
        <v>-0.58120459339114128</v>
      </c>
      <c r="E3961" s="329">
        <v>-1.1341632088519961E-2</v>
      </c>
      <c r="G3961">
        <v>3950</v>
      </c>
      <c r="H3961">
        <f t="shared" ca="1" si="123"/>
        <v>7.1288125750823272E-3</v>
      </c>
    </row>
    <row r="3962" spans="2:8">
      <c r="B3962" s="293">
        <f>'Historical VAR Data'!B4296</f>
        <v>39346</v>
      </c>
      <c r="C3962" s="292" t="str">
        <f>'Historical VAR Data'!F4296</f>
        <v>85.34</v>
      </c>
      <c r="D3962" s="329">
        <f t="shared" si="122"/>
        <v>-0.18311476979037039</v>
      </c>
      <c r="E3962" s="329">
        <v>-1.1353104726598584E-2</v>
      </c>
      <c r="G3962">
        <v>3951</v>
      </c>
      <c r="H3962">
        <f t="shared" ca="1" si="123"/>
        <v>-1.5748761355830709E-2</v>
      </c>
    </row>
    <row r="3963" spans="2:8">
      <c r="B3963" s="293">
        <f>'Historical VAR Data'!B3554</f>
        <v>40450</v>
      </c>
      <c r="C3963" s="292" t="str">
        <f>'Historical VAR Data'!F3554</f>
        <v>104.47</v>
      </c>
      <c r="D3963" s="329">
        <f t="shared" si="122"/>
        <v>0.20039066988394805</v>
      </c>
      <c r="E3963" s="329">
        <v>-1.1356108640106017E-2</v>
      </c>
      <c r="G3963">
        <v>3952</v>
      </c>
      <c r="H3963">
        <f t="shared" ca="1" si="123"/>
        <v>3.1833954268869775E-3</v>
      </c>
    </row>
    <row r="3964" spans="2:8">
      <c r="B3964" s="293">
        <f>'Historical VAR Data'!B2084</f>
        <v>42633</v>
      </c>
      <c r="C3964" s="292" t="str">
        <f>'Historical VAR Data'!F2084</f>
        <v>87.03</v>
      </c>
      <c r="D3964" s="329">
        <f t="shared" si="122"/>
        <v>-0.43177069731000262</v>
      </c>
      <c r="E3964" s="329">
        <v>-1.1359763716914687E-2</v>
      </c>
      <c r="G3964">
        <v>3953</v>
      </c>
      <c r="H3964">
        <f t="shared" ca="1" si="123"/>
        <v>2.9372702057850232E-2</v>
      </c>
    </row>
    <row r="3965" spans="2:8">
      <c r="B3965" s="293">
        <f>'Historical VAR Data'!B523</f>
        <v>44937</v>
      </c>
      <c r="C3965" s="292" t="str">
        <f>'Historical VAR Data'!F523</f>
        <v>153.16</v>
      </c>
      <c r="D3965" s="329">
        <f t="shared" si="122"/>
        <v>1.071129141311697</v>
      </c>
      <c r="E3965" s="329">
        <v>-1.1360702297960179E-2</v>
      </c>
      <c r="G3965">
        <v>3954</v>
      </c>
      <c r="H3965">
        <f t="shared" ca="1" si="123"/>
        <v>-3.0700392270416509E-2</v>
      </c>
    </row>
    <row r="3966" spans="2:8">
      <c r="B3966" s="293">
        <f>'Historical VAR Data'!B2364</f>
        <v>42214</v>
      </c>
      <c r="C3966" s="292" t="str">
        <f>'Historical VAR Data'!F2364</f>
        <v>73.95</v>
      </c>
      <c r="D3966" s="329">
        <f t="shared" si="122"/>
        <v>-0.514253809774041</v>
      </c>
      <c r="E3966" s="329">
        <v>-1.1363636363636288E-2</v>
      </c>
      <c r="G3966">
        <v>3955</v>
      </c>
      <c r="H3966">
        <f t="shared" ca="1" si="123"/>
        <v>-7.607445338970154E-3</v>
      </c>
    </row>
    <row r="3967" spans="2:8">
      <c r="B3967" s="293">
        <f>'Historical VAR Data'!B579</f>
        <v>44855</v>
      </c>
      <c r="C3967" s="292" t="str">
        <f>'Historical VAR Data'!F579</f>
        <v>152.24</v>
      </c>
      <c r="D3967" s="329">
        <f t="shared" si="122"/>
        <v>1.014822657490736</v>
      </c>
      <c r="E3967" s="329">
        <v>-1.1364374310020131E-2</v>
      </c>
      <c r="G3967">
        <v>3956</v>
      </c>
      <c r="H3967">
        <f t="shared" ca="1" si="123"/>
        <v>3.0863708372619571E-2</v>
      </c>
    </row>
    <row r="3968" spans="2:8">
      <c r="B3968" s="293">
        <f>'Historical VAR Data'!B2401</f>
        <v>42163</v>
      </c>
      <c r="C3968" s="292" t="str">
        <f>'Historical VAR Data'!F2401</f>
        <v>75.56</v>
      </c>
      <c r="D3968" s="329">
        <f t="shared" si="122"/>
        <v>-0.27408973004131043</v>
      </c>
      <c r="E3968" s="329">
        <v>-1.1382964804396238E-2</v>
      </c>
      <c r="G3968">
        <v>3957</v>
      </c>
      <c r="H3968">
        <f t="shared" ca="1" si="123"/>
        <v>7.9020303091040505E-3</v>
      </c>
    </row>
    <row r="3969" spans="2:8">
      <c r="B3969" s="293">
        <f>'Historical VAR Data'!B1780</f>
        <v>43080</v>
      </c>
      <c r="C3969" s="292" t="str">
        <f>'Historical VAR Data'!F1780</f>
        <v>104.09</v>
      </c>
      <c r="D3969" s="329">
        <f t="shared" si="122"/>
        <v>7.1656542777720669E-2</v>
      </c>
      <c r="E3969" s="329">
        <v>-1.1397093741096046E-2</v>
      </c>
      <c r="G3969">
        <v>3958</v>
      </c>
      <c r="H3969">
        <f t="shared" ca="1" si="123"/>
        <v>-1.0778173916306307E-2</v>
      </c>
    </row>
    <row r="3970" spans="2:8">
      <c r="B3970" s="293">
        <f>'Historical VAR Data'!B880</f>
        <v>44413</v>
      </c>
      <c r="C3970" s="292" t="str">
        <f>'Historical VAR Data'!F880</f>
        <v>97.13</v>
      </c>
      <c r="D3970" s="329">
        <f t="shared" si="122"/>
        <v>0.4947676208064018</v>
      </c>
      <c r="E3970" s="329">
        <v>-1.1399491094147628E-2</v>
      </c>
      <c r="G3970">
        <v>3959</v>
      </c>
      <c r="H3970">
        <f t="shared" ca="1" si="123"/>
        <v>2.2468706099498532E-2</v>
      </c>
    </row>
    <row r="3971" spans="2:8">
      <c r="B3971" s="293">
        <f>'Historical VAR Data'!B4420</f>
        <v>39167</v>
      </c>
      <c r="C3971" s="292" t="str">
        <f>'Historical VAR Data'!F4420</f>
        <v>64.98</v>
      </c>
      <c r="D3971" s="329">
        <f t="shared" si="122"/>
        <v>-0.2920797472491557</v>
      </c>
      <c r="E3971" s="329">
        <v>-1.1410314924691922E-2</v>
      </c>
      <c r="G3971">
        <v>3960</v>
      </c>
      <c r="H3971">
        <f t="shared" ca="1" si="123"/>
        <v>1.674919137212583E-2</v>
      </c>
    </row>
    <row r="3972" spans="2:8">
      <c r="B3972" s="293">
        <f>'Historical VAR Data'!B3865</f>
        <v>39994</v>
      </c>
      <c r="C3972" s="292" t="str">
        <f>'Historical VAR Data'!F3865</f>
        <v>91.79</v>
      </c>
      <c r="D3972" s="329">
        <f t="shared" si="122"/>
        <v>8.5244738708914733E-2</v>
      </c>
      <c r="E3972" s="329">
        <v>-1.1416262789445214E-2</v>
      </c>
      <c r="G3972">
        <v>3961</v>
      </c>
      <c r="H3972">
        <f t="shared" ca="1" si="123"/>
        <v>1.1364737091329844E-2</v>
      </c>
    </row>
    <row r="3973" spans="2:8">
      <c r="B3973" s="293">
        <f>'Historical VAR Data'!B3404</f>
        <v>40672</v>
      </c>
      <c r="C3973" s="292" t="str">
        <f>'Historical VAR Data'!F3404</f>
        <v>84.58</v>
      </c>
      <c r="D3973" s="329">
        <f t="shared" si="122"/>
        <v>-0.71479633126517406</v>
      </c>
      <c r="E3973" s="329">
        <v>-1.1453950444132818E-2</v>
      </c>
      <c r="G3973">
        <v>3962</v>
      </c>
      <c r="H3973">
        <f t="shared" ca="1" si="123"/>
        <v>1.7440003215789524E-2</v>
      </c>
    </row>
    <row r="3974" spans="2:8">
      <c r="B3974" s="293">
        <f>'Historical VAR Data'!B288</f>
        <v>45287</v>
      </c>
      <c r="C3974" s="292" t="str">
        <f>'Historical VAR Data'!F288</f>
        <v>296.56</v>
      </c>
      <c r="D3974" s="329">
        <f t="shared" si="122"/>
        <v>1.5482041587901703</v>
      </c>
      <c r="E3974" s="329">
        <v>-1.146666666666666E-2</v>
      </c>
      <c r="G3974">
        <v>3963</v>
      </c>
      <c r="H3974">
        <f t="shared" ca="1" si="123"/>
        <v>-1.9128694352198512E-2</v>
      </c>
    </row>
    <row r="3975" spans="2:8">
      <c r="B3975" s="293">
        <f>'Historical VAR Data'!B4216</f>
        <v>39464</v>
      </c>
      <c r="C3975" s="292" t="str">
        <f>'Historical VAR Data'!F4216</f>
        <v>116.38</v>
      </c>
      <c r="D3975" s="329">
        <f t="shared" si="122"/>
        <v>0.51753814056591474</v>
      </c>
      <c r="E3975" s="329">
        <v>-1.146691582434391E-2</v>
      </c>
      <c r="G3975">
        <v>3964</v>
      </c>
      <c r="H3975">
        <f t="shared" ca="1" si="123"/>
        <v>2.4193948177050135E-2</v>
      </c>
    </row>
    <row r="3976" spans="2:8">
      <c r="B3976" s="293">
        <f>'Historical VAR Data'!B2560</f>
        <v>41922</v>
      </c>
      <c r="C3976" s="292" t="str">
        <f>'Historical VAR Data'!F2560</f>
        <v>76.69</v>
      </c>
      <c r="D3976" s="329">
        <f t="shared" si="122"/>
        <v>-0.16758927602301094</v>
      </c>
      <c r="E3976" s="329">
        <v>-1.1472028873420992E-2</v>
      </c>
      <c r="G3976">
        <v>3965</v>
      </c>
      <c r="H3976">
        <f t="shared" ca="1" si="123"/>
        <v>-2.0463371542771423E-2</v>
      </c>
    </row>
    <row r="3977" spans="2:8">
      <c r="B3977" s="293">
        <f>'Historical VAR Data'!B1649</f>
        <v>43272</v>
      </c>
      <c r="C3977" s="292" t="str">
        <f>'Historical VAR Data'!F1649</f>
        <v>92.13</v>
      </c>
      <c r="D3977" s="329">
        <f t="shared" si="122"/>
        <v>9.1975820789379992E-2</v>
      </c>
      <c r="E3977" s="329">
        <v>-1.1480686695279048E-2</v>
      </c>
      <c r="G3977">
        <v>3966</v>
      </c>
      <c r="H3977">
        <f t="shared" ca="1" si="123"/>
        <v>-3.7577173913098138E-3</v>
      </c>
    </row>
    <row r="3978" spans="2:8">
      <c r="B3978" s="293">
        <f>'Historical VAR Data'!B3086</f>
        <v>41138</v>
      </c>
      <c r="C3978" s="292" t="str">
        <f>'Historical VAR Data'!F3086</f>
        <v>84.37</v>
      </c>
      <c r="D3978" s="329">
        <f t="shared" si="122"/>
        <v>5.3834624031976044E-2</v>
      </c>
      <c r="E3978" s="329">
        <v>-1.1482132396016285E-2</v>
      </c>
      <c r="G3978">
        <v>3967</v>
      </c>
      <c r="H3978">
        <f t="shared" ca="1" si="123"/>
        <v>1.9493641571539091E-3</v>
      </c>
    </row>
    <row r="3979" spans="2:8">
      <c r="B3979" s="293">
        <f>'Historical VAR Data'!B1020</f>
        <v>44207</v>
      </c>
      <c r="C3979" s="292" t="str">
        <f>'Historical VAR Data'!F1020</f>
        <v>80.06</v>
      </c>
      <c r="D3979" s="329">
        <f t="shared" si="122"/>
        <v>-0.77607473498727375</v>
      </c>
      <c r="E3979" s="329">
        <v>-1.1482899123348472E-2</v>
      </c>
      <c r="G3979">
        <v>3968</v>
      </c>
      <c r="H3979">
        <f t="shared" ca="1" si="123"/>
        <v>2.138103603384733E-2</v>
      </c>
    </row>
    <row r="3980" spans="2:8">
      <c r="B3980" s="293">
        <f>'Historical VAR Data'!B188</f>
        <v>45440</v>
      </c>
      <c r="C3980" s="292" t="str">
        <f>'Historical VAR Data'!F188</f>
        <v>357.53</v>
      </c>
      <c r="D3980" s="329">
        <f t="shared" ref="D3980:D4043" si="124">(C3980-C3981)/C3981</f>
        <v>0.60644320632638371</v>
      </c>
      <c r="E3980" s="329">
        <v>-1.1501562111200268E-2</v>
      </c>
      <c r="G3980">
        <v>3969</v>
      </c>
      <c r="H3980">
        <f t="shared" ca="1" si="123"/>
        <v>2.7252600512799941E-4</v>
      </c>
    </row>
    <row r="3981" spans="2:8">
      <c r="B3981" s="293">
        <f>'Historical VAR Data'!B362</f>
        <v>45175</v>
      </c>
      <c r="C3981" s="292" t="str">
        <f>'Historical VAR Data'!F362</f>
        <v>222.56</v>
      </c>
      <c r="D3981" s="329">
        <f t="shared" si="124"/>
        <v>1.5150864504463781</v>
      </c>
      <c r="E3981" s="329">
        <v>-1.1503442149678007E-2</v>
      </c>
      <c r="G3981">
        <v>3970</v>
      </c>
      <c r="H3981">
        <f t="shared" ref="H3981:H4044" ca="1" si="125">_xlfn.NORM.INV(RAND(),N$12,N$13)</f>
        <v>-2.1407371947400639E-2</v>
      </c>
    </row>
    <row r="3982" spans="2:8">
      <c r="B3982" s="293">
        <f>'Historical VAR Data'!B1519</f>
        <v>43467</v>
      </c>
      <c r="C3982" s="292" t="str">
        <f>'Historical VAR Data'!F1519</f>
        <v>88.49</v>
      </c>
      <c r="D3982" s="329">
        <f t="shared" si="124"/>
        <v>0.10806411219634354</v>
      </c>
      <c r="E3982" s="329">
        <v>-1.1505808757819496E-2</v>
      </c>
      <c r="G3982">
        <v>3971</v>
      </c>
      <c r="H3982">
        <f t="shared" ca="1" si="125"/>
        <v>-6.8491193074514108E-4</v>
      </c>
    </row>
    <row r="3983" spans="2:8">
      <c r="B3983" s="293">
        <f>'Historical VAR Data'!B3017</f>
        <v>41247</v>
      </c>
      <c r="C3983" s="292" t="str">
        <f>'Historical VAR Data'!F3017</f>
        <v>79.86</v>
      </c>
      <c r="D3983" s="329">
        <f t="shared" si="124"/>
        <v>-9.9181750557897005E-3</v>
      </c>
      <c r="E3983" s="329">
        <v>-1.1511325659116311E-2</v>
      </c>
      <c r="G3983">
        <v>3972</v>
      </c>
      <c r="H3983">
        <f t="shared" ca="1" si="125"/>
        <v>1.08680579024476E-3</v>
      </c>
    </row>
    <row r="3984" spans="2:8">
      <c r="B3984" s="293">
        <f>'Historical VAR Data'!B4081</f>
        <v>39664</v>
      </c>
      <c r="C3984" s="292" t="str">
        <f>'Historical VAR Data'!F4081</f>
        <v>80.66</v>
      </c>
      <c r="D3984" s="329">
        <f t="shared" si="124"/>
        <v>-0.21628449280994952</v>
      </c>
      <c r="E3984" s="329">
        <v>-1.1519607843137228E-2</v>
      </c>
      <c r="G3984">
        <v>3973</v>
      </c>
      <c r="H3984">
        <f t="shared" ca="1" si="125"/>
        <v>2.2687306058013293E-2</v>
      </c>
    </row>
    <row r="3985" spans="2:8">
      <c r="B3985" s="293">
        <f>'Historical VAR Data'!B1803</f>
        <v>43047</v>
      </c>
      <c r="C3985" s="292" t="str">
        <f>'Historical VAR Data'!F1803</f>
        <v>102.92</v>
      </c>
      <c r="D3985" s="329">
        <f t="shared" si="124"/>
        <v>0.41276595744680866</v>
      </c>
      <c r="E3985" s="329">
        <v>-1.1525163273146396E-2</v>
      </c>
      <c r="G3985">
        <v>3974</v>
      </c>
      <c r="H3985">
        <f t="shared" ca="1" si="125"/>
        <v>-1.3209741734135541E-2</v>
      </c>
    </row>
    <row r="3986" spans="2:8">
      <c r="B3986" s="293">
        <f>'Historical VAR Data'!B3140</f>
        <v>41061</v>
      </c>
      <c r="C3986" s="292" t="str">
        <f>'Historical VAR Data'!F3140</f>
        <v>72.85</v>
      </c>
      <c r="D3986" s="329">
        <f t="shared" si="124"/>
        <v>-0.23979964520505065</v>
      </c>
      <c r="E3986" s="329">
        <v>-1.1533242876526574E-2</v>
      </c>
      <c r="G3986">
        <v>3975</v>
      </c>
      <c r="H3986">
        <f t="shared" ca="1" si="125"/>
        <v>-4.1886656066834741E-5</v>
      </c>
    </row>
    <row r="3987" spans="2:8">
      <c r="B3987" s="293">
        <f>'Historical VAR Data'!B3635</f>
        <v>40336</v>
      </c>
      <c r="C3987" s="292" t="str">
        <f>'Historical VAR Data'!F3635</f>
        <v>95.83</v>
      </c>
      <c r="D3987" s="329">
        <f t="shared" si="124"/>
        <v>0.28751847373370937</v>
      </c>
      <c r="E3987" s="329">
        <v>-1.1552346570397158E-2</v>
      </c>
      <c r="G3987">
        <v>3976</v>
      </c>
      <c r="H3987">
        <f t="shared" ca="1" si="125"/>
        <v>-2.073463000429366E-3</v>
      </c>
    </row>
    <row r="3988" spans="2:8">
      <c r="B3988" s="293">
        <f>'Historical VAR Data'!B4117</f>
        <v>39612</v>
      </c>
      <c r="C3988" s="292" t="str">
        <f>'Historical VAR Data'!F4117</f>
        <v>74.43</v>
      </c>
      <c r="D3988" s="329">
        <f t="shared" si="124"/>
        <v>-0.20819148936170206</v>
      </c>
      <c r="E3988" s="329">
        <v>-1.1553784860557642E-2</v>
      </c>
      <c r="G3988">
        <v>3977</v>
      </c>
      <c r="H3988">
        <f t="shared" ca="1" si="125"/>
        <v>1.9841793704602193E-4</v>
      </c>
    </row>
    <row r="3989" spans="2:8">
      <c r="B3989" s="293">
        <f>'Historical VAR Data'!B1654</f>
        <v>43265</v>
      </c>
      <c r="C3989" s="292" t="str">
        <f>'Historical VAR Data'!F1654</f>
        <v>94.00</v>
      </c>
      <c r="D3989" s="329">
        <f t="shared" si="124"/>
        <v>0.37527432333577188</v>
      </c>
      <c r="E3989" s="329">
        <v>-1.156677181913769E-2</v>
      </c>
      <c r="G3989">
        <v>3978</v>
      </c>
      <c r="H3989">
        <f t="shared" ca="1" si="125"/>
        <v>9.6129755100546853E-3</v>
      </c>
    </row>
    <row r="3990" spans="2:8">
      <c r="B3990" s="293">
        <f>'Historical VAR Data'!B2738</f>
        <v>41656</v>
      </c>
      <c r="C3990" s="292" t="str">
        <f>'Historical VAR Data'!F2738</f>
        <v>68.35</v>
      </c>
      <c r="D3990" s="329">
        <f t="shared" si="124"/>
        <v>-0.17451690821256044</v>
      </c>
      <c r="E3990" s="329">
        <v>-1.1569052783803489E-2</v>
      </c>
      <c r="G3990">
        <v>3979</v>
      </c>
      <c r="H3990">
        <f t="shared" ca="1" si="125"/>
        <v>-1.0906630347239871E-2</v>
      </c>
    </row>
    <row r="3991" spans="2:8">
      <c r="B3991" s="293">
        <f>'Historical VAR Data'!B3338</f>
        <v>40764</v>
      </c>
      <c r="C3991" s="292" t="str">
        <f>'Historical VAR Data'!F3338</f>
        <v>82.80</v>
      </c>
      <c r="D3991" s="329">
        <f t="shared" si="124"/>
        <v>-0.78808896168709852</v>
      </c>
      <c r="E3991" s="329">
        <v>-1.1579324340455997E-2</v>
      </c>
      <c r="G3991">
        <v>3980</v>
      </c>
      <c r="H3991">
        <f t="shared" ca="1" si="125"/>
        <v>8.0046530384052465E-3</v>
      </c>
    </row>
    <row r="3992" spans="2:8">
      <c r="B3992" s="293">
        <f>'Historical VAR Data'!B135</f>
        <v>45517</v>
      </c>
      <c r="C3992" s="292" t="str">
        <f>'Historical VAR Data'!F135</f>
        <v>390.73</v>
      </c>
      <c r="D3992" s="329">
        <f t="shared" si="124"/>
        <v>3.2810342938534025</v>
      </c>
      <c r="E3992" s="329">
        <v>-1.158584402114792E-2</v>
      </c>
      <c r="G3992">
        <v>3981</v>
      </c>
      <c r="H3992">
        <f t="shared" ca="1" si="125"/>
        <v>-7.321131823384972E-3</v>
      </c>
    </row>
    <row r="3993" spans="2:8">
      <c r="B3993" s="293">
        <f>'Historical VAR Data'!B1645</f>
        <v>43278</v>
      </c>
      <c r="C3993" s="292" t="str">
        <f>'Historical VAR Data'!F1645</f>
        <v>91.27</v>
      </c>
      <c r="D3993" s="329">
        <f t="shared" si="124"/>
        <v>-0.60201456416517685</v>
      </c>
      <c r="E3993" s="329">
        <v>-1.1587611002815761E-2</v>
      </c>
      <c r="G3993">
        <v>3982</v>
      </c>
      <c r="H3993">
        <f t="shared" ca="1" si="125"/>
        <v>-8.550206474389541E-3</v>
      </c>
    </row>
    <row r="3994" spans="2:8">
      <c r="B3994" s="293">
        <f>'Historical VAR Data'!B352</f>
        <v>45190</v>
      </c>
      <c r="C3994" s="292" t="str">
        <f>'Historical VAR Data'!F352</f>
        <v>229.33</v>
      </c>
      <c r="D3994" s="329">
        <f t="shared" si="124"/>
        <v>1.3811649880593917</v>
      </c>
      <c r="E3994" s="329">
        <v>-1.1593828118265656E-2</v>
      </c>
      <c r="G3994">
        <v>3983</v>
      </c>
      <c r="H3994">
        <f t="shared" ca="1" si="125"/>
        <v>-2.0073667450793028E-2</v>
      </c>
    </row>
    <row r="3995" spans="2:8">
      <c r="B3995" s="293">
        <f>'Historical VAR Data'!B1731</f>
        <v>43152</v>
      </c>
      <c r="C3995" s="292" t="str">
        <f>'Historical VAR Data'!F1731</f>
        <v>96.31</v>
      </c>
      <c r="D3995" s="329">
        <f t="shared" si="124"/>
        <v>0.41445146130121896</v>
      </c>
      <c r="E3995" s="329">
        <v>-1.1596880131362843E-2</v>
      </c>
      <c r="G3995">
        <v>3984</v>
      </c>
      <c r="H3995">
        <f t="shared" ca="1" si="125"/>
        <v>6.5330886240222317E-3</v>
      </c>
    </row>
    <row r="3996" spans="2:8">
      <c r="B3996" s="293">
        <f>'Historical VAR Data'!B2734</f>
        <v>41662</v>
      </c>
      <c r="C3996" s="292" t="str">
        <f>'Historical VAR Data'!F2734</f>
        <v>68.09</v>
      </c>
      <c r="D3996" s="329">
        <f t="shared" si="124"/>
        <v>-0.27878402711577155</v>
      </c>
      <c r="E3996" s="329">
        <v>-1.1612715923936669E-2</v>
      </c>
      <c r="G3996">
        <v>3985</v>
      </c>
      <c r="H3996">
        <f t="shared" ca="1" si="125"/>
        <v>1.8097541752104918E-2</v>
      </c>
    </row>
    <row r="3997" spans="2:8">
      <c r="B3997" s="293">
        <f>'Historical VAR Data'!B1380</f>
        <v>43675</v>
      </c>
      <c r="C3997" s="292" t="str">
        <f>'Historical VAR Data'!F1380</f>
        <v>94.41</v>
      </c>
      <c r="D3997" s="329">
        <f t="shared" si="124"/>
        <v>6.8107251951578185E-2</v>
      </c>
      <c r="E3997" s="329">
        <v>-1.1620603015075372E-2</v>
      </c>
      <c r="G3997">
        <v>3986</v>
      </c>
      <c r="H3997">
        <f t="shared" ca="1" si="125"/>
        <v>1.2174620740161445E-2</v>
      </c>
    </row>
    <row r="3998" spans="2:8">
      <c r="B3998" s="293">
        <f>'Historical VAR Data'!B2115</f>
        <v>42585</v>
      </c>
      <c r="C3998" s="292" t="str">
        <f>'Historical VAR Data'!F2115</f>
        <v>88.39</v>
      </c>
      <c r="D3998" s="329">
        <f t="shared" si="124"/>
        <v>0.19753420945671316</v>
      </c>
      <c r="E3998" s="329">
        <v>-1.162920720116299E-2</v>
      </c>
      <c r="G3998">
        <v>3987</v>
      </c>
      <c r="H3998">
        <f t="shared" ca="1" si="125"/>
        <v>-4.8001630310421295E-3</v>
      </c>
    </row>
    <row r="3999" spans="2:8">
      <c r="B3999" s="293">
        <f>'Historical VAR Data'!B1168</f>
        <v>43994</v>
      </c>
      <c r="C3999" s="292" t="str">
        <f>'Historical VAR Data'!F1168</f>
        <v>73.81</v>
      </c>
      <c r="D3999" s="329">
        <f t="shared" si="124"/>
        <v>-0.37828504043126682</v>
      </c>
      <c r="E3999" s="329">
        <v>-1.1649705409748318E-2</v>
      </c>
      <c r="G3999">
        <v>3988</v>
      </c>
      <c r="H3999">
        <f t="shared" ca="1" si="125"/>
        <v>-3.2531548893671415E-2</v>
      </c>
    </row>
    <row r="4000" spans="2:8">
      <c r="B4000" s="293">
        <f>'Historical VAR Data'!B767</f>
        <v>44579</v>
      </c>
      <c r="C4000" s="292" t="str">
        <f>'Historical VAR Data'!F767</f>
        <v>118.72</v>
      </c>
      <c r="D4000" s="329">
        <f t="shared" si="124"/>
        <v>-0.61291164003912613</v>
      </c>
      <c r="E4000" s="329">
        <v>-1.1655011655011703E-2</v>
      </c>
      <c r="G4000">
        <v>3989</v>
      </c>
      <c r="H4000">
        <f t="shared" ca="1" si="125"/>
        <v>1.6306876689202349E-2</v>
      </c>
    </row>
    <row r="4001" spans="2:8">
      <c r="B4001" s="293">
        <f>'Historical VAR Data'!B232</f>
        <v>45370</v>
      </c>
      <c r="C4001" s="292" t="str">
        <f>'Historical VAR Data'!F232</f>
        <v>306.70</v>
      </c>
      <c r="D4001" s="329">
        <f t="shared" si="124"/>
        <v>2.049313978922251</v>
      </c>
      <c r="E4001" s="329">
        <v>-1.1665377674658433E-2</v>
      </c>
      <c r="G4001">
        <v>3990</v>
      </c>
      <c r="H4001">
        <f t="shared" ca="1" si="125"/>
        <v>1.496146044947437E-2</v>
      </c>
    </row>
    <row r="4002" spans="2:8">
      <c r="B4002" s="293">
        <f>'Historical VAR Data'!B1599</f>
        <v>43346</v>
      </c>
      <c r="C4002" s="292" t="str">
        <f>'Historical VAR Data'!F1599</f>
        <v>100.58</v>
      </c>
      <c r="D4002" s="329">
        <f t="shared" si="124"/>
        <v>0.7764040974920523</v>
      </c>
      <c r="E4002" s="329">
        <v>-1.1693033310405795E-2</v>
      </c>
      <c r="G4002">
        <v>3991</v>
      </c>
      <c r="H4002">
        <f t="shared" ca="1" si="125"/>
        <v>5.7772886951739386E-4</v>
      </c>
    </row>
    <row r="4003" spans="2:8">
      <c r="B4003" s="293">
        <f>'Historical VAR Data'!B4526</f>
        <v>39008</v>
      </c>
      <c r="C4003" s="292" t="str">
        <f>'Historical VAR Data'!F4526</f>
        <v>56.62</v>
      </c>
      <c r="D4003" s="329">
        <f t="shared" si="124"/>
        <v>-0.38509991311902697</v>
      </c>
      <c r="E4003" s="329">
        <v>-1.1694885669401321E-2</v>
      </c>
      <c r="G4003">
        <v>3992</v>
      </c>
      <c r="H4003">
        <f t="shared" ca="1" si="125"/>
        <v>1.4187658519306886E-2</v>
      </c>
    </row>
    <row r="4004" spans="2:8">
      <c r="B4004" s="293">
        <f>'Historical VAR Data'!B1358</f>
        <v>43707</v>
      </c>
      <c r="C4004" s="292" t="str">
        <f>'Historical VAR Data'!F1358</f>
        <v>92.08</v>
      </c>
      <c r="D4004" s="329">
        <f t="shared" si="124"/>
        <v>-4.3821391484942879E-2</v>
      </c>
      <c r="E4004" s="329">
        <v>-1.1699044756896032E-2</v>
      </c>
      <c r="G4004">
        <v>3993</v>
      </c>
      <c r="H4004">
        <f t="shared" ca="1" si="125"/>
        <v>7.8999185923953798E-3</v>
      </c>
    </row>
    <row r="4005" spans="2:8">
      <c r="B4005" s="293">
        <f>'Historical VAR Data'!B1831</f>
        <v>43005</v>
      </c>
      <c r="C4005" s="292" t="str">
        <f>'Historical VAR Data'!F1831</f>
        <v>96.30</v>
      </c>
      <c r="D4005" s="329">
        <f t="shared" si="124"/>
        <v>0.2258146639511201</v>
      </c>
      <c r="E4005" s="329">
        <v>-1.1699507389162568E-2</v>
      </c>
      <c r="G4005">
        <v>3994</v>
      </c>
      <c r="H4005">
        <f t="shared" ca="1" si="125"/>
        <v>3.6974287799244202E-3</v>
      </c>
    </row>
    <row r="4006" spans="2:8">
      <c r="B4006" s="293">
        <f>'Historical VAR Data'!B1041</f>
        <v>44175</v>
      </c>
      <c r="C4006" s="292" t="str">
        <f>'Historical VAR Data'!F1041</f>
        <v>78.56</v>
      </c>
      <c r="D4006" s="329">
        <f t="shared" si="124"/>
        <v>-0.19804001633319715</v>
      </c>
      <c r="E4006" s="329">
        <v>-1.1699584853440591E-2</v>
      </c>
      <c r="G4006">
        <v>3995</v>
      </c>
      <c r="H4006">
        <f t="shared" ca="1" si="125"/>
        <v>1.5120567367223141E-3</v>
      </c>
    </row>
    <row r="4007" spans="2:8">
      <c r="B4007" s="293">
        <f>'Historical VAR Data'!B3754</f>
        <v>40156</v>
      </c>
      <c r="C4007" s="292" t="str">
        <f>'Historical VAR Data'!F3754</f>
        <v>97.96</v>
      </c>
      <c r="D4007" s="329">
        <f t="shared" si="124"/>
        <v>0.27485684539302435</v>
      </c>
      <c r="E4007" s="329">
        <v>-1.1702986279257574E-2</v>
      </c>
      <c r="G4007">
        <v>3996</v>
      </c>
      <c r="H4007">
        <f t="shared" ca="1" si="125"/>
        <v>-2.0117899639732453E-2</v>
      </c>
    </row>
    <row r="4008" spans="2:8">
      <c r="B4008" s="293">
        <f>'Historical VAR Data'!B2813</f>
        <v>41544</v>
      </c>
      <c r="C4008" s="292" t="str">
        <f>'Historical VAR Data'!F2813</f>
        <v>76.84</v>
      </c>
      <c r="D4008" s="329">
        <f t="shared" si="124"/>
        <v>8.3932853717026412E-2</v>
      </c>
      <c r="E4008" s="329">
        <v>-1.1704180064308638E-2</v>
      </c>
      <c r="G4008">
        <v>3997</v>
      </c>
      <c r="H4008">
        <f t="shared" ca="1" si="125"/>
        <v>-1.2013845178816145E-2</v>
      </c>
    </row>
    <row r="4009" spans="2:8">
      <c r="B4009" s="293">
        <f>'Historical VAR Data'!B2302</f>
        <v>42306</v>
      </c>
      <c r="C4009" s="292" t="str">
        <f>'Historical VAR Data'!F2302</f>
        <v>70.89</v>
      </c>
      <c r="D4009" s="329">
        <f t="shared" si="124"/>
        <v>-0.2681189345447037</v>
      </c>
      <c r="E4009" s="329">
        <v>-1.1710581346716901E-2</v>
      </c>
      <c r="G4009">
        <v>3998</v>
      </c>
      <c r="H4009">
        <f t="shared" ca="1" si="125"/>
        <v>-3.8405220478808899E-2</v>
      </c>
    </row>
    <row r="4010" spans="2:8">
      <c r="B4010" s="293">
        <f>'Historical VAR Data'!B3601</f>
        <v>40382</v>
      </c>
      <c r="C4010" s="292" t="str">
        <f>'Historical VAR Data'!F3601</f>
        <v>96.86</v>
      </c>
      <c r="D4010" s="329">
        <f t="shared" si="124"/>
        <v>-0.33915535239134881</v>
      </c>
      <c r="E4010" s="329">
        <v>-1.1733496581981489E-2</v>
      </c>
      <c r="G4010">
        <v>3999</v>
      </c>
      <c r="H4010">
        <f t="shared" ca="1" si="125"/>
        <v>-4.4057110571462436E-2</v>
      </c>
    </row>
    <row r="4011" spans="2:8">
      <c r="B4011" s="293">
        <f>'Historical VAR Data'!B618</f>
        <v>44798</v>
      </c>
      <c r="C4011" s="292" t="str">
        <f>'Historical VAR Data'!F618</f>
        <v>146.57</v>
      </c>
      <c r="D4011" s="329">
        <f t="shared" si="124"/>
        <v>0.98900800651377385</v>
      </c>
      <c r="E4011" s="329">
        <v>-1.179881337648328E-2</v>
      </c>
      <c r="G4011">
        <v>4000</v>
      </c>
      <c r="H4011">
        <f t="shared" ca="1" si="125"/>
        <v>1.4556147810646548E-2</v>
      </c>
    </row>
    <row r="4012" spans="2:8">
      <c r="B4012" s="293">
        <f>'Historical VAR Data'!B1176</f>
        <v>43984</v>
      </c>
      <c r="C4012" s="292" t="str">
        <f>'Historical VAR Data'!F1176</f>
        <v>73.69</v>
      </c>
      <c r="D4012" s="329">
        <f t="shared" si="124"/>
        <v>-0.14512761020881676</v>
      </c>
      <c r="E4012" s="329">
        <v>-1.1800992356175346E-2</v>
      </c>
      <c r="G4012">
        <v>4001</v>
      </c>
      <c r="H4012">
        <f t="shared" ca="1" si="125"/>
        <v>-1.6422097476188096E-2</v>
      </c>
    </row>
    <row r="4013" spans="2:8">
      <c r="B4013" s="293">
        <f>'Historical VAR Data'!B1539</f>
        <v>43438</v>
      </c>
      <c r="C4013" s="292" t="str">
        <f>'Historical VAR Data'!F1539</f>
        <v>86.20</v>
      </c>
      <c r="D4013" s="329">
        <f t="shared" si="124"/>
        <v>-0.14100647732934721</v>
      </c>
      <c r="E4013" s="329">
        <v>-1.1807864266880673E-2</v>
      </c>
      <c r="G4013">
        <v>4002</v>
      </c>
      <c r="H4013">
        <f t="shared" ca="1" si="125"/>
        <v>-5.222172040559434E-3</v>
      </c>
    </row>
    <row r="4014" spans="2:8">
      <c r="B4014" s="293">
        <f>'Historical VAR Data'!B1748</f>
        <v>43125</v>
      </c>
      <c r="C4014" s="292" t="str">
        <f>'Historical VAR Data'!F1748</f>
        <v>100.35</v>
      </c>
      <c r="D4014" s="329">
        <f t="shared" si="124"/>
        <v>0.20021528525296012</v>
      </c>
      <c r="E4014" s="329">
        <v>-1.1816838995568714E-2</v>
      </c>
      <c r="G4014">
        <v>4003</v>
      </c>
      <c r="H4014">
        <f t="shared" ca="1" si="125"/>
        <v>-7.6895057148100186E-3</v>
      </c>
    </row>
    <row r="4015" spans="2:8">
      <c r="B4015" s="293">
        <f>'Historical VAR Data'!B4300</f>
        <v>39342</v>
      </c>
      <c r="C4015" s="292" t="str">
        <f>'Historical VAR Data'!F4300</f>
        <v>83.61</v>
      </c>
      <c r="D4015" s="329">
        <f t="shared" si="124"/>
        <v>-2.7790697674418611E-2</v>
      </c>
      <c r="E4015" s="329">
        <v>-1.1818933932159319E-2</v>
      </c>
      <c r="G4015">
        <v>4004</v>
      </c>
      <c r="H4015">
        <f t="shared" ca="1" si="125"/>
        <v>-1.1220893449251979E-2</v>
      </c>
    </row>
    <row r="4016" spans="2:8">
      <c r="B4016" s="293">
        <f>'Historical VAR Data'!B3335</f>
        <v>40767</v>
      </c>
      <c r="C4016" s="292" t="str">
        <f>'Historical VAR Data'!F3335</f>
        <v>86.00</v>
      </c>
      <c r="D4016" s="329">
        <f t="shared" si="124"/>
        <v>-0.11065149948293694</v>
      </c>
      <c r="E4016" s="329">
        <v>-1.1834999425485477E-2</v>
      </c>
      <c r="G4016">
        <v>4005</v>
      </c>
      <c r="H4016">
        <f t="shared" ca="1" si="125"/>
        <v>7.7189732806007428E-3</v>
      </c>
    </row>
    <row r="4017" spans="2:8">
      <c r="B4017" s="293">
        <f>'Historical VAR Data'!B1736</f>
        <v>43145</v>
      </c>
      <c r="C4017" s="292" t="str">
        <f>'Historical VAR Data'!F1736</f>
        <v>96.70</v>
      </c>
      <c r="D4017" s="329">
        <f t="shared" si="124"/>
        <v>-0.41369065664221183</v>
      </c>
      <c r="E4017" s="329">
        <v>-1.1853668506028986E-2</v>
      </c>
      <c r="G4017">
        <v>4006</v>
      </c>
      <c r="H4017">
        <f t="shared" ca="1" si="125"/>
        <v>9.0209360063027294E-3</v>
      </c>
    </row>
    <row r="4018" spans="2:8">
      <c r="B4018" s="293">
        <f>'Historical VAR Data'!B448</f>
        <v>45051</v>
      </c>
      <c r="C4018" s="292" t="str">
        <f>'Historical VAR Data'!F448</f>
        <v>164.93</v>
      </c>
      <c r="D4018" s="329">
        <f t="shared" si="124"/>
        <v>1.1319803516028957</v>
      </c>
      <c r="E4018" s="329">
        <v>-1.1862680486489663E-2</v>
      </c>
      <c r="G4018">
        <v>4007</v>
      </c>
      <c r="H4018">
        <f t="shared" ca="1" si="125"/>
        <v>3.6047074824671521E-3</v>
      </c>
    </row>
    <row r="4019" spans="2:8">
      <c r="B4019" s="293">
        <f>'Historical VAR Data'!B2535</f>
        <v>41963</v>
      </c>
      <c r="C4019" s="292" t="str">
        <f>'Historical VAR Data'!F2535</f>
        <v>77.36</v>
      </c>
      <c r="D4019" s="329">
        <f t="shared" si="124"/>
        <v>-0.21181864493122776</v>
      </c>
      <c r="E4019" s="329">
        <v>-1.1878911738408568E-2</v>
      </c>
      <c r="G4019">
        <v>4008</v>
      </c>
      <c r="H4019">
        <f t="shared" ca="1" si="125"/>
        <v>4.8779310432563768E-4</v>
      </c>
    </row>
    <row r="4020" spans="2:8">
      <c r="B4020" s="293">
        <f>'Historical VAR Data'!B1566</f>
        <v>43397</v>
      </c>
      <c r="C4020" s="292" t="str">
        <f>'Historical VAR Data'!F1566</f>
        <v>98.15</v>
      </c>
      <c r="D4020" s="329">
        <f t="shared" si="124"/>
        <v>0.31128924515698081</v>
      </c>
      <c r="E4020" s="329">
        <v>-1.1879593274942039E-2</v>
      </c>
      <c r="G4020">
        <v>4009</v>
      </c>
      <c r="H4020">
        <f t="shared" ca="1" si="125"/>
        <v>-2.9209592942083133E-2</v>
      </c>
    </row>
    <row r="4021" spans="2:8">
      <c r="B4021" s="293">
        <f>'Historical VAR Data'!B2479</f>
        <v>42045</v>
      </c>
      <c r="C4021" s="292" t="str">
        <f>'Historical VAR Data'!F2479</f>
        <v>74.85</v>
      </c>
      <c r="D4021" s="329">
        <f t="shared" si="124"/>
        <v>-0.78624668018391075</v>
      </c>
      <c r="E4021" s="329">
        <v>-1.1881188118811956E-2</v>
      </c>
      <c r="G4021">
        <v>4010</v>
      </c>
      <c r="H4021">
        <f t="shared" ca="1" si="125"/>
        <v>9.4438096306949503E-3</v>
      </c>
    </row>
    <row r="4022" spans="2:8">
      <c r="B4022" s="293">
        <f>'Historical VAR Data'!B50</f>
        <v>45642</v>
      </c>
      <c r="C4022" s="292" t="str">
        <f>'Historical VAR Data'!F50</f>
        <v>350.17</v>
      </c>
      <c r="D4022" s="329">
        <f t="shared" si="124"/>
        <v>3.5376441622392121</v>
      </c>
      <c r="E4022" s="329">
        <v>-1.1907785208386158E-2</v>
      </c>
      <c r="G4022">
        <v>4011</v>
      </c>
      <c r="H4022">
        <f t="shared" ca="1" si="125"/>
        <v>7.5005929320457847E-3</v>
      </c>
    </row>
    <row r="4023" spans="2:8">
      <c r="B4023" s="293">
        <f>'Historical VAR Data'!B3268</f>
        <v>40872</v>
      </c>
      <c r="C4023" s="292" t="str">
        <f>'Historical VAR Data'!F3268</f>
        <v>77.17</v>
      </c>
      <c r="D4023" s="329">
        <f t="shared" si="124"/>
        <v>-0.50715289308979439</v>
      </c>
      <c r="E4023" s="329">
        <v>-1.1907810499359701E-2</v>
      </c>
      <c r="G4023">
        <v>4012</v>
      </c>
      <c r="H4023">
        <f t="shared" ca="1" si="125"/>
        <v>2.3029869173707414E-2</v>
      </c>
    </row>
    <row r="4024" spans="2:8">
      <c r="B4024" s="293">
        <f>'Historical VAR Data'!B539</f>
        <v>44915</v>
      </c>
      <c r="C4024" s="292" t="str">
        <f>'Historical VAR Data'!F539</f>
        <v>156.58</v>
      </c>
      <c r="D4024" s="329">
        <f t="shared" si="124"/>
        <v>0.90974509086473987</v>
      </c>
      <c r="E4024" s="329">
        <v>-1.1926547611535221E-2</v>
      </c>
      <c r="G4024">
        <v>4013</v>
      </c>
      <c r="H4024">
        <f t="shared" ca="1" si="125"/>
        <v>-4.6316407813653624E-3</v>
      </c>
    </row>
    <row r="4025" spans="2:8">
      <c r="B4025" s="293">
        <f>'Historical VAR Data'!B1535</f>
        <v>43444</v>
      </c>
      <c r="C4025" s="292" t="str">
        <f>'Historical VAR Data'!F1535</f>
        <v>81.99</v>
      </c>
      <c r="D4025" s="329">
        <f t="shared" si="124"/>
        <v>-0.33921663442940042</v>
      </c>
      <c r="E4025" s="329">
        <v>-1.1930585683297289E-2</v>
      </c>
      <c r="G4025">
        <v>4014</v>
      </c>
      <c r="H4025">
        <f t="shared" ca="1" si="125"/>
        <v>5.5279119883155925E-3</v>
      </c>
    </row>
    <row r="4026" spans="2:8">
      <c r="B4026" s="293">
        <f>'Historical VAR Data'!B836</f>
        <v>44477</v>
      </c>
      <c r="C4026" s="292" t="str">
        <f>'Historical VAR Data'!F836</f>
        <v>124.08</v>
      </c>
      <c r="D4026" s="329">
        <f t="shared" si="124"/>
        <v>0.54983762178366213</v>
      </c>
      <c r="E4026" s="329">
        <v>-1.1944577161968466E-2</v>
      </c>
      <c r="G4026">
        <v>4015</v>
      </c>
      <c r="H4026">
        <f t="shared" ca="1" si="125"/>
        <v>-6.9203881200317167E-3</v>
      </c>
    </row>
    <row r="4027" spans="2:8">
      <c r="B4027" s="293">
        <f>'Historical VAR Data'!B2260</f>
        <v>42370</v>
      </c>
      <c r="C4027" s="292" t="str">
        <f>'Historical VAR Data'!F2260</f>
        <v>80.06</v>
      </c>
      <c r="D4027" s="329">
        <f t="shared" si="124"/>
        <v>-3.958733205374277E-2</v>
      </c>
      <c r="E4027" s="329">
        <v>-1.1970874984573601E-2</v>
      </c>
      <c r="G4027">
        <v>4016</v>
      </c>
      <c r="H4027">
        <f t="shared" ca="1" si="125"/>
        <v>2.8318641739853235E-3</v>
      </c>
    </row>
    <row r="4028" spans="2:8">
      <c r="B4028" s="293">
        <f>'Historical VAR Data'!B4079</f>
        <v>39666</v>
      </c>
      <c r="C4028" s="292" t="str">
        <f>'Historical VAR Data'!F4079</f>
        <v>83.36</v>
      </c>
      <c r="D4028" s="329">
        <f t="shared" si="124"/>
        <v>-9.7151521715585387E-2</v>
      </c>
      <c r="E4028" s="329">
        <v>-1.1971079767689997E-2</v>
      </c>
      <c r="G4028">
        <v>4017</v>
      </c>
      <c r="H4028">
        <f t="shared" ca="1" si="125"/>
        <v>-7.2059565252361162E-6</v>
      </c>
    </row>
    <row r="4029" spans="2:8">
      <c r="B4029" s="293">
        <f>'Historical VAR Data'!B1927</f>
        <v>42866</v>
      </c>
      <c r="C4029" s="292" t="str">
        <f>'Historical VAR Data'!F1927</f>
        <v>92.33</v>
      </c>
      <c r="D4029" s="329">
        <f t="shared" si="124"/>
        <v>-0.34247258225324023</v>
      </c>
      <c r="E4029" s="329">
        <v>-1.1985018726591809E-2</v>
      </c>
      <c r="G4029">
        <v>4018</v>
      </c>
      <c r="H4029">
        <f t="shared" ca="1" si="125"/>
        <v>1.484435601894829E-2</v>
      </c>
    </row>
    <row r="4030" spans="2:8">
      <c r="B4030" s="293">
        <f>'Historical VAR Data'!B671</f>
        <v>44721</v>
      </c>
      <c r="C4030" s="292" t="str">
        <f>'Historical VAR Data'!F671</f>
        <v>140.42</v>
      </c>
      <c r="D4030" s="329">
        <f t="shared" si="124"/>
        <v>0.83988469601677151</v>
      </c>
      <c r="E4030" s="329">
        <v>-1.2031239006543362E-2</v>
      </c>
      <c r="G4030">
        <v>4019</v>
      </c>
      <c r="H4030">
        <f t="shared" ca="1" si="125"/>
        <v>-1.0462377160590636E-2</v>
      </c>
    </row>
    <row r="4031" spans="2:8">
      <c r="B4031" s="293">
        <f>'Historical VAR Data'!B2948</f>
        <v>41345</v>
      </c>
      <c r="C4031" s="292" t="str">
        <f>'Historical VAR Data'!F2948</f>
        <v>76.32</v>
      </c>
      <c r="D4031" s="329">
        <f t="shared" si="124"/>
        <v>0.45371428571428557</v>
      </c>
      <c r="E4031" s="329">
        <v>-1.20388349514564E-2</v>
      </c>
      <c r="G4031">
        <v>4020</v>
      </c>
      <c r="H4031">
        <f t="shared" ca="1" si="125"/>
        <v>1.1109398737585943E-2</v>
      </c>
    </row>
    <row r="4032" spans="2:8">
      <c r="B4032" s="293">
        <f>'Historical VAR Data'!B4695</f>
        <v>38762</v>
      </c>
      <c r="C4032" s="292" t="str">
        <f>'Historical VAR Data'!F4695</f>
        <v>52.50</v>
      </c>
      <c r="D4032" s="329">
        <f t="shared" si="124"/>
        <v>-0.84579686306761437</v>
      </c>
      <c r="E4032" s="329">
        <v>-1.2043658261196849E-2</v>
      </c>
      <c r="G4032">
        <v>4021</v>
      </c>
      <c r="H4032">
        <f t="shared" ca="1" si="125"/>
        <v>-3.6453304835929868E-3</v>
      </c>
    </row>
    <row r="4033" spans="2:8">
      <c r="B4033" s="293">
        <f>'Historical VAR Data'!B238</f>
        <v>45362</v>
      </c>
      <c r="C4033" s="292" t="str">
        <f>'Historical VAR Data'!F238</f>
        <v>340.46</v>
      </c>
      <c r="D4033" s="329">
        <f t="shared" si="124"/>
        <v>2.3886732357917784</v>
      </c>
      <c r="E4033" s="329">
        <v>-1.2071266902675484E-2</v>
      </c>
      <c r="G4033">
        <v>4022</v>
      </c>
      <c r="H4033">
        <f t="shared" ca="1" si="125"/>
        <v>8.9239107441083758E-3</v>
      </c>
    </row>
    <row r="4034" spans="2:8">
      <c r="B4034" s="293">
        <f>'Historical VAR Data'!B1753</f>
        <v>43118</v>
      </c>
      <c r="C4034" s="292" t="str">
        <f>'Historical VAR Data'!F1753</f>
        <v>100.47</v>
      </c>
      <c r="D4034" s="329">
        <f t="shared" si="124"/>
        <v>0.20670189766994948</v>
      </c>
      <c r="E4034" s="329">
        <v>-1.2094395280236026E-2</v>
      </c>
      <c r="G4034">
        <v>4023</v>
      </c>
      <c r="H4034">
        <f t="shared" ca="1" si="125"/>
        <v>-1.0967912660387314E-2</v>
      </c>
    </row>
    <row r="4035" spans="2:8">
      <c r="B4035" s="293">
        <f>'Historical VAR Data'!B4047</f>
        <v>39714</v>
      </c>
      <c r="C4035" s="292" t="str">
        <f>'Historical VAR Data'!F4047</f>
        <v>83.26</v>
      </c>
      <c r="D4035" s="329">
        <f t="shared" si="124"/>
        <v>3.0573090729050609E-2</v>
      </c>
      <c r="E4035" s="329">
        <v>-1.2102515424774514E-2</v>
      </c>
      <c r="G4035">
        <v>4024</v>
      </c>
      <c r="H4035">
        <f t="shared" ca="1" si="125"/>
        <v>-1.3034609160451372E-2</v>
      </c>
    </row>
    <row r="4036" spans="2:8">
      <c r="B4036" s="293">
        <f>'Historical VAR Data'!B3018</f>
        <v>41246</v>
      </c>
      <c r="C4036" s="292" t="str">
        <f>'Historical VAR Data'!F3018</f>
        <v>80.79</v>
      </c>
      <c r="D4036" s="329">
        <f t="shared" si="124"/>
        <v>-0.17460155292194512</v>
      </c>
      <c r="E4036" s="329">
        <v>-1.2105649303008007E-2</v>
      </c>
      <c r="G4036">
        <v>4025</v>
      </c>
      <c r="H4036">
        <f t="shared" ca="1" si="125"/>
        <v>-5.8505193983067957E-2</v>
      </c>
    </row>
    <row r="4037" spans="2:8">
      <c r="B4037" s="293">
        <f>'Historical VAR Data'!B872</f>
        <v>44425</v>
      </c>
      <c r="C4037" s="292" t="str">
        <f>'Historical VAR Data'!F872</f>
        <v>97.88</v>
      </c>
      <c r="D4037" s="329">
        <f t="shared" si="124"/>
        <v>0.26378308586184623</v>
      </c>
      <c r="E4037" s="329">
        <v>-1.2111425111021425E-2</v>
      </c>
      <c r="G4037">
        <v>4026</v>
      </c>
      <c r="H4037">
        <f t="shared" ca="1" si="125"/>
        <v>-2.6877106699957059E-2</v>
      </c>
    </row>
    <row r="4038" spans="2:8">
      <c r="B4038" s="293">
        <f>'Historical VAR Data'!B2991</f>
        <v>41284</v>
      </c>
      <c r="C4038" s="292" t="str">
        <f>'Historical VAR Data'!F2991</f>
        <v>77.45</v>
      </c>
      <c r="D4038" s="329">
        <f t="shared" si="124"/>
        <v>-0.10358796296296299</v>
      </c>
      <c r="E4038" s="329">
        <v>-1.2117346938775546E-2</v>
      </c>
      <c r="G4038">
        <v>4027</v>
      </c>
      <c r="H4038">
        <f t="shared" ca="1" si="125"/>
        <v>2.0124983760509477E-2</v>
      </c>
    </row>
    <row r="4039" spans="2:8">
      <c r="B4039" s="293">
        <f>'Historical VAR Data'!B1286</f>
        <v>43817</v>
      </c>
      <c r="C4039" s="292" t="str">
        <f>'Historical VAR Data'!F1286</f>
        <v>86.40</v>
      </c>
      <c r="D4039" s="329">
        <f t="shared" si="124"/>
        <v>-0.70861016491855244</v>
      </c>
      <c r="E4039" s="329">
        <v>-1.2119826206265586E-2</v>
      </c>
      <c r="G4039">
        <v>4028</v>
      </c>
      <c r="H4039">
        <f t="shared" ca="1" si="125"/>
        <v>9.4862945610137556E-3</v>
      </c>
    </row>
    <row r="4040" spans="2:8">
      <c r="B4040" s="293">
        <f>'Historical VAR Data'!B284</f>
        <v>45293</v>
      </c>
      <c r="C4040" s="292" t="str">
        <f>'Historical VAR Data'!F284</f>
        <v>296.51</v>
      </c>
      <c r="D4040" s="329">
        <f t="shared" si="124"/>
        <v>3.0909216335540832</v>
      </c>
      <c r="E4040" s="329">
        <v>-1.2127269698484046E-2</v>
      </c>
      <c r="G4040">
        <v>4029</v>
      </c>
      <c r="H4040">
        <f t="shared" ca="1" si="125"/>
        <v>-2.2999920655612446E-2</v>
      </c>
    </row>
    <row r="4041" spans="2:8">
      <c r="B4041" s="293">
        <f>'Historical VAR Data'!B2520</f>
        <v>41984</v>
      </c>
      <c r="C4041" s="292" t="str">
        <f>'Historical VAR Data'!F2520</f>
        <v>72.48</v>
      </c>
      <c r="D4041" s="329">
        <f t="shared" si="124"/>
        <v>-0.1176040905770635</v>
      </c>
      <c r="E4041" s="329">
        <v>-1.2130298487120083E-2</v>
      </c>
      <c r="G4041">
        <v>4030</v>
      </c>
      <c r="H4041">
        <f t="shared" ca="1" si="125"/>
        <v>-2.2041301255181521E-2</v>
      </c>
    </row>
    <row r="4042" spans="2:8">
      <c r="B4042" s="293">
        <f>'Historical VAR Data'!B2425</f>
        <v>42129</v>
      </c>
      <c r="C4042" s="292" t="str">
        <f>'Historical VAR Data'!F2425</f>
        <v>82.14</v>
      </c>
      <c r="D4042" s="329">
        <f t="shared" si="124"/>
        <v>3.0744133517379882E-2</v>
      </c>
      <c r="E4042" s="329">
        <v>-1.2146722790138365E-2</v>
      </c>
      <c r="G4042">
        <v>4031</v>
      </c>
      <c r="H4042">
        <f t="shared" ca="1" si="125"/>
        <v>3.4376422141138834E-4</v>
      </c>
    </row>
    <row r="4043" spans="2:8">
      <c r="B4043" s="293">
        <f>'Historical VAR Data'!B4040</f>
        <v>39724</v>
      </c>
      <c r="C4043" s="292" t="str">
        <f>'Historical VAR Data'!F4040</f>
        <v>79.69</v>
      </c>
      <c r="D4043" s="329">
        <f t="shared" si="124"/>
        <v>-0.10076732114646814</v>
      </c>
      <c r="E4043" s="329">
        <v>-1.2148258336432427E-2</v>
      </c>
      <c r="G4043">
        <v>4032</v>
      </c>
      <c r="H4043">
        <f t="shared" ca="1" si="125"/>
        <v>1.0834399658781172E-2</v>
      </c>
    </row>
    <row r="4044" spans="2:8">
      <c r="B4044" s="293">
        <f>'Historical VAR Data'!B2110</f>
        <v>42592</v>
      </c>
      <c r="C4044" s="292" t="str">
        <f>'Historical VAR Data'!F2110</f>
        <v>88.62</v>
      </c>
      <c r="D4044" s="329">
        <f t="shared" ref="D4044:D4107" si="126">(C4044-C4045)/C4045</f>
        <v>-7.4851237081114949E-2</v>
      </c>
      <c r="E4044" s="329">
        <v>-1.2150261955188823E-2</v>
      </c>
      <c r="G4044">
        <v>4033</v>
      </c>
      <c r="H4044">
        <f t="shared" ca="1" si="125"/>
        <v>-8.3554096755866711E-3</v>
      </c>
    </row>
    <row r="4045" spans="2:8">
      <c r="B4045" s="293">
        <f>'Historical VAR Data'!B3831</f>
        <v>40042</v>
      </c>
      <c r="C4045" s="292" t="str">
        <f>'Historical VAR Data'!F3831</f>
        <v>95.79</v>
      </c>
      <c r="D4045" s="329">
        <f t="shared" si="126"/>
        <v>0.17045454545454547</v>
      </c>
      <c r="E4045" s="329">
        <v>-1.2168711972775009E-2</v>
      </c>
      <c r="G4045">
        <v>4034</v>
      </c>
      <c r="H4045">
        <f t="shared" ref="H4045:H4108" ca="1" si="127">_xlfn.NORM.INV(RAND(),N$12,N$13)</f>
        <v>9.3252430635109226E-3</v>
      </c>
    </row>
    <row r="4046" spans="2:8">
      <c r="B4046" s="293">
        <f>'Historical VAR Data'!B2461</f>
        <v>42073</v>
      </c>
      <c r="C4046" s="292" t="str">
        <f>'Historical VAR Data'!F2461</f>
        <v>81.84</v>
      </c>
      <c r="D4046" s="329">
        <f t="shared" si="126"/>
        <v>-0.10586692887577841</v>
      </c>
      <c r="E4046" s="329">
        <v>-1.2190706095352938E-2</v>
      </c>
      <c r="G4046">
        <v>4035</v>
      </c>
      <c r="H4046">
        <f t="shared" ca="1" si="127"/>
        <v>5.3588169928605028E-3</v>
      </c>
    </row>
    <row r="4047" spans="2:8">
      <c r="B4047" s="293">
        <f>'Historical VAR Data'!B4145</f>
        <v>39573</v>
      </c>
      <c r="C4047" s="292" t="str">
        <f>'Historical VAR Data'!F4145</f>
        <v>91.53</v>
      </c>
      <c r="D4047" s="329">
        <f t="shared" si="126"/>
        <v>-0.71015548307419485</v>
      </c>
      <c r="E4047" s="329">
        <v>-1.2195121951219464E-2</v>
      </c>
      <c r="G4047">
        <v>4036</v>
      </c>
      <c r="H4047">
        <f t="shared" ca="1" si="127"/>
        <v>1.8018044211206927E-3</v>
      </c>
    </row>
    <row r="4048" spans="2:8">
      <c r="B4048" s="293">
        <f>'Historical VAR Data'!B20</f>
        <v>45685</v>
      </c>
      <c r="C4048" s="292" t="str">
        <f>'Historical VAR Data'!F20</f>
        <v>315.79</v>
      </c>
      <c r="D4048" s="329">
        <f t="shared" si="126"/>
        <v>2.3227062289562288</v>
      </c>
      <c r="E4048" s="329">
        <v>-1.2261111632416751E-2</v>
      </c>
      <c r="G4048">
        <v>4037</v>
      </c>
      <c r="H4048">
        <f t="shared" ca="1" si="127"/>
        <v>-1.1884188159679506E-2</v>
      </c>
    </row>
    <row r="4049" spans="2:8">
      <c r="B4049" s="293">
        <f>'Historical VAR Data'!B1946</f>
        <v>42837</v>
      </c>
      <c r="C4049" s="292" t="str">
        <f>'Historical VAR Data'!F1946</f>
        <v>95.04</v>
      </c>
      <c r="D4049" s="329">
        <f t="shared" si="126"/>
        <v>1</v>
      </c>
      <c r="E4049" s="329">
        <v>-1.2263562668883732E-2</v>
      </c>
      <c r="G4049">
        <v>4038</v>
      </c>
      <c r="H4049">
        <f t="shared" ca="1" si="127"/>
        <v>-2.0948788692177664E-4</v>
      </c>
    </row>
    <row r="4050" spans="2:8">
      <c r="B4050" s="293">
        <f>'Historical VAR Data'!B4616</f>
        <v>38880</v>
      </c>
      <c r="C4050" s="292" t="str">
        <f>'Historical VAR Data'!F4616</f>
        <v>47.52</v>
      </c>
      <c r="D4050" s="329">
        <f t="shared" si="126"/>
        <v>-0.68945235916873604</v>
      </c>
      <c r="E4050" s="329">
        <v>-1.2263562668883732E-2</v>
      </c>
      <c r="G4050">
        <v>4039</v>
      </c>
      <c r="H4050">
        <f t="shared" ca="1" si="127"/>
        <v>1.167191715287462E-2</v>
      </c>
    </row>
    <row r="4051" spans="2:8">
      <c r="B4051" s="293">
        <f>'Historical VAR Data'!B537</f>
        <v>44917</v>
      </c>
      <c r="C4051" s="292" t="str">
        <f>'Historical VAR Data'!F537</f>
        <v>153.02</v>
      </c>
      <c r="D4051" s="329">
        <f t="shared" si="126"/>
        <v>1.3462128181539408</v>
      </c>
      <c r="E4051" s="329">
        <v>-1.2264394526206928E-2</v>
      </c>
      <c r="G4051">
        <v>4040</v>
      </c>
      <c r="H4051">
        <f t="shared" ca="1" si="127"/>
        <v>2.0025657890179818E-2</v>
      </c>
    </row>
    <row r="4052" spans="2:8">
      <c r="B4052" s="293">
        <f>'Historical VAR Data'!B1077</f>
        <v>44124</v>
      </c>
      <c r="C4052" s="292" t="str">
        <f>'Historical VAR Data'!F1077</f>
        <v>65.22</v>
      </c>
      <c r="D4052" s="329">
        <f t="shared" si="126"/>
        <v>-0.12889007613196213</v>
      </c>
      <c r="E4052" s="329">
        <v>-1.2267151294866004E-2</v>
      </c>
      <c r="G4052">
        <v>4041</v>
      </c>
      <c r="H4052">
        <f t="shared" ca="1" si="127"/>
        <v>-4.2431728465789867E-2</v>
      </c>
    </row>
    <row r="4053" spans="2:8">
      <c r="B4053" s="293">
        <f>'Historical VAR Data'!B2882</f>
        <v>41444</v>
      </c>
      <c r="C4053" s="292" t="str">
        <f>'Historical VAR Data'!F2882</f>
        <v>74.87</v>
      </c>
      <c r="D4053" s="329">
        <f t="shared" si="126"/>
        <v>-0.17571287019707138</v>
      </c>
      <c r="E4053" s="329">
        <v>-1.2269129287598848E-2</v>
      </c>
      <c r="G4053">
        <v>4042</v>
      </c>
      <c r="H4053">
        <f t="shared" ca="1" si="127"/>
        <v>-1.7864181395758707E-2</v>
      </c>
    </row>
    <row r="4054" spans="2:8">
      <c r="B4054" s="293">
        <f>'Historical VAR Data'!B928</f>
        <v>44344</v>
      </c>
      <c r="C4054" s="292" t="str">
        <f>'Historical VAR Data'!F928</f>
        <v>90.83</v>
      </c>
      <c r="D4054" s="329">
        <f t="shared" si="126"/>
        <v>2.876882999207149E-2</v>
      </c>
      <c r="E4054" s="329">
        <v>-1.2287951283166546E-2</v>
      </c>
      <c r="G4054">
        <v>4043</v>
      </c>
      <c r="H4054">
        <f t="shared" ca="1" si="127"/>
        <v>-7.968492725445411E-3</v>
      </c>
    </row>
    <row r="4055" spans="2:8">
      <c r="B4055" s="293">
        <f>'Historical VAR Data'!B1302</f>
        <v>43795</v>
      </c>
      <c r="C4055" s="292" t="str">
        <f>'Historical VAR Data'!F1302</f>
        <v>88.29</v>
      </c>
      <c r="D4055" s="329">
        <f t="shared" si="126"/>
        <v>-0.73299664317900015</v>
      </c>
      <c r="E4055" s="329">
        <v>-1.2305627027631662E-2</v>
      </c>
      <c r="G4055">
        <v>4044</v>
      </c>
      <c r="H4055">
        <f t="shared" ca="1" si="127"/>
        <v>2.4272353230179646E-2</v>
      </c>
    </row>
    <row r="4056" spans="2:8">
      <c r="B4056" s="293">
        <f>'Historical VAR Data'!B46</f>
        <v>45646</v>
      </c>
      <c r="C4056" s="292" t="str">
        <f>'Historical VAR Data'!F46</f>
        <v>330.67</v>
      </c>
      <c r="D4056" s="329">
        <f t="shared" si="126"/>
        <v>2.719572553430821</v>
      </c>
      <c r="E4056" s="329">
        <v>-1.230622181068731E-2</v>
      </c>
      <c r="G4056">
        <v>4045</v>
      </c>
      <c r="H4056">
        <f t="shared" ca="1" si="127"/>
        <v>5.738871591654566E-3</v>
      </c>
    </row>
    <row r="4057" spans="2:8">
      <c r="B4057" s="293">
        <f>'Historical VAR Data'!B3899</f>
        <v>39946</v>
      </c>
      <c r="C4057" s="292" t="str">
        <f>'Historical VAR Data'!F3899</f>
        <v>88.90</v>
      </c>
      <c r="D4057" s="329">
        <f t="shared" si="126"/>
        <v>1.6466210181601666</v>
      </c>
      <c r="E4057" s="329">
        <v>-1.2331963115209415E-2</v>
      </c>
      <c r="G4057">
        <v>4046</v>
      </c>
      <c r="H4057">
        <f t="shared" ca="1" si="127"/>
        <v>2.0342522039274277E-2</v>
      </c>
    </row>
    <row r="4058" spans="2:8">
      <c r="B4058" s="293">
        <f>'Historical VAR Data'!B4989</f>
        <v>38331</v>
      </c>
      <c r="C4058" s="292" t="str">
        <f>'Historical VAR Data'!F4989</f>
        <v>33.59</v>
      </c>
      <c r="D4058" s="329">
        <f t="shared" si="126"/>
        <v>-0.6496297068947533</v>
      </c>
      <c r="E4058" s="329">
        <v>-1.2349309026756678E-2</v>
      </c>
      <c r="G4058">
        <v>4047</v>
      </c>
      <c r="H4058">
        <f t="shared" ca="1" si="127"/>
        <v>-1.0778885723242213E-2</v>
      </c>
    </row>
    <row r="4059" spans="2:8">
      <c r="B4059" s="293">
        <f>'Historical VAR Data'!B3615</f>
        <v>40364</v>
      </c>
      <c r="C4059" s="292" t="str">
        <f>'Historical VAR Data'!F3615</f>
        <v>95.87</v>
      </c>
      <c r="D4059" s="329">
        <f t="shared" si="126"/>
        <v>9.2411121239744751E-2</v>
      </c>
      <c r="E4059" s="329">
        <v>-1.2362212836097545E-2</v>
      </c>
      <c r="G4059">
        <v>4048</v>
      </c>
      <c r="H4059">
        <f t="shared" ca="1" si="127"/>
        <v>-1.6664257242634484E-2</v>
      </c>
    </row>
    <row r="4060" spans="2:8">
      <c r="B4060" s="293">
        <f>'Historical VAR Data'!B1335</f>
        <v>43745</v>
      </c>
      <c r="C4060" s="292" t="str">
        <f>'Historical VAR Data'!F1335</f>
        <v>87.76</v>
      </c>
      <c r="D4060" s="329">
        <f t="shared" si="126"/>
        <v>0.35998760266542701</v>
      </c>
      <c r="E4060" s="329">
        <v>-1.237902318253426E-2</v>
      </c>
      <c r="G4060">
        <v>4049</v>
      </c>
      <c r="H4060">
        <f t="shared" ca="1" si="127"/>
        <v>-8.3568954101495077E-3</v>
      </c>
    </row>
    <row r="4061" spans="2:8">
      <c r="B4061" s="293">
        <f>'Historical VAR Data'!B4446</f>
        <v>39128</v>
      </c>
      <c r="C4061" s="292" t="str">
        <f>'Historical VAR Data'!F4446</f>
        <v>64.53</v>
      </c>
      <c r="D4061" s="329">
        <f t="shared" si="126"/>
        <v>-0.29537016815898665</v>
      </c>
      <c r="E4061" s="329">
        <v>-1.2396694214876066E-2</v>
      </c>
      <c r="G4061">
        <v>4050</v>
      </c>
      <c r="H4061">
        <f t="shared" ca="1" si="127"/>
        <v>2.1940406543180042E-2</v>
      </c>
    </row>
    <row r="4062" spans="2:8">
      <c r="B4062" s="293">
        <f>'Historical VAR Data'!B1899</f>
        <v>42906</v>
      </c>
      <c r="C4062" s="292" t="str">
        <f>'Historical VAR Data'!F1899</f>
        <v>91.58</v>
      </c>
      <c r="D4062" s="329">
        <f t="shared" si="126"/>
        <v>0.32398438629463633</v>
      </c>
      <c r="E4062" s="329">
        <v>-1.2401596031489331E-2</v>
      </c>
      <c r="G4062">
        <v>4051</v>
      </c>
      <c r="H4062">
        <f t="shared" ca="1" si="127"/>
        <v>3.3859163439516317E-2</v>
      </c>
    </row>
    <row r="4063" spans="2:8">
      <c r="B4063" s="293">
        <f>'Historical VAR Data'!B2235</f>
        <v>42408</v>
      </c>
      <c r="C4063" s="292" t="str">
        <f>'Historical VAR Data'!F2235</f>
        <v>69.17</v>
      </c>
      <c r="D4063" s="329">
        <f t="shared" si="126"/>
        <v>-1.0160274756725728E-2</v>
      </c>
      <c r="E4063" s="329">
        <v>-1.2421473443746495E-2</v>
      </c>
      <c r="G4063">
        <v>4052</v>
      </c>
      <c r="H4063">
        <f t="shared" ca="1" si="127"/>
        <v>-2.5712711064522199E-2</v>
      </c>
    </row>
    <row r="4064" spans="2:8">
      <c r="B4064" s="293">
        <f>'Historical VAR Data'!B2351</f>
        <v>42233</v>
      </c>
      <c r="C4064" s="292" t="str">
        <f>'Historical VAR Data'!F2351</f>
        <v>69.88</v>
      </c>
      <c r="D4064" s="329">
        <f t="shared" si="126"/>
        <v>-0.60275140696947305</v>
      </c>
      <c r="E4064" s="329">
        <v>-1.2436404748445585E-2</v>
      </c>
      <c r="G4064">
        <v>4053</v>
      </c>
      <c r="H4064">
        <f t="shared" ca="1" si="127"/>
        <v>6.1066830423640124E-3</v>
      </c>
    </row>
    <row r="4065" spans="2:8">
      <c r="B4065" s="293">
        <f>'Historical VAR Data'!B417</f>
        <v>45096</v>
      </c>
      <c r="C4065" s="292" t="str">
        <f>'Historical VAR Data'!F417</f>
        <v>175.91</v>
      </c>
      <c r="D4065" s="329">
        <f t="shared" si="126"/>
        <v>0.80531609195402298</v>
      </c>
      <c r="E4065" s="329">
        <v>-1.2462808061528092E-2</v>
      </c>
      <c r="G4065">
        <v>4054</v>
      </c>
      <c r="H4065">
        <f t="shared" ca="1" si="127"/>
        <v>1.4014944369170222E-3</v>
      </c>
    </row>
    <row r="4066" spans="2:8">
      <c r="B4066" s="293">
        <f>'Historical VAR Data'!B3819</f>
        <v>40058</v>
      </c>
      <c r="C4066" s="292" t="str">
        <f>'Historical VAR Data'!F3819</f>
        <v>97.44</v>
      </c>
      <c r="D4066" s="329">
        <f t="shared" si="126"/>
        <v>0.10865855046080325</v>
      </c>
      <c r="E4066" s="329">
        <v>-1.2465795074490766E-2</v>
      </c>
      <c r="G4066">
        <v>4055</v>
      </c>
      <c r="H4066">
        <f t="shared" ca="1" si="127"/>
        <v>-5.7625381384434973E-3</v>
      </c>
    </row>
    <row r="4067" spans="2:8">
      <c r="B4067" s="293">
        <f>'Historical VAR Data'!B1546</f>
        <v>43426</v>
      </c>
      <c r="C4067" s="292" t="str">
        <f>'Historical VAR Data'!F1546</f>
        <v>87.89</v>
      </c>
      <c r="D4067" s="329">
        <f t="shared" si="126"/>
        <v>-0.4393340137790252</v>
      </c>
      <c r="E4067" s="329">
        <v>-1.2471910112359545E-2</v>
      </c>
      <c r="G4067">
        <v>4056</v>
      </c>
      <c r="H4067">
        <f t="shared" ca="1" si="127"/>
        <v>2.4059889138391972E-2</v>
      </c>
    </row>
    <row r="4068" spans="2:8">
      <c r="B4068" s="293">
        <f>'Historical VAR Data'!B563</f>
        <v>44881</v>
      </c>
      <c r="C4068" s="292" t="str">
        <f>'Historical VAR Data'!F563</f>
        <v>156.76</v>
      </c>
      <c r="D4068" s="329">
        <f t="shared" si="126"/>
        <v>-0.60875533481418631</v>
      </c>
      <c r="E4068" s="329">
        <v>-1.2473226659947196E-2</v>
      </c>
      <c r="G4068">
        <v>4057</v>
      </c>
      <c r="H4068">
        <f t="shared" ca="1" si="127"/>
        <v>-1.8895012502002161E-2</v>
      </c>
    </row>
    <row r="4069" spans="2:8">
      <c r="B4069" s="293">
        <f>'Historical VAR Data'!B75</f>
        <v>45603</v>
      </c>
      <c r="C4069" s="292" t="str">
        <f>'Historical VAR Data'!F75</f>
        <v>400.67</v>
      </c>
      <c r="D4069" s="329">
        <f t="shared" si="126"/>
        <v>4.0762701127581398</v>
      </c>
      <c r="E4069" s="329">
        <v>-1.2495686893084224E-2</v>
      </c>
      <c r="G4069">
        <v>4058</v>
      </c>
      <c r="H4069">
        <f t="shared" ca="1" si="127"/>
        <v>-1.0062309658746311E-2</v>
      </c>
    </row>
    <row r="4070" spans="2:8">
      <c r="B4070" s="293">
        <f>'Historical VAR Data'!B2241</f>
        <v>42398</v>
      </c>
      <c r="C4070" s="292" t="str">
        <f>'Historical VAR Data'!F2241</f>
        <v>78.93</v>
      </c>
      <c r="D4070" s="329">
        <f t="shared" si="126"/>
        <v>-0.79470439826254324</v>
      </c>
      <c r="E4070" s="329">
        <v>-1.2510947078693857E-2</v>
      </c>
      <c r="G4070">
        <v>4059</v>
      </c>
      <c r="H4070">
        <f t="shared" ca="1" si="127"/>
        <v>3.5057069820143477E-2</v>
      </c>
    </row>
    <row r="4071" spans="2:8">
      <c r="B4071" s="293">
        <f>'Historical VAR Data'!B117</f>
        <v>45544</v>
      </c>
      <c r="C4071" s="292" t="str">
        <f>'Historical VAR Data'!F117</f>
        <v>384.47</v>
      </c>
      <c r="D4071" s="329">
        <f t="shared" si="126"/>
        <v>-4.8318027673952282E-2</v>
      </c>
      <c r="E4071" s="329">
        <v>-1.2533710029536394E-2</v>
      </c>
      <c r="G4071">
        <v>4060</v>
      </c>
      <c r="H4071">
        <f t="shared" ca="1" si="127"/>
        <v>3.4800584093819788E-2</v>
      </c>
    </row>
    <row r="4072" spans="2:8">
      <c r="B4072" s="293">
        <f>'Historical VAR Data'!B126</f>
        <v>45531</v>
      </c>
      <c r="C4072" s="292" t="str">
        <f>'Historical VAR Data'!F126</f>
        <v>403.99</v>
      </c>
      <c r="D4072" s="329">
        <f t="shared" si="126"/>
        <v>3.1110206573725456</v>
      </c>
      <c r="E4072" s="329">
        <v>-1.2539108330074294E-2</v>
      </c>
      <c r="G4072">
        <v>4061</v>
      </c>
      <c r="H4072">
        <f t="shared" ca="1" si="127"/>
        <v>1.5601932696891524E-2</v>
      </c>
    </row>
    <row r="4073" spans="2:8">
      <c r="B4073" s="293">
        <f>'Historical VAR Data'!B3660</f>
        <v>40301</v>
      </c>
      <c r="C4073" s="292" t="str">
        <f>'Historical VAR Data'!F3660</f>
        <v>98.27</v>
      </c>
      <c r="D4073" s="329">
        <f t="shared" si="126"/>
        <v>0.18042042042042036</v>
      </c>
      <c r="E4073" s="329">
        <v>-1.2560289389067525E-2</v>
      </c>
      <c r="G4073">
        <v>4062</v>
      </c>
      <c r="H4073">
        <f t="shared" ca="1" si="127"/>
        <v>-1.1336317277526349E-2</v>
      </c>
    </row>
    <row r="4074" spans="2:8">
      <c r="B4074" s="293">
        <f>'Historical VAR Data'!B1502</f>
        <v>43490</v>
      </c>
      <c r="C4074" s="292" t="str">
        <f>'Historical VAR Data'!F1502</f>
        <v>83.25</v>
      </c>
      <c r="D4074" s="329">
        <f t="shared" si="126"/>
        <v>-7.7868852459016411E-2</v>
      </c>
      <c r="E4074" s="329">
        <v>-1.2572648558889838E-2</v>
      </c>
      <c r="G4074">
        <v>4063</v>
      </c>
      <c r="H4074">
        <f t="shared" ca="1" si="127"/>
        <v>-1.504798628328885E-2</v>
      </c>
    </row>
    <row r="4075" spans="2:8">
      <c r="B4075" s="293">
        <f>'Historical VAR Data'!B3364</f>
        <v>40728</v>
      </c>
      <c r="C4075" s="292" t="str">
        <f>'Historical VAR Data'!F3364</f>
        <v>90.28</v>
      </c>
      <c r="D4075" s="329">
        <f t="shared" si="126"/>
        <v>0.1393235739525493</v>
      </c>
      <c r="E4075" s="329">
        <v>-1.257792846986772E-2</v>
      </c>
      <c r="G4075">
        <v>4064</v>
      </c>
      <c r="H4075">
        <f t="shared" ca="1" si="127"/>
        <v>-9.6204019978069558E-3</v>
      </c>
    </row>
    <row r="4076" spans="2:8">
      <c r="B4076" s="293">
        <f>'Historical VAR Data'!B2618</f>
        <v>41834</v>
      </c>
      <c r="C4076" s="292" t="str">
        <f>'Historical VAR Data'!F2618</f>
        <v>79.24</v>
      </c>
      <c r="D4076" s="329">
        <f t="shared" si="126"/>
        <v>-0.23997698062535977</v>
      </c>
      <c r="E4076" s="329">
        <v>-1.2585669781931527E-2</v>
      </c>
      <c r="G4076">
        <v>4065</v>
      </c>
      <c r="H4076">
        <f t="shared" ca="1" si="127"/>
        <v>1.8275923345735415E-2</v>
      </c>
    </row>
    <row r="4077" spans="2:8">
      <c r="B4077" s="293">
        <f>'Historical VAR Data'!B4235</f>
        <v>39435</v>
      </c>
      <c r="C4077" s="292" t="str">
        <f>'Historical VAR Data'!F4235</f>
        <v>104.26</v>
      </c>
      <c r="D4077" s="329">
        <f t="shared" si="126"/>
        <v>-0.22655786350148371</v>
      </c>
      <c r="E4077" s="329">
        <v>-1.2595889762288079E-2</v>
      </c>
      <c r="G4077">
        <v>4066</v>
      </c>
      <c r="H4077">
        <f t="shared" ca="1" si="127"/>
        <v>4.1202356369614827E-2</v>
      </c>
    </row>
    <row r="4078" spans="2:8">
      <c r="B4078" s="293">
        <f>'Historical VAR Data'!B640</f>
        <v>44764</v>
      </c>
      <c r="C4078" s="292" t="str">
        <f>'Historical VAR Data'!F640</f>
        <v>134.80</v>
      </c>
      <c r="D4078" s="329">
        <f t="shared" si="126"/>
        <v>0.93317080166355948</v>
      </c>
      <c r="E4078" s="329">
        <v>-1.2598886610020501E-2</v>
      </c>
      <c r="G4078">
        <v>4067</v>
      </c>
      <c r="H4078">
        <f t="shared" ca="1" si="127"/>
        <v>-1.6841234344356065E-4</v>
      </c>
    </row>
    <row r="4079" spans="2:8">
      <c r="B4079" s="293">
        <f>'Historical VAR Data'!B2312</f>
        <v>42291</v>
      </c>
      <c r="C4079" s="292" t="str">
        <f>'Historical VAR Data'!F2312</f>
        <v>69.73</v>
      </c>
      <c r="D4079" s="329">
        <f t="shared" si="126"/>
        <v>-9.0992047972884765E-2</v>
      </c>
      <c r="E4079" s="329">
        <v>-1.2602662135372422E-2</v>
      </c>
      <c r="G4079">
        <v>4068</v>
      </c>
      <c r="H4079">
        <f t="shared" ca="1" si="127"/>
        <v>2.8411826522121254E-4</v>
      </c>
    </row>
    <row r="4080" spans="2:8">
      <c r="B4080" s="293">
        <f>'Historical VAR Data'!B1109</f>
        <v>44077</v>
      </c>
      <c r="C4080" s="292" t="str">
        <f>'Historical VAR Data'!F1109</f>
        <v>76.71</v>
      </c>
      <c r="D4080" s="329">
        <f t="shared" si="126"/>
        <v>0.17078754578754576</v>
      </c>
      <c r="E4080" s="329">
        <v>-1.2614236066417865E-2</v>
      </c>
      <c r="G4080">
        <v>4069</v>
      </c>
      <c r="H4080">
        <f t="shared" ca="1" si="127"/>
        <v>-9.4033892771833438E-3</v>
      </c>
    </row>
    <row r="4081" spans="2:8">
      <c r="B4081" s="293">
        <f>'Historical VAR Data'!B4497</f>
        <v>39051</v>
      </c>
      <c r="C4081" s="292" t="str">
        <f>'Historical VAR Data'!F4497</f>
        <v>65.52</v>
      </c>
      <c r="D4081" s="329">
        <f t="shared" si="126"/>
        <v>-0.30900653870491457</v>
      </c>
      <c r="E4081" s="329">
        <v>-1.2658227848101318E-2</v>
      </c>
      <c r="G4081">
        <v>4070</v>
      </c>
      <c r="H4081">
        <f t="shared" ca="1" si="127"/>
        <v>-5.480236706108396E-3</v>
      </c>
    </row>
    <row r="4082" spans="2:8">
      <c r="B4082" s="293">
        <f>'Historical VAR Data'!B3501</f>
        <v>40527</v>
      </c>
      <c r="C4082" s="292" t="str">
        <f>'Historical VAR Data'!F3501</f>
        <v>94.82</v>
      </c>
      <c r="D4082" s="329">
        <f t="shared" si="126"/>
        <v>-3.9018952062430411E-2</v>
      </c>
      <c r="E4082" s="329">
        <v>-1.2703040399833538E-2</v>
      </c>
      <c r="G4082">
        <v>4071</v>
      </c>
      <c r="H4082">
        <f t="shared" ca="1" si="127"/>
        <v>3.957884571983241E-2</v>
      </c>
    </row>
    <row r="4083" spans="2:8">
      <c r="B4083" s="293">
        <f>'Historical VAR Data'!B3820</f>
        <v>40057</v>
      </c>
      <c r="C4083" s="292" t="str">
        <f>'Historical VAR Data'!F3820</f>
        <v>98.67</v>
      </c>
      <c r="D4083" s="329">
        <f t="shared" si="126"/>
        <v>-0.70527793542220496</v>
      </c>
      <c r="E4083" s="329">
        <v>-1.2707624574744808E-2</v>
      </c>
      <c r="G4083">
        <v>4072</v>
      </c>
      <c r="H4083">
        <f t="shared" ca="1" si="127"/>
        <v>-1.6608713924458476E-2</v>
      </c>
    </row>
    <row r="4084" spans="2:8">
      <c r="B4084" s="293">
        <f>'Historical VAR Data'!B47</f>
        <v>45645</v>
      </c>
      <c r="C4084" s="292" t="str">
        <f>'Historical VAR Data'!F47</f>
        <v>334.79</v>
      </c>
      <c r="D4084" s="329">
        <f t="shared" si="126"/>
        <v>2.7169978905295884</v>
      </c>
      <c r="E4084" s="329">
        <v>-1.2710115010321444E-2</v>
      </c>
      <c r="G4084">
        <v>4073</v>
      </c>
      <c r="H4084">
        <f t="shared" ca="1" si="127"/>
        <v>-1.5020923689980908E-2</v>
      </c>
    </row>
    <row r="4085" spans="2:8">
      <c r="B4085" s="293">
        <f>'Historical VAR Data'!B3521</f>
        <v>40498</v>
      </c>
      <c r="C4085" s="292" t="str">
        <f>'Historical VAR Data'!F3521</f>
        <v>90.07</v>
      </c>
      <c r="D4085" s="329">
        <f t="shared" si="126"/>
        <v>-7.4931129476584774E-3</v>
      </c>
      <c r="E4085" s="329">
        <v>-1.2715115641784619E-2</v>
      </c>
      <c r="G4085">
        <v>4074</v>
      </c>
      <c r="H4085">
        <f t="shared" ca="1" si="127"/>
        <v>1.5659363628342554E-2</v>
      </c>
    </row>
    <row r="4086" spans="2:8">
      <c r="B4086" s="293">
        <f>'Historical VAR Data'!B3419</f>
        <v>40648</v>
      </c>
      <c r="C4086" s="292" t="str">
        <f>'Historical VAR Data'!F3419</f>
        <v>90.75</v>
      </c>
      <c r="D4086" s="329">
        <f t="shared" si="126"/>
        <v>0.24553939061213287</v>
      </c>
      <c r="E4086" s="329">
        <v>-1.2728459530026128E-2</v>
      </c>
      <c r="G4086">
        <v>4075</v>
      </c>
      <c r="H4086">
        <f t="shared" ca="1" si="127"/>
        <v>-3.6871639139795812E-2</v>
      </c>
    </row>
    <row r="4087" spans="2:8">
      <c r="B4087" s="293">
        <f>'Historical VAR Data'!B4124</f>
        <v>39603</v>
      </c>
      <c r="C4087" s="292" t="str">
        <f>'Historical VAR Data'!F4124</f>
        <v>72.86</v>
      </c>
      <c r="D4087" s="329">
        <f t="shared" si="126"/>
        <v>-0.14543748533896322</v>
      </c>
      <c r="E4087" s="329">
        <v>-1.2737127371273683E-2</v>
      </c>
      <c r="G4087">
        <v>4076</v>
      </c>
      <c r="H4087">
        <f t="shared" ca="1" si="127"/>
        <v>-1.5890824544588896E-2</v>
      </c>
    </row>
    <row r="4088" spans="2:8">
      <c r="B4088" s="293">
        <f>'Historical VAR Data'!B1294</f>
        <v>43805</v>
      </c>
      <c r="C4088" s="292" t="str">
        <f>'Historical VAR Data'!F1294</f>
        <v>85.26</v>
      </c>
      <c r="D4088" s="329">
        <f t="shared" si="126"/>
        <v>0.25216625055074166</v>
      </c>
      <c r="E4088" s="329">
        <v>-1.2737378415933236E-2</v>
      </c>
      <c r="G4088">
        <v>4077</v>
      </c>
      <c r="H4088">
        <f t="shared" ca="1" si="127"/>
        <v>4.2526253982913768E-3</v>
      </c>
    </row>
    <row r="4089" spans="2:8">
      <c r="B4089" s="293">
        <f>'Historical VAR Data'!B1138</f>
        <v>44036</v>
      </c>
      <c r="C4089" s="292" t="str">
        <f>'Historical VAR Data'!F1138</f>
        <v>68.09</v>
      </c>
      <c r="D4089" s="329">
        <f t="shared" si="126"/>
        <v>-0.20594752186588916</v>
      </c>
      <c r="E4089" s="329">
        <v>-1.275917065390743E-2</v>
      </c>
      <c r="G4089">
        <v>4078</v>
      </c>
      <c r="H4089">
        <f t="shared" ca="1" si="127"/>
        <v>2.0960480481862824E-2</v>
      </c>
    </row>
    <row r="4090" spans="2:8">
      <c r="B4090" s="293">
        <f>'Historical VAR Data'!B1480</f>
        <v>43523</v>
      </c>
      <c r="C4090" s="292" t="str">
        <f>'Historical VAR Data'!F1480</f>
        <v>85.75</v>
      </c>
      <c r="D4090" s="329">
        <f t="shared" si="126"/>
        <v>0.42323651452282157</v>
      </c>
      <c r="E4090" s="329">
        <v>-1.2779184895233702E-2</v>
      </c>
      <c r="G4090">
        <v>4079</v>
      </c>
      <c r="H4090">
        <f t="shared" ca="1" si="127"/>
        <v>-1.5998704873670232E-2</v>
      </c>
    </row>
    <row r="4091" spans="2:8">
      <c r="B4091" s="293">
        <f>'Historical VAR Data'!B4471</f>
        <v>39091</v>
      </c>
      <c r="C4091" s="292" t="str">
        <f>'Historical VAR Data'!F4471</f>
        <v>60.25</v>
      </c>
      <c r="D4091" s="329">
        <f t="shared" si="126"/>
        <v>-0.19570150847683884</v>
      </c>
      <c r="E4091" s="329">
        <v>-1.2780599705063102E-2</v>
      </c>
      <c r="G4091">
        <v>4080</v>
      </c>
      <c r="H4091">
        <f t="shared" ca="1" si="127"/>
        <v>1.4934899116847084E-2</v>
      </c>
    </row>
    <row r="4092" spans="2:8">
      <c r="B4092" s="293">
        <f>'Historical VAR Data'!B4313</f>
        <v>39323</v>
      </c>
      <c r="C4092" s="292" t="str">
        <f>'Historical VAR Data'!F4313</f>
        <v>74.91</v>
      </c>
      <c r="D4092" s="329">
        <f t="shared" si="126"/>
        <v>-0.27518142235123366</v>
      </c>
      <c r="E4092" s="329">
        <v>-1.2783342119135463E-2</v>
      </c>
      <c r="G4092">
        <v>4081</v>
      </c>
      <c r="H4092">
        <f t="shared" ca="1" si="127"/>
        <v>8.3514983661873749E-4</v>
      </c>
    </row>
    <row r="4093" spans="2:8">
      <c r="B4093" s="293">
        <f>'Historical VAR Data'!B3882</f>
        <v>39969</v>
      </c>
      <c r="C4093" s="292" t="str">
        <f>'Historical VAR Data'!F3882</f>
        <v>103.35</v>
      </c>
      <c r="D4093" s="329">
        <f t="shared" si="126"/>
        <v>6.4585908529048164E-2</v>
      </c>
      <c r="E4093" s="329">
        <v>-1.2799694335657689E-2</v>
      </c>
      <c r="G4093">
        <v>4082</v>
      </c>
      <c r="H4093">
        <f t="shared" ca="1" si="127"/>
        <v>-1.6112214723150388E-4</v>
      </c>
    </row>
    <row r="4094" spans="2:8">
      <c r="B4094" s="293">
        <f>'Historical VAR Data'!B1422</f>
        <v>43614</v>
      </c>
      <c r="C4094" s="292" t="str">
        <f>'Historical VAR Data'!F1422</f>
        <v>97.08</v>
      </c>
      <c r="D4094" s="329">
        <f t="shared" si="126"/>
        <v>-0.75076378013401457</v>
      </c>
      <c r="E4094" s="329">
        <v>-1.2812690665039711E-2</v>
      </c>
      <c r="G4094">
        <v>4083</v>
      </c>
      <c r="H4094">
        <f t="shared" ca="1" si="127"/>
        <v>-7.5365302713608197E-3</v>
      </c>
    </row>
    <row r="4095" spans="2:8">
      <c r="B4095" s="293">
        <f>'Historical VAR Data'!B73</f>
        <v>45607</v>
      </c>
      <c r="C4095" s="292" t="str">
        <f>'Historical VAR Data'!F73</f>
        <v>389.51</v>
      </c>
      <c r="D4095" s="329">
        <f t="shared" si="126"/>
        <v>3.1139628221377267</v>
      </c>
      <c r="E4095" s="329">
        <v>-1.2824086980763875E-2</v>
      </c>
      <c r="G4095">
        <v>4084</v>
      </c>
      <c r="H4095">
        <f t="shared" ca="1" si="127"/>
        <v>2.3197804179460713E-2</v>
      </c>
    </row>
    <row r="4096" spans="2:8">
      <c r="B4096" s="293">
        <f>'Historical VAR Data'!B3695</f>
        <v>40247</v>
      </c>
      <c r="C4096" s="292" t="str">
        <f>'Historical VAR Data'!F3695</f>
        <v>94.68</v>
      </c>
      <c r="D4096" s="329">
        <f t="shared" si="126"/>
        <v>0.10853530031612235</v>
      </c>
      <c r="E4096" s="329">
        <v>-1.2824522990303303E-2</v>
      </c>
      <c r="G4096">
        <v>4085</v>
      </c>
      <c r="H4096">
        <f t="shared" ca="1" si="127"/>
        <v>2.0888910195179359E-2</v>
      </c>
    </row>
    <row r="4097" spans="2:8">
      <c r="B4097" s="293">
        <f>'Historical VAR Data'!B3401</f>
        <v>40675</v>
      </c>
      <c r="C4097" s="292" t="str">
        <f>'Historical VAR Data'!F3401</f>
        <v>85.41</v>
      </c>
      <c r="D4097" s="329">
        <f t="shared" si="126"/>
        <v>-4.9838691734342015E-2</v>
      </c>
      <c r="E4097" s="329">
        <v>-1.282940360610263E-2</v>
      </c>
      <c r="G4097">
        <v>4086</v>
      </c>
      <c r="H4097">
        <f t="shared" ca="1" si="127"/>
        <v>-1.0395969371742962E-2</v>
      </c>
    </row>
    <row r="4098" spans="2:8">
      <c r="B4098" s="293">
        <f>'Historical VAR Data'!B3905</f>
        <v>39938</v>
      </c>
      <c r="C4098" s="292" t="str">
        <f>'Historical VAR Data'!F3905</f>
        <v>89.89</v>
      </c>
      <c r="D4098" s="329">
        <f t="shared" si="126"/>
        <v>9.4484354072811458E-2</v>
      </c>
      <c r="E4098" s="329">
        <v>-1.2848671205798393E-2</v>
      </c>
      <c r="G4098">
        <v>4087</v>
      </c>
      <c r="H4098">
        <f t="shared" ca="1" si="127"/>
        <v>2.3611507344379602E-2</v>
      </c>
    </row>
    <row r="4099" spans="2:8">
      <c r="B4099" s="293">
        <f>'Historical VAR Data'!B2069</f>
        <v>42656</v>
      </c>
      <c r="C4099" s="292" t="str">
        <f>'Historical VAR Data'!F2069</f>
        <v>82.13</v>
      </c>
      <c r="D4099" s="329">
        <f t="shared" si="126"/>
        <v>1.9488579940416997E-2</v>
      </c>
      <c r="E4099" s="329">
        <v>-1.2860576923077011E-2</v>
      </c>
      <c r="G4099">
        <v>4088</v>
      </c>
      <c r="H4099">
        <f t="shared" ca="1" si="127"/>
        <v>-9.7866413943379273E-3</v>
      </c>
    </row>
    <row r="4100" spans="2:8">
      <c r="B4100" s="293">
        <f>'Historical VAR Data'!B1491</f>
        <v>43507</v>
      </c>
      <c r="C4100" s="292" t="str">
        <f>'Historical VAR Data'!F1491</f>
        <v>80.56</v>
      </c>
      <c r="D4100" s="329">
        <f t="shared" si="126"/>
        <v>-0.3385335413416537</v>
      </c>
      <c r="E4100" s="329">
        <v>-1.2866070334517794E-2</v>
      </c>
      <c r="G4100">
        <v>4089</v>
      </c>
      <c r="H4100">
        <f t="shared" ca="1" si="127"/>
        <v>-1.1707841073413909E-2</v>
      </c>
    </row>
    <row r="4101" spans="2:8">
      <c r="B4101" s="293">
        <f>'Historical VAR Data'!B816</f>
        <v>44509</v>
      </c>
      <c r="C4101" s="292" t="str">
        <f>'Historical VAR Data'!F816</f>
        <v>121.79</v>
      </c>
      <c r="D4101" s="329">
        <f t="shared" si="126"/>
        <v>1.1243676957962674</v>
      </c>
      <c r="E4101" s="329">
        <v>-1.2887015723780103E-2</v>
      </c>
      <c r="G4101">
        <v>4090</v>
      </c>
      <c r="H4101">
        <f t="shared" ca="1" si="127"/>
        <v>-2.117437209992579E-2</v>
      </c>
    </row>
    <row r="4102" spans="2:8">
      <c r="B4102" s="293">
        <f>'Historical VAR Data'!B4647</f>
        <v>38834</v>
      </c>
      <c r="C4102" s="292" t="str">
        <f>'Historical VAR Data'!F4647</f>
        <v>57.33</v>
      </c>
      <c r="D4102" s="329">
        <f t="shared" si="126"/>
        <v>-0.20935043442283832</v>
      </c>
      <c r="E4102" s="329">
        <v>-1.2913223140495868E-2</v>
      </c>
      <c r="G4102">
        <v>4091</v>
      </c>
      <c r="H4102">
        <f t="shared" ca="1" si="127"/>
        <v>2.0927895919759759E-3</v>
      </c>
    </row>
    <row r="4103" spans="2:8">
      <c r="B4103" s="293">
        <f>'Historical VAR Data'!B4404</f>
        <v>39191</v>
      </c>
      <c r="C4103" s="292" t="str">
        <f>'Historical VAR Data'!F4404</f>
        <v>72.51</v>
      </c>
      <c r="D4103" s="329">
        <f t="shared" si="126"/>
        <v>-0.56421659955526171</v>
      </c>
      <c r="E4103" s="329">
        <v>-1.2932208004355959E-2</v>
      </c>
      <c r="G4103">
        <v>4092</v>
      </c>
      <c r="H4103">
        <f t="shared" ca="1" si="127"/>
        <v>5.2645959399139535E-3</v>
      </c>
    </row>
    <row r="4104" spans="2:8">
      <c r="B4104" s="293">
        <f>'Historical VAR Data'!B463</f>
        <v>45028</v>
      </c>
      <c r="C4104" s="292" t="str">
        <f>'Historical VAR Data'!F463</f>
        <v>166.39</v>
      </c>
      <c r="D4104" s="329">
        <f t="shared" si="126"/>
        <v>-0.51537834216811329</v>
      </c>
      <c r="E4104" s="329">
        <v>-1.293231298570331E-2</v>
      </c>
      <c r="G4104">
        <v>4093</v>
      </c>
      <c r="H4104">
        <f t="shared" ca="1" si="127"/>
        <v>6.8347759738976539E-3</v>
      </c>
    </row>
    <row r="4105" spans="2:8">
      <c r="B4105" s="293">
        <f>'Historical VAR Data'!B198</f>
        <v>45425</v>
      </c>
      <c r="C4105" s="292" t="str">
        <f>'Historical VAR Data'!F198</f>
        <v>343.34</v>
      </c>
      <c r="D4105" s="329">
        <f t="shared" si="126"/>
        <v>2.8174338447854121</v>
      </c>
      <c r="E4105" s="329">
        <v>-1.2936982520699173E-2</v>
      </c>
      <c r="G4105">
        <v>4094</v>
      </c>
      <c r="H4105">
        <f t="shared" ca="1" si="127"/>
        <v>1.8026396476262647E-3</v>
      </c>
    </row>
    <row r="4106" spans="2:8">
      <c r="B4106" s="293">
        <f>'Historical VAR Data'!B3422</f>
        <v>40641</v>
      </c>
      <c r="C4106" s="292" t="str">
        <f>'Historical VAR Data'!F3422</f>
        <v>89.94</v>
      </c>
      <c r="D4106" s="329">
        <f t="shared" si="126"/>
        <v>0.34138702460850112</v>
      </c>
      <c r="E4106" s="329">
        <v>-1.2949956101843798E-2</v>
      </c>
      <c r="G4106">
        <v>4095</v>
      </c>
      <c r="H4106">
        <f t="shared" ca="1" si="127"/>
        <v>-1.5414782824905871E-2</v>
      </c>
    </row>
    <row r="4107" spans="2:8">
      <c r="B4107" s="293">
        <f>'Historical VAR Data'!B2850</f>
        <v>41488</v>
      </c>
      <c r="C4107" s="292" t="str">
        <f>'Historical VAR Data'!F2850</f>
        <v>67.05</v>
      </c>
      <c r="D4107" s="329">
        <f t="shared" si="126"/>
        <v>-0.33620433620433626</v>
      </c>
      <c r="E4107" s="329">
        <v>-1.2954511997644776E-2</v>
      </c>
      <c r="G4107">
        <v>4096</v>
      </c>
      <c r="H4107">
        <f t="shared" ca="1" si="127"/>
        <v>-3.0672667178964379E-2</v>
      </c>
    </row>
    <row r="4108" spans="2:8">
      <c r="B4108" s="293">
        <f>'Historical VAR Data'!B1584</f>
        <v>43369</v>
      </c>
      <c r="C4108" s="292" t="str">
        <f>'Historical VAR Data'!F1584</f>
        <v>101.01</v>
      </c>
      <c r="D4108" s="329">
        <f t="shared" ref="D4108:D4171" si="128">(C4108-C4109)/C4109</f>
        <v>0.12860335195530731</v>
      </c>
      <c r="E4108" s="329">
        <v>-1.299589603283172E-2</v>
      </c>
      <c r="G4108">
        <v>4097</v>
      </c>
      <c r="H4108">
        <f t="shared" ca="1" si="127"/>
        <v>-1.9421452694585409E-2</v>
      </c>
    </row>
    <row r="4109" spans="2:8">
      <c r="B4109" s="293">
        <f>'Historical VAR Data'!B3351</f>
        <v>40745</v>
      </c>
      <c r="C4109" s="292" t="str">
        <f>'Historical VAR Data'!F3351</f>
        <v>89.50</v>
      </c>
      <c r="D4109" s="329">
        <f t="shared" si="128"/>
        <v>-1.6375425870974777E-2</v>
      </c>
      <c r="E4109" s="329">
        <v>-1.3012792236435892E-2</v>
      </c>
      <c r="G4109">
        <v>4098</v>
      </c>
      <c r="H4109">
        <f t="shared" ref="H4109:H4172" ca="1" si="129">_xlfn.NORM.INV(RAND(),N$12,N$13)</f>
        <v>-2.6961185677913842E-3</v>
      </c>
    </row>
    <row r="4110" spans="2:8">
      <c r="B4110" s="293">
        <f>'Historical VAR Data'!B3481</f>
        <v>40556</v>
      </c>
      <c r="C4110" s="292" t="str">
        <f>'Historical VAR Data'!F3481</f>
        <v>90.99</v>
      </c>
      <c r="D4110" s="329">
        <f t="shared" si="128"/>
        <v>1.453883495145631</v>
      </c>
      <c r="E4110" s="329">
        <v>-1.3016596160104164E-2</v>
      </c>
      <c r="G4110">
        <v>4099</v>
      </c>
      <c r="H4110">
        <f t="shared" ca="1" si="129"/>
        <v>-2.3997869723405112E-3</v>
      </c>
    </row>
    <row r="4111" spans="2:8">
      <c r="B4111" s="293">
        <f>'Historical VAR Data'!B4846</f>
        <v>38538</v>
      </c>
      <c r="C4111" s="292" t="str">
        <f>'Historical VAR Data'!F4846</f>
        <v>37.08</v>
      </c>
      <c r="D4111" s="329">
        <f t="shared" si="128"/>
        <v>-0.60778506452295333</v>
      </c>
      <c r="E4111" s="329">
        <v>-1.3042321000798562E-2</v>
      </c>
      <c r="G4111">
        <v>4100</v>
      </c>
      <c r="H4111">
        <f t="shared" ca="1" si="129"/>
        <v>-1.4411241101861387E-2</v>
      </c>
    </row>
    <row r="4112" spans="2:8">
      <c r="B4112" s="293">
        <f>'Historical VAR Data'!B3693</f>
        <v>40249</v>
      </c>
      <c r="C4112" s="292" t="str">
        <f>'Historical VAR Data'!F3693</f>
        <v>94.54</v>
      </c>
      <c r="D4112" s="329">
        <f t="shared" si="128"/>
        <v>-3.8445890968266755E-2</v>
      </c>
      <c r="E4112" s="329">
        <v>-1.3049378849566759E-2</v>
      </c>
      <c r="G4112">
        <v>4101</v>
      </c>
      <c r="H4112">
        <f t="shared" ca="1" si="129"/>
        <v>-1.3779786072592046E-2</v>
      </c>
    </row>
    <row r="4113" spans="2:8">
      <c r="B4113" s="293">
        <f>'Historical VAR Data'!B3762</f>
        <v>40144</v>
      </c>
      <c r="C4113" s="292" t="str">
        <f>'Historical VAR Data'!F3762</f>
        <v>98.32</v>
      </c>
      <c r="D4113" s="329">
        <f t="shared" si="128"/>
        <v>0.32721382289416839</v>
      </c>
      <c r="E4113" s="329">
        <v>-1.304958843605713E-2</v>
      </c>
      <c r="G4113">
        <v>4102</v>
      </c>
      <c r="H4113">
        <f t="shared" ca="1" si="129"/>
        <v>1.7529805412434884E-2</v>
      </c>
    </row>
    <row r="4114" spans="2:8">
      <c r="B4114" s="293">
        <f>'Historical VAR Data'!B2571</f>
        <v>41904</v>
      </c>
      <c r="C4114" s="292" t="str">
        <f>'Historical VAR Data'!F2571</f>
        <v>74.08</v>
      </c>
      <c r="D4114" s="329">
        <f t="shared" si="128"/>
        <v>-5.738643593332491E-2</v>
      </c>
      <c r="E4114" s="329">
        <v>-1.3056221689315268E-2</v>
      </c>
      <c r="G4114">
        <v>4103</v>
      </c>
      <c r="H4114">
        <f t="shared" ca="1" si="129"/>
        <v>1.1505110091915719E-2</v>
      </c>
    </row>
    <row r="4115" spans="2:8">
      <c r="B4115" s="293">
        <f>'Historical VAR Data'!B2894</f>
        <v>41428</v>
      </c>
      <c r="C4115" s="292" t="str">
        <f>'Historical VAR Data'!F2894</f>
        <v>78.59</v>
      </c>
      <c r="D4115" s="329">
        <f t="shared" si="128"/>
        <v>1.0284098213137898E-2</v>
      </c>
      <c r="E4115" s="329">
        <v>-1.3060404370212133E-2</v>
      </c>
      <c r="G4115">
        <v>4104</v>
      </c>
      <c r="H4115">
        <f t="shared" ca="1" si="129"/>
        <v>-4.7488292587051048E-2</v>
      </c>
    </row>
    <row r="4116" spans="2:8">
      <c r="B4116" s="293">
        <f>'Historical VAR Data'!B3160</f>
        <v>41033</v>
      </c>
      <c r="C4116" s="292" t="str">
        <f>'Historical VAR Data'!F3160</f>
        <v>77.79</v>
      </c>
      <c r="D4116" s="329">
        <f t="shared" si="128"/>
        <v>0.1718891232298887</v>
      </c>
      <c r="E4116" s="329">
        <v>-1.3067749302207396E-2</v>
      </c>
      <c r="G4116">
        <v>4105</v>
      </c>
      <c r="H4116">
        <f t="shared" ca="1" si="129"/>
        <v>-9.0615085257521859E-3</v>
      </c>
    </row>
    <row r="4117" spans="2:8">
      <c r="B4117" s="293">
        <f>'Historical VAR Data'!B1142</f>
        <v>44032</v>
      </c>
      <c r="C4117" s="292" t="str">
        <f>'Historical VAR Data'!F1142</f>
        <v>66.38</v>
      </c>
      <c r="D4117" s="329">
        <f t="shared" si="128"/>
        <v>-8.2008021020605823E-2</v>
      </c>
      <c r="E4117" s="329">
        <v>-1.3083556348498507E-2</v>
      </c>
      <c r="G4117">
        <v>4106</v>
      </c>
      <c r="H4117">
        <f t="shared" ca="1" si="129"/>
        <v>1.0342461147591415E-2</v>
      </c>
    </row>
    <row r="4118" spans="2:8">
      <c r="B4118" s="293">
        <f>'Historical VAR Data'!B2410</f>
        <v>42150</v>
      </c>
      <c r="C4118" s="292" t="str">
        <f>'Historical VAR Data'!F2410</f>
        <v>72.31</v>
      </c>
      <c r="D4118" s="329">
        <f t="shared" si="128"/>
        <v>-0.16510795520147786</v>
      </c>
      <c r="E4118" s="329">
        <v>-1.3102224648560035E-2</v>
      </c>
      <c r="G4118">
        <v>4107</v>
      </c>
      <c r="H4118">
        <f t="shared" ca="1" si="129"/>
        <v>5.9347644699694465E-3</v>
      </c>
    </row>
    <row r="4119" spans="2:8">
      <c r="B4119" s="293">
        <f>'Historical VAR Data'!B3466</f>
        <v>40578</v>
      </c>
      <c r="C4119" s="292" t="str">
        <f>'Historical VAR Data'!F3466</f>
        <v>86.61</v>
      </c>
      <c r="D4119" s="329">
        <f t="shared" si="128"/>
        <v>-0.45661584792019572</v>
      </c>
      <c r="E4119" s="329">
        <v>-1.3103919781221577E-2</v>
      </c>
      <c r="G4119">
        <v>4108</v>
      </c>
      <c r="H4119">
        <f t="shared" ca="1" si="129"/>
        <v>-2.742855903729489E-3</v>
      </c>
    </row>
    <row r="4120" spans="2:8">
      <c r="B4120" s="293">
        <f>'Historical VAR Data'!B603</f>
        <v>44820</v>
      </c>
      <c r="C4120" s="292" t="str">
        <f>'Historical VAR Data'!F603</f>
        <v>159.39</v>
      </c>
      <c r="D4120" s="329">
        <f t="shared" si="128"/>
        <v>0.64523121387283233</v>
      </c>
      <c r="E4120" s="329">
        <v>-1.31261222215343E-2</v>
      </c>
      <c r="G4120">
        <v>4109</v>
      </c>
      <c r="H4120">
        <f t="shared" ca="1" si="129"/>
        <v>-1.153388854177915E-2</v>
      </c>
    </row>
    <row r="4121" spans="2:8">
      <c r="B4121" s="293">
        <f>'Historical VAR Data'!B1834</f>
        <v>43000</v>
      </c>
      <c r="C4121" s="292" t="str">
        <f>'Historical VAR Data'!F1834</f>
        <v>96.88</v>
      </c>
      <c r="D4121" s="329">
        <f t="shared" si="128"/>
        <v>-6.9700697006970765E-3</v>
      </c>
      <c r="E4121" s="329">
        <v>-1.3140470612203385E-2</v>
      </c>
      <c r="G4121">
        <v>4110</v>
      </c>
      <c r="H4121">
        <f t="shared" ca="1" si="129"/>
        <v>-2.9164645089326507E-2</v>
      </c>
    </row>
    <row r="4122" spans="2:8">
      <c r="B4122" s="293">
        <f>'Historical VAR Data'!B1672</f>
        <v>43241</v>
      </c>
      <c r="C4122" s="292" t="str">
        <f>'Historical VAR Data'!F1672</f>
        <v>97.56</v>
      </c>
      <c r="D4122" s="329">
        <f t="shared" si="128"/>
        <v>0.27579442918791686</v>
      </c>
      <c r="E4122" s="329">
        <v>-1.3149908962168695E-2</v>
      </c>
      <c r="G4122">
        <v>4111</v>
      </c>
      <c r="H4122">
        <f t="shared" ca="1" si="129"/>
        <v>6.2898231137383433E-3</v>
      </c>
    </row>
    <row r="4123" spans="2:8">
      <c r="B4123" s="293">
        <f>'Historical VAR Data'!B3995</f>
        <v>39794</v>
      </c>
      <c r="C4123" s="292" t="str">
        <f>'Historical VAR Data'!F3995</f>
        <v>76.47</v>
      </c>
      <c r="D4123" s="329">
        <f t="shared" si="128"/>
        <v>-0.14175084175084171</v>
      </c>
      <c r="E4123" s="329">
        <v>-1.316298877274482E-2</v>
      </c>
      <c r="G4123">
        <v>4112</v>
      </c>
      <c r="H4123">
        <f t="shared" ca="1" si="129"/>
        <v>-1.4844587056900125E-2</v>
      </c>
    </row>
    <row r="4124" spans="2:8">
      <c r="B4124" s="293">
        <f>'Historical VAR Data'!B1638</f>
        <v>43287</v>
      </c>
      <c r="C4124" s="292" t="str">
        <f>'Historical VAR Data'!F1638</f>
        <v>89.10</v>
      </c>
      <c r="D4124" s="329">
        <f t="shared" si="128"/>
        <v>5.4812359417544636E-2</v>
      </c>
      <c r="E4124" s="329">
        <v>-1.3179754125595435E-2</v>
      </c>
      <c r="G4124">
        <v>4113</v>
      </c>
      <c r="H4124">
        <f t="shared" ca="1" si="129"/>
        <v>1.5978961736238664E-2</v>
      </c>
    </row>
    <row r="4125" spans="2:8">
      <c r="B4125" s="293">
        <f>'Historical VAR Data'!B3224</f>
        <v>40938</v>
      </c>
      <c r="C4125" s="292" t="str">
        <f>'Historical VAR Data'!F3224</f>
        <v>84.47</v>
      </c>
      <c r="D4125" s="329">
        <f t="shared" si="128"/>
        <v>-8.1048738033072262E-2</v>
      </c>
      <c r="E4125" s="329">
        <v>-1.3200934579439201E-2</v>
      </c>
      <c r="G4125">
        <v>4114</v>
      </c>
      <c r="H4125">
        <f t="shared" ca="1" si="129"/>
        <v>1.4644393200019001E-3</v>
      </c>
    </row>
    <row r="4126" spans="2:8">
      <c r="B4126" s="293">
        <f>'Historical VAR Data'!B1432</f>
        <v>43600</v>
      </c>
      <c r="C4126" s="292" t="str">
        <f>'Historical VAR Data'!F1432</f>
        <v>91.92</v>
      </c>
      <c r="D4126" s="329">
        <f t="shared" si="128"/>
        <v>0.13243809289146236</v>
      </c>
      <c r="E4126" s="329">
        <v>-1.3204508856682812E-2</v>
      </c>
      <c r="G4126">
        <v>4115</v>
      </c>
      <c r="H4126">
        <f t="shared" ca="1" si="129"/>
        <v>2.1587567348395368E-3</v>
      </c>
    </row>
    <row r="4127" spans="2:8">
      <c r="B4127" s="293">
        <f>'Historical VAR Data'!B2914</f>
        <v>41400</v>
      </c>
      <c r="C4127" s="292" t="str">
        <f>'Historical VAR Data'!F2914</f>
        <v>81.17</v>
      </c>
      <c r="D4127" s="329">
        <f t="shared" si="128"/>
        <v>-0.27319126074498568</v>
      </c>
      <c r="E4127" s="329">
        <v>-1.3250668611718981E-2</v>
      </c>
      <c r="G4127">
        <v>4116</v>
      </c>
      <c r="H4127">
        <f t="shared" ca="1" si="129"/>
        <v>1.1840625263838203E-2</v>
      </c>
    </row>
    <row r="4128" spans="2:8">
      <c r="B4128" s="293">
        <f>'Historical VAR Data'!B799</f>
        <v>44533</v>
      </c>
      <c r="C4128" s="292" t="str">
        <f>'Historical VAR Data'!F799</f>
        <v>111.68</v>
      </c>
      <c r="D4128" s="329">
        <f t="shared" si="128"/>
        <v>-0.10123933687429582</v>
      </c>
      <c r="E4128" s="329">
        <v>-1.3253224951404841E-2</v>
      </c>
      <c r="G4128">
        <v>4117</v>
      </c>
      <c r="H4128">
        <f t="shared" ca="1" si="129"/>
        <v>-1.5798161380968898E-3</v>
      </c>
    </row>
    <row r="4129" spans="2:8">
      <c r="B4129" s="293">
        <f>'Historical VAR Data'!B824</f>
        <v>44496</v>
      </c>
      <c r="C4129" s="292" t="str">
        <f>'Historical VAR Data'!F824</f>
        <v>124.26</v>
      </c>
      <c r="D4129" s="329">
        <f t="shared" si="128"/>
        <v>0.75831328710909862</v>
      </c>
      <c r="E4129" s="329">
        <v>-1.326133566266975E-2</v>
      </c>
      <c r="G4129">
        <v>4118</v>
      </c>
      <c r="H4129">
        <f t="shared" ca="1" si="129"/>
        <v>-2.4379260088457283E-2</v>
      </c>
    </row>
    <row r="4130" spans="2:8">
      <c r="B4130" s="293">
        <f>'Historical VAR Data'!B4394</f>
        <v>39209</v>
      </c>
      <c r="C4130" s="292" t="str">
        <f>'Historical VAR Data'!F4394</f>
        <v>70.67</v>
      </c>
      <c r="D4130" s="329">
        <f t="shared" si="128"/>
        <v>-0.47418154761904763</v>
      </c>
      <c r="E4130" s="329">
        <v>-1.3264451270594845E-2</v>
      </c>
      <c r="G4130">
        <v>4119</v>
      </c>
      <c r="H4130">
        <f t="shared" ca="1" si="129"/>
        <v>-5.4181813860036669E-2</v>
      </c>
    </row>
    <row r="4131" spans="2:8">
      <c r="B4131" s="293">
        <f>'Historical VAR Data'!B687</f>
        <v>44699</v>
      </c>
      <c r="C4131" s="292" t="str">
        <f>'Historical VAR Data'!F687</f>
        <v>134.40</v>
      </c>
      <c r="D4131" s="329">
        <f t="shared" si="128"/>
        <v>0.36391313172315809</v>
      </c>
      <c r="E4131" s="329">
        <v>-1.3288304823434419E-2</v>
      </c>
      <c r="G4131">
        <v>4120</v>
      </c>
      <c r="H4131">
        <f t="shared" ca="1" si="129"/>
        <v>1.0053951615973639E-2</v>
      </c>
    </row>
    <row r="4132" spans="2:8">
      <c r="B4132" s="293">
        <f>'Historical VAR Data'!B1602</f>
        <v>43341</v>
      </c>
      <c r="C4132" s="292" t="str">
        <f>'Historical VAR Data'!F1602</f>
        <v>98.54</v>
      </c>
      <c r="D4132" s="329">
        <f t="shared" si="128"/>
        <v>-2.1838395870557761E-2</v>
      </c>
      <c r="E4132" s="329">
        <v>-1.3317312506258118E-2</v>
      </c>
      <c r="G4132">
        <v>4121</v>
      </c>
      <c r="H4132">
        <f t="shared" ca="1" si="129"/>
        <v>-5.1837137969576409E-3</v>
      </c>
    </row>
    <row r="4133" spans="2:8">
      <c r="B4133" s="293">
        <f>'Historical VAR Data'!B1580</f>
        <v>43376</v>
      </c>
      <c r="C4133" s="292" t="str">
        <f>'Historical VAR Data'!F1580</f>
        <v>100.74</v>
      </c>
      <c r="D4133" s="329">
        <f t="shared" si="128"/>
        <v>0.16502833352607837</v>
      </c>
      <c r="E4133" s="329">
        <v>-1.332027424094025E-2</v>
      </c>
      <c r="G4133">
        <v>4122</v>
      </c>
      <c r="H4133">
        <f t="shared" ca="1" si="129"/>
        <v>1.1218329178890587E-2</v>
      </c>
    </row>
    <row r="4134" spans="2:8">
      <c r="B4134" s="293">
        <f>'Historical VAR Data'!B3455</f>
        <v>40595</v>
      </c>
      <c r="C4134" s="292" t="str">
        <f>'Historical VAR Data'!F3455</f>
        <v>86.47</v>
      </c>
      <c r="D4134" s="329">
        <f t="shared" si="128"/>
        <v>-0.58652512791086886</v>
      </c>
      <c r="E4134" s="329">
        <v>-1.3350068461889568E-2</v>
      </c>
      <c r="G4134">
        <v>4123</v>
      </c>
      <c r="H4134">
        <f t="shared" ca="1" si="129"/>
        <v>-4.1355266752737888E-3</v>
      </c>
    </row>
    <row r="4135" spans="2:8">
      <c r="B4135" s="293">
        <f>'Historical VAR Data'!B370</f>
        <v>45163</v>
      </c>
      <c r="C4135" s="292" t="str">
        <f>'Historical VAR Data'!F370</f>
        <v>209.13</v>
      </c>
      <c r="D4135" s="329">
        <f t="shared" si="128"/>
        <v>0.33527008044949552</v>
      </c>
      <c r="E4135" s="329">
        <v>-1.335157576901308E-2</v>
      </c>
      <c r="G4135">
        <v>4124</v>
      </c>
      <c r="H4135">
        <f t="shared" ca="1" si="129"/>
        <v>-2.6209633510586446E-4</v>
      </c>
    </row>
    <row r="4136" spans="2:8">
      <c r="B4136" s="293">
        <f>'Historical VAR Data'!B541</f>
        <v>44911</v>
      </c>
      <c r="C4136" s="292" t="str">
        <f>'Historical VAR Data'!F541</f>
        <v>156.62</v>
      </c>
      <c r="D4136" s="329">
        <f t="shared" si="128"/>
        <v>-0.55245035005000709</v>
      </c>
      <c r="E4136" s="329">
        <v>-1.3355171979337308E-2</v>
      </c>
      <c r="G4136">
        <v>4125</v>
      </c>
      <c r="H4136">
        <f t="shared" ca="1" si="129"/>
        <v>3.4852889250361084E-2</v>
      </c>
    </row>
    <row r="4137" spans="2:8">
      <c r="B4137" s="293">
        <f>'Historical VAR Data'!B172</f>
        <v>45463</v>
      </c>
      <c r="C4137" s="292" t="str">
        <f>'Historical VAR Data'!F172</f>
        <v>349.95</v>
      </c>
      <c r="D4137" s="329">
        <f t="shared" si="128"/>
        <v>3.022413793103448</v>
      </c>
      <c r="E4137" s="329">
        <v>-1.3363782457921027E-2</v>
      </c>
      <c r="G4137">
        <v>4126</v>
      </c>
      <c r="H4137">
        <f t="shared" ca="1" si="129"/>
        <v>8.5477185892057477E-3</v>
      </c>
    </row>
    <row r="4138" spans="2:8">
      <c r="B4138" s="293">
        <f>'Historical VAR Data'!B3444</f>
        <v>40611</v>
      </c>
      <c r="C4138" s="292" t="str">
        <f>'Historical VAR Data'!F3444</f>
        <v>87.00</v>
      </c>
      <c r="D4138" s="329">
        <f t="shared" si="128"/>
        <v>-0.3861567769702956</v>
      </c>
      <c r="E4138" s="329">
        <v>-1.3381719210705452E-2</v>
      </c>
      <c r="G4138">
        <v>4127</v>
      </c>
      <c r="H4138">
        <f t="shared" ca="1" si="129"/>
        <v>-1.2555989357708139E-2</v>
      </c>
    </row>
    <row r="4139" spans="2:8">
      <c r="B4139" s="293">
        <f>'Historical VAR Data'!B627</f>
        <v>44784</v>
      </c>
      <c r="C4139" s="292" t="str">
        <f>'Historical VAR Data'!F627</f>
        <v>141.73</v>
      </c>
      <c r="D4139" s="329">
        <f t="shared" si="128"/>
        <v>0.39994073488739623</v>
      </c>
      <c r="E4139" s="329">
        <v>-1.3434498120562487E-2</v>
      </c>
      <c r="G4139">
        <v>4128</v>
      </c>
      <c r="H4139">
        <f t="shared" ca="1" si="129"/>
        <v>-8.1772766758755246E-3</v>
      </c>
    </row>
    <row r="4140" spans="2:8">
      <c r="B4140" s="293">
        <f>'Historical VAR Data'!B3545</f>
        <v>40463</v>
      </c>
      <c r="C4140" s="292" t="str">
        <f>'Historical VAR Data'!F3545</f>
        <v>101.24</v>
      </c>
      <c r="D4140" s="329">
        <f t="shared" si="128"/>
        <v>-0.71234550362267368</v>
      </c>
      <c r="E4140" s="329">
        <v>-1.3447671019294578E-2</v>
      </c>
      <c r="G4140">
        <v>4129</v>
      </c>
      <c r="H4140">
        <f t="shared" ca="1" si="129"/>
        <v>-1.1273665307698797E-2</v>
      </c>
    </row>
    <row r="4141" spans="2:8">
      <c r="B4141" s="293">
        <f>'Historical VAR Data'!B186</f>
        <v>45442</v>
      </c>
      <c r="C4141" s="292" t="str">
        <f>'Historical VAR Data'!F186</f>
        <v>351.95</v>
      </c>
      <c r="D4141" s="329">
        <f t="shared" si="128"/>
        <v>8.0615345005149326</v>
      </c>
      <c r="E4141" s="329">
        <v>-1.3454800280308371E-2</v>
      </c>
      <c r="G4141">
        <v>4130</v>
      </c>
      <c r="H4141">
        <f t="shared" ca="1" si="129"/>
        <v>4.6038455666726381E-3</v>
      </c>
    </row>
    <row r="4142" spans="2:8">
      <c r="B4142" s="293">
        <f>'Historical VAR Data'!B4949</f>
        <v>38391</v>
      </c>
      <c r="C4142" s="292" t="str">
        <f>'Historical VAR Data'!F4949</f>
        <v>38.84</v>
      </c>
      <c r="D4142" s="329">
        <f t="shared" si="128"/>
        <v>-0.89566432063611445</v>
      </c>
      <c r="E4142" s="329">
        <v>-1.3462026924053697E-2</v>
      </c>
      <c r="G4142">
        <v>4131</v>
      </c>
      <c r="H4142">
        <f t="shared" ca="1" si="129"/>
        <v>7.7411040448299145E-3</v>
      </c>
    </row>
    <row r="4143" spans="2:8">
      <c r="B4143" s="293">
        <f>'Historical VAR Data'!B154</f>
        <v>45489</v>
      </c>
      <c r="C4143" s="292" t="str">
        <f>'Historical VAR Data'!F154</f>
        <v>372.26</v>
      </c>
      <c r="D4143" s="329">
        <f t="shared" si="128"/>
        <v>8.4219185016451537</v>
      </c>
      <c r="E4143" s="329">
        <v>-1.3462659670323805E-2</v>
      </c>
      <c r="G4143">
        <v>4132</v>
      </c>
      <c r="H4143">
        <f t="shared" ca="1" si="129"/>
        <v>-2.1795378439669975E-2</v>
      </c>
    </row>
    <row r="4144" spans="2:8">
      <c r="B4144" s="293">
        <f>'Historical VAR Data'!B4924</f>
        <v>38426</v>
      </c>
      <c r="C4144" s="292" t="str">
        <f>'Historical VAR Data'!F4924</f>
        <v>39.51</v>
      </c>
      <c r="D4144" s="329">
        <f t="shared" si="128"/>
        <v>-0.52190222652468543</v>
      </c>
      <c r="E4144" s="329">
        <v>-1.348314606741571E-2</v>
      </c>
      <c r="G4144">
        <v>4133</v>
      </c>
      <c r="H4144">
        <f t="shared" ca="1" si="129"/>
        <v>1.4339836970633968E-3</v>
      </c>
    </row>
    <row r="4145" spans="2:8">
      <c r="B4145" s="293">
        <f>'Historical VAR Data'!B2652</f>
        <v>41786</v>
      </c>
      <c r="C4145" s="292" t="str">
        <f>'Historical VAR Data'!F2652</f>
        <v>82.64</v>
      </c>
      <c r="D4145" s="329">
        <f t="shared" si="128"/>
        <v>1.2102142079154201E-4</v>
      </c>
      <c r="E4145" s="329">
        <v>-1.3489315984242516E-2</v>
      </c>
      <c r="G4145">
        <v>4134</v>
      </c>
      <c r="H4145">
        <f t="shared" ca="1" si="129"/>
        <v>2.8013929070370433E-3</v>
      </c>
    </row>
    <row r="4146" spans="2:8">
      <c r="B4146" s="293">
        <f>'Historical VAR Data'!B3064</f>
        <v>41172</v>
      </c>
      <c r="C4146" s="292" t="str">
        <f>'Historical VAR Data'!F3064</f>
        <v>82.63</v>
      </c>
      <c r="D4146" s="329">
        <f t="shared" si="128"/>
        <v>0.10793778492893534</v>
      </c>
      <c r="E4146" s="329">
        <v>-1.3490926456542617E-2</v>
      </c>
      <c r="G4146">
        <v>4135</v>
      </c>
      <c r="H4146">
        <f t="shared" ca="1" si="129"/>
        <v>-3.0203760184903485E-2</v>
      </c>
    </row>
    <row r="4147" spans="2:8">
      <c r="B4147" s="293">
        <f>'Historical VAR Data'!B2249</f>
        <v>42387</v>
      </c>
      <c r="C4147" s="292" t="str">
        <f>'Historical VAR Data'!F2249</f>
        <v>74.58</v>
      </c>
      <c r="D4147" s="329">
        <f t="shared" si="128"/>
        <v>-0.40691848906560635</v>
      </c>
      <c r="E4147" s="329">
        <v>-1.3492063492063441E-2</v>
      </c>
      <c r="G4147">
        <v>4136</v>
      </c>
      <c r="H4147">
        <f t="shared" ca="1" si="129"/>
        <v>1.5620791066211899E-2</v>
      </c>
    </row>
    <row r="4148" spans="2:8">
      <c r="B4148" s="293">
        <f>'Historical VAR Data'!B652</f>
        <v>44748</v>
      </c>
      <c r="C4148" s="292" t="str">
        <f>'Historical VAR Data'!F652</f>
        <v>125.75</v>
      </c>
      <c r="D4148" s="329">
        <f t="shared" si="128"/>
        <v>0.70439143399295201</v>
      </c>
      <c r="E4148" s="329">
        <v>-1.3493370989252365E-2</v>
      </c>
      <c r="G4148">
        <v>4137</v>
      </c>
      <c r="H4148">
        <f t="shared" ca="1" si="129"/>
        <v>-1.0385405631134735E-2</v>
      </c>
    </row>
    <row r="4149" spans="2:8">
      <c r="B4149" s="293">
        <f>'Historical VAR Data'!B2576</f>
        <v>41897</v>
      </c>
      <c r="C4149" s="292" t="str">
        <f>'Historical VAR Data'!F2576</f>
        <v>73.78</v>
      </c>
      <c r="D4149" s="329">
        <f t="shared" si="128"/>
        <v>-0.17803030303030307</v>
      </c>
      <c r="E4149" s="329">
        <v>-1.3504479208450396E-2</v>
      </c>
      <c r="G4149">
        <v>4138</v>
      </c>
      <c r="H4149">
        <f t="shared" ca="1" si="129"/>
        <v>-2.6754910345449225E-2</v>
      </c>
    </row>
    <row r="4150" spans="2:8">
      <c r="B4150" s="293">
        <f>'Historical VAR Data'!B3480</f>
        <v>40557</v>
      </c>
      <c r="C4150" s="292" t="str">
        <f>'Historical VAR Data'!F3480</f>
        <v>89.76</v>
      </c>
      <c r="D4150" s="329">
        <f t="shared" si="128"/>
        <v>0.12919864133853329</v>
      </c>
      <c r="E4150" s="329">
        <v>-1.3517969007583138E-2</v>
      </c>
      <c r="G4150">
        <v>4139</v>
      </c>
      <c r="H4150">
        <f t="shared" ca="1" si="129"/>
        <v>-7.3230753750552898E-3</v>
      </c>
    </row>
    <row r="4151" spans="2:8">
      <c r="B4151" s="293">
        <f>'Historical VAR Data'!B1013</f>
        <v>44216</v>
      </c>
      <c r="C4151" s="292" t="str">
        <f>'Historical VAR Data'!F1013</f>
        <v>79.49</v>
      </c>
      <c r="D4151" s="329">
        <f t="shared" si="128"/>
        <v>-7.623474723997678E-2</v>
      </c>
      <c r="E4151" s="329">
        <v>-1.3526929759245514E-2</v>
      </c>
      <c r="G4151">
        <v>4140</v>
      </c>
      <c r="H4151">
        <f t="shared" ca="1" si="129"/>
        <v>2.673022480361649E-2</v>
      </c>
    </row>
    <row r="4152" spans="2:8">
      <c r="B4152" s="293">
        <f>'Historical VAR Data'!B3084</f>
        <v>41143</v>
      </c>
      <c r="C4152" s="292" t="str">
        <f>'Historical VAR Data'!F3084</f>
        <v>86.05</v>
      </c>
      <c r="D4152" s="329">
        <f t="shared" si="128"/>
        <v>9.0290806754220916E-3</v>
      </c>
      <c r="E4152" s="329">
        <v>-1.3527456150407048E-2</v>
      </c>
      <c r="G4152">
        <v>4141</v>
      </c>
      <c r="H4152">
        <f t="shared" ca="1" si="129"/>
        <v>-1.0973227180852512E-2</v>
      </c>
    </row>
    <row r="4153" spans="2:8">
      <c r="B4153" s="293">
        <f>'Historical VAR Data'!B3930</f>
        <v>39896</v>
      </c>
      <c r="C4153" s="292" t="str">
        <f>'Historical VAR Data'!F3930</f>
        <v>85.28</v>
      </c>
      <c r="D4153" s="329">
        <f t="shared" si="128"/>
        <v>1.7418277260797043E-2</v>
      </c>
      <c r="E4153" s="329">
        <v>-1.3533834586466184E-2</v>
      </c>
      <c r="G4153">
        <v>4142</v>
      </c>
      <c r="H4153">
        <f t="shared" ca="1" si="129"/>
        <v>-2.1677956914448264E-3</v>
      </c>
    </row>
    <row r="4154" spans="2:8">
      <c r="B4154" s="293">
        <f>'Historical VAR Data'!B3062</f>
        <v>41176</v>
      </c>
      <c r="C4154" s="292" t="str">
        <f>'Historical VAR Data'!F3062</f>
        <v>83.82</v>
      </c>
      <c r="D4154" s="329">
        <f t="shared" si="128"/>
        <v>-0.69477823902119296</v>
      </c>
      <c r="E4154" s="329">
        <v>-1.353418853713082E-2</v>
      </c>
      <c r="G4154">
        <v>4143</v>
      </c>
      <c r="H4154">
        <f t="shared" ca="1" si="129"/>
        <v>-1.7958494945164123E-2</v>
      </c>
    </row>
    <row r="4155" spans="2:8">
      <c r="B4155" s="293">
        <f>'Historical VAR Data'!B298</f>
        <v>45272</v>
      </c>
      <c r="C4155" s="292" t="str">
        <f>'Historical VAR Data'!F298</f>
        <v>274.62</v>
      </c>
      <c r="D4155" s="329">
        <f t="shared" si="128"/>
        <v>2.6611118517530996</v>
      </c>
      <c r="E4155" s="329">
        <v>-1.3542153094579483E-2</v>
      </c>
      <c r="G4155">
        <v>4144</v>
      </c>
      <c r="H4155">
        <f t="shared" ca="1" si="129"/>
        <v>6.1558095279442995E-4</v>
      </c>
    </row>
    <row r="4156" spans="2:8">
      <c r="B4156" s="293">
        <f>'Historical VAR Data'!B3156</f>
        <v>41039</v>
      </c>
      <c r="C4156" s="292" t="str">
        <f>'Historical VAR Data'!F3156</f>
        <v>75.01</v>
      </c>
      <c r="D4156" s="329">
        <f t="shared" si="128"/>
        <v>1.3957202171830088</v>
      </c>
      <c r="E4156" s="329">
        <v>-1.3545502367175185E-2</v>
      </c>
      <c r="G4156">
        <v>4145</v>
      </c>
      <c r="H4156">
        <f t="shared" ca="1" si="129"/>
        <v>9.3210167890950659E-4</v>
      </c>
    </row>
    <row r="4157" spans="2:8">
      <c r="B4157" s="293">
        <f>'Historical VAR Data'!B5007</f>
        <v>38307</v>
      </c>
      <c r="C4157" s="292" t="str">
        <f>'Historical VAR Data'!F5007</f>
        <v>31.31</v>
      </c>
      <c r="D4157" s="329">
        <f t="shared" si="128"/>
        <v>-0.6549101730408905</v>
      </c>
      <c r="E4157" s="329">
        <v>-1.3547574039067414E-2</v>
      </c>
      <c r="G4157">
        <v>4146</v>
      </c>
      <c r="H4157">
        <f t="shared" ca="1" si="129"/>
        <v>-1.0259859628479825E-2</v>
      </c>
    </row>
    <row r="4158" spans="2:8">
      <c r="B4158" s="293">
        <f>'Historical VAR Data'!B1640</f>
        <v>43285</v>
      </c>
      <c r="C4158" s="292" t="str">
        <f>'Historical VAR Data'!F1640</f>
        <v>90.73</v>
      </c>
      <c r="D4158" s="329">
        <f t="shared" si="128"/>
        <v>0.25093064938646081</v>
      </c>
      <c r="E4158" s="329">
        <v>-1.3589910850184822E-2</v>
      </c>
      <c r="G4158">
        <v>4147</v>
      </c>
      <c r="H4158">
        <f t="shared" ca="1" si="129"/>
        <v>-1.9980662433200205E-2</v>
      </c>
    </row>
    <row r="4159" spans="2:8">
      <c r="B4159" s="293">
        <f>'Historical VAR Data'!B2283</f>
        <v>42338</v>
      </c>
      <c r="C4159" s="292" t="str">
        <f>'Historical VAR Data'!F2283</f>
        <v>72.53</v>
      </c>
      <c r="D4159" s="329">
        <f t="shared" si="128"/>
        <v>-0.67508847377144643</v>
      </c>
      <c r="E4159" s="329">
        <v>-1.3599891200870393E-2</v>
      </c>
      <c r="G4159">
        <v>4148</v>
      </c>
      <c r="H4159">
        <f t="shared" ca="1" si="129"/>
        <v>-7.1395722529253071E-4</v>
      </c>
    </row>
    <row r="4160" spans="2:8">
      <c r="B4160" s="293">
        <f>'Historical VAR Data'!B325</f>
        <v>45231</v>
      </c>
      <c r="C4160" s="292" t="str">
        <f>'Historical VAR Data'!F325</f>
        <v>223.23</v>
      </c>
      <c r="D4160" s="329">
        <f t="shared" si="128"/>
        <v>2.1781036446469253</v>
      </c>
      <c r="E4160" s="329">
        <v>-1.3609650479430925E-2</v>
      </c>
      <c r="G4160">
        <v>4149</v>
      </c>
      <c r="H4160">
        <f t="shared" ca="1" si="129"/>
        <v>8.6292973636889058E-4</v>
      </c>
    </row>
    <row r="4161" spans="2:8">
      <c r="B4161" s="293">
        <f>'Historical VAR Data'!B4344</f>
        <v>39279</v>
      </c>
      <c r="C4161" s="292" t="str">
        <f>'Historical VAR Data'!F4344</f>
        <v>70.24</v>
      </c>
      <c r="D4161" s="329">
        <f t="shared" si="128"/>
        <v>-0.16836372247217618</v>
      </c>
      <c r="E4161" s="329">
        <v>-1.3621682347984819E-2</v>
      </c>
      <c r="G4161">
        <v>4150</v>
      </c>
      <c r="H4161">
        <f t="shared" ca="1" si="129"/>
        <v>-5.3853403974711113E-3</v>
      </c>
    </row>
    <row r="4162" spans="2:8">
      <c r="B4162" s="293">
        <f>'Historical VAR Data'!B1541</f>
        <v>43434</v>
      </c>
      <c r="C4162" s="292" t="str">
        <f>'Historical VAR Data'!F1541</f>
        <v>84.46</v>
      </c>
      <c r="D4162" s="329">
        <f t="shared" si="128"/>
        <v>-0.14531471362072457</v>
      </c>
      <c r="E4162" s="329">
        <v>-1.3663435711783274E-2</v>
      </c>
      <c r="G4162">
        <v>4151</v>
      </c>
      <c r="H4162">
        <f t="shared" ca="1" si="129"/>
        <v>1.5708223369046662E-2</v>
      </c>
    </row>
    <row r="4163" spans="2:8">
      <c r="B4163" s="293">
        <f>'Historical VAR Data'!B1420</f>
        <v>43616</v>
      </c>
      <c r="C4163" s="292" t="str">
        <f>'Historical VAR Data'!F1420</f>
        <v>98.82</v>
      </c>
      <c r="D4163" s="329">
        <f t="shared" si="128"/>
        <v>-0.75157122027251244</v>
      </c>
      <c r="E4163" s="329">
        <v>-1.3674019363209947E-2</v>
      </c>
      <c r="G4163">
        <v>4152</v>
      </c>
      <c r="H4163">
        <f t="shared" ca="1" si="129"/>
        <v>-1.4022502638780861E-2</v>
      </c>
    </row>
    <row r="4164" spans="2:8">
      <c r="B4164" s="293">
        <f>'Historical VAR Data'!B129</f>
        <v>45526</v>
      </c>
      <c r="C4164" s="292" t="str">
        <f>'Historical VAR Data'!F129</f>
        <v>397.78</v>
      </c>
      <c r="D4164" s="329">
        <f t="shared" si="128"/>
        <v>4.6980375304397644</v>
      </c>
      <c r="E4164" s="329">
        <v>-1.368708157698993E-2</v>
      </c>
      <c r="G4164">
        <v>4153</v>
      </c>
      <c r="H4164">
        <f t="shared" ca="1" si="129"/>
        <v>2.5090049052001098E-2</v>
      </c>
    </row>
    <row r="4165" spans="2:8">
      <c r="B4165" s="293">
        <f>'Historical VAR Data'!B2316</f>
        <v>42285</v>
      </c>
      <c r="C4165" s="292" t="str">
        <f>'Historical VAR Data'!F2316</f>
        <v>69.81</v>
      </c>
      <c r="D4165" s="329">
        <f t="shared" si="128"/>
        <v>-0.43257742014142891</v>
      </c>
      <c r="E4165" s="329">
        <v>-1.3704436281435417E-2</v>
      </c>
      <c r="G4165">
        <v>4154</v>
      </c>
      <c r="H4165">
        <f t="shared" ca="1" si="129"/>
        <v>-2.9639635431461865E-3</v>
      </c>
    </row>
    <row r="4166" spans="2:8">
      <c r="B4166" s="293">
        <f>'Historical VAR Data'!B841</f>
        <v>44470</v>
      </c>
      <c r="C4166" s="292" t="str">
        <f>'Historical VAR Data'!F841</f>
        <v>123.03</v>
      </c>
      <c r="D4166" s="329">
        <f t="shared" si="128"/>
        <v>0.87946837763519725</v>
      </c>
      <c r="E4166" s="329">
        <v>-1.3708513708513659E-2</v>
      </c>
      <c r="G4166">
        <v>4155</v>
      </c>
      <c r="H4166">
        <f t="shared" ca="1" si="129"/>
        <v>1.5442954654849834E-2</v>
      </c>
    </row>
    <row r="4167" spans="2:8">
      <c r="B4167" s="293">
        <f>'Historical VAR Data'!B2675</f>
        <v>41752</v>
      </c>
      <c r="C4167" s="292" t="str">
        <f>'Historical VAR Data'!F2675</f>
        <v>65.46</v>
      </c>
      <c r="D4167" s="329">
        <f t="shared" si="128"/>
        <v>-0.28247287076619543</v>
      </c>
      <c r="E4167" s="329">
        <v>-1.3711014012355142E-2</v>
      </c>
      <c r="G4167">
        <v>4156</v>
      </c>
      <c r="H4167">
        <f t="shared" ca="1" si="129"/>
        <v>5.1540414686989992E-2</v>
      </c>
    </row>
    <row r="4168" spans="2:8">
      <c r="B4168" s="293">
        <f>'Historical VAR Data'!B4190</f>
        <v>39500</v>
      </c>
      <c r="C4168" s="292" t="str">
        <f>'Historical VAR Data'!F4190</f>
        <v>91.23</v>
      </c>
      <c r="D4168" s="329">
        <f t="shared" si="128"/>
        <v>0.38080823369153949</v>
      </c>
      <c r="E4168" s="329">
        <v>-1.3729729729729686E-2</v>
      </c>
      <c r="G4168">
        <v>4157</v>
      </c>
      <c r="H4168">
        <f t="shared" ca="1" si="129"/>
        <v>-1.9148597015631791E-2</v>
      </c>
    </row>
    <row r="4169" spans="2:8">
      <c r="B4169" s="293">
        <f>'Historical VAR Data'!B2333</f>
        <v>42257</v>
      </c>
      <c r="C4169" s="292" t="str">
        <f>'Historical VAR Data'!F2333</f>
        <v>66.07</v>
      </c>
      <c r="D4169" s="329">
        <f t="shared" si="128"/>
        <v>-0.35641924800311714</v>
      </c>
      <c r="E4169" s="329">
        <v>-1.3733393043737897E-2</v>
      </c>
      <c r="G4169">
        <v>4158</v>
      </c>
      <c r="H4169">
        <f t="shared" ca="1" si="129"/>
        <v>-1.2313678047047629E-2</v>
      </c>
    </row>
    <row r="4170" spans="2:8">
      <c r="B4170" s="293">
        <f>'Historical VAR Data'!B1779</f>
        <v>43081</v>
      </c>
      <c r="C4170" s="292" t="str">
        <f>'Historical VAR Data'!F1779</f>
        <v>102.66</v>
      </c>
      <c r="D4170" s="329">
        <f t="shared" si="128"/>
        <v>0.3299650213758259</v>
      </c>
      <c r="E4170" s="329">
        <v>-1.3738111249879977E-2</v>
      </c>
      <c r="G4170">
        <v>4159</v>
      </c>
      <c r="H4170">
        <f t="shared" ca="1" si="129"/>
        <v>2.7446090604847134E-3</v>
      </c>
    </row>
    <row r="4171" spans="2:8">
      <c r="B4171" s="293">
        <f>'Historical VAR Data'!B3104</f>
        <v>41113</v>
      </c>
      <c r="C4171" s="292" t="str">
        <f>'Historical VAR Data'!F3104</f>
        <v>77.19</v>
      </c>
      <c r="D4171" s="329">
        <f t="shared" si="128"/>
        <v>-0.21154239019407567</v>
      </c>
      <c r="E4171" s="329">
        <v>-1.3798390187811401E-2</v>
      </c>
      <c r="G4171">
        <v>4160</v>
      </c>
      <c r="H4171">
        <f t="shared" ca="1" si="129"/>
        <v>1.208633372191191E-2</v>
      </c>
    </row>
    <row r="4172" spans="2:8">
      <c r="B4172" s="293">
        <f>'Historical VAR Data'!B1844</f>
        <v>42986</v>
      </c>
      <c r="C4172" s="292" t="str">
        <f>'Historical VAR Data'!F1844</f>
        <v>97.90</v>
      </c>
      <c r="D4172" s="329">
        <f t="shared" ref="D4172:D4235" si="130">(C4172-C4173)/C4173</f>
        <v>7.1233176496334441E-2</v>
      </c>
      <c r="E4172" s="329">
        <v>-1.3800745441724493E-2</v>
      </c>
      <c r="G4172">
        <v>4161</v>
      </c>
      <c r="H4172">
        <f t="shared" ca="1" si="129"/>
        <v>2.5780634707212237E-2</v>
      </c>
    </row>
    <row r="4173" spans="2:8">
      <c r="B4173" s="293">
        <f>'Historical VAR Data'!B3920</f>
        <v>39912</v>
      </c>
      <c r="C4173" s="292" t="str">
        <f>'Historical VAR Data'!F3920</f>
        <v>91.39</v>
      </c>
      <c r="D4173" s="329">
        <f t="shared" si="130"/>
        <v>-5.6668042939719193E-2</v>
      </c>
      <c r="E4173" s="329">
        <v>-1.3812452789468016E-2</v>
      </c>
      <c r="G4173">
        <v>4162</v>
      </c>
      <c r="H4173">
        <f t="shared" ref="H4173:H4236" ca="1" si="131">_xlfn.NORM.INV(RAND(),N$12,N$13)</f>
        <v>-2.0647486634419704E-2</v>
      </c>
    </row>
    <row r="4174" spans="2:8">
      <c r="B4174" s="293">
        <f>'Historical VAR Data'!B1726</f>
        <v>43159</v>
      </c>
      <c r="C4174" s="292" t="str">
        <f>'Historical VAR Data'!F1726</f>
        <v>96.88</v>
      </c>
      <c r="D4174" s="329">
        <f t="shared" si="130"/>
        <v>-0.33282831760898018</v>
      </c>
      <c r="E4174" s="329">
        <v>-1.3843648208469051E-2</v>
      </c>
      <c r="G4174">
        <v>4163</v>
      </c>
      <c r="H4174">
        <f t="shared" ca="1" si="131"/>
        <v>-4.5706051095023474E-3</v>
      </c>
    </row>
    <row r="4175" spans="2:8">
      <c r="B4175" s="293">
        <f>'Historical VAR Data'!B704</f>
        <v>44673</v>
      </c>
      <c r="C4175" s="292" t="str">
        <f>'Historical VAR Data'!F704</f>
        <v>145.21</v>
      </c>
      <c r="D4175" s="329">
        <f t="shared" si="130"/>
        <v>0.60790610120695387</v>
      </c>
      <c r="E4175" s="329">
        <v>-1.3853989813242731E-2</v>
      </c>
      <c r="G4175">
        <v>4164</v>
      </c>
      <c r="H4175">
        <f t="shared" ca="1" si="131"/>
        <v>-1.2104001375573017E-2</v>
      </c>
    </row>
    <row r="4176" spans="2:8">
      <c r="B4176" s="293">
        <f>'Historical VAR Data'!B1891</f>
        <v>42919</v>
      </c>
      <c r="C4176" s="292" t="str">
        <f>'Historical VAR Data'!F1891</f>
        <v>90.31</v>
      </c>
      <c r="D4176" s="329">
        <f t="shared" si="130"/>
        <v>0.1982221042855247</v>
      </c>
      <c r="E4176" s="329">
        <v>-1.3867656693601179E-2</v>
      </c>
      <c r="G4176">
        <v>4165</v>
      </c>
      <c r="H4176">
        <f t="shared" ca="1" si="131"/>
        <v>3.0123584980543724E-2</v>
      </c>
    </row>
    <row r="4177" spans="2:8">
      <c r="B4177" s="293">
        <f>'Historical VAR Data'!B4121</f>
        <v>39608</v>
      </c>
      <c r="C4177" s="292" t="str">
        <f>'Historical VAR Data'!F4121</f>
        <v>75.37</v>
      </c>
      <c r="D4177" s="329">
        <f t="shared" si="130"/>
        <v>-6.65097844934356E-2</v>
      </c>
      <c r="E4177" s="329">
        <v>-1.3868899646735603E-2</v>
      </c>
      <c r="G4177">
        <v>4166</v>
      </c>
      <c r="H4177">
        <f t="shared" ca="1" si="131"/>
        <v>6.2298815265030803E-3</v>
      </c>
    </row>
    <row r="4178" spans="2:8">
      <c r="B4178" s="293">
        <f>'Historical VAR Data'!B2981</f>
        <v>41298</v>
      </c>
      <c r="C4178" s="292" t="str">
        <f>'Historical VAR Data'!F2981</f>
        <v>80.74</v>
      </c>
      <c r="D4178" s="329">
        <f t="shared" si="130"/>
        <v>9.3761720215026888E-3</v>
      </c>
      <c r="E4178" s="329">
        <v>-1.3922813873961904E-2</v>
      </c>
      <c r="G4178">
        <v>4167</v>
      </c>
      <c r="H4178">
        <f t="shared" ca="1" si="131"/>
        <v>6.8438885752590333E-3</v>
      </c>
    </row>
    <row r="4179" spans="2:8">
      <c r="B4179" s="293">
        <f>'Historical VAR Data'!B997</f>
        <v>44239</v>
      </c>
      <c r="C4179" s="292" t="str">
        <f>'Historical VAR Data'!F997</f>
        <v>79.99</v>
      </c>
      <c r="D4179" s="329">
        <f t="shared" si="130"/>
        <v>-6.5973843998131776E-2</v>
      </c>
      <c r="E4179" s="329">
        <v>-1.392998027613424E-2</v>
      </c>
      <c r="G4179">
        <v>4168</v>
      </c>
      <c r="H4179">
        <f t="shared" ca="1" si="131"/>
        <v>-1.2495516326518456E-2</v>
      </c>
    </row>
    <row r="4180" spans="2:8">
      <c r="B4180" s="293">
        <f>'Historical VAR Data'!B1259</f>
        <v>43857</v>
      </c>
      <c r="C4180" s="292" t="str">
        <f>'Historical VAR Data'!F1259</f>
        <v>85.64</v>
      </c>
      <c r="D4180" s="329">
        <f t="shared" si="130"/>
        <v>-0.46454920595223209</v>
      </c>
      <c r="E4180" s="329">
        <v>-1.3932066781807643E-2</v>
      </c>
      <c r="G4180">
        <v>4169</v>
      </c>
      <c r="H4180">
        <f t="shared" ca="1" si="131"/>
        <v>1.2716263571848402E-2</v>
      </c>
    </row>
    <row r="4181" spans="2:8">
      <c r="B4181" s="293">
        <f>'Historical VAR Data'!B568</f>
        <v>44874</v>
      </c>
      <c r="C4181" s="292" t="str">
        <f>'Historical VAR Data'!F568</f>
        <v>159.94</v>
      </c>
      <c r="D4181" s="329">
        <f t="shared" si="130"/>
        <v>1.7561606065828019</v>
      </c>
      <c r="E4181" s="329">
        <v>-1.3933415536374791E-2</v>
      </c>
      <c r="G4181">
        <v>4170</v>
      </c>
      <c r="H4181">
        <f t="shared" ca="1" si="131"/>
        <v>6.0478679472677739E-3</v>
      </c>
    </row>
    <row r="4182" spans="2:8">
      <c r="B4182" s="293">
        <f>'Historical VAR Data'!B4531</f>
        <v>39001</v>
      </c>
      <c r="C4182" s="292" t="str">
        <f>'Historical VAR Data'!F4531</f>
        <v>58.03</v>
      </c>
      <c r="D4182" s="329">
        <f t="shared" si="130"/>
        <v>-2.2899478026603796E-2</v>
      </c>
      <c r="E4182" s="329">
        <v>-1.3933729821580294E-2</v>
      </c>
      <c r="G4182">
        <v>4171</v>
      </c>
      <c r="H4182">
        <f t="shared" ca="1" si="131"/>
        <v>1.7643123513205882E-3</v>
      </c>
    </row>
    <row r="4183" spans="2:8">
      <c r="B4183" s="293">
        <f>'Historical VAR Data'!B4650</f>
        <v>38831</v>
      </c>
      <c r="C4183" s="292" t="str">
        <f>'Historical VAR Data'!F4650</f>
        <v>59.39</v>
      </c>
      <c r="D4183" s="329">
        <f t="shared" si="130"/>
        <v>-0.37700618902758837</v>
      </c>
      <c r="E4183" s="329">
        <v>-1.3946538269965073E-2</v>
      </c>
      <c r="G4183">
        <v>4172</v>
      </c>
      <c r="H4183">
        <f t="shared" ca="1" si="131"/>
        <v>-7.8565154888432104E-3</v>
      </c>
    </row>
    <row r="4184" spans="2:8">
      <c r="B4184" s="293">
        <f>'Historical VAR Data'!B1878</f>
        <v>42936</v>
      </c>
      <c r="C4184" s="292" t="str">
        <f>'Historical VAR Data'!F1878</f>
        <v>95.33</v>
      </c>
      <c r="D4184" s="329">
        <f t="shared" si="130"/>
        <v>0.98852732582394665</v>
      </c>
      <c r="E4184" s="329">
        <v>-1.3963591228796115E-2</v>
      </c>
      <c r="G4184">
        <v>4173</v>
      </c>
      <c r="H4184">
        <f t="shared" ca="1" si="131"/>
        <v>1.8961587778557443E-2</v>
      </c>
    </row>
    <row r="4185" spans="2:8">
      <c r="B4185" s="293">
        <f>'Historical VAR Data'!B4605</f>
        <v>38895</v>
      </c>
      <c r="C4185" s="292" t="str">
        <f>'Historical VAR Data'!F4605</f>
        <v>47.94</v>
      </c>
      <c r="D4185" s="329">
        <f t="shared" si="130"/>
        <v>-0.31209642703400775</v>
      </c>
      <c r="E4185" s="329">
        <v>-1.3986013986013981E-2</v>
      </c>
      <c r="G4185">
        <v>4174</v>
      </c>
      <c r="H4185">
        <f t="shared" ca="1" si="131"/>
        <v>1.0929668177767457E-2</v>
      </c>
    </row>
    <row r="4186" spans="2:8">
      <c r="B4186" s="293">
        <f>'Historical VAR Data'!B1165</f>
        <v>43999</v>
      </c>
      <c r="C4186" s="292" t="str">
        <f>'Historical VAR Data'!F1165</f>
        <v>69.69</v>
      </c>
      <c r="D4186" s="329">
        <f t="shared" si="130"/>
        <v>-0.28705882352941181</v>
      </c>
      <c r="E4186" s="329">
        <v>-1.4006791171477207E-2</v>
      </c>
      <c r="G4186">
        <v>4175</v>
      </c>
      <c r="H4186">
        <f t="shared" ca="1" si="131"/>
        <v>2.2233877718336433E-3</v>
      </c>
    </row>
    <row r="4187" spans="2:8">
      <c r="B4187" s="293">
        <f>'Historical VAR Data'!B3756</f>
        <v>40154</v>
      </c>
      <c r="C4187" s="292" t="str">
        <f>'Historical VAR Data'!F3756</f>
        <v>97.75</v>
      </c>
      <c r="D4187" s="329">
        <f t="shared" si="130"/>
        <v>0.17799469751747404</v>
      </c>
      <c r="E4187" s="329">
        <v>-1.4020576961872106E-2</v>
      </c>
      <c r="G4187">
        <v>4176</v>
      </c>
      <c r="H4187">
        <f t="shared" ca="1" si="131"/>
        <v>2.76461173413837E-2</v>
      </c>
    </row>
    <row r="4188" spans="2:8">
      <c r="B4188" s="293">
        <f>'Historical VAR Data'!B1536</f>
        <v>43441</v>
      </c>
      <c r="C4188" s="292" t="str">
        <f>'Historical VAR Data'!F1536</f>
        <v>82.98</v>
      </c>
      <c r="D4188" s="329">
        <f t="shared" si="130"/>
        <v>-0.16878693779425016</v>
      </c>
      <c r="E4188" s="329">
        <v>-1.4020912547528431E-2</v>
      </c>
      <c r="G4188">
        <v>4177</v>
      </c>
      <c r="H4188">
        <f t="shared" ca="1" si="131"/>
        <v>-3.8237999781877613E-2</v>
      </c>
    </row>
    <row r="4189" spans="2:8">
      <c r="B4189" s="293">
        <f>'Historical VAR Data'!B3720</f>
        <v>40210</v>
      </c>
      <c r="C4189" s="292" t="str">
        <f>'Historical VAR Data'!F3720</f>
        <v>99.83</v>
      </c>
      <c r="D4189" s="329">
        <f t="shared" si="130"/>
        <v>0.14536484625975221</v>
      </c>
      <c r="E4189" s="329">
        <v>-1.4024691358024708E-2</v>
      </c>
      <c r="G4189">
        <v>4178</v>
      </c>
      <c r="H4189">
        <f t="shared" ca="1" si="131"/>
        <v>-1.4631470010007322E-2</v>
      </c>
    </row>
    <row r="4190" spans="2:8">
      <c r="B4190" s="293">
        <f>'Historical VAR Data'!B1246</f>
        <v>43874</v>
      </c>
      <c r="C4190" s="292" t="str">
        <f>'Historical VAR Data'!F1246</f>
        <v>87.16</v>
      </c>
      <c r="D4190" s="329">
        <f t="shared" si="130"/>
        <v>0.1710331855434635</v>
      </c>
      <c r="E4190" s="329">
        <v>-1.4027149321267071E-2</v>
      </c>
      <c r="G4190">
        <v>4179</v>
      </c>
      <c r="H4190">
        <f t="shared" ca="1" si="131"/>
        <v>-1.7598932866878646E-2</v>
      </c>
    </row>
    <row r="4191" spans="2:8">
      <c r="B4191" s="293">
        <f>'Historical VAR Data'!B2796</f>
        <v>41571</v>
      </c>
      <c r="C4191" s="292" t="str">
        <f>'Historical VAR Data'!F2796</f>
        <v>74.43</v>
      </c>
      <c r="D4191" s="329">
        <f t="shared" si="130"/>
        <v>-0.2259775374376039</v>
      </c>
      <c r="E4191" s="329">
        <v>-1.4041594913233384E-2</v>
      </c>
      <c r="G4191">
        <v>4180</v>
      </c>
      <c r="H4191">
        <f t="shared" ca="1" si="131"/>
        <v>2.1255669179934534E-2</v>
      </c>
    </row>
    <row r="4192" spans="2:8">
      <c r="B4192" s="293">
        <f>'Historical VAR Data'!B1662</f>
        <v>43255</v>
      </c>
      <c r="C4192" s="292" t="str">
        <f>'Historical VAR Data'!F1662</f>
        <v>96.16</v>
      </c>
      <c r="D4192" s="329">
        <f t="shared" si="130"/>
        <v>5.4039241477584044E-2</v>
      </c>
      <c r="E4192" s="329">
        <v>-1.4046959909771398E-2</v>
      </c>
      <c r="G4192">
        <v>4181</v>
      </c>
      <c r="H4192">
        <f t="shared" ca="1" si="131"/>
        <v>-1.1331610260253604E-2</v>
      </c>
    </row>
    <row r="4193" spans="2:8">
      <c r="B4193" s="293">
        <f>'Historical VAR Data'!B3522</f>
        <v>40497</v>
      </c>
      <c r="C4193" s="292" t="str">
        <f>'Historical VAR Data'!F3522</f>
        <v>91.23</v>
      </c>
      <c r="D4193" s="329">
        <f t="shared" si="130"/>
        <v>8.0662983425414808E-3</v>
      </c>
      <c r="E4193" s="329">
        <v>-1.404949746028312E-2</v>
      </c>
      <c r="G4193">
        <v>4182</v>
      </c>
      <c r="H4193">
        <f t="shared" ca="1" si="131"/>
        <v>6.6535317776040036E-3</v>
      </c>
    </row>
    <row r="4194" spans="2:8">
      <c r="B4194" s="293">
        <f>'Historical VAR Data'!B2092</f>
        <v>42620</v>
      </c>
      <c r="C4194" s="292" t="str">
        <f>'Historical VAR Data'!F2092</f>
        <v>90.50</v>
      </c>
      <c r="D4194" s="329">
        <f t="shared" si="130"/>
        <v>0.50257346837124361</v>
      </c>
      <c r="E4194" s="329">
        <v>-1.4053818498747208E-2</v>
      </c>
      <c r="G4194">
        <v>4183</v>
      </c>
      <c r="H4194">
        <f t="shared" ca="1" si="131"/>
        <v>1.6284117832432835E-2</v>
      </c>
    </row>
    <row r="4195" spans="2:8">
      <c r="B4195" s="293">
        <f>'Historical VAR Data'!B4674</f>
        <v>38792</v>
      </c>
      <c r="C4195" s="292" t="str">
        <f>'Historical VAR Data'!F4674</f>
        <v>60.23</v>
      </c>
      <c r="D4195" s="329">
        <f t="shared" si="130"/>
        <v>0.2839479855041569</v>
      </c>
      <c r="E4195" s="329">
        <v>-1.4077590440334039E-2</v>
      </c>
      <c r="G4195">
        <v>4184</v>
      </c>
      <c r="H4195">
        <f t="shared" ca="1" si="131"/>
        <v>1.5644237470034583E-2</v>
      </c>
    </row>
    <row r="4196" spans="2:8">
      <c r="B4196" s="293">
        <f>'Historical VAR Data'!B4786</f>
        <v>38624</v>
      </c>
      <c r="C4196" s="292" t="str">
        <f>'Historical VAR Data'!F4786</f>
        <v>46.91</v>
      </c>
      <c r="D4196" s="329">
        <f t="shared" si="130"/>
        <v>-0.36727812247100083</v>
      </c>
      <c r="E4196" s="329">
        <v>-1.4081546868432151E-2</v>
      </c>
      <c r="G4196">
        <v>4185</v>
      </c>
      <c r="H4196">
        <f t="shared" ca="1" si="131"/>
        <v>2.7385311947706201E-2</v>
      </c>
    </row>
    <row r="4197" spans="2:8">
      <c r="B4197" s="293">
        <f>'Historical VAR Data'!B4329</f>
        <v>39300</v>
      </c>
      <c r="C4197" s="292" t="str">
        <f>'Historical VAR Data'!F4329</f>
        <v>74.14</v>
      </c>
      <c r="D4197" s="329">
        <f t="shared" si="130"/>
        <v>-0.22561102987257151</v>
      </c>
      <c r="E4197" s="329">
        <v>-1.4095744680851093E-2</v>
      </c>
      <c r="G4197">
        <v>4186</v>
      </c>
      <c r="H4197">
        <f t="shared" ca="1" si="131"/>
        <v>1.6097385157547783E-2</v>
      </c>
    </row>
    <row r="4198" spans="2:8">
      <c r="B4198" s="293">
        <f>'Historical VAR Data'!B1388</f>
        <v>43663</v>
      </c>
      <c r="C4198" s="292" t="str">
        <f>'Historical VAR Data'!F1388</f>
        <v>95.74</v>
      </c>
      <c r="D4198" s="329">
        <f t="shared" si="130"/>
        <v>-0.73529818352733001</v>
      </c>
      <c r="E4198" s="329">
        <v>-1.4107712902893673E-2</v>
      </c>
      <c r="G4198">
        <v>4187</v>
      </c>
      <c r="H4198">
        <f t="shared" ca="1" si="131"/>
        <v>-3.0641866065413241E-3</v>
      </c>
    </row>
    <row r="4199" spans="2:8">
      <c r="B4199" s="293">
        <f>'Historical VAR Data'!B189</f>
        <v>45439</v>
      </c>
      <c r="C4199" s="292" t="str">
        <f>'Historical VAR Data'!F189</f>
        <v>361.69</v>
      </c>
      <c r="D4199" s="329">
        <f t="shared" si="130"/>
        <v>3.032668078938566</v>
      </c>
      <c r="E4199" s="329">
        <v>-1.4146314871347574E-2</v>
      </c>
      <c r="G4199">
        <v>4188</v>
      </c>
      <c r="H4199">
        <f t="shared" ca="1" si="131"/>
        <v>6.3855292766460351E-3</v>
      </c>
    </row>
    <row r="4200" spans="2:8">
      <c r="B4200" s="293">
        <f>'Historical VAR Data'!B1323</f>
        <v>43763</v>
      </c>
      <c r="C4200" s="292" t="str">
        <f>'Historical VAR Data'!F1323</f>
        <v>89.69</v>
      </c>
      <c r="D4200" s="329">
        <f t="shared" si="130"/>
        <v>1.3127900979886538</v>
      </c>
      <c r="E4200" s="329">
        <v>-1.4178940426467423E-2</v>
      </c>
      <c r="G4200">
        <v>4189</v>
      </c>
      <c r="H4200">
        <f t="shared" ca="1" si="131"/>
        <v>-3.204728893536608E-3</v>
      </c>
    </row>
    <row r="4201" spans="2:8">
      <c r="B4201" s="293">
        <f>'Historical VAR Data'!B4922</f>
        <v>38428</v>
      </c>
      <c r="C4201" s="292" t="str">
        <f>'Historical VAR Data'!F4922</f>
        <v>38.78</v>
      </c>
      <c r="D4201" s="329">
        <f t="shared" si="130"/>
        <v>-0.59692339673630601</v>
      </c>
      <c r="E4201" s="329">
        <v>-1.4234875444839914E-2</v>
      </c>
      <c r="G4201">
        <v>4190</v>
      </c>
      <c r="H4201">
        <f t="shared" ca="1" si="131"/>
        <v>-1.3562071480196823E-3</v>
      </c>
    </row>
    <row r="4202" spans="2:8">
      <c r="B4202" s="293">
        <f>'Historical VAR Data'!B3685</f>
        <v>40262</v>
      </c>
      <c r="C4202" s="292" t="str">
        <f>'Historical VAR Data'!F3685</f>
        <v>96.21</v>
      </c>
      <c r="D4202" s="329">
        <f t="shared" si="130"/>
        <v>0.1489133030809649</v>
      </c>
      <c r="E4202" s="329">
        <v>-1.4241803278688531E-2</v>
      </c>
      <c r="G4202">
        <v>4191</v>
      </c>
      <c r="H4202">
        <f t="shared" ca="1" si="131"/>
        <v>-2.4346290091122668E-2</v>
      </c>
    </row>
    <row r="4203" spans="2:8">
      <c r="B4203" s="293">
        <f>'Historical VAR Data'!B3044</f>
        <v>41201</v>
      </c>
      <c r="C4203" s="292" t="str">
        <f>'Historical VAR Data'!F3044</f>
        <v>83.74</v>
      </c>
      <c r="D4203" s="329">
        <f t="shared" si="130"/>
        <v>1.1474815799009405E-2</v>
      </c>
      <c r="E4203" s="329">
        <v>-1.4243672748675785E-2</v>
      </c>
      <c r="G4203">
        <v>4192</v>
      </c>
      <c r="H4203">
        <f t="shared" ca="1" si="131"/>
        <v>1.1566090366290168E-2</v>
      </c>
    </row>
    <row r="4204" spans="2:8">
      <c r="B4204" s="293">
        <f>'Historical VAR Data'!B3166</f>
        <v>41024</v>
      </c>
      <c r="C4204" s="292" t="str">
        <f>'Historical VAR Data'!F3166</f>
        <v>82.79</v>
      </c>
      <c r="D4204" s="329">
        <f t="shared" si="130"/>
        <v>-2.2896258704118939E-2</v>
      </c>
      <c r="E4204" s="329">
        <v>-1.4287415168472303E-2</v>
      </c>
      <c r="G4204">
        <v>4193</v>
      </c>
      <c r="H4204">
        <f t="shared" ca="1" si="131"/>
        <v>-9.1641681450244702E-3</v>
      </c>
    </row>
    <row r="4205" spans="2:8">
      <c r="B4205" s="293">
        <f>'Historical VAR Data'!B1504</f>
        <v>43488</v>
      </c>
      <c r="C4205" s="292" t="str">
        <f>'Historical VAR Data'!F1504</f>
        <v>84.73</v>
      </c>
      <c r="D4205" s="329">
        <f t="shared" si="130"/>
        <v>0.18420684835779186</v>
      </c>
      <c r="E4205" s="329">
        <v>-1.4308980921358653E-2</v>
      </c>
      <c r="G4205">
        <v>4194</v>
      </c>
      <c r="H4205">
        <f t="shared" ca="1" si="131"/>
        <v>9.08089593805546E-3</v>
      </c>
    </row>
    <row r="4206" spans="2:8">
      <c r="B4206" s="293">
        <f>'Historical VAR Data'!B2378</f>
        <v>42194</v>
      </c>
      <c r="C4206" s="292" t="str">
        <f>'Historical VAR Data'!F2378</f>
        <v>71.55</v>
      </c>
      <c r="D4206" s="329">
        <f t="shared" si="130"/>
        <v>1.5397536394176853E-3</v>
      </c>
      <c r="E4206" s="329">
        <v>-1.4327042292326852E-2</v>
      </c>
      <c r="G4206">
        <v>4195</v>
      </c>
      <c r="H4206">
        <f t="shared" ca="1" si="131"/>
        <v>2.4434320676865247E-2</v>
      </c>
    </row>
    <row r="4207" spans="2:8">
      <c r="B4207" s="293">
        <f>'Historical VAR Data'!B2202</f>
        <v>42458</v>
      </c>
      <c r="C4207" s="292" t="str">
        <f>'Historical VAR Data'!F2202</f>
        <v>71.44</v>
      </c>
      <c r="D4207" s="329">
        <f t="shared" si="130"/>
        <v>-0.26675561941907017</v>
      </c>
      <c r="E4207" s="329">
        <v>-1.4348785871964765E-2</v>
      </c>
      <c r="G4207">
        <v>4196</v>
      </c>
      <c r="H4207">
        <f t="shared" ca="1" si="131"/>
        <v>1.0619961155655302E-2</v>
      </c>
    </row>
    <row r="4208" spans="2:8">
      <c r="B4208" s="293">
        <f>'Historical VAR Data'!B3662</f>
        <v>40297</v>
      </c>
      <c r="C4208" s="292" t="str">
        <f>'Historical VAR Data'!F3662</f>
        <v>97.43</v>
      </c>
      <c r="D4208" s="329">
        <f t="shared" si="130"/>
        <v>0.59564362921716352</v>
      </c>
      <c r="E4208" s="329">
        <v>-1.4365199797673117E-2</v>
      </c>
      <c r="G4208">
        <v>4197</v>
      </c>
      <c r="H4208">
        <f t="shared" ca="1" si="131"/>
        <v>-3.2750224223506348E-3</v>
      </c>
    </row>
    <row r="4209" spans="2:8">
      <c r="B4209" s="293">
        <f>'Historical VAR Data'!B4474</f>
        <v>39086</v>
      </c>
      <c r="C4209" s="292" t="str">
        <f>'Historical VAR Data'!F4474</f>
        <v>61.06</v>
      </c>
      <c r="D4209" s="329">
        <f t="shared" si="130"/>
        <v>-0.60586108959462948</v>
      </c>
      <c r="E4209" s="329">
        <v>-1.4366424535916069E-2</v>
      </c>
      <c r="G4209">
        <v>4198</v>
      </c>
      <c r="H4209">
        <f t="shared" ca="1" si="131"/>
        <v>3.4019235825857606E-2</v>
      </c>
    </row>
    <row r="4210" spans="2:8">
      <c r="B4210" s="293">
        <f>'Historical VAR Data'!B524</f>
        <v>44936</v>
      </c>
      <c r="C4210" s="292" t="str">
        <f>'Historical VAR Data'!F524</f>
        <v>154.92</v>
      </c>
      <c r="D4210" s="329">
        <f t="shared" si="130"/>
        <v>0.31477552406008646</v>
      </c>
      <c r="E4210" s="329">
        <v>-1.437841964626555E-2</v>
      </c>
      <c r="G4210">
        <v>4199</v>
      </c>
      <c r="H4210">
        <f t="shared" ca="1" si="131"/>
        <v>-1.0056966455573057E-2</v>
      </c>
    </row>
    <row r="4211" spans="2:8">
      <c r="B4211" s="293">
        <f>'Historical VAR Data'!B736</f>
        <v>44624</v>
      </c>
      <c r="C4211" s="292" t="str">
        <f>'Historical VAR Data'!F736</f>
        <v>117.83</v>
      </c>
      <c r="D4211" s="329">
        <f t="shared" si="130"/>
        <v>0</v>
      </c>
      <c r="E4211" s="329">
        <v>-1.438728565453784E-2</v>
      </c>
      <c r="G4211">
        <v>4200</v>
      </c>
      <c r="H4211">
        <f t="shared" ca="1" si="131"/>
        <v>-1.3220090577852929E-2</v>
      </c>
    </row>
    <row r="4212" spans="2:8">
      <c r="B4212" s="293">
        <f>'Historical VAR Data'!B742</f>
        <v>44615</v>
      </c>
      <c r="C4212" s="292" t="str">
        <f>'Historical VAR Data'!F742</f>
        <v>117.83</v>
      </c>
      <c r="D4212" s="329">
        <f t="shared" si="130"/>
        <v>-6.4989684177114732E-2</v>
      </c>
      <c r="E4212" s="329">
        <v>-1.438728565453784E-2</v>
      </c>
      <c r="G4212">
        <v>4201</v>
      </c>
      <c r="H4212">
        <f t="shared" ca="1" si="131"/>
        <v>-5.998234192338369E-3</v>
      </c>
    </row>
    <row r="4213" spans="2:8">
      <c r="B4213" s="293">
        <f>'Historical VAR Data'!B838</f>
        <v>44475</v>
      </c>
      <c r="C4213" s="292" t="str">
        <f>'Historical VAR Data'!F838</f>
        <v>126.02</v>
      </c>
      <c r="D4213" s="329">
        <f t="shared" si="130"/>
        <v>2.553863508178229</v>
      </c>
      <c r="E4213" s="329">
        <v>-1.4390739871734736E-2</v>
      </c>
      <c r="G4213">
        <v>4202</v>
      </c>
      <c r="H4213">
        <f t="shared" ca="1" si="131"/>
        <v>-1.1676594160066303E-3</v>
      </c>
    </row>
    <row r="4214" spans="2:8">
      <c r="B4214" s="293">
        <f>'Historical VAR Data'!B4869</f>
        <v>38505</v>
      </c>
      <c r="C4214" s="292" t="str">
        <f>'Historical VAR Data'!F4869</f>
        <v>35.46</v>
      </c>
      <c r="D4214" s="329">
        <f t="shared" si="130"/>
        <v>-0.67883343900009052</v>
      </c>
      <c r="E4214" s="329">
        <v>-1.4452473596442359E-2</v>
      </c>
      <c r="G4214">
        <v>4203</v>
      </c>
      <c r="H4214">
        <f t="shared" ca="1" si="131"/>
        <v>9.6578456642214833E-3</v>
      </c>
    </row>
    <row r="4215" spans="2:8">
      <c r="B4215" s="293">
        <f>'Historical VAR Data'!B789</f>
        <v>44547</v>
      </c>
      <c r="C4215" s="292" t="str">
        <f>'Historical VAR Data'!F789</f>
        <v>110.41</v>
      </c>
      <c r="D4215" s="329">
        <f t="shared" si="130"/>
        <v>0.45009193590753871</v>
      </c>
      <c r="E4215" s="329">
        <v>-1.4460412389538557E-2</v>
      </c>
      <c r="G4215">
        <v>4204</v>
      </c>
      <c r="H4215">
        <f t="shared" ca="1" si="131"/>
        <v>1.3863672294776974E-2</v>
      </c>
    </row>
    <row r="4216" spans="2:8">
      <c r="B4216" s="293">
        <f>'Historical VAR Data'!B2774</f>
        <v>41605</v>
      </c>
      <c r="C4216" s="292" t="str">
        <f>'Historical VAR Data'!F2774</f>
        <v>76.14</v>
      </c>
      <c r="D4216" s="329">
        <f t="shared" si="130"/>
        <v>-0.1026517383618149</v>
      </c>
      <c r="E4216" s="329">
        <v>-1.4496505306756466E-2</v>
      </c>
      <c r="G4216">
        <v>4205</v>
      </c>
      <c r="H4216">
        <f t="shared" ca="1" si="131"/>
        <v>1.0783664284988101E-2</v>
      </c>
    </row>
    <row r="4217" spans="2:8">
      <c r="B4217" s="293">
        <f>'Historical VAR Data'!B3957</f>
        <v>39854</v>
      </c>
      <c r="C4217" s="292" t="str">
        <f>'Historical VAR Data'!F3957</f>
        <v>84.85</v>
      </c>
      <c r="D4217" s="329">
        <f t="shared" si="130"/>
        <v>-0.10059359762560958</v>
      </c>
      <c r="E4217" s="329">
        <v>-1.4518002322880372E-2</v>
      </c>
      <c r="G4217">
        <v>4206</v>
      </c>
      <c r="H4217">
        <f t="shared" ca="1" si="131"/>
        <v>3.5707219680436429E-3</v>
      </c>
    </row>
    <row r="4218" spans="2:8">
      <c r="B4218" s="293">
        <f>'Historical VAR Data'!B3623</f>
        <v>40352</v>
      </c>
      <c r="C4218" s="292" t="str">
        <f>'Historical VAR Data'!F3623</f>
        <v>94.34</v>
      </c>
      <c r="D4218" s="329">
        <f t="shared" si="130"/>
        <v>0.23111053112358096</v>
      </c>
      <c r="E4218" s="329">
        <v>-1.4520004178418474E-2</v>
      </c>
      <c r="G4218">
        <v>4207</v>
      </c>
      <c r="H4218">
        <f t="shared" ca="1" si="131"/>
        <v>-2.1209794627970673E-2</v>
      </c>
    </row>
    <row r="4219" spans="2:8">
      <c r="B4219" s="293">
        <f>'Historical VAR Data'!B2180</f>
        <v>42493</v>
      </c>
      <c r="C4219" s="292" t="str">
        <f>'Historical VAR Data'!F2180</f>
        <v>76.63</v>
      </c>
      <c r="D4219" s="329">
        <f t="shared" si="130"/>
        <v>-0.3649096635173214</v>
      </c>
      <c r="E4219" s="329">
        <v>-1.4531893004115349E-2</v>
      </c>
      <c r="G4219">
        <v>4208</v>
      </c>
      <c r="H4219">
        <f t="shared" ca="1" si="131"/>
        <v>-3.988288679485281E-3</v>
      </c>
    </row>
    <row r="4220" spans="2:8">
      <c r="B4220" s="293">
        <f>'Historical VAR Data'!B4223</f>
        <v>39455</v>
      </c>
      <c r="C4220" s="292" t="str">
        <f>'Historical VAR Data'!F4223</f>
        <v>120.66</v>
      </c>
      <c r="D4220" s="329">
        <f t="shared" si="130"/>
        <v>-0.21126944698653416</v>
      </c>
      <c r="E4220" s="329">
        <v>-1.4537732767069595E-2</v>
      </c>
      <c r="G4220">
        <v>4209</v>
      </c>
      <c r="H4220">
        <f t="shared" ca="1" si="131"/>
        <v>-3.481253282751931E-2</v>
      </c>
    </row>
    <row r="4221" spans="2:8">
      <c r="B4221" s="293">
        <f>'Historical VAR Data'!B561</f>
        <v>44883</v>
      </c>
      <c r="C4221" s="292" t="str">
        <f>'Historical VAR Data'!F561</f>
        <v>152.98</v>
      </c>
      <c r="D4221" s="329">
        <f t="shared" si="130"/>
        <v>0.63790149892933601</v>
      </c>
      <c r="E4221" s="329">
        <v>-1.455810358155127E-2</v>
      </c>
      <c r="G4221">
        <v>4210</v>
      </c>
      <c r="H4221">
        <f t="shared" ca="1" si="131"/>
        <v>1.2666302670878199E-2</v>
      </c>
    </row>
    <row r="4222" spans="2:8">
      <c r="B4222" s="293">
        <f>'Historical VAR Data'!B1934</f>
        <v>42857</v>
      </c>
      <c r="C4222" s="292" t="str">
        <f>'Historical VAR Data'!F1934</f>
        <v>93.40</v>
      </c>
      <c r="D4222" s="329">
        <f t="shared" si="130"/>
        <v>0.20097724058120112</v>
      </c>
      <c r="E4222" s="329">
        <v>-1.4560033762397081E-2</v>
      </c>
      <c r="G4222">
        <v>4211</v>
      </c>
      <c r="H4222">
        <f t="shared" ca="1" si="131"/>
        <v>-7.6167996942299856E-3</v>
      </c>
    </row>
    <row r="4223" spans="2:8">
      <c r="B4223" s="293">
        <f>'Historical VAR Data'!B2423</f>
        <v>42131</v>
      </c>
      <c r="C4223" s="292" t="str">
        <f>'Historical VAR Data'!F2423</f>
        <v>77.77</v>
      </c>
      <c r="D4223" s="329">
        <f t="shared" si="130"/>
        <v>-0.15842441294232226</v>
      </c>
      <c r="E4223" s="329">
        <v>-1.4571718195641228E-2</v>
      </c>
      <c r="G4223">
        <v>4212</v>
      </c>
      <c r="H4223">
        <f t="shared" ca="1" si="131"/>
        <v>1.9544776660158594E-2</v>
      </c>
    </row>
    <row r="4224" spans="2:8">
      <c r="B4224" s="293">
        <f>'Historical VAR Data'!B3471</f>
        <v>40571</v>
      </c>
      <c r="C4224" s="292" t="str">
        <f>'Historical VAR Data'!F3471</f>
        <v>92.41</v>
      </c>
      <c r="D4224" s="329">
        <f t="shared" si="130"/>
        <v>1.539433910414949</v>
      </c>
      <c r="E4224" s="329">
        <v>-1.4608658562593352E-2</v>
      </c>
      <c r="G4224">
        <v>4213</v>
      </c>
      <c r="H4224">
        <f t="shared" ca="1" si="131"/>
        <v>7.7780588830939437E-4</v>
      </c>
    </row>
    <row r="4225" spans="2:8">
      <c r="B4225" s="293">
        <f>'Historical VAR Data'!B4895</f>
        <v>38469</v>
      </c>
      <c r="C4225" s="292" t="str">
        <f>'Historical VAR Data'!F4895</f>
        <v>36.39</v>
      </c>
      <c r="D4225" s="329">
        <f t="shared" si="130"/>
        <v>-0.6138172556510666</v>
      </c>
      <c r="E4225" s="329">
        <v>-1.4622258326563746E-2</v>
      </c>
      <c r="G4225">
        <v>4214</v>
      </c>
      <c r="H4225">
        <f t="shared" ca="1" si="131"/>
        <v>7.9147147554641528E-3</v>
      </c>
    </row>
    <row r="4226" spans="2:8">
      <c r="B4226" s="293">
        <f>'Historical VAR Data'!B1352</f>
        <v>43719</v>
      </c>
      <c r="C4226" s="292" t="str">
        <f>'Historical VAR Data'!F1352</f>
        <v>94.23</v>
      </c>
      <c r="D4226" s="329">
        <f t="shared" si="130"/>
        <v>0.29668363836521261</v>
      </c>
      <c r="E4226" s="329">
        <v>-1.4639757398305883E-2</v>
      </c>
      <c r="G4226">
        <v>4215</v>
      </c>
      <c r="H4226">
        <f t="shared" ca="1" si="131"/>
        <v>7.6611210458201677E-4</v>
      </c>
    </row>
    <row r="4227" spans="2:8">
      <c r="B4227" s="293">
        <f>'Historical VAR Data'!B2286</f>
        <v>42332</v>
      </c>
      <c r="C4227" s="292" t="str">
        <f>'Historical VAR Data'!F2286</f>
        <v>72.67</v>
      </c>
      <c r="D4227" s="329">
        <f t="shared" si="130"/>
        <v>0.25639695712309818</v>
      </c>
      <c r="E4227" s="329">
        <v>-1.4644067796610146E-2</v>
      </c>
      <c r="G4227">
        <v>4216</v>
      </c>
      <c r="H4227">
        <f t="shared" ca="1" si="131"/>
        <v>-1.2819732100715724E-2</v>
      </c>
    </row>
    <row r="4228" spans="2:8">
      <c r="B4228" s="293">
        <f>'Historical VAR Data'!B4641</f>
        <v>38845</v>
      </c>
      <c r="C4228" s="292" t="str">
        <f>'Historical VAR Data'!F4641</f>
        <v>57.84</v>
      </c>
      <c r="D4228" s="329">
        <f t="shared" si="130"/>
        <v>-0.45531594312082113</v>
      </c>
      <c r="E4228" s="329">
        <v>-1.4650766609880739E-2</v>
      </c>
      <c r="G4228">
        <v>4217</v>
      </c>
      <c r="H4228">
        <f t="shared" ca="1" si="131"/>
        <v>1.5220947738374386E-2</v>
      </c>
    </row>
    <row r="4229" spans="2:8">
      <c r="B4229" s="293">
        <f>'Historical VAR Data'!B1811</f>
        <v>43035</v>
      </c>
      <c r="C4229" s="292" t="str">
        <f>'Historical VAR Data'!F1811</f>
        <v>106.19</v>
      </c>
      <c r="D4229" s="329">
        <f t="shared" si="130"/>
        <v>0.29642290318642417</v>
      </c>
      <c r="E4229" s="329">
        <v>-1.4660851814048421E-2</v>
      </c>
      <c r="G4229">
        <v>4218</v>
      </c>
      <c r="H4229">
        <f t="shared" ca="1" si="131"/>
        <v>-1.3177401537582819E-2</v>
      </c>
    </row>
    <row r="4230" spans="2:8">
      <c r="B4230" s="293">
        <f>'Historical VAR Data'!B3938</f>
        <v>39884</v>
      </c>
      <c r="C4230" s="292" t="str">
        <f>'Historical VAR Data'!F3938</f>
        <v>81.91</v>
      </c>
      <c r="D4230" s="329">
        <f t="shared" si="130"/>
        <v>9.6141994330087664E-3</v>
      </c>
      <c r="E4230" s="329">
        <v>-1.4675808973896294E-2</v>
      </c>
      <c r="G4230">
        <v>4219</v>
      </c>
      <c r="H4230">
        <f t="shared" ca="1" si="131"/>
        <v>-8.6280234048747104E-3</v>
      </c>
    </row>
    <row r="4231" spans="2:8">
      <c r="B4231" s="293">
        <f>'Historical VAR Data'!B3184</f>
        <v>40996</v>
      </c>
      <c r="C4231" s="292" t="str">
        <f>'Historical VAR Data'!F3184</f>
        <v>81.13</v>
      </c>
      <c r="D4231" s="329">
        <f t="shared" si="130"/>
        <v>-0.13544330775788585</v>
      </c>
      <c r="E4231" s="329">
        <v>-1.4695166383288898E-2</v>
      </c>
      <c r="G4231">
        <v>4220</v>
      </c>
      <c r="H4231">
        <f t="shared" ca="1" si="131"/>
        <v>-7.059936129825906E-4</v>
      </c>
    </row>
    <row r="4232" spans="2:8">
      <c r="B4232" s="293">
        <f>'Historical VAR Data'!B4200</f>
        <v>39486</v>
      </c>
      <c r="C4232" s="292" t="str">
        <f>'Historical VAR Data'!F4200</f>
        <v>93.84</v>
      </c>
      <c r="D4232" s="329">
        <f t="shared" si="130"/>
        <v>0.28706624605678244</v>
      </c>
      <c r="E4232" s="329">
        <v>-1.4699706005879793E-2</v>
      </c>
      <c r="G4232">
        <v>4221</v>
      </c>
      <c r="H4232">
        <f t="shared" ca="1" si="131"/>
        <v>-3.9058669117732071E-2</v>
      </c>
    </row>
    <row r="4233" spans="2:8">
      <c r="B4233" s="293">
        <f>'Historical VAR Data'!B2857</f>
        <v>41479</v>
      </c>
      <c r="C4233" s="292" t="str">
        <f>'Historical VAR Data'!F2857</f>
        <v>72.91</v>
      </c>
      <c r="D4233" s="329">
        <f t="shared" si="130"/>
        <v>-7.6153066396350805E-2</v>
      </c>
      <c r="E4233" s="329">
        <v>-1.4729729729729775E-2</v>
      </c>
      <c r="G4233">
        <v>4222</v>
      </c>
      <c r="H4233">
        <f t="shared" ca="1" si="131"/>
        <v>5.3065000840616669E-3</v>
      </c>
    </row>
    <row r="4234" spans="2:8">
      <c r="B4234" s="293">
        <f>'Historical VAR Data'!B1024</f>
        <v>44201</v>
      </c>
      <c r="C4234" s="292" t="str">
        <f>'Historical VAR Data'!F1024</f>
        <v>78.92</v>
      </c>
      <c r="D4234" s="329">
        <f t="shared" si="130"/>
        <v>-0.22748629600626463</v>
      </c>
      <c r="E4234" s="329">
        <v>-1.473158551810228E-2</v>
      </c>
      <c r="G4234">
        <v>4223</v>
      </c>
      <c r="H4234">
        <f t="shared" ca="1" si="131"/>
        <v>-2.5413246410070419E-3</v>
      </c>
    </row>
    <row r="4235" spans="2:8">
      <c r="B4235" s="293">
        <f>'Historical VAR Data'!B1589</f>
        <v>43361</v>
      </c>
      <c r="C4235" s="292" t="str">
        <f>'Historical VAR Data'!F1589</f>
        <v>102.16</v>
      </c>
      <c r="D4235" s="329">
        <f t="shared" si="130"/>
        <v>0.54623883759648872</v>
      </c>
      <c r="E4235" s="329">
        <v>-1.475552126531007E-2</v>
      </c>
      <c r="G4235">
        <v>4224</v>
      </c>
      <c r="H4235">
        <f t="shared" ca="1" si="131"/>
        <v>4.4070518987397956E-3</v>
      </c>
    </row>
    <row r="4236" spans="2:8">
      <c r="B4236" s="293">
        <f>'Historical VAR Data'!B1144</f>
        <v>44028</v>
      </c>
      <c r="C4236" s="292" t="str">
        <f>'Historical VAR Data'!F1144</f>
        <v>66.07</v>
      </c>
      <c r="D4236" s="329">
        <f t="shared" ref="D4236:D4299" si="132">(C4236-C4237)/C4237</f>
        <v>-0.60550513494148561</v>
      </c>
      <c r="E4236" s="329">
        <v>-1.4762898896510723E-2</v>
      </c>
      <c r="G4236">
        <v>4225</v>
      </c>
      <c r="H4236">
        <f t="shared" ca="1" si="131"/>
        <v>-2.9303434799505725E-2</v>
      </c>
    </row>
    <row r="4237" spans="2:8">
      <c r="B4237" s="293">
        <f>'Historical VAR Data'!B478</f>
        <v>45002</v>
      </c>
      <c r="C4237" s="292" t="str">
        <f>'Historical VAR Data'!F478</f>
        <v>167.48</v>
      </c>
      <c r="D4237" s="329">
        <f t="shared" si="132"/>
        <v>1.1455290801947218</v>
      </c>
      <c r="E4237" s="329">
        <v>-1.4765574445555733E-2</v>
      </c>
      <c r="G4237">
        <v>4226</v>
      </c>
      <c r="H4237">
        <f t="shared" ref="H4237:H4300" ca="1" si="133">_xlfn.NORM.INV(RAND(),N$12,N$13)</f>
        <v>-1.941995979313112E-2</v>
      </c>
    </row>
    <row r="4238" spans="2:8">
      <c r="B4238" s="293">
        <f>'Historical VAR Data'!B2785</f>
        <v>41589</v>
      </c>
      <c r="C4238" s="292" t="str">
        <f>'Historical VAR Data'!F2785</f>
        <v>78.06</v>
      </c>
      <c r="D4238" s="329">
        <f t="shared" si="132"/>
        <v>5.4864864864864894E-2</v>
      </c>
      <c r="E4238" s="329">
        <v>-1.476713366149188E-2</v>
      </c>
      <c r="G4238">
        <v>4227</v>
      </c>
      <c r="H4238">
        <f t="shared" ca="1" si="133"/>
        <v>-2.0975548968634284E-2</v>
      </c>
    </row>
    <row r="4239" spans="2:8">
      <c r="B4239" s="293">
        <f>'Historical VAR Data'!B2295</f>
        <v>42317</v>
      </c>
      <c r="C4239" s="292" t="str">
        <f>'Historical VAR Data'!F2295</f>
        <v>74.00</v>
      </c>
      <c r="D4239" s="329">
        <f t="shared" si="132"/>
        <v>-0.21184364682074769</v>
      </c>
      <c r="E4239" s="329">
        <v>-1.4778325123152702E-2</v>
      </c>
      <c r="G4239">
        <v>4228</v>
      </c>
      <c r="H4239">
        <f t="shared" ca="1" si="133"/>
        <v>1.6292300038282876E-2</v>
      </c>
    </row>
    <row r="4240" spans="2:8">
      <c r="B4240" s="293">
        <f>'Historical VAR Data'!B1975</f>
        <v>42794</v>
      </c>
      <c r="C4240" s="292" t="str">
        <f>'Historical VAR Data'!F1975</f>
        <v>93.89</v>
      </c>
      <c r="D4240" s="329">
        <f t="shared" si="132"/>
        <v>7.8823394231874053E-2</v>
      </c>
      <c r="E4240" s="329">
        <v>-1.4795383001049283E-2</v>
      </c>
      <c r="G4240">
        <v>4229</v>
      </c>
      <c r="H4240">
        <f t="shared" ca="1" si="133"/>
        <v>1.9967300074375527E-2</v>
      </c>
    </row>
    <row r="4241" spans="2:8">
      <c r="B4241" s="293">
        <f>'Historical VAR Data'!B2087</f>
        <v>42628</v>
      </c>
      <c r="C4241" s="292" t="str">
        <f>'Historical VAR Data'!F2087</f>
        <v>87.03</v>
      </c>
      <c r="D4241" s="329">
        <f t="shared" si="132"/>
        <v>4.8175358304227388E-2</v>
      </c>
      <c r="E4241" s="329">
        <v>-1.4829069504188387E-2</v>
      </c>
      <c r="G4241">
        <v>4230</v>
      </c>
      <c r="H4241">
        <f t="shared" ca="1" si="133"/>
        <v>8.4575394368557374E-3</v>
      </c>
    </row>
    <row r="4242" spans="2:8">
      <c r="B4242" s="293">
        <f>'Historical VAR Data'!B1240</f>
        <v>43885</v>
      </c>
      <c r="C4242" s="292" t="str">
        <f>'Historical VAR Data'!F1240</f>
        <v>83.03</v>
      </c>
      <c r="D4242" s="329">
        <f t="shared" si="132"/>
        <v>1.0840863453815259</v>
      </c>
      <c r="E4242" s="329">
        <v>-1.4831514000949217E-2</v>
      </c>
      <c r="G4242">
        <v>4231</v>
      </c>
      <c r="H4242">
        <f t="shared" ca="1" si="133"/>
        <v>-9.8334192624462205E-3</v>
      </c>
    </row>
    <row r="4243" spans="2:8">
      <c r="B4243" s="293">
        <f>'Historical VAR Data'!B4928</f>
        <v>38420</v>
      </c>
      <c r="C4243" s="292" t="str">
        <f>'Historical VAR Data'!F4928</f>
        <v>39.84</v>
      </c>
      <c r="D4243" s="329">
        <f t="shared" si="132"/>
        <v>-0.61915686836822481</v>
      </c>
      <c r="E4243" s="329">
        <v>-1.4836795252225379E-2</v>
      </c>
      <c r="G4243">
        <v>4232</v>
      </c>
      <c r="H4243">
        <f t="shared" ca="1" si="133"/>
        <v>-3.2749341369171276E-3</v>
      </c>
    </row>
    <row r="4244" spans="2:8">
      <c r="B4244" s="293">
        <f>'Historical VAR Data'!B1805</f>
        <v>43045</v>
      </c>
      <c r="C4244" s="292" t="str">
        <f>'Historical VAR Data'!F1805</f>
        <v>104.61</v>
      </c>
      <c r="D4244" s="329">
        <f t="shared" si="132"/>
        <v>-0.74128208933076123</v>
      </c>
      <c r="E4244" s="329">
        <v>-1.4878990488746571E-2</v>
      </c>
      <c r="G4244">
        <v>4233</v>
      </c>
      <c r="H4244">
        <f t="shared" ca="1" si="133"/>
        <v>-1.7125776918633196E-2</v>
      </c>
    </row>
    <row r="4245" spans="2:8">
      <c r="B4245" s="293">
        <f>'Historical VAR Data'!B122</f>
        <v>45537</v>
      </c>
      <c r="C4245" s="292" t="str">
        <f>'Historical VAR Data'!F122</f>
        <v>404.34</v>
      </c>
      <c r="D4245" s="329">
        <f t="shared" si="132"/>
        <v>4.1798616448885468</v>
      </c>
      <c r="E4245" s="329">
        <v>-1.4886100621269372E-2</v>
      </c>
      <c r="G4245">
        <v>4234</v>
      </c>
      <c r="H4245">
        <f t="shared" ca="1" si="133"/>
        <v>-5.0188647689406399E-3</v>
      </c>
    </row>
    <row r="4246" spans="2:8">
      <c r="B4246" s="293">
        <f>'Historical VAR Data'!B2617</f>
        <v>41835</v>
      </c>
      <c r="C4246" s="292" t="str">
        <f>'Historical VAR Data'!F2617</f>
        <v>78.06</v>
      </c>
      <c r="D4246" s="329">
        <f t="shared" si="132"/>
        <v>-0.15701943844492433</v>
      </c>
      <c r="E4246" s="329">
        <v>-1.4891468955073104E-2</v>
      </c>
      <c r="G4246">
        <v>4235</v>
      </c>
      <c r="H4246">
        <f t="shared" ca="1" si="133"/>
        <v>-8.0887727058339114E-3</v>
      </c>
    </row>
    <row r="4247" spans="2:8">
      <c r="B4247" s="293">
        <f>'Historical VAR Data'!B1653</f>
        <v>43266</v>
      </c>
      <c r="C4247" s="292" t="str">
        <f>'Historical VAR Data'!F1653</f>
        <v>92.60</v>
      </c>
      <c r="D4247" s="329">
        <f t="shared" si="132"/>
        <v>6.0710194730813259E-2</v>
      </c>
      <c r="E4247" s="329">
        <v>-1.4893617021276655E-2</v>
      </c>
      <c r="G4247">
        <v>4236</v>
      </c>
      <c r="H4247">
        <f t="shared" ca="1" si="133"/>
        <v>-1.8274468302646712E-2</v>
      </c>
    </row>
    <row r="4248" spans="2:8">
      <c r="B4248" s="293">
        <f>'Historical VAR Data'!B3408</f>
        <v>40666</v>
      </c>
      <c r="C4248" s="292" t="str">
        <f>'Historical VAR Data'!F3408</f>
        <v>87.30</v>
      </c>
      <c r="D4248" s="329">
        <f t="shared" si="132"/>
        <v>-1.4895057549086068E-2</v>
      </c>
      <c r="E4248" s="329">
        <v>-1.4895057549086068E-2</v>
      </c>
      <c r="G4248">
        <v>4237</v>
      </c>
      <c r="H4248">
        <f t="shared" ca="1" si="133"/>
        <v>2.6755282054563959E-2</v>
      </c>
    </row>
    <row r="4249" spans="2:8">
      <c r="B4249" s="293">
        <f>'Historical VAR Data'!B964</f>
        <v>44291</v>
      </c>
      <c r="C4249" s="292" t="str">
        <f>'Historical VAR Data'!F964</f>
        <v>88.62</v>
      </c>
      <c r="D4249" s="329">
        <f t="shared" si="132"/>
        <v>1.5469233413544272E-2</v>
      </c>
      <c r="E4249" s="329">
        <v>-1.4895509115162176E-2</v>
      </c>
      <c r="G4249">
        <v>4238</v>
      </c>
      <c r="H4249">
        <f t="shared" ca="1" si="133"/>
        <v>2.668078657050954E-2</v>
      </c>
    </row>
    <row r="4250" spans="2:8">
      <c r="B4250" s="293">
        <f>'Historical VAR Data'!B1305</f>
        <v>43790</v>
      </c>
      <c r="C4250" s="292" t="str">
        <f>'Historical VAR Data'!F1305</f>
        <v>87.27</v>
      </c>
      <c r="D4250" s="329">
        <f t="shared" si="132"/>
        <v>3.4495021337126563E-2</v>
      </c>
      <c r="E4250" s="329">
        <v>-1.4900101591601845E-2</v>
      </c>
      <c r="G4250">
        <v>4239</v>
      </c>
      <c r="H4250">
        <f t="shared" ca="1" si="133"/>
        <v>1.2047249428963264E-2</v>
      </c>
    </row>
    <row r="4251" spans="2:8">
      <c r="B4251" s="293">
        <f>'Historical VAR Data'!B2625</f>
        <v>41823</v>
      </c>
      <c r="C4251" s="292" t="str">
        <f>'Historical VAR Data'!F2625</f>
        <v>84.36</v>
      </c>
      <c r="D4251" s="329">
        <f t="shared" si="132"/>
        <v>-6.477446708279321E-3</v>
      </c>
      <c r="E4251" s="329">
        <v>-1.494628678187764E-2</v>
      </c>
      <c r="G4251">
        <v>4240</v>
      </c>
      <c r="H4251">
        <f t="shared" ca="1" si="133"/>
        <v>1.0345106416331403E-2</v>
      </c>
    </row>
    <row r="4252" spans="2:8">
      <c r="B4252" s="293">
        <f>'Historical VAR Data'!B1538</f>
        <v>43439</v>
      </c>
      <c r="C4252" s="292" t="str">
        <f>'Historical VAR Data'!F1538</f>
        <v>84.91</v>
      </c>
      <c r="D4252" s="329">
        <f t="shared" si="132"/>
        <v>0.90040286481647258</v>
      </c>
      <c r="E4252" s="329">
        <v>-1.4965197215777335E-2</v>
      </c>
      <c r="G4252">
        <v>4241</v>
      </c>
      <c r="H4252">
        <f t="shared" ca="1" si="133"/>
        <v>2.4386942674453518E-3</v>
      </c>
    </row>
    <row r="4253" spans="2:8">
      <c r="B4253" s="293">
        <f>'Historical VAR Data'!B4794</f>
        <v>38614</v>
      </c>
      <c r="C4253" s="292" t="str">
        <f>'Historical VAR Data'!F4794</f>
        <v>44.68</v>
      </c>
      <c r="D4253" s="329">
        <f t="shared" si="132"/>
        <v>-0.87429310975438201</v>
      </c>
      <c r="E4253" s="329">
        <v>-1.4991181657848318E-2</v>
      </c>
      <c r="G4253">
        <v>4242</v>
      </c>
      <c r="H4253">
        <f t="shared" ca="1" si="133"/>
        <v>1.9889014718864888E-2</v>
      </c>
    </row>
    <row r="4254" spans="2:8">
      <c r="B4254" s="293">
        <f>'Historical VAR Data'!B60</f>
        <v>45628</v>
      </c>
      <c r="C4254" s="292" t="str">
        <f>'Historical VAR Data'!F60</f>
        <v>355.43</v>
      </c>
      <c r="D4254" s="329">
        <f t="shared" si="132"/>
        <v>1.3941128923615789</v>
      </c>
      <c r="E4254" s="329">
        <v>-1.499279459040009E-2</v>
      </c>
      <c r="G4254">
        <v>4243</v>
      </c>
      <c r="H4254">
        <f t="shared" ca="1" si="133"/>
        <v>3.4853179097555269E-3</v>
      </c>
    </row>
    <row r="4255" spans="2:8">
      <c r="B4255" s="293">
        <f>'Historical VAR Data'!B616</f>
        <v>44802</v>
      </c>
      <c r="C4255" s="292" t="str">
        <f>'Historical VAR Data'!F616</f>
        <v>148.46</v>
      </c>
      <c r="D4255" s="329">
        <f t="shared" si="132"/>
        <v>2.3242274966412904</v>
      </c>
      <c r="E4255" s="329">
        <v>-1.4994692144373612E-2</v>
      </c>
      <c r="G4255">
        <v>4244</v>
      </c>
      <c r="H4255">
        <f t="shared" ca="1" si="133"/>
        <v>-5.900391528456673E-3</v>
      </c>
    </row>
    <row r="4256" spans="2:8">
      <c r="B4256" s="293">
        <f>'Historical VAR Data'!B4754</f>
        <v>38674</v>
      </c>
      <c r="C4256" s="292" t="str">
        <f>'Historical VAR Data'!F4754</f>
        <v>44.66</v>
      </c>
      <c r="D4256" s="329">
        <f t="shared" si="132"/>
        <v>-0.49587989615080713</v>
      </c>
      <c r="E4256" s="329">
        <v>-1.4997794441993974E-2</v>
      </c>
      <c r="G4256">
        <v>4245</v>
      </c>
      <c r="H4256">
        <f t="shared" ca="1" si="133"/>
        <v>-5.7100644043272487E-3</v>
      </c>
    </row>
    <row r="4257" spans="2:8">
      <c r="B4257" s="293">
        <f>'Historical VAR Data'!B3910</f>
        <v>39930</v>
      </c>
      <c r="C4257" s="292" t="str">
        <f>'Historical VAR Data'!F3910</f>
        <v>88.59</v>
      </c>
      <c r="D4257" s="329">
        <f t="shared" si="132"/>
        <v>0.42267544563995502</v>
      </c>
      <c r="E4257" s="329">
        <v>-1.5010006671114013E-2</v>
      </c>
      <c r="G4257">
        <v>4246</v>
      </c>
      <c r="H4257">
        <f t="shared" ca="1" si="133"/>
        <v>-3.1195322814268359E-2</v>
      </c>
    </row>
    <row r="4258" spans="2:8">
      <c r="B4258" s="293">
        <f>'Historical VAR Data'!B1216</f>
        <v>43920</v>
      </c>
      <c r="C4258" s="292" t="str">
        <f>'Historical VAR Data'!F1216</f>
        <v>62.27</v>
      </c>
      <c r="D4258" s="329">
        <f t="shared" si="132"/>
        <v>-0.16528150134048247</v>
      </c>
      <c r="E4258" s="329">
        <v>-1.5026890224612397E-2</v>
      </c>
      <c r="G4258">
        <v>4247</v>
      </c>
      <c r="H4258">
        <f t="shared" ca="1" si="133"/>
        <v>2.3233173922524233E-2</v>
      </c>
    </row>
    <row r="4259" spans="2:8">
      <c r="B4259" s="293">
        <f>'Historical VAR Data'!B2587</f>
        <v>41879</v>
      </c>
      <c r="C4259" s="292" t="str">
        <f>'Historical VAR Data'!F2587</f>
        <v>74.60</v>
      </c>
      <c r="D4259" s="329">
        <f t="shared" si="132"/>
        <v>-8.0261373443471895E-2</v>
      </c>
      <c r="E4259" s="329">
        <v>-1.5051491946131512E-2</v>
      </c>
      <c r="G4259">
        <v>4248</v>
      </c>
      <c r="H4259">
        <f t="shared" ca="1" si="133"/>
        <v>-7.9568998840838599E-3</v>
      </c>
    </row>
    <row r="4260" spans="2:8">
      <c r="B4260" s="293">
        <f>'Historical VAR Data'!B1489</f>
        <v>43510</v>
      </c>
      <c r="C4260" s="292" t="str">
        <f>'Historical VAR Data'!F1489</f>
        <v>81.11</v>
      </c>
      <c r="D4260" s="329">
        <f t="shared" si="132"/>
        <v>0.59070405961953321</v>
      </c>
      <c r="E4260" s="329">
        <v>-1.5057680631451062E-2</v>
      </c>
      <c r="G4260">
        <v>4249</v>
      </c>
      <c r="H4260">
        <f t="shared" ca="1" si="133"/>
        <v>-1.3684743439565631E-2</v>
      </c>
    </row>
    <row r="4261" spans="2:8">
      <c r="B4261" s="293">
        <f>'Historical VAR Data'!B4607</f>
        <v>38891</v>
      </c>
      <c r="C4261" s="292" t="str">
        <f>'Historical VAR Data'!F4607</f>
        <v>50.99</v>
      </c>
      <c r="D4261" s="329">
        <f t="shared" si="132"/>
        <v>-0.28425042111173487</v>
      </c>
      <c r="E4261" s="329">
        <v>-1.5066640911724959E-2</v>
      </c>
      <c r="G4261">
        <v>4250</v>
      </c>
      <c r="H4261">
        <f t="shared" ca="1" si="133"/>
        <v>1.3178159364922223E-2</v>
      </c>
    </row>
    <row r="4262" spans="2:8">
      <c r="B4262" s="293">
        <f>'Historical VAR Data'!B1071</f>
        <v>44132</v>
      </c>
      <c r="C4262" s="292" t="str">
        <f>'Historical VAR Data'!F1071</f>
        <v>71.24</v>
      </c>
      <c r="D4262" s="329">
        <f t="shared" si="132"/>
        <v>-2.4777549623545548E-2</v>
      </c>
      <c r="E4262" s="329">
        <v>-1.5069818885662981E-2</v>
      </c>
      <c r="G4262">
        <v>4251</v>
      </c>
      <c r="H4262">
        <f t="shared" ca="1" si="133"/>
        <v>1.5928423628649175E-2</v>
      </c>
    </row>
    <row r="4263" spans="2:8">
      <c r="B4263" s="293">
        <f>'Historical VAR Data'!B2357</f>
        <v>42223</v>
      </c>
      <c r="C4263" s="292" t="str">
        <f>'Historical VAR Data'!F2357</f>
        <v>73.05</v>
      </c>
      <c r="D4263" s="329">
        <f t="shared" si="132"/>
        <v>-0.10368098159509206</v>
      </c>
      <c r="E4263" s="329">
        <v>-1.510044492382371E-2</v>
      </c>
      <c r="G4263">
        <v>4252</v>
      </c>
      <c r="H4263">
        <f t="shared" ca="1" si="133"/>
        <v>2.8981563625651116E-2</v>
      </c>
    </row>
    <row r="4264" spans="2:8">
      <c r="B4264" s="293">
        <f>'Historical VAR Data'!B1116</f>
        <v>44068</v>
      </c>
      <c r="C4264" s="292" t="str">
        <f>'Historical VAR Data'!F1116</f>
        <v>81.50</v>
      </c>
      <c r="D4264" s="329">
        <f t="shared" si="132"/>
        <v>-6.5902578796561598E-2</v>
      </c>
      <c r="E4264" s="329">
        <v>-1.5105740181268883E-2</v>
      </c>
      <c r="G4264">
        <v>4253</v>
      </c>
      <c r="H4264">
        <f t="shared" ca="1" si="133"/>
        <v>-2.3546967392273147E-2</v>
      </c>
    </row>
    <row r="4265" spans="2:8">
      <c r="B4265" s="293">
        <f>'Historical VAR Data'!B3909</f>
        <v>39931</v>
      </c>
      <c r="C4265" s="292" t="str">
        <f>'Historical VAR Data'!F3909</f>
        <v>87.25</v>
      </c>
      <c r="D4265" s="329">
        <f t="shared" si="132"/>
        <v>2.2927891780346235E-4</v>
      </c>
      <c r="E4265" s="329">
        <v>-1.5125860706626068E-2</v>
      </c>
      <c r="G4265">
        <v>4254</v>
      </c>
      <c r="H4265">
        <f t="shared" ca="1" si="133"/>
        <v>-2.3072980151139224E-3</v>
      </c>
    </row>
    <row r="4266" spans="2:8">
      <c r="B4266" s="293">
        <f>'Historical VAR Data'!B4293</f>
        <v>39351</v>
      </c>
      <c r="C4266" s="292" t="str">
        <f>'Historical VAR Data'!F4293</f>
        <v>87.23</v>
      </c>
      <c r="D4266" s="329">
        <f t="shared" si="132"/>
        <v>-4.1533897373914962E-2</v>
      </c>
      <c r="E4266" s="329">
        <v>-1.5129276278649535E-2</v>
      </c>
      <c r="G4266">
        <v>4255</v>
      </c>
      <c r="H4266">
        <f t="shared" ca="1" si="133"/>
        <v>2.0732565722115948E-2</v>
      </c>
    </row>
    <row r="4267" spans="2:8">
      <c r="B4267" s="293">
        <f>'Historical VAR Data'!B3470</f>
        <v>40574</v>
      </c>
      <c r="C4267" s="292" t="str">
        <f>'Historical VAR Data'!F3470</f>
        <v>91.01</v>
      </c>
      <c r="D4267" s="329">
        <f t="shared" si="132"/>
        <v>-0.48827663761596846</v>
      </c>
      <c r="E4267" s="329">
        <v>-1.5149875554593567E-2</v>
      </c>
      <c r="G4267">
        <v>4256</v>
      </c>
      <c r="H4267">
        <f t="shared" ca="1" si="133"/>
        <v>-2.5734930321384457E-2</v>
      </c>
    </row>
    <row r="4268" spans="2:8">
      <c r="B4268" s="293">
        <f>'Historical VAR Data'!B400</f>
        <v>45120</v>
      </c>
      <c r="C4268" s="292" t="str">
        <f>'Historical VAR Data'!F400</f>
        <v>177.85</v>
      </c>
      <c r="D4268" s="329">
        <f t="shared" si="132"/>
        <v>1.4721990547678621</v>
      </c>
      <c r="E4268" s="329">
        <v>-1.5172490171105869E-2</v>
      </c>
      <c r="G4268">
        <v>4257</v>
      </c>
      <c r="H4268">
        <f t="shared" ca="1" si="133"/>
        <v>1.5916229372541484E-2</v>
      </c>
    </row>
    <row r="4269" spans="2:8">
      <c r="B4269" s="293">
        <f>'Historical VAR Data'!B4413</f>
        <v>39177</v>
      </c>
      <c r="C4269" s="292" t="str">
        <f>'Historical VAR Data'!F4413</f>
        <v>71.94</v>
      </c>
      <c r="D4269" s="329">
        <f t="shared" si="132"/>
        <v>-0.20692316172417591</v>
      </c>
      <c r="E4269" s="329">
        <v>-1.5195071868583154E-2</v>
      </c>
      <c r="G4269">
        <v>4258</v>
      </c>
      <c r="H4269">
        <f t="shared" ca="1" si="133"/>
        <v>6.8987565747546222E-3</v>
      </c>
    </row>
    <row r="4270" spans="2:8">
      <c r="B4270" s="293">
        <f>'Historical VAR Data'!B1345</f>
        <v>43728</v>
      </c>
      <c r="C4270" s="292" t="str">
        <f>'Historical VAR Data'!F1345</f>
        <v>90.71</v>
      </c>
      <c r="D4270" s="329">
        <f t="shared" si="132"/>
        <v>0.13914353886726108</v>
      </c>
      <c r="E4270" s="329">
        <v>-1.519921832591473E-2</v>
      </c>
      <c r="G4270">
        <v>4259</v>
      </c>
      <c r="H4270">
        <f t="shared" ca="1" si="133"/>
        <v>9.9381258583076688E-3</v>
      </c>
    </row>
    <row r="4271" spans="2:8">
      <c r="B4271" s="293">
        <f>'Historical VAR Data'!B2895</f>
        <v>41425</v>
      </c>
      <c r="C4271" s="292" t="str">
        <f>'Historical VAR Data'!F2895</f>
        <v>79.63</v>
      </c>
      <c r="D4271" s="329">
        <f t="shared" si="132"/>
        <v>-0.707661808436433</v>
      </c>
      <c r="E4271" s="329">
        <v>-1.5211476626267673E-2</v>
      </c>
      <c r="G4271">
        <v>4260</v>
      </c>
      <c r="H4271">
        <f t="shared" ca="1" si="133"/>
        <v>-1.025731559024632E-2</v>
      </c>
    </row>
    <row r="4272" spans="2:8">
      <c r="B4272" s="293">
        <f>'Historical VAR Data'!B302</f>
        <v>45266</v>
      </c>
      <c r="C4272" s="292" t="str">
        <f>'Historical VAR Data'!F302</f>
        <v>272.39</v>
      </c>
      <c r="D4272" s="329">
        <f t="shared" si="132"/>
        <v>1.7701617003966237</v>
      </c>
      <c r="E4272" s="329">
        <v>-1.5220535068691381E-2</v>
      </c>
      <c r="G4272">
        <v>4261</v>
      </c>
      <c r="H4272">
        <f t="shared" ca="1" si="133"/>
        <v>1.0834788196007911E-2</v>
      </c>
    </row>
    <row r="4273" spans="2:8">
      <c r="B4273" s="293">
        <f>'Historical VAR Data'!B3540</f>
        <v>40470</v>
      </c>
      <c r="C4273" s="292" t="str">
        <f>'Historical VAR Data'!F3540</f>
        <v>98.33</v>
      </c>
      <c r="D4273" s="329">
        <f t="shared" si="132"/>
        <v>-0.75079200141926661</v>
      </c>
      <c r="E4273" s="329">
        <v>-1.5222834251377026E-2</v>
      </c>
      <c r="G4273">
        <v>4262</v>
      </c>
      <c r="H4273">
        <f t="shared" ca="1" si="133"/>
        <v>-4.1811572955620943E-3</v>
      </c>
    </row>
    <row r="4274" spans="2:8">
      <c r="B4274" s="293">
        <f>'Historical VAR Data'!B74</f>
        <v>45604</v>
      </c>
      <c r="C4274" s="292" t="str">
        <f>'Historical VAR Data'!F74</f>
        <v>394.57</v>
      </c>
      <c r="D4274" s="329">
        <f t="shared" si="132"/>
        <v>2.9675213675213676</v>
      </c>
      <c r="E4274" s="329">
        <v>-1.5224498964234962E-2</v>
      </c>
      <c r="G4274">
        <v>4263</v>
      </c>
      <c r="H4274">
        <f t="shared" ca="1" si="133"/>
        <v>5.6801917470464649E-3</v>
      </c>
    </row>
    <row r="4275" spans="2:8">
      <c r="B4275" s="293">
        <f>'Historical VAR Data'!B3800</f>
        <v>40087</v>
      </c>
      <c r="C4275" s="292" t="str">
        <f>'Historical VAR Data'!F3800</f>
        <v>99.45</v>
      </c>
      <c r="D4275" s="329">
        <f t="shared" si="132"/>
        <v>0.16739053879563334</v>
      </c>
      <c r="E4275" s="329">
        <v>-1.5249034557876939E-2</v>
      </c>
      <c r="G4275">
        <v>4264</v>
      </c>
      <c r="H4275">
        <f t="shared" ca="1" si="133"/>
        <v>-1.8427791286138918E-3</v>
      </c>
    </row>
    <row r="4276" spans="2:8">
      <c r="B4276" s="293">
        <f>'Historical VAR Data'!B2148</f>
        <v>42537</v>
      </c>
      <c r="C4276" s="292" t="str">
        <f>'Historical VAR Data'!F2148</f>
        <v>85.19</v>
      </c>
      <c r="D4276" s="329">
        <f t="shared" si="132"/>
        <v>0.22258897818599296</v>
      </c>
      <c r="E4276" s="329">
        <v>-1.5258351635649143E-2</v>
      </c>
      <c r="G4276">
        <v>4265</v>
      </c>
      <c r="H4276">
        <f t="shared" ca="1" si="133"/>
        <v>-5.2685093160182318E-3</v>
      </c>
    </row>
    <row r="4277" spans="2:8">
      <c r="B4277" s="293">
        <f>'Historical VAR Data'!B2318</f>
        <v>42283</v>
      </c>
      <c r="C4277" s="292" t="str">
        <f>'Historical VAR Data'!F2318</f>
        <v>69.68</v>
      </c>
      <c r="D4277" s="329">
        <f t="shared" si="132"/>
        <v>-0.35707695146706026</v>
      </c>
      <c r="E4277" s="329">
        <v>-1.5262860373092118E-2</v>
      </c>
      <c r="G4277">
        <v>4266</v>
      </c>
      <c r="H4277">
        <f t="shared" ca="1" si="133"/>
        <v>3.282424228804541E-2</v>
      </c>
    </row>
    <row r="4278" spans="2:8">
      <c r="B4278" s="293">
        <f>'Historical VAR Data'!B3733</f>
        <v>40190</v>
      </c>
      <c r="C4278" s="292" t="str">
        <f>'Historical VAR Data'!F3733</f>
        <v>108.38</v>
      </c>
      <c r="D4278" s="329">
        <f t="shared" si="132"/>
        <v>0.4881230262254565</v>
      </c>
      <c r="E4278" s="329">
        <v>-1.5264401235689685E-2</v>
      </c>
      <c r="G4278">
        <v>4267</v>
      </c>
      <c r="H4278">
        <f t="shared" ca="1" si="133"/>
        <v>3.0295777502367768E-2</v>
      </c>
    </row>
    <row r="4279" spans="2:8">
      <c r="B4279" s="293">
        <f>'Historical VAR Data'!B2599</f>
        <v>41862</v>
      </c>
      <c r="C4279" s="292" t="str">
        <f>'Historical VAR Data'!F2599</f>
        <v>72.83</v>
      </c>
      <c r="D4279" s="329">
        <f t="shared" si="132"/>
        <v>1.0180105292324741</v>
      </c>
      <c r="E4279" s="329">
        <v>-1.5278528934559161E-2</v>
      </c>
      <c r="G4279">
        <v>4268</v>
      </c>
      <c r="H4279">
        <f t="shared" ca="1" si="133"/>
        <v>-6.9405186198487822E-3</v>
      </c>
    </row>
    <row r="4280" spans="2:8">
      <c r="B4280" s="293">
        <f>'Historical VAR Data'!B4881</f>
        <v>38489</v>
      </c>
      <c r="C4280" s="292" t="str">
        <f>'Historical VAR Data'!F4881</f>
        <v>36.09</v>
      </c>
      <c r="D4280" s="329">
        <f t="shared" si="132"/>
        <v>-0.66452872281093134</v>
      </c>
      <c r="E4280" s="329">
        <v>-1.5279672578444616E-2</v>
      </c>
      <c r="G4280">
        <v>4269</v>
      </c>
      <c r="H4280">
        <f t="shared" ca="1" si="133"/>
        <v>-4.0720366062936927E-2</v>
      </c>
    </row>
    <row r="4281" spans="2:8">
      <c r="B4281" s="293">
        <f>'Historical VAR Data'!B3728</f>
        <v>40197</v>
      </c>
      <c r="C4281" s="292" t="str">
        <f>'Historical VAR Data'!F3728</f>
        <v>107.58</v>
      </c>
      <c r="D4281" s="329">
        <f t="shared" si="132"/>
        <v>0.33739433117851819</v>
      </c>
      <c r="E4281" s="329">
        <v>-1.5286041189931366E-2</v>
      </c>
      <c r="G4281">
        <v>4270</v>
      </c>
      <c r="H4281">
        <f t="shared" ca="1" si="133"/>
        <v>-2.0981005061215061E-2</v>
      </c>
    </row>
    <row r="4282" spans="2:8">
      <c r="B4282" s="293">
        <f>'Historical VAR Data'!B3258</f>
        <v>40889</v>
      </c>
      <c r="C4282" s="292" t="str">
        <f>'Historical VAR Data'!F3258</f>
        <v>80.44</v>
      </c>
      <c r="D4282" s="329">
        <f t="shared" si="132"/>
        <v>-0.80474780329142193</v>
      </c>
      <c r="E4282" s="329">
        <v>-1.5301750520259519E-2</v>
      </c>
      <c r="G4282">
        <v>4271</v>
      </c>
      <c r="H4282">
        <f t="shared" ca="1" si="133"/>
        <v>-9.2079866270378223E-3</v>
      </c>
    </row>
    <row r="4283" spans="2:8">
      <c r="B4283" s="293">
        <f>'Historical VAR Data'!B90</f>
        <v>45582</v>
      </c>
      <c r="C4283" s="292" t="str">
        <f>'Historical VAR Data'!F90</f>
        <v>411.98</v>
      </c>
      <c r="D4283" s="329">
        <f t="shared" si="132"/>
        <v>4.1012877662209011</v>
      </c>
      <c r="E4283" s="329">
        <v>-1.5320633858361739E-2</v>
      </c>
      <c r="G4283">
        <v>4272</v>
      </c>
      <c r="H4283">
        <f t="shared" ca="1" si="133"/>
        <v>1.0418341055662682E-2</v>
      </c>
    </row>
    <row r="4284" spans="2:8">
      <c r="B4284" s="293">
        <f>'Historical VAR Data'!B2621</f>
        <v>41829</v>
      </c>
      <c r="C4284" s="292" t="str">
        <f>'Historical VAR Data'!F2621</f>
        <v>80.76</v>
      </c>
      <c r="D4284" s="329">
        <f t="shared" si="132"/>
        <v>-0.80027204154816378</v>
      </c>
      <c r="E4284" s="329">
        <v>-1.5362106803218617E-2</v>
      </c>
      <c r="G4284">
        <v>4273</v>
      </c>
      <c r="H4284">
        <f t="shared" ca="1" si="133"/>
        <v>-3.1003642357486094E-2</v>
      </c>
    </row>
    <row r="4285" spans="2:8">
      <c r="B4285" s="293">
        <f>'Historical VAR Data'!B141</f>
        <v>45509</v>
      </c>
      <c r="C4285" s="292" t="str">
        <f>'Historical VAR Data'!F141</f>
        <v>404.35</v>
      </c>
      <c r="D4285" s="329">
        <f t="shared" si="132"/>
        <v>3.6111301174592318</v>
      </c>
      <c r="E4285" s="329">
        <v>-1.5365509180343842E-2</v>
      </c>
      <c r="G4285">
        <v>4274</v>
      </c>
      <c r="H4285">
        <f t="shared" ca="1" si="133"/>
        <v>4.6153393434874594E-3</v>
      </c>
    </row>
    <row r="4286" spans="2:8">
      <c r="B4286" s="293">
        <f>'Historical VAR Data'!B2128</f>
        <v>42566</v>
      </c>
      <c r="C4286" s="292" t="str">
        <f>'Historical VAR Data'!F2128</f>
        <v>87.69</v>
      </c>
      <c r="D4286" s="329">
        <f t="shared" si="132"/>
        <v>0.16454183266932274</v>
      </c>
      <c r="E4286" s="329">
        <v>-1.5382887940714176E-2</v>
      </c>
      <c r="G4286">
        <v>4275</v>
      </c>
      <c r="H4286">
        <f t="shared" ca="1" si="133"/>
        <v>3.9887573865142807E-2</v>
      </c>
    </row>
    <row r="4287" spans="2:8">
      <c r="B4287" s="293">
        <f>'Historical VAR Data'!B4118</f>
        <v>39611</v>
      </c>
      <c r="C4287" s="292" t="str">
        <f>'Historical VAR Data'!F4118</f>
        <v>75.30</v>
      </c>
      <c r="D4287" s="329">
        <f t="shared" si="132"/>
        <v>0.18025078369905956</v>
      </c>
      <c r="E4287" s="329">
        <v>-1.5428870292887118E-2</v>
      </c>
      <c r="G4287">
        <v>4276</v>
      </c>
      <c r="H4287">
        <f t="shared" ca="1" si="133"/>
        <v>1.2639517494129185E-2</v>
      </c>
    </row>
    <row r="4288" spans="2:8">
      <c r="B4288" s="293">
        <f>'Historical VAR Data'!B4486</f>
        <v>39066</v>
      </c>
      <c r="C4288" s="292" t="str">
        <f>'Historical VAR Data'!F4486</f>
        <v>63.80</v>
      </c>
      <c r="D4288" s="329">
        <f t="shared" si="132"/>
        <v>-0.178998841847896</v>
      </c>
      <c r="E4288" s="329">
        <v>-1.54320987654321E-2</v>
      </c>
      <c r="G4288">
        <v>4277</v>
      </c>
      <c r="H4288">
        <f t="shared" ca="1" si="133"/>
        <v>-2.2760843312233846E-2</v>
      </c>
    </row>
    <row r="4289" spans="2:8">
      <c r="B4289" s="293">
        <f>'Historical VAR Data'!B2240</f>
        <v>42401</v>
      </c>
      <c r="C4289" s="292" t="str">
        <f>'Historical VAR Data'!F2240</f>
        <v>77.71</v>
      </c>
      <c r="D4289" s="329">
        <f t="shared" si="132"/>
        <v>-0.22722752585521089</v>
      </c>
      <c r="E4289" s="329">
        <v>-1.5456733814772748E-2</v>
      </c>
      <c r="G4289">
        <v>4278</v>
      </c>
      <c r="H4289">
        <f t="shared" ca="1" si="133"/>
        <v>-5.3776098332505642E-3</v>
      </c>
    </row>
    <row r="4290" spans="2:8">
      <c r="B4290" s="293">
        <f>'Historical VAR Data'!B3787</f>
        <v>40108</v>
      </c>
      <c r="C4290" s="292" t="str">
        <f>'Historical VAR Data'!F3787</f>
        <v>100.56</v>
      </c>
      <c r="D4290" s="329">
        <f t="shared" si="132"/>
        <v>-3.0186131738836875E-2</v>
      </c>
      <c r="E4290" s="329">
        <v>-1.5468964166829824E-2</v>
      </c>
      <c r="G4290">
        <v>4279</v>
      </c>
      <c r="H4290">
        <f t="shared" ca="1" si="133"/>
        <v>2.662009231894193E-4</v>
      </c>
    </row>
    <row r="4291" spans="2:8">
      <c r="B4291" s="293">
        <f>'Historical VAR Data'!B1590</f>
        <v>43360</v>
      </c>
      <c r="C4291" s="292" t="str">
        <f>'Historical VAR Data'!F1590</f>
        <v>103.69</v>
      </c>
      <c r="D4291" s="329">
        <f t="shared" si="132"/>
        <v>0.30575494270243048</v>
      </c>
      <c r="E4291" s="329">
        <v>-1.5476642612988943E-2</v>
      </c>
      <c r="G4291">
        <v>4280</v>
      </c>
      <c r="H4291">
        <f t="shared" ca="1" si="133"/>
        <v>-1.7237493805013351E-2</v>
      </c>
    </row>
    <row r="4292" spans="2:8">
      <c r="B4292" s="293">
        <f>'Historical VAR Data'!B1043</f>
        <v>44173</v>
      </c>
      <c r="C4292" s="292" t="str">
        <f>'Historical VAR Data'!F1043</f>
        <v>79.41</v>
      </c>
      <c r="D4292" s="329">
        <f t="shared" si="132"/>
        <v>-0.27320153761669419</v>
      </c>
      <c r="E4292" s="329">
        <v>-1.5497148524671461E-2</v>
      </c>
      <c r="G4292">
        <v>4281</v>
      </c>
      <c r="H4292">
        <f t="shared" ca="1" si="133"/>
        <v>1.1303600344058628E-2</v>
      </c>
    </row>
    <row r="4293" spans="2:8">
      <c r="B4293" s="293">
        <f>'Historical VAR Data'!B846</f>
        <v>44463</v>
      </c>
      <c r="C4293" s="292" t="str">
        <f>'Historical VAR Data'!F846</f>
        <v>109.26</v>
      </c>
      <c r="D4293" s="329">
        <f t="shared" si="132"/>
        <v>0.20330396475770934</v>
      </c>
      <c r="E4293" s="329">
        <v>-1.5498287979816172E-2</v>
      </c>
      <c r="G4293">
        <v>4282</v>
      </c>
      <c r="H4293">
        <f t="shared" ca="1" si="133"/>
        <v>-1.9926117734800242E-2</v>
      </c>
    </row>
    <row r="4294" spans="2:8">
      <c r="B4294" s="293">
        <f>'Historical VAR Data'!B3205</f>
        <v>40966</v>
      </c>
      <c r="C4294" s="292" t="str">
        <f>'Historical VAR Data'!F3205</f>
        <v>90.80</v>
      </c>
      <c r="D4294" s="329">
        <f t="shared" si="132"/>
        <v>-0.44976366501030185</v>
      </c>
      <c r="E4294" s="329">
        <v>-1.5504716469695401E-2</v>
      </c>
      <c r="G4294">
        <v>4283</v>
      </c>
      <c r="H4294">
        <f t="shared" ca="1" si="133"/>
        <v>-3.0223961871737037E-2</v>
      </c>
    </row>
    <row r="4295" spans="2:8">
      <c r="B4295" s="293">
        <f>'Historical VAR Data'!B475</f>
        <v>45007</v>
      </c>
      <c r="C4295" s="292" t="str">
        <f>'Historical VAR Data'!F475</f>
        <v>165.02</v>
      </c>
      <c r="D4295" s="329">
        <f t="shared" si="132"/>
        <v>-0.48085695410073298</v>
      </c>
      <c r="E4295" s="329">
        <v>-1.551127550411642E-2</v>
      </c>
      <c r="G4295">
        <v>4284</v>
      </c>
      <c r="H4295">
        <f t="shared" ca="1" si="133"/>
        <v>-1.6608184888828835E-2</v>
      </c>
    </row>
    <row r="4296" spans="2:8">
      <c r="B4296" s="293">
        <f>'Historical VAR Data'!B33</f>
        <v>45666</v>
      </c>
      <c r="C4296" s="292" t="str">
        <f>'Historical VAR Data'!F33</f>
        <v>317.87</v>
      </c>
      <c r="D4296" s="329">
        <f t="shared" si="132"/>
        <v>0.93445715676728347</v>
      </c>
      <c r="E4296" s="329">
        <v>-1.5516600594648138E-2</v>
      </c>
      <c r="G4296">
        <v>4285</v>
      </c>
      <c r="H4296">
        <f t="shared" ca="1" si="133"/>
        <v>1.3371271210387175E-2</v>
      </c>
    </row>
    <row r="4297" spans="2:8">
      <c r="B4297" s="293">
        <f>'Historical VAR Data'!B571</f>
        <v>44868</v>
      </c>
      <c r="C4297" s="292" t="str">
        <f>'Historical VAR Data'!F571</f>
        <v>164.32</v>
      </c>
      <c r="D4297" s="329">
        <f t="shared" si="132"/>
        <v>0.69367140795712223</v>
      </c>
      <c r="E4297" s="329">
        <v>-1.5517344676771934E-2</v>
      </c>
      <c r="G4297">
        <v>4286</v>
      </c>
      <c r="H4297">
        <f t="shared" ca="1" si="133"/>
        <v>2.171356589048512E-2</v>
      </c>
    </row>
    <row r="4298" spans="2:8">
      <c r="B4298" s="293">
        <f>'Historical VAR Data'!B2005</f>
        <v>42748</v>
      </c>
      <c r="C4298" s="292" t="str">
        <f>'Historical VAR Data'!F2005</f>
        <v>97.02</v>
      </c>
      <c r="D4298" s="329">
        <f t="shared" si="132"/>
        <v>8.5599194360523573E-2</v>
      </c>
      <c r="E4298" s="329">
        <v>-1.5525114155251154E-2</v>
      </c>
      <c r="G4298">
        <v>4287</v>
      </c>
      <c r="H4298">
        <f t="shared" ca="1" si="133"/>
        <v>1.3902878953267745E-2</v>
      </c>
    </row>
    <row r="4299" spans="2:8">
      <c r="B4299" s="293">
        <f>'Historical VAR Data'!B2096</f>
        <v>42613</v>
      </c>
      <c r="C4299" s="292" t="str">
        <f>'Historical VAR Data'!F2096</f>
        <v>89.37</v>
      </c>
      <c r="D4299" s="329">
        <f t="shared" si="132"/>
        <v>0.259264477948429</v>
      </c>
      <c r="E4299" s="329">
        <v>-1.5532055518836711E-2</v>
      </c>
      <c r="G4299">
        <v>4288</v>
      </c>
      <c r="H4299">
        <f t="shared" ca="1" si="133"/>
        <v>1.0073637763699968E-2</v>
      </c>
    </row>
    <row r="4300" spans="2:8">
      <c r="B4300" s="293">
        <f>'Historical VAR Data'!B3148</f>
        <v>41051</v>
      </c>
      <c r="C4300" s="292" t="str">
        <f>'Historical VAR Data'!F3148</f>
        <v>70.97</v>
      </c>
      <c r="D4300" s="329">
        <f t="shared" ref="D4300:D4363" si="134">(C4300-C4301)/C4301</f>
        <v>-0.33697683109118093</v>
      </c>
      <c r="E4300" s="329">
        <v>-1.5536135386322715E-2</v>
      </c>
      <c r="G4300">
        <v>4289</v>
      </c>
      <c r="H4300">
        <f t="shared" ca="1" si="133"/>
        <v>2.2990973783650781E-2</v>
      </c>
    </row>
    <row r="4301" spans="2:8">
      <c r="B4301" s="293">
        <f>'Historical VAR Data'!B4251</f>
        <v>39413</v>
      </c>
      <c r="C4301" s="292" t="str">
        <f>'Historical VAR Data'!F4251</f>
        <v>107.04</v>
      </c>
      <c r="D4301" s="329">
        <f t="shared" si="134"/>
        <v>1.2567994939911451</v>
      </c>
      <c r="E4301" s="329">
        <v>-1.5543088384070612E-2</v>
      </c>
      <c r="G4301">
        <v>4290</v>
      </c>
      <c r="H4301">
        <f t="shared" ref="H4301:H4364" ca="1" si="135">_xlfn.NORM.INV(RAND(),N$12,N$13)</f>
        <v>1.4787752483982848E-2</v>
      </c>
    </row>
    <row r="4302" spans="2:8">
      <c r="B4302" s="293">
        <f>'Historical VAR Data'!B4603</f>
        <v>38897</v>
      </c>
      <c r="C4302" s="292" t="str">
        <f>'Historical VAR Data'!F4603</f>
        <v>47.43</v>
      </c>
      <c r="D4302" s="329">
        <f t="shared" si="134"/>
        <v>-0.86964766668498872</v>
      </c>
      <c r="E4302" s="329">
        <v>-1.5566625155666251E-2</v>
      </c>
      <c r="G4302">
        <v>4291</v>
      </c>
      <c r="H4302">
        <f t="shared" ca="1" si="135"/>
        <v>9.39019300784605E-3</v>
      </c>
    </row>
    <row r="4303" spans="2:8">
      <c r="B4303" s="293">
        <f>'Historical VAR Data'!B69</f>
        <v>45614</v>
      </c>
      <c r="C4303" s="292" t="str">
        <f>'Historical VAR Data'!F69</f>
        <v>363.86</v>
      </c>
      <c r="D4303" s="329">
        <f t="shared" si="134"/>
        <v>4.0996496145760339</v>
      </c>
      <c r="E4303" s="329">
        <v>-1.5583572317515261E-2</v>
      </c>
      <c r="G4303">
        <v>4292</v>
      </c>
      <c r="H4303">
        <f t="shared" ca="1" si="135"/>
        <v>2.7557027223018833E-3</v>
      </c>
    </row>
    <row r="4304" spans="2:8">
      <c r="B4304" s="293">
        <f>'Historical VAR Data'!B4408</f>
        <v>39185</v>
      </c>
      <c r="C4304" s="292" t="str">
        <f>'Historical VAR Data'!F4408</f>
        <v>71.35</v>
      </c>
      <c r="D4304" s="329">
        <f t="shared" si="134"/>
        <v>-0.29718282111899136</v>
      </c>
      <c r="E4304" s="329">
        <v>-1.5590507726269447E-2</v>
      </c>
      <c r="G4304">
        <v>4293</v>
      </c>
      <c r="H4304">
        <f t="shared" ca="1" si="135"/>
        <v>2.0474855915823823E-2</v>
      </c>
    </row>
    <row r="4305" spans="2:8">
      <c r="B4305" s="293">
        <f>'Historical VAR Data'!B1759</f>
        <v>43110</v>
      </c>
      <c r="C4305" s="292" t="str">
        <f>'Historical VAR Data'!F1759</f>
        <v>101.52</v>
      </c>
      <c r="D4305" s="329">
        <f t="shared" si="134"/>
        <v>-0.38018194028939495</v>
      </c>
      <c r="E4305" s="329">
        <v>-1.5611364297488602E-2</v>
      </c>
      <c r="G4305">
        <v>4294</v>
      </c>
      <c r="H4305">
        <f t="shared" ca="1" si="135"/>
        <v>1.0147575877182258E-2</v>
      </c>
    </row>
    <row r="4306" spans="2:8">
      <c r="B4306" s="293">
        <f>'Historical VAR Data'!B462</f>
        <v>45029</v>
      </c>
      <c r="C4306" s="292" t="str">
        <f>'Historical VAR Data'!F462</f>
        <v>163.79</v>
      </c>
      <c r="D4306" s="329">
        <f t="shared" si="134"/>
        <v>0.88415966869895291</v>
      </c>
      <c r="E4306" s="329">
        <v>-1.5625939058837638E-2</v>
      </c>
      <c r="G4306">
        <v>4295</v>
      </c>
      <c r="H4306">
        <f t="shared" ca="1" si="135"/>
        <v>2.9355491075519415E-2</v>
      </c>
    </row>
    <row r="4307" spans="2:8">
      <c r="B4307" s="293">
        <f>'Historical VAR Data'!B2124</f>
        <v>42572</v>
      </c>
      <c r="C4307" s="292" t="str">
        <f>'Historical VAR Data'!F2124</f>
        <v>86.93</v>
      </c>
      <c r="D4307" s="329">
        <f t="shared" si="134"/>
        <v>-0.402090927849233</v>
      </c>
      <c r="E4307" s="329">
        <v>-1.5626769335296064E-2</v>
      </c>
      <c r="G4307">
        <v>4296</v>
      </c>
      <c r="H4307">
        <f t="shared" ca="1" si="135"/>
        <v>1.7512643392824472E-2</v>
      </c>
    </row>
    <row r="4308" spans="2:8">
      <c r="B4308" s="293">
        <f>'Historical VAR Data'!B707</f>
        <v>44670</v>
      </c>
      <c r="C4308" s="292" t="str">
        <f>'Historical VAR Data'!F707</f>
        <v>145.39</v>
      </c>
      <c r="D4308" s="329">
        <f t="shared" si="134"/>
        <v>2.9832876712328762</v>
      </c>
      <c r="E4308" s="329">
        <v>-1.56398104265403E-2</v>
      </c>
      <c r="G4308">
        <v>4297</v>
      </c>
      <c r="H4308">
        <f t="shared" ca="1" si="135"/>
        <v>8.5490507924346863E-3</v>
      </c>
    </row>
    <row r="4309" spans="2:8">
      <c r="B4309" s="293">
        <f>'Historical VAR Data'!B4915</f>
        <v>38440</v>
      </c>
      <c r="C4309" s="292" t="str">
        <f>'Historical VAR Data'!F4915</f>
        <v>36.50</v>
      </c>
      <c r="D4309" s="329">
        <f t="shared" si="134"/>
        <v>-0.17101975925505339</v>
      </c>
      <c r="E4309" s="329">
        <v>-1.5641855447680646E-2</v>
      </c>
      <c r="G4309">
        <v>4298</v>
      </c>
      <c r="H4309">
        <f t="shared" ca="1" si="135"/>
        <v>-2.0204704400461015E-3</v>
      </c>
    </row>
    <row r="4310" spans="2:8">
      <c r="B4310" s="293">
        <f>'Historical VAR Data'!B4775</f>
        <v>38642</v>
      </c>
      <c r="C4310" s="292" t="str">
        <f>'Historical VAR Data'!F4775</f>
        <v>44.03</v>
      </c>
      <c r="D4310" s="329">
        <f t="shared" si="134"/>
        <v>-0.34508403986315633</v>
      </c>
      <c r="E4310" s="329">
        <v>-1.5649452269170486E-2</v>
      </c>
      <c r="G4310">
        <v>4299</v>
      </c>
      <c r="H4310">
        <f t="shared" ca="1" si="135"/>
        <v>-1.3500840669068195E-2</v>
      </c>
    </row>
    <row r="4311" spans="2:8">
      <c r="B4311" s="293">
        <f>'Historical VAR Data'!B2732</f>
        <v>41666</v>
      </c>
      <c r="C4311" s="292" t="str">
        <f>'Historical VAR Data'!F2732</f>
        <v>67.23</v>
      </c>
      <c r="D4311" s="329">
        <f t="shared" si="134"/>
        <v>-0.22151459008800364</v>
      </c>
      <c r="E4311" s="329">
        <v>-1.5666178623718788E-2</v>
      </c>
      <c r="G4311">
        <v>4300</v>
      </c>
      <c r="H4311">
        <f t="shared" ca="1" si="135"/>
        <v>4.5359034464514513E-3</v>
      </c>
    </row>
    <row r="4312" spans="2:8">
      <c r="B4312" s="293">
        <f>'Historical VAR Data'!B1543</f>
        <v>43432</v>
      </c>
      <c r="C4312" s="292" t="str">
        <f>'Historical VAR Data'!F1543</f>
        <v>86.36</v>
      </c>
      <c r="D4312" s="329">
        <f t="shared" si="134"/>
        <v>3.1041069723018077E-2</v>
      </c>
      <c r="E4312" s="329">
        <v>-1.5728288124002683E-2</v>
      </c>
      <c r="G4312">
        <v>4301</v>
      </c>
      <c r="H4312">
        <f t="shared" ca="1" si="135"/>
        <v>2.094521996313228E-2</v>
      </c>
    </row>
    <row r="4313" spans="2:8">
      <c r="B4313" s="293">
        <f>'Historical VAR Data'!B3065</f>
        <v>41170</v>
      </c>
      <c r="C4313" s="292" t="str">
        <f>'Historical VAR Data'!F3065</f>
        <v>83.76</v>
      </c>
      <c r="D4313" s="329">
        <f t="shared" si="134"/>
        <v>-0.3419750176761725</v>
      </c>
      <c r="E4313" s="329">
        <v>-1.5746180963572141E-2</v>
      </c>
      <c r="G4313">
        <v>4302</v>
      </c>
      <c r="H4313">
        <f t="shared" ca="1" si="135"/>
        <v>2.6836199118803885E-2</v>
      </c>
    </row>
    <row r="4314" spans="2:8">
      <c r="B4314" s="293">
        <f>'Historical VAR Data'!B655</f>
        <v>44743</v>
      </c>
      <c r="C4314" s="292" t="str">
        <f>'Historical VAR Data'!F655</f>
        <v>127.29</v>
      </c>
      <c r="D4314" s="329">
        <f t="shared" si="134"/>
        <v>-0.58347513089005232</v>
      </c>
      <c r="E4314" s="329">
        <v>-1.5773602412433356E-2</v>
      </c>
      <c r="G4314">
        <v>4303</v>
      </c>
      <c r="H4314">
        <f t="shared" ca="1" si="135"/>
        <v>1.9011269437141067E-2</v>
      </c>
    </row>
    <row r="4315" spans="2:8">
      <c r="B4315" s="293">
        <f>'Historical VAR Data'!B9</f>
        <v>45699</v>
      </c>
      <c r="C4315" s="292" t="str">
        <f>'Historical VAR Data'!F9</f>
        <v>305.60</v>
      </c>
      <c r="D4315" s="329">
        <f t="shared" si="134"/>
        <v>2.2458842272968669</v>
      </c>
      <c r="E4315" s="329">
        <v>-1.5780998389693969E-2</v>
      </c>
      <c r="G4315">
        <v>4304</v>
      </c>
      <c r="H4315">
        <f t="shared" ca="1" si="135"/>
        <v>1.5047760654360805E-2</v>
      </c>
    </row>
    <row r="4316" spans="2:8">
      <c r="B4316" s="293">
        <f>'Historical VAR Data'!B3589</f>
        <v>40400</v>
      </c>
      <c r="C4316" s="292" t="str">
        <f>'Historical VAR Data'!F3589</f>
        <v>94.15</v>
      </c>
      <c r="D4316" s="329">
        <f t="shared" si="134"/>
        <v>0.10413979125131946</v>
      </c>
      <c r="E4316" s="329">
        <v>-1.5785072130461958E-2</v>
      </c>
      <c r="G4316">
        <v>4305</v>
      </c>
      <c r="H4316">
        <f t="shared" ca="1" si="135"/>
        <v>-1.667681962312716E-2</v>
      </c>
    </row>
    <row r="4317" spans="2:8">
      <c r="B4317" s="293">
        <f>'Historical VAR Data'!B4086</f>
        <v>39657</v>
      </c>
      <c r="C4317" s="292" t="str">
        <f>'Historical VAR Data'!F4086</f>
        <v>85.27</v>
      </c>
      <c r="D4317" s="329">
        <f t="shared" si="134"/>
        <v>-0.47161977940265215</v>
      </c>
      <c r="E4317" s="329">
        <v>-1.5812557710064689E-2</v>
      </c>
      <c r="G4317">
        <v>4306</v>
      </c>
      <c r="H4317">
        <f t="shared" ca="1" si="135"/>
        <v>1.2714059181831999E-2</v>
      </c>
    </row>
    <row r="4318" spans="2:8">
      <c r="B4318" s="293">
        <f>'Historical VAR Data'!B494</f>
        <v>44979</v>
      </c>
      <c r="C4318" s="292" t="str">
        <f>'Historical VAR Data'!F494</f>
        <v>161.38</v>
      </c>
      <c r="D4318" s="329">
        <f t="shared" si="134"/>
        <v>3.5652050919377651</v>
      </c>
      <c r="E4318" s="329">
        <v>-1.5855592145383551E-2</v>
      </c>
      <c r="G4318">
        <v>4307</v>
      </c>
      <c r="H4318">
        <f t="shared" ca="1" si="135"/>
        <v>1.6010158092497964E-2</v>
      </c>
    </row>
    <row r="4319" spans="2:8">
      <c r="B4319" s="293">
        <f>'Historical VAR Data'!B4981</f>
        <v>38343</v>
      </c>
      <c r="C4319" s="292" t="str">
        <f>'Historical VAR Data'!F4981</f>
        <v>35.35</v>
      </c>
      <c r="D4319" s="329">
        <f t="shared" si="134"/>
        <v>-0.62481426448736999</v>
      </c>
      <c r="E4319" s="329">
        <v>-1.5868596881959917E-2</v>
      </c>
      <c r="G4319">
        <v>4308</v>
      </c>
      <c r="H4319">
        <f t="shared" ca="1" si="135"/>
        <v>-5.0405676837429955E-3</v>
      </c>
    </row>
    <row r="4320" spans="2:8">
      <c r="B4320" s="293">
        <f>'Historical VAR Data'!B1387</f>
        <v>43664</v>
      </c>
      <c r="C4320" s="292" t="str">
        <f>'Historical VAR Data'!F1387</f>
        <v>94.22</v>
      </c>
      <c r="D4320" s="329">
        <f t="shared" si="134"/>
        <v>-4.2965972574911158E-2</v>
      </c>
      <c r="E4320" s="329">
        <v>-1.5876331731773514E-2</v>
      </c>
      <c r="G4320">
        <v>4309</v>
      </c>
      <c r="H4320">
        <f t="shared" ca="1" si="135"/>
        <v>-2.5238781809062829E-2</v>
      </c>
    </row>
    <row r="4321" spans="2:8">
      <c r="B4321" s="293">
        <f>'Historical VAR Data'!B1411</f>
        <v>43630</v>
      </c>
      <c r="C4321" s="292" t="str">
        <f>'Historical VAR Data'!F1411</f>
        <v>98.45</v>
      </c>
      <c r="D4321" s="329">
        <f t="shared" si="134"/>
        <v>-0.18332642057237655</v>
      </c>
      <c r="E4321" s="329">
        <v>-1.5893642542982839E-2</v>
      </c>
      <c r="G4321">
        <v>4310</v>
      </c>
      <c r="H4321">
        <f t="shared" ca="1" si="135"/>
        <v>-1.6966522671817822E-3</v>
      </c>
    </row>
    <row r="4322" spans="2:8">
      <c r="B4322" s="293">
        <f>'Historical VAR Data'!B747</f>
        <v>44608</v>
      </c>
      <c r="C4322" s="292" t="str">
        <f>'Historical VAR Data'!F747</f>
        <v>120.55</v>
      </c>
      <c r="D4322" s="329">
        <f t="shared" si="134"/>
        <v>0.32808196540707285</v>
      </c>
      <c r="E4322" s="329">
        <v>-1.59183673469388E-2</v>
      </c>
      <c r="G4322">
        <v>4311</v>
      </c>
      <c r="H4322">
        <f t="shared" ca="1" si="135"/>
        <v>-1.0157515576350458E-2</v>
      </c>
    </row>
    <row r="4323" spans="2:8">
      <c r="B4323" s="293">
        <f>'Historical VAR Data'!B4170</f>
        <v>39533</v>
      </c>
      <c r="C4323" s="292" t="str">
        <f>'Historical VAR Data'!F4170</f>
        <v>90.77</v>
      </c>
      <c r="D4323" s="329">
        <f t="shared" si="134"/>
        <v>0.362094837935174</v>
      </c>
      <c r="E4323" s="329">
        <v>-1.5936686903729388E-2</v>
      </c>
      <c r="G4323">
        <v>4312</v>
      </c>
      <c r="H4323">
        <f t="shared" ca="1" si="135"/>
        <v>-1.8129200371194264E-2</v>
      </c>
    </row>
    <row r="4324" spans="2:8">
      <c r="B4324" s="293">
        <f>'Historical VAR Data'!B2837</f>
        <v>41509</v>
      </c>
      <c r="C4324" s="292" t="str">
        <f>'Historical VAR Data'!F2837</f>
        <v>66.64</v>
      </c>
      <c r="D4324" s="329">
        <f t="shared" si="134"/>
        <v>-0.16897368749220598</v>
      </c>
      <c r="E4324" s="329">
        <v>-1.5948021264028327E-2</v>
      </c>
      <c r="G4324">
        <v>4313</v>
      </c>
      <c r="H4324">
        <f t="shared" ca="1" si="135"/>
        <v>-1.4061777308949664E-2</v>
      </c>
    </row>
    <row r="4325" spans="2:8">
      <c r="B4325" s="293">
        <f>'Historical VAR Data'!B2546</f>
        <v>41946</v>
      </c>
      <c r="C4325" s="292" t="str">
        <f>'Historical VAR Data'!F2546</f>
        <v>80.19</v>
      </c>
      <c r="D4325" s="329">
        <f t="shared" si="134"/>
        <v>-0.16659738100187071</v>
      </c>
      <c r="E4325" s="329">
        <v>-1.5952877653699807E-2</v>
      </c>
      <c r="G4325">
        <v>4314</v>
      </c>
      <c r="H4325">
        <f t="shared" ca="1" si="135"/>
        <v>3.1698741772071E-2</v>
      </c>
    </row>
    <row r="4326" spans="2:8">
      <c r="B4326" s="293">
        <f>'Historical VAR Data'!B1382</f>
        <v>43671</v>
      </c>
      <c r="C4326" s="292" t="str">
        <f>'Historical VAR Data'!F1382</f>
        <v>96.22</v>
      </c>
      <c r="D4326" s="329">
        <f t="shared" si="134"/>
        <v>-4.1442518429966095E-2</v>
      </c>
      <c r="E4326" s="329">
        <v>-1.5954182859480491E-2</v>
      </c>
      <c r="G4326">
        <v>4315</v>
      </c>
      <c r="H4326">
        <f t="shared" ca="1" si="135"/>
        <v>2.2347038229713925E-2</v>
      </c>
    </row>
    <row r="4327" spans="2:8">
      <c r="B4327" s="293">
        <f>'Historical VAR Data'!B1448</f>
        <v>43573</v>
      </c>
      <c r="C4327" s="292" t="str">
        <f>'Historical VAR Data'!F1448</f>
        <v>100.38</v>
      </c>
      <c r="D4327" s="329">
        <f t="shared" si="134"/>
        <v>1.1746100519930676</v>
      </c>
      <c r="E4327" s="329">
        <v>-1.5978825605332904E-2</v>
      </c>
      <c r="G4327">
        <v>4316</v>
      </c>
      <c r="H4327">
        <f t="shared" ca="1" si="135"/>
        <v>4.5882167698902757E-3</v>
      </c>
    </row>
    <row r="4328" spans="2:8">
      <c r="B4328" s="293">
        <f>'Historical VAR Data'!B4785</f>
        <v>38625</v>
      </c>
      <c r="C4328" s="292" t="str">
        <f>'Historical VAR Data'!F4785</f>
        <v>46.16</v>
      </c>
      <c r="D4328" s="329">
        <f t="shared" si="134"/>
        <v>-0.48971921291178422</v>
      </c>
      <c r="E4328" s="329">
        <v>-1.5988062246855683E-2</v>
      </c>
      <c r="G4328">
        <v>4317</v>
      </c>
      <c r="H4328">
        <f t="shared" ca="1" si="135"/>
        <v>1.8362556355826933E-2</v>
      </c>
    </row>
    <row r="4329" spans="2:8">
      <c r="B4329" s="293">
        <f>'Historical VAR Data'!B3505</f>
        <v>40521</v>
      </c>
      <c r="C4329" s="292" t="str">
        <f>'Historical VAR Data'!F3505</f>
        <v>90.46</v>
      </c>
      <c r="D4329" s="329">
        <f t="shared" si="134"/>
        <v>-0.48199049418771117</v>
      </c>
      <c r="E4329" s="329">
        <v>-1.5990427499184303E-2</v>
      </c>
      <c r="G4329">
        <v>4318</v>
      </c>
      <c r="H4329">
        <f t="shared" ca="1" si="135"/>
        <v>2.1594600043795356E-3</v>
      </c>
    </row>
    <row r="4330" spans="2:8">
      <c r="B4330" s="293">
        <f>'Historical VAR Data'!B414</f>
        <v>45099</v>
      </c>
      <c r="C4330" s="292" t="str">
        <f>'Historical VAR Data'!F414</f>
        <v>174.63</v>
      </c>
      <c r="D4330" s="329">
        <f t="shared" si="134"/>
        <v>1.6079749103942653</v>
      </c>
      <c r="E4330" s="329">
        <v>-1.6002704682481564E-2</v>
      </c>
      <c r="G4330">
        <v>4319</v>
      </c>
      <c r="H4330">
        <f t="shared" ca="1" si="135"/>
        <v>-7.5006561252260488E-3</v>
      </c>
    </row>
    <row r="4331" spans="2:8">
      <c r="B4331" s="293">
        <f>'Historical VAR Data'!B1086</f>
        <v>44111</v>
      </c>
      <c r="C4331" s="292" t="str">
        <f>'Historical VAR Data'!F1086</f>
        <v>66.96</v>
      </c>
      <c r="D4331" s="329">
        <f t="shared" si="134"/>
        <v>-0.18649009840845593</v>
      </c>
      <c r="E4331" s="329">
        <v>-1.6017634092579038E-2</v>
      </c>
      <c r="G4331">
        <v>4320</v>
      </c>
      <c r="H4331">
        <f t="shared" ca="1" si="135"/>
        <v>-2.5117284860813532E-2</v>
      </c>
    </row>
    <row r="4332" spans="2:8">
      <c r="B4332" s="293">
        <f>'Historical VAR Data'!B3390</f>
        <v>40690</v>
      </c>
      <c r="C4332" s="292" t="str">
        <f>'Historical VAR Data'!F3390</f>
        <v>82.31</v>
      </c>
      <c r="D4332" s="329">
        <f t="shared" si="134"/>
        <v>0.18756312220458807</v>
      </c>
      <c r="E4332" s="329">
        <v>-1.6019127316198485E-2</v>
      </c>
      <c r="G4332">
        <v>4321</v>
      </c>
      <c r="H4332">
        <f t="shared" ca="1" si="135"/>
        <v>-1.454809427930702E-4</v>
      </c>
    </row>
    <row r="4333" spans="2:8">
      <c r="B4333" s="293">
        <f>'Historical VAR Data'!B4351</f>
        <v>39268</v>
      </c>
      <c r="C4333" s="292" t="str">
        <f>'Historical VAR Data'!F4351</f>
        <v>69.31</v>
      </c>
      <c r="D4333" s="329">
        <f t="shared" si="134"/>
        <v>-7.3271827784463214E-2</v>
      </c>
      <c r="E4333" s="329">
        <v>-1.6042021578648431E-2</v>
      </c>
      <c r="G4333">
        <v>4322</v>
      </c>
      <c r="H4333">
        <f t="shared" ca="1" si="135"/>
        <v>-2.1052637835532864E-2</v>
      </c>
    </row>
    <row r="4334" spans="2:8">
      <c r="B4334" s="293">
        <f>'Historical VAR Data'!B2577</f>
        <v>41894</v>
      </c>
      <c r="C4334" s="292" t="str">
        <f>'Historical VAR Data'!F2577</f>
        <v>74.79</v>
      </c>
      <c r="D4334" s="329">
        <f t="shared" si="134"/>
        <v>-0.67799018341513806</v>
      </c>
      <c r="E4334" s="329">
        <v>-1.6050519668464661E-2</v>
      </c>
      <c r="G4334">
        <v>4323</v>
      </c>
      <c r="H4334">
        <f t="shared" ca="1" si="135"/>
        <v>-1.6086342189795599E-2</v>
      </c>
    </row>
    <row r="4335" spans="2:8">
      <c r="B4335" s="293">
        <f>'Historical VAR Data'!B334</f>
        <v>45217</v>
      </c>
      <c r="C4335" s="292" t="str">
        <f>'Historical VAR Data'!F334</f>
        <v>232.26</v>
      </c>
      <c r="D4335" s="329">
        <f t="shared" si="134"/>
        <v>1.2844496901740925</v>
      </c>
      <c r="E4335" s="329">
        <v>-1.6055920355856897E-2</v>
      </c>
      <c r="G4335">
        <v>4324</v>
      </c>
      <c r="H4335">
        <f t="shared" ca="1" si="135"/>
        <v>-2.0285153025464656E-3</v>
      </c>
    </row>
    <row r="4336" spans="2:8">
      <c r="B4336" s="293">
        <f>'Historical VAR Data'!B1798</f>
        <v>43054</v>
      </c>
      <c r="C4336" s="292" t="str">
        <f>'Historical VAR Data'!F1798</f>
        <v>101.67</v>
      </c>
      <c r="D4336" s="329">
        <f t="shared" si="134"/>
        <v>0.21223321807559314</v>
      </c>
      <c r="E4336" s="329">
        <v>-1.6065034355946934E-2</v>
      </c>
      <c r="G4336">
        <v>4325</v>
      </c>
      <c r="H4336">
        <f t="shared" ca="1" si="135"/>
        <v>2.4521982685612873E-2</v>
      </c>
    </row>
    <row r="4337" spans="2:8">
      <c r="B4337" s="293">
        <f>'Historical VAR Data'!B3463</f>
        <v>40583</v>
      </c>
      <c r="C4337" s="292" t="str">
        <f>'Historical VAR Data'!F3463</f>
        <v>83.87</v>
      </c>
      <c r="D4337" s="329">
        <f t="shared" si="134"/>
        <v>-0.2343436187693993</v>
      </c>
      <c r="E4337" s="329">
        <v>-1.6072266541529687E-2</v>
      </c>
      <c r="G4337">
        <v>4326</v>
      </c>
      <c r="H4337">
        <f t="shared" ca="1" si="135"/>
        <v>2.1964365564183332E-2</v>
      </c>
    </row>
    <row r="4338" spans="2:8">
      <c r="B4338" s="293">
        <f>'Historical VAR Data'!B3739</f>
        <v>40182</v>
      </c>
      <c r="C4338" s="292" t="str">
        <f>'Historical VAR Data'!F3739</f>
        <v>109.54</v>
      </c>
      <c r="D4338" s="329">
        <f t="shared" si="134"/>
        <v>0.14894063352213135</v>
      </c>
      <c r="E4338" s="329">
        <v>-1.607832569837413E-2</v>
      </c>
      <c r="G4338">
        <v>4327</v>
      </c>
      <c r="H4338">
        <f t="shared" ca="1" si="135"/>
        <v>1.3743669095274197E-2</v>
      </c>
    </row>
    <row r="4339" spans="2:8">
      <c r="B4339" s="293">
        <f>'Historical VAR Data'!B3707</f>
        <v>40228</v>
      </c>
      <c r="C4339" s="292" t="str">
        <f>'Historical VAR Data'!F3707</f>
        <v>95.34</v>
      </c>
      <c r="D4339" s="329">
        <f t="shared" si="134"/>
        <v>0.46226993865030674</v>
      </c>
      <c r="E4339" s="329">
        <v>-1.6099071207430364E-2</v>
      </c>
      <c r="G4339">
        <v>4328</v>
      </c>
      <c r="H4339">
        <f t="shared" ca="1" si="135"/>
        <v>2.2382776148843864E-2</v>
      </c>
    </row>
    <row r="4340" spans="2:8">
      <c r="B4340" s="293">
        <f>'Historical VAR Data'!B1132</f>
        <v>44046</v>
      </c>
      <c r="C4340" s="292" t="str">
        <f>'Historical VAR Data'!F1132</f>
        <v>65.20</v>
      </c>
      <c r="D4340" s="329">
        <f t="shared" si="134"/>
        <v>0.15194346289752653</v>
      </c>
      <c r="E4340" s="329">
        <v>-1.6146069111211608E-2</v>
      </c>
      <c r="G4340">
        <v>4329</v>
      </c>
      <c r="H4340">
        <f t="shared" ca="1" si="135"/>
        <v>-9.1355965910015022E-3</v>
      </c>
    </row>
    <row r="4341" spans="2:8">
      <c r="B4341" s="293">
        <f>'Historical VAR Data'!B4542</f>
        <v>38985</v>
      </c>
      <c r="C4341" s="292" t="str">
        <f>'Historical VAR Data'!F4542</f>
        <v>56.60</v>
      </c>
      <c r="D4341" s="329">
        <f t="shared" si="134"/>
        <v>-0.30037082818294192</v>
      </c>
      <c r="E4341" s="329">
        <v>-1.6165478880584037E-2</v>
      </c>
      <c r="G4341">
        <v>4330</v>
      </c>
      <c r="H4341">
        <f t="shared" ca="1" si="135"/>
        <v>-4.5398477486154982E-3</v>
      </c>
    </row>
    <row r="4342" spans="2:8">
      <c r="B4342" s="293">
        <f>'Historical VAR Data'!B3231</f>
        <v>40926</v>
      </c>
      <c r="C4342" s="292" t="str">
        <f>'Historical VAR Data'!F3231</f>
        <v>80.90</v>
      </c>
      <c r="D4342" s="329">
        <f t="shared" si="134"/>
        <v>0.3723494486853266</v>
      </c>
      <c r="E4342" s="329">
        <v>-1.6174145688921296E-2</v>
      </c>
      <c r="G4342">
        <v>4331</v>
      </c>
      <c r="H4342">
        <f t="shared" ca="1" si="135"/>
        <v>1.2567026364751708E-2</v>
      </c>
    </row>
    <row r="4343" spans="2:8">
      <c r="B4343" s="293">
        <f>'Historical VAR Data'!B4664</f>
        <v>38806</v>
      </c>
      <c r="C4343" s="292" t="str">
        <f>'Historical VAR Data'!F4664</f>
        <v>58.95</v>
      </c>
      <c r="D4343" s="329">
        <f t="shared" si="134"/>
        <v>-0.20456078801781133</v>
      </c>
      <c r="E4343" s="329">
        <v>-1.6188251001335092E-2</v>
      </c>
      <c r="G4343">
        <v>4332</v>
      </c>
      <c r="H4343">
        <f t="shared" ca="1" si="135"/>
        <v>8.0917410271647595E-3</v>
      </c>
    </row>
    <row r="4344" spans="2:8">
      <c r="B4344" s="293">
        <f>'Historical VAR Data'!B1204</f>
        <v>43942</v>
      </c>
      <c r="C4344" s="292" t="str">
        <f>'Historical VAR Data'!F1204</f>
        <v>74.11</v>
      </c>
      <c r="D4344" s="329">
        <f t="shared" si="134"/>
        <v>-7.5127917134656136E-2</v>
      </c>
      <c r="E4344" s="329">
        <v>-1.6195406876410447E-2</v>
      </c>
      <c r="G4344">
        <v>4333</v>
      </c>
      <c r="H4344">
        <f t="shared" ca="1" si="135"/>
        <v>1.4100659155228258E-4</v>
      </c>
    </row>
    <row r="4345" spans="2:8">
      <c r="B4345" s="293">
        <f>'Historical VAR Data'!B3322</f>
        <v>40791</v>
      </c>
      <c r="C4345" s="292" t="str">
        <f>'Historical VAR Data'!F3322</f>
        <v>80.13</v>
      </c>
      <c r="D4345" s="329">
        <f t="shared" si="134"/>
        <v>1.2007690195001375</v>
      </c>
      <c r="E4345" s="329">
        <v>-1.6206261510129005E-2</v>
      </c>
      <c r="G4345">
        <v>4334</v>
      </c>
      <c r="H4345">
        <f t="shared" ca="1" si="135"/>
        <v>2.1636039372911395E-2</v>
      </c>
    </row>
    <row r="4346" spans="2:8">
      <c r="B4346" s="293">
        <f>'Historical VAR Data'!B4975</f>
        <v>38351</v>
      </c>
      <c r="C4346" s="292" t="str">
        <f>'Historical VAR Data'!F4975</f>
        <v>36.41</v>
      </c>
      <c r="D4346" s="329">
        <f t="shared" si="134"/>
        <v>-0.40350589777195289</v>
      </c>
      <c r="E4346" s="329">
        <v>-1.6211834639286719E-2</v>
      </c>
      <c r="G4346">
        <v>4335</v>
      </c>
      <c r="H4346">
        <f t="shared" ca="1" si="135"/>
        <v>-8.1505870378930905E-3</v>
      </c>
    </row>
    <row r="4347" spans="2:8">
      <c r="B4347" s="293">
        <f>'Historical VAR Data'!B2695</f>
        <v>41719</v>
      </c>
      <c r="C4347" s="292" t="str">
        <f>'Historical VAR Data'!F2695</f>
        <v>61.04</v>
      </c>
      <c r="D4347" s="329">
        <f t="shared" si="134"/>
        <v>-0.23937694704049844</v>
      </c>
      <c r="E4347" s="329">
        <v>-1.6277195809830749E-2</v>
      </c>
      <c r="G4347">
        <v>4336</v>
      </c>
      <c r="H4347">
        <f t="shared" ca="1" si="135"/>
        <v>9.6302235092613937E-3</v>
      </c>
    </row>
    <row r="4348" spans="2:8">
      <c r="B4348" s="293">
        <f>'Historical VAR Data'!B3162</f>
        <v>41031</v>
      </c>
      <c r="C4348" s="292" t="str">
        <f>'Historical VAR Data'!F3162</f>
        <v>80.25</v>
      </c>
      <c r="D4348" s="329">
        <f t="shared" si="134"/>
        <v>-0.20157198288727493</v>
      </c>
      <c r="E4348" s="329">
        <v>-1.6303015444961981E-2</v>
      </c>
      <c r="G4348">
        <v>4337</v>
      </c>
      <c r="H4348">
        <f t="shared" ca="1" si="135"/>
        <v>5.463420814479261E-3</v>
      </c>
    </row>
    <row r="4349" spans="2:8">
      <c r="B4349" s="293">
        <f>'Historical VAR Data'!B1866</f>
        <v>42954</v>
      </c>
      <c r="C4349" s="292" t="str">
        <f>'Historical VAR Data'!F1866</f>
        <v>100.51</v>
      </c>
      <c r="D4349" s="329">
        <f t="shared" si="134"/>
        <v>0.12881850853548965</v>
      </c>
      <c r="E4349" s="329">
        <v>-1.6343707183401855E-2</v>
      </c>
      <c r="G4349">
        <v>4338</v>
      </c>
      <c r="H4349">
        <f t="shared" ca="1" si="135"/>
        <v>-2.3609105277429868E-3</v>
      </c>
    </row>
    <row r="4350" spans="2:8">
      <c r="B4350" s="293">
        <f>'Historical VAR Data'!B2100</f>
        <v>42607</v>
      </c>
      <c r="C4350" s="292" t="str">
        <f>'Historical VAR Data'!F2100</f>
        <v>89.04</v>
      </c>
      <c r="D4350" s="329">
        <f t="shared" si="134"/>
        <v>0.45110821382007832</v>
      </c>
      <c r="E4350" s="329">
        <v>-1.6349977905435152E-2</v>
      </c>
      <c r="G4350">
        <v>4339</v>
      </c>
      <c r="H4350">
        <f t="shared" ca="1" si="135"/>
        <v>1.5871151538453452E-2</v>
      </c>
    </row>
    <row r="4351" spans="2:8">
      <c r="B4351" s="293">
        <f>'Historical VAR Data'!B2669</f>
        <v>41761</v>
      </c>
      <c r="C4351" s="292" t="str">
        <f>'Historical VAR Data'!F2669</f>
        <v>61.36</v>
      </c>
      <c r="D4351" s="329">
        <f t="shared" si="134"/>
        <v>-0.36585365853658541</v>
      </c>
      <c r="E4351" s="329">
        <v>-1.6351394677781388E-2</v>
      </c>
      <c r="G4351">
        <v>4340</v>
      </c>
      <c r="H4351">
        <f t="shared" ca="1" si="135"/>
        <v>-9.199401640904133E-3</v>
      </c>
    </row>
    <row r="4352" spans="2:8">
      <c r="B4352" s="293">
        <f>'Historical VAR Data'!B3648</f>
        <v>40317</v>
      </c>
      <c r="C4352" s="292" t="str">
        <f>'Historical VAR Data'!F3648</f>
        <v>96.76</v>
      </c>
      <c r="D4352" s="329">
        <f t="shared" si="134"/>
        <v>0.21222751190177916</v>
      </c>
      <c r="E4352" s="329">
        <v>-1.6366778489376836E-2</v>
      </c>
      <c r="G4352">
        <v>4341</v>
      </c>
      <c r="H4352">
        <f t="shared" ca="1" si="135"/>
        <v>-8.3626339747121022E-3</v>
      </c>
    </row>
    <row r="4353" spans="2:8">
      <c r="B4353" s="293">
        <f>'Historical VAR Data'!B3273</f>
        <v>40865</v>
      </c>
      <c r="C4353" s="292" t="str">
        <f>'Historical VAR Data'!F3273</f>
        <v>79.82</v>
      </c>
      <c r="D4353" s="329">
        <f t="shared" si="134"/>
        <v>0.12724191498375922</v>
      </c>
      <c r="E4353" s="329">
        <v>-1.6389402341343343E-2</v>
      </c>
      <c r="G4353">
        <v>4342</v>
      </c>
      <c r="H4353">
        <f t="shared" ca="1" si="135"/>
        <v>-7.0009383788729156E-3</v>
      </c>
    </row>
    <row r="4354" spans="2:8">
      <c r="B4354" s="293">
        <f>'Historical VAR Data'!B3152</f>
        <v>41045</v>
      </c>
      <c r="C4354" s="292" t="str">
        <f>'Historical VAR Data'!F3152</f>
        <v>70.81</v>
      </c>
      <c r="D4354" s="329">
        <f t="shared" si="134"/>
        <v>-0.26636966431827597</v>
      </c>
      <c r="E4354" s="329">
        <v>-1.6391165439644292E-2</v>
      </c>
      <c r="G4354">
        <v>4343</v>
      </c>
      <c r="H4354">
        <f t="shared" ca="1" si="135"/>
        <v>9.8436553204800954E-3</v>
      </c>
    </row>
    <row r="4355" spans="2:8">
      <c r="B4355" s="293">
        <f>'Historical VAR Data'!B3716</f>
        <v>40214</v>
      </c>
      <c r="C4355" s="292" t="str">
        <f>'Historical VAR Data'!F3716</f>
        <v>96.52</v>
      </c>
      <c r="D4355" s="329">
        <f t="shared" si="134"/>
        <v>-0.22523679563332799</v>
      </c>
      <c r="E4355" s="329">
        <v>-1.6406807296443487E-2</v>
      </c>
      <c r="G4355">
        <v>4344</v>
      </c>
      <c r="H4355">
        <f t="shared" ca="1" si="135"/>
        <v>4.854572339106699E-2</v>
      </c>
    </row>
    <row r="4356" spans="2:8">
      <c r="B4356" s="293">
        <f>'Historical VAR Data'!B662</f>
        <v>44734</v>
      </c>
      <c r="C4356" s="292" t="str">
        <f>'Historical VAR Data'!F662</f>
        <v>124.58</v>
      </c>
      <c r="D4356" s="329">
        <f t="shared" si="134"/>
        <v>0.54355098500805366</v>
      </c>
      <c r="E4356" s="329">
        <v>-1.6421916942996988E-2</v>
      </c>
      <c r="G4356">
        <v>4345</v>
      </c>
      <c r="H4356">
        <f t="shared" ca="1" si="135"/>
        <v>-2.4988658257545534E-2</v>
      </c>
    </row>
    <row r="4357" spans="2:8">
      <c r="B4357" s="293">
        <f>'Historical VAR Data'!B3256</f>
        <v>40891</v>
      </c>
      <c r="C4357" s="292" t="str">
        <f>'Historical VAR Data'!F3256</f>
        <v>80.71</v>
      </c>
      <c r="D4357" s="329">
        <f t="shared" si="134"/>
        <v>0.28621513944223098</v>
      </c>
      <c r="E4357" s="329">
        <v>-1.6451377041189479E-2</v>
      </c>
      <c r="G4357">
        <v>4346</v>
      </c>
      <c r="H4357">
        <f t="shared" ca="1" si="135"/>
        <v>-1.7556492567828198E-2</v>
      </c>
    </row>
    <row r="4358" spans="2:8">
      <c r="B4358" s="293">
        <f>'Historical VAR Data'!B4485</f>
        <v>39069</v>
      </c>
      <c r="C4358" s="292" t="str">
        <f>'Historical VAR Data'!F4485</f>
        <v>62.75</v>
      </c>
      <c r="D4358" s="329">
        <f t="shared" si="134"/>
        <v>0.26665320952765442</v>
      </c>
      <c r="E4358" s="329">
        <v>-1.6457680250783657E-2</v>
      </c>
      <c r="G4358">
        <v>4347</v>
      </c>
      <c r="H4358">
        <f t="shared" ca="1" si="135"/>
        <v>8.4229743301478619E-3</v>
      </c>
    </row>
    <row r="4359" spans="2:8">
      <c r="B4359" s="293">
        <f>'Historical VAR Data'!B4714</f>
        <v>38733</v>
      </c>
      <c r="C4359" s="292" t="str">
        <f>'Historical VAR Data'!F4714</f>
        <v>49.54</v>
      </c>
      <c r="D4359" s="329">
        <f t="shared" si="134"/>
        <v>-0.31931849409178348</v>
      </c>
      <c r="E4359" s="329">
        <v>-1.6478062338693634E-2</v>
      </c>
      <c r="G4359">
        <v>4348</v>
      </c>
      <c r="H4359">
        <f t="shared" ca="1" si="135"/>
        <v>-2.7224762705778546E-2</v>
      </c>
    </row>
    <row r="4360" spans="2:8">
      <c r="B4360" s="293">
        <f>'Historical VAR Data'!B2294</f>
        <v>42318</v>
      </c>
      <c r="C4360" s="292" t="str">
        <f>'Historical VAR Data'!F2294</f>
        <v>72.78</v>
      </c>
      <c r="D4360" s="329">
        <f t="shared" si="134"/>
        <v>-0.16936772426386673</v>
      </c>
      <c r="E4360" s="329">
        <v>-1.6486486486486471E-2</v>
      </c>
      <c r="G4360">
        <v>4349</v>
      </c>
      <c r="H4360">
        <f t="shared" ca="1" si="135"/>
        <v>1.4298680725492854E-2</v>
      </c>
    </row>
    <row r="4361" spans="2:8">
      <c r="B4361" s="293">
        <f>'Historical VAR Data'!B1511</f>
        <v>43479</v>
      </c>
      <c r="C4361" s="292" t="str">
        <f>'Historical VAR Data'!F1511</f>
        <v>87.62</v>
      </c>
      <c r="D4361" s="329">
        <f t="shared" si="134"/>
        <v>9.0614886731391592E-2</v>
      </c>
      <c r="E4361" s="329">
        <v>-1.6500168369064976E-2</v>
      </c>
      <c r="G4361">
        <v>4350</v>
      </c>
      <c r="H4361">
        <f t="shared" ca="1" si="135"/>
        <v>-5.5525228023157206E-3</v>
      </c>
    </row>
    <row r="4362" spans="2:8">
      <c r="B4362" s="293">
        <f>'Historical VAR Data'!B3318</f>
        <v>40795</v>
      </c>
      <c r="C4362" s="292" t="str">
        <f>'Historical VAR Data'!F3318</f>
        <v>80.34</v>
      </c>
      <c r="D4362" s="329">
        <f t="shared" si="134"/>
        <v>0.28770636319923071</v>
      </c>
      <c r="E4362" s="329">
        <v>-1.652589056188021E-2</v>
      </c>
      <c r="G4362">
        <v>4351</v>
      </c>
      <c r="H4362">
        <f t="shared" ca="1" si="135"/>
        <v>1.1920355117954286E-2</v>
      </c>
    </row>
    <row r="4363" spans="2:8">
      <c r="B4363" s="293">
        <f>'Historical VAR Data'!B2336</f>
        <v>42254</v>
      </c>
      <c r="C4363" s="292" t="str">
        <f>'Historical VAR Data'!F2336</f>
        <v>62.39</v>
      </c>
      <c r="D4363" s="329">
        <f t="shared" si="134"/>
        <v>-0.35514211886304908</v>
      </c>
      <c r="E4363" s="329">
        <v>-1.6551071878940688E-2</v>
      </c>
      <c r="G4363">
        <v>4352</v>
      </c>
      <c r="H4363">
        <f t="shared" ca="1" si="135"/>
        <v>-1.8974958775083935E-2</v>
      </c>
    </row>
    <row r="4364" spans="2:8">
      <c r="B4364" s="293">
        <f>'Historical VAR Data'!B908</f>
        <v>44372</v>
      </c>
      <c r="C4364" s="292" t="str">
        <f>'Historical VAR Data'!F908</f>
        <v>96.75</v>
      </c>
      <c r="D4364" s="329">
        <f t="shared" ref="D4364:D4427" si="136">(C4364-C4365)/C4365</f>
        <v>0.22685772254628456</v>
      </c>
      <c r="E4364" s="329">
        <v>-1.6568408213051389E-2</v>
      </c>
      <c r="G4364">
        <v>4353</v>
      </c>
      <c r="H4364">
        <f t="shared" ca="1" si="135"/>
        <v>6.5410699271609913E-3</v>
      </c>
    </row>
    <row r="4365" spans="2:8">
      <c r="B4365" s="293">
        <f>'Historical VAR Data'!B2545</f>
        <v>41948</v>
      </c>
      <c r="C4365" s="292" t="str">
        <f>'Historical VAR Data'!F2545</f>
        <v>78.86</v>
      </c>
      <c r="D4365" s="329">
        <f t="shared" si="136"/>
        <v>-6.949852507374632E-2</v>
      </c>
      <c r="E4365" s="329">
        <v>-1.658560917820175E-2</v>
      </c>
      <c r="G4365">
        <v>4354</v>
      </c>
      <c r="H4365">
        <f t="shared" ref="H4365:H4428" ca="1" si="137">_xlfn.NORM.INV(RAND(),N$12,N$13)</f>
        <v>-1.3206616467474923E-2</v>
      </c>
    </row>
    <row r="4366" spans="2:8">
      <c r="B4366" s="293">
        <f>'Historical VAR Data'!B3067</f>
        <v>41166</v>
      </c>
      <c r="C4366" s="292" t="str">
        <f>'Historical VAR Data'!F3067</f>
        <v>84.75</v>
      </c>
      <c r="D4366" s="329">
        <f t="shared" si="136"/>
        <v>0.3634169884169885</v>
      </c>
      <c r="E4366" s="329">
        <v>-1.6593177071246308E-2</v>
      </c>
      <c r="G4366">
        <v>4355</v>
      </c>
      <c r="H4366">
        <f t="shared" ca="1" si="137"/>
        <v>-2.0164277566464867E-3</v>
      </c>
    </row>
    <row r="4367" spans="2:8">
      <c r="B4367" s="293">
        <f>'Historical VAR Data'!B2697</f>
        <v>41717</v>
      </c>
      <c r="C4367" s="292" t="str">
        <f>'Historical VAR Data'!F2697</f>
        <v>62.16</v>
      </c>
      <c r="D4367" s="329">
        <f t="shared" si="136"/>
        <v>-0.37104118182738038</v>
      </c>
      <c r="E4367" s="329">
        <v>-1.661129568106319E-2</v>
      </c>
      <c r="G4367">
        <v>4356</v>
      </c>
      <c r="H4367">
        <f t="shared" ca="1" si="137"/>
        <v>-1.9835113754249897E-2</v>
      </c>
    </row>
    <row r="4368" spans="2:8">
      <c r="B4368" s="293">
        <f>'Historical VAR Data'!B1704</f>
        <v>43194</v>
      </c>
      <c r="C4368" s="292" t="str">
        <f>'Historical VAR Data'!F1704</f>
        <v>98.83</v>
      </c>
      <c r="D4368" s="329">
        <f t="shared" si="136"/>
        <v>4.5709448735583462E-2</v>
      </c>
      <c r="E4368" s="329">
        <v>-1.6616915422885591E-2</v>
      </c>
      <c r="G4368">
        <v>4357</v>
      </c>
      <c r="H4368">
        <f t="shared" ca="1" si="137"/>
        <v>-2.448972670360448E-2</v>
      </c>
    </row>
    <row r="4369" spans="2:8">
      <c r="B4369" s="293">
        <f>'Historical VAR Data'!B1560</f>
        <v>43405</v>
      </c>
      <c r="C4369" s="292" t="str">
        <f>'Historical VAR Data'!F1560</f>
        <v>94.51</v>
      </c>
      <c r="D4369" s="329">
        <f t="shared" si="136"/>
        <v>-0.4256457003950167</v>
      </c>
      <c r="E4369" s="329">
        <v>-1.6647591301633485E-2</v>
      </c>
      <c r="G4369">
        <v>4358</v>
      </c>
      <c r="H4369">
        <f t="shared" ca="1" si="137"/>
        <v>-2.8351257430166501E-2</v>
      </c>
    </row>
    <row r="4370" spans="2:8">
      <c r="B4370" s="293">
        <f>'Historical VAR Data'!B430</f>
        <v>45077</v>
      </c>
      <c r="C4370" s="292" t="str">
        <f>'Historical VAR Data'!F430</f>
        <v>164.55</v>
      </c>
      <c r="D4370" s="329">
        <f t="shared" si="136"/>
        <v>0.85178933153274827</v>
      </c>
      <c r="E4370" s="329">
        <v>-1.6672642524202176E-2</v>
      </c>
      <c r="G4370">
        <v>4359</v>
      </c>
      <c r="H4370">
        <f t="shared" ca="1" si="137"/>
        <v>-6.0343133098635299E-4</v>
      </c>
    </row>
    <row r="4371" spans="2:8">
      <c r="B4371" s="293">
        <f>'Historical VAR Data'!B1329</f>
        <v>43754</v>
      </c>
      <c r="C4371" s="292" t="str">
        <f>'Historical VAR Data'!F1329</f>
        <v>88.86</v>
      </c>
      <c r="D4371" s="329">
        <f t="shared" si="136"/>
        <v>0.30197802197802198</v>
      </c>
      <c r="E4371" s="329">
        <v>-1.6709084873298717E-2</v>
      </c>
      <c r="G4371">
        <v>4360</v>
      </c>
      <c r="H4371">
        <f t="shared" ca="1" si="137"/>
        <v>-1.2123198821482158E-2</v>
      </c>
    </row>
    <row r="4372" spans="2:8">
      <c r="B4372" s="293">
        <f>'Historical VAR Data'!B2743</f>
        <v>41649</v>
      </c>
      <c r="C4372" s="292" t="str">
        <f>'Historical VAR Data'!F2743</f>
        <v>68.25</v>
      </c>
      <c r="D4372" s="329">
        <f t="shared" si="136"/>
        <v>-0.19354838709677416</v>
      </c>
      <c r="E4372" s="329">
        <v>-1.6712289295490516E-2</v>
      </c>
      <c r="G4372">
        <v>4361</v>
      </c>
      <c r="H4372">
        <f t="shared" ca="1" si="137"/>
        <v>1.5478275644385385E-2</v>
      </c>
    </row>
    <row r="4373" spans="2:8">
      <c r="B4373" s="293">
        <f>'Historical VAR Data'!B3453</f>
        <v>40597</v>
      </c>
      <c r="C4373" s="292" t="str">
        <f>'Historical VAR Data'!F3453</f>
        <v>84.63</v>
      </c>
      <c r="D4373" s="329">
        <f t="shared" si="136"/>
        <v>0.22103592555186832</v>
      </c>
      <c r="E4373" s="329">
        <v>-1.6730568142209804E-2</v>
      </c>
      <c r="G4373">
        <v>4362</v>
      </c>
      <c r="H4373">
        <f t="shared" ca="1" si="137"/>
        <v>2.3900103095260247E-2</v>
      </c>
    </row>
    <row r="4374" spans="2:8">
      <c r="B4374" s="293">
        <f>'Historical VAR Data'!B1150</f>
        <v>44020</v>
      </c>
      <c r="C4374" s="292" t="str">
        <f>'Historical VAR Data'!F1150</f>
        <v>69.31</v>
      </c>
      <c r="D4374" s="329">
        <f t="shared" si="136"/>
        <v>-9.1016393442622925E-2</v>
      </c>
      <c r="E4374" s="329">
        <v>-1.6739963115335404E-2</v>
      </c>
      <c r="G4374">
        <v>4363</v>
      </c>
      <c r="H4374">
        <f t="shared" ca="1" si="137"/>
        <v>-3.0774740408379596E-2</v>
      </c>
    </row>
    <row r="4375" spans="2:8">
      <c r="B4375" s="293">
        <f>'Historical VAR Data'!B2581</f>
        <v>41890</v>
      </c>
      <c r="C4375" s="292" t="str">
        <f>'Historical VAR Data'!F2581</f>
        <v>76.25</v>
      </c>
      <c r="D4375" s="329">
        <f t="shared" si="136"/>
        <v>-0.38334007278608978</v>
      </c>
      <c r="E4375" s="329">
        <v>-1.6763378465506087E-2</v>
      </c>
      <c r="G4375">
        <v>4364</v>
      </c>
      <c r="H4375">
        <f t="shared" ca="1" si="137"/>
        <v>-4.198978232934001E-3</v>
      </c>
    </row>
    <row r="4376" spans="2:8">
      <c r="B4376" s="293">
        <f>'Historical VAR Data'!B4225</f>
        <v>39451</v>
      </c>
      <c r="C4376" s="292" t="str">
        <f>'Historical VAR Data'!F4225</f>
        <v>123.65</v>
      </c>
      <c r="D4376" s="329">
        <f t="shared" si="136"/>
        <v>-0.67822104249616155</v>
      </c>
      <c r="E4376" s="329">
        <v>-1.6777989821882947E-2</v>
      </c>
      <c r="G4376">
        <v>4365</v>
      </c>
      <c r="H4376">
        <f t="shared" ca="1" si="137"/>
        <v>-7.1823036150268508E-3</v>
      </c>
    </row>
    <row r="4377" spans="2:8">
      <c r="B4377" s="293">
        <f>'Historical VAR Data'!B115</f>
        <v>45546</v>
      </c>
      <c r="C4377" s="292" t="str">
        <f>'Historical VAR Data'!F115</f>
        <v>384.27</v>
      </c>
      <c r="D4377" s="329">
        <f t="shared" si="136"/>
        <v>3.9404731293391619</v>
      </c>
      <c r="E4377" s="329">
        <v>-1.6784791341503985E-2</v>
      </c>
      <c r="G4377">
        <v>4366</v>
      </c>
      <c r="H4377">
        <f t="shared" ca="1" si="137"/>
        <v>1.8261067532566611E-2</v>
      </c>
    </row>
    <row r="4378" spans="2:8">
      <c r="B4378" s="293">
        <f>'Historical VAR Data'!B3243</f>
        <v>40910</v>
      </c>
      <c r="C4378" s="292" t="str">
        <f>'Historical VAR Data'!F3243</f>
        <v>77.78</v>
      </c>
      <c r="D4378" s="329">
        <f t="shared" si="136"/>
        <v>9.0730612817276665E-2</v>
      </c>
      <c r="E4378" s="329">
        <v>-1.681203387688027E-2</v>
      </c>
      <c r="G4378">
        <v>4367</v>
      </c>
      <c r="H4378">
        <f t="shared" ca="1" si="137"/>
        <v>1.9348957352718354E-3</v>
      </c>
    </row>
    <row r="4379" spans="2:8">
      <c r="B4379" s="293">
        <f>'Historical VAR Data'!B2762</f>
        <v>41621</v>
      </c>
      <c r="C4379" s="292" t="str">
        <f>'Historical VAR Data'!F2762</f>
        <v>71.31</v>
      </c>
      <c r="D4379" s="329">
        <f t="shared" si="136"/>
        <v>-0.23215247119629592</v>
      </c>
      <c r="E4379" s="329">
        <v>-1.6820625947883618E-2</v>
      </c>
      <c r="G4379">
        <v>4368</v>
      </c>
      <c r="H4379">
        <f t="shared" ca="1" si="137"/>
        <v>1.7589184839819406E-2</v>
      </c>
    </row>
    <row r="4380" spans="2:8">
      <c r="B4380" s="293">
        <f>'Historical VAR Data'!B938</f>
        <v>44330</v>
      </c>
      <c r="C4380" s="292" t="str">
        <f>'Historical VAR Data'!F938</f>
        <v>92.87</v>
      </c>
      <c r="D4380" s="329">
        <f t="shared" si="136"/>
        <v>-9.0935787000783017E-2</v>
      </c>
      <c r="E4380" s="329">
        <v>-1.6832521702307743E-2</v>
      </c>
      <c r="G4380">
        <v>4369</v>
      </c>
      <c r="H4380">
        <f t="shared" ca="1" si="137"/>
        <v>-5.1842821307631227E-3</v>
      </c>
    </row>
    <row r="4381" spans="2:8">
      <c r="B4381" s="293">
        <f>'Historical VAR Data'!B1816</f>
        <v>43027</v>
      </c>
      <c r="C4381" s="292" t="str">
        <f>'Historical VAR Data'!F1816</f>
        <v>102.16</v>
      </c>
      <c r="D4381" s="329">
        <f t="shared" si="136"/>
        <v>4.2342618100193768E-2</v>
      </c>
      <c r="E4381" s="329">
        <v>-1.6841497449716102E-2</v>
      </c>
      <c r="G4381">
        <v>4370</v>
      </c>
      <c r="H4381">
        <f t="shared" ca="1" si="137"/>
        <v>8.7469031892105104E-3</v>
      </c>
    </row>
    <row r="4382" spans="2:8">
      <c r="B4382" s="293">
        <f>'Historical VAR Data'!B2002</f>
        <v>42753</v>
      </c>
      <c r="C4382" s="292" t="str">
        <f>'Historical VAR Data'!F2002</f>
        <v>98.01</v>
      </c>
      <c r="D4382" s="329">
        <f t="shared" si="136"/>
        <v>-0.17645576002016636</v>
      </c>
      <c r="E4382" s="329">
        <v>-1.6852241950045067E-2</v>
      </c>
      <c r="G4382">
        <v>4371</v>
      </c>
      <c r="H4382">
        <f t="shared" ca="1" si="137"/>
        <v>-7.9706817234217568E-3</v>
      </c>
    </row>
    <row r="4383" spans="2:8">
      <c r="B4383" s="293">
        <f>'Historical VAR Data'!B733</f>
        <v>44629</v>
      </c>
      <c r="C4383" s="292" t="str">
        <f>'Historical VAR Data'!F733</f>
        <v>119.01</v>
      </c>
      <c r="D4383" s="329">
        <f t="shared" si="136"/>
        <v>1.5866116061725712</v>
      </c>
      <c r="E4383" s="329">
        <v>-1.6852540272614555E-2</v>
      </c>
      <c r="G4383">
        <v>4372</v>
      </c>
      <c r="H4383">
        <f t="shared" ca="1" si="137"/>
        <v>-2.3987225906603692E-2</v>
      </c>
    </row>
    <row r="4384" spans="2:8">
      <c r="B4384" s="293">
        <f>'Historical VAR Data'!B4779</f>
        <v>38635</v>
      </c>
      <c r="C4384" s="292" t="str">
        <f>'Historical VAR Data'!F4779</f>
        <v>46.01</v>
      </c>
      <c r="D4384" s="329">
        <f t="shared" si="136"/>
        <v>-0.40944679758695929</v>
      </c>
      <c r="E4384" s="329">
        <v>-1.6880341880341862E-2</v>
      </c>
      <c r="G4384">
        <v>4373</v>
      </c>
      <c r="H4384">
        <f t="shared" ca="1" si="137"/>
        <v>-1.874552378087467E-3</v>
      </c>
    </row>
    <row r="4385" spans="2:8">
      <c r="B4385" s="293">
        <f>'Historical VAR Data'!B3976</f>
        <v>39826</v>
      </c>
      <c r="C4385" s="292" t="str">
        <f>'Historical VAR Data'!F3976</f>
        <v>77.91</v>
      </c>
      <c r="D4385" s="329">
        <f t="shared" si="136"/>
        <v>-0.15654433257551162</v>
      </c>
      <c r="E4385" s="329">
        <v>-1.6908517350157772E-2</v>
      </c>
      <c r="G4385">
        <v>4374</v>
      </c>
      <c r="H4385">
        <f t="shared" ca="1" si="137"/>
        <v>-6.5549434649421852E-3</v>
      </c>
    </row>
    <row r="4386" spans="2:8">
      <c r="B4386" s="293">
        <f>'Historical VAR Data'!B983</f>
        <v>44259</v>
      </c>
      <c r="C4386" s="292" t="str">
        <f>'Historical VAR Data'!F983</f>
        <v>92.37</v>
      </c>
      <c r="D4386" s="329">
        <f t="shared" si="136"/>
        <v>6.5380843412880954E-3</v>
      </c>
      <c r="E4386" s="329">
        <v>-1.6922094508301292E-2</v>
      </c>
      <c r="G4386">
        <v>4375</v>
      </c>
      <c r="H4386">
        <f t="shared" ca="1" si="137"/>
        <v>1.4219935054085815E-2</v>
      </c>
    </row>
    <row r="4387" spans="2:8">
      <c r="B4387" s="293">
        <f>'Historical VAR Data'!B1647</f>
        <v>43276</v>
      </c>
      <c r="C4387" s="292" t="str">
        <f>'Historical VAR Data'!F1647</f>
        <v>91.77</v>
      </c>
      <c r="D4387" s="329">
        <f t="shared" si="136"/>
        <v>1.5941547658585162E-2</v>
      </c>
      <c r="E4387" s="329">
        <v>-1.6925549009105499E-2</v>
      </c>
      <c r="G4387">
        <v>4376</v>
      </c>
      <c r="H4387">
        <f t="shared" ca="1" si="137"/>
        <v>-2.1688639249383091E-3</v>
      </c>
    </row>
    <row r="4388" spans="2:8">
      <c r="B4388" s="293">
        <f>'Historical VAR Data'!B1275</f>
        <v>43833</v>
      </c>
      <c r="C4388" s="292" t="str">
        <f>'Historical VAR Data'!F1275</f>
        <v>90.33</v>
      </c>
      <c r="D4388" s="329">
        <f t="shared" si="136"/>
        <v>6.5745486962336024E-3</v>
      </c>
      <c r="E4388" s="329">
        <v>-1.6976820111002312E-2</v>
      </c>
      <c r="G4388">
        <v>4377</v>
      </c>
      <c r="H4388">
        <f t="shared" ca="1" si="137"/>
        <v>-6.3011641638286847E-3</v>
      </c>
    </row>
    <row r="4389" spans="2:8">
      <c r="B4389" s="293">
        <f>'Historical VAR Data'!B1375</f>
        <v>43682</v>
      </c>
      <c r="C4389" s="292" t="str">
        <f>'Historical VAR Data'!F1375</f>
        <v>89.74</v>
      </c>
      <c r="D4389" s="329">
        <f t="shared" si="136"/>
        <v>0.18343663457734402</v>
      </c>
      <c r="E4389" s="329">
        <v>-1.6978858582539284E-2</v>
      </c>
      <c r="G4389">
        <v>4378</v>
      </c>
      <c r="H4389">
        <f t="shared" ca="1" si="137"/>
        <v>2.958279872129102E-2</v>
      </c>
    </row>
    <row r="4390" spans="2:8">
      <c r="B4390" s="293">
        <f>'Historical VAR Data'!B3010</f>
        <v>41256</v>
      </c>
      <c r="C4390" s="292" t="str">
        <f>'Historical VAR Data'!F3010</f>
        <v>75.83</v>
      </c>
      <c r="D4390" s="329">
        <f t="shared" si="136"/>
        <v>-3.6712398373983747E-2</v>
      </c>
      <c r="E4390" s="329">
        <v>-1.6982110448535159E-2</v>
      </c>
      <c r="G4390">
        <v>4379</v>
      </c>
      <c r="H4390">
        <f t="shared" ca="1" si="137"/>
        <v>-2.0032715068015274E-3</v>
      </c>
    </row>
    <row r="4391" spans="2:8">
      <c r="B4391" s="293">
        <f>'Historical VAR Data'!B4068</f>
        <v>39682</v>
      </c>
      <c r="C4391" s="292" t="str">
        <f>'Historical VAR Data'!F4068</f>
        <v>78.72</v>
      </c>
      <c r="D4391" s="329">
        <f t="shared" si="136"/>
        <v>0.17387414255890241</v>
      </c>
      <c r="E4391" s="329">
        <v>-1.6983016983016977E-2</v>
      </c>
      <c r="G4391">
        <v>4380</v>
      </c>
      <c r="H4391">
        <f t="shared" ca="1" si="137"/>
        <v>-2.5793290372241748E-2</v>
      </c>
    </row>
    <row r="4392" spans="2:8">
      <c r="B4392" s="293">
        <f>'Historical VAR Data'!B2220</f>
        <v>42429</v>
      </c>
      <c r="C4392" s="292" t="str">
        <f>'Historical VAR Data'!F2220</f>
        <v>67.06</v>
      </c>
      <c r="D4392" s="329">
        <f t="shared" si="136"/>
        <v>-0.32371924162968935</v>
      </c>
      <c r="E4392" s="329">
        <v>-1.7003811199061809E-2</v>
      </c>
      <c r="G4392">
        <v>4381</v>
      </c>
      <c r="H4392">
        <f t="shared" ca="1" si="137"/>
        <v>-4.5363810924607109E-3</v>
      </c>
    </row>
    <row r="4393" spans="2:8">
      <c r="B4393" s="293">
        <f>'Historical VAR Data'!B1674</f>
        <v>43237</v>
      </c>
      <c r="C4393" s="292" t="str">
        <f>'Historical VAR Data'!F1674</f>
        <v>99.16</v>
      </c>
      <c r="D4393" s="329">
        <f t="shared" si="136"/>
        <v>0.22073125692478138</v>
      </c>
      <c r="E4393" s="329">
        <v>-1.7049960348929409E-2</v>
      </c>
      <c r="G4393">
        <v>4382</v>
      </c>
      <c r="H4393">
        <f t="shared" ca="1" si="137"/>
        <v>-2.0815173509663443E-2</v>
      </c>
    </row>
    <row r="4394" spans="2:8">
      <c r="B4394" s="293">
        <f>'Historical VAR Data'!B1016</f>
        <v>44211</v>
      </c>
      <c r="C4394" s="292" t="str">
        <f>'Historical VAR Data'!F1016</f>
        <v>81.23</v>
      </c>
      <c r="D4394" s="329">
        <f t="shared" si="136"/>
        <v>-5.1162247401004501E-2</v>
      </c>
      <c r="E4394" s="329">
        <v>-1.706195546950625E-2</v>
      </c>
      <c r="G4394">
        <v>4383</v>
      </c>
      <c r="H4394">
        <f t="shared" ca="1" si="137"/>
        <v>6.7980368716937124E-3</v>
      </c>
    </row>
    <row r="4395" spans="2:8">
      <c r="B4395" s="293">
        <f>'Historical VAR Data'!B3440</f>
        <v>40617</v>
      </c>
      <c r="C4395" s="292" t="str">
        <f>'Historical VAR Data'!F3440</f>
        <v>85.61</v>
      </c>
      <c r="D4395" s="329">
        <f t="shared" si="136"/>
        <v>-9.6273619761427259E-2</v>
      </c>
      <c r="E4395" s="329">
        <v>-1.7106773823191677E-2</v>
      </c>
      <c r="G4395">
        <v>4384</v>
      </c>
      <c r="H4395">
        <f t="shared" ca="1" si="137"/>
        <v>4.2717087920812746E-2</v>
      </c>
    </row>
    <row r="4396" spans="2:8">
      <c r="B4396" s="293">
        <f>'Historical VAR Data'!B3713</f>
        <v>40219</v>
      </c>
      <c r="C4396" s="292" t="str">
        <f>'Historical VAR Data'!F3713</f>
        <v>94.73</v>
      </c>
      <c r="D4396" s="329">
        <f t="shared" si="136"/>
        <v>0.16304481276856969</v>
      </c>
      <c r="E4396" s="329">
        <v>-1.7119734384727033E-2</v>
      </c>
      <c r="G4396">
        <v>4385</v>
      </c>
      <c r="H4396">
        <f t="shared" ca="1" si="137"/>
        <v>-2.2053543298309487E-3</v>
      </c>
    </row>
    <row r="4397" spans="2:8">
      <c r="B4397" s="293">
        <f>'Historical VAR Data'!B3323</f>
        <v>40788</v>
      </c>
      <c r="C4397" s="292" t="str">
        <f>'Historical VAR Data'!F3323</f>
        <v>81.45</v>
      </c>
      <c r="D4397" s="329">
        <f t="shared" si="136"/>
        <v>-0.16358595194085021</v>
      </c>
      <c r="E4397" s="329">
        <v>-1.7135272112948012E-2</v>
      </c>
      <c r="G4397">
        <v>4386</v>
      </c>
      <c r="H4397">
        <f t="shared" ca="1" si="137"/>
        <v>-1.8004247507293097E-2</v>
      </c>
    </row>
    <row r="4398" spans="2:8">
      <c r="B4398" s="293">
        <f>'Historical VAR Data'!B886</f>
        <v>44405</v>
      </c>
      <c r="C4398" s="292" t="str">
        <f>'Historical VAR Data'!F886</f>
        <v>97.38</v>
      </c>
      <c r="D4398" s="329">
        <f t="shared" si="136"/>
        <v>-3.4024402341037666E-2</v>
      </c>
      <c r="E4398" s="329">
        <v>-1.7157852240613676E-2</v>
      </c>
      <c r="G4398">
        <v>4387</v>
      </c>
      <c r="H4398">
        <f t="shared" ca="1" si="137"/>
        <v>-4.9291446136502963E-3</v>
      </c>
    </row>
    <row r="4399" spans="2:8">
      <c r="B4399" s="293">
        <f>'Historical VAR Data'!B3844</f>
        <v>40023</v>
      </c>
      <c r="C4399" s="292" t="str">
        <f>'Historical VAR Data'!F3844</f>
        <v>100.81</v>
      </c>
      <c r="D4399" s="329">
        <f t="shared" si="136"/>
        <v>0.24857567500619282</v>
      </c>
      <c r="E4399" s="329">
        <v>-1.7159013356731902E-2</v>
      </c>
      <c r="G4399">
        <v>4388</v>
      </c>
      <c r="H4399">
        <f t="shared" ca="1" si="137"/>
        <v>3.0245627491629994E-2</v>
      </c>
    </row>
    <row r="4400" spans="2:8">
      <c r="B4400" s="293">
        <f>'Historical VAR Data'!B4060</f>
        <v>39695</v>
      </c>
      <c r="C4400" s="292" t="str">
        <f>'Historical VAR Data'!F4060</f>
        <v>80.74</v>
      </c>
      <c r="D4400" s="329">
        <f t="shared" si="136"/>
        <v>-5.2236177955159092E-2</v>
      </c>
      <c r="E4400" s="329">
        <v>-1.7163724893487654E-2</v>
      </c>
      <c r="G4400">
        <v>4389</v>
      </c>
      <c r="H4400">
        <f t="shared" ca="1" si="137"/>
        <v>-1.1230350097151655E-2</v>
      </c>
    </row>
    <row r="4401" spans="2:8">
      <c r="B4401" s="293">
        <f>'Historical VAR Data'!B2145</f>
        <v>42542</v>
      </c>
      <c r="C4401" s="292" t="str">
        <f>'Historical VAR Data'!F2145</f>
        <v>85.19</v>
      </c>
      <c r="D4401" s="329">
        <f t="shared" si="136"/>
        <v>-0.17579334365325078</v>
      </c>
      <c r="E4401" s="329">
        <v>-1.7189663128749526E-2</v>
      </c>
      <c r="G4401">
        <v>4390</v>
      </c>
      <c r="H4401">
        <f t="shared" ca="1" si="137"/>
        <v>-1.9449880340719691E-3</v>
      </c>
    </row>
    <row r="4402" spans="2:8">
      <c r="B4402" s="293">
        <f>'Historical VAR Data'!B1784</f>
        <v>43074</v>
      </c>
      <c r="C4402" s="292" t="str">
        <f>'Historical VAR Data'!F1784</f>
        <v>103.36</v>
      </c>
      <c r="D4402" s="329">
        <f t="shared" si="136"/>
        <v>0.33110109465550536</v>
      </c>
      <c r="E4402" s="329">
        <v>-1.721023105448324E-2</v>
      </c>
      <c r="G4402">
        <v>4391</v>
      </c>
      <c r="H4402">
        <f t="shared" ca="1" si="137"/>
        <v>7.9796702903179896E-3</v>
      </c>
    </row>
    <row r="4403" spans="2:8">
      <c r="B4403" s="293">
        <f>'Historical VAR Data'!B3012</f>
        <v>41254</v>
      </c>
      <c r="C4403" s="292" t="str">
        <f>'Historical VAR Data'!F3012</f>
        <v>77.65</v>
      </c>
      <c r="D4403" s="329">
        <f t="shared" si="136"/>
        <v>-0.74910336359817764</v>
      </c>
      <c r="E4403" s="329">
        <v>-1.7213011011264389E-2</v>
      </c>
      <c r="G4403">
        <v>4392</v>
      </c>
      <c r="H4403">
        <f t="shared" ca="1" si="137"/>
        <v>-1.7886425605483664E-2</v>
      </c>
    </row>
    <row r="4404" spans="2:8">
      <c r="B4404" s="293">
        <f>'Historical VAR Data'!B234</f>
        <v>45366</v>
      </c>
      <c r="C4404" s="292" t="str">
        <f>'Historical VAR Data'!F234</f>
        <v>309.49</v>
      </c>
      <c r="D4404" s="329">
        <f t="shared" si="136"/>
        <v>2.6945207114718879</v>
      </c>
      <c r="E4404" s="329">
        <v>-1.7242474279182036E-2</v>
      </c>
      <c r="G4404">
        <v>4393</v>
      </c>
      <c r="H4404">
        <f t="shared" ca="1" si="137"/>
        <v>2.8201297488117283E-2</v>
      </c>
    </row>
    <row r="4405" spans="2:8">
      <c r="B4405" s="293">
        <f>'Historical VAR Data'!B3398</f>
        <v>40680</v>
      </c>
      <c r="C4405" s="292" t="str">
        <f>'Historical VAR Data'!F3398</f>
        <v>83.77</v>
      </c>
      <c r="D4405" s="329">
        <f t="shared" si="136"/>
        <v>-0.15486279257465707</v>
      </c>
      <c r="E4405" s="329">
        <v>-1.7245424683247291E-2</v>
      </c>
      <c r="G4405">
        <v>4394</v>
      </c>
      <c r="H4405">
        <f t="shared" ca="1" si="137"/>
        <v>-1.4093610842620377E-2</v>
      </c>
    </row>
    <row r="4406" spans="2:8">
      <c r="B4406" s="293">
        <f>'Historical VAR Data'!B1446</f>
        <v>43578</v>
      </c>
      <c r="C4406" s="292" t="str">
        <f>'Historical VAR Data'!F1446</f>
        <v>99.12</v>
      </c>
      <c r="D4406" s="329">
        <f t="shared" si="136"/>
        <v>0.31843575418994408</v>
      </c>
      <c r="E4406" s="329">
        <v>-1.7251635930993405E-2</v>
      </c>
      <c r="G4406">
        <v>4395</v>
      </c>
      <c r="H4406">
        <f t="shared" ca="1" si="137"/>
        <v>4.8042422503185569E-4</v>
      </c>
    </row>
    <row r="4407" spans="2:8">
      <c r="B4407" s="293">
        <f>'Historical VAR Data'!B2873</f>
        <v>41457</v>
      </c>
      <c r="C4407" s="292" t="str">
        <f>'Historical VAR Data'!F2873</f>
        <v>75.18</v>
      </c>
      <c r="D4407" s="329">
        <f t="shared" si="136"/>
        <v>-0.10082526013634724</v>
      </c>
      <c r="E4407" s="329">
        <v>-1.7254901960784226E-2</v>
      </c>
      <c r="G4407">
        <v>4396</v>
      </c>
      <c r="H4407">
        <f t="shared" ca="1" si="137"/>
        <v>2.3360287956906124E-2</v>
      </c>
    </row>
    <row r="4408" spans="2:8">
      <c r="B4408" s="293">
        <f>'Historical VAR Data'!B3276</f>
        <v>40862</v>
      </c>
      <c r="C4408" s="292" t="str">
        <f>'Historical VAR Data'!F3276</f>
        <v>83.61</v>
      </c>
      <c r="D4408" s="329">
        <f t="shared" si="136"/>
        <v>7.8351012536162692E-3</v>
      </c>
      <c r="E4408" s="329">
        <v>-1.7277856135401962E-2</v>
      </c>
      <c r="G4408">
        <v>4397</v>
      </c>
      <c r="H4408">
        <f t="shared" ca="1" si="137"/>
        <v>-3.3987053266560228E-2</v>
      </c>
    </row>
    <row r="4409" spans="2:8">
      <c r="B4409" s="293">
        <f>'Historical VAR Data'!B3169</f>
        <v>41019</v>
      </c>
      <c r="C4409" s="292" t="str">
        <f>'Historical VAR Data'!F3169</f>
        <v>82.96</v>
      </c>
      <c r="D4409" s="329">
        <f t="shared" si="136"/>
        <v>-0.45175786412899815</v>
      </c>
      <c r="E4409" s="329">
        <v>-1.7294479981047238E-2</v>
      </c>
      <c r="G4409">
        <v>4398</v>
      </c>
      <c r="H4409">
        <f t="shared" ca="1" si="137"/>
        <v>2.9817897256831324E-3</v>
      </c>
    </row>
    <row r="4410" spans="2:8">
      <c r="B4410" s="293">
        <f>'Historical VAR Data'!B581</f>
        <v>44853</v>
      </c>
      <c r="C4410" s="292" t="str">
        <f>'Historical VAR Data'!F581</f>
        <v>151.32</v>
      </c>
      <c r="D4410" s="329">
        <f t="shared" si="136"/>
        <v>2.9863013698630132</v>
      </c>
      <c r="E4410" s="329">
        <v>-1.7338788233002247E-2</v>
      </c>
      <c r="G4410">
        <v>4399</v>
      </c>
      <c r="H4410">
        <f t="shared" ca="1" si="137"/>
        <v>1.4307008456239436E-2</v>
      </c>
    </row>
    <row r="4411" spans="2:8">
      <c r="B4411" s="293">
        <f>'Historical VAR Data'!B4920</f>
        <v>38432</v>
      </c>
      <c r="C4411" s="292" t="str">
        <f>'Historical VAR Data'!F4920</f>
        <v>37.96</v>
      </c>
      <c r="D4411" s="329">
        <f t="shared" si="136"/>
        <v>-0.49427124966693314</v>
      </c>
      <c r="E4411" s="329">
        <v>-1.7344033134869315E-2</v>
      </c>
      <c r="G4411">
        <v>4400</v>
      </c>
      <c r="H4411">
        <f t="shared" ca="1" si="137"/>
        <v>2.4965918918685274E-2</v>
      </c>
    </row>
    <row r="4412" spans="2:8">
      <c r="B4412" s="293">
        <f>'Historical VAR Data'!B2556</f>
        <v>41928</v>
      </c>
      <c r="C4412" s="292" t="str">
        <f>'Historical VAR Data'!F2556</f>
        <v>75.06</v>
      </c>
      <c r="D4412" s="329">
        <f t="shared" si="136"/>
        <v>-0.50076488194213498</v>
      </c>
      <c r="E4412" s="329">
        <v>-1.7410655845005868E-2</v>
      </c>
      <c r="G4412">
        <v>4401</v>
      </c>
      <c r="H4412">
        <f t="shared" ca="1" si="137"/>
        <v>-2.2597880883936234E-2</v>
      </c>
    </row>
    <row r="4413" spans="2:8">
      <c r="B4413" s="293">
        <f>'Historical VAR Data'!B536</f>
        <v>44918</v>
      </c>
      <c r="C4413" s="292" t="str">
        <f>'Historical VAR Data'!F536</f>
        <v>150.35</v>
      </c>
      <c r="D4413" s="329">
        <f t="shared" si="136"/>
        <v>0.18283376602942331</v>
      </c>
      <c r="E4413" s="329">
        <v>-1.7448699516403189E-2</v>
      </c>
      <c r="G4413">
        <v>4402</v>
      </c>
      <c r="H4413">
        <f t="shared" ca="1" si="137"/>
        <v>-1.4914207311778558E-2</v>
      </c>
    </row>
    <row r="4414" spans="2:8">
      <c r="B4414" s="293">
        <f>'Historical VAR Data'!B665</f>
        <v>44729</v>
      </c>
      <c r="C4414" s="292" t="str">
        <f>'Historical VAR Data'!F665</f>
        <v>127.11</v>
      </c>
      <c r="D4414" s="329">
        <f t="shared" si="136"/>
        <v>0.88478647686832745</v>
      </c>
      <c r="E4414" s="329">
        <v>-1.7469274174847376E-2</v>
      </c>
      <c r="G4414">
        <v>4403</v>
      </c>
      <c r="H4414">
        <f t="shared" ca="1" si="137"/>
        <v>-6.2750095211762487E-3</v>
      </c>
    </row>
    <row r="4415" spans="2:8">
      <c r="B4415" s="293">
        <f>'Historical VAR Data'!B2746</f>
        <v>41646</v>
      </c>
      <c r="C4415" s="292" t="str">
        <f>'Historical VAR Data'!F2746</f>
        <v>67.44</v>
      </c>
      <c r="D4415" s="329">
        <f t="shared" si="136"/>
        <v>0.1542016087626219</v>
      </c>
      <c r="E4415" s="329">
        <v>-1.7482517482517525E-2</v>
      </c>
      <c r="G4415">
        <v>4404</v>
      </c>
      <c r="H4415">
        <f t="shared" ca="1" si="137"/>
        <v>-1.1527058980252972E-2</v>
      </c>
    </row>
    <row r="4416" spans="2:8">
      <c r="B4416" s="293">
        <f>'Historical VAR Data'!B4514</f>
        <v>39028</v>
      </c>
      <c r="C4416" s="292" t="str">
        <f>'Historical VAR Data'!F4514</f>
        <v>58.43</v>
      </c>
      <c r="D4416" s="329">
        <f t="shared" si="136"/>
        <v>-0.22290198164649552</v>
      </c>
      <c r="E4416" s="329">
        <v>-1.7487808979317288E-2</v>
      </c>
      <c r="G4416">
        <v>4405</v>
      </c>
      <c r="H4416">
        <f t="shared" ca="1" si="137"/>
        <v>-1.6704092260692662E-2</v>
      </c>
    </row>
    <row r="4417" spans="2:8">
      <c r="B4417" s="293">
        <f>'Historical VAR Data'!B4112</f>
        <v>39619</v>
      </c>
      <c r="C4417" s="292" t="str">
        <f>'Historical VAR Data'!F4112</f>
        <v>75.19</v>
      </c>
      <c r="D4417" s="329">
        <f t="shared" si="136"/>
        <v>-7.3900726690479118E-2</v>
      </c>
      <c r="E4417" s="329">
        <v>-1.7509473409120652E-2</v>
      </c>
      <c r="G4417">
        <v>4406</v>
      </c>
      <c r="H4417">
        <f t="shared" ca="1" si="137"/>
        <v>-2.804377106885619E-2</v>
      </c>
    </row>
    <row r="4418" spans="2:8">
      <c r="B4418" s="293">
        <f>'Historical VAR Data'!B2651</f>
        <v>41787</v>
      </c>
      <c r="C4418" s="292" t="str">
        <f>'Historical VAR Data'!F2651</f>
        <v>81.19</v>
      </c>
      <c r="D4418" s="329">
        <f t="shared" si="136"/>
        <v>-0.76423614135958418</v>
      </c>
      <c r="E4418" s="329">
        <v>-1.7545982575024235E-2</v>
      </c>
      <c r="G4418">
        <v>4407</v>
      </c>
      <c r="H4418">
        <f t="shared" ca="1" si="137"/>
        <v>1.5849381717927594E-3</v>
      </c>
    </row>
    <row r="4419" spans="2:8">
      <c r="B4419" s="293">
        <f>'Historical VAR Data'!B240</f>
        <v>45357</v>
      </c>
      <c r="C4419" s="292" t="str">
        <f>'Historical VAR Data'!F240</f>
        <v>344.37</v>
      </c>
      <c r="D4419" s="329">
        <f t="shared" si="136"/>
        <v>5.0394598386531042</v>
      </c>
      <c r="E4419" s="329">
        <v>-1.7573388868285078E-2</v>
      </c>
      <c r="G4419">
        <v>4408</v>
      </c>
      <c r="H4419">
        <f t="shared" ca="1" si="137"/>
        <v>-1.589458797843623E-2</v>
      </c>
    </row>
    <row r="4420" spans="2:8">
      <c r="B4420" s="293">
        <f>'Historical VAR Data'!B4636</f>
        <v>38852</v>
      </c>
      <c r="C4420" s="292" t="str">
        <f>'Historical VAR Data'!F4636</f>
        <v>57.02</v>
      </c>
      <c r="D4420" s="329">
        <f t="shared" si="136"/>
        <v>-0.13553668890236495</v>
      </c>
      <c r="E4420" s="329">
        <v>-1.75740868366643E-2</v>
      </c>
      <c r="G4420">
        <v>4409</v>
      </c>
      <c r="H4420">
        <f t="shared" ca="1" si="137"/>
        <v>-2.4720170753234146E-3</v>
      </c>
    </row>
    <row r="4421" spans="2:8">
      <c r="B4421" s="293">
        <f>'Historical VAR Data'!B1134</f>
        <v>44042</v>
      </c>
      <c r="C4421" s="292" t="str">
        <f>'Historical VAR Data'!F1134</f>
        <v>65.96</v>
      </c>
      <c r="D4421" s="329">
        <f t="shared" si="136"/>
        <v>-0.18938183605751518</v>
      </c>
      <c r="E4421" s="329">
        <v>-1.757521596663698E-2</v>
      </c>
      <c r="G4421">
        <v>4410</v>
      </c>
      <c r="H4421">
        <f t="shared" ca="1" si="137"/>
        <v>2.7787743888558578E-2</v>
      </c>
    </row>
    <row r="4422" spans="2:8">
      <c r="B4422" s="293">
        <f>'Historical VAR Data'!B2984</f>
        <v>41295</v>
      </c>
      <c r="C4422" s="292" t="str">
        <f>'Historical VAR Data'!F2984</f>
        <v>81.37</v>
      </c>
      <c r="D4422" s="329">
        <f t="shared" si="136"/>
        <v>8.9874095901419884E-2</v>
      </c>
      <c r="E4422" s="329">
        <v>-1.7626463841603209E-2</v>
      </c>
      <c r="G4422">
        <v>4411</v>
      </c>
      <c r="H4422">
        <f t="shared" ca="1" si="137"/>
        <v>1.8038428708481512E-2</v>
      </c>
    </row>
    <row r="4423" spans="2:8">
      <c r="B4423" s="293">
        <f>'Historical VAR Data'!B2389</f>
        <v>42179</v>
      </c>
      <c r="C4423" s="292" t="str">
        <f>'Historical VAR Data'!F2389</f>
        <v>74.66</v>
      </c>
      <c r="D4423" s="329">
        <f t="shared" si="136"/>
        <v>-0.52794638340920585</v>
      </c>
      <c r="E4423" s="329">
        <v>-1.7631578947368467E-2</v>
      </c>
      <c r="G4423">
        <v>4412</v>
      </c>
      <c r="H4423">
        <f t="shared" ca="1" si="137"/>
        <v>-1.6362714931036089E-2</v>
      </c>
    </row>
    <row r="4424" spans="2:8">
      <c r="B4424" s="293">
        <f>'Historical VAR Data'!B459</f>
        <v>45035</v>
      </c>
      <c r="C4424" s="292" t="str">
        <f>'Historical VAR Data'!F459</f>
        <v>158.16</v>
      </c>
      <c r="D4424" s="329">
        <f t="shared" si="136"/>
        <v>0.50413694721825952</v>
      </c>
      <c r="E4424" s="329">
        <v>-1.7639751552795051E-2</v>
      </c>
      <c r="G4424">
        <v>4413</v>
      </c>
      <c r="H4424">
        <f t="shared" ca="1" si="137"/>
        <v>1.7270776053056051E-2</v>
      </c>
    </row>
    <row r="4425" spans="2:8">
      <c r="B4425" s="293">
        <f>'Historical VAR Data'!B4250</f>
        <v>39414</v>
      </c>
      <c r="C4425" s="292" t="str">
        <f>'Historical VAR Data'!F4250</f>
        <v>105.15</v>
      </c>
      <c r="D4425" s="329">
        <f t="shared" si="136"/>
        <v>0.21336256635125792</v>
      </c>
      <c r="E4425" s="329">
        <v>-1.7656950672645746E-2</v>
      </c>
      <c r="G4425">
        <v>4414</v>
      </c>
      <c r="H4425">
        <f t="shared" ca="1" si="137"/>
        <v>-1.2583479400370218E-2</v>
      </c>
    </row>
    <row r="4426" spans="2:8">
      <c r="B4426" s="293">
        <f>'Historical VAR Data'!B3517</f>
        <v>40505</v>
      </c>
      <c r="C4426" s="292" t="str">
        <f>'Historical VAR Data'!F3517</f>
        <v>86.66</v>
      </c>
      <c r="D4426" s="329">
        <f t="shared" si="136"/>
        <v>0.1069102056456762</v>
      </c>
      <c r="E4426" s="329">
        <v>-1.7683065064611224E-2</v>
      </c>
      <c r="G4426">
        <v>4415</v>
      </c>
      <c r="H4426">
        <f t="shared" ca="1" si="137"/>
        <v>-7.9367557223365033E-3</v>
      </c>
    </row>
    <row r="4427" spans="2:8">
      <c r="B4427" s="293">
        <f>'Historical VAR Data'!B2536</f>
        <v>41962</v>
      </c>
      <c r="C4427" s="292" t="str">
        <f>'Historical VAR Data'!F2536</f>
        <v>78.29</v>
      </c>
      <c r="D4427" s="329">
        <f t="shared" si="136"/>
        <v>-0.66179964577303552</v>
      </c>
      <c r="E4427" s="329">
        <v>-1.7691342534504349E-2</v>
      </c>
      <c r="G4427">
        <v>4416</v>
      </c>
      <c r="H4427">
        <f t="shared" ca="1" si="137"/>
        <v>-5.5960871555145106E-3</v>
      </c>
    </row>
    <row r="4428" spans="2:8">
      <c r="B4428" s="293">
        <f>'Historical VAR Data'!B345</f>
        <v>45202</v>
      </c>
      <c r="C4428" s="292" t="str">
        <f>'Historical VAR Data'!F345</f>
        <v>231.49</v>
      </c>
      <c r="D4428" s="329">
        <f t="shared" ref="D4428:D4491" si="138">(C4428-C4429)/C4429</f>
        <v>0.55833052844160214</v>
      </c>
      <c r="E4428" s="329">
        <v>-1.7694984299414358E-2</v>
      </c>
      <c r="G4428">
        <v>4417</v>
      </c>
      <c r="H4428">
        <f t="shared" ca="1" si="137"/>
        <v>3.0973501752134232E-3</v>
      </c>
    </row>
    <row r="4429" spans="2:8">
      <c r="B4429" s="293">
        <f>'Historical VAR Data'!B587</f>
        <v>44845</v>
      </c>
      <c r="C4429" s="292" t="str">
        <f>'Historical VAR Data'!F587</f>
        <v>148.55</v>
      </c>
      <c r="D4429" s="329">
        <f t="shared" si="138"/>
        <v>0.66760215536596335</v>
      </c>
      <c r="E4429" s="329">
        <v>-1.7721351583680343E-2</v>
      </c>
      <c r="G4429">
        <v>4418</v>
      </c>
      <c r="H4429">
        <f t="shared" ref="H4429:H4492" ca="1" si="139">_xlfn.NORM.INV(RAND(),N$12,N$13)</f>
        <v>-2.6940468910172242E-2</v>
      </c>
    </row>
    <row r="4430" spans="2:8">
      <c r="B4430" s="293">
        <f>'Historical VAR Data'!B2041</f>
        <v>42698</v>
      </c>
      <c r="C4430" s="292" t="str">
        <f>'Historical VAR Data'!F2041</f>
        <v>89.08</v>
      </c>
      <c r="D4430" s="329">
        <f t="shared" si="138"/>
        <v>0.50523825616762419</v>
      </c>
      <c r="E4430" s="329">
        <v>-1.7752784209945964E-2</v>
      </c>
      <c r="G4430">
        <v>4419</v>
      </c>
      <c r="H4430">
        <f t="shared" ca="1" si="139"/>
        <v>-9.2678330677345433E-3</v>
      </c>
    </row>
    <row r="4431" spans="2:8">
      <c r="B4431" s="293">
        <f>'Historical VAR Data'!B4470</f>
        <v>39092</v>
      </c>
      <c r="C4431" s="292" t="str">
        <f>'Historical VAR Data'!F4470</f>
        <v>59.18</v>
      </c>
      <c r="D4431" s="329">
        <f t="shared" si="138"/>
        <v>-0.37639620653319289</v>
      </c>
      <c r="E4431" s="329">
        <v>-1.7759336099585066E-2</v>
      </c>
      <c r="G4431">
        <v>4420</v>
      </c>
      <c r="H4431">
        <f t="shared" ca="1" si="139"/>
        <v>-6.8842958141986516E-3</v>
      </c>
    </row>
    <row r="4432" spans="2:8">
      <c r="B4432" s="293">
        <f>'Historical VAR Data'!B3829</f>
        <v>40044</v>
      </c>
      <c r="C4432" s="292" t="str">
        <f>'Historical VAR Data'!F3829</f>
        <v>94.90</v>
      </c>
      <c r="D4432" s="329">
        <f t="shared" si="138"/>
        <v>0.24720725456696019</v>
      </c>
      <c r="E4432" s="329">
        <v>-1.7801697371144679E-2</v>
      </c>
      <c r="G4432">
        <v>4421</v>
      </c>
      <c r="H4432">
        <f t="shared" ca="1" si="139"/>
        <v>-1.1380502648077732E-3</v>
      </c>
    </row>
    <row r="4433" spans="2:8">
      <c r="B4433" s="293">
        <f>'Historical VAR Data'!B2528</f>
        <v>41974</v>
      </c>
      <c r="C4433" s="292" t="str">
        <f>'Historical VAR Data'!F2528</f>
        <v>76.09</v>
      </c>
      <c r="D4433" s="329">
        <f t="shared" si="138"/>
        <v>-3.4635879218472339E-2</v>
      </c>
      <c r="E4433" s="329">
        <v>-1.7813347102103982E-2</v>
      </c>
      <c r="G4433">
        <v>4422</v>
      </c>
      <c r="H4433">
        <f t="shared" ca="1" si="139"/>
        <v>-2.8363335674972311E-2</v>
      </c>
    </row>
    <row r="4434" spans="2:8">
      <c r="B4434" s="293">
        <f>'Historical VAR Data'!B3161</f>
        <v>41032</v>
      </c>
      <c r="C4434" s="292" t="str">
        <f>'Historical VAR Data'!F3161</f>
        <v>78.82</v>
      </c>
      <c r="D4434" s="329">
        <f t="shared" si="138"/>
        <v>-4.4606060606060691E-2</v>
      </c>
      <c r="E4434" s="329">
        <v>-1.7819314641744632E-2</v>
      </c>
      <c r="G4434">
        <v>4423</v>
      </c>
      <c r="H4434">
        <f t="shared" ca="1" si="139"/>
        <v>3.7845216280012389E-2</v>
      </c>
    </row>
    <row r="4435" spans="2:8">
      <c r="B4435" s="293">
        <f>'Historical VAR Data'!B4133</f>
        <v>39590</v>
      </c>
      <c r="C4435" s="292" t="str">
        <f>'Historical VAR Data'!F4133</f>
        <v>82.50</v>
      </c>
      <c r="D4435" s="329">
        <f t="shared" si="138"/>
        <v>0.13918806959403476</v>
      </c>
      <c r="E4435" s="329">
        <v>-1.7857142857142856E-2</v>
      </c>
      <c r="G4435">
        <v>4424</v>
      </c>
      <c r="H4435">
        <f t="shared" ca="1" si="139"/>
        <v>8.8678894145713359E-3</v>
      </c>
    </row>
    <row r="4436" spans="2:8">
      <c r="B4436" s="293">
        <f>'Historical VAR Data'!B2928</f>
        <v>41375</v>
      </c>
      <c r="C4436" s="292" t="str">
        <f>'Historical VAR Data'!F2928</f>
        <v>72.42</v>
      </c>
      <c r="D4436" s="329">
        <f t="shared" si="138"/>
        <v>-0.17965564114182148</v>
      </c>
      <c r="E4436" s="329">
        <v>-1.7900732302685018E-2</v>
      </c>
      <c r="G4436">
        <v>4425</v>
      </c>
      <c r="H4436">
        <f t="shared" ca="1" si="139"/>
        <v>-1.8966940592050979E-2</v>
      </c>
    </row>
    <row r="4437" spans="2:8">
      <c r="B4437" s="293">
        <f>'Historical VAR Data'!B3348</f>
        <v>40750</v>
      </c>
      <c r="C4437" s="292" t="str">
        <f>'Historical VAR Data'!F3348</f>
        <v>88.28</v>
      </c>
      <c r="D4437" s="329">
        <f t="shared" si="138"/>
        <v>0.11845939440010127</v>
      </c>
      <c r="E4437" s="329">
        <v>-1.7910779842029139E-2</v>
      </c>
      <c r="G4437">
        <v>4426</v>
      </c>
      <c r="H4437">
        <f t="shared" ca="1" si="139"/>
        <v>1.2097716612394688E-2</v>
      </c>
    </row>
    <row r="4438" spans="2:8">
      <c r="B4438" s="293">
        <f>'Historical VAR Data'!B2175</f>
        <v>42500</v>
      </c>
      <c r="C4438" s="292" t="str">
        <f>'Historical VAR Data'!F2175</f>
        <v>78.93</v>
      </c>
      <c r="D4438" s="329">
        <f t="shared" si="138"/>
        <v>-0.80397854269110414</v>
      </c>
      <c r="E4438" s="329">
        <v>-1.7917133258678584E-2</v>
      </c>
      <c r="G4438">
        <v>4427</v>
      </c>
      <c r="H4438">
        <f t="shared" ca="1" si="139"/>
        <v>5.3762334813029699E-3</v>
      </c>
    </row>
    <row r="4439" spans="2:8">
      <c r="B4439" s="293">
        <f>'Historical VAR Data'!B86</f>
        <v>45588</v>
      </c>
      <c r="C4439" s="292" t="str">
        <f>'Historical VAR Data'!F86</f>
        <v>402.66</v>
      </c>
      <c r="D4439" s="329">
        <f t="shared" si="138"/>
        <v>3.0391212759554622</v>
      </c>
      <c r="E4439" s="329">
        <v>-1.7926392039218472E-2</v>
      </c>
      <c r="G4439">
        <v>4428</v>
      </c>
      <c r="H4439">
        <f t="shared" ca="1" si="139"/>
        <v>4.6737439427810001E-3</v>
      </c>
    </row>
    <row r="4440" spans="2:8">
      <c r="B4440" s="293">
        <f>'Historical VAR Data'!B3674</f>
        <v>40280</v>
      </c>
      <c r="C4440" s="292" t="str">
        <f>'Historical VAR Data'!F3674</f>
        <v>99.69</v>
      </c>
      <c r="D4440" s="329">
        <f t="shared" si="138"/>
        <v>-0.17916838205022648</v>
      </c>
      <c r="E4440" s="329">
        <v>-1.7929268052408701E-2</v>
      </c>
      <c r="G4440">
        <v>4429</v>
      </c>
      <c r="H4440">
        <f t="shared" ca="1" si="139"/>
        <v>-1.9618716873277403E-2</v>
      </c>
    </row>
    <row r="4441" spans="2:8">
      <c r="B4441" s="293">
        <f>'Historical VAR Data'!B755</f>
        <v>44596</v>
      </c>
      <c r="C4441" s="292" t="str">
        <f>'Historical VAR Data'!F755</f>
        <v>121.45</v>
      </c>
      <c r="D4441" s="329">
        <f t="shared" si="138"/>
        <v>0.32327304423621706</v>
      </c>
      <c r="E4441" s="329">
        <v>-1.7950998625373971E-2</v>
      </c>
      <c r="G4441">
        <v>4430</v>
      </c>
      <c r="H4441">
        <f t="shared" ca="1" si="139"/>
        <v>-6.1881836530642241E-3</v>
      </c>
    </row>
    <row r="4442" spans="2:8">
      <c r="B4442" s="293">
        <f>'Historical VAR Data'!B3208</f>
        <v>40961</v>
      </c>
      <c r="C4442" s="292" t="str">
        <f>'Historical VAR Data'!F3208</f>
        <v>91.78</v>
      </c>
      <c r="D4442" s="329">
        <f t="shared" si="138"/>
        <v>0.51477141442482255</v>
      </c>
      <c r="E4442" s="329">
        <v>-1.7975604536700114E-2</v>
      </c>
      <c r="G4442">
        <v>4431</v>
      </c>
      <c r="H4442">
        <f t="shared" ca="1" si="139"/>
        <v>-2.5031674480397665E-3</v>
      </c>
    </row>
    <row r="4443" spans="2:8">
      <c r="B4443" s="293">
        <f>'Historical VAR Data'!B1213</f>
        <v>43924</v>
      </c>
      <c r="C4443" s="292" t="str">
        <f>'Historical VAR Data'!F1213</f>
        <v>60.59</v>
      </c>
      <c r="D4443" s="329">
        <f t="shared" si="138"/>
        <v>-0.31814089579113208</v>
      </c>
      <c r="E4443" s="329">
        <v>-1.7990275526742292E-2</v>
      </c>
      <c r="G4443">
        <v>4432</v>
      </c>
      <c r="H4443">
        <f t="shared" ca="1" si="139"/>
        <v>3.8048838491148144E-2</v>
      </c>
    </row>
    <row r="4444" spans="2:8">
      <c r="B4444" s="293">
        <f>'Historical VAR Data'!B1313</f>
        <v>43777</v>
      </c>
      <c r="C4444" s="292" t="str">
        <f>'Historical VAR Data'!F1313</f>
        <v>88.86</v>
      </c>
      <c r="D4444" s="329">
        <f t="shared" si="138"/>
        <v>-0.14111734003479601</v>
      </c>
      <c r="E4444" s="329">
        <v>-1.8013040114929778E-2</v>
      </c>
      <c r="G4444">
        <v>4433</v>
      </c>
      <c r="H4444">
        <f t="shared" ca="1" si="139"/>
        <v>1.7505991360853655E-2</v>
      </c>
    </row>
    <row r="4445" spans="2:8">
      <c r="B4445" s="293">
        <f>'Historical VAR Data'!B1692</f>
        <v>43210</v>
      </c>
      <c r="C4445" s="292" t="str">
        <f>'Historical VAR Data'!F1692</f>
        <v>103.46</v>
      </c>
      <c r="D4445" s="329">
        <f t="shared" si="138"/>
        <v>0.11812385172376519</v>
      </c>
      <c r="E4445" s="329">
        <v>-1.8033409263477653E-2</v>
      </c>
      <c r="G4445">
        <v>4434</v>
      </c>
      <c r="H4445">
        <f t="shared" ca="1" si="139"/>
        <v>-9.5049008505564397E-3</v>
      </c>
    </row>
    <row r="4446" spans="2:8">
      <c r="B4446" s="293">
        <f>'Historical VAR Data'!B1351</f>
        <v>43720</v>
      </c>
      <c r="C4446" s="292" t="str">
        <f>'Historical VAR Data'!F1351</f>
        <v>92.53</v>
      </c>
      <c r="D4446" s="329">
        <f t="shared" si="138"/>
        <v>0.32280200142959253</v>
      </c>
      <c r="E4446" s="329">
        <v>-1.8040963599702885E-2</v>
      </c>
      <c r="G4446">
        <v>4435</v>
      </c>
      <c r="H4446">
        <f t="shared" ca="1" si="139"/>
        <v>1.9561896933439041E-3</v>
      </c>
    </row>
    <row r="4447" spans="2:8">
      <c r="B4447" s="293">
        <f>'Historical VAR Data'!B1070</f>
        <v>44133</v>
      </c>
      <c r="C4447" s="292" t="str">
        <f>'Historical VAR Data'!F1070</f>
        <v>69.95</v>
      </c>
      <c r="D4447" s="329">
        <f t="shared" si="138"/>
        <v>-0.16207474844274078</v>
      </c>
      <c r="E4447" s="329">
        <v>-1.810780460415486E-2</v>
      </c>
      <c r="G4447">
        <v>4436</v>
      </c>
      <c r="H4447">
        <f t="shared" ca="1" si="139"/>
        <v>-8.9364104206110344E-3</v>
      </c>
    </row>
    <row r="4448" spans="2:8">
      <c r="B4448" s="293">
        <f>'Historical VAR Data'!B2151</f>
        <v>42534</v>
      </c>
      <c r="C4448" s="292" t="str">
        <f>'Historical VAR Data'!F2151</f>
        <v>83.48</v>
      </c>
      <c r="D4448" s="329">
        <f t="shared" si="138"/>
        <v>-0.73740169864737326</v>
      </c>
      <c r="E4448" s="329">
        <v>-1.8113385085862056E-2</v>
      </c>
      <c r="G4448">
        <v>4437</v>
      </c>
      <c r="H4448">
        <f t="shared" ca="1" si="139"/>
        <v>4.0053402468446155E-3</v>
      </c>
    </row>
    <row r="4449" spans="2:8">
      <c r="B4449" s="293">
        <f>'Historical VAR Data'!B258</f>
        <v>45331</v>
      </c>
      <c r="C4449" s="292" t="str">
        <f>'Historical VAR Data'!F258</f>
        <v>317.90</v>
      </c>
      <c r="D4449" s="329">
        <f t="shared" si="138"/>
        <v>2.4550592326920984</v>
      </c>
      <c r="E4449" s="329">
        <v>-1.813015412175311E-2</v>
      </c>
      <c r="G4449">
        <v>4438</v>
      </c>
      <c r="H4449">
        <f t="shared" ca="1" si="139"/>
        <v>2.742144029891316E-2</v>
      </c>
    </row>
    <row r="4450" spans="2:8">
      <c r="B4450" s="293">
        <f>'Historical VAR Data'!B1931</f>
        <v>42860</v>
      </c>
      <c r="C4450" s="292" t="str">
        <f>'Historical VAR Data'!F1931</f>
        <v>92.01</v>
      </c>
      <c r="D4450" s="329">
        <f t="shared" si="138"/>
        <v>0.87012195121951219</v>
      </c>
      <c r="E4450" s="329">
        <v>-1.8141073524703753E-2</v>
      </c>
      <c r="G4450">
        <v>4439</v>
      </c>
      <c r="H4450">
        <f t="shared" ca="1" si="139"/>
        <v>1.8954274943679154E-3</v>
      </c>
    </row>
    <row r="4451" spans="2:8">
      <c r="B4451" s="293">
        <f>'Historical VAR Data'!B4589</f>
        <v>38917</v>
      </c>
      <c r="C4451" s="292" t="str">
        <f>'Historical VAR Data'!F4589</f>
        <v>49.20</v>
      </c>
      <c r="D4451" s="329">
        <f t="shared" si="138"/>
        <v>-0.42730764753812123</v>
      </c>
      <c r="E4451" s="329">
        <v>-1.8160047894631742E-2</v>
      </c>
      <c r="G4451">
        <v>4440</v>
      </c>
      <c r="H4451">
        <f t="shared" ca="1" si="139"/>
        <v>8.7162441885481421E-3</v>
      </c>
    </row>
    <row r="4452" spans="2:8">
      <c r="B4452" s="293">
        <f>'Historical VAR Data'!B1249</f>
        <v>43871</v>
      </c>
      <c r="C4452" s="292" t="str">
        <f>'Historical VAR Data'!F1249</f>
        <v>85.91</v>
      </c>
      <c r="D4452" s="329">
        <f t="shared" si="138"/>
        <v>-0.14847854098523147</v>
      </c>
      <c r="E4452" s="329">
        <v>-1.8171428571428609E-2</v>
      </c>
      <c r="G4452">
        <v>4441</v>
      </c>
      <c r="H4452">
        <f t="shared" ca="1" si="139"/>
        <v>1.234484719023596E-2</v>
      </c>
    </row>
    <row r="4453" spans="2:8">
      <c r="B4453" s="293">
        <f>'Historical VAR Data'!B3783</f>
        <v>40114</v>
      </c>
      <c r="C4453" s="292" t="str">
        <f>'Historical VAR Data'!F3783</f>
        <v>100.89</v>
      </c>
      <c r="D4453" s="329">
        <f t="shared" si="138"/>
        <v>0.71815395095367851</v>
      </c>
      <c r="E4453" s="329">
        <v>-1.8197742312183771E-2</v>
      </c>
      <c r="G4453">
        <v>4442</v>
      </c>
      <c r="H4453">
        <f t="shared" ca="1" si="139"/>
        <v>2.42683769160058E-2</v>
      </c>
    </row>
    <row r="4454" spans="2:8">
      <c r="B4454" s="293">
        <f>'Historical VAR Data'!B4643</f>
        <v>38841</v>
      </c>
      <c r="C4454" s="292" t="str">
        <f>'Historical VAR Data'!F4643</f>
        <v>58.72</v>
      </c>
      <c r="D4454" s="329">
        <f t="shared" si="138"/>
        <v>-0.61857746021435533</v>
      </c>
      <c r="E4454" s="329">
        <v>-1.8224377194449144E-2</v>
      </c>
      <c r="G4454">
        <v>4443</v>
      </c>
      <c r="H4454">
        <f t="shared" ca="1" si="139"/>
        <v>-1.1429997165150956E-2</v>
      </c>
    </row>
    <row r="4455" spans="2:8">
      <c r="B4455" s="293">
        <f>'Historical VAR Data'!B508</f>
        <v>44959</v>
      </c>
      <c r="C4455" s="292" t="str">
        <f>'Historical VAR Data'!F508</f>
        <v>153.95</v>
      </c>
      <c r="D4455" s="329">
        <f t="shared" si="138"/>
        <v>3.3353984793016052</v>
      </c>
      <c r="E4455" s="329">
        <v>-1.8238632740258998E-2</v>
      </c>
      <c r="G4455">
        <v>4444</v>
      </c>
      <c r="H4455">
        <f t="shared" ca="1" si="139"/>
        <v>-4.8847051664274209E-3</v>
      </c>
    </row>
    <row r="4456" spans="2:8">
      <c r="B4456" s="293">
        <f>'Historical VAR Data'!B4874</f>
        <v>38498</v>
      </c>
      <c r="C4456" s="292" t="str">
        <f>'Historical VAR Data'!F4874</f>
        <v>35.51</v>
      </c>
      <c r="D4456" s="329">
        <f t="shared" si="138"/>
        <v>-0.5925415949512336</v>
      </c>
      <c r="E4456" s="329">
        <v>-1.8247166159801043E-2</v>
      </c>
      <c r="G4456">
        <v>4445</v>
      </c>
      <c r="H4456">
        <f t="shared" ca="1" si="139"/>
        <v>1.5263866564733896E-2</v>
      </c>
    </row>
    <row r="4457" spans="2:8">
      <c r="B4457" s="293">
        <f>'Historical VAR Data'!B3448</f>
        <v>40605</v>
      </c>
      <c r="C4457" s="292" t="str">
        <f>'Historical VAR Data'!F3448</f>
        <v>87.15</v>
      </c>
      <c r="D4457" s="329">
        <f t="shared" si="138"/>
        <v>0.37417218543046366</v>
      </c>
      <c r="E4457" s="329">
        <v>-1.8249408583980966E-2</v>
      </c>
      <c r="G4457">
        <v>4446</v>
      </c>
      <c r="H4457">
        <f t="shared" ca="1" si="139"/>
        <v>1.8279805433531172E-3</v>
      </c>
    </row>
    <row r="4458" spans="2:8">
      <c r="B4458" s="293">
        <f>'Historical VAR Data'!B4438</f>
        <v>39141</v>
      </c>
      <c r="C4458" s="292" t="str">
        <f>'Historical VAR Data'!F4438</f>
        <v>63.42</v>
      </c>
      <c r="D4458" s="329">
        <f t="shared" si="138"/>
        <v>-0.24355916030534353</v>
      </c>
      <c r="E4458" s="329">
        <v>-1.8266253869968926E-2</v>
      </c>
      <c r="G4458">
        <v>4447</v>
      </c>
      <c r="H4458">
        <f t="shared" ca="1" si="139"/>
        <v>1.2024133621621181E-2</v>
      </c>
    </row>
    <row r="4459" spans="2:8">
      <c r="B4459" s="293">
        <f>'Historical VAR Data'!B3981</f>
        <v>39818</v>
      </c>
      <c r="C4459" s="292" t="str">
        <f>'Historical VAR Data'!F3981</f>
        <v>83.84</v>
      </c>
      <c r="D4459" s="329">
        <f t="shared" si="138"/>
        <v>-0.24631427544048898</v>
      </c>
      <c r="E4459" s="329">
        <v>-1.8266978922716653E-2</v>
      </c>
      <c r="G4459">
        <v>4448</v>
      </c>
      <c r="H4459">
        <f t="shared" ca="1" si="139"/>
        <v>-4.2810073624817719E-3</v>
      </c>
    </row>
    <row r="4460" spans="2:8">
      <c r="B4460" s="293">
        <f>'Historical VAR Data'!B803</f>
        <v>44529</v>
      </c>
      <c r="C4460" s="292" t="str">
        <f>'Historical VAR Data'!F803</f>
        <v>111.24</v>
      </c>
      <c r="D4460" s="329">
        <f t="shared" si="138"/>
        <v>-0.63146037635833552</v>
      </c>
      <c r="E4460" s="329">
        <v>-1.826846703733128E-2</v>
      </c>
      <c r="G4460">
        <v>4449</v>
      </c>
      <c r="H4460">
        <f t="shared" ca="1" si="139"/>
        <v>-1.1076716647564837E-2</v>
      </c>
    </row>
    <row r="4461" spans="2:8">
      <c r="B4461" s="293">
        <f>'Historical VAR Data'!B274</f>
        <v>45307</v>
      </c>
      <c r="C4461" s="292" t="str">
        <f>'Historical VAR Data'!F274</f>
        <v>301.84</v>
      </c>
      <c r="D4461" s="329">
        <f t="shared" si="138"/>
        <v>7.1490280777537789</v>
      </c>
      <c r="E4461" s="329">
        <v>-1.8278800494373269E-2</v>
      </c>
      <c r="G4461">
        <v>4450</v>
      </c>
      <c r="H4461">
        <f t="shared" ca="1" si="139"/>
        <v>3.2019824790132094E-2</v>
      </c>
    </row>
    <row r="4462" spans="2:8">
      <c r="B4462" s="293">
        <f>'Historical VAR Data'!B4911</f>
        <v>38446</v>
      </c>
      <c r="C4462" s="292" t="str">
        <f>'Historical VAR Data'!F4911</f>
        <v>37.04</v>
      </c>
      <c r="D4462" s="329">
        <f t="shared" si="138"/>
        <v>-0.54277249722256515</v>
      </c>
      <c r="E4462" s="329">
        <v>-1.8287834614365169E-2</v>
      </c>
      <c r="G4462">
        <v>4451</v>
      </c>
      <c r="H4462">
        <f t="shared" ca="1" si="139"/>
        <v>-7.497978941570004E-3</v>
      </c>
    </row>
    <row r="4463" spans="2:8">
      <c r="B4463" s="293">
        <f>'Historical VAR Data'!B4034</f>
        <v>39735</v>
      </c>
      <c r="C4463" s="292" t="str">
        <f>'Historical VAR Data'!F4034</f>
        <v>81.01</v>
      </c>
      <c r="D4463" s="329">
        <f t="shared" si="138"/>
        <v>-0.7742510798383726</v>
      </c>
      <c r="E4463" s="329">
        <v>-1.8298594280174395E-2</v>
      </c>
      <c r="G4463">
        <v>4452</v>
      </c>
      <c r="H4463">
        <f t="shared" ca="1" si="139"/>
        <v>4.0276620355963973E-2</v>
      </c>
    </row>
    <row r="4464" spans="2:8">
      <c r="B4464" s="293">
        <f>'Historical VAR Data'!B64</f>
        <v>45622</v>
      </c>
      <c r="C4464" s="292" t="str">
        <f>'Historical VAR Data'!F64</f>
        <v>358.85</v>
      </c>
      <c r="D4464" s="329">
        <f t="shared" si="138"/>
        <v>3.5418301480825214</v>
      </c>
      <c r="E4464" s="329">
        <v>-1.8328546026535327E-2</v>
      </c>
      <c r="G4464">
        <v>4453</v>
      </c>
      <c r="H4464">
        <f t="shared" ca="1" si="139"/>
        <v>-4.0906680874243012E-2</v>
      </c>
    </row>
    <row r="4465" spans="2:8">
      <c r="B4465" s="293">
        <f>'Historical VAR Data'!B3013</f>
        <v>41253</v>
      </c>
      <c r="C4465" s="292" t="str">
        <f>'Historical VAR Data'!F3013</f>
        <v>79.01</v>
      </c>
      <c r="D4465" s="329">
        <f t="shared" si="138"/>
        <v>-0.17612095933263816</v>
      </c>
      <c r="E4465" s="329">
        <v>-1.8387377313951916E-2</v>
      </c>
      <c r="G4465">
        <v>4454</v>
      </c>
      <c r="H4465">
        <f t="shared" ca="1" si="139"/>
        <v>9.0376051848557893E-3</v>
      </c>
    </row>
    <row r="4466" spans="2:8">
      <c r="B4466" s="293">
        <f>'Historical VAR Data'!B1564</f>
        <v>43399</v>
      </c>
      <c r="C4466" s="292" t="str">
        <f>'Historical VAR Data'!F1564</f>
        <v>95.90</v>
      </c>
      <c r="D4466" s="329">
        <f t="shared" si="138"/>
        <v>4.0581597222222321E-2</v>
      </c>
      <c r="E4466" s="329">
        <v>-1.8423746161719521E-2</v>
      </c>
      <c r="G4466">
        <v>4455</v>
      </c>
      <c r="H4466">
        <f t="shared" ca="1" si="139"/>
        <v>4.5664060863178792E-2</v>
      </c>
    </row>
    <row r="4467" spans="2:8">
      <c r="B4467" s="293">
        <f>'Historical VAR Data'!B1974</f>
        <v>42795</v>
      </c>
      <c r="C4467" s="292" t="str">
        <f>'Historical VAR Data'!F1974</f>
        <v>92.16</v>
      </c>
      <c r="D4467" s="329">
        <f t="shared" si="138"/>
        <v>-0.59406245870589791</v>
      </c>
      <c r="E4467" s="329">
        <v>-1.8425817445947429E-2</v>
      </c>
      <c r="G4467">
        <v>4456</v>
      </c>
      <c r="H4467">
        <f t="shared" ca="1" si="139"/>
        <v>-2.7523095106831298E-2</v>
      </c>
    </row>
    <row r="4468" spans="2:8">
      <c r="B4468" s="293">
        <f>'Historical VAR Data'!B331</f>
        <v>45222</v>
      </c>
      <c r="C4468" s="292" t="str">
        <f>'Historical VAR Data'!F331</f>
        <v>227.03</v>
      </c>
      <c r="D4468" s="329">
        <f t="shared" si="138"/>
        <v>1.8474852627618212</v>
      </c>
      <c r="E4468" s="329">
        <v>-1.8460873324686596E-2</v>
      </c>
      <c r="G4468">
        <v>4457</v>
      </c>
      <c r="H4468">
        <f t="shared" ca="1" si="139"/>
        <v>1.8481699232521635E-2</v>
      </c>
    </row>
    <row r="4469" spans="2:8">
      <c r="B4469" s="293">
        <f>'Historical VAR Data'!B1029</f>
        <v>44194</v>
      </c>
      <c r="C4469" s="292" t="str">
        <f>'Historical VAR Data'!F1029</f>
        <v>79.73</v>
      </c>
      <c r="D4469" s="329">
        <f t="shared" si="138"/>
        <v>-0.11754288876591025</v>
      </c>
      <c r="E4469" s="329">
        <v>-1.8466083959128399E-2</v>
      </c>
      <c r="G4469">
        <v>4458</v>
      </c>
      <c r="H4469">
        <f t="shared" ca="1" si="139"/>
        <v>1.5451650735864001E-2</v>
      </c>
    </row>
    <row r="4470" spans="2:8">
      <c r="B4470" s="293">
        <f>'Historical VAR Data'!B1475</f>
        <v>43531</v>
      </c>
      <c r="C4470" s="292" t="str">
        <f>'Historical VAR Data'!F1475</f>
        <v>90.35</v>
      </c>
      <c r="D4470" s="329">
        <f t="shared" si="138"/>
        <v>0.18120015688325272</v>
      </c>
      <c r="E4470" s="329">
        <v>-1.8468223791417739E-2</v>
      </c>
      <c r="G4470">
        <v>4459</v>
      </c>
      <c r="H4470">
        <f t="shared" ca="1" si="139"/>
        <v>-2.087633205060024E-2</v>
      </c>
    </row>
    <row r="4471" spans="2:8">
      <c r="B4471" s="293">
        <f>'Historical VAR Data'!B2482</f>
        <v>42040</v>
      </c>
      <c r="C4471" s="292" t="str">
        <f>'Historical VAR Data'!F2482</f>
        <v>76.49</v>
      </c>
      <c r="D4471" s="329">
        <f t="shared" si="138"/>
        <v>-0.30394030394030397</v>
      </c>
      <c r="E4471" s="329">
        <v>-1.8478121390992069E-2</v>
      </c>
      <c r="G4471">
        <v>4460</v>
      </c>
      <c r="H4471">
        <f t="shared" ca="1" si="139"/>
        <v>4.7249050966273298E-2</v>
      </c>
    </row>
    <row r="4472" spans="2:8">
      <c r="B4472" s="293">
        <f>'Historical VAR Data'!B4242</f>
        <v>39426</v>
      </c>
      <c r="C4472" s="292" t="str">
        <f>'Historical VAR Data'!F4242</f>
        <v>109.89</v>
      </c>
      <c r="D4472" s="329">
        <f t="shared" si="138"/>
        <v>-8.7595483228163379E-2</v>
      </c>
      <c r="E4472" s="329">
        <v>-1.8488745980707336E-2</v>
      </c>
      <c r="G4472">
        <v>4461</v>
      </c>
      <c r="H4472">
        <f t="shared" ca="1" si="139"/>
        <v>-4.1155376310166079E-4</v>
      </c>
    </row>
    <row r="4473" spans="2:8">
      <c r="B4473" s="293">
        <f>'Historical VAR Data'!B4258</f>
        <v>39402</v>
      </c>
      <c r="C4473" s="292" t="str">
        <f>'Historical VAR Data'!F4258</f>
        <v>120.44</v>
      </c>
      <c r="D4473" s="329">
        <f t="shared" si="138"/>
        <v>0.36785917092561049</v>
      </c>
      <c r="E4473" s="329">
        <v>-1.8498899845163362E-2</v>
      </c>
      <c r="G4473">
        <v>4462</v>
      </c>
      <c r="H4473">
        <f t="shared" ca="1" si="139"/>
        <v>1.1282207956326614E-2</v>
      </c>
    </row>
    <row r="4474" spans="2:8">
      <c r="B4474" s="293">
        <f>'Historical VAR Data'!B3510</f>
        <v>40514</v>
      </c>
      <c r="C4474" s="292" t="str">
        <f>'Historical VAR Data'!F3510</f>
        <v>88.05</v>
      </c>
      <c r="D4474" s="329">
        <f t="shared" si="138"/>
        <v>1.2173256106774111</v>
      </c>
      <c r="E4474" s="329">
        <v>-1.8504068665700556E-2</v>
      </c>
      <c r="G4474">
        <v>4463</v>
      </c>
      <c r="H4474">
        <f t="shared" ca="1" si="139"/>
        <v>1.0863124261402561E-2</v>
      </c>
    </row>
    <row r="4475" spans="2:8">
      <c r="B4475" s="293">
        <f>'Historical VAR Data'!B4930</f>
        <v>38418</v>
      </c>
      <c r="C4475" s="292" t="str">
        <f>'Historical VAR Data'!F4930</f>
        <v>39.71</v>
      </c>
      <c r="D4475" s="329">
        <f t="shared" si="138"/>
        <v>-0.56761759581881532</v>
      </c>
      <c r="E4475" s="329">
        <v>-1.8536826495304002E-2</v>
      </c>
      <c r="G4475">
        <v>4464</v>
      </c>
      <c r="H4475">
        <f t="shared" ca="1" si="139"/>
        <v>8.629559454805931E-3</v>
      </c>
    </row>
    <row r="4476" spans="2:8">
      <c r="B4476" s="293">
        <f>'Historical VAR Data'!B2103</f>
        <v>42604</v>
      </c>
      <c r="C4476" s="292" t="str">
        <f>'Historical VAR Data'!F2103</f>
        <v>91.84</v>
      </c>
      <c r="D4476" s="329">
        <f t="shared" si="138"/>
        <v>9.4636471990464807E-2</v>
      </c>
      <c r="E4476" s="329">
        <v>-1.8593716606112361E-2</v>
      </c>
      <c r="G4476">
        <v>4465</v>
      </c>
      <c r="H4476">
        <f t="shared" ca="1" si="139"/>
        <v>-2.003315681925804E-2</v>
      </c>
    </row>
    <row r="4477" spans="2:8">
      <c r="B4477" s="293">
        <f>'Historical VAR Data'!B3329</f>
        <v>40778</v>
      </c>
      <c r="C4477" s="292" t="str">
        <f>'Historical VAR Data'!F3329</f>
        <v>83.90</v>
      </c>
      <c r="D4477" s="329">
        <f t="shared" si="138"/>
        <v>0.113766095844949</v>
      </c>
      <c r="E4477" s="329">
        <v>-1.8598666510702883E-2</v>
      </c>
      <c r="G4477">
        <v>4466</v>
      </c>
      <c r="H4477">
        <f t="shared" ca="1" si="139"/>
        <v>-1.2171370633143323E-2</v>
      </c>
    </row>
    <row r="4478" spans="2:8">
      <c r="B4478" s="293">
        <f>'Historical VAR Data'!B3102</f>
        <v>41115</v>
      </c>
      <c r="C4478" s="292" t="str">
        <f>'Historical VAR Data'!F3102</f>
        <v>75.33</v>
      </c>
      <c r="D4478" s="329">
        <f t="shared" si="138"/>
        <v>-0.27734075211051418</v>
      </c>
      <c r="E4478" s="329">
        <v>-1.8629494528400296E-2</v>
      </c>
      <c r="G4478">
        <v>4467</v>
      </c>
      <c r="H4478">
        <f t="shared" ca="1" si="139"/>
        <v>-2.5367425461081981E-2</v>
      </c>
    </row>
    <row r="4479" spans="2:8">
      <c r="B4479" s="293">
        <f>'Historical VAR Data'!B3877</f>
        <v>39976</v>
      </c>
      <c r="C4479" s="292" t="str">
        <f>'Historical VAR Data'!F3877</f>
        <v>104.24</v>
      </c>
      <c r="D4479" s="329">
        <f t="shared" si="138"/>
        <v>1.2774743281625516</v>
      </c>
      <c r="E4479" s="329">
        <v>-1.8640557333835475E-2</v>
      </c>
      <c r="G4479">
        <v>4468</v>
      </c>
      <c r="H4479">
        <f t="shared" ca="1" si="139"/>
        <v>-1.9062424507060071E-3</v>
      </c>
    </row>
    <row r="4480" spans="2:8">
      <c r="B4480" s="293">
        <f>'Historical VAR Data'!B4747</f>
        <v>38685</v>
      </c>
      <c r="C4480" s="292" t="str">
        <f>'Historical VAR Data'!F4747</f>
        <v>45.77</v>
      </c>
      <c r="D4480" s="329">
        <f t="shared" si="138"/>
        <v>-0.33016244694863156</v>
      </c>
      <c r="E4480" s="329">
        <v>-1.8653516295025672E-2</v>
      </c>
      <c r="G4480">
        <v>4469</v>
      </c>
      <c r="H4480">
        <f t="shared" ca="1" si="139"/>
        <v>1.1329230356835009E-2</v>
      </c>
    </row>
    <row r="4481" spans="2:8">
      <c r="B4481" s="293">
        <f>'Historical VAR Data'!B4365</f>
        <v>39248</v>
      </c>
      <c r="C4481" s="292" t="str">
        <f>'Historical VAR Data'!F4365</f>
        <v>68.33</v>
      </c>
      <c r="D4481" s="329">
        <f t="shared" si="138"/>
        <v>-0.20684852002321538</v>
      </c>
      <c r="E4481" s="329">
        <v>-1.8670113456843274E-2</v>
      </c>
      <c r="G4481">
        <v>4470</v>
      </c>
      <c r="H4481">
        <f t="shared" ca="1" si="139"/>
        <v>-1.7458986314211205E-2</v>
      </c>
    </row>
    <row r="4482" spans="2:8">
      <c r="B4482" s="293">
        <f>'Historical VAR Data'!B4161</f>
        <v>39546</v>
      </c>
      <c r="C4482" s="292" t="str">
        <f>'Historical VAR Data'!F4161</f>
        <v>86.15</v>
      </c>
      <c r="D4482" s="329">
        <f t="shared" si="138"/>
        <v>-0.37599594379255391</v>
      </c>
      <c r="E4482" s="329">
        <v>-1.8680943159813196E-2</v>
      </c>
      <c r="G4482">
        <v>4471</v>
      </c>
      <c r="H4482">
        <f t="shared" ca="1" si="139"/>
        <v>-7.5922323234862464E-3</v>
      </c>
    </row>
    <row r="4483" spans="2:8">
      <c r="B4483" s="293">
        <f>'Historical VAR Data'!B692</f>
        <v>44692</v>
      </c>
      <c r="C4483" s="292" t="str">
        <f>'Historical VAR Data'!F692</f>
        <v>138.06</v>
      </c>
      <c r="D4483" s="329">
        <f t="shared" si="138"/>
        <v>0.5654836149223269</v>
      </c>
      <c r="E4483" s="329">
        <v>-1.8693581633378316E-2</v>
      </c>
      <c r="G4483">
        <v>4472</v>
      </c>
      <c r="H4483">
        <f t="shared" ca="1" si="139"/>
        <v>-1.6618880623218903E-2</v>
      </c>
    </row>
    <row r="4484" spans="2:8">
      <c r="B4484" s="293">
        <f>'Historical VAR Data'!B3200</f>
        <v>40973</v>
      </c>
      <c r="C4484" s="292" t="str">
        <f>'Historical VAR Data'!F3200</f>
        <v>88.19</v>
      </c>
      <c r="D4484" s="329">
        <f t="shared" si="138"/>
        <v>0.51790017211703954</v>
      </c>
      <c r="E4484" s="329">
        <v>-1.8693668632469199E-2</v>
      </c>
      <c r="G4484">
        <v>4473</v>
      </c>
      <c r="H4484">
        <f t="shared" ca="1" si="139"/>
        <v>7.5790081052422575E-3</v>
      </c>
    </row>
    <row r="4485" spans="2:8">
      <c r="B4485" s="293">
        <f>'Historical VAR Data'!B4685</f>
        <v>38776</v>
      </c>
      <c r="C4485" s="292" t="str">
        <f>'Historical VAR Data'!F4685</f>
        <v>58.10</v>
      </c>
      <c r="D4485" s="329">
        <f t="shared" si="138"/>
        <v>-0.31030389363722694</v>
      </c>
      <c r="E4485" s="329">
        <v>-1.8746833305184923E-2</v>
      </c>
      <c r="G4485">
        <v>4474</v>
      </c>
      <c r="H4485">
        <f t="shared" ca="1" si="139"/>
        <v>2.6793302127887896E-2</v>
      </c>
    </row>
    <row r="4486" spans="2:8">
      <c r="B4486" s="293">
        <f>'Historical VAR Data'!B2438</f>
        <v>42109</v>
      </c>
      <c r="C4486" s="292" t="str">
        <f>'Historical VAR Data'!F2438</f>
        <v>84.24</v>
      </c>
      <c r="D4486" s="329">
        <f t="shared" si="138"/>
        <v>0.17522321428571411</v>
      </c>
      <c r="E4486" s="329">
        <v>-1.8753640069889336E-2</v>
      </c>
      <c r="G4486">
        <v>4475</v>
      </c>
      <c r="H4486">
        <f t="shared" ca="1" si="139"/>
        <v>4.5669869806472863E-2</v>
      </c>
    </row>
    <row r="4487" spans="2:8">
      <c r="B4487" s="293">
        <f>'Historical VAR Data'!B2356</f>
        <v>42226</v>
      </c>
      <c r="C4487" s="292" t="str">
        <f>'Historical VAR Data'!F2356</f>
        <v>71.68</v>
      </c>
      <c r="D4487" s="329">
        <f t="shared" si="138"/>
        <v>-1.1991729841488497E-2</v>
      </c>
      <c r="E4487" s="329">
        <v>-1.8754277891854763E-2</v>
      </c>
      <c r="G4487">
        <v>4476</v>
      </c>
      <c r="H4487">
        <f t="shared" ca="1" si="139"/>
        <v>2.3514039459127702E-2</v>
      </c>
    </row>
    <row r="4488" spans="2:8">
      <c r="B4488" s="293">
        <f>'Historical VAR Data'!B4003</f>
        <v>39783</v>
      </c>
      <c r="C4488" s="292" t="str">
        <f>'Historical VAR Data'!F4003</f>
        <v>72.55</v>
      </c>
      <c r="D4488" s="329">
        <f t="shared" si="138"/>
        <v>1.9820073095304983E-2</v>
      </c>
      <c r="E4488" s="329">
        <v>-1.8799026237489865E-2</v>
      </c>
      <c r="G4488">
        <v>4477</v>
      </c>
      <c r="H4488">
        <f t="shared" ca="1" si="139"/>
        <v>-8.1300620001725863E-3</v>
      </c>
    </row>
    <row r="4489" spans="2:8">
      <c r="B4489" s="293">
        <f>'Historical VAR Data'!B1201</f>
        <v>43945</v>
      </c>
      <c r="C4489" s="292" t="str">
        <f>'Historical VAR Data'!F1201</f>
        <v>71.14</v>
      </c>
      <c r="D4489" s="329">
        <f t="shared" si="138"/>
        <v>-0.27857215292566678</v>
      </c>
      <c r="E4489" s="329">
        <v>-1.8893945662667281E-2</v>
      </c>
      <c r="G4489">
        <v>4478</v>
      </c>
      <c r="H4489">
        <f t="shared" ca="1" si="139"/>
        <v>-2.8939325293751792E-3</v>
      </c>
    </row>
    <row r="4490" spans="2:8">
      <c r="B4490" s="293">
        <f>'Historical VAR Data'!B1865</f>
        <v>42955</v>
      </c>
      <c r="C4490" s="292" t="str">
        <f>'Historical VAR Data'!F1865</f>
        <v>98.61</v>
      </c>
      <c r="D4490" s="329">
        <f t="shared" si="138"/>
        <v>-0.32231461755205826</v>
      </c>
      <c r="E4490" s="329">
        <v>-1.8903591682419715E-2</v>
      </c>
      <c r="G4490">
        <v>4479</v>
      </c>
      <c r="H4490">
        <f t="shared" ca="1" si="139"/>
        <v>6.6038627671047654E-3</v>
      </c>
    </row>
    <row r="4491" spans="2:8">
      <c r="B4491" s="293">
        <f>'Historical VAR Data'!B622</f>
        <v>44792</v>
      </c>
      <c r="C4491" s="292" t="str">
        <f>'Historical VAR Data'!F622</f>
        <v>145.51</v>
      </c>
      <c r="D4491" s="329">
        <f t="shared" si="138"/>
        <v>0.60571617744427264</v>
      </c>
      <c r="E4491" s="329">
        <v>-1.8945523193096024E-2</v>
      </c>
      <c r="G4491">
        <v>4480</v>
      </c>
      <c r="H4491">
        <f t="shared" ca="1" si="139"/>
        <v>-2.5575302135704423E-3</v>
      </c>
    </row>
    <row r="4492" spans="2:8">
      <c r="B4492" s="293">
        <f>'Historical VAR Data'!B982</f>
        <v>44260</v>
      </c>
      <c r="C4492" s="292" t="str">
        <f>'Historical VAR Data'!F982</f>
        <v>90.62</v>
      </c>
      <c r="D4492" s="329">
        <f t="shared" ref="D4492:D4555" si="140">(C4492-C4493)/C4493</f>
        <v>-0.69094877566332447</v>
      </c>
      <c r="E4492" s="329">
        <v>-1.8945545090397316E-2</v>
      </c>
      <c r="G4492">
        <v>4481</v>
      </c>
      <c r="H4492">
        <f t="shared" ca="1" si="139"/>
        <v>3.6886286856952694E-2</v>
      </c>
    </row>
    <row r="4493" spans="2:8">
      <c r="B4493" s="293">
        <f>'Historical VAR Data'!B270</f>
        <v>45314</v>
      </c>
      <c r="C4493" s="292" t="str">
        <f>'Historical VAR Data'!F270</f>
        <v>293.22</v>
      </c>
      <c r="D4493" s="329">
        <f t="shared" si="140"/>
        <v>3.119994379654349</v>
      </c>
      <c r="E4493" s="329">
        <v>-1.8970189701896883E-2</v>
      </c>
      <c r="G4493">
        <v>4482</v>
      </c>
      <c r="H4493">
        <f t="shared" ref="H4493:H4556" ca="1" si="141">_xlfn.NORM.INV(RAND(),N$12,N$13)</f>
        <v>3.1127730975850299E-2</v>
      </c>
    </row>
    <row r="4494" spans="2:8">
      <c r="B4494" s="293">
        <f>'Historical VAR Data'!B1106</f>
        <v>44082</v>
      </c>
      <c r="C4494" s="292" t="str">
        <f>'Historical VAR Data'!F1106</f>
        <v>71.17</v>
      </c>
      <c r="D4494" s="329">
        <f t="shared" si="140"/>
        <v>-0.68043644200978859</v>
      </c>
      <c r="E4494" s="329">
        <v>-1.9021364576154314E-2</v>
      </c>
      <c r="G4494">
        <v>4483</v>
      </c>
      <c r="H4494">
        <f t="shared" ca="1" si="141"/>
        <v>2.4978286584620927E-3</v>
      </c>
    </row>
    <row r="4495" spans="2:8">
      <c r="B4495" s="293">
        <f>'Historical VAR Data'!B330</f>
        <v>45224</v>
      </c>
      <c r="C4495" s="292" t="str">
        <f>'Historical VAR Data'!F330</f>
        <v>222.71</v>
      </c>
      <c r="D4495" s="329">
        <f t="shared" si="140"/>
        <v>1.0874496203955386</v>
      </c>
      <c r="E4495" s="329">
        <v>-1.9028322248161006E-2</v>
      </c>
      <c r="G4495">
        <v>4484</v>
      </c>
      <c r="H4495">
        <f t="shared" ca="1" si="141"/>
        <v>1.2438085947399934E-2</v>
      </c>
    </row>
    <row r="4496" spans="2:8">
      <c r="B4496" s="293">
        <f>'Historical VAR Data'!B1789</f>
        <v>43067</v>
      </c>
      <c r="C4496" s="292" t="str">
        <f>'Historical VAR Data'!F1789</f>
        <v>106.69</v>
      </c>
      <c r="D4496" s="329">
        <f t="shared" si="140"/>
        <v>0.14498819489160752</v>
      </c>
      <c r="E4496" s="329">
        <v>-1.9032732622287673E-2</v>
      </c>
      <c r="G4496">
        <v>4485</v>
      </c>
      <c r="H4496">
        <f t="shared" ca="1" si="141"/>
        <v>-2.4982877468858671E-2</v>
      </c>
    </row>
    <row r="4497" spans="2:8">
      <c r="B4497" s="293">
        <f>'Historical VAR Data'!B3872</f>
        <v>39983</v>
      </c>
      <c r="C4497" s="292" t="str">
        <f>'Historical VAR Data'!F3872</f>
        <v>93.18</v>
      </c>
      <c r="D4497" s="329">
        <f t="shared" si="140"/>
        <v>-4.7141834543409339E-2</v>
      </c>
      <c r="E4497" s="329">
        <v>-1.9054637330245164E-2</v>
      </c>
      <c r="G4497">
        <v>4486</v>
      </c>
      <c r="H4497">
        <f t="shared" ca="1" si="141"/>
        <v>-1.8214181180148181E-2</v>
      </c>
    </row>
    <row r="4498" spans="2:8">
      <c r="B4498" s="293">
        <f>'Historical VAR Data'!B1994</f>
        <v>42766</v>
      </c>
      <c r="C4498" s="292" t="str">
        <f>'Historical VAR Data'!F1994</f>
        <v>97.79</v>
      </c>
      <c r="D4498" s="329">
        <f t="shared" si="140"/>
        <v>-0.17379182156133824</v>
      </c>
      <c r="E4498" s="329">
        <v>-1.9059083157789061E-2</v>
      </c>
      <c r="G4498">
        <v>4487</v>
      </c>
      <c r="H4498">
        <f t="shared" ca="1" si="141"/>
        <v>6.6117710160702161E-3</v>
      </c>
    </row>
    <row r="4499" spans="2:8">
      <c r="B4499" s="293">
        <f>'Historical VAR Data'!B4256</f>
        <v>39406</v>
      </c>
      <c r="C4499" s="292" t="str">
        <f>'Historical VAR Data'!F4256</f>
        <v>118.36</v>
      </c>
      <c r="D4499" s="329">
        <f t="shared" si="140"/>
        <v>0.29341055622336348</v>
      </c>
      <c r="E4499" s="329">
        <v>-1.906182662025524E-2</v>
      </c>
      <c r="G4499">
        <v>4488</v>
      </c>
      <c r="H4499">
        <f t="shared" ca="1" si="141"/>
        <v>-2.6176865385505415E-3</v>
      </c>
    </row>
    <row r="4500" spans="2:8">
      <c r="B4500" s="293">
        <f>'Historical VAR Data'!B1348</f>
        <v>43725</v>
      </c>
      <c r="C4500" s="292" t="str">
        <f>'Historical VAR Data'!F1348</f>
        <v>91.51</v>
      </c>
      <c r="D4500" s="329">
        <f t="shared" si="140"/>
        <v>1.6970232832301799</v>
      </c>
      <c r="E4500" s="329">
        <v>-1.9080287276235407E-2</v>
      </c>
      <c r="G4500">
        <v>4489</v>
      </c>
      <c r="H4500">
        <f t="shared" ca="1" si="141"/>
        <v>2.8553795162510519E-2</v>
      </c>
    </row>
    <row r="4501" spans="2:8">
      <c r="B4501" s="293">
        <f>'Historical VAR Data'!B4961</f>
        <v>38371</v>
      </c>
      <c r="C4501" s="292" t="str">
        <f>'Historical VAR Data'!F4961</f>
        <v>33.93</v>
      </c>
      <c r="D4501" s="329">
        <f t="shared" si="140"/>
        <v>-0.55349388077378603</v>
      </c>
      <c r="E4501" s="329">
        <v>-1.9080659150043471E-2</v>
      </c>
      <c r="G4501">
        <v>4490</v>
      </c>
      <c r="H4501">
        <f t="shared" ca="1" si="141"/>
        <v>7.9680703013085205E-3</v>
      </c>
    </row>
    <row r="4502" spans="2:8">
      <c r="B4502" s="293">
        <f>'Historical VAR Data'!B2956</f>
        <v>41333</v>
      </c>
      <c r="C4502" s="292" t="str">
        <f>'Historical VAR Data'!F2956</f>
        <v>75.99</v>
      </c>
      <c r="D4502" s="329">
        <f t="shared" si="140"/>
        <v>-0.22085512150107664</v>
      </c>
      <c r="E4502" s="329">
        <v>-1.9104169355879747E-2</v>
      </c>
      <c r="G4502">
        <v>4491</v>
      </c>
      <c r="H4502">
        <f t="shared" ca="1" si="141"/>
        <v>1.9241317890522455E-2</v>
      </c>
    </row>
    <row r="4503" spans="2:8">
      <c r="B4503" s="293">
        <f>'Historical VAR Data'!B1663</f>
        <v>43252</v>
      </c>
      <c r="C4503" s="292" t="str">
        <f>'Historical VAR Data'!F1663</f>
        <v>97.53</v>
      </c>
      <c r="D4503" s="329">
        <f t="shared" si="140"/>
        <v>0.28396524486571895</v>
      </c>
      <c r="E4503" s="329">
        <v>-1.9108920848838435E-2</v>
      </c>
      <c r="G4503">
        <v>4492</v>
      </c>
      <c r="H4503">
        <f t="shared" ca="1" si="141"/>
        <v>-1.2485160538680019E-2</v>
      </c>
    </row>
    <row r="4504" spans="2:8">
      <c r="B4504" s="293">
        <f>'Historical VAR Data'!B2790</f>
        <v>41579</v>
      </c>
      <c r="C4504" s="292" t="str">
        <f>'Historical VAR Data'!F2790</f>
        <v>75.96</v>
      </c>
      <c r="D4504" s="329">
        <f t="shared" si="140"/>
        <v>-0.35904143110286058</v>
      </c>
      <c r="E4504" s="329">
        <v>-1.9111570247933935E-2</v>
      </c>
      <c r="G4504">
        <v>4493</v>
      </c>
      <c r="H4504">
        <f t="shared" ca="1" si="141"/>
        <v>1.4640182510079612E-2</v>
      </c>
    </row>
    <row r="4505" spans="2:8">
      <c r="B4505" s="293">
        <f>'Historical VAR Data'!B738</f>
        <v>44622</v>
      </c>
      <c r="C4505" s="292" t="str">
        <f>'Historical VAR Data'!F738</f>
        <v>118.51</v>
      </c>
      <c r="D4505" s="329">
        <f t="shared" si="140"/>
        <v>-0.2523500094631253</v>
      </c>
      <c r="E4505" s="329">
        <v>-1.9119351100811026E-2</v>
      </c>
      <c r="G4505">
        <v>4494</v>
      </c>
      <c r="H4505">
        <f t="shared" ca="1" si="141"/>
        <v>3.5053565500917988E-3</v>
      </c>
    </row>
    <row r="4506" spans="2:8">
      <c r="B4506" s="293">
        <f>'Historical VAR Data'!B548</f>
        <v>44902</v>
      </c>
      <c r="C4506" s="292" t="str">
        <f>'Historical VAR Data'!F548</f>
        <v>158.51</v>
      </c>
      <c r="D4506" s="329">
        <f t="shared" si="140"/>
        <v>1.136253369272237</v>
      </c>
      <c r="E4506" s="329">
        <v>-1.9121287128712892E-2</v>
      </c>
      <c r="G4506">
        <v>4495</v>
      </c>
      <c r="H4506">
        <f t="shared" ca="1" si="141"/>
        <v>2.2648855698402377E-2</v>
      </c>
    </row>
    <row r="4507" spans="2:8">
      <c r="B4507" s="293">
        <f>'Historical VAR Data'!B2860</f>
        <v>41474</v>
      </c>
      <c r="C4507" s="292" t="str">
        <f>'Historical VAR Data'!F2860</f>
        <v>74.20</v>
      </c>
      <c r="D4507" s="329">
        <f t="shared" si="140"/>
        <v>-0.52286026622082171</v>
      </c>
      <c r="E4507" s="329">
        <v>-1.91672174487773E-2</v>
      </c>
      <c r="G4507">
        <v>4496</v>
      </c>
      <c r="H4507">
        <f t="shared" ca="1" si="141"/>
        <v>-4.8936447009135338E-3</v>
      </c>
    </row>
    <row r="4508" spans="2:8">
      <c r="B4508" s="293">
        <f>'Historical VAR Data'!B600</f>
        <v>44825</v>
      </c>
      <c r="C4508" s="292" t="str">
        <f>'Historical VAR Data'!F600</f>
        <v>155.51</v>
      </c>
      <c r="D4508" s="329">
        <f t="shared" si="140"/>
        <v>0.55650085076568911</v>
      </c>
      <c r="E4508" s="329">
        <v>-1.9235620585267479E-2</v>
      </c>
      <c r="G4508">
        <v>4497</v>
      </c>
      <c r="H4508">
        <f t="shared" ca="1" si="141"/>
        <v>2.140310813936093E-2</v>
      </c>
    </row>
    <row r="4509" spans="2:8">
      <c r="B4509" s="293">
        <f>'Historical VAR Data'!B1858</f>
        <v>42965</v>
      </c>
      <c r="C4509" s="292" t="str">
        <f>'Historical VAR Data'!F1858</f>
        <v>99.91</v>
      </c>
      <c r="D4509" s="329">
        <f t="shared" si="140"/>
        <v>9.7188666813090199E-2</v>
      </c>
      <c r="E4509" s="329">
        <v>-1.9240208108373496E-2</v>
      </c>
      <c r="G4509">
        <v>4498</v>
      </c>
      <c r="H4509">
        <f t="shared" ca="1" si="141"/>
        <v>1.800335958504307E-2</v>
      </c>
    </row>
    <row r="4510" spans="2:8">
      <c r="B4510" s="293">
        <f>'Historical VAR Data'!B2021</f>
        <v>42726</v>
      </c>
      <c r="C4510" s="292" t="str">
        <f>'Historical VAR Data'!F2021</f>
        <v>91.06</v>
      </c>
      <c r="D4510" s="329">
        <f t="shared" si="140"/>
        <v>-0.74326876991175395</v>
      </c>
      <c r="E4510" s="329">
        <v>-1.9278406031233087E-2</v>
      </c>
      <c r="G4510">
        <v>4499</v>
      </c>
      <c r="H4510">
        <f t="shared" ca="1" si="141"/>
        <v>4.5557802053042811E-3</v>
      </c>
    </row>
    <row r="4511" spans="2:8">
      <c r="B4511" s="293">
        <f>'Historical VAR Data'!B173</f>
        <v>45462</v>
      </c>
      <c r="C4511" s="292" t="str">
        <f>'Historical VAR Data'!F173</f>
        <v>354.69</v>
      </c>
      <c r="D4511" s="329">
        <f t="shared" si="140"/>
        <v>3.2255182273052183</v>
      </c>
      <c r="E4511" s="329">
        <v>-1.9353590090961874E-2</v>
      </c>
      <c r="G4511">
        <v>4500</v>
      </c>
      <c r="H4511">
        <f t="shared" ca="1" si="141"/>
        <v>-4.5953981227817168E-3</v>
      </c>
    </row>
    <row r="4512" spans="2:8">
      <c r="B4512" s="293">
        <f>'Historical VAR Data'!B3031</f>
        <v>41222</v>
      </c>
      <c r="C4512" s="292" t="str">
        <f>'Historical VAR Data'!F3031</f>
        <v>83.94</v>
      </c>
      <c r="D4512" s="329">
        <f t="shared" si="140"/>
        <v>8.5056876938986531E-2</v>
      </c>
      <c r="E4512" s="329">
        <v>-1.9392523364485943E-2</v>
      </c>
      <c r="G4512">
        <v>4501</v>
      </c>
      <c r="H4512">
        <f t="shared" ca="1" si="141"/>
        <v>-8.3077558725099913E-3</v>
      </c>
    </row>
    <row r="4513" spans="2:8">
      <c r="B4513" s="293">
        <f>'Historical VAR Data'!B2592</f>
        <v>41872</v>
      </c>
      <c r="C4513" s="292" t="str">
        <f>'Historical VAR Data'!F2592</f>
        <v>77.36</v>
      </c>
      <c r="D4513" s="329">
        <f t="shared" si="140"/>
        <v>-7.7290076335877908E-2</v>
      </c>
      <c r="E4513" s="329">
        <v>-1.9394093040943101E-2</v>
      </c>
      <c r="G4513">
        <v>4502</v>
      </c>
      <c r="H4513">
        <f t="shared" ca="1" si="141"/>
        <v>-7.4372347683669864E-3</v>
      </c>
    </row>
    <row r="4514" spans="2:8">
      <c r="B4514" s="293">
        <f>'Historical VAR Data'!B3051</f>
        <v>41192</v>
      </c>
      <c r="C4514" s="292" t="str">
        <f>'Historical VAR Data'!F3051</f>
        <v>83.84</v>
      </c>
      <c r="D4514" s="329">
        <f t="shared" si="140"/>
        <v>-8.7902523933855503E-2</v>
      </c>
      <c r="E4514" s="329">
        <v>-1.9415204678362535E-2</v>
      </c>
      <c r="G4514">
        <v>4503</v>
      </c>
      <c r="H4514">
        <f t="shared" ca="1" si="141"/>
        <v>1.2087568543966993E-2</v>
      </c>
    </row>
    <row r="4515" spans="2:8">
      <c r="B4515" s="293">
        <f>'Historical VAR Data'!B1266</f>
        <v>43846</v>
      </c>
      <c r="C4515" s="292" t="str">
        <f>'Historical VAR Data'!F1266</f>
        <v>91.92</v>
      </c>
      <c r="D4515" s="329">
        <f t="shared" si="140"/>
        <v>-8.0432172869147583E-2</v>
      </c>
      <c r="E4515" s="329">
        <v>-1.9415404309792973E-2</v>
      </c>
      <c r="G4515">
        <v>4504</v>
      </c>
      <c r="H4515">
        <f t="shared" ca="1" si="141"/>
        <v>-2.2409841496970902E-2</v>
      </c>
    </row>
    <row r="4516" spans="2:8">
      <c r="B4516" s="293">
        <f>'Historical VAR Data'!B3891</f>
        <v>39958</v>
      </c>
      <c r="C4516" s="292" t="str">
        <f>'Historical VAR Data'!F3891</f>
        <v>99.96</v>
      </c>
      <c r="D4516" s="329">
        <f t="shared" si="140"/>
        <v>-1.4395582725300808E-2</v>
      </c>
      <c r="E4516" s="329">
        <v>-1.9423190111830527E-2</v>
      </c>
      <c r="G4516">
        <v>4505</v>
      </c>
      <c r="H4516">
        <f t="shared" ca="1" si="141"/>
        <v>4.5899130680531171E-3</v>
      </c>
    </row>
    <row r="4517" spans="2:8">
      <c r="B4517" s="293">
        <f>'Historical VAR Data'!B1683</f>
        <v>43224</v>
      </c>
      <c r="C4517" s="292" t="str">
        <f>'Historical VAR Data'!F1683</f>
        <v>101.42</v>
      </c>
      <c r="D4517" s="329">
        <f t="shared" si="140"/>
        <v>-0.68076802014479065</v>
      </c>
      <c r="E4517" s="329">
        <v>-1.9433433239872424E-2</v>
      </c>
      <c r="G4517">
        <v>4506</v>
      </c>
      <c r="H4517">
        <f t="shared" ca="1" si="141"/>
        <v>4.7738558603076121E-3</v>
      </c>
    </row>
    <row r="4518" spans="2:8">
      <c r="B4518" s="293">
        <f>'Historical VAR Data'!B16</f>
        <v>45689</v>
      </c>
      <c r="C4518" s="292" t="str">
        <f>'Historical VAR Data'!F16</f>
        <v>317.70</v>
      </c>
      <c r="D4518" s="329">
        <f t="shared" si="140"/>
        <v>8.549143372407574</v>
      </c>
      <c r="E4518" s="329">
        <v>-1.9444444444444479E-2</v>
      </c>
      <c r="G4518">
        <v>4507</v>
      </c>
      <c r="H4518">
        <f t="shared" ca="1" si="141"/>
        <v>-2.2870411248291835E-2</v>
      </c>
    </row>
    <row r="4519" spans="2:8">
      <c r="B4519" s="293">
        <f>'Historical VAR Data'!B4960</f>
        <v>38372</v>
      </c>
      <c r="C4519" s="292" t="str">
        <f>'Historical VAR Data'!F4960</f>
        <v>33.27</v>
      </c>
      <c r="D4519" s="329">
        <f t="shared" si="140"/>
        <v>-0.64079032606348518</v>
      </c>
      <c r="E4519" s="329">
        <v>-1.9451812555260732E-2</v>
      </c>
      <c r="G4519">
        <v>4508</v>
      </c>
      <c r="H4519">
        <f t="shared" ca="1" si="141"/>
        <v>2.5619097129986053E-4</v>
      </c>
    </row>
    <row r="4520" spans="2:8">
      <c r="B4520" s="293">
        <f>'Historical VAR Data'!B930</f>
        <v>44342</v>
      </c>
      <c r="C4520" s="292" t="str">
        <f>'Historical VAR Data'!F930</f>
        <v>92.62</v>
      </c>
      <c r="D4520" s="329">
        <f t="shared" si="140"/>
        <v>0.21357442348008401</v>
      </c>
      <c r="E4520" s="329">
        <v>-1.9479144611475645E-2</v>
      </c>
      <c r="G4520">
        <v>4509</v>
      </c>
      <c r="H4520">
        <f t="shared" ca="1" si="141"/>
        <v>5.17320708340169E-3</v>
      </c>
    </row>
    <row r="4521" spans="2:8">
      <c r="B4521" s="293">
        <f>'Historical VAR Data'!B2890</f>
        <v>41432</v>
      </c>
      <c r="C4521" s="292" t="str">
        <f>'Historical VAR Data'!F2890</f>
        <v>76.32</v>
      </c>
      <c r="D4521" s="329">
        <f t="shared" si="140"/>
        <v>4.8495672482483675E-2</v>
      </c>
      <c r="E4521" s="329">
        <v>-1.9527235354573614E-2</v>
      </c>
      <c r="G4521">
        <v>4510</v>
      </c>
      <c r="H4521">
        <f t="shared" ca="1" si="141"/>
        <v>-6.2220073205707738E-3</v>
      </c>
    </row>
    <row r="4522" spans="2:8">
      <c r="B4522" s="293">
        <f>'Historical VAR Data'!B2821</f>
        <v>41534</v>
      </c>
      <c r="C4522" s="292" t="str">
        <f>'Historical VAR Data'!F2821</f>
        <v>72.79</v>
      </c>
      <c r="D4522" s="329">
        <f t="shared" si="140"/>
        <v>9.0323547034152199E-2</v>
      </c>
      <c r="E4522" s="329">
        <v>-1.9531249999999847E-2</v>
      </c>
      <c r="G4522">
        <v>4511</v>
      </c>
      <c r="H4522">
        <f t="shared" ca="1" si="141"/>
        <v>5.2600355022100441E-3</v>
      </c>
    </row>
    <row r="4523" spans="2:8">
      <c r="B4523" s="293">
        <f>'Historical VAR Data'!B1137</f>
        <v>44039</v>
      </c>
      <c r="C4523" s="292" t="str">
        <f>'Historical VAR Data'!F1137</f>
        <v>66.76</v>
      </c>
      <c r="D4523" s="329">
        <f t="shared" si="140"/>
        <v>-0.26378473753859727</v>
      </c>
      <c r="E4523" s="329">
        <v>-1.9532971067704484E-2</v>
      </c>
      <c r="G4523">
        <v>4512</v>
      </c>
      <c r="H4523">
        <f t="shared" ca="1" si="141"/>
        <v>-7.5234105296105537E-3</v>
      </c>
    </row>
    <row r="4524" spans="2:8">
      <c r="B4524" s="293">
        <f>'Historical VAR Data'!B3352</f>
        <v>40744</v>
      </c>
      <c r="C4524" s="292" t="str">
        <f>'Historical VAR Data'!F3352</f>
        <v>90.68</v>
      </c>
      <c r="D4524" s="329">
        <f t="shared" si="140"/>
        <v>0.28441926345609087</v>
      </c>
      <c r="E4524" s="329">
        <v>-1.956968320899544E-2</v>
      </c>
      <c r="G4524">
        <v>4513</v>
      </c>
      <c r="H4524">
        <f t="shared" ca="1" si="141"/>
        <v>1.7653540237826143E-2</v>
      </c>
    </row>
    <row r="4525" spans="2:8">
      <c r="B4525" s="293">
        <f>'Historical VAR Data'!B4385</f>
        <v>39220</v>
      </c>
      <c r="C4525" s="292" t="str">
        <f>'Historical VAR Data'!F4385</f>
        <v>70.60</v>
      </c>
      <c r="D4525" s="329">
        <f t="shared" si="140"/>
        <v>-0.80347947112038964</v>
      </c>
      <c r="E4525" s="329">
        <v>-1.9580613803638531E-2</v>
      </c>
      <c r="G4525">
        <v>4514</v>
      </c>
      <c r="H4525">
        <f t="shared" ca="1" si="141"/>
        <v>1.8611402402347699E-2</v>
      </c>
    </row>
    <row r="4526" spans="2:8">
      <c r="B4526" s="293">
        <f>'Historical VAR Data'!B62</f>
        <v>45624</v>
      </c>
      <c r="C4526" s="292" t="str">
        <f>'Historical VAR Data'!F62</f>
        <v>359.25</v>
      </c>
      <c r="D4526" s="329">
        <f t="shared" si="140"/>
        <v>2.2838208409506398</v>
      </c>
      <c r="E4526" s="329">
        <v>-1.9621220390787026E-2</v>
      </c>
      <c r="G4526">
        <v>4515</v>
      </c>
      <c r="H4526">
        <f t="shared" ca="1" si="141"/>
        <v>5.8602592481172989E-3</v>
      </c>
    </row>
    <row r="4527" spans="2:8">
      <c r="B4527" s="293">
        <f>'Historical VAR Data'!B779</f>
        <v>44561</v>
      </c>
      <c r="C4527" s="292" t="str">
        <f>'Historical VAR Data'!F779</f>
        <v>109.40</v>
      </c>
      <c r="D4527" s="329">
        <f t="shared" si="140"/>
        <v>0.353457874551528</v>
      </c>
      <c r="E4527" s="329">
        <v>-1.9625414463661596E-2</v>
      </c>
      <c r="G4527">
        <v>4516</v>
      </c>
      <c r="H4527">
        <f t="shared" ca="1" si="141"/>
        <v>-1.0338739284553446E-2</v>
      </c>
    </row>
    <row r="4528" spans="2:8">
      <c r="B4528" s="293">
        <f>'Historical VAR Data'!B3302</f>
        <v>40819</v>
      </c>
      <c r="C4528" s="292" t="str">
        <f>'Historical VAR Data'!F3302</f>
        <v>80.83</v>
      </c>
      <c r="D4528" s="329">
        <f t="shared" si="140"/>
        <v>-6.8349469801752036E-2</v>
      </c>
      <c r="E4528" s="329">
        <v>-1.9648271679805998E-2</v>
      </c>
      <c r="G4528">
        <v>4517</v>
      </c>
      <c r="H4528">
        <f t="shared" ca="1" si="141"/>
        <v>-2.485618062939823E-2</v>
      </c>
    </row>
    <row r="4529" spans="2:8">
      <c r="B4529" s="293">
        <f>'Historical VAR Data'!B3377</f>
        <v>40709</v>
      </c>
      <c r="C4529" s="292" t="str">
        <f>'Historical VAR Data'!F3377</f>
        <v>86.76</v>
      </c>
      <c r="D4529" s="329">
        <f t="shared" si="140"/>
        <v>5.0363196125908123E-2</v>
      </c>
      <c r="E4529" s="329">
        <v>-1.9661016949152486E-2</v>
      </c>
      <c r="G4529">
        <v>4518</v>
      </c>
      <c r="H4529">
        <f t="shared" ca="1" si="141"/>
        <v>1.1748435477368507E-2</v>
      </c>
    </row>
    <row r="4530" spans="2:8">
      <c r="B4530" s="293">
        <f>'Historical VAR Data'!B2434</f>
        <v>42115</v>
      </c>
      <c r="C4530" s="292" t="str">
        <f>'Historical VAR Data'!F2434</f>
        <v>82.60</v>
      </c>
      <c r="D4530" s="329">
        <f t="shared" si="140"/>
        <v>5.7347670250895925E-2</v>
      </c>
      <c r="E4530" s="329">
        <v>-1.9700925706147766E-2</v>
      </c>
      <c r="G4530">
        <v>4519</v>
      </c>
      <c r="H4530">
        <f t="shared" ca="1" si="141"/>
        <v>-8.584086749728723E-3</v>
      </c>
    </row>
    <row r="4531" spans="2:8">
      <c r="B4531" s="293">
        <f>'Historical VAR Data'!B4039</f>
        <v>39727</v>
      </c>
      <c r="C4531" s="292" t="str">
        <f>'Historical VAR Data'!F4039</f>
        <v>78.12</v>
      </c>
      <c r="D4531" s="329">
        <f t="shared" si="140"/>
        <v>1.2461184588844163</v>
      </c>
      <c r="E4531" s="329">
        <v>-1.970134270297394E-2</v>
      </c>
      <c r="G4531">
        <v>4520</v>
      </c>
      <c r="H4531">
        <f t="shared" ca="1" si="141"/>
        <v>2.6712650131702612E-3</v>
      </c>
    </row>
    <row r="4532" spans="2:8">
      <c r="B4532" s="293">
        <f>'Historical VAR Data'!B4967</f>
        <v>38363</v>
      </c>
      <c r="C4532" s="292" t="str">
        <f>'Historical VAR Data'!F4967</f>
        <v>34.78</v>
      </c>
      <c r="D4532" s="329">
        <f t="shared" si="140"/>
        <v>-0.60767061477721374</v>
      </c>
      <c r="E4532" s="329">
        <v>-1.9729425028184776E-2</v>
      </c>
      <c r="G4532">
        <v>4521</v>
      </c>
      <c r="H4532">
        <f t="shared" ca="1" si="141"/>
        <v>4.2405192153277147E-3</v>
      </c>
    </row>
    <row r="4533" spans="2:8">
      <c r="B4533" s="293">
        <f>'Historical VAR Data'!B3519</f>
        <v>40501</v>
      </c>
      <c r="C4533" s="292" t="str">
        <f>'Historical VAR Data'!F3519</f>
        <v>88.65</v>
      </c>
      <c r="D4533" s="329">
        <f t="shared" si="140"/>
        <v>-2.6786694477988777E-2</v>
      </c>
      <c r="E4533" s="329">
        <v>-1.979212737726661E-2</v>
      </c>
      <c r="G4533">
        <v>4522</v>
      </c>
      <c r="H4533">
        <f t="shared" ca="1" si="141"/>
        <v>1.8110563675868822E-2</v>
      </c>
    </row>
    <row r="4534" spans="2:8">
      <c r="B4534" s="293">
        <f>'Historical VAR Data'!B3354</f>
        <v>40742</v>
      </c>
      <c r="C4534" s="292" t="str">
        <f>'Historical VAR Data'!F3354</f>
        <v>91.09</v>
      </c>
      <c r="D4534" s="329">
        <f t="shared" si="140"/>
        <v>7.9649164394927086E-2</v>
      </c>
      <c r="E4534" s="329">
        <v>-1.979984934897238E-2</v>
      </c>
      <c r="G4534">
        <v>4523</v>
      </c>
      <c r="H4534">
        <f t="shared" ca="1" si="141"/>
        <v>-1.6521910649159671E-2</v>
      </c>
    </row>
    <row r="4535" spans="2:8">
      <c r="B4535" s="293">
        <f>'Historical VAR Data'!B3077</f>
        <v>41152</v>
      </c>
      <c r="C4535" s="292" t="str">
        <f>'Historical VAR Data'!F3077</f>
        <v>84.37</v>
      </c>
      <c r="D4535" s="329">
        <f t="shared" si="140"/>
        <v>-3.1899810964082704E-3</v>
      </c>
      <c r="E4535" s="329">
        <v>-1.9865241635687661E-2</v>
      </c>
      <c r="G4535">
        <v>4524</v>
      </c>
      <c r="H4535">
        <f t="shared" ca="1" si="141"/>
        <v>-6.0331984958871187E-3</v>
      </c>
    </row>
    <row r="4536" spans="2:8">
      <c r="B4536" s="293">
        <f>'Historical VAR Data'!B3925</f>
        <v>39903</v>
      </c>
      <c r="C4536" s="292" t="str">
        <f>'Historical VAR Data'!F3925</f>
        <v>84.64</v>
      </c>
      <c r="D4536" s="329">
        <f t="shared" si="140"/>
        <v>-0.47271368053825069</v>
      </c>
      <c r="E4536" s="329">
        <v>-1.9916628068550241E-2</v>
      </c>
      <c r="G4536">
        <v>4525</v>
      </c>
      <c r="H4536">
        <f t="shared" ca="1" si="141"/>
        <v>-6.9490373733114763E-3</v>
      </c>
    </row>
    <row r="4537" spans="2:8">
      <c r="B4537" s="293">
        <f>'Historical VAR Data'!B461</f>
        <v>45033</v>
      </c>
      <c r="C4537" s="292" t="str">
        <f>'Historical VAR Data'!F461</f>
        <v>160.52</v>
      </c>
      <c r="D4537" s="329">
        <f t="shared" si="140"/>
        <v>0.99428500434836653</v>
      </c>
      <c r="E4537" s="329">
        <v>-1.9964588802735099E-2</v>
      </c>
      <c r="G4537">
        <v>4526</v>
      </c>
      <c r="H4537">
        <f t="shared" ca="1" si="141"/>
        <v>-2.1570315378925061E-2</v>
      </c>
    </row>
    <row r="4538" spans="2:8">
      <c r="B4538" s="293">
        <f>'Historical VAR Data'!B3307</f>
        <v>40812</v>
      </c>
      <c r="C4538" s="292" t="str">
        <f>'Historical VAR Data'!F3307</f>
        <v>80.49</v>
      </c>
      <c r="D4538" s="329">
        <f t="shared" si="140"/>
        <v>-0.73491634830720587</v>
      </c>
      <c r="E4538" s="329">
        <v>-1.9968342871058087E-2</v>
      </c>
      <c r="G4538">
        <v>4527</v>
      </c>
      <c r="H4538">
        <f t="shared" ca="1" si="141"/>
        <v>-6.5477158383183132E-3</v>
      </c>
    </row>
    <row r="4539" spans="2:8">
      <c r="B4539" s="293">
        <f>'Historical VAR Data'!B278</f>
        <v>45301</v>
      </c>
      <c r="C4539" s="292" t="str">
        <f>'Historical VAR Data'!F278</f>
        <v>303.64</v>
      </c>
      <c r="D4539" s="329">
        <f t="shared" si="140"/>
        <v>2.1021659174499385</v>
      </c>
      <c r="E4539" s="329">
        <v>-2.0010327911179928E-2</v>
      </c>
      <c r="G4539">
        <v>4528</v>
      </c>
      <c r="H4539">
        <f t="shared" ca="1" si="141"/>
        <v>1.3485399939330841E-2</v>
      </c>
    </row>
    <row r="4540" spans="2:8">
      <c r="B4540" s="293">
        <f>'Historical VAR Data'!B914</f>
        <v>44364</v>
      </c>
      <c r="C4540" s="292" t="str">
        <f>'Historical VAR Data'!F914</f>
        <v>97.88</v>
      </c>
      <c r="D4540" s="329">
        <f t="shared" si="140"/>
        <v>0.13721389566631814</v>
      </c>
      <c r="E4540" s="329">
        <v>-2.0024028834601523E-2</v>
      </c>
      <c r="G4540">
        <v>4529</v>
      </c>
      <c r="H4540">
        <f t="shared" ca="1" si="141"/>
        <v>2.4540794686985182E-2</v>
      </c>
    </row>
    <row r="4541" spans="2:8">
      <c r="B4541" s="293">
        <f>'Historical VAR Data'!B2049</f>
        <v>42685</v>
      </c>
      <c r="C4541" s="292" t="str">
        <f>'Historical VAR Data'!F2049</f>
        <v>86.07</v>
      </c>
      <c r="D4541" s="329">
        <f t="shared" si="140"/>
        <v>0.91607301869991076</v>
      </c>
      <c r="E4541" s="329">
        <v>-2.0038711146533134E-2</v>
      </c>
      <c r="G4541">
        <v>4530</v>
      </c>
      <c r="H4541">
        <f t="shared" ca="1" si="141"/>
        <v>1.4453902676175726E-2</v>
      </c>
    </row>
    <row r="4542" spans="2:8">
      <c r="B4542" s="293">
        <f>'Historical VAR Data'!B4777</f>
        <v>38638</v>
      </c>
      <c r="C4542" s="292" t="str">
        <f>'Historical VAR Data'!F4777</f>
        <v>44.92</v>
      </c>
      <c r="D4542" s="329">
        <f t="shared" si="140"/>
        <v>-0.69695743101936181</v>
      </c>
      <c r="E4542" s="329">
        <v>-2.0069808027923249E-2</v>
      </c>
      <c r="G4542">
        <v>4531</v>
      </c>
      <c r="H4542">
        <f t="shared" ca="1" si="141"/>
        <v>3.6912958820707623E-2</v>
      </c>
    </row>
    <row r="4543" spans="2:8">
      <c r="B4543" s="293">
        <f>'Historical VAR Data'!B614</f>
        <v>44805</v>
      </c>
      <c r="C4543" s="292" t="str">
        <f>'Historical VAR Data'!F614</f>
        <v>148.23</v>
      </c>
      <c r="D4543" s="329">
        <f t="shared" si="140"/>
        <v>0.66214397847050888</v>
      </c>
      <c r="E4543" s="329">
        <v>-2.0096516163152115E-2</v>
      </c>
      <c r="G4543">
        <v>4532</v>
      </c>
      <c r="H4543">
        <f t="shared" ca="1" si="141"/>
        <v>1.0753129654734101E-3</v>
      </c>
    </row>
    <row r="4544" spans="2:8">
      <c r="B4544" s="293">
        <f>'Historical VAR Data'!B3469</f>
        <v>40575</v>
      </c>
      <c r="C4544" s="292" t="str">
        <f>'Historical VAR Data'!F3469</f>
        <v>89.18</v>
      </c>
      <c r="D4544" s="329">
        <f t="shared" si="140"/>
        <v>-2.6312916257233285E-2</v>
      </c>
      <c r="E4544" s="329">
        <v>-2.0107680474673092E-2</v>
      </c>
      <c r="G4544">
        <v>4533</v>
      </c>
      <c r="H4544">
        <f t="shared" ca="1" si="141"/>
        <v>3.121508465182225E-3</v>
      </c>
    </row>
    <row r="4545" spans="2:8">
      <c r="B4545" s="293">
        <f>'Historical VAR Data'!B1471</f>
        <v>43537</v>
      </c>
      <c r="C4545" s="292" t="str">
        <f>'Historical VAR Data'!F1471</f>
        <v>91.59</v>
      </c>
      <c r="D4545" s="329">
        <f t="shared" si="140"/>
        <v>-3.9232140983950434E-2</v>
      </c>
      <c r="E4545" s="329">
        <v>-2.0113405370707129E-2</v>
      </c>
      <c r="G4545">
        <v>4534</v>
      </c>
      <c r="H4545">
        <f t="shared" ca="1" si="141"/>
        <v>-5.0735708152560436E-3</v>
      </c>
    </row>
    <row r="4546" spans="2:8">
      <c r="B4546" s="293">
        <f>'Historical VAR Data'!B877</f>
        <v>44418</v>
      </c>
      <c r="C4546" s="292" t="str">
        <f>'Historical VAR Data'!F877</f>
        <v>95.33</v>
      </c>
      <c r="D4546" s="329">
        <f t="shared" si="140"/>
        <v>-4.3063641838988219E-2</v>
      </c>
      <c r="E4546" s="329">
        <v>-2.0145955391098858E-2</v>
      </c>
      <c r="G4546">
        <v>4535</v>
      </c>
      <c r="H4546">
        <f t="shared" ca="1" si="141"/>
        <v>-2.3902589441040858E-3</v>
      </c>
    </row>
    <row r="4547" spans="2:8">
      <c r="B4547" s="293">
        <f>'Historical VAR Data'!B3763</f>
        <v>40143</v>
      </c>
      <c r="C4547" s="292" t="str">
        <f>'Historical VAR Data'!F3763</f>
        <v>99.62</v>
      </c>
      <c r="D4547" s="329">
        <f t="shared" si="140"/>
        <v>0.45451890786976218</v>
      </c>
      <c r="E4547" s="329">
        <v>-2.0163273335300453E-2</v>
      </c>
      <c r="G4547">
        <v>4536</v>
      </c>
      <c r="H4547">
        <f t="shared" ca="1" si="141"/>
        <v>-3.7506723639207804E-2</v>
      </c>
    </row>
    <row r="4548" spans="2:8">
      <c r="B4548" s="293">
        <f>'Historical VAR Data'!B4391</f>
        <v>39212</v>
      </c>
      <c r="C4548" s="292" t="str">
        <f>'Historical VAR Data'!F4391</f>
        <v>68.49</v>
      </c>
      <c r="D4548" s="329">
        <f t="shared" si="140"/>
        <v>0.19549659626461854</v>
      </c>
      <c r="E4548" s="329">
        <v>-2.0171673819742643E-2</v>
      </c>
      <c r="G4548">
        <v>4537</v>
      </c>
      <c r="H4548">
        <f t="shared" ca="1" si="141"/>
        <v>-1.2958921565539212E-3</v>
      </c>
    </row>
    <row r="4549" spans="2:8">
      <c r="B4549" s="293">
        <f>'Historical VAR Data'!B4527</f>
        <v>39007</v>
      </c>
      <c r="C4549" s="292" t="str">
        <f>'Historical VAR Data'!F4527</f>
        <v>57.29</v>
      </c>
      <c r="D4549" s="329">
        <f t="shared" si="140"/>
        <v>-0.24707583125246424</v>
      </c>
      <c r="E4549" s="329">
        <v>-2.0181289550196678E-2</v>
      </c>
      <c r="G4549">
        <v>4538</v>
      </c>
      <c r="H4549">
        <f t="shared" ca="1" si="141"/>
        <v>-1.5565189393038352E-2</v>
      </c>
    </row>
    <row r="4550" spans="2:8">
      <c r="B4550" s="293">
        <f>'Historical VAR Data'!B2532</f>
        <v>41968</v>
      </c>
      <c r="C4550" s="292" t="str">
        <f>'Historical VAR Data'!F2532</f>
        <v>76.09</v>
      </c>
      <c r="D4550" s="329">
        <f t="shared" si="140"/>
        <v>0.12976985894580564</v>
      </c>
      <c r="E4550" s="329">
        <v>-2.0216327581766589E-2</v>
      </c>
      <c r="G4550">
        <v>4539</v>
      </c>
      <c r="H4550">
        <f t="shared" ca="1" si="141"/>
        <v>-2.105547019188081E-2</v>
      </c>
    </row>
    <row r="4551" spans="2:8">
      <c r="B4551" s="293">
        <f>'Historical VAR Data'!B2347</f>
        <v>42237</v>
      </c>
      <c r="C4551" s="292" t="str">
        <f>'Historical VAR Data'!F2347</f>
        <v>67.35</v>
      </c>
      <c r="D4551" s="329">
        <f t="shared" si="140"/>
        <v>-0.47143305603515939</v>
      </c>
      <c r="E4551" s="329">
        <v>-2.022112307244691E-2</v>
      </c>
      <c r="G4551">
        <v>4540</v>
      </c>
      <c r="H4551">
        <f t="shared" ca="1" si="141"/>
        <v>-3.5738031164638394E-3</v>
      </c>
    </row>
    <row r="4552" spans="2:8">
      <c r="B4552" s="293">
        <f>'Historical VAR Data'!B827</f>
        <v>44491</v>
      </c>
      <c r="C4552" s="292" t="str">
        <f>'Historical VAR Data'!F827</f>
        <v>127.42</v>
      </c>
      <c r="D4552" s="329">
        <f t="shared" si="140"/>
        <v>0.92710223835450689</v>
      </c>
      <c r="E4552" s="329">
        <v>-2.0298323850530528E-2</v>
      </c>
      <c r="G4552">
        <v>4541</v>
      </c>
      <c r="H4552">
        <f t="shared" ca="1" si="141"/>
        <v>-2.5845396738570219E-2</v>
      </c>
    </row>
    <row r="4553" spans="2:8">
      <c r="B4553" s="293">
        <f>'Historical VAR Data'!B2830</f>
        <v>41520</v>
      </c>
      <c r="C4553" s="292" t="str">
        <f>'Historical VAR Data'!F2830</f>
        <v>66.12</v>
      </c>
      <c r="D4553" s="329">
        <f t="shared" si="140"/>
        <v>-0.78756626506024097</v>
      </c>
      <c r="E4553" s="329">
        <v>-2.029930360053327E-2</v>
      </c>
      <c r="G4553">
        <v>4542</v>
      </c>
      <c r="H4553">
        <f t="shared" ca="1" si="141"/>
        <v>4.1218326507149329E-4</v>
      </c>
    </row>
    <row r="4554" spans="2:8">
      <c r="B4554" s="293">
        <f>'Historical VAR Data'!B15</f>
        <v>45691</v>
      </c>
      <c r="C4554" s="292" t="str">
        <f>'Historical VAR Data'!F15</f>
        <v>311.25</v>
      </c>
      <c r="D4554" s="329">
        <f t="shared" si="140"/>
        <v>4.1659751037344401</v>
      </c>
      <c r="E4554" s="329">
        <v>-2.030217186024548E-2</v>
      </c>
      <c r="G4554">
        <v>4543</v>
      </c>
      <c r="H4554">
        <f t="shared" ca="1" si="141"/>
        <v>4.7990243288109652E-4</v>
      </c>
    </row>
    <row r="4555" spans="2:8">
      <c r="B4555" s="293">
        <f>'Historical VAR Data'!B4509</f>
        <v>39035</v>
      </c>
      <c r="C4555" s="292" t="str">
        <f>'Historical VAR Data'!F4509</f>
        <v>60.25</v>
      </c>
      <c r="D4555" s="329">
        <f t="shared" si="140"/>
        <v>-0.80595813204508859</v>
      </c>
      <c r="E4555" s="329">
        <v>-2.032520325203252E-2</v>
      </c>
      <c r="G4555">
        <v>4544</v>
      </c>
      <c r="H4555">
        <f t="shared" ca="1" si="141"/>
        <v>-6.9057712879990862E-3</v>
      </c>
    </row>
    <row r="4556" spans="2:8">
      <c r="B4556" s="293">
        <f>'Historical VAR Data'!B10</f>
        <v>45698</v>
      </c>
      <c r="C4556" s="292" t="str">
        <f>'Historical VAR Data'!F10</f>
        <v>310.50</v>
      </c>
      <c r="D4556" s="329">
        <f t="shared" ref="D4556:D4619" si="142">(C4556-C4557)/C4557</f>
        <v>4.4245283018867925</v>
      </c>
      <c r="E4556" s="329">
        <v>-2.0350212967344971E-2</v>
      </c>
      <c r="G4556">
        <v>4545</v>
      </c>
      <c r="H4556">
        <f t="shared" ca="1" si="141"/>
        <v>2.2240615176399225E-3</v>
      </c>
    </row>
    <row r="4557" spans="2:8">
      <c r="B4557" s="293">
        <f>'Historical VAR Data'!B4513</f>
        <v>39029</v>
      </c>
      <c r="C4557" s="292" t="str">
        <f>'Historical VAR Data'!F4513</f>
        <v>57.24</v>
      </c>
      <c r="D4557" s="329">
        <f t="shared" si="142"/>
        <v>0.24057217165149547</v>
      </c>
      <c r="E4557" s="329">
        <v>-2.036625021393116E-2</v>
      </c>
      <c r="G4557">
        <v>4546</v>
      </c>
      <c r="H4557">
        <f t="shared" ref="H4557:H4620" ca="1" si="143">_xlfn.NORM.INV(RAND(),N$12,N$13)</f>
        <v>-3.4688252508468073E-3</v>
      </c>
    </row>
    <row r="4558" spans="2:8">
      <c r="B4558" s="293">
        <f>'Historical VAR Data'!B4728</f>
        <v>38712</v>
      </c>
      <c r="C4558" s="292" t="str">
        <f>'Historical VAR Data'!F4728</f>
        <v>46.14</v>
      </c>
      <c r="D4558" s="329">
        <f t="shared" si="142"/>
        <v>-0.37505079236082889</v>
      </c>
      <c r="E4558" s="329">
        <v>-2.0382165605095558E-2</v>
      </c>
      <c r="G4558">
        <v>4547</v>
      </c>
      <c r="H4558">
        <f t="shared" ca="1" si="143"/>
        <v>-7.5226404336819633E-3</v>
      </c>
    </row>
    <row r="4559" spans="2:8">
      <c r="B4559" s="293">
        <f>'Historical VAR Data'!B1009</f>
        <v>44223</v>
      </c>
      <c r="C4559" s="292" t="str">
        <f>'Historical VAR Data'!F1009</f>
        <v>73.83</v>
      </c>
      <c r="D4559" s="329">
        <f t="shared" si="142"/>
        <v>-6.5679574791192075E-2</v>
      </c>
      <c r="E4559" s="329">
        <v>-2.0432532837999284E-2</v>
      </c>
      <c r="G4559">
        <v>4548</v>
      </c>
      <c r="H4559">
        <f t="shared" ca="1" si="143"/>
        <v>-1.6295528320170939E-3</v>
      </c>
    </row>
    <row r="4560" spans="2:8">
      <c r="B4560" s="293">
        <f>'Historical VAR Data'!B4053</f>
        <v>39706</v>
      </c>
      <c r="C4560" s="292" t="str">
        <f>'Historical VAR Data'!F4053</f>
        <v>79.02</v>
      </c>
      <c r="D4560" s="329">
        <f t="shared" si="142"/>
        <v>-0.13059742545934652</v>
      </c>
      <c r="E4560" s="329">
        <v>-2.0453700260319892E-2</v>
      </c>
      <c r="G4560">
        <v>4549</v>
      </c>
      <c r="H4560">
        <f t="shared" ca="1" si="143"/>
        <v>-3.218589824524179E-3</v>
      </c>
    </row>
    <row r="4561" spans="2:8">
      <c r="B4561" s="293">
        <f>'Historical VAR Data'!B2026</f>
        <v>42719</v>
      </c>
      <c r="C4561" s="292" t="str">
        <f>'Historical VAR Data'!F2026</f>
        <v>90.89</v>
      </c>
      <c r="D4561" s="329">
        <f t="shared" si="142"/>
        <v>0.68221358504534513</v>
      </c>
      <c r="E4561" s="329">
        <v>-2.0476344433667481E-2</v>
      </c>
      <c r="G4561">
        <v>4550</v>
      </c>
      <c r="H4561">
        <f t="shared" ca="1" si="143"/>
        <v>9.7422097467068057E-4</v>
      </c>
    </row>
    <row r="4562" spans="2:8">
      <c r="B4562" s="293">
        <f>'Historical VAR Data'!B4692</f>
        <v>38765</v>
      </c>
      <c r="C4562" s="292" t="str">
        <f>'Historical VAR Data'!F4692</f>
        <v>54.03</v>
      </c>
      <c r="D4562" s="329">
        <f t="shared" si="142"/>
        <v>-0.26946998377501347</v>
      </c>
      <c r="E4562" s="329">
        <v>-2.0485859318346546E-2</v>
      </c>
      <c r="G4562">
        <v>4551</v>
      </c>
      <c r="H4562">
        <f t="shared" ca="1" si="143"/>
        <v>2.0318742964062966E-2</v>
      </c>
    </row>
    <row r="4563" spans="2:8">
      <c r="B4563" s="293">
        <f>'Historical VAR Data'!B2600</f>
        <v>41859</v>
      </c>
      <c r="C4563" s="292" t="str">
        <f>'Historical VAR Data'!F2600</f>
        <v>73.96</v>
      </c>
      <c r="D4563" s="329">
        <f t="shared" si="142"/>
        <v>-0.2228643480088264</v>
      </c>
      <c r="E4563" s="329">
        <v>-2.0527082505628541E-2</v>
      </c>
      <c r="G4563">
        <v>4552</v>
      </c>
      <c r="H4563">
        <f t="shared" ca="1" si="143"/>
        <v>-3.1802197656710968E-2</v>
      </c>
    </row>
    <row r="4564" spans="2:8">
      <c r="B4564" s="293">
        <f>'Historical VAR Data'!B870</f>
        <v>44428</v>
      </c>
      <c r="C4564" s="292" t="str">
        <f>'Historical VAR Data'!F870</f>
        <v>95.17</v>
      </c>
      <c r="D4564" s="329">
        <f t="shared" si="142"/>
        <v>1.6326417704011067</v>
      </c>
      <c r="E4564" s="329">
        <v>-2.0582484305855717E-2</v>
      </c>
      <c r="G4564">
        <v>4553</v>
      </c>
      <c r="H4564">
        <f t="shared" ca="1" si="143"/>
        <v>-3.0475582716627894E-2</v>
      </c>
    </row>
    <row r="4565" spans="2:8">
      <c r="B4565" s="293">
        <f>'Historical VAR Data'!B4918</f>
        <v>38434</v>
      </c>
      <c r="C4565" s="292" t="str">
        <f>'Historical VAR Data'!F4918</f>
        <v>36.15</v>
      </c>
      <c r="D4565" s="329">
        <f t="shared" si="142"/>
        <v>-0.57510578279266578</v>
      </c>
      <c r="E4565" s="329">
        <v>-2.059062584665397E-2</v>
      </c>
      <c r="G4565">
        <v>4554</v>
      </c>
      <c r="H4565">
        <f t="shared" ca="1" si="143"/>
        <v>-3.2516569245199613E-2</v>
      </c>
    </row>
    <row r="4566" spans="2:8">
      <c r="B4566" s="293">
        <f>'Historical VAR Data'!B991</f>
        <v>44249</v>
      </c>
      <c r="C4566" s="292" t="str">
        <f>'Historical VAR Data'!F991</f>
        <v>85.08</v>
      </c>
      <c r="D4566" s="329">
        <f t="shared" si="142"/>
        <v>1.0388209920920202</v>
      </c>
      <c r="E4566" s="329">
        <v>-2.0605502474962657E-2</v>
      </c>
      <c r="G4566">
        <v>4555</v>
      </c>
      <c r="H4566">
        <f t="shared" ca="1" si="143"/>
        <v>-1.7019537063929994E-2</v>
      </c>
    </row>
    <row r="4567" spans="2:8">
      <c r="B4567" s="293">
        <f>'Historical VAR Data'!B4825</f>
        <v>38567</v>
      </c>
      <c r="C4567" s="292" t="str">
        <f>'Historical VAR Data'!F4825</f>
        <v>41.73</v>
      </c>
      <c r="D4567" s="329">
        <f t="shared" si="142"/>
        <v>-0.89621210237023397</v>
      </c>
      <c r="E4567" s="329">
        <v>-2.0652429007275347E-2</v>
      </c>
      <c r="G4567">
        <v>4556</v>
      </c>
      <c r="H4567">
        <f t="shared" ca="1" si="143"/>
        <v>2.2988318586614594E-2</v>
      </c>
    </row>
    <row r="4568" spans="2:8">
      <c r="B4568" s="293">
        <f>'Historical VAR Data'!B138</f>
        <v>45512</v>
      </c>
      <c r="C4568" s="292" t="str">
        <f>'Historical VAR Data'!F138</f>
        <v>402.07</v>
      </c>
      <c r="D4568" s="329">
        <f t="shared" si="142"/>
        <v>0.33867154985849829</v>
      </c>
      <c r="E4568" s="329">
        <v>-2.0655218609182846E-2</v>
      </c>
      <c r="G4568">
        <v>4557</v>
      </c>
      <c r="H4568">
        <f t="shared" ca="1" si="143"/>
        <v>-1.4585359476448508E-2</v>
      </c>
    </row>
    <row r="4569" spans="2:8">
      <c r="B4569" s="293">
        <f>'Historical VAR Data'!B6</f>
        <v>45702</v>
      </c>
      <c r="C4569" s="292" t="str">
        <f>'Historical VAR Data'!F6</f>
        <v>300.35</v>
      </c>
      <c r="D4569" s="329">
        <f t="shared" si="142"/>
        <v>2.6353183248608087</v>
      </c>
      <c r="E4569" s="329">
        <v>-2.0704271274861318E-2</v>
      </c>
      <c r="G4569">
        <v>4558</v>
      </c>
      <c r="H4569">
        <f t="shared" ca="1" si="143"/>
        <v>3.1154321578181671E-2</v>
      </c>
    </row>
    <row r="4570" spans="2:8">
      <c r="B4570" s="293">
        <f>'Historical VAR Data'!B1496</f>
        <v>43500</v>
      </c>
      <c r="C4570" s="292" t="str">
        <f>'Historical VAR Data'!F1496</f>
        <v>82.62</v>
      </c>
      <c r="D4570" s="329">
        <f t="shared" si="142"/>
        <v>6.3337393422656547E-3</v>
      </c>
      <c r="E4570" s="329">
        <v>-2.0741969894512265E-2</v>
      </c>
      <c r="G4570">
        <v>4559</v>
      </c>
      <c r="H4570">
        <f t="shared" ca="1" si="143"/>
        <v>-6.8839956004096911E-3</v>
      </c>
    </row>
    <row r="4571" spans="2:8">
      <c r="B4571" s="293">
        <f>'Historical VAR Data'!B3980</f>
        <v>39819</v>
      </c>
      <c r="C4571" s="292" t="str">
        <f>'Historical VAR Data'!F3980</f>
        <v>82.10</v>
      </c>
      <c r="D4571" s="329">
        <f t="shared" si="142"/>
        <v>0.16272482651182546</v>
      </c>
      <c r="E4571" s="329">
        <v>-2.0753816793893237E-2</v>
      </c>
      <c r="G4571">
        <v>4560</v>
      </c>
      <c r="H4571">
        <f t="shared" ca="1" si="143"/>
        <v>-1.1542392411276792E-2</v>
      </c>
    </row>
    <row r="4572" spans="2:8">
      <c r="B4572" s="293">
        <f>'Historical VAR Data'!B2841</f>
        <v>41505</v>
      </c>
      <c r="C4572" s="292" t="str">
        <f>'Historical VAR Data'!F2841</f>
        <v>70.61</v>
      </c>
      <c r="D4572" s="329">
        <f t="shared" si="142"/>
        <v>-0.40211685012701098</v>
      </c>
      <c r="E4572" s="329">
        <v>-2.0801553182637638E-2</v>
      </c>
      <c r="G4572">
        <v>4561</v>
      </c>
      <c r="H4572">
        <f t="shared" ca="1" si="143"/>
        <v>1.7273473145957924E-2</v>
      </c>
    </row>
    <row r="4573" spans="2:8">
      <c r="B4573" s="293">
        <f>'Historical VAR Data'!B811</f>
        <v>44516</v>
      </c>
      <c r="C4573" s="292" t="str">
        <f>'Historical VAR Data'!F811</f>
        <v>118.10</v>
      </c>
      <c r="D4573" s="329">
        <f t="shared" si="142"/>
        <v>1.3714859437751004</v>
      </c>
      <c r="E4573" s="329">
        <v>-2.0810878036647086E-2</v>
      </c>
      <c r="G4573">
        <v>4562</v>
      </c>
      <c r="H4573">
        <f t="shared" ca="1" si="143"/>
        <v>-2.520995508474454E-2</v>
      </c>
    </row>
    <row r="4574" spans="2:8">
      <c r="B4574" s="293">
        <f>'Historical VAR Data'!B4624</f>
        <v>38868</v>
      </c>
      <c r="C4574" s="292" t="str">
        <f>'Historical VAR Data'!F4624</f>
        <v>49.80</v>
      </c>
      <c r="D4574" s="329">
        <f t="shared" si="142"/>
        <v>-0.54458161865569277</v>
      </c>
      <c r="E4574" s="329">
        <v>-2.0841525756979989E-2</v>
      </c>
      <c r="G4574">
        <v>4563</v>
      </c>
      <c r="H4574">
        <f t="shared" ca="1" si="143"/>
        <v>-1.5232241018639851E-2</v>
      </c>
    </row>
    <row r="4575" spans="2:8">
      <c r="B4575" s="293">
        <f>'Historical VAR Data'!B798</f>
        <v>44536</v>
      </c>
      <c r="C4575" s="292" t="str">
        <f>'Historical VAR Data'!F798</f>
        <v>109.35</v>
      </c>
      <c r="D4575" s="329">
        <f t="shared" si="142"/>
        <v>0.40480472764645414</v>
      </c>
      <c r="E4575" s="329">
        <v>-2.0863180515759423E-2</v>
      </c>
      <c r="G4575">
        <v>4564</v>
      </c>
      <c r="H4575">
        <f t="shared" ca="1" si="143"/>
        <v>-1.2690056424484958E-2</v>
      </c>
    </row>
    <row r="4576" spans="2:8">
      <c r="B4576" s="293">
        <f>'Historical VAR Data'!B2891</f>
        <v>41431</v>
      </c>
      <c r="C4576" s="292" t="str">
        <f>'Historical VAR Data'!F2891</f>
        <v>77.84</v>
      </c>
      <c r="D4576" s="329">
        <f t="shared" si="142"/>
        <v>-0.77045119433795328</v>
      </c>
      <c r="E4576" s="329">
        <v>-2.0880503144654044E-2</v>
      </c>
      <c r="G4576">
        <v>4565</v>
      </c>
      <c r="H4576">
        <f t="shared" ca="1" si="143"/>
        <v>-6.8837199470892022E-3</v>
      </c>
    </row>
    <row r="4577" spans="2:8">
      <c r="B4577" s="293">
        <f>'Historical VAR Data'!B48</f>
        <v>45644</v>
      </c>
      <c r="C4577" s="292" t="str">
        <f>'Historical VAR Data'!F48</f>
        <v>339.10</v>
      </c>
      <c r="D4577" s="329">
        <f t="shared" si="142"/>
        <v>-0.12906125593938614</v>
      </c>
      <c r="E4577" s="329">
        <v>-2.0932582647610797E-2</v>
      </c>
      <c r="G4577">
        <v>4566</v>
      </c>
      <c r="H4577">
        <f t="shared" ca="1" si="143"/>
        <v>2.0958836432300072E-2</v>
      </c>
    </row>
    <row r="4578" spans="2:8">
      <c r="B4578" s="293">
        <f>'Historical VAR Data'!B118</f>
        <v>45541</v>
      </c>
      <c r="C4578" s="292" t="str">
        <f>'Historical VAR Data'!F118</f>
        <v>389.35</v>
      </c>
      <c r="D4578" s="329">
        <f t="shared" si="142"/>
        <v>4.0486255186721989</v>
      </c>
      <c r="E4578" s="329">
        <v>-2.0946489639911445E-2</v>
      </c>
      <c r="G4578">
        <v>4567</v>
      </c>
      <c r="H4578">
        <f t="shared" ca="1" si="143"/>
        <v>2.4242824066786902E-2</v>
      </c>
    </row>
    <row r="4579" spans="2:8">
      <c r="B4579" s="293">
        <f>'Historical VAR Data'!B3240</f>
        <v>40913</v>
      </c>
      <c r="C4579" s="292" t="str">
        <f>'Historical VAR Data'!F3240</f>
        <v>77.12</v>
      </c>
      <c r="D4579" s="329">
        <f t="shared" si="142"/>
        <v>-5.4786125750704726E-2</v>
      </c>
      <c r="E4579" s="329">
        <v>-2.094706106385669E-2</v>
      </c>
      <c r="G4579">
        <v>4568</v>
      </c>
      <c r="H4579">
        <f t="shared" ca="1" si="143"/>
        <v>-1.9242980615194184E-2</v>
      </c>
    </row>
    <row r="4580" spans="2:8">
      <c r="B4580" s="293">
        <f>'Historical VAR Data'!B2432</f>
        <v>42117</v>
      </c>
      <c r="C4580" s="292" t="str">
        <f>'Historical VAR Data'!F2432</f>
        <v>81.59</v>
      </c>
      <c r="D4580" s="329">
        <f t="shared" si="142"/>
        <v>0.16757298225529491</v>
      </c>
      <c r="E4580" s="329">
        <v>-2.0998320134389247E-2</v>
      </c>
      <c r="G4580">
        <v>4569</v>
      </c>
      <c r="H4580">
        <f t="shared" ca="1" si="143"/>
        <v>-1.7018975608283943E-2</v>
      </c>
    </row>
    <row r="4581" spans="2:8">
      <c r="B4581" s="293">
        <f>'Historical VAR Data'!B2354</f>
        <v>42228</v>
      </c>
      <c r="C4581" s="292" t="str">
        <f>'Historical VAR Data'!F2354</f>
        <v>69.88</v>
      </c>
      <c r="D4581" s="329">
        <f t="shared" si="142"/>
        <v>-0.18459743290548433</v>
      </c>
      <c r="E4581" s="329">
        <v>-2.1014289717007566E-2</v>
      </c>
      <c r="G4581">
        <v>4570</v>
      </c>
      <c r="H4581">
        <f t="shared" ca="1" si="143"/>
        <v>-1.5391280867564232E-2</v>
      </c>
    </row>
    <row r="4582" spans="2:8">
      <c r="B4582" s="293">
        <f>'Historical VAR Data'!B960</f>
        <v>44295</v>
      </c>
      <c r="C4582" s="292" t="str">
        <f>'Historical VAR Data'!F960</f>
        <v>85.70</v>
      </c>
      <c r="D4582" s="329">
        <f t="shared" si="142"/>
        <v>-9.3505394541992831E-2</v>
      </c>
      <c r="E4582" s="329">
        <v>-2.1018962759881233E-2</v>
      </c>
      <c r="G4582">
        <v>4571</v>
      </c>
      <c r="H4582">
        <f t="shared" ca="1" si="143"/>
        <v>-1.5458876228423749E-2</v>
      </c>
    </row>
    <row r="4583" spans="2:8">
      <c r="B4583" s="293">
        <f>'Historical VAR Data'!B3703</f>
        <v>40234</v>
      </c>
      <c r="C4583" s="292" t="str">
        <f>'Historical VAR Data'!F3703</f>
        <v>94.54</v>
      </c>
      <c r="D4583" s="329">
        <f t="shared" si="142"/>
        <v>9.2695330559408345E-2</v>
      </c>
      <c r="E4583" s="329">
        <v>-2.1021021021020887E-2</v>
      </c>
      <c r="G4583">
        <v>4572</v>
      </c>
      <c r="H4583">
        <f t="shared" ca="1" si="143"/>
        <v>1.0566605141879577E-3</v>
      </c>
    </row>
    <row r="4584" spans="2:8">
      <c r="B4584" s="293">
        <f>'Historical VAR Data'!B3402</f>
        <v>40674</v>
      </c>
      <c r="C4584" s="292" t="str">
        <f>'Historical VAR Data'!F3402</f>
        <v>86.52</v>
      </c>
      <c r="D4584" s="329">
        <f t="shared" si="142"/>
        <v>0.29211469534050183</v>
      </c>
      <c r="E4584" s="329">
        <v>-2.1045485403937535E-2</v>
      </c>
      <c r="G4584">
        <v>4573</v>
      </c>
      <c r="H4584">
        <f t="shared" ca="1" si="143"/>
        <v>-1.879552828840576E-2</v>
      </c>
    </row>
    <row r="4585" spans="2:8">
      <c r="B4585" s="293">
        <f>'Historical VAR Data'!B4019</f>
        <v>39758</v>
      </c>
      <c r="C4585" s="292" t="str">
        <f>'Historical VAR Data'!F4019</f>
        <v>66.96</v>
      </c>
      <c r="D4585" s="329">
        <f t="shared" si="142"/>
        <v>-0.63267321301223323</v>
      </c>
      <c r="E4585" s="329">
        <v>-2.1052631578947541E-2</v>
      </c>
      <c r="G4585">
        <v>4574</v>
      </c>
      <c r="H4585">
        <f t="shared" ca="1" si="143"/>
        <v>1.8851955308315911E-2</v>
      </c>
    </row>
    <row r="4586" spans="2:8">
      <c r="B4586" s="293">
        <f>'Historical VAR Data'!B404</f>
        <v>45114</v>
      </c>
      <c r="C4586" s="292" t="str">
        <f>'Historical VAR Data'!F404</f>
        <v>182.29</v>
      </c>
      <c r="D4586" s="329">
        <f t="shared" si="142"/>
        <v>0.95129522586169968</v>
      </c>
      <c r="E4586" s="329">
        <v>-2.1104070454301401E-2</v>
      </c>
      <c r="G4586">
        <v>4575</v>
      </c>
      <c r="H4586">
        <f t="shared" ca="1" si="143"/>
        <v>3.7952096442836576E-3</v>
      </c>
    </row>
    <row r="4587" spans="2:8">
      <c r="B4587" s="293">
        <f>'Historical VAR Data'!B3533</f>
        <v>40479</v>
      </c>
      <c r="C4587" s="292" t="str">
        <f>'Historical VAR Data'!F3533</f>
        <v>93.42</v>
      </c>
      <c r="D4587" s="329">
        <f t="shared" si="142"/>
        <v>8.037469642650634E-2</v>
      </c>
      <c r="E4587" s="329">
        <v>-2.1165129924559892E-2</v>
      </c>
      <c r="G4587">
        <v>4576</v>
      </c>
      <c r="H4587">
        <f t="shared" ca="1" si="143"/>
        <v>-2.0668711070582563E-2</v>
      </c>
    </row>
    <row r="4588" spans="2:8">
      <c r="B4588" s="293">
        <f>'Historical VAR Data'!B4156</f>
        <v>39554</v>
      </c>
      <c r="C4588" s="292" t="str">
        <f>'Historical VAR Data'!F4156</f>
        <v>86.47</v>
      </c>
      <c r="D4588" s="329">
        <f t="shared" si="142"/>
        <v>0.19880770830445035</v>
      </c>
      <c r="E4588" s="329">
        <v>-2.1168213719719317E-2</v>
      </c>
      <c r="G4588">
        <v>4577</v>
      </c>
      <c r="H4588">
        <f t="shared" ca="1" si="143"/>
        <v>-1.4352112469001569E-2</v>
      </c>
    </row>
    <row r="4589" spans="2:8">
      <c r="B4589" s="293">
        <f>'Historical VAR Data'!B1175</f>
        <v>43985</v>
      </c>
      <c r="C4589" s="292" t="str">
        <f>'Historical VAR Data'!F1175</f>
        <v>72.13</v>
      </c>
      <c r="D4589" s="329">
        <f t="shared" si="142"/>
        <v>-0.16059583381822426</v>
      </c>
      <c r="E4589" s="329">
        <v>-2.1169765232731747E-2</v>
      </c>
      <c r="G4589">
        <v>4578</v>
      </c>
      <c r="H4589">
        <f t="shared" ca="1" si="143"/>
        <v>1.9505841051313776E-2</v>
      </c>
    </row>
    <row r="4590" spans="2:8">
      <c r="B4590" s="293">
        <f>'Historical VAR Data'!B3069</f>
        <v>41164</v>
      </c>
      <c r="C4590" s="292" t="str">
        <f>'Historical VAR Data'!F3069</f>
        <v>85.93</v>
      </c>
      <c r="D4590" s="329">
        <f t="shared" si="142"/>
        <v>0.15683898761443196</v>
      </c>
      <c r="E4590" s="329">
        <v>-2.1186923339788121E-2</v>
      </c>
      <c r="G4590">
        <v>4579</v>
      </c>
      <c r="H4590">
        <f t="shared" ca="1" si="143"/>
        <v>3.6692272242591847E-2</v>
      </c>
    </row>
    <row r="4591" spans="2:8">
      <c r="B4591" s="293">
        <f>'Historical VAR Data'!B2417</f>
        <v>42139</v>
      </c>
      <c r="C4591" s="292" t="str">
        <f>'Historical VAR Data'!F2417</f>
        <v>74.28</v>
      </c>
      <c r="D4591" s="329">
        <f t="shared" si="142"/>
        <v>-4.1177229895443368E-2</v>
      </c>
      <c r="E4591" s="329">
        <v>-2.1214916326261688E-2</v>
      </c>
      <c r="G4591">
        <v>4580</v>
      </c>
      <c r="H4591">
        <f t="shared" ca="1" si="143"/>
        <v>1.0898669616571433E-2</v>
      </c>
    </row>
    <row r="4592" spans="2:8">
      <c r="B4592" s="293">
        <f>'Historical VAR Data'!B3132</f>
        <v>41073</v>
      </c>
      <c r="C4592" s="292" t="str">
        <f>'Historical VAR Data'!F3132</f>
        <v>77.47</v>
      </c>
      <c r="D4592" s="329">
        <f t="shared" si="142"/>
        <v>-0.19894530038258706</v>
      </c>
      <c r="E4592" s="329">
        <v>-2.1225521162350054E-2</v>
      </c>
      <c r="G4592">
        <v>4581</v>
      </c>
      <c r="H4592">
        <f t="shared" ca="1" si="143"/>
        <v>-1.5246150656015048E-2</v>
      </c>
    </row>
    <row r="4593" spans="2:8">
      <c r="B4593" s="293">
        <f>'Historical VAR Data'!B2000</f>
        <v>42755</v>
      </c>
      <c r="C4593" s="292" t="str">
        <f>'Historical VAR Data'!F2000</f>
        <v>96.71</v>
      </c>
      <c r="D4593" s="329">
        <f t="shared" si="142"/>
        <v>0.18706272247453043</v>
      </c>
      <c r="E4593" s="329">
        <v>-2.1252909624532017E-2</v>
      </c>
      <c r="G4593">
        <v>4582</v>
      </c>
      <c r="H4593">
        <f t="shared" ca="1" si="143"/>
        <v>2.0821845953911504E-2</v>
      </c>
    </row>
    <row r="4594" spans="2:8">
      <c r="B4594" s="293">
        <f>'Historical VAR Data'!B3326</f>
        <v>40781</v>
      </c>
      <c r="C4594" s="292" t="str">
        <f>'Historical VAR Data'!F3326</f>
        <v>81.47</v>
      </c>
      <c r="D4594" s="329">
        <f t="shared" si="142"/>
        <v>-0.73954603580562661</v>
      </c>
      <c r="E4594" s="329">
        <v>-2.1263815473330082E-2</v>
      </c>
      <c r="G4594">
        <v>4583</v>
      </c>
      <c r="H4594">
        <f t="shared" ca="1" si="143"/>
        <v>3.5589144521816322E-2</v>
      </c>
    </row>
    <row r="4595" spans="2:8">
      <c r="B4595" s="293">
        <f>'Historical VAR Data'!B12</f>
        <v>45694</v>
      </c>
      <c r="C4595" s="292" t="str">
        <f>'Historical VAR Data'!F12</f>
        <v>312.80</v>
      </c>
      <c r="D4595" s="329">
        <f t="shared" si="142"/>
        <v>3.4839449541284404</v>
      </c>
      <c r="E4595" s="329">
        <v>-2.1276595744680885E-2</v>
      </c>
      <c r="G4595">
        <v>4584</v>
      </c>
      <c r="H4595">
        <f t="shared" ca="1" si="143"/>
        <v>6.4820824569492824E-3</v>
      </c>
    </row>
    <row r="4596" spans="2:8">
      <c r="B4596" s="293">
        <f>'Historical VAR Data'!B2237</f>
        <v>42404</v>
      </c>
      <c r="C4596" s="292" t="str">
        <f>'Historical VAR Data'!F2237</f>
        <v>69.76</v>
      </c>
      <c r="D4596" s="329">
        <f t="shared" si="142"/>
        <v>-0.16435074269286054</v>
      </c>
      <c r="E4596" s="329">
        <v>-2.1324354657687936E-2</v>
      </c>
      <c r="G4596">
        <v>4585</v>
      </c>
      <c r="H4596">
        <f t="shared" ca="1" si="143"/>
        <v>8.9435287124555573E-3</v>
      </c>
    </row>
    <row r="4597" spans="2:8">
      <c r="B4597" s="293">
        <f>'Historical VAR Data'!B1244</f>
        <v>43878</v>
      </c>
      <c r="C4597" s="292" t="str">
        <f>'Historical VAR Data'!F1244</f>
        <v>83.48</v>
      </c>
      <c r="D4597" s="329">
        <f t="shared" si="142"/>
        <v>-2.1336459554513403E-2</v>
      </c>
      <c r="E4597" s="329">
        <v>-2.1336459554513403E-2</v>
      </c>
      <c r="G4597">
        <v>4586</v>
      </c>
      <c r="H4597">
        <f t="shared" ca="1" si="143"/>
        <v>1.2227638328067768E-2</v>
      </c>
    </row>
    <row r="4598" spans="2:8">
      <c r="B4598" s="293">
        <f>'Historical VAR Data'!B1245</f>
        <v>43875</v>
      </c>
      <c r="C4598" s="292" t="str">
        <f>'Historical VAR Data'!F1245</f>
        <v>85.30</v>
      </c>
      <c r="D4598" s="329">
        <f t="shared" si="142"/>
        <v>6.0148602429530703E-3</v>
      </c>
      <c r="E4598" s="329">
        <v>-2.1340064249655798E-2</v>
      </c>
      <c r="G4598">
        <v>4587</v>
      </c>
      <c r="H4598">
        <f t="shared" ca="1" si="143"/>
        <v>-3.0322744672081042E-2</v>
      </c>
    </row>
    <row r="4599" spans="2:8">
      <c r="B4599" s="293">
        <f>'Historical VAR Data'!B2077</f>
        <v>42642</v>
      </c>
      <c r="C4599" s="292" t="str">
        <f>'Historical VAR Data'!F2077</f>
        <v>84.79</v>
      </c>
      <c r="D4599" s="329">
        <f t="shared" si="142"/>
        <v>0.1149243918474689</v>
      </c>
      <c r="E4599" s="329">
        <v>-2.135272391505072E-2</v>
      </c>
      <c r="G4599">
        <v>4588</v>
      </c>
      <c r="H4599">
        <f t="shared" ca="1" si="143"/>
        <v>-1.856657014135419E-2</v>
      </c>
    </row>
    <row r="4600" spans="2:8">
      <c r="B4600" s="293">
        <f>'Historical VAR Data'!B1011</f>
        <v>44218</v>
      </c>
      <c r="C4600" s="292" t="str">
        <f>'Historical VAR Data'!F1011</f>
        <v>76.05</v>
      </c>
      <c r="D4600" s="329">
        <f t="shared" si="142"/>
        <v>-0.77739074437256672</v>
      </c>
      <c r="E4600" s="329">
        <v>-2.1361472140007678E-2</v>
      </c>
      <c r="G4600">
        <v>4589</v>
      </c>
      <c r="H4600">
        <f t="shared" ca="1" si="143"/>
        <v>2.0609088454494745E-2</v>
      </c>
    </row>
    <row r="4601" spans="2:8">
      <c r="B4601" s="293">
        <f>'Historical VAR Data'!B202</f>
        <v>45419</v>
      </c>
      <c r="C4601" s="292" t="str">
        <f>'Historical VAR Data'!F202</f>
        <v>341.63</v>
      </c>
      <c r="D4601" s="329">
        <f t="shared" si="142"/>
        <v>1.5479564439140809</v>
      </c>
      <c r="E4601" s="329">
        <v>-2.145394133822184E-2</v>
      </c>
      <c r="G4601">
        <v>4590</v>
      </c>
      <c r="H4601">
        <f t="shared" ca="1" si="143"/>
        <v>6.1597595290683949E-3</v>
      </c>
    </row>
    <row r="4602" spans="2:8">
      <c r="B4602" s="293">
        <f>'Historical VAR Data'!B667</f>
        <v>44727</v>
      </c>
      <c r="C4602" s="292" t="str">
        <f>'Historical VAR Data'!F667</f>
        <v>134.08</v>
      </c>
      <c r="D4602" s="329">
        <f t="shared" si="142"/>
        <v>0.56562354040168161</v>
      </c>
      <c r="E4602" s="329">
        <v>-2.1456721646474948E-2</v>
      </c>
      <c r="G4602">
        <v>4591</v>
      </c>
      <c r="H4602">
        <f t="shared" ca="1" si="143"/>
        <v>-4.8722558598726089E-2</v>
      </c>
    </row>
    <row r="4603" spans="2:8">
      <c r="B4603" s="293">
        <f>'Historical VAR Data'!B2135</f>
        <v>42556</v>
      </c>
      <c r="C4603" s="292" t="str">
        <f>'Historical VAR Data'!F2135</f>
        <v>85.64</v>
      </c>
      <c r="D4603" s="329">
        <f t="shared" si="142"/>
        <v>9.9640472521828519E-2</v>
      </c>
      <c r="E4603" s="329">
        <v>-2.1480804387568504E-2</v>
      </c>
      <c r="G4603">
        <v>4592</v>
      </c>
      <c r="H4603">
        <f t="shared" ca="1" si="143"/>
        <v>1.2975261405013793E-2</v>
      </c>
    </row>
    <row r="4604" spans="2:8">
      <c r="B4604" s="293">
        <f>'Historical VAR Data'!B1230</f>
        <v>43899</v>
      </c>
      <c r="C4604" s="292" t="str">
        <f>'Historical VAR Data'!F1230</f>
        <v>77.88</v>
      </c>
      <c r="D4604" s="329">
        <f t="shared" si="142"/>
        <v>-0.30427014472038594</v>
      </c>
      <c r="E4604" s="329">
        <v>-2.1485111194873827E-2</v>
      </c>
      <c r="G4604">
        <v>4593</v>
      </c>
      <c r="H4604">
        <f t="shared" ca="1" si="143"/>
        <v>-5.8145616013384677E-4</v>
      </c>
    </row>
    <row r="4605" spans="2:8">
      <c r="B4605" s="293">
        <f>'Historical VAR Data'!B4239</f>
        <v>39429</v>
      </c>
      <c r="C4605" s="292" t="str">
        <f>'Historical VAR Data'!F4239</f>
        <v>111.94</v>
      </c>
      <c r="D4605" s="329">
        <f t="shared" si="142"/>
        <v>0.65322699748929269</v>
      </c>
      <c r="E4605" s="329">
        <v>-2.1503496503496571E-2</v>
      </c>
      <c r="G4605">
        <v>4594</v>
      </c>
      <c r="H4605">
        <f t="shared" ca="1" si="143"/>
        <v>9.7404237748390052E-3</v>
      </c>
    </row>
    <row r="4606" spans="2:8">
      <c r="B4606" s="293">
        <f>'Historical VAR Data'!B1186</f>
        <v>43969</v>
      </c>
      <c r="C4606" s="292" t="str">
        <f>'Historical VAR Data'!F1186</f>
        <v>67.71</v>
      </c>
      <c r="D4606" s="329">
        <f t="shared" si="142"/>
        <v>-0.29047469349261251</v>
      </c>
      <c r="E4606" s="329">
        <v>-2.1531791907514582E-2</v>
      </c>
      <c r="G4606">
        <v>4595</v>
      </c>
      <c r="H4606">
        <f t="shared" ca="1" si="143"/>
        <v>1.7345617730073318E-2</v>
      </c>
    </row>
    <row r="4607" spans="2:8">
      <c r="B4607" s="293">
        <f>'Historical VAR Data'!B1987</f>
        <v>42775</v>
      </c>
      <c r="C4607" s="292" t="str">
        <f>'Historical VAR Data'!F1987</f>
        <v>95.43</v>
      </c>
      <c r="D4607" s="329">
        <f t="shared" si="142"/>
        <v>0.40029347028613349</v>
      </c>
      <c r="E4607" s="329">
        <v>-2.1531836358043621E-2</v>
      </c>
      <c r="G4607">
        <v>4596</v>
      </c>
      <c r="H4607">
        <f t="shared" ca="1" si="143"/>
        <v>-3.3040567280770137E-3</v>
      </c>
    </row>
    <row r="4608" spans="2:8">
      <c r="B4608" s="293">
        <f>'Historical VAR Data'!B4357</f>
        <v>39260</v>
      </c>
      <c r="C4608" s="292" t="str">
        <f>'Historical VAR Data'!F4357</f>
        <v>68.15</v>
      </c>
      <c r="D4608" s="329">
        <f t="shared" si="142"/>
        <v>-0.18869047619047613</v>
      </c>
      <c r="E4608" s="329">
        <v>-2.1536252692031584E-2</v>
      </c>
      <c r="G4608">
        <v>4597</v>
      </c>
      <c r="H4608">
        <f t="shared" ca="1" si="143"/>
        <v>1.9552274270846815E-2</v>
      </c>
    </row>
    <row r="4609" spans="2:8">
      <c r="B4609" s="293">
        <f>'Historical VAR Data'!B4134</f>
        <v>39589</v>
      </c>
      <c r="C4609" s="292" t="str">
        <f>'Historical VAR Data'!F4134</f>
        <v>84.00</v>
      </c>
      <c r="D4609" s="329">
        <f t="shared" si="142"/>
        <v>0.22057541412380133</v>
      </c>
      <c r="E4609" s="329">
        <v>-2.1549213744903838E-2</v>
      </c>
      <c r="G4609">
        <v>4598</v>
      </c>
      <c r="H4609">
        <f t="shared" ca="1" si="143"/>
        <v>-9.8267552244751394E-3</v>
      </c>
    </row>
    <row r="4610" spans="2:8">
      <c r="B4610" s="293">
        <f>'Historical VAR Data'!B1199</f>
        <v>43949</v>
      </c>
      <c r="C4610" s="292" t="str">
        <f>'Historical VAR Data'!F1199</f>
        <v>68.82</v>
      </c>
      <c r="D4610" s="329">
        <f t="shared" si="142"/>
        <v>-0.48236179014667169</v>
      </c>
      <c r="E4610" s="329">
        <v>-2.1609326130224767E-2</v>
      </c>
      <c r="G4610">
        <v>4599</v>
      </c>
      <c r="H4610">
        <f t="shared" ca="1" si="143"/>
        <v>-2.4564141359605079E-2</v>
      </c>
    </row>
    <row r="4611" spans="2:8">
      <c r="B4611" s="293">
        <f>'Historical VAR Data'!B683</f>
        <v>44705</v>
      </c>
      <c r="C4611" s="292" t="str">
        <f>'Historical VAR Data'!F683</f>
        <v>132.95</v>
      </c>
      <c r="D4611" s="329">
        <f t="shared" si="142"/>
        <v>0.83937465412285539</v>
      </c>
      <c r="E4611" s="329">
        <v>-2.1635146074030453E-2</v>
      </c>
      <c r="G4611">
        <v>4600</v>
      </c>
      <c r="H4611">
        <f t="shared" ca="1" si="143"/>
        <v>3.8017317286987595E-2</v>
      </c>
    </row>
    <row r="4612" spans="2:8">
      <c r="B4612" s="293">
        <f>'Historical VAR Data'!B1157</f>
        <v>44011</v>
      </c>
      <c r="C4612" s="292" t="str">
        <f>'Historical VAR Data'!F1157</f>
        <v>72.28</v>
      </c>
      <c r="D4612" s="329">
        <f t="shared" si="142"/>
        <v>1.4171460642626704E-2</v>
      </c>
      <c r="E4612" s="329">
        <v>-2.1656740660530513E-2</v>
      </c>
      <c r="G4612">
        <v>4601</v>
      </c>
      <c r="H4612">
        <f t="shared" ca="1" si="143"/>
        <v>1.8091114040189489E-3</v>
      </c>
    </row>
    <row r="4613" spans="2:8">
      <c r="B4613" s="293">
        <f>'Historical VAR Data'!B2225</f>
        <v>42422</v>
      </c>
      <c r="C4613" s="292" t="str">
        <f>'Historical VAR Data'!F2225</f>
        <v>71.27</v>
      </c>
      <c r="D4613" s="329">
        <f t="shared" si="142"/>
        <v>6.9638301065586092E-2</v>
      </c>
      <c r="E4613" s="329">
        <v>-2.1688400823610135E-2</v>
      </c>
      <c r="G4613">
        <v>4602</v>
      </c>
      <c r="H4613">
        <f t="shared" ca="1" si="143"/>
        <v>9.5720956090341921E-3</v>
      </c>
    </row>
    <row r="4614" spans="2:8">
      <c r="B4614" s="293">
        <f>'Historical VAR Data'!B4416</f>
        <v>39174</v>
      </c>
      <c r="C4614" s="292" t="str">
        <f>'Historical VAR Data'!F4416</f>
        <v>66.63</v>
      </c>
      <c r="D4614" s="329">
        <f t="shared" si="142"/>
        <v>-0.83749176849345142</v>
      </c>
      <c r="E4614" s="329">
        <v>-2.1729555131405138E-2</v>
      </c>
      <c r="G4614">
        <v>4603</v>
      </c>
      <c r="H4614">
        <f t="shared" ca="1" si="143"/>
        <v>5.524442229085008E-3</v>
      </c>
    </row>
    <row r="4615" spans="2:8">
      <c r="B4615" s="293">
        <f>'Historical VAR Data'!B87</f>
        <v>45587</v>
      </c>
      <c r="C4615" s="292" t="str">
        <f>'Historical VAR Data'!F87</f>
        <v>410.01</v>
      </c>
      <c r="D4615" s="329">
        <f t="shared" si="142"/>
        <v>4.5974061433447098</v>
      </c>
      <c r="E4615" s="329">
        <v>-2.1759358671533904E-2</v>
      </c>
      <c r="G4615">
        <v>4604</v>
      </c>
      <c r="H4615">
        <f t="shared" ca="1" si="143"/>
        <v>5.9256118108740507E-4</v>
      </c>
    </row>
    <row r="4616" spans="2:8">
      <c r="B4616" s="293">
        <f>'Historical VAR Data'!B2247</f>
        <v>42389</v>
      </c>
      <c r="C4616" s="292" t="str">
        <f>'Historical VAR Data'!F2247</f>
        <v>73.25</v>
      </c>
      <c r="D4616" s="329">
        <f t="shared" si="142"/>
        <v>4.5084890854615443E-2</v>
      </c>
      <c r="E4616" s="329">
        <v>-2.1768162393162333E-2</v>
      </c>
      <c r="G4616">
        <v>4605</v>
      </c>
      <c r="H4616">
        <f t="shared" ca="1" si="143"/>
        <v>2.5278758383760726E-2</v>
      </c>
    </row>
    <row r="4617" spans="2:8">
      <c r="B4617" s="293">
        <f>'Historical VAR Data'!B2760</f>
        <v>41625</v>
      </c>
      <c r="C4617" s="292" t="str">
        <f>'Historical VAR Data'!F2760</f>
        <v>70.09</v>
      </c>
      <c r="D4617" s="329">
        <f t="shared" si="142"/>
        <v>-0.79110038149737705</v>
      </c>
      <c r="E4617" s="329">
        <v>-2.1772505233775327E-2</v>
      </c>
      <c r="G4617">
        <v>4606</v>
      </c>
      <c r="H4617">
        <f t="shared" ca="1" si="143"/>
        <v>5.5954662887786742E-2</v>
      </c>
    </row>
    <row r="4618" spans="2:8">
      <c r="B4618" s="293">
        <f>'Historical VAR Data'!B212</f>
        <v>45404</v>
      </c>
      <c r="C4618" s="292" t="str">
        <f>'Historical VAR Data'!F212</f>
        <v>335.52</v>
      </c>
      <c r="D4618" s="329">
        <f t="shared" si="142"/>
        <v>3.0937042459736461</v>
      </c>
      <c r="E4618" s="329">
        <v>-2.1807580174927167E-2</v>
      </c>
      <c r="G4618">
        <v>4607</v>
      </c>
      <c r="H4618">
        <f t="shared" ca="1" si="143"/>
        <v>1.2716959504322719E-2</v>
      </c>
    </row>
    <row r="4619" spans="2:8">
      <c r="B4619" s="293">
        <f>'Historical VAR Data'!B3952</f>
        <v>39861</v>
      </c>
      <c r="C4619" s="292" t="str">
        <f>'Historical VAR Data'!F3952</f>
        <v>81.96</v>
      </c>
      <c r="D4619" s="329">
        <f t="shared" si="142"/>
        <v>2.2965551672491126E-2</v>
      </c>
      <c r="E4619" s="329">
        <v>-2.1840315073397929E-2</v>
      </c>
      <c r="G4619">
        <v>4608</v>
      </c>
      <c r="H4619">
        <f t="shared" ca="1" si="143"/>
        <v>-1.1345575752474831E-2</v>
      </c>
    </row>
    <row r="4620" spans="2:8">
      <c r="B4620" s="293">
        <f>'Historical VAR Data'!B3937</f>
        <v>39885</v>
      </c>
      <c r="C4620" s="292" t="str">
        <f>'Historical VAR Data'!F3937</f>
        <v>80.12</v>
      </c>
      <c r="D4620" s="329">
        <f t="shared" ref="D4620:D4683" si="144">(C4620-C4621)/C4621</f>
        <v>-0.43326023908891559</v>
      </c>
      <c r="E4620" s="329">
        <v>-2.1853253570992458E-2</v>
      </c>
      <c r="G4620">
        <v>4609</v>
      </c>
      <c r="H4620">
        <f t="shared" ca="1" si="143"/>
        <v>1.386362836533906E-2</v>
      </c>
    </row>
    <row r="4621" spans="2:8">
      <c r="B4621" s="293">
        <f>'Historical VAR Data'!B699</f>
        <v>44680</v>
      </c>
      <c r="C4621" s="292" t="str">
        <f>'Historical VAR Data'!F699</f>
        <v>141.37</v>
      </c>
      <c r="D4621" s="329">
        <f t="shared" si="144"/>
        <v>1.9022787928556764</v>
      </c>
      <c r="E4621" s="329">
        <v>-2.1863972877603242E-2</v>
      </c>
      <c r="G4621">
        <v>4610</v>
      </c>
      <c r="H4621">
        <f t="shared" ref="H4621:H4684" ca="1" si="145">_xlfn.NORM.INV(RAND(),N$12,N$13)</f>
        <v>2.8043394864619122E-2</v>
      </c>
    </row>
    <row r="4622" spans="2:8">
      <c r="B4622" s="293">
        <f>'Historical VAR Data'!B4623</f>
        <v>38869</v>
      </c>
      <c r="C4622" s="292" t="str">
        <f>'Historical VAR Data'!F4623</f>
        <v>48.71</v>
      </c>
      <c r="D4622" s="329">
        <f t="shared" si="144"/>
        <v>-0.40027086924402855</v>
      </c>
      <c r="E4622" s="329">
        <v>-2.188755020080314E-2</v>
      </c>
      <c r="G4622">
        <v>4611</v>
      </c>
      <c r="H4622">
        <f t="shared" ca="1" si="145"/>
        <v>2.2302867283770681E-2</v>
      </c>
    </row>
    <row r="4623" spans="2:8">
      <c r="B4623" s="293">
        <f>'Historical VAR Data'!B2636</f>
        <v>41808</v>
      </c>
      <c r="C4623" s="292" t="str">
        <f>'Historical VAR Data'!F2636</f>
        <v>81.22</v>
      </c>
      <c r="D4623" s="329">
        <f t="shared" si="144"/>
        <v>1.2763452914798206</v>
      </c>
      <c r="E4623" s="329">
        <v>-2.1917148362235156E-2</v>
      </c>
      <c r="G4623">
        <v>4612</v>
      </c>
      <c r="H4623">
        <f t="shared" ca="1" si="145"/>
        <v>4.6055155911564243E-3</v>
      </c>
    </row>
    <row r="4624" spans="2:8">
      <c r="B4624" s="293">
        <f>'Historical VAR Data'!B4851</f>
        <v>38531</v>
      </c>
      <c r="C4624" s="292" t="str">
        <f>'Historical VAR Data'!F4851</f>
        <v>35.68</v>
      </c>
      <c r="D4624" s="329">
        <f t="shared" si="144"/>
        <v>-0.5891294334408107</v>
      </c>
      <c r="E4624" s="329">
        <v>-2.1929824561403431E-2</v>
      </c>
      <c r="G4624">
        <v>4613</v>
      </c>
      <c r="H4624">
        <f t="shared" ca="1" si="145"/>
        <v>2.4195556544876328E-2</v>
      </c>
    </row>
    <row r="4625" spans="2:8">
      <c r="B4625" s="293">
        <f>'Historical VAR Data'!B2055</f>
        <v>42677</v>
      </c>
      <c r="C4625" s="292" t="str">
        <f>'Historical VAR Data'!F2055</f>
        <v>86.84</v>
      </c>
      <c r="D4625" s="329">
        <f t="shared" si="144"/>
        <v>0.34656535897038315</v>
      </c>
      <c r="E4625" s="329">
        <v>-2.1961932650073238E-2</v>
      </c>
      <c r="G4625">
        <v>4614</v>
      </c>
      <c r="H4625">
        <f t="shared" ca="1" si="145"/>
        <v>-3.3254869487423164E-2</v>
      </c>
    </row>
    <row r="4626" spans="2:8">
      <c r="B4626" s="293">
        <f>'Historical VAR Data'!B2685</f>
        <v>41733</v>
      </c>
      <c r="C4626" s="292" t="str">
        <f>'Historical VAR Data'!F2685</f>
        <v>64.49</v>
      </c>
      <c r="D4626" s="329">
        <f t="shared" si="144"/>
        <v>-0.349505749445229</v>
      </c>
      <c r="E4626" s="329">
        <v>-2.1989687594783178E-2</v>
      </c>
      <c r="G4626">
        <v>4615</v>
      </c>
      <c r="H4626">
        <f t="shared" ca="1" si="145"/>
        <v>8.2134472368935313E-3</v>
      </c>
    </row>
    <row r="4627" spans="2:8">
      <c r="B4627" s="293">
        <f>'Historical VAR Data'!B4282</f>
        <v>39367</v>
      </c>
      <c r="C4627" s="292" t="str">
        <f>'Historical VAR Data'!F4282</f>
        <v>99.14</v>
      </c>
      <c r="D4627" s="329">
        <f t="shared" si="144"/>
        <v>1.0462332301341588</v>
      </c>
      <c r="E4627" s="329">
        <v>-2.1998618920785279E-2</v>
      </c>
      <c r="G4627">
        <v>4616</v>
      </c>
      <c r="H4627">
        <f t="shared" ca="1" si="145"/>
        <v>5.1634524952821424E-3</v>
      </c>
    </row>
    <row r="4628" spans="2:8">
      <c r="B4628" s="293">
        <f>'Historical VAR Data'!B4713</f>
        <v>38734</v>
      </c>
      <c r="C4628" s="292" t="str">
        <f>'Historical VAR Data'!F4713</f>
        <v>48.45</v>
      </c>
      <c r="D4628" s="329">
        <f t="shared" si="144"/>
        <v>-0.43220438298371028</v>
      </c>
      <c r="E4628" s="329">
        <v>-2.2002422285022132E-2</v>
      </c>
      <c r="G4628">
        <v>4617</v>
      </c>
      <c r="H4628">
        <f t="shared" ca="1" si="145"/>
        <v>2.0675002954044147E-2</v>
      </c>
    </row>
    <row r="4629" spans="2:8">
      <c r="B4629" s="293">
        <f>'Historical VAR Data'!B3295</f>
        <v>40829</v>
      </c>
      <c r="C4629" s="292" t="str">
        <f>'Historical VAR Data'!F3295</f>
        <v>85.33</v>
      </c>
      <c r="D4629" s="329">
        <f t="shared" si="144"/>
        <v>-7.6914755517092162E-2</v>
      </c>
      <c r="E4629" s="329">
        <v>-2.2005730659025807E-2</v>
      </c>
      <c r="G4629">
        <v>4618</v>
      </c>
      <c r="H4629">
        <f t="shared" ca="1" si="145"/>
        <v>1.1708187540398209E-2</v>
      </c>
    </row>
    <row r="4630" spans="2:8">
      <c r="B4630" s="293">
        <f>'Historical VAR Data'!B3427</f>
        <v>40634</v>
      </c>
      <c r="C4630" s="292" t="str">
        <f>'Historical VAR Data'!F3427</f>
        <v>92.44</v>
      </c>
      <c r="D4630" s="329">
        <f t="shared" si="144"/>
        <v>-4.9850961044300632E-2</v>
      </c>
      <c r="E4630" s="329">
        <v>-2.2005924672027066E-2</v>
      </c>
      <c r="G4630">
        <v>4619</v>
      </c>
      <c r="H4630">
        <f t="shared" ca="1" si="145"/>
        <v>7.0865920895874374E-3</v>
      </c>
    </row>
    <row r="4631" spans="2:8">
      <c r="B4631" s="293">
        <f>'Historical VAR Data'!B1862</f>
        <v>42958</v>
      </c>
      <c r="C4631" s="292" t="str">
        <f>'Historical VAR Data'!F1862</f>
        <v>97.29</v>
      </c>
      <c r="D4631" s="329">
        <f t="shared" si="144"/>
        <v>1.3804746758013215</v>
      </c>
      <c r="E4631" s="329">
        <v>-2.2014475271411316E-2</v>
      </c>
      <c r="G4631">
        <v>4620</v>
      </c>
      <c r="H4631">
        <f t="shared" ca="1" si="145"/>
        <v>2.953126967035322E-2</v>
      </c>
    </row>
    <row r="4632" spans="2:8">
      <c r="B4632" s="293">
        <f>'Historical VAR Data'!B4767</f>
        <v>38652</v>
      </c>
      <c r="C4632" s="292" t="str">
        <f>'Historical VAR Data'!F4767</f>
        <v>40.87</v>
      </c>
      <c r="D4632" s="329">
        <f t="shared" si="144"/>
        <v>-0.58762990616486732</v>
      </c>
      <c r="E4632" s="329">
        <v>-2.2014836085187884E-2</v>
      </c>
      <c r="G4632">
        <v>4621</v>
      </c>
      <c r="H4632">
        <f t="shared" ca="1" si="145"/>
        <v>-1.9319587770045162E-2</v>
      </c>
    </row>
    <row r="4633" spans="2:8">
      <c r="B4633" s="293">
        <f>'Historical VAR Data'!B3838</f>
        <v>40031</v>
      </c>
      <c r="C4633" s="292" t="str">
        <f>'Historical VAR Data'!F3838</f>
        <v>99.11</v>
      </c>
      <c r="D4633" s="329">
        <f t="shared" si="144"/>
        <v>0.28898426323319026</v>
      </c>
      <c r="E4633" s="329">
        <v>-2.2101628021706905E-2</v>
      </c>
      <c r="G4633">
        <v>4622</v>
      </c>
      <c r="H4633">
        <f t="shared" ca="1" si="145"/>
        <v>2.674926662152605E-2</v>
      </c>
    </row>
    <row r="4634" spans="2:8">
      <c r="B4634" s="293">
        <f>'Historical VAR Data'!B2170</f>
        <v>42507</v>
      </c>
      <c r="C4634" s="292" t="str">
        <f>'Historical VAR Data'!F2170</f>
        <v>76.89</v>
      </c>
      <c r="D4634" s="329">
        <f t="shared" si="144"/>
        <v>-6.8677325581395374E-2</v>
      </c>
      <c r="E4634" s="329">
        <v>-2.212895841281947E-2</v>
      </c>
      <c r="G4634">
        <v>4623</v>
      </c>
      <c r="H4634">
        <f t="shared" ca="1" si="145"/>
        <v>3.0279494839005404E-2</v>
      </c>
    </row>
    <row r="4635" spans="2:8">
      <c r="B4635" s="293">
        <f>'Historical VAR Data'!B4309</f>
        <v>39329</v>
      </c>
      <c r="C4635" s="292" t="str">
        <f>'Historical VAR Data'!F4309</f>
        <v>82.56</v>
      </c>
      <c r="D4635" s="329">
        <f t="shared" si="144"/>
        <v>-9.5926412614980194E-2</v>
      </c>
      <c r="E4635" s="329">
        <v>-2.2148525405661548E-2</v>
      </c>
      <c r="G4635">
        <v>4624</v>
      </c>
      <c r="H4635">
        <f t="shared" ca="1" si="145"/>
        <v>-2.3728198967959739E-2</v>
      </c>
    </row>
    <row r="4636" spans="2:8">
      <c r="B4636" s="293">
        <f>'Historical VAR Data'!B3868</f>
        <v>39989</v>
      </c>
      <c r="C4636" s="292" t="str">
        <f>'Historical VAR Data'!F3868</f>
        <v>91.32</v>
      </c>
      <c r="D4636" s="329">
        <f t="shared" si="144"/>
        <v>0.10130246020260482</v>
      </c>
      <c r="E4636" s="329">
        <v>-2.2165114037905637E-2</v>
      </c>
      <c r="G4636">
        <v>4625</v>
      </c>
      <c r="H4636">
        <f t="shared" ca="1" si="145"/>
        <v>2.9193744667349513E-2</v>
      </c>
    </row>
    <row r="4637" spans="2:8">
      <c r="B4637" s="293">
        <f>'Historical VAR Data'!B3312</f>
        <v>40805</v>
      </c>
      <c r="C4637" s="292" t="str">
        <f>'Historical VAR Data'!F3312</f>
        <v>82.92</v>
      </c>
      <c r="D4637" s="329">
        <f t="shared" si="144"/>
        <v>-0.41061909161987348</v>
      </c>
      <c r="E4637" s="329">
        <v>-2.2285107888220735E-2</v>
      </c>
      <c r="G4637">
        <v>4626</v>
      </c>
      <c r="H4637">
        <f t="shared" ca="1" si="145"/>
        <v>-8.9654760533700965E-3</v>
      </c>
    </row>
    <row r="4638" spans="2:8">
      <c r="B4638" s="293">
        <f>'Historical VAR Data'!B693</f>
        <v>44691</v>
      </c>
      <c r="C4638" s="292" t="str">
        <f>'Historical VAR Data'!F693</f>
        <v>140.69</v>
      </c>
      <c r="D4638" s="329">
        <f t="shared" si="144"/>
        <v>1.1404229423398751</v>
      </c>
      <c r="E4638" s="329">
        <v>-2.230715774843647E-2</v>
      </c>
      <c r="G4638">
        <v>4627</v>
      </c>
      <c r="H4638">
        <f t="shared" ca="1" si="145"/>
        <v>-3.9793974978150366E-3</v>
      </c>
    </row>
    <row r="4639" spans="2:8">
      <c r="B4639" s="293">
        <f>'Historical VAR Data'!B2679</f>
        <v>41745</v>
      </c>
      <c r="C4639" s="292" t="str">
        <f>'Historical VAR Data'!F2679</f>
        <v>65.73</v>
      </c>
      <c r="D4639" s="329">
        <f t="shared" si="144"/>
        <v>-0.81172662694775433</v>
      </c>
      <c r="E4639" s="329">
        <v>-2.2311468094600623E-2</v>
      </c>
      <c r="G4639">
        <v>4628</v>
      </c>
      <c r="H4639">
        <f t="shared" ca="1" si="145"/>
        <v>-7.9410236898214449E-3</v>
      </c>
    </row>
    <row r="4640" spans="2:8">
      <c r="B4640" s="293">
        <f>'Historical VAR Data'!B203</f>
        <v>45418</v>
      </c>
      <c r="C4640" s="292" t="str">
        <f>'Historical VAR Data'!F203</f>
        <v>349.12</v>
      </c>
      <c r="D4640" s="329">
        <f t="shared" si="144"/>
        <v>3.4926006948912631</v>
      </c>
      <c r="E4640" s="329">
        <v>-2.2319303256881938E-2</v>
      </c>
      <c r="G4640">
        <v>4629</v>
      </c>
      <c r="H4640">
        <f t="shared" ca="1" si="145"/>
        <v>-4.0183191466580601E-3</v>
      </c>
    </row>
    <row r="4641" spans="2:8">
      <c r="B4641" s="293">
        <f>'Historical VAR Data'!B1012</f>
        <v>44217</v>
      </c>
      <c r="C4641" s="292" t="str">
        <f>'Historical VAR Data'!F1012</f>
        <v>77.71</v>
      </c>
      <c r="D4641" s="329">
        <f t="shared" si="144"/>
        <v>-0.16070849983799557</v>
      </c>
      <c r="E4641" s="329">
        <v>-2.2392753805510143E-2</v>
      </c>
      <c r="G4641">
        <v>4630</v>
      </c>
      <c r="H4641">
        <f t="shared" ca="1" si="145"/>
        <v>-1.0299173050362785E-2</v>
      </c>
    </row>
    <row r="4642" spans="2:8">
      <c r="B4642" s="293">
        <f>'Historical VAR Data'!B1551</f>
        <v>43419</v>
      </c>
      <c r="C4642" s="292" t="str">
        <f>'Historical VAR Data'!F1551</f>
        <v>92.59</v>
      </c>
      <c r="D4642" s="329">
        <f t="shared" si="144"/>
        <v>0.30684544812985193</v>
      </c>
      <c r="E4642" s="329">
        <v>-2.2487331081081034E-2</v>
      </c>
      <c r="G4642">
        <v>4631</v>
      </c>
      <c r="H4642">
        <f t="shared" ca="1" si="145"/>
        <v>-1.5906537210851977E-2</v>
      </c>
    </row>
    <row r="4643" spans="2:8">
      <c r="B4643" s="293">
        <f>'Historical VAR Data'!B2721</f>
        <v>41681</v>
      </c>
      <c r="C4643" s="292" t="str">
        <f>'Historical VAR Data'!F2721</f>
        <v>70.85</v>
      </c>
      <c r="D4643" s="329">
        <f t="shared" si="144"/>
        <v>-3.513550320032701E-2</v>
      </c>
      <c r="E4643" s="329">
        <v>-2.2488962472406313E-2</v>
      </c>
      <c r="G4643">
        <v>4632</v>
      </c>
      <c r="H4643">
        <f t="shared" ca="1" si="145"/>
        <v>1.8760752595955794E-2</v>
      </c>
    </row>
    <row r="4644" spans="2:8">
      <c r="B4644" s="293">
        <f>'Historical VAR Data'!B1060</f>
        <v>44147</v>
      </c>
      <c r="C4644" s="292" t="str">
        <f>'Historical VAR Data'!F1060</f>
        <v>73.43</v>
      </c>
      <c r="D4644" s="329">
        <f t="shared" si="144"/>
        <v>-0.13672701622384192</v>
      </c>
      <c r="E4644" s="329">
        <v>-2.2497337593184206E-2</v>
      </c>
      <c r="G4644">
        <v>4633</v>
      </c>
      <c r="H4644">
        <f t="shared" ca="1" si="145"/>
        <v>-1.1405411506989526E-3</v>
      </c>
    </row>
    <row r="4645" spans="2:8">
      <c r="B4645" s="293">
        <f>'Historical VAR Data'!B2457</f>
        <v>42079</v>
      </c>
      <c r="C4645" s="292" t="str">
        <f>'Historical VAR Data'!F2457</f>
        <v>85.06</v>
      </c>
      <c r="D4645" s="329">
        <f t="shared" si="144"/>
        <v>-0.7524374981809715</v>
      </c>
      <c r="E4645" s="329">
        <v>-2.2523557802803882E-2</v>
      </c>
      <c r="G4645">
        <v>4634</v>
      </c>
      <c r="H4645">
        <f t="shared" ca="1" si="145"/>
        <v>-2.5983913132905281E-2</v>
      </c>
    </row>
    <row r="4646" spans="2:8">
      <c r="B4646" s="293">
        <f>'Historical VAR Data'!B214</f>
        <v>45400</v>
      </c>
      <c r="C4646" s="292" t="str">
        <f>'Historical VAR Data'!F214</f>
        <v>343.59</v>
      </c>
      <c r="D4646" s="329">
        <f t="shared" si="144"/>
        <v>3.2008803032155511</v>
      </c>
      <c r="E4646" s="329">
        <v>-2.2531364683792826E-2</v>
      </c>
      <c r="G4646">
        <v>4635</v>
      </c>
      <c r="H4646">
        <f t="shared" ca="1" si="145"/>
        <v>8.901801189655275E-3</v>
      </c>
    </row>
    <row r="4647" spans="2:8">
      <c r="B4647" s="293">
        <f>'Historical VAR Data'!B3260</f>
        <v>40885</v>
      </c>
      <c r="C4647" s="292" t="str">
        <f>'Historical VAR Data'!F3260</f>
        <v>81.79</v>
      </c>
      <c r="D4647" s="329">
        <f t="shared" si="144"/>
        <v>0.12813793103448284</v>
      </c>
      <c r="E4647" s="329">
        <v>-2.2586042065009564E-2</v>
      </c>
      <c r="G4647">
        <v>4636</v>
      </c>
      <c r="H4647">
        <f t="shared" ca="1" si="145"/>
        <v>2.651163871066536E-2</v>
      </c>
    </row>
    <row r="4648" spans="2:8">
      <c r="B4648" s="293">
        <f>'Historical VAR Data'!B2869</f>
        <v>41463</v>
      </c>
      <c r="C4648" s="292" t="str">
        <f>'Historical VAR Data'!F2869</f>
        <v>72.50</v>
      </c>
      <c r="D4648" s="329">
        <f t="shared" si="144"/>
        <v>-6.0515744460282517E-2</v>
      </c>
      <c r="E4648" s="329">
        <v>-2.264761391210578E-2</v>
      </c>
      <c r="G4648">
        <v>4637</v>
      </c>
      <c r="H4648">
        <f t="shared" ca="1" si="145"/>
        <v>-1.1453872927097847E-2</v>
      </c>
    </row>
    <row r="4649" spans="2:8">
      <c r="B4649" s="293">
        <f>'Historical VAR Data'!B3247</f>
        <v>40904</v>
      </c>
      <c r="C4649" s="292" t="str">
        <f>'Historical VAR Data'!F3247</f>
        <v>77.17</v>
      </c>
      <c r="D4649" s="329">
        <f t="shared" si="144"/>
        <v>0.67324371205550748</v>
      </c>
      <c r="E4649" s="329">
        <v>-2.266970618034438E-2</v>
      </c>
      <c r="G4649">
        <v>4638</v>
      </c>
      <c r="H4649">
        <f t="shared" ca="1" si="145"/>
        <v>2.067821705785319E-2</v>
      </c>
    </row>
    <row r="4650" spans="2:8">
      <c r="B4650" s="293">
        <f>'Historical VAR Data'!B4735</f>
        <v>38701</v>
      </c>
      <c r="C4650" s="292" t="str">
        <f>'Historical VAR Data'!F4735</f>
        <v>46.12</v>
      </c>
      <c r="D4650" s="329">
        <f t="shared" si="144"/>
        <v>-0.51350210970464139</v>
      </c>
      <c r="E4650" s="329">
        <v>-2.2674295401568137E-2</v>
      </c>
      <c r="G4650">
        <v>4639</v>
      </c>
      <c r="H4650">
        <f t="shared" ca="1" si="145"/>
        <v>7.3078987867780483E-3</v>
      </c>
    </row>
    <row r="4651" spans="2:8">
      <c r="B4651" s="293">
        <f>'Historical VAR Data'!B3639</f>
        <v>40330</v>
      </c>
      <c r="C4651" s="292" t="str">
        <f>'Historical VAR Data'!F3639</f>
        <v>94.80</v>
      </c>
      <c r="D4651" s="329">
        <f t="shared" si="144"/>
        <v>0.17167222840192808</v>
      </c>
      <c r="E4651" s="329">
        <v>-2.2680412371134051E-2</v>
      </c>
      <c r="G4651">
        <v>4640</v>
      </c>
      <c r="H4651">
        <f t="shared" ca="1" si="145"/>
        <v>-1.1463785330645244E-2</v>
      </c>
    </row>
    <row r="4652" spans="2:8">
      <c r="B4652" s="293">
        <f>'Historical VAR Data'!B3165</f>
        <v>41025</v>
      </c>
      <c r="C4652" s="292" t="str">
        <f>'Historical VAR Data'!F3165</f>
        <v>80.91</v>
      </c>
      <c r="D4652" s="329">
        <f t="shared" si="144"/>
        <v>0.88031605856379258</v>
      </c>
      <c r="E4652" s="329">
        <v>-2.2708056528566369E-2</v>
      </c>
      <c r="G4652">
        <v>4641</v>
      </c>
      <c r="H4652">
        <f t="shared" ca="1" si="145"/>
        <v>9.418381964968206E-3</v>
      </c>
    </row>
    <row r="4653" spans="2:8">
      <c r="B4653" s="293">
        <f>'Historical VAR Data'!B4774</f>
        <v>38643</v>
      </c>
      <c r="C4653" s="292" t="str">
        <f>'Historical VAR Data'!F4774</f>
        <v>43.03</v>
      </c>
      <c r="D4653" s="329">
        <f t="shared" si="144"/>
        <v>-0.88106360043118925</v>
      </c>
      <c r="E4653" s="329">
        <v>-2.2711787417669771E-2</v>
      </c>
      <c r="G4653">
        <v>4642</v>
      </c>
      <c r="H4653">
        <f t="shared" ca="1" si="145"/>
        <v>1.8478174356970242E-2</v>
      </c>
    </row>
    <row r="4654" spans="2:8">
      <c r="B4654" s="293">
        <f>'Historical VAR Data'!B165</f>
        <v>45474</v>
      </c>
      <c r="C4654" s="292" t="str">
        <f>'Historical VAR Data'!F165</f>
        <v>361.79</v>
      </c>
      <c r="D4654" s="329">
        <f t="shared" si="144"/>
        <v>1.8130782987326024</v>
      </c>
      <c r="E4654" s="329">
        <v>-2.271745002701234E-2</v>
      </c>
      <c r="G4654">
        <v>4643</v>
      </c>
      <c r="H4654">
        <f t="shared" ca="1" si="145"/>
        <v>-1.7154588902506873E-2</v>
      </c>
    </row>
    <row r="4655" spans="2:8">
      <c r="B4655" s="293">
        <f>'Historical VAR Data'!B829</f>
        <v>44489</v>
      </c>
      <c r="C4655" s="292" t="str">
        <f>'Historical VAR Data'!F829</f>
        <v>128.61</v>
      </c>
      <c r="D4655" s="329">
        <f t="shared" si="144"/>
        <v>3.5340524875221498E-2</v>
      </c>
      <c r="E4655" s="329">
        <v>-2.2720364741641193E-2</v>
      </c>
      <c r="G4655">
        <v>4644</v>
      </c>
      <c r="H4655">
        <f t="shared" ca="1" si="145"/>
        <v>2.2867416094569198E-2</v>
      </c>
    </row>
    <row r="4656" spans="2:8">
      <c r="B4656" s="293">
        <f>'Historical VAR Data'!B664</f>
        <v>44732</v>
      </c>
      <c r="C4656" s="292" t="str">
        <f>'Historical VAR Data'!F664</f>
        <v>124.22</v>
      </c>
      <c r="D4656" s="329">
        <f t="shared" si="144"/>
        <v>0.60677790712715041</v>
      </c>
      <c r="E4656" s="329">
        <v>-2.2736212729132253E-2</v>
      </c>
      <c r="G4656">
        <v>4645</v>
      </c>
      <c r="H4656">
        <f t="shared" ca="1" si="145"/>
        <v>4.6745443506872555E-2</v>
      </c>
    </row>
    <row r="4657" spans="2:8">
      <c r="B4657" s="293">
        <f>'Historical VAR Data'!B2420</f>
        <v>42136</v>
      </c>
      <c r="C4657" s="292" t="str">
        <f>'Historical VAR Data'!F2420</f>
        <v>77.31</v>
      </c>
      <c r="D4657" s="329">
        <f t="shared" si="144"/>
        <v>-1.6287059422318374E-2</v>
      </c>
      <c r="E4657" s="329">
        <v>-2.2753128555176302E-2</v>
      </c>
      <c r="G4657">
        <v>4646</v>
      </c>
      <c r="H4657">
        <f t="shared" ca="1" si="145"/>
        <v>1.5503268047690567E-2</v>
      </c>
    </row>
    <row r="4658" spans="2:8">
      <c r="B4658" s="293">
        <f>'Historical VAR Data'!B2449</f>
        <v>42089</v>
      </c>
      <c r="C4658" s="292" t="str">
        <f>'Historical VAR Data'!F2449</f>
        <v>78.59</v>
      </c>
      <c r="D4658" s="329">
        <f t="shared" si="144"/>
        <v>-8.9550509731232505E-2</v>
      </c>
      <c r="E4658" s="329">
        <v>-2.2755533449390679E-2</v>
      </c>
      <c r="G4658">
        <v>4647</v>
      </c>
      <c r="H4658">
        <f t="shared" ca="1" si="145"/>
        <v>4.6062944300765161E-4</v>
      </c>
    </row>
    <row r="4659" spans="2:8">
      <c r="B4659" s="293">
        <f>'Historical VAR Data'!B3346</f>
        <v>40752</v>
      </c>
      <c r="C4659" s="292" t="str">
        <f>'Historical VAR Data'!F3346</f>
        <v>86.32</v>
      </c>
      <c r="D4659" s="329">
        <f t="shared" si="144"/>
        <v>-0.10465719323721609</v>
      </c>
      <c r="E4659" s="329">
        <v>-2.2755575682101271E-2</v>
      </c>
      <c r="G4659">
        <v>4648</v>
      </c>
      <c r="H4659">
        <f t="shared" ca="1" si="145"/>
        <v>1.189973799687662E-2</v>
      </c>
    </row>
    <row r="4660" spans="2:8">
      <c r="B4660" s="293">
        <f>'Historical VAR Data'!B1743</f>
        <v>43133</v>
      </c>
      <c r="C4660" s="292" t="str">
        <f>'Historical VAR Data'!F1743</f>
        <v>96.41</v>
      </c>
      <c r="D4660" s="329">
        <f t="shared" si="144"/>
        <v>0.14419653453596001</v>
      </c>
      <c r="E4660" s="329">
        <v>-2.2805594972633288E-2</v>
      </c>
      <c r="G4660">
        <v>4649</v>
      </c>
      <c r="H4660">
        <f t="shared" ca="1" si="145"/>
        <v>8.0770175216220638E-3</v>
      </c>
    </row>
    <row r="4661" spans="2:8">
      <c r="B4661" s="293">
        <f>'Historical VAR Data'!B2435</f>
        <v>42114</v>
      </c>
      <c r="C4661" s="292" t="str">
        <f>'Historical VAR Data'!F2435</f>
        <v>84.26</v>
      </c>
      <c r="D4661" s="329">
        <f t="shared" si="144"/>
        <v>6.931166347992331E-3</v>
      </c>
      <c r="E4661" s="329">
        <v>-2.2845877304882276E-2</v>
      </c>
      <c r="G4661">
        <v>4650</v>
      </c>
      <c r="H4661">
        <f t="shared" ca="1" si="145"/>
        <v>-1.5222305996981537E-2</v>
      </c>
    </row>
    <row r="4662" spans="2:8">
      <c r="B4662" s="293">
        <f>'Historical VAR Data'!B2143</f>
        <v>42544</v>
      </c>
      <c r="C4662" s="292" t="str">
        <f>'Historical VAR Data'!F2143</f>
        <v>83.68</v>
      </c>
      <c r="D4662" s="329">
        <f t="shared" si="144"/>
        <v>3.7569745815251097E-2</v>
      </c>
      <c r="E4662" s="329">
        <v>-2.2886501634750044E-2</v>
      </c>
      <c r="G4662">
        <v>4651</v>
      </c>
      <c r="H4662">
        <f t="shared" ca="1" si="145"/>
        <v>-2.1477611598002275E-3</v>
      </c>
    </row>
    <row r="4663" spans="2:8">
      <c r="B4663" s="293">
        <f>'Historical VAR Data'!B1236</f>
        <v>43889</v>
      </c>
      <c r="C4663" s="292" t="str">
        <f>'Historical VAR Data'!F1236</f>
        <v>80.65</v>
      </c>
      <c r="D4663" s="329">
        <f t="shared" si="144"/>
        <v>6.8353424294608708E-2</v>
      </c>
      <c r="E4663" s="329">
        <v>-2.289798885388903E-2</v>
      </c>
      <c r="G4663">
        <v>4652</v>
      </c>
      <c r="H4663">
        <f t="shared" ca="1" si="145"/>
        <v>-7.8122213463599792E-3</v>
      </c>
    </row>
    <row r="4664" spans="2:8">
      <c r="B4664" s="293">
        <f>'Historical VAR Data'!B2797</f>
        <v>41570</v>
      </c>
      <c r="C4664" s="292" t="str">
        <f>'Historical VAR Data'!F2797</f>
        <v>75.49</v>
      </c>
      <c r="D4664" s="329">
        <f t="shared" si="144"/>
        <v>-4.1640218357242624E-2</v>
      </c>
      <c r="E4664" s="329">
        <v>-2.2909655707999094E-2</v>
      </c>
      <c r="G4664">
        <v>4653</v>
      </c>
      <c r="H4664">
        <f t="shared" ca="1" si="145"/>
        <v>6.6131042392879851E-3</v>
      </c>
    </row>
    <row r="4665" spans="2:8">
      <c r="B4665" s="293">
        <f>'Historical VAR Data'!B2186</f>
        <v>42485</v>
      </c>
      <c r="C4665" s="292" t="str">
        <f>'Historical VAR Data'!F2186</f>
        <v>78.77</v>
      </c>
      <c r="D4665" s="329">
        <f t="shared" si="144"/>
        <v>3.4813452443510133E-2</v>
      </c>
      <c r="E4665" s="329">
        <v>-2.2947159513768401E-2</v>
      </c>
      <c r="G4665">
        <v>4654</v>
      </c>
      <c r="H4665">
        <f t="shared" ca="1" si="145"/>
        <v>1.6480080258179906E-2</v>
      </c>
    </row>
    <row r="4666" spans="2:8">
      <c r="B4666" s="293">
        <f>'Historical VAR Data'!B2491</f>
        <v>42026</v>
      </c>
      <c r="C4666" s="292" t="str">
        <f>'Historical VAR Data'!F2491</f>
        <v>76.12</v>
      </c>
      <c r="D4666" s="329">
        <f t="shared" si="144"/>
        <v>-9.9278191929949119E-2</v>
      </c>
      <c r="E4666" s="329">
        <v>-2.2975227826979746E-2</v>
      </c>
      <c r="G4666">
        <v>4655</v>
      </c>
      <c r="H4666">
        <f t="shared" ca="1" si="145"/>
        <v>6.476858886521485E-3</v>
      </c>
    </row>
    <row r="4667" spans="2:8">
      <c r="B4667" s="293">
        <f>'Historical VAR Data'!B2072</f>
        <v>42649</v>
      </c>
      <c r="C4667" s="292" t="str">
        <f>'Historical VAR Data'!F2072</f>
        <v>84.51</v>
      </c>
      <c r="D4667" s="329">
        <f t="shared" si="144"/>
        <v>0.18543975312105482</v>
      </c>
      <c r="E4667" s="329">
        <v>-2.3005780346820749E-2</v>
      </c>
      <c r="G4667">
        <v>4656</v>
      </c>
      <c r="H4667">
        <f t="shared" ca="1" si="145"/>
        <v>1.5204458851742317E-3</v>
      </c>
    </row>
    <row r="4668" spans="2:8">
      <c r="B4668" s="293">
        <f>'Historical VAR Data'!B1155</f>
        <v>44013</v>
      </c>
      <c r="C4668" s="292" t="str">
        <f>'Historical VAR Data'!F1155</f>
        <v>71.29</v>
      </c>
      <c r="D4668" s="329">
        <f t="shared" si="144"/>
        <v>-5.6136634449887396E-2</v>
      </c>
      <c r="E4668" s="329">
        <v>-2.3023160202822978E-2</v>
      </c>
      <c r="G4668">
        <v>4657</v>
      </c>
      <c r="H4668">
        <f t="shared" ca="1" si="145"/>
        <v>4.3261095050973593E-2</v>
      </c>
    </row>
    <row r="4669" spans="2:8">
      <c r="B4669" s="293">
        <f>'Historical VAR Data'!B2419</f>
        <v>42137</v>
      </c>
      <c r="C4669" s="292" t="str">
        <f>'Historical VAR Data'!F2419</f>
        <v>75.53</v>
      </c>
      <c r="D4669" s="329">
        <f t="shared" si="144"/>
        <v>-0.11764018691588778</v>
      </c>
      <c r="E4669" s="329">
        <v>-2.3024188332686601E-2</v>
      </c>
      <c r="G4669">
        <v>4658</v>
      </c>
      <c r="H4669">
        <f t="shared" ca="1" si="145"/>
        <v>-2.6666085049189565E-2</v>
      </c>
    </row>
    <row r="4670" spans="2:8">
      <c r="B4670" s="293">
        <f>'Historical VAR Data'!B3279</f>
        <v>40856</v>
      </c>
      <c r="C4670" s="292" t="str">
        <f>'Historical VAR Data'!F3279</f>
        <v>85.60</v>
      </c>
      <c r="D4670" s="329">
        <f t="shared" si="144"/>
        <v>0.12247574088644098</v>
      </c>
      <c r="E4670" s="329">
        <v>-2.3054097238073615E-2</v>
      </c>
      <c r="G4670">
        <v>4659</v>
      </c>
      <c r="H4670">
        <f t="shared" ca="1" si="145"/>
        <v>1.0789343132435269E-2</v>
      </c>
    </row>
    <row r="4671" spans="2:8">
      <c r="B4671" s="293">
        <f>'Historical VAR Data'!B2657</f>
        <v>41779</v>
      </c>
      <c r="C4671" s="292" t="str">
        <f>'Historical VAR Data'!F2657</f>
        <v>76.26</v>
      </c>
      <c r="D4671" s="329">
        <f t="shared" si="144"/>
        <v>-8.6159376872378637E-2</v>
      </c>
      <c r="E4671" s="329">
        <v>-2.3059185242121409E-2</v>
      </c>
      <c r="G4671">
        <v>4660</v>
      </c>
      <c r="H4671">
        <f t="shared" ca="1" si="145"/>
        <v>2.3667789119353306E-3</v>
      </c>
    </row>
    <row r="4672" spans="2:8">
      <c r="B4672" s="293">
        <f>'Historical VAR Data'!B1254</f>
        <v>43864</v>
      </c>
      <c r="C4672" s="292" t="str">
        <f>'Historical VAR Data'!F1254</f>
        <v>83.45</v>
      </c>
      <c r="D4672" s="329">
        <f t="shared" si="144"/>
        <v>-0.77422758508738709</v>
      </c>
      <c r="E4672" s="329">
        <v>-2.3062514633575261E-2</v>
      </c>
      <c r="G4672">
        <v>4661</v>
      </c>
      <c r="H4672">
        <f t="shared" ca="1" si="145"/>
        <v>8.9640172948040071E-3</v>
      </c>
    </row>
    <row r="4673" spans="2:8">
      <c r="B4673" s="293">
        <f>'Historical VAR Data'!B70</f>
        <v>45610</v>
      </c>
      <c r="C4673" s="292" t="str">
        <f>'Historical VAR Data'!F70</f>
        <v>369.62</v>
      </c>
      <c r="D4673" s="329">
        <f t="shared" si="144"/>
        <v>3.4372148859543818</v>
      </c>
      <c r="E4673" s="329">
        <v>-2.3202959830866735E-2</v>
      </c>
      <c r="G4673">
        <v>4662</v>
      </c>
      <c r="H4673">
        <f t="shared" ca="1" si="145"/>
        <v>-1.4698766066168654E-2</v>
      </c>
    </row>
    <row r="4674" spans="2:8">
      <c r="B4674" s="293">
        <f>'Historical VAR Data'!B3929</f>
        <v>39897</v>
      </c>
      <c r="C4674" s="292" t="str">
        <f>'Historical VAR Data'!F3929</f>
        <v>83.30</v>
      </c>
      <c r="D4674" s="329">
        <f t="shared" si="144"/>
        <v>-3.8772213247172851E-2</v>
      </c>
      <c r="E4674" s="329">
        <v>-2.3217636022514119E-2</v>
      </c>
      <c r="G4674">
        <v>4663</v>
      </c>
      <c r="H4674">
        <f t="shared" ca="1" si="145"/>
        <v>-5.3669052348466334E-3</v>
      </c>
    </row>
    <row r="4675" spans="2:8">
      <c r="B4675" s="293">
        <f>'Historical VAR Data'!B3341</f>
        <v>40759</v>
      </c>
      <c r="C4675" s="292" t="str">
        <f>'Historical VAR Data'!F3341</f>
        <v>86.66</v>
      </c>
      <c r="D4675" s="329">
        <f t="shared" si="144"/>
        <v>0.19944636678200686</v>
      </c>
      <c r="E4675" s="329">
        <v>-2.3219116321009946E-2</v>
      </c>
      <c r="G4675">
        <v>4664</v>
      </c>
      <c r="H4675">
        <f t="shared" ca="1" si="145"/>
        <v>2.3529990922151463E-2</v>
      </c>
    </row>
    <row r="4676" spans="2:8">
      <c r="B4676" s="293">
        <f>'Historical VAR Data'!B2279</f>
        <v>42342</v>
      </c>
      <c r="C4676" s="292" t="str">
        <f>'Historical VAR Data'!F2279</f>
        <v>72.25</v>
      </c>
      <c r="D4676" s="329">
        <f t="shared" si="144"/>
        <v>5.5823469238637916E-2</v>
      </c>
      <c r="E4676" s="329">
        <v>-2.3252670001351883E-2</v>
      </c>
      <c r="G4676">
        <v>4665</v>
      </c>
      <c r="H4676">
        <f t="shared" ca="1" si="145"/>
        <v>-5.7478171783520915E-3</v>
      </c>
    </row>
    <row r="4677" spans="2:8">
      <c r="B4677" s="293">
        <f>'Historical VAR Data'!B2748</f>
        <v>41642</v>
      </c>
      <c r="C4677" s="292" t="str">
        <f>'Historical VAR Data'!F2748</f>
        <v>68.43</v>
      </c>
      <c r="D4677" s="329">
        <f t="shared" si="144"/>
        <v>0.5727418984141579</v>
      </c>
      <c r="E4677" s="329">
        <v>-2.3265772195261138E-2</v>
      </c>
      <c r="G4677">
        <v>4666</v>
      </c>
      <c r="H4677">
        <f t="shared" ca="1" si="145"/>
        <v>-2.1459215177878845E-3</v>
      </c>
    </row>
    <row r="4678" spans="2:8">
      <c r="B4678" s="293">
        <f>'Historical VAR Data'!B4760</f>
        <v>38665</v>
      </c>
      <c r="C4678" s="292" t="str">
        <f>'Historical VAR Data'!F4760</f>
        <v>43.51</v>
      </c>
      <c r="D4678" s="329">
        <f t="shared" si="144"/>
        <v>-0.46383240911891566</v>
      </c>
      <c r="E4678" s="329">
        <v>-2.3344556677889993E-2</v>
      </c>
      <c r="G4678">
        <v>4667</v>
      </c>
      <c r="H4678">
        <f t="shared" ca="1" si="145"/>
        <v>1.0846329657128929E-2</v>
      </c>
    </row>
    <row r="4679" spans="2:8">
      <c r="B4679" s="293">
        <f>'Historical VAR Data'!B3274</f>
        <v>40864</v>
      </c>
      <c r="C4679" s="292" t="str">
        <f>'Historical VAR Data'!F3274</f>
        <v>81.15</v>
      </c>
      <c r="D4679" s="329">
        <f t="shared" si="144"/>
        <v>0.34733521500913184</v>
      </c>
      <c r="E4679" s="329">
        <v>-2.3348176675893582E-2</v>
      </c>
      <c r="G4679">
        <v>4668</v>
      </c>
      <c r="H4679">
        <f t="shared" ca="1" si="145"/>
        <v>1.7689661510046542E-2</v>
      </c>
    </row>
    <row r="4680" spans="2:8">
      <c r="B4680" s="293">
        <f>'Historical VAR Data'!B4651</f>
        <v>38828</v>
      </c>
      <c r="C4680" s="292" t="str">
        <f>'Historical VAR Data'!F4651</f>
        <v>60.23</v>
      </c>
      <c r="D4680" s="329">
        <f t="shared" si="144"/>
        <v>-0.38578421374668576</v>
      </c>
      <c r="E4680" s="329">
        <v>-2.335008918436849E-2</v>
      </c>
      <c r="G4680">
        <v>4669</v>
      </c>
      <c r="H4680">
        <f t="shared" ca="1" si="145"/>
        <v>-7.0666965972871589E-3</v>
      </c>
    </row>
    <row r="4681" spans="2:8">
      <c r="B4681" s="293">
        <f>'Historical VAR Data'!B1578</f>
        <v>43378</v>
      </c>
      <c r="C4681" s="292" t="str">
        <f>'Historical VAR Data'!F1578</f>
        <v>98.06</v>
      </c>
      <c r="D4681" s="329">
        <f t="shared" si="144"/>
        <v>0.28283621140764004</v>
      </c>
      <c r="E4681" s="329">
        <v>-2.3404043421969868E-2</v>
      </c>
      <c r="G4681">
        <v>4670</v>
      </c>
      <c r="H4681">
        <f t="shared" ca="1" si="145"/>
        <v>-1.4220190326729897E-2</v>
      </c>
    </row>
    <row r="4682" spans="2:8">
      <c r="B4682" s="293">
        <f>'Historical VAR Data'!B2972</f>
        <v>41311</v>
      </c>
      <c r="C4682" s="292" t="str">
        <f>'Historical VAR Data'!F2972</f>
        <v>76.44</v>
      </c>
      <c r="D4682" s="329">
        <f t="shared" si="144"/>
        <v>0.86940572267057947</v>
      </c>
      <c r="E4682" s="329">
        <v>-2.3505365355135456E-2</v>
      </c>
      <c r="G4682">
        <v>4671</v>
      </c>
      <c r="H4682">
        <f t="shared" ca="1" si="145"/>
        <v>-1.1536966876419356E-2</v>
      </c>
    </row>
    <row r="4683" spans="2:8">
      <c r="B4683" s="293">
        <f>'Historical VAR Data'!B4831</f>
        <v>38559</v>
      </c>
      <c r="C4683" s="292" t="str">
        <f>'Historical VAR Data'!F4831</f>
        <v>40.89</v>
      </c>
      <c r="D4683" s="329">
        <f t="shared" si="144"/>
        <v>8.8948069241012076E-2</v>
      </c>
      <c r="E4683" s="329">
        <v>-2.3638968481375405E-2</v>
      </c>
      <c r="G4683">
        <v>4672</v>
      </c>
      <c r="H4683">
        <f t="shared" ca="1" si="145"/>
        <v>-7.4723943524859912E-3</v>
      </c>
    </row>
    <row r="4684" spans="2:8">
      <c r="B4684" s="293">
        <f>'Historical VAR Data'!B4844</f>
        <v>38540</v>
      </c>
      <c r="C4684" s="292" t="str">
        <f>'Historical VAR Data'!F4844</f>
        <v>37.55</v>
      </c>
      <c r="D4684" s="329">
        <f t="shared" ref="D4684:D4747" si="146">(C4684-C4685)/C4685</f>
        <v>-0.40462977643887749</v>
      </c>
      <c r="E4684" s="329">
        <v>-2.366094643785761E-2</v>
      </c>
      <c r="G4684">
        <v>4673</v>
      </c>
      <c r="H4684">
        <f t="shared" ca="1" si="145"/>
        <v>-1.8543572924751811E-2</v>
      </c>
    </row>
    <row r="4685" spans="2:8">
      <c r="B4685" s="293">
        <f>'Historical VAR Data'!B4011</f>
        <v>39771</v>
      </c>
      <c r="C4685" s="292" t="str">
        <f>'Historical VAR Data'!F4011</f>
        <v>63.07</v>
      </c>
      <c r="D4685" s="329">
        <f t="shared" si="146"/>
        <v>-0.33400211193241819</v>
      </c>
      <c r="E4685" s="329">
        <v>-2.36842105263157E-2</v>
      </c>
      <c r="G4685">
        <v>4674</v>
      </c>
      <c r="H4685">
        <f t="shared" ref="H4685:H4748" ca="1" si="147">_xlfn.NORM.INV(RAND(),N$12,N$13)</f>
        <v>3.0978175161131716E-2</v>
      </c>
    </row>
    <row r="4686" spans="2:8">
      <c r="B4686" s="293">
        <f>'Historical VAR Data'!B1436</f>
        <v>43594</v>
      </c>
      <c r="C4686" s="292" t="str">
        <f>'Historical VAR Data'!F1436</f>
        <v>94.70</v>
      </c>
      <c r="D4686" s="329">
        <f t="shared" si="146"/>
        <v>0.10773189846765714</v>
      </c>
      <c r="E4686" s="329">
        <v>-2.3711340206185538E-2</v>
      </c>
      <c r="G4686">
        <v>4675</v>
      </c>
      <c r="H4686">
        <f t="shared" ca="1" si="147"/>
        <v>1.3028231534143678E-3</v>
      </c>
    </row>
    <row r="4687" spans="2:8">
      <c r="B4687" s="293">
        <f>'Historical VAR Data'!B3374</f>
        <v>40714</v>
      </c>
      <c r="C4687" s="292" t="str">
        <f>'Historical VAR Data'!F3374</f>
        <v>85.49</v>
      </c>
      <c r="D4687" s="329">
        <f t="shared" si="146"/>
        <v>1.3919977616116392</v>
      </c>
      <c r="E4687" s="329">
        <v>-2.3752426630124453E-2</v>
      </c>
      <c r="G4687">
        <v>4676</v>
      </c>
      <c r="H4687">
        <f t="shared" ca="1" si="147"/>
        <v>-2.7623478819857491E-2</v>
      </c>
    </row>
    <row r="4688" spans="2:8">
      <c r="B4688" s="293">
        <f>'Historical VAR Data'!B4861</f>
        <v>38517</v>
      </c>
      <c r="C4688" s="292" t="str">
        <f>'Historical VAR Data'!F4861</f>
        <v>35.74</v>
      </c>
      <c r="D4688" s="329">
        <f t="shared" si="146"/>
        <v>-0.57069069069069067</v>
      </c>
      <c r="E4688" s="329">
        <v>-2.376399890740228E-2</v>
      </c>
      <c r="G4688">
        <v>4677</v>
      </c>
      <c r="H4688">
        <f t="shared" ca="1" si="147"/>
        <v>-5.5981974620270046E-4</v>
      </c>
    </row>
    <row r="4689" spans="2:8">
      <c r="B4689" s="293">
        <f>'Historical VAR Data'!B3962</f>
        <v>39847</v>
      </c>
      <c r="C4689" s="292" t="str">
        <f>'Historical VAR Data'!F3962</f>
        <v>83.25</v>
      </c>
      <c r="D4689" s="329">
        <f t="shared" si="146"/>
        <v>-0.78940578280336948</v>
      </c>
      <c r="E4689" s="329">
        <v>-2.380393996247656E-2</v>
      </c>
      <c r="G4689">
        <v>4678</v>
      </c>
      <c r="H4689">
        <f t="shared" ca="1" si="147"/>
        <v>-9.3670526235957348E-3</v>
      </c>
    </row>
    <row r="4690" spans="2:8">
      <c r="B4690" s="293">
        <f>'Historical VAR Data'!B136</f>
        <v>45516</v>
      </c>
      <c r="C4690" s="292" t="str">
        <f>'Historical VAR Data'!F136</f>
        <v>395.31</v>
      </c>
      <c r="D4690" s="329">
        <f t="shared" si="146"/>
        <v>2.9186161776367965</v>
      </c>
      <c r="E4690" s="329">
        <v>-2.3877722356659626E-2</v>
      </c>
      <c r="G4690">
        <v>4679</v>
      </c>
      <c r="H4690">
        <f t="shared" ca="1" si="147"/>
        <v>-2.3934471561751037E-2</v>
      </c>
    </row>
    <row r="4691" spans="2:8">
      <c r="B4691" s="293">
        <f>'Historical VAR Data'!B3881</f>
        <v>39972</v>
      </c>
      <c r="C4691" s="292" t="str">
        <f>'Historical VAR Data'!F3881</f>
        <v>100.88</v>
      </c>
      <c r="D4691" s="329">
        <f t="shared" si="146"/>
        <v>0.21162623108335321</v>
      </c>
      <c r="E4691" s="329">
        <v>-2.3899371069182381E-2</v>
      </c>
      <c r="G4691">
        <v>4680</v>
      </c>
      <c r="H4691">
        <f t="shared" ca="1" si="147"/>
        <v>2.3773764227333561E-2</v>
      </c>
    </row>
    <row r="4692" spans="2:8">
      <c r="B4692" s="293">
        <f>'Historical VAR Data'!B1292</f>
        <v>43809</v>
      </c>
      <c r="C4692" s="292" t="str">
        <f>'Historical VAR Data'!F1292</f>
        <v>83.26</v>
      </c>
      <c r="D4692" s="329">
        <f t="shared" si="146"/>
        <v>0.1884099343419926</v>
      </c>
      <c r="E4692" s="329">
        <v>-2.3915592028135899E-2</v>
      </c>
      <c r="G4692">
        <v>4681</v>
      </c>
      <c r="H4692">
        <f t="shared" ca="1" si="147"/>
        <v>3.2022480312417341E-2</v>
      </c>
    </row>
    <row r="4693" spans="2:8">
      <c r="B4693" s="293">
        <f>'Historical VAR Data'!B2749</f>
        <v>41641</v>
      </c>
      <c r="C4693" s="292" t="str">
        <f>'Historical VAR Data'!F2749</f>
        <v>70.06</v>
      </c>
      <c r="D4693" s="329">
        <f t="shared" si="146"/>
        <v>-0.17952921887808876</v>
      </c>
      <c r="E4693" s="329">
        <v>-2.3962106436333223E-2</v>
      </c>
      <c r="G4693">
        <v>4682</v>
      </c>
      <c r="H4693">
        <f t="shared" ca="1" si="147"/>
        <v>-2.2797616771852176E-2</v>
      </c>
    </row>
    <row r="4694" spans="2:8">
      <c r="B4694" s="293">
        <f>'Historical VAR Data'!B4198</f>
        <v>39490</v>
      </c>
      <c r="C4694" s="292" t="str">
        <f>'Historical VAR Data'!F4198</f>
        <v>85.39</v>
      </c>
      <c r="D4694" s="329">
        <f t="shared" si="146"/>
        <v>-0.37287015276145707</v>
      </c>
      <c r="E4694" s="329">
        <v>-2.400274317064801E-2</v>
      </c>
      <c r="G4694">
        <v>4683</v>
      </c>
      <c r="H4694">
        <f t="shared" ca="1" si="147"/>
        <v>1.0879217590978617E-2</v>
      </c>
    </row>
    <row r="4695" spans="2:8">
      <c r="B4695" s="293">
        <f>'Historical VAR Data'!B680</f>
        <v>44708</v>
      </c>
      <c r="C4695" s="292" t="str">
        <f>'Historical VAR Data'!F680</f>
        <v>136.16</v>
      </c>
      <c r="D4695" s="329">
        <f t="shared" si="146"/>
        <v>0.55842966693372997</v>
      </c>
      <c r="E4695" s="329">
        <v>-2.4012615583112282E-2</v>
      </c>
      <c r="G4695">
        <v>4684</v>
      </c>
      <c r="H4695">
        <f t="shared" ca="1" si="147"/>
        <v>-2.4519071132735278E-2</v>
      </c>
    </row>
    <row r="4696" spans="2:8">
      <c r="B4696" s="293">
        <f>'Historical VAR Data'!B4163</f>
        <v>39542</v>
      </c>
      <c r="C4696" s="292" t="str">
        <f>'Historical VAR Data'!F4163</f>
        <v>87.37</v>
      </c>
      <c r="D4696" s="329">
        <f t="shared" si="146"/>
        <v>0.50689893066574698</v>
      </c>
      <c r="E4696" s="329">
        <v>-2.4016979445933777E-2</v>
      </c>
      <c r="G4696">
        <v>4685</v>
      </c>
      <c r="H4696">
        <f t="shared" ca="1" si="147"/>
        <v>7.6140284576238348E-3</v>
      </c>
    </row>
    <row r="4697" spans="2:8">
      <c r="B4697" s="293">
        <f>'Historical VAR Data'!B4536</f>
        <v>38994</v>
      </c>
      <c r="C4697" s="292" t="str">
        <f>'Historical VAR Data'!F4536</f>
        <v>57.98</v>
      </c>
      <c r="D4697" s="329">
        <f t="shared" si="146"/>
        <v>-0.19169106371113909</v>
      </c>
      <c r="E4697" s="329">
        <v>-2.4070021881838072E-2</v>
      </c>
      <c r="G4697">
        <v>4686</v>
      </c>
      <c r="H4697">
        <f t="shared" ca="1" si="147"/>
        <v>-2.1443962736786108E-3</v>
      </c>
    </row>
    <row r="4698" spans="2:8">
      <c r="B4698" s="293">
        <f>'Historical VAR Data'!B2303</f>
        <v>42305</v>
      </c>
      <c r="C4698" s="292" t="str">
        <f>'Historical VAR Data'!F2303</f>
        <v>71.73</v>
      </c>
      <c r="D4698" s="329">
        <f t="shared" si="146"/>
        <v>-0.26028668660410431</v>
      </c>
      <c r="E4698" s="329">
        <v>-2.408163265306117E-2</v>
      </c>
      <c r="G4698">
        <v>4687</v>
      </c>
      <c r="H4698">
        <f t="shared" ca="1" si="147"/>
        <v>-1.6057537427103751E-3</v>
      </c>
    </row>
    <row r="4699" spans="2:8">
      <c r="B4699" s="293">
        <f>'Historical VAR Data'!B3832</f>
        <v>40039</v>
      </c>
      <c r="C4699" s="292" t="str">
        <f>'Historical VAR Data'!F3832</f>
        <v>96.97</v>
      </c>
      <c r="D4699" s="329">
        <f t="shared" si="146"/>
        <v>0.37351274787535421</v>
      </c>
      <c r="E4699" s="329">
        <v>-2.4152158599174859E-2</v>
      </c>
      <c r="G4699">
        <v>4688</v>
      </c>
      <c r="H4699">
        <f t="shared" ca="1" si="147"/>
        <v>1.633311073304992E-3</v>
      </c>
    </row>
    <row r="4700" spans="2:8">
      <c r="B4700" s="293">
        <f>'Historical VAR Data'!B4372</f>
        <v>39239</v>
      </c>
      <c r="C4700" s="292" t="str">
        <f>'Historical VAR Data'!F4372</f>
        <v>70.60</v>
      </c>
      <c r="D4700" s="329">
        <f t="shared" si="146"/>
        <v>-2.687801516195731E-2</v>
      </c>
      <c r="E4700" s="329">
        <v>-2.4187975120939877E-2</v>
      </c>
      <c r="G4700">
        <v>4689</v>
      </c>
      <c r="H4700">
        <f t="shared" ca="1" si="147"/>
        <v>6.1546122381404642E-3</v>
      </c>
    </row>
    <row r="4701" spans="2:8">
      <c r="B4701" s="293">
        <f>'Historical VAR Data'!B1107</f>
        <v>44081</v>
      </c>
      <c r="C4701" s="292" t="str">
        <f>'Historical VAR Data'!F1107</f>
        <v>72.55</v>
      </c>
      <c r="D4701" s="329">
        <f t="shared" si="146"/>
        <v>1.1431757981318739E-2</v>
      </c>
      <c r="E4701" s="329">
        <v>-2.4209818426361766E-2</v>
      </c>
      <c r="G4701">
        <v>4690</v>
      </c>
      <c r="H4701">
        <f t="shared" ca="1" si="147"/>
        <v>2.3459637904646252E-2</v>
      </c>
    </row>
    <row r="4702" spans="2:8">
      <c r="B4702" s="293">
        <f>'Historical VAR Data'!B1057</f>
        <v>44152</v>
      </c>
      <c r="C4702" s="292" t="str">
        <f>'Historical VAR Data'!F1057</f>
        <v>71.73</v>
      </c>
      <c r="D4702" s="329">
        <f t="shared" si="146"/>
        <v>-0.2736202531645569</v>
      </c>
      <c r="E4702" s="329">
        <v>-2.421439259964632E-2</v>
      </c>
      <c r="G4702">
        <v>4691</v>
      </c>
      <c r="H4702">
        <f t="shared" ca="1" si="147"/>
        <v>-2.1224616567715578E-2</v>
      </c>
    </row>
    <row r="4703" spans="2:8">
      <c r="B4703" s="293">
        <f>'Historical VAR Data'!B891</f>
        <v>44397</v>
      </c>
      <c r="C4703" s="292" t="str">
        <f>'Historical VAR Data'!F891</f>
        <v>98.75</v>
      </c>
      <c r="D4703" s="329">
        <f t="shared" si="146"/>
        <v>3.4681475272422491E-2</v>
      </c>
      <c r="E4703" s="329">
        <v>-2.4305898626617861E-2</v>
      </c>
      <c r="G4703">
        <v>4692</v>
      </c>
      <c r="H4703">
        <f t="shared" ca="1" si="147"/>
        <v>1.4894759092709993E-2</v>
      </c>
    </row>
    <row r="4704" spans="2:8">
      <c r="B4704" s="293">
        <f>'Historical VAR Data'!B3850</f>
        <v>40015</v>
      </c>
      <c r="C4704" s="292" t="str">
        <f>'Historical VAR Data'!F3850</f>
        <v>95.44</v>
      </c>
      <c r="D4704" s="329">
        <f t="shared" si="146"/>
        <v>8.0004526422994146E-2</v>
      </c>
      <c r="E4704" s="329">
        <v>-2.4330402780617415E-2</v>
      </c>
      <c r="G4704">
        <v>4693</v>
      </c>
      <c r="H4704">
        <f t="shared" ca="1" si="147"/>
        <v>-5.6034376789202674E-3</v>
      </c>
    </row>
    <row r="4705" spans="2:8">
      <c r="B4705" s="293">
        <f>'Historical VAR Data'!B970</f>
        <v>44279</v>
      </c>
      <c r="C4705" s="292" t="str">
        <f>'Historical VAR Data'!F970</f>
        <v>88.37</v>
      </c>
      <c r="D4705" s="329">
        <f t="shared" si="146"/>
        <v>2.3630255994440012E-2</v>
      </c>
      <c r="E4705" s="329">
        <v>-2.4398321925369771E-2</v>
      </c>
      <c r="G4705">
        <v>4694</v>
      </c>
      <c r="H4705">
        <f t="shared" ca="1" si="147"/>
        <v>-1.3612352356924555E-2</v>
      </c>
    </row>
    <row r="4706" spans="2:8">
      <c r="B4706" s="293">
        <f>'Historical VAR Data'!B1518</f>
        <v>43468</v>
      </c>
      <c r="C4706" s="292" t="str">
        <f>'Historical VAR Data'!F1518</f>
        <v>86.33</v>
      </c>
      <c r="D4706" s="329">
        <f t="shared" si="146"/>
        <v>-3.5418994413407838E-2</v>
      </c>
      <c r="E4706" s="329">
        <v>-2.4409537800881419E-2</v>
      </c>
      <c r="G4706">
        <v>4695</v>
      </c>
      <c r="H4706">
        <f t="shared" ca="1" si="147"/>
        <v>1.8723746004660168E-2</v>
      </c>
    </row>
    <row r="4707" spans="2:8">
      <c r="B4707" s="293">
        <f>'Historical VAR Data'!B1264</f>
        <v>43850</v>
      </c>
      <c r="C4707" s="292" t="str">
        <f>'Historical VAR Data'!F1264</f>
        <v>89.50</v>
      </c>
      <c r="D4707" s="329">
        <f t="shared" si="146"/>
        <v>0.19796546647035212</v>
      </c>
      <c r="E4707" s="329">
        <v>-2.44168301722258E-2</v>
      </c>
      <c r="G4707">
        <v>4696</v>
      </c>
      <c r="H4707">
        <f t="shared" ca="1" si="147"/>
        <v>5.0810937380835119E-3</v>
      </c>
    </row>
    <row r="4708" spans="2:8">
      <c r="B4708" s="293">
        <f>'Historical VAR Data'!B2811</f>
        <v>41548</v>
      </c>
      <c r="C4708" s="292" t="str">
        <f>'Historical VAR Data'!F2811</f>
        <v>74.71</v>
      </c>
      <c r="D4708" s="329">
        <f t="shared" si="146"/>
        <v>-0.29050332383665722</v>
      </c>
      <c r="E4708" s="329">
        <v>-2.4418908331157022E-2</v>
      </c>
      <c r="G4708">
        <v>4697</v>
      </c>
      <c r="H4708">
        <f t="shared" ca="1" si="147"/>
        <v>-2.6916067298207993E-3</v>
      </c>
    </row>
    <row r="4709" spans="2:8">
      <c r="B4709" s="293">
        <f>'Historical VAR Data'!B3885</f>
        <v>39966</v>
      </c>
      <c r="C4709" s="292" t="str">
        <f>'Historical VAR Data'!F3885</f>
        <v>105.30</v>
      </c>
      <c r="D4709" s="329">
        <f t="shared" si="146"/>
        <v>0.67169391966978875</v>
      </c>
      <c r="E4709" s="329">
        <v>-2.4458032240133414E-2</v>
      </c>
      <c r="G4709">
        <v>4698</v>
      </c>
      <c r="H4709">
        <f t="shared" ca="1" si="147"/>
        <v>-3.740480497795908E-4</v>
      </c>
    </row>
    <row r="4710" spans="2:8">
      <c r="B4710" s="293">
        <f>'Historical VAR Data'!B4428</f>
        <v>39155</v>
      </c>
      <c r="C4710" s="292" t="str">
        <f>'Historical VAR Data'!F4428</f>
        <v>62.99</v>
      </c>
      <c r="D4710" s="329">
        <f t="shared" si="146"/>
        <v>2.1404248419004381E-2</v>
      </c>
      <c r="E4710" s="329">
        <v>-2.4469567910794354E-2</v>
      </c>
      <c r="G4710">
        <v>4699</v>
      </c>
      <c r="H4710">
        <f t="shared" ca="1" si="147"/>
        <v>1.7854836398509596E-3</v>
      </c>
    </row>
    <row r="4711" spans="2:8">
      <c r="B4711" s="293">
        <f>'Historical VAR Data'!B4652</f>
        <v>38827</v>
      </c>
      <c r="C4711" s="292" t="str">
        <f>'Historical VAR Data'!F4652</f>
        <v>61.67</v>
      </c>
      <c r="D4711" s="329">
        <f t="shared" si="146"/>
        <v>0.70500414708321812</v>
      </c>
      <c r="E4711" s="329">
        <v>-2.4517557734893978E-2</v>
      </c>
      <c r="G4711">
        <v>4700</v>
      </c>
      <c r="H4711">
        <f t="shared" ca="1" si="147"/>
        <v>-1.5303872149532945E-2</v>
      </c>
    </row>
    <row r="4712" spans="2:8">
      <c r="B4712" s="293">
        <f>'Historical VAR Data'!B4903</f>
        <v>38457</v>
      </c>
      <c r="C4712" s="292" t="str">
        <f>'Historical VAR Data'!F4903</f>
        <v>36.17</v>
      </c>
      <c r="D4712" s="329">
        <f t="shared" si="146"/>
        <v>-0.56822251402650115</v>
      </c>
      <c r="E4712" s="329">
        <v>-2.454153182308513E-2</v>
      </c>
      <c r="G4712">
        <v>4701</v>
      </c>
      <c r="H4712">
        <f t="shared" ca="1" si="147"/>
        <v>-6.8205449626387582E-3</v>
      </c>
    </row>
    <row r="4713" spans="2:8">
      <c r="B4713" s="293">
        <f>'Historical VAR Data'!B2653</f>
        <v>41785</v>
      </c>
      <c r="C4713" s="292" t="str">
        <f>'Historical VAR Data'!F2653</f>
        <v>83.77</v>
      </c>
      <c r="D4713" s="329">
        <f t="shared" si="146"/>
        <v>-0.11690912924309513</v>
      </c>
      <c r="E4713" s="329">
        <v>-2.4569166278528173E-2</v>
      </c>
      <c r="G4713">
        <v>4702</v>
      </c>
      <c r="H4713">
        <f t="shared" ca="1" si="147"/>
        <v>8.0997347969379747E-3</v>
      </c>
    </row>
    <row r="4714" spans="2:8">
      <c r="B4714" s="293">
        <f>'Historical VAR Data'!B3485</f>
        <v>40550</v>
      </c>
      <c r="C4714" s="292" t="str">
        <f>'Historical VAR Data'!F3485</f>
        <v>94.86</v>
      </c>
      <c r="D4714" s="329">
        <f t="shared" si="146"/>
        <v>0.30823334712453443</v>
      </c>
      <c r="E4714" s="329">
        <v>-2.4575835475578411E-2</v>
      </c>
      <c r="G4714">
        <v>4703</v>
      </c>
      <c r="H4714">
        <f t="shared" ca="1" si="147"/>
        <v>-1.3106024866544439E-3</v>
      </c>
    </row>
    <row r="4715" spans="2:8">
      <c r="B4715" s="293">
        <f>'Historical VAR Data'!B1202</f>
        <v>43944</v>
      </c>
      <c r="C4715" s="292" t="str">
        <f>'Historical VAR Data'!F1202</f>
        <v>72.51</v>
      </c>
      <c r="D4715" s="329">
        <f t="shared" si="146"/>
        <v>-0.25247422680412368</v>
      </c>
      <c r="E4715" s="329">
        <v>-2.4616626311541542E-2</v>
      </c>
      <c r="G4715">
        <v>4704</v>
      </c>
      <c r="H4715">
        <f t="shared" ca="1" si="147"/>
        <v>1.0581132851654752E-2</v>
      </c>
    </row>
    <row r="4716" spans="2:8">
      <c r="B4716" s="293">
        <f>'Historical VAR Data'!B1437</f>
        <v>43593</v>
      </c>
      <c r="C4716" s="292" t="str">
        <f>'Historical VAR Data'!F1437</f>
        <v>97.00</v>
      </c>
      <c r="D4716" s="329">
        <f t="shared" si="146"/>
        <v>0.30114017437961105</v>
      </c>
      <c r="E4716" s="329">
        <v>-2.4635495223730545E-2</v>
      </c>
      <c r="G4716">
        <v>4705</v>
      </c>
      <c r="H4716">
        <f t="shared" ca="1" si="147"/>
        <v>-7.322490024949624E-3</v>
      </c>
    </row>
    <row r="4717" spans="2:8">
      <c r="B4717" s="293">
        <f>'Historical VAR Data'!B2971</f>
        <v>41312</v>
      </c>
      <c r="C4717" s="292" t="str">
        <f>'Historical VAR Data'!F2971</f>
        <v>74.55</v>
      </c>
      <c r="D4717" s="329">
        <f t="shared" si="146"/>
        <v>4.0257648953302656E-4</v>
      </c>
      <c r="E4717" s="329">
        <v>-2.4725274725274735E-2</v>
      </c>
      <c r="G4717">
        <v>4706</v>
      </c>
      <c r="H4717">
        <f t="shared" ca="1" si="147"/>
        <v>1.8905383542997457E-2</v>
      </c>
    </row>
    <row r="4718" spans="2:8">
      <c r="B4718" s="293">
        <f>'Historical VAR Data'!B2398</f>
        <v>42166</v>
      </c>
      <c r="C4718" s="292" t="str">
        <f>'Historical VAR Data'!F2398</f>
        <v>74.52</v>
      </c>
      <c r="D4718" s="329">
        <f t="shared" si="146"/>
        <v>-3.4715025906735836E-2</v>
      </c>
      <c r="E4718" s="329">
        <v>-2.4734982332155486E-2</v>
      </c>
      <c r="G4718">
        <v>4707</v>
      </c>
      <c r="H4718">
        <f t="shared" ca="1" si="147"/>
        <v>1.148518647744917E-2</v>
      </c>
    </row>
    <row r="4719" spans="2:8">
      <c r="B4719" s="293">
        <f>'Historical VAR Data'!B2541</f>
        <v>41955</v>
      </c>
      <c r="C4719" s="292" t="str">
        <f>'Historical VAR Data'!F2541</f>
        <v>77.20</v>
      </c>
      <c r="D4719" s="329">
        <f t="shared" si="146"/>
        <v>-0.14021605969484355</v>
      </c>
      <c r="E4719" s="329">
        <v>-2.4759979787771523E-2</v>
      </c>
      <c r="G4719">
        <v>4708</v>
      </c>
      <c r="H4719">
        <f t="shared" ca="1" si="147"/>
        <v>-1.0355163745421593E-2</v>
      </c>
    </row>
    <row r="4720" spans="2:8">
      <c r="B4720" s="293">
        <f>'Historical VAR Data'!B1548</f>
        <v>43424</v>
      </c>
      <c r="C4720" s="292" t="str">
        <f>'Historical VAR Data'!F1548</f>
        <v>89.79</v>
      </c>
      <c r="D4720" s="329">
        <f t="shared" si="146"/>
        <v>0.25756302521008401</v>
      </c>
      <c r="E4720" s="329">
        <v>-2.4763766699250431E-2</v>
      </c>
      <c r="G4720">
        <v>4709</v>
      </c>
      <c r="H4720">
        <f t="shared" ca="1" si="147"/>
        <v>-4.347722373719989E-3</v>
      </c>
    </row>
    <row r="4721" spans="2:8">
      <c r="B4721" s="293">
        <f>'Historical VAR Data'!B1097</f>
        <v>44095</v>
      </c>
      <c r="C4721" s="292" t="str">
        <f>'Historical VAR Data'!F1097</f>
        <v>71.40</v>
      </c>
      <c r="D4721" s="329">
        <f t="shared" si="146"/>
        <v>-0.16442363955529546</v>
      </c>
      <c r="E4721" s="329">
        <v>-2.4856596558317307E-2</v>
      </c>
      <c r="G4721">
        <v>4710</v>
      </c>
      <c r="H4721">
        <f t="shared" ca="1" si="147"/>
        <v>-1.2616060377472635E-2</v>
      </c>
    </row>
    <row r="4722" spans="2:8">
      <c r="B4722" s="293">
        <f>'Historical VAR Data'!B3198</f>
        <v>40975</v>
      </c>
      <c r="C4722" s="292" t="str">
        <f>'Historical VAR Data'!F3198</f>
        <v>85.45</v>
      </c>
      <c r="D4722" s="329">
        <f t="shared" si="146"/>
        <v>8.6597151576805725E-2</v>
      </c>
      <c r="E4722" s="329">
        <v>-2.4877325116968992E-2</v>
      </c>
      <c r="G4722">
        <v>4711</v>
      </c>
      <c r="H4722">
        <f t="shared" ca="1" si="147"/>
        <v>-1.6246138363021816E-3</v>
      </c>
    </row>
    <row r="4723" spans="2:8">
      <c r="B4723" s="293">
        <f>'Historical VAR Data'!B1235</f>
        <v>43892</v>
      </c>
      <c r="C4723" s="292" t="str">
        <f>'Historical VAR Data'!F1235</f>
        <v>78.64</v>
      </c>
      <c r="D4723" s="329">
        <f t="shared" si="146"/>
        <v>0.3060953330011626</v>
      </c>
      <c r="E4723" s="329">
        <v>-2.4922504649721077E-2</v>
      </c>
      <c r="G4723">
        <v>4712</v>
      </c>
      <c r="H4723">
        <f t="shared" ca="1" si="147"/>
        <v>-1.8227416512363159E-2</v>
      </c>
    </row>
    <row r="4724" spans="2:8">
      <c r="B4724" s="293">
        <f>'Historical VAR Data'!B4461</f>
        <v>39105</v>
      </c>
      <c r="C4724" s="292" t="str">
        <f>'Historical VAR Data'!F4461</f>
        <v>60.21</v>
      </c>
      <c r="D4724" s="329">
        <f t="shared" si="146"/>
        <v>-9.8112642300778971E-2</v>
      </c>
      <c r="E4724" s="329">
        <v>-2.4939271255060715E-2</v>
      </c>
      <c r="G4724">
        <v>4713</v>
      </c>
      <c r="H4724">
        <f t="shared" ca="1" si="147"/>
        <v>2.5699697413410015E-2</v>
      </c>
    </row>
    <row r="4725" spans="2:8">
      <c r="B4725" s="293">
        <f>'Historical VAR Data'!B1146</f>
        <v>44026</v>
      </c>
      <c r="C4725" s="292" t="str">
        <f>'Historical VAR Data'!F1146</f>
        <v>66.76</v>
      </c>
      <c r="D4725" s="329">
        <f t="shared" si="146"/>
        <v>-0.16120115592411105</v>
      </c>
      <c r="E4725" s="329">
        <v>-2.4974441361179989E-2</v>
      </c>
      <c r="G4725">
        <v>4714</v>
      </c>
      <c r="H4725">
        <f t="shared" ca="1" si="147"/>
        <v>-8.2581764018960085E-3</v>
      </c>
    </row>
    <row r="4726" spans="2:8">
      <c r="B4726" s="293">
        <f>'Historical VAR Data'!B1231</f>
        <v>43896</v>
      </c>
      <c r="C4726" s="292" t="str">
        <f>'Historical VAR Data'!F1231</f>
        <v>79.59</v>
      </c>
      <c r="D4726" s="329">
        <f t="shared" si="146"/>
        <v>-0.17625750362243842</v>
      </c>
      <c r="E4726" s="329">
        <v>-2.4990812201396449E-2</v>
      </c>
      <c r="G4726">
        <v>4715</v>
      </c>
      <c r="H4726">
        <f t="shared" ca="1" si="147"/>
        <v>-7.9354852351900644E-3</v>
      </c>
    </row>
    <row r="4727" spans="2:8">
      <c r="B4727" s="293">
        <f>'Historical VAR Data'!B1856</f>
        <v>42969</v>
      </c>
      <c r="C4727" s="292" t="str">
        <f>'Historical VAR Data'!F1856</f>
        <v>96.62</v>
      </c>
      <c r="D4727" s="329">
        <f t="shared" si="146"/>
        <v>7.5347801892042418E-2</v>
      </c>
      <c r="E4727" s="329">
        <v>-2.5025227043390413E-2</v>
      </c>
      <c r="G4727">
        <v>4716</v>
      </c>
      <c r="H4727">
        <f t="shared" ca="1" si="147"/>
        <v>-2.6138613513221259E-2</v>
      </c>
    </row>
    <row r="4728" spans="2:8">
      <c r="B4728" s="293">
        <f>'Historical VAR Data'!B1973</f>
        <v>42796</v>
      </c>
      <c r="C4728" s="292" t="str">
        <f>'Historical VAR Data'!F1973</f>
        <v>89.85</v>
      </c>
      <c r="D4728" s="329">
        <f t="shared" si="146"/>
        <v>-0.60186990428925913</v>
      </c>
      <c r="E4728" s="329">
        <v>-2.5065104166666692E-2</v>
      </c>
      <c r="G4728">
        <v>4717</v>
      </c>
      <c r="H4728">
        <f t="shared" ca="1" si="147"/>
        <v>-4.3221426137236658E-3</v>
      </c>
    </row>
    <row r="4729" spans="2:8">
      <c r="B4729" s="293">
        <f>'Historical VAR Data'!B344</f>
        <v>45203</v>
      </c>
      <c r="C4729" s="292" t="str">
        <f>'Historical VAR Data'!F344</f>
        <v>225.68</v>
      </c>
      <c r="D4729" s="329">
        <f t="shared" si="146"/>
        <v>2.2481289579735173</v>
      </c>
      <c r="E4729" s="329">
        <v>-2.50982763834291E-2</v>
      </c>
      <c r="G4729">
        <v>4718</v>
      </c>
      <c r="H4729">
        <f t="shared" ca="1" si="147"/>
        <v>-2.9521370020532539E-3</v>
      </c>
    </row>
    <row r="4730" spans="2:8">
      <c r="B4730" s="293">
        <f>'Historical VAR Data'!B2224</f>
        <v>42423</v>
      </c>
      <c r="C4730" s="292" t="str">
        <f>'Historical VAR Data'!F2224</f>
        <v>69.48</v>
      </c>
      <c r="D4730" s="329">
        <f t="shared" si="146"/>
        <v>-0.28606658446362504</v>
      </c>
      <c r="E4730" s="329">
        <v>-2.5115756980496593E-2</v>
      </c>
      <c r="G4730">
        <v>4719</v>
      </c>
      <c r="H4730">
        <f t="shared" ca="1" si="147"/>
        <v>3.6429884891323048E-3</v>
      </c>
    </row>
    <row r="4731" spans="2:8">
      <c r="B4731" s="293">
        <f>'Historical VAR Data'!B3719</f>
        <v>40211</v>
      </c>
      <c r="C4731" s="292" t="str">
        <f>'Historical VAR Data'!F3719</f>
        <v>97.32</v>
      </c>
      <c r="D4731" s="329">
        <f t="shared" si="146"/>
        <v>0.26438872287904369</v>
      </c>
      <c r="E4731" s="329">
        <v>-2.5142742662526345E-2</v>
      </c>
      <c r="G4731">
        <v>4720</v>
      </c>
      <c r="H4731">
        <f t="shared" ca="1" si="147"/>
        <v>-2.5495978740403887E-2</v>
      </c>
    </row>
    <row r="4732" spans="2:8">
      <c r="B4732" s="293">
        <f>'Historical VAR Data'!B2183</f>
        <v>42488</v>
      </c>
      <c r="C4732" s="292" t="str">
        <f>'Historical VAR Data'!F2183</f>
        <v>76.97</v>
      </c>
      <c r="D4732" s="329">
        <f t="shared" si="146"/>
        <v>1.1891353811149035</v>
      </c>
      <c r="E4732" s="329">
        <v>-2.5202634245187375E-2</v>
      </c>
      <c r="G4732">
        <v>4721</v>
      </c>
      <c r="H4732">
        <f t="shared" ca="1" si="147"/>
        <v>2.2756648161400397E-2</v>
      </c>
    </row>
    <row r="4733" spans="2:8">
      <c r="B4733" s="293">
        <f>'Historical VAR Data'!B4970</f>
        <v>38358</v>
      </c>
      <c r="C4733" s="292" t="str">
        <f>'Historical VAR Data'!F4970</f>
        <v>35.16</v>
      </c>
      <c r="D4733" s="329">
        <f t="shared" si="146"/>
        <v>-0.53522802379378731</v>
      </c>
      <c r="E4733" s="329">
        <v>-2.5228721929581473E-2</v>
      </c>
      <c r="G4733">
        <v>4722</v>
      </c>
      <c r="H4733">
        <f t="shared" ca="1" si="147"/>
        <v>1.3832735212224643E-2</v>
      </c>
    </row>
    <row r="4734" spans="2:8">
      <c r="B4734" s="293">
        <f>'Historical VAR Data'!B2511</f>
        <v>41997</v>
      </c>
      <c r="C4734" s="292" t="str">
        <f>'Historical VAR Data'!F2511</f>
        <v>75.65</v>
      </c>
      <c r="D4734" s="329">
        <f t="shared" si="146"/>
        <v>-0.23073011999186493</v>
      </c>
      <c r="E4734" s="329">
        <v>-2.5254477515783968E-2</v>
      </c>
      <c r="G4734">
        <v>4723</v>
      </c>
      <c r="H4734">
        <f t="shared" ca="1" si="147"/>
        <v>-6.9392777577826558E-3</v>
      </c>
    </row>
    <row r="4735" spans="2:8">
      <c r="B4735" s="293">
        <f>'Historical VAR Data'!B3782</f>
        <v>40115</v>
      </c>
      <c r="C4735" s="292" t="str">
        <f>'Historical VAR Data'!F3782</f>
        <v>98.34</v>
      </c>
      <c r="D4735" s="329">
        <f t="shared" si="146"/>
        <v>-0.75282141510619571</v>
      </c>
      <c r="E4735" s="329">
        <v>-2.5275052036871814E-2</v>
      </c>
      <c r="G4735">
        <v>4724</v>
      </c>
      <c r="H4735">
        <f t="shared" ca="1" si="147"/>
        <v>-3.6970957445759255E-2</v>
      </c>
    </row>
    <row r="4736" spans="2:8">
      <c r="B4736" s="293">
        <f>'Historical VAR Data'!B78</f>
        <v>45600</v>
      </c>
      <c r="C4736" s="292" t="str">
        <f>'Historical VAR Data'!F78</f>
        <v>397.85</v>
      </c>
      <c r="D4736" s="329">
        <f t="shared" si="146"/>
        <v>4.2088242995548582</v>
      </c>
      <c r="E4736" s="329">
        <v>-2.5283582820883437E-2</v>
      </c>
      <c r="G4736">
        <v>4725</v>
      </c>
      <c r="H4736">
        <f t="shared" ca="1" si="147"/>
        <v>4.0861269607726913E-3</v>
      </c>
    </row>
    <row r="4737" spans="2:8">
      <c r="B4737" s="293">
        <f>'Historical VAR Data'!B2256</f>
        <v>42376</v>
      </c>
      <c r="C4737" s="292" t="str">
        <f>'Historical VAR Data'!F2256</f>
        <v>76.38</v>
      </c>
      <c r="D4737" s="329">
        <f t="shared" si="146"/>
        <v>-0.13782593972231638</v>
      </c>
      <c r="E4737" s="329">
        <v>-2.5392369529156678E-2</v>
      </c>
      <c r="G4737">
        <v>4726</v>
      </c>
      <c r="H4737">
        <f t="shared" ca="1" si="147"/>
        <v>1.0427981386591914E-2</v>
      </c>
    </row>
    <row r="4738" spans="2:8">
      <c r="B4738" s="293">
        <f>'Historical VAR Data'!B3202</f>
        <v>40969</v>
      </c>
      <c r="C4738" s="292" t="str">
        <f>'Historical VAR Data'!F3202</f>
        <v>88.59</v>
      </c>
      <c r="D4738" s="329">
        <f t="shared" si="146"/>
        <v>-0.36847733105218133</v>
      </c>
      <c r="E4738" s="329">
        <v>-2.5412541254125436E-2</v>
      </c>
      <c r="G4738">
        <v>4727</v>
      </c>
      <c r="H4738">
        <f t="shared" ca="1" si="147"/>
        <v>1.5394983822311361E-2</v>
      </c>
    </row>
    <row r="4739" spans="2:8">
      <c r="B4739" s="293">
        <f>'Historical VAR Data'!B675</f>
        <v>44715</v>
      </c>
      <c r="C4739" s="292" t="str">
        <f>'Historical VAR Data'!F675</f>
        <v>140.28</v>
      </c>
      <c r="D4739" s="329">
        <f t="shared" si="146"/>
        <v>1.3221320973348785</v>
      </c>
      <c r="E4739" s="329">
        <v>-2.5427261358899517E-2</v>
      </c>
      <c r="G4739">
        <v>4728</v>
      </c>
      <c r="H4739">
        <f t="shared" ca="1" si="147"/>
        <v>6.9265958664171479E-3</v>
      </c>
    </row>
    <row r="4740" spans="2:8">
      <c r="B4740" s="293">
        <f>'Historical VAR Data'!B4505</f>
        <v>39041</v>
      </c>
      <c r="C4740" s="292" t="str">
        <f>'Historical VAR Data'!F4505</f>
        <v>60.41</v>
      </c>
      <c r="D4740" s="329">
        <f t="shared" si="146"/>
        <v>-0.34952083557661257</v>
      </c>
      <c r="E4740" s="329">
        <v>-2.5487981932569855E-2</v>
      </c>
      <c r="G4740">
        <v>4729</v>
      </c>
      <c r="H4740">
        <f t="shared" ca="1" si="147"/>
        <v>-4.0269126203588829E-3</v>
      </c>
    </row>
    <row r="4741" spans="2:8">
      <c r="B4741" s="293">
        <f>'Historical VAR Data'!B3499</f>
        <v>40532</v>
      </c>
      <c r="C4741" s="292" t="str">
        <f>'Historical VAR Data'!F3499</f>
        <v>92.87</v>
      </c>
      <c r="D4741" s="329">
        <f t="shared" si="146"/>
        <v>0.22519788918205816</v>
      </c>
      <c r="E4741" s="329">
        <v>-2.5498426023084917E-2</v>
      </c>
      <c r="G4741">
        <v>4730</v>
      </c>
      <c r="H4741">
        <f t="shared" ca="1" si="147"/>
        <v>3.4800809526083103E-2</v>
      </c>
    </row>
    <row r="4742" spans="2:8">
      <c r="B4742" s="293">
        <f>'Historical VAR Data'!B2883</f>
        <v>41443</v>
      </c>
      <c r="C4742" s="292" t="str">
        <f>'Historical VAR Data'!F2883</f>
        <v>75.80</v>
      </c>
      <c r="D4742" s="329">
        <f t="shared" si="146"/>
        <v>4.7395329556445938E-2</v>
      </c>
      <c r="E4742" s="329">
        <v>-2.558169430518073E-2</v>
      </c>
      <c r="G4742">
        <v>4731</v>
      </c>
      <c r="H4742">
        <f t="shared" ca="1" si="147"/>
        <v>1.6697069585617935E-2</v>
      </c>
    </row>
    <row r="4743" spans="2:8">
      <c r="B4743" s="293">
        <f>'Historical VAR Data'!B4319</f>
        <v>39315</v>
      </c>
      <c r="C4743" s="292" t="str">
        <f>'Historical VAR Data'!F4319</f>
        <v>72.37</v>
      </c>
      <c r="D4743" s="329">
        <f t="shared" si="146"/>
        <v>-1.5508094136852136E-2</v>
      </c>
      <c r="E4743" s="329">
        <v>-2.5582334724653179E-2</v>
      </c>
      <c r="G4743">
        <v>4732</v>
      </c>
      <c r="H4743">
        <f t="shared" ca="1" si="147"/>
        <v>-2.0441690724556573E-2</v>
      </c>
    </row>
    <row r="4744" spans="2:8">
      <c r="B4744" s="293">
        <f>'Historical VAR Data'!B2864</f>
        <v>41470</v>
      </c>
      <c r="C4744" s="292" t="str">
        <f>'Historical VAR Data'!F2864</f>
        <v>73.51</v>
      </c>
      <c r="D4744" s="329">
        <f t="shared" si="146"/>
        <v>-0.5560722265837309</v>
      </c>
      <c r="E4744" s="329">
        <v>-2.5583244962884315E-2</v>
      </c>
      <c r="G4744">
        <v>4733</v>
      </c>
      <c r="H4744">
        <f t="shared" ca="1" si="147"/>
        <v>1.7749388361224892E-2</v>
      </c>
    </row>
    <row r="4745" spans="2:8">
      <c r="B4745" s="293">
        <f>'Historical VAR Data'!B443</f>
        <v>45058</v>
      </c>
      <c r="C4745" s="292" t="str">
        <f>'Historical VAR Data'!F443</f>
        <v>165.59</v>
      </c>
      <c r="D4745" s="329">
        <f t="shared" si="146"/>
        <v>1.2566094303624968</v>
      </c>
      <c r="E4745" s="329">
        <v>-2.5597269624573347E-2</v>
      </c>
      <c r="G4745">
        <v>4734</v>
      </c>
      <c r="H4745">
        <f t="shared" ca="1" si="147"/>
        <v>1.3993018370539127E-2</v>
      </c>
    </row>
    <row r="4746" spans="2:8">
      <c r="B4746" s="293">
        <f>'Historical VAR Data'!B2380</f>
        <v>42192</v>
      </c>
      <c r="C4746" s="292" t="str">
        <f>'Historical VAR Data'!F2380</f>
        <v>73.38</v>
      </c>
      <c r="D4746" s="329">
        <f t="shared" si="146"/>
        <v>-0.14315740308267172</v>
      </c>
      <c r="E4746" s="329">
        <v>-2.5627406718895324E-2</v>
      </c>
      <c r="G4746">
        <v>4735</v>
      </c>
      <c r="H4746">
        <f t="shared" ca="1" si="147"/>
        <v>-1.8741566479859189E-3</v>
      </c>
    </row>
    <row r="4747" spans="2:8">
      <c r="B4747" s="293">
        <f>'Historical VAR Data'!B4088</f>
        <v>39653</v>
      </c>
      <c r="C4747" s="292" t="str">
        <f>'Historical VAR Data'!F4088</f>
        <v>85.64</v>
      </c>
      <c r="D4747" s="329">
        <f t="shared" si="146"/>
        <v>-0.18893834643432145</v>
      </c>
      <c r="E4747" s="329">
        <v>-2.5711035267349316E-2</v>
      </c>
      <c r="G4747">
        <v>4736</v>
      </c>
      <c r="H4747">
        <f t="shared" ca="1" si="147"/>
        <v>4.1499025492652525E-2</v>
      </c>
    </row>
    <row r="4748" spans="2:8">
      <c r="B4748" s="293">
        <f>'Historical VAR Data'!B3726</f>
        <v>40199</v>
      </c>
      <c r="C4748" s="292" t="str">
        <f>'Historical VAR Data'!F3726</f>
        <v>105.59</v>
      </c>
      <c r="D4748" s="329">
        <f t="shared" ref="D4748:D4811" si="148">(C4748-C4749)/C4749</f>
        <v>0.22012941992142357</v>
      </c>
      <c r="E4748" s="329">
        <v>-2.5742756966229859E-2</v>
      </c>
      <c r="G4748">
        <v>4737</v>
      </c>
      <c r="H4748">
        <f t="shared" ca="1" si="147"/>
        <v>1.1141889624729902E-2</v>
      </c>
    </row>
    <row r="4749" spans="2:8">
      <c r="B4749" s="293">
        <f>'Historical VAR Data'!B974</f>
        <v>44273</v>
      </c>
      <c r="C4749" s="292" t="str">
        <f>'Historical VAR Data'!F974</f>
        <v>86.54</v>
      </c>
      <c r="D4749" s="329">
        <f t="shared" si="148"/>
        <v>6.5131425913003286E-3</v>
      </c>
      <c r="E4749" s="329">
        <v>-2.5779578971068244E-2</v>
      </c>
      <c r="G4749">
        <v>4738</v>
      </c>
      <c r="H4749">
        <f t="shared" ref="H4749:H4812" ca="1" si="149">_xlfn.NORM.INV(RAND(),N$12,N$13)</f>
        <v>1.6334881858631602E-2</v>
      </c>
    </row>
    <row r="4750" spans="2:8">
      <c r="B4750" s="293">
        <f>'Historical VAR Data'!B3188</f>
        <v>40990</v>
      </c>
      <c r="C4750" s="292" t="str">
        <f>'Historical VAR Data'!F3188</f>
        <v>85.98</v>
      </c>
      <c r="D4750" s="329">
        <f t="shared" si="148"/>
        <v>9.8661028893587428E-3</v>
      </c>
      <c r="E4750" s="329">
        <v>-2.5832766825288931E-2</v>
      </c>
      <c r="G4750">
        <v>4739</v>
      </c>
      <c r="H4750">
        <f t="shared" ca="1" si="149"/>
        <v>4.031553090472597E-2</v>
      </c>
    </row>
    <row r="4751" spans="2:8">
      <c r="B4751" s="293">
        <f>'Historical VAR Data'!B3406</f>
        <v>40668</v>
      </c>
      <c r="C4751" s="292" t="str">
        <f>'Historical VAR Data'!F3406</f>
        <v>85.14</v>
      </c>
      <c r="D4751" s="329">
        <f t="shared" si="148"/>
        <v>0.27397875205745925</v>
      </c>
      <c r="E4751" s="329">
        <v>-2.5858123569794108E-2</v>
      </c>
      <c r="G4751">
        <v>4740</v>
      </c>
      <c r="H4751">
        <f t="shared" ca="1" si="149"/>
        <v>-1.8897117045151485E-2</v>
      </c>
    </row>
    <row r="4752" spans="2:8">
      <c r="B4752" s="293">
        <f>'Historical VAR Data'!B4499</f>
        <v>39049</v>
      </c>
      <c r="C4752" s="292" t="str">
        <f>'Historical VAR Data'!F4499</f>
        <v>66.83</v>
      </c>
      <c r="D4752" s="329">
        <f t="shared" si="148"/>
        <v>-0.10678962844159309</v>
      </c>
      <c r="E4752" s="329">
        <v>-2.5943739979594829E-2</v>
      </c>
      <c r="G4752">
        <v>4741</v>
      </c>
      <c r="H4752">
        <f t="shared" ca="1" si="149"/>
        <v>4.1676220516624115E-3</v>
      </c>
    </row>
    <row r="4753" spans="2:8">
      <c r="B4753" s="293">
        <f>'Historical VAR Data'!B2804</f>
        <v>41558</v>
      </c>
      <c r="C4753" s="292" t="str">
        <f>'Historical VAR Data'!F2804</f>
        <v>74.82</v>
      </c>
      <c r="D4753" s="329">
        <f t="shared" si="148"/>
        <v>-0.14870861303902613</v>
      </c>
      <c r="E4753" s="329">
        <v>-2.6034886748242649E-2</v>
      </c>
      <c r="G4753">
        <v>4742</v>
      </c>
      <c r="H4753">
        <f t="shared" ca="1" si="149"/>
        <v>-2.3070670166590496E-2</v>
      </c>
    </row>
    <row r="4754" spans="2:8">
      <c r="B4754" s="293">
        <f>'Historical VAR Data'!B2044</f>
        <v>42695</v>
      </c>
      <c r="C4754" s="292" t="str">
        <f>'Historical VAR Data'!F2044</f>
        <v>87.89</v>
      </c>
      <c r="D4754" s="329">
        <f t="shared" si="148"/>
        <v>0.73729986163273364</v>
      </c>
      <c r="E4754" s="329">
        <v>-2.6041666666666605E-2</v>
      </c>
      <c r="G4754">
        <v>4743</v>
      </c>
      <c r="H4754">
        <f t="shared" ca="1" si="149"/>
        <v>-2.3984450990577198E-2</v>
      </c>
    </row>
    <row r="4755" spans="2:8">
      <c r="B4755" s="293">
        <f>'Historical VAR Data'!B4626</f>
        <v>38866</v>
      </c>
      <c r="C4755" s="292" t="str">
        <f>'Historical VAR Data'!F4626</f>
        <v>50.59</v>
      </c>
      <c r="D4755" s="329">
        <f t="shared" si="148"/>
        <v>-0.36444723618090441</v>
      </c>
      <c r="E4755" s="329">
        <v>-2.617901828681423E-2</v>
      </c>
      <c r="G4755">
        <v>4744</v>
      </c>
      <c r="H4755">
        <f t="shared" ca="1" si="149"/>
        <v>-1.0359062418321798E-2</v>
      </c>
    </row>
    <row r="4756" spans="2:8">
      <c r="B4756" s="293">
        <f>'Historical VAR Data'!B3233</f>
        <v>40924</v>
      </c>
      <c r="C4756" s="292" t="str">
        <f>'Historical VAR Data'!F3233</f>
        <v>79.60</v>
      </c>
      <c r="D4756" s="329">
        <f t="shared" si="148"/>
        <v>-7.2801397786837516E-2</v>
      </c>
      <c r="E4756" s="329">
        <v>-2.6180572547100572E-2</v>
      </c>
      <c r="G4756">
        <v>4745</v>
      </c>
      <c r="H4756">
        <f t="shared" ca="1" si="149"/>
        <v>-9.0450399552380201E-3</v>
      </c>
    </row>
    <row r="4757" spans="2:8">
      <c r="B4757" s="293">
        <f>'Historical VAR Data'!B4135</f>
        <v>39588</v>
      </c>
      <c r="C4757" s="292" t="str">
        <f>'Historical VAR Data'!F4135</f>
        <v>85.85</v>
      </c>
      <c r="D4757" s="329">
        <f t="shared" si="148"/>
        <v>0.17909627798379332</v>
      </c>
      <c r="E4757" s="329">
        <v>-2.6202359346642494E-2</v>
      </c>
      <c r="G4757">
        <v>4746</v>
      </c>
      <c r="H4757">
        <f t="shared" ca="1" si="149"/>
        <v>5.1531073376625321E-3</v>
      </c>
    </row>
    <row r="4758" spans="2:8">
      <c r="B4758" s="293">
        <f>'Historical VAR Data'!B2932</f>
        <v>41369</v>
      </c>
      <c r="C4758" s="292" t="str">
        <f>'Historical VAR Data'!F2932</f>
        <v>72.81</v>
      </c>
      <c r="D4758" s="329">
        <f t="shared" si="148"/>
        <v>-0.45842011306158881</v>
      </c>
      <c r="E4758" s="329">
        <v>-2.6213722081048468E-2</v>
      </c>
      <c r="G4758">
        <v>4747</v>
      </c>
      <c r="H4758">
        <f t="shared" ca="1" si="149"/>
        <v>-2.5076005523332816E-4</v>
      </c>
    </row>
    <row r="4759" spans="2:8">
      <c r="B4759" s="293">
        <f>'Historical VAR Data'!B691</f>
        <v>44693</v>
      </c>
      <c r="C4759" s="292" t="str">
        <f>'Historical VAR Data'!F691</f>
        <v>134.44</v>
      </c>
      <c r="D4759" s="329">
        <f t="shared" si="148"/>
        <v>0.6628324056895486</v>
      </c>
      <c r="E4759" s="329">
        <v>-2.6220483847602526E-2</v>
      </c>
      <c r="G4759">
        <v>4748</v>
      </c>
      <c r="H4759">
        <f t="shared" ca="1" si="149"/>
        <v>-3.6943717128453206E-3</v>
      </c>
    </row>
    <row r="4760" spans="2:8">
      <c r="B4760" s="293">
        <f>'Historical VAR Data'!B4044</f>
        <v>39717</v>
      </c>
      <c r="C4760" s="292" t="str">
        <f>'Historical VAR Data'!F4044</f>
        <v>80.85</v>
      </c>
      <c r="D4760" s="329">
        <f t="shared" si="148"/>
        <v>0.34168602721539987</v>
      </c>
      <c r="E4760" s="329">
        <v>-2.6255570275804007E-2</v>
      </c>
      <c r="G4760">
        <v>4749</v>
      </c>
      <c r="H4760">
        <f t="shared" ca="1" si="149"/>
        <v>3.4319686745988419E-2</v>
      </c>
    </row>
    <row r="4761" spans="2:8">
      <c r="B4761" s="293">
        <f>'Historical VAR Data'!B2709</f>
        <v>41698</v>
      </c>
      <c r="C4761" s="292" t="str">
        <f>'Historical VAR Data'!F2709</f>
        <v>60.26</v>
      </c>
      <c r="D4761" s="329">
        <f t="shared" si="148"/>
        <v>-0.28064939715888743</v>
      </c>
      <c r="E4761" s="329">
        <v>-2.6337049604136412E-2</v>
      </c>
      <c r="G4761">
        <v>4750</v>
      </c>
      <c r="H4761">
        <f t="shared" ca="1" si="149"/>
        <v>2.7730769911193907E-2</v>
      </c>
    </row>
    <row r="4762" spans="2:8">
      <c r="B4762" s="293">
        <f>'Historical VAR Data'!B4073</f>
        <v>39674</v>
      </c>
      <c r="C4762" s="292" t="str">
        <f>'Historical VAR Data'!F4073</f>
        <v>83.77</v>
      </c>
      <c r="D4762" s="329">
        <f t="shared" si="148"/>
        <v>0.3204602774274905</v>
      </c>
      <c r="E4762" s="329">
        <v>-2.638307763830788E-2</v>
      </c>
      <c r="G4762">
        <v>4751</v>
      </c>
      <c r="H4762">
        <f t="shared" ca="1" si="149"/>
        <v>-1.2040216404887895E-2</v>
      </c>
    </row>
    <row r="4763" spans="2:8">
      <c r="B4763" s="293">
        <f>'Historical VAR Data'!B2337</f>
        <v>42251</v>
      </c>
      <c r="C4763" s="292" t="str">
        <f>'Historical VAR Data'!F2337</f>
        <v>63.44</v>
      </c>
      <c r="D4763" s="329">
        <f t="shared" si="148"/>
        <v>-0.81264028352037809</v>
      </c>
      <c r="E4763" s="329">
        <v>-2.6396562308164503E-2</v>
      </c>
      <c r="G4763">
        <v>4752</v>
      </c>
      <c r="H4763">
        <f t="shared" ca="1" si="149"/>
        <v>6.7623731314088555E-3</v>
      </c>
    </row>
    <row r="4764" spans="2:8">
      <c r="B4764" s="293">
        <f>'Historical VAR Data'!B200</f>
        <v>45421</v>
      </c>
      <c r="C4764" s="292" t="str">
        <f>'Historical VAR Data'!F200</f>
        <v>338.60</v>
      </c>
      <c r="D4764" s="329">
        <f t="shared" si="148"/>
        <v>2.472464362629474</v>
      </c>
      <c r="E4764" s="329">
        <v>-2.6451983898792376E-2</v>
      </c>
      <c r="G4764">
        <v>4753</v>
      </c>
      <c r="H4764">
        <f t="shared" ca="1" si="149"/>
        <v>-1.3312635572344146E-2</v>
      </c>
    </row>
    <row r="4765" spans="2:8">
      <c r="B4765" s="293">
        <f>'Historical VAR Data'!B3543</f>
        <v>40465</v>
      </c>
      <c r="C4765" s="292" t="str">
        <f>'Historical VAR Data'!F3543</f>
        <v>97.51</v>
      </c>
      <c r="D4765" s="329">
        <f t="shared" si="148"/>
        <v>-8.5529400731501365E-2</v>
      </c>
      <c r="E4765" s="329">
        <v>-2.645766773162931E-2</v>
      </c>
      <c r="G4765">
        <v>4754</v>
      </c>
      <c r="H4765">
        <f t="shared" ca="1" si="149"/>
        <v>2.0584461904683833E-2</v>
      </c>
    </row>
    <row r="4766" spans="2:8">
      <c r="B4766" s="293">
        <f>'Historical VAR Data'!B784</f>
        <v>44554</v>
      </c>
      <c r="C4766" s="292" t="str">
        <f>'Historical VAR Data'!F784</f>
        <v>106.63</v>
      </c>
      <c r="D4766" s="329">
        <f t="shared" si="148"/>
        <v>0.39934383202099727</v>
      </c>
      <c r="E4766" s="329">
        <v>-2.6476764356797276E-2</v>
      </c>
      <c r="G4766">
        <v>4755</v>
      </c>
      <c r="H4766">
        <f t="shared" ca="1" si="149"/>
        <v>2.3377412446911383E-2</v>
      </c>
    </row>
    <row r="4767" spans="2:8">
      <c r="B4767" s="293">
        <f>'Historical VAR Data'!B4322</f>
        <v>39310</v>
      </c>
      <c r="C4767" s="292" t="str">
        <f>'Historical VAR Data'!F4322</f>
        <v>76.20</v>
      </c>
      <c r="D4767" s="329">
        <f t="shared" si="148"/>
        <v>-0.1226252158894645</v>
      </c>
      <c r="E4767" s="329">
        <v>-2.6571282575370444E-2</v>
      </c>
      <c r="G4767">
        <v>4756</v>
      </c>
      <c r="H4767">
        <f t="shared" ca="1" si="149"/>
        <v>-3.5845399458495145E-2</v>
      </c>
    </row>
    <row r="4768" spans="2:8">
      <c r="B4768" s="293">
        <f>'Historical VAR Data'!B1364</f>
        <v>43699</v>
      </c>
      <c r="C4768" s="292" t="str">
        <f>'Historical VAR Data'!F1364</f>
        <v>86.85</v>
      </c>
      <c r="D4768" s="329">
        <f t="shared" si="148"/>
        <v>-4.297520661157031E-2</v>
      </c>
      <c r="E4768" s="329">
        <v>-2.678171223666518E-2</v>
      </c>
      <c r="G4768">
        <v>4757</v>
      </c>
      <c r="H4768">
        <f t="shared" ca="1" si="149"/>
        <v>8.8597736290012274E-3</v>
      </c>
    </row>
    <row r="4769" spans="2:8">
      <c r="B4769" s="293">
        <f>'Historical VAR Data'!B1360</f>
        <v>43705</v>
      </c>
      <c r="C4769" s="292" t="str">
        <f>'Historical VAR Data'!F1360</f>
        <v>90.75</v>
      </c>
      <c r="D4769" s="329">
        <f t="shared" si="148"/>
        <v>8.306480486931607E-2</v>
      </c>
      <c r="E4769" s="329">
        <v>-2.6809651474530832E-2</v>
      </c>
      <c r="G4769">
        <v>4758</v>
      </c>
      <c r="H4769">
        <f t="shared" ca="1" si="149"/>
        <v>6.9388608669465569E-3</v>
      </c>
    </row>
    <row r="4770" spans="2:8">
      <c r="B4770" s="293">
        <f>'Historical VAR Data'!B3953</f>
        <v>39860</v>
      </c>
      <c r="C4770" s="292" t="str">
        <f>'Historical VAR Data'!F3953</f>
        <v>83.79</v>
      </c>
      <c r="D4770" s="329">
        <f t="shared" si="148"/>
        <v>-0.59595910888224513</v>
      </c>
      <c r="E4770" s="329">
        <v>-2.6829268292682791E-2</v>
      </c>
      <c r="G4770">
        <v>4759</v>
      </c>
      <c r="H4770">
        <f t="shared" ca="1" si="149"/>
        <v>1.4093646160547859E-3</v>
      </c>
    </row>
    <row r="4771" spans="2:8">
      <c r="B4771" s="293">
        <f>'Historical VAR Data'!B386</f>
        <v>45140</v>
      </c>
      <c r="C4771" s="292" t="str">
        <f>'Historical VAR Data'!F386</f>
        <v>207.38</v>
      </c>
      <c r="D4771" s="329">
        <f t="shared" si="148"/>
        <v>2.0116177751960498</v>
      </c>
      <c r="E4771" s="329">
        <v>-2.6841858282496477E-2</v>
      </c>
      <c r="G4771">
        <v>4760</v>
      </c>
      <c r="H4771">
        <f t="shared" ca="1" si="149"/>
        <v>8.8711341584526218E-3</v>
      </c>
    </row>
    <row r="4772" spans="2:8">
      <c r="B4772" s="293">
        <f>'Historical VAR Data'!B1091</f>
        <v>44103</v>
      </c>
      <c r="C4772" s="292" t="str">
        <f>'Historical VAR Data'!F1091</f>
        <v>68.86</v>
      </c>
      <c r="D4772" s="329">
        <f t="shared" si="148"/>
        <v>-0.20649919336252595</v>
      </c>
      <c r="E4772" s="329">
        <v>-2.6851328434143663E-2</v>
      </c>
      <c r="G4772">
        <v>4761</v>
      </c>
      <c r="H4772">
        <f t="shared" ca="1" si="149"/>
        <v>-2.3634285075347355E-2</v>
      </c>
    </row>
    <row r="4773" spans="2:8">
      <c r="B4773" s="293">
        <f>'Historical VAR Data'!B3468</f>
        <v>40576</v>
      </c>
      <c r="C4773" s="292" t="str">
        <f>'Historical VAR Data'!F3468</f>
        <v>86.78</v>
      </c>
      <c r="D4773" s="329">
        <f t="shared" si="148"/>
        <v>-0.71946725286092972</v>
      </c>
      <c r="E4773" s="329">
        <v>-2.6911863646557586E-2</v>
      </c>
      <c r="G4773">
        <v>4762</v>
      </c>
      <c r="H4773">
        <f t="shared" ca="1" si="149"/>
        <v>4.1337386121994045E-3</v>
      </c>
    </row>
    <row r="4774" spans="2:8">
      <c r="B4774" s="293">
        <f>'Historical VAR Data'!B257</f>
        <v>45334</v>
      </c>
      <c r="C4774" s="292" t="str">
        <f>'Historical VAR Data'!F257</f>
        <v>309.34</v>
      </c>
      <c r="D4774" s="329">
        <f t="shared" si="148"/>
        <v>2.7382477341389726</v>
      </c>
      <c r="E4774" s="329">
        <v>-2.6926706511481609E-2</v>
      </c>
      <c r="G4774">
        <v>4763</v>
      </c>
      <c r="H4774">
        <f t="shared" ca="1" si="149"/>
        <v>-1.0769479570778126E-2</v>
      </c>
    </row>
    <row r="4775" spans="2:8">
      <c r="B4775" s="293">
        <f>'Historical VAR Data'!B3293</f>
        <v>40833</v>
      </c>
      <c r="C4775" s="292" t="str">
        <f>'Historical VAR Data'!F3293</f>
        <v>82.75</v>
      </c>
      <c r="D4775" s="329">
        <f t="shared" si="148"/>
        <v>-0.18553149606299207</v>
      </c>
      <c r="E4775" s="329">
        <v>-2.6928504233302047E-2</v>
      </c>
      <c r="G4775">
        <v>4764</v>
      </c>
      <c r="H4775">
        <f t="shared" ca="1" si="149"/>
        <v>3.874383160098676E-2</v>
      </c>
    </row>
    <row r="4776" spans="2:8">
      <c r="B4776" s="293">
        <f>'Historical VAR Data'!B1462</f>
        <v>43551</v>
      </c>
      <c r="C4776" s="292" t="str">
        <f>'Historical VAR Data'!F1462</f>
        <v>101.60</v>
      </c>
      <c r="D4776" s="329">
        <f t="shared" si="148"/>
        <v>-0.2808607021517554</v>
      </c>
      <c r="E4776" s="329">
        <v>-2.700632062823221E-2</v>
      </c>
      <c r="G4776">
        <v>4765</v>
      </c>
      <c r="H4776">
        <f t="shared" ca="1" si="149"/>
        <v>2.3112249436463957E-2</v>
      </c>
    </row>
    <row r="4777" spans="2:8">
      <c r="B4777" s="293">
        <f>'Historical VAR Data'!B703</f>
        <v>44676</v>
      </c>
      <c r="C4777" s="292" t="str">
        <f>'Historical VAR Data'!F703</f>
        <v>141.28</v>
      </c>
      <c r="D4777" s="329">
        <f t="shared" si="148"/>
        <v>-0.59960323083463229</v>
      </c>
      <c r="E4777" s="329">
        <v>-2.7064251773293895E-2</v>
      </c>
      <c r="G4777">
        <v>4766</v>
      </c>
      <c r="H4777">
        <f t="shared" ca="1" si="149"/>
        <v>-3.7871482940703689E-3</v>
      </c>
    </row>
    <row r="4778" spans="2:8">
      <c r="B4778" s="293">
        <f>'Historical VAR Data'!B52</f>
        <v>45638</v>
      </c>
      <c r="C4778" s="292" t="str">
        <f>'Historical VAR Data'!F52</f>
        <v>352.85</v>
      </c>
      <c r="D4778" s="329">
        <f t="shared" si="148"/>
        <v>2.8508130524937254</v>
      </c>
      <c r="E4778" s="329">
        <v>-2.7076957013262726E-2</v>
      </c>
      <c r="G4778">
        <v>4767</v>
      </c>
      <c r="H4778">
        <f t="shared" ca="1" si="149"/>
        <v>-1.8647139115050802E-2</v>
      </c>
    </row>
    <row r="4779" spans="2:8">
      <c r="B4779" s="293">
        <f>'Historical VAR Data'!B1434</f>
        <v>43598</v>
      </c>
      <c r="C4779" s="292" t="str">
        <f>'Historical VAR Data'!F1434</f>
        <v>91.63</v>
      </c>
      <c r="D4779" s="329">
        <f t="shared" si="148"/>
        <v>0.14052775703261131</v>
      </c>
      <c r="E4779" s="329">
        <v>-2.7179106062214697E-2</v>
      </c>
      <c r="G4779">
        <v>4768</v>
      </c>
      <c r="H4779">
        <f t="shared" ca="1" si="149"/>
        <v>-8.2901708578372764E-3</v>
      </c>
    </row>
    <row r="4780" spans="2:8">
      <c r="B4780" s="293">
        <f>'Historical VAR Data'!B4055</f>
        <v>39702</v>
      </c>
      <c r="C4780" s="292" t="str">
        <f>'Historical VAR Data'!F4055</f>
        <v>80.34</v>
      </c>
      <c r="D4780" s="329">
        <f t="shared" si="148"/>
        <v>-2.7713905361248847E-2</v>
      </c>
      <c r="E4780" s="329">
        <v>-2.7243007628042135E-2</v>
      </c>
      <c r="G4780">
        <v>4769</v>
      </c>
      <c r="H4780">
        <f t="shared" ca="1" si="149"/>
        <v>-1.014429650431155E-3</v>
      </c>
    </row>
    <row r="4781" spans="2:8">
      <c r="B4781" s="293">
        <f>'Historical VAR Data'!B1486</f>
        <v>43515</v>
      </c>
      <c r="C4781" s="292" t="str">
        <f>'Historical VAR Data'!F1486</f>
        <v>82.63</v>
      </c>
      <c r="D4781" s="329">
        <f t="shared" si="148"/>
        <v>-0.17427800539622262</v>
      </c>
      <c r="E4781" s="329">
        <v>-2.7310182460270834E-2</v>
      </c>
      <c r="G4781">
        <v>4770</v>
      </c>
      <c r="H4781">
        <f t="shared" ca="1" si="149"/>
        <v>-1.8216164868314642E-2</v>
      </c>
    </row>
    <row r="4782" spans="2:8">
      <c r="B4782" s="293">
        <f>'Historical VAR Data'!B4202</f>
        <v>39484</v>
      </c>
      <c r="C4782" s="292" t="str">
        <f>'Historical VAR Data'!F4202</f>
        <v>100.07</v>
      </c>
      <c r="D4782" s="329">
        <f t="shared" si="148"/>
        <v>0.12653382866148818</v>
      </c>
      <c r="E4782" s="329">
        <v>-2.731337480559878E-2</v>
      </c>
      <c r="G4782">
        <v>4771</v>
      </c>
      <c r="H4782">
        <f t="shared" ca="1" si="149"/>
        <v>-5.0554927653573799E-3</v>
      </c>
    </row>
    <row r="4783" spans="2:8">
      <c r="B4783" s="293">
        <f>'Historical VAR Data'!B975</f>
        <v>44272</v>
      </c>
      <c r="C4783" s="292" t="str">
        <f>'Historical VAR Data'!F975</f>
        <v>88.83</v>
      </c>
      <c r="D4783" s="329">
        <f t="shared" si="148"/>
        <v>0.10664008969727175</v>
      </c>
      <c r="E4783" s="329">
        <v>-2.7373261797875834E-2</v>
      </c>
      <c r="G4783">
        <v>4772</v>
      </c>
      <c r="H4783">
        <f t="shared" ca="1" si="149"/>
        <v>1.2335783869923213E-2</v>
      </c>
    </row>
    <row r="4784" spans="2:8">
      <c r="B4784" s="293">
        <f>'Historical VAR Data'!B3023</f>
        <v>41236</v>
      </c>
      <c r="C4784" s="292" t="str">
        <f>'Historical VAR Data'!F3023</f>
        <v>80.27</v>
      </c>
      <c r="D4784" s="329">
        <f t="shared" si="148"/>
        <v>0.35362563237774031</v>
      </c>
      <c r="E4784" s="329">
        <v>-2.7383981582454926E-2</v>
      </c>
      <c r="G4784">
        <v>4773</v>
      </c>
      <c r="H4784">
        <f t="shared" ca="1" si="149"/>
        <v>-1.8061858342067259E-3</v>
      </c>
    </row>
    <row r="4785" spans="2:8">
      <c r="B4785" s="293">
        <f>'Historical VAR Data'!B1223</f>
        <v>43909</v>
      </c>
      <c r="C4785" s="292" t="str">
        <f>'Historical VAR Data'!F1223</f>
        <v>59.30</v>
      </c>
      <c r="D4785" s="329">
        <f t="shared" si="148"/>
        <v>-0.19033315128345166</v>
      </c>
      <c r="E4785" s="329">
        <v>-2.7390519927833389E-2</v>
      </c>
      <c r="G4785">
        <v>4774</v>
      </c>
      <c r="H4785">
        <f t="shared" ca="1" si="149"/>
        <v>1.7054463305099493E-2</v>
      </c>
    </row>
    <row r="4786" spans="2:8">
      <c r="B4786" s="293">
        <f>'Historical VAR Data'!B2366</f>
        <v>42212</v>
      </c>
      <c r="C4786" s="292" t="str">
        <f>'Historical VAR Data'!F2366</f>
        <v>73.24</v>
      </c>
      <c r="D4786" s="329">
        <f t="shared" si="148"/>
        <v>-2.2945570971184617E-2</v>
      </c>
      <c r="E4786" s="329">
        <v>-2.7486389589696021E-2</v>
      </c>
      <c r="G4786">
        <v>4775</v>
      </c>
      <c r="H4786">
        <f t="shared" ca="1" si="149"/>
        <v>-1.3020285397073804E-2</v>
      </c>
    </row>
    <row r="4787" spans="2:8">
      <c r="B4787" s="293">
        <f>'Historical VAR Data'!B4095</f>
        <v>39644</v>
      </c>
      <c r="C4787" s="292" t="str">
        <f>'Historical VAR Data'!F4095</f>
        <v>74.96</v>
      </c>
      <c r="D4787" s="329">
        <f t="shared" si="148"/>
        <v>4.4738675958188069E-2</v>
      </c>
      <c r="E4787" s="329">
        <v>-2.7503892060197259E-2</v>
      </c>
      <c r="G4787">
        <v>4776</v>
      </c>
      <c r="H4787">
        <f t="shared" ca="1" si="149"/>
        <v>1.933455777340376E-2</v>
      </c>
    </row>
    <row r="4788" spans="2:8">
      <c r="B4788" s="293">
        <f>'Historical VAR Data'!B2575</f>
        <v>41898</v>
      </c>
      <c r="C4788" s="292" t="str">
        <f>'Historical VAR Data'!F2575</f>
        <v>71.75</v>
      </c>
      <c r="D4788" s="329">
        <f t="shared" si="148"/>
        <v>-0.19652855543113099</v>
      </c>
      <c r="E4788" s="329">
        <v>-2.7514231499051248E-2</v>
      </c>
      <c r="G4788">
        <v>4777</v>
      </c>
      <c r="H4788">
        <f t="shared" ca="1" si="149"/>
        <v>-4.0505414646649024E-3</v>
      </c>
    </row>
    <row r="4789" spans="2:8">
      <c r="B4789" s="293">
        <f>'Historical VAR Data'!B4206</f>
        <v>39478</v>
      </c>
      <c r="C4789" s="292" t="str">
        <f>'Historical VAR Data'!F4206</f>
        <v>89.30</v>
      </c>
      <c r="D4789" s="329">
        <f t="shared" si="148"/>
        <v>0.19978503291683447</v>
      </c>
      <c r="E4789" s="329">
        <v>-2.755090928890342E-2</v>
      </c>
      <c r="G4789">
        <v>4778</v>
      </c>
      <c r="H4789">
        <f t="shared" ca="1" si="149"/>
        <v>1.9836933076373783E-2</v>
      </c>
    </row>
    <row r="4790" spans="2:8">
      <c r="B4790" s="293">
        <f>'Historical VAR Data'!B3999</f>
        <v>39787</v>
      </c>
      <c r="C4790" s="292" t="str">
        <f>'Historical VAR Data'!F3999</f>
        <v>74.43</v>
      </c>
      <c r="D4790" s="329">
        <f t="shared" si="148"/>
        <v>-0.15545217292635866</v>
      </c>
      <c r="E4790" s="329">
        <v>-2.7567285079696881E-2</v>
      </c>
      <c r="G4790">
        <v>4779</v>
      </c>
      <c r="H4790">
        <f t="shared" ca="1" si="149"/>
        <v>-8.9497955298540478E-3</v>
      </c>
    </row>
    <row r="4791" spans="2:8">
      <c r="B4791" s="293">
        <f>'Historical VAR Data'!B1525</f>
        <v>43458</v>
      </c>
      <c r="C4791" s="292" t="str">
        <f>'Historical VAR Data'!F1525</f>
        <v>88.13</v>
      </c>
      <c r="D4791" s="329">
        <f t="shared" si="148"/>
        <v>1.3876998103494989</v>
      </c>
      <c r="E4791" s="329">
        <v>-2.7584684982897498E-2</v>
      </c>
      <c r="G4791">
        <v>4780</v>
      </c>
      <c r="H4791">
        <f t="shared" ca="1" si="149"/>
        <v>1.928472128583246E-2</v>
      </c>
    </row>
    <row r="4792" spans="2:8">
      <c r="B4792" s="293">
        <f>'Historical VAR Data'!B4919</f>
        <v>38433</v>
      </c>
      <c r="C4792" s="292" t="str">
        <f>'Historical VAR Data'!F4919</f>
        <v>36.91</v>
      </c>
      <c r="D4792" s="329">
        <f t="shared" si="148"/>
        <v>-0.59479635525304653</v>
      </c>
      <c r="E4792" s="329">
        <v>-2.766069546891476E-2</v>
      </c>
      <c r="G4792">
        <v>4781</v>
      </c>
      <c r="H4792">
        <f t="shared" ca="1" si="149"/>
        <v>-7.9967401874353923E-3</v>
      </c>
    </row>
    <row r="4793" spans="2:8">
      <c r="B4793" s="293">
        <f>'Historical VAR Data'!B1909</f>
        <v>42892</v>
      </c>
      <c r="C4793" s="292" t="str">
        <f>'Historical VAR Data'!F1909</f>
        <v>91.09</v>
      </c>
      <c r="D4793" s="329">
        <f t="shared" si="148"/>
        <v>-1.4177489177489202E-2</v>
      </c>
      <c r="E4793" s="329">
        <v>-2.7751094033514723E-2</v>
      </c>
      <c r="G4793">
        <v>4782</v>
      </c>
      <c r="H4793">
        <f t="shared" ca="1" si="149"/>
        <v>2.7855512213392241E-3</v>
      </c>
    </row>
    <row r="4794" spans="2:8">
      <c r="B4794" s="293">
        <f>'Historical VAR Data'!B3644</f>
        <v>40323</v>
      </c>
      <c r="C4794" s="292" t="str">
        <f>'Historical VAR Data'!F3644</f>
        <v>92.40</v>
      </c>
      <c r="D4794" s="329">
        <f t="shared" si="148"/>
        <v>-0.71902937420178803</v>
      </c>
      <c r="E4794" s="329">
        <v>-2.7777777777777783E-2</v>
      </c>
      <c r="G4794">
        <v>4783</v>
      </c>
      <c r="H4794">
        <f t="shared" ca="1" si="149"/>
        <v>4.3344277356621578E-4</v>
      </c>
    </row>
    <row r="4795" spans="2:8">
      <c r="B4795" s="293">
        <f>'Historical VAR Data'!B250</f>
        <v>45343</v>
      </c>
      <c r="C4795" s="292" t="str">
        <f>'Historical VAR Data'!F250</f>
        <v>328.86</v>
      </c>
      <c r="D4795" s="329">
        <f t="shared" si="148"/>
        <v>3.5681344631198781</v>
      </c>
      <c r="E4795" s="329">
        <v>-2.7789274522556546E-2</v>
      </c>
      <c r="G4795">
        <v>4784</v>
      </c>
      <c r="H4795">
        <f t="shared" ca="1" si="149"/>
        <v>2.4748046496802574E-2</v>
      </c>
    </row>
    <row r="4796" spans="2:8">
      <c r="B4796" s="293">
        <f>'Historical VAR Data'!B3153</f>
        <v>41044</v>
      </c>
      <c r="C4796" s="292" t="str">
        <f>'Historical VAR Data'!F3153</f>
        <v>71.99</v>
      </c>
      <c r="D4796" s="329">
        <f t="shared" si="148"/>
        <v>9.8190489549724869E-3</v>
      </c>
      <c r="E4796" s="329">
        <v>-2.7819041188386257E-2</v>
      </c>
      <c r="G4796">
        <v>4785</v>
      </c>
      <c r="H4796">
        <f t="shared" ca="1" si="149"/>
        <v>-1.1627232954457214E-2</v>
      </c>
    </row>
    <row r="4797" spans="2:8">
      <c r="B4797" s="293">
        <f>'Historical VAR Data'!B2878</f>
        <v>41450</v>
      </c>
      <c r="C4797" s="292" t="str">
        <f>'Historical VAR Data'!F2878</f>
        <v>71.29</v>
      </c>
      <c r="D4797" s="329">
        <f t="shared" si="148"/>
        <v>-0.52859882298485739</v>
      </c>
      <c r="E4797" s="329">
        <v>-2.7819446338469823E-2</v>
      </c>
      <c r="G4797">
        <v>4786</v>
      </c>
      <c r="H4797">
        <f t="shared" ca="1" si="149"/>
        <v>1.0906971394997756E-2</v>
      </c>
    </row>
    <row r="4798" spans="2:8">
      <c r="B4798" s="293">
        <f>'Historical VAR Data'!B598</f>
        <v>44827</v>
      </c>
      <c r="C4798" s="292" t="str">
        <f>'Historical VAR Data'!F598</f>
        <v>151.23</v>
      </c>
      <c r="D4798" s="329">
        <f t="shared" si="148"/>
        <v>1.1454106965527024</v>
      </c>
      <c r="E4798" s="329">
        <v>-2.7834919002314301E-2</v>
      </c>
      <c r="G4798">
        <v>4787</v>
      </c>
      <c r="H4798">
        <f t="shared" ca="1" si="149"/>
        <v>-6.9093933399341561E-3</v>
      </c>
    </row>
    <row r="4799" spans="2:8">
      <c r="B4799" s="293">
        <f>'Historical VAR Data'!B1151</f>
        <v>44019</v>
      </c>
      <c r="C4799" s="292" t="str">
        <f>'Historical VAR Data'!F1151</f>
        <v>70.49</v>
      </c>
      <c r="D4799" s="329">
        <f t="shared" si="148"/>
        <v>-0.41637688358999841</v>
      </c>
      <c r="E4799" s="329">
        <v>-2.7858226451524068E-2</v>
      </c>
      <c r="G4799">
        <v>4788</v>
      </c>
      <c r="H4799">
        <f t="shared" ca="1" si="149"/>
        <v>2.2543585662419124E-2</v>
      </c>
    </row>
    <row r="4800" spans="2:8">
      <c r="B4800" s="293">
        <f>'Historical VAR Data'!B823</f>
        <v>44497</v>
      </c>
      <c r="C4800" s="292" t="str">
        <f>'Historical VAR Data'!F823</f>
        <v>120.78</v>
      </c>
      <c r="D4800" s="329">
        <f t="shared" si="148"/>
        <v>-0.60486799489645693</v>
      </c>
      <c r="E4800" s="329">
        <v>-2.8005794302269467E-2</v>
      </c>
      <c r="G4800">
        <v>4789</v>
      </c>
      <c r="H4800">
        <f t="shared" ca="1" si="149"/>
        <v>-1.5828866691881684E-2</v>
      </c>
    </row>
    <row r="4801" spans="2:8">
      <c r="B4801" s="293">
        <f>'Historical VAR Data'!B266</f>
        <v>45321</v>
      </c>
      <c r="C4801" s="292" t="str">
        <f>'Historical VAR Data'!F266</f>
        <v>305.67</v>
      </c>
      <c r="D4801" s="329">
        <f t="shared" si="148"/>
        <v>4.0716774514683918</v>
      </c>
      <c r="E4801" s="329">
        <v>-2.8045406849184371E-2</v>
      </c>
      <c r="G4801">
        <v>4790</v>
      </c>
      <c r="H4801">
        <f t="shared" ca="1" si="149"/>
        <v>-4.8238811641658367E-3</v>
      </c>
    </row>
    <row r="4802" spans="2:8">
      <c r="B4802" s="293">
        <f>'Historical VAR Data'!B4434</f>
        <v>39147</v>
      </c>
      <c r="C4802" s="292" t="str">
        <f>'Historical VAR Data'!F4434</f>
        <v>60.27</v>
      </c>
      <c r="D4802" s="329">
        <f t="shared" si="148"/>
        <v>-0.37885190147377096</v>
      </c>
      <c r="E4802" s="329">
        <v>-2.8059990324141186E-2</v>
      </c>
      <c r="G4802">
        <v>4791</v>
      </c>
      <c r="H4802">
        <f t="shared" ca="1" si="149"/>
        <v>4.9818457169544051E-3</v>
      </c>
    </row>
    <row r="4803" spans="2:8">
      <c r="B4803" s="293">
        <f>'Historical VAR Data'!B1852</f>
        <v>42976</v>
      </c>
      <c r="C4803" s="292" t="str">
        <f>'Historical VAR Data'!F1852</f>
        <v>97.03</v>
      </c>
      <c r="D4803" s="329">
        <f t="shared" si="148"/>
        <v>0.18531639384314685</v>
      </c>
      <c r="E4803" s="329">
        <v>-2.8242363545317912E-2</v>
      </c>
      <c r="G4803">
        <v>4792</v>
      </c>
      <c r="H4803">
        <f t="shared" ca="1" si="149"/>
        <v>1.4860033750074922E-2</v>
      </c>
    </row>
    <row r="4804" spans="2:8">
      <c r="B4804" s="293">
        <f>'Historical VAR Data'!B3178</f>
        <v>41008</v>
      </c>
      <c r="C4804" s="292" t="str">
        <f>'Historical VAR Data'!F3178</f>
        <v>81.86</v>
      </c>
      <c r="D4804" s="329">
        <f t="shared" si="148"/>
        <v>0.83296014330497103</v>
      </c>
      <c r="E4804" s="329">
        <v>-2.8252611585944866E-2</v>
      </c>
      <c r="G4804">
        <v>4793</v>
      </c>
      <c r="H4804">
        <f t="shared" ca="1" si="149"/>
        <v>-3.0657621299505437E-2</v>
      </c>
    </row>
    <row r="4805" spans="2:8">
      <c r="B4805" s="293">
        <f>'Historical VAR Data'!B4614</f>
        <v>38882</v>
      </c>
      <c r="C4805" s="292" t="str">
        <f>'Historical VAR Data'!F4614</f>
        <v>44.66</v>
      </c>
      <c r="D4805" s="329">
        <f t="shared" si="148"/>
        <v>-0.47991149411901718</v>
      </c>
      <c r="E4805" s="329">
        <v>-2.8285465622280338E-2</v>
      </c>
      <c r="G4805">
        <v>4794</v>
      </c>
      <c r="H4805">
        <f t="shared" ca="1" si="149"/>
        <v>-1.240835589564564E-2</v>
      </c>
    </row>
    <row r="4806" spans="2:8">
      <c r="B4806" s="293">
        <f>'Historical VAR Data'!B969</f>
        <v>44280</v>
      </c>
      <c r="C4806" s="292" t="str">
        <f>'Historical VAR Data'!F969</f>
        <v>85.87</v>
      </c>
      <c r="D4806" s="329">
        <f t="shared" si="148"/>
        <v>0.4453795657296753</v>
      </c>
      <c r="E4806" s="329">
        <v>-2.8290143713930065E-2</v>
      </c>
      <c r="G4806">
        <v>4795</v>
      </c>
      <c r="H4806">
        <f t="shared" ca="1" si="149"/>
        <v>-4.7401243699474434E-3</v>
      </c>
    </row>
    <row r="4807" spans="2:8">
      <c r="B4807" s="293">
        <f>'Historical VAR Data'!B4679</f>
        <v>38784</v>
      </c>
      <c r="C4807" s="292" t="str">
        <f>'Historical VAR Data'!F4679</f>
        <v>59.41</v>
      </c>
      <c r="D4807" s="329">
        <f t="shared" si="148"/>
        <v>-0.31515850144092222</v>
      </c>
      <c r="E4807" s="329">
        <v>-2.8295714753025909E-2</v>
      </c>
      <c r="G4807">
        <v>4796</v>
      </c>
      <c r="H4807">
        <f t="shared" ca="1" si="149"/>
        <v>1.9900230136825816E-3</v>
      </c>
    </row>
    <row r="4808" spans="2:8">
      <c r="B4808" s="293">
        <f>'Historical VAR Data'!B4303</f>
        <v>39337</v>
      </c>
      <c r="C4808" s="292" t="str">
        <f>'Historical VAR Data'!F4303</f>
        <v>86.75</v>
      </c>
      <c r="D4808" s="329">
        <f t="shared" si="148"/>
        <v>0.2464080459770116</v>
      </c>
      <c r="E4808" s="329">
        <v>-2.8337813620071695E-2</v>
      </c>
      <c r="G4808">
        <v>4797</v>
      </c>
      <c r="H4808">
        <f t="shared" ca="1" si="149"/>
        <v>3.5494400019726096E-3</v>
      </c>
    </row>
    <row r="4809" spans="2:8">
      <c r="B4809" s="293">
        <f>'Historical VAR Data'!B4107</f>
        <v>39626</v>
      </c>
      <c r="C4809" s="292" t="str">
        <f>'Historical VAR Data'!F4107</f>
        <v>69.60</v>
      </c>
      <c r="D4809" s="329">
        <f t="shared" si="148"/>
        <v>-0.24683475814305814</v>
      </c>
      <c r="E4809" s="329">
        <v>-2.8340080971659937E-2</v>
      </c>
      <c r="G4809">
        <v>4798</v>
      </c>
      <c r="H4809">
        <f t="shared" ca="1" si="149"/>
        <v>-3.0805024633709602E-3</v>
      </c>
    </row>
    <row r="4810" spans="2:8">
      <c r="B4810" s="293">
        <f>'Historical VAR Data'!B1558</f>
        <v>43409</v>
      </c>
      <c r="C4810" s="292" t="str">
        <f>'Historical VAR Data'!F1558</f>
        <v>92.41</v>
      </c>
      <c r="D4810" s="329">
        <f t="shared" si="148"/>
        <v>3.5638238260674575E-2</v>
      </c>
      <c r="E4810" s="329">
        <v>-2.8388182104931162E-2</v>
      </c>
      <c r="G4810">
        <v>4799</v>
      </c>
      <c r="H4810">
        <f t="shared" ca="1" si="149"/>
        <v>2.7604787645678704E-2</v>
      </c>
    </row>
    <row r="4811" spans="2:8">
      <c r="B4811" s="293">
        <f>'Historical VAR Data'!B2102</f>
        <v>42605</v>
      </c>
      <c r="C4811" s="292" t="str">
        <f>'Historical VAR Data'!F2102</f>
        <v>89.23</v>
      </c>
      <c r="D4811" s="329">
        <f t="shared" si="148"/>
        <v>0.19403184798608322</v>
      </c>
      <c r="E4811" s="329">
        <v>-2.841898954703832E-2</v>
      </c>
      <c r="G4811">
        <v>4800</v>
      </c>
      <c r="H4811">
        <f t="shared" ca="1" si="149"/>
        <v>3.1675606990612774E-2</v>
      </c>
    </row>
    <row r="4812" spans="2:8">
      <c r="B4812" s="293">
        <f>'Historical VAR Data'!B4325</f>
        <v>39304</v>
      </c>
      <c r="C4812" s="292" t="str">
        <f>'Historical VAR Data'!F4325</f>
        <v>74.73</v>
      </c>
      <c r="D4812" s="329">
        <f t="shared" ref="D4812:D4875" si="150">(C4812-C4813)/C4813</f>
        <v>-1.7227774855339325E-2</v>
      </c>
      <c r="E4812" s="329">
        <v>-2.8471138845553794E-2</v>
      </c>
      <c r="G4812">
        <v>4801</v>
      </c>
      <c r="H4812">
        <f t="shared" ca="1" si="149"/>
        <v>7.4489546699345896E-4</v>
      </c>
    </row>
    <row r="4813" spans="2:8">
      <c r="B4813" s="293">
        <f>'Historical VAR Data'!B3157</f>
        <v>41038</v>
      </c>
      <c r="C4813" s="292" t="str">
        <f>'Historical VAR Data'!F3157</f>
        <v>76.04</v>
      </c>
      <c r="D4813" s="329">
        <f t="shared" si="150"/>
        <v>-0.13433515482695807</v>
      </c>
      <c r="E4813" s="329">
        <v>-2.8491120480388269E-2</v>
      </c>
      <c r="G4813">
        <v>4802</v>
      </c>
      <c r="H4813">
        <f t="shared" ref="H4813:H4876" ca="1" si="151">_xlfn.NORM.INV(RAND(),N$12,N$13)</f>
        <v>5.7030784905107859E-3</v>
      </c>
    </row>
    <row r="4814" spans="2:8">
      <c r="B4814" s="293">
        <f>'Historical VAR Data'!B4151</f>
        <v>39562</v>
      </c>
      <c r="C4814" s="292" t="str">
        <f>'Historical VAR Data'!F4151</f>
        <v>87.84</v>
      </c>
      <c r="D4814" s="329">
        <f t="shared" si="150"/>
        <v>0.27785859761419857</v>
      </c>
      <c r="E4814" s="329">
        <v>-2.8533510285335083E-2</v>
      </c>
      <c r="G4814">
        <v>4803</v>
      </c>
      <c r="H4814">
        <f t="shared" ca="1" si="151"/>
        <v>4.4566385137578932E-4</v>
      </c>
    </row>
    <row r="4815" spans="2:8">
      <c r="B4815" s="293">
        <f>'Historical VAR Data'!B1183</f>
        <v>43972</v>
      </c>
      <c r="C4815" s="292" t="str">
        <f>'Historical VAR Data'!F1183</f>
        <v>68.74</v>
      </c>
      <c r="D4815" s="329">
        <f t="shared" si="150"/>
        <v>-0.11073738680465721</v>
      </c>
      <c r="E4815" s="329">
        <v>-2.8547201808931742E-2</v>
      </c>
      <c r="G4815">
        <v>4804</v>
      </c>
      <c r="H4815">
        <f t="shared" ca="1" si="151"/>
        <v>2.5607872722635816E-2</v>
      </c>
    </row>
    <row r="4816" spans="2:8">
      <c r="B4816" s="293">
        <f>'Historical VAR Data'!B3974</f>
        <v>39828</v>
      </c>
      <c r="C4816" s="292" t="str">
        <f>'Historical VAR Data'!F3974</f>
        <v>77.30</v>
      </c>
      <c r="D4816" s="329">
        <f t="shared" si="150"/>
        <v>-5.2812155373116065E-2</v>
      </c>
      <c r="E4816" s="329">
        <v>-2.865041467705455E-2</v>
      </c>
      <c r="G4816">
        <v>4805</v>
      </c>
      <c r="H4816">
        <f t="shared" ca="1" si="151"/>
        <v>1.1283375249214189E-2</v>
      </c>
    </row>
    <row r="4817" spans="2:8">
      <c r="B4817" s="293">
        <f>'Historical VAR Data'!B1492</f>
        <v>43504</v>
      </c>
      <c r="C4817" s="292" t="str">
        <f>'Historical VAR Data'!F1492</f>
        <v>81.61</v>
      </c>
      <c r="D4817" s="329">
        <f t="shared" si="150"/>
        <v>4.6147929752595747E-2</v>
      </c>
      <c r="E4817" s="329">
        <v>-2.8683646750773586E-2</v>
      </c>
      <c r="G4817">
        <v>4806</v>
      </c>
      <c r="H4817">
        <f t="shared" ca="1" si="151"/>
        <v>1.9185654072859462E-4</v>
      </c>
    </row>
    <row r="4818" spans="2:8">
      <c r="B4818" s="293">
        <f>'Historical VAR Data'!B2778</f>
        <v>41599</v>
      </c>
      <c r="C4818" s="292" t="str">
        <f>'Historical VAR Data'!F2778</f>
        <v>78.01</v>
      </c>
      <c r="D4818" s="329">
        <f t="shared" si="150"/>
        <v>-0.77925238405161434</v>
      </c>
      <c r="E4818" s="329">
        <v>-2.8759960159362403E-2</v>
      </c>
      <c r="G4818">
        <v>4807</v>
      </c>
      <c r="H4818">
        <f t="shared" ca="1" si="151"/>
        <v>-1.7770227558545432E-2</v>
      </c>
    </row>
    <row r="4819" spans="2:8">
      <c r="B4819" s="293">
        <f>'Historical VAR Data'!B67</f>
        <v>45617</v>
      </c>
      <c r="C4819" s="292" t="str">
        <f>'Historical VAR Data'!F67</f>
        <v>353.39</v>
      </c>
      <c r="D4819" s="329">
        <f t="shared" si="150"/>
        <v>3.9129709439733067</v>
      </c>
      <c r="E4819" s="329">
        <v>-2.8774803495850126E-2</v>
      </c>
      <c r="G4819">
        <v>4808</v>
      </c>
      <c r="H4819">
        <f t="shared" ca="1" si="151"/>
        <v>1.2706308268456489E-2</v>
      </c>
    </row>
    <row r="4820" spans="2:8">
      <c r="B4820" s="293">
        <f>'Historical VAR Data'!B1007</f>
        <v>44225</v>
      </c>
      <c r="C4820" s="292" t="str">
        <f>'Historical VAR Data'!F1007</f>
        <v>71.93</v>
      </c>
      <c r="D4820" s="329">
        <f t="shared" si="150"/>
        <v>7.6313033068981129E-2</v>
      </c>
      <c r="E4820" s="329">
        <v>-2.8891589037396876E-2</v>
      </c>
      <c r="G4820">
        <v>4809</v>
      </c>
      <c r="H4820">
        <f t="shared" ca="1" si="151"/>
        <v>-1.0697834301731375E-3</v>
      </c>
    </row>
    <row r="4821" spans="2:8">
      <c r="B4821" s="293">
        <f>'Historical VAR Data'!B1094</f>
        <v>44098</v>
      </c>
      <c r="C4821" s="292" t="str">
        <f>'Historical VAR Data'!F1094</f>
        <v>66.83</v>
      </c>
      <c r="D4821" s="329">
        <f t="shared" si="150"/>
        <v>-0.15276369168356996</v>
      </c>
      <c r="E4821" s="329">
        <v>-2.8916012786980458E-2</v>
      </c>
      <c r="G4821">
        <v>4810</v>
      </c>
      <c r="H4821">
        <f t="shared" ca="1" si="151"/>
        <v>-1.7158411490493825E-2</v>
      </c>
    </row>
    <row r="4822" spans="2:8">
      <c r="B4822" s="293">
        <f>'Historical VAR Data'!B1015</f>
        <v>44214</v>
      </c>
      <c r="C4822" s="292" t="str">
        <f>'Historical VAR Data'!F1015</f>
        <v>78.88</v>
      </c>
      <c r="D4822" s="329">
        <f t="shared" si="150"/>
        <v>0.1532163742690057</v>
      </c>
      <c r="E4822" s="329">
        <v>-2.8930198202634597E-2</v>
      </c>
      <c r="G4822">
        <v>4811</v>
      </c>
      <c r="H4822">
        <f t="shared" ca="1" si="151"/>
        <v>4.8920280027948022E-3</v>
      </c>
    </row>
    <row r="4823" spans="2:8">
      <c r="B4823" s="293">
        <f>'Historical VAR Data'!B4020</f>
        <v>39757</v>
      </c>
      <c r="C4823" s="292" t="str">
        <f>'Historical VAR Data'!F4020</f>
        <v>68.40</v>
      </c>
      <c r="D4823" s="329">
        <f t="shared" si="150"/>
        <v>-0.16717399245099221</v>
      </c>
      <c r="E4823" s="329">
        <v>-2.896081771720602E-2</v>
      </c>
      <c r="G4823">
        <v>4812</v>
      </c>
      <c r="H4823">
        <f t="shared" ca="1" si="151"/>
        <v>8.2736832118289593E-3</v>
      </c>
    </row>
    <row r="4824" spans="2:8">
      <c r="B4824" s="293">
        <f>'Historical VAR Data'!B3394</f>
        <v>40686</v>
      </c>
      <c r="C4824" s="292" t="str">
        <f>'Historical VAR Data'!F3394</f>
        <v>82.13</v>
      </c>
      <c r="D4824" s="329">
        <f t="shared" si="150"/>
        <v>5.8787507654622139E-3</v>
      </c>
      <c r="E4824" s="329">
        <v>-2.8966658784582679E-2</v>
      </c>
      <c r="G4824">
        <v>4813</v>
      </c>
      <c r="H4824">
        <f t="shared" ca="1" si="151"/>
        <v>-2.2017528336100269E-3</v>
      </c>
    </row>
    <row r="4825" spans="2:8">
      <c r="B4825" s="293">
        <f>'Historical VAR Data'!B2630</f>
        <v>41816</v>
      </c>
      <c r="C4825" s="292" t="str">
        <f>'Historical VAR Data'!F2630</f>
        <v>81.65</v>
      </c>
      <c r="D4825" s="329">
        <f t="shared" si="150"/>
        <v>-0.11346362649294234</v>
      </c>
      <c r="E4825" s="329">
        <v>-2.9016529908431413E-2</v>
      </c>
      <c r="G4825">
        <v>4814</v>
      </c>
      <c r="H4825">
        <f t="shared" ca="1" si="151"/>
        <v>2.1949703634318828E-2</v>
      </c>
    </row>
    <row r="4826" spans="2:8">
      <c r="B4826" s="293">
        <f>'Historical VAR Data'!B3484</f>
        <v>40553</v>
      </c>
      <c r="C4826" s="292" t="str">
        <f>'Historical VAR Data'!F3484</f>
        <v>92.10</v>
      </c>
      <c r="D4826" s="329">
        <f t="shared" si="150"/>
        <v>1.0755048287971792E-2</v>
      </c>
      <c r="E4826" s="329">
        <v>-2.9095509171410554E-2</v>
      </c>
      <c r="G4826">
        <v>4815</v>
      </c>
      <c r="H4826">
        <f t="shared" ca="1" si="151"/>
        <v>3.8502208061857918E-2</v>
      </c>
    </row>
    <row r="4827" spans="2:8">
      <c r="B4827" s="293">
        <f>'Historical VAR Data'!B3423</f>
        <v>40640</v>
      </c>
      <c r="C4827" s="292" t="str">
        <f>'Historical VAR Data'!F3423</f>
        <v>91.12</v>
      </c>
      <c r="D4827" s="329">
        <f t="shared" si="150"/>
        <v>-0.25743623176595215</v>
      </c>
      <c r="E4827" s="329">
        <v>-2.9399233063485204E-2</v>
      </c>
      <c r="G4827">
        <v>4816</v>
      </c>
      <c r="H4827">
        <f t="shared" ca="1" si="151"/>
        <v>-1.830572844899174E-2</v>
      </c>
    </row>
    <row r="4828" spans="2:8">
      <c r="B4828" s="293">
        <f>'Historical VAR Data'!B4259</f>
        <v>39401</v>
      </c>
      <c r="C4828" s="292" t="str">
        <f>'Historical VAR Data'!F4259</f>
        <v>122.71</v>
      </c>
      <c r="D4828" s="329">
        <f t="shared" si="150"/>
        <v>0.93152841177396495</v>
      </c>
      <c r="E4828" s="329">
        <v>-2.9423396345804105E-2</v>
      </c>
      <c r="G4828">
        <v>4817</v>
      </c>
      <c r="H4828">
        <f t="shared" ca="1" si="151"/>
        <v>3.6732495672071284E-2</v>
      </c>
    </row>
    <row r="4829" spans="2:8">
      <c r="B4829" s="293">
        <f>'Historical VAR Data'!B2673</f>
        <v>41754</v>
      </c>
      <c r="C4829" s="292" t="str">
        <f>'Historical VAR Data'!F2673</f>
        <v>63.53</v>
      </c>
      <c r="D4829" s="329">
        <f t="shared" si="150"/>
        <v>-0.30408588016212074</v>
      </c>
      <c r="E4829" s="329">
        <v>-2.9483654139932675E-2</v>
      </c>
      <c r="G4829">
        <v>4818</v>
      </c>
      <c r="H4829">
        <f t="shared" ca="1" si="151"/>
        <v>8.3438655818243741E-3</v>
      </c>
    </row>
    <row r="4830" spans="2:8">
      <c r="B4830" s="293">
        <f>'Historical VAR Data'!B1376</f>
        <v>43679</v>
      </c>
      <c r="C4830" s="292" t="str">
        <f>'Historical VAR Data'!F1376</f>
        <v>91.29</v>
      </c>
      <c r="D4830" s="329">
        <f t="shared" si="150"/>
        <v>0.20978001590246506</v>
      </c>
      <c r="E4830" s="329">
        <v>-2.9552460933347371E-2</v>
      </c>
      <c r="G4830">
        <v>4819</v>
      </c>
      <c r="H4830">
        <f t="shared" ca="1" si="151"/>
        <v>-1.2766130081075158E-2</v>
      </c>
    </row>
    <row r="4831" spans="2:8">
      <c r="B4831" s="293">
        <f>'Historical VAR Data'!B2605</f>
        <v>41852</v>
      </c>
      <c r="C4831" s="292" t="str">
        <f>'Historical VAR Data'!F2605</f>
        <v>75.46</v>
      </c>
      <c r="D4831" s="329">
        <f t="shared" si="150"/>
        <v>-0.42158516020236098</v>
      </c>
      <c r="E4831" s="329">
        <v>-2.9578189300411666E-2</v>
      </c>
      <c r="G4831">
        <v>4820</v>
      </c>
      <c r="H4831">
        <f t="shared" ca="1" si="151"/>
        <v>7.4444651725235631E-3</v>
      </c>
    </row>
    <row r="4832" spans="2:8">
      <c r="B4832" s="293">
        <f>'Historical VAR Data'!B690</f>
        <v>44694</v>
      </c>
      <c r="C4832" s="292" t="str">
        <f>'Historical VAR Data'!F690</f>
        <v>130.46</v>
      </c>
      <c r="D4832" s="329">
        <f t="shared" si="150"/>
        <v>0.89566986341179922</v>
      </c>
      <c r="E4832" s="329">
        <v>-2.9604284439154936E-2</v>
      </c>
      <c r="G4832">
        <v>4821</v>
      </c>
      <c r="H4832">
        <f t="shared" ca="1" si="151"/>
        <v>-2.9586879428239701E-2</v>
      </c>
    </row>
    <row r="4833" spans="2:8">
      <c r="B4833" s="293">
        <f>'Historical VAR Data'!B1095</f>
        <v>44097</v>
      </c>
      <c r="C4833" s="292" t="str">
        <f>'Historical VAR Data'!F1095</f>
        <v>68.82</v>
      </c>
      <c r="D4833" s="329">
        <f t="shared" si="150"/>
        <v>-0.29653480527445575</v>
      </c>
      <c r="E4833" s="329">
        <v>-2.9610829103215011E-2</v>
      </c>
      <c r="G4833">
        <v>4822</v>
      </c>
      <c r="H4833">
        <f t="shared" ca="1" si="151"/>
        <v>-8.8761709679799263E-3</v>
      </c>
    </row>
    <row r="4834" spans="2:8">
      <c r="B4834" s="293">
        <f>'Historical VAR Data'!B1715</f>
        <v>43175</v>
      </c>
      <c r="C4834" s="292" t="str">
        <f>'Historical VAR Data'!F1715</f>
        <v>97.83</v>
      </c>
      <c r="D4834" s="329">
        <f t="shared" si="150"/>
        <v>0.30841246489233654</v>
      </c>
      <c r="E4834" s="329">
        <v>-2.9656814124181662E-2</v>
      </c>
      <c r="G4834">
        <v>4823</v>
      </c>
      <c r="H4834">
        <f t="shared" ca="1" si="151"/>
        <v>-7.8175047644288859E-3</v>
      </c>
    </row>
    <row r="4835" spans="2:8">
      <c r="B4835" s="293">
        <f>'Historical VAR Data'!B4097</f>
        <v>39640</v>
      </c>
      <c r="C4835" s="292" t="str">
        <f>'Historical VAR Data'!F4097</f>
        <v>74.77</v>
      </c>
      <c r="D4835" s="329">
        <f t="shared" si="150"/>
        <v>0.78918401531466853</v>
      </c>
      <c r="E4835" s="329">
        <v>-2.9717103555670987E-2</v>
      </c>
      <c r="G4835">
        <v>4824</v>
      </c>
      <c r="H4835">
        <f t="shared" ca="1" si="151"/>
        <v>3.1290718593708605E-2</v>
      </c>
    </row>
    <row r="4836" spans="2:8">
      <c r="B4836" s="293">
        <f>'Historical VAR Data'!B4768</f>
        <v>38651</v>
      </c>
      <c r="C4836" s="292" t="str">
        <f>'Historical VAR Data'!F4768</f>
        <v>41.79</v>
      </c>
      <c r="D4836" s="329">
        <f t="shared" si="150"/>
        <v>-0.37327534493101389</v>
      </c>
      <c r="E4836" s="329">
        <v>-2.9719061992105899E-2</v>
      </c>
      <c r="G4836">
        <v>4825</v>
      </c>
      <c r="H4836">
        <f t="shared" ca="1" si="151"/>
        <v>1.0565240570063912E-4</v>
      </c>
    </row>
    <row r="4837" spans="2:8">
      <c r="B4837" s="293">
        <f>'Historical VAR Data'!B1225</f>
        <v>43907</v>
      </c>
      <c r="C4837" s="292" t="str">
        <f>'Historical VAR Data'!F1225</f>
        <v>66.68</v>
      </c>
      <c r="D4837" s="329">
        <f t="shared" si="150"/>
        <v>-6.2297848403881209E-2</v>
      </c>
      <c r="E4837" s="329">
        <v>-2.9826858722537423E-2</v>
      </c>
      <c r="G4837">
        <v>4826</v>
      </c>
      <c r="H4837">
        <f t="shared" ca="1" si="151"/>
        <v>-1.985106307106319E-3</v>
      </c>
    </row>
    <row r="4838" spans="2:8">
      <c r="B4838" s="293">
        <f>'Historical VAR Data'!B2853</f>
        <v>41485</v>
      </c>
      <c r="C4838" s="292" t="str">
        <f>'Historical VAR Data'!F2853</f>
        <v>71.11</v>
      </c>
      <c r="D4838" s="329">
        <f t="shared" si="150"/>
        <v>-0.17620481927710838</v>
      </c>
      <c r="E4838" s="329">
        <v>-3.0274103368334908E-2</v>
      </c>
      <c r="G4838">
        <v>4827</v>
      </c>
      <c r="H4838">
        <f t="shared" ca="1" si="151"/>
        <v>1.6827472652420548E-2</v>
      </c>
    </row>
    <row r="4839" spans="2:8">
      <c r="B4839" s="293">
        <f>'Historical VAR Data'!B2080</f>
        <v>42639</v>
      </c>
      <c r="C4839" s="292" t="str">
        <f>'Historical VAR Data'!F2080</f>
        <v>86.32</v>
      </c>
      <c r="D4839" s="329">
        <f t="shared" si="150"/>
        <v>-0.19372314589949569</v>
      </c>
      <c r="E4839" s="329">
        <v>-3.0330262862278173E-2</v>
      </c>
      <c r="G4839">
        <v>4828</v>
      </c>
      <c r="H4839">
        <f t="shared" ca="1" si="151"/>
        <v>-1.4538914715629852E-2</v>
      </c>
    </row>
    <row r="4840" spans="2:8">
      <c r="B4840" s="293">
        <f>'Historical VAR Data'!B788</f>
        <v>44550</v>
      </c>
      <c r="C4840" s="292" t="str">
        <f>'Historical VAR Data'!F788</f>
        <v>107.06</v>
      </c>
      <c r="D4840" s="329">
        <f t="shared" si="150"/>
        <v>0.25598310652275935</v>
      </c>
      <c r="E4840" s="329">
        <v>-3.0341454578389587E-2</v>
      </c>
      <c r="G4840">
        <v>4829</v>
      </c>
      <c r="H4840">
        <f t="shared" ca="1" si="151"/>
        <v>-3.8317004893060287E-2</v>
      </c>
    </row>
    <row r="4841" spans="2:8">
      <c r="B4841" s="293">
        <f>'Historical VAR Data'!B3464</f>
        <v>40582</v>
      </c>
      <c r="C4841" s="292" t="str">
        <f>'Historical VAR Data'!F3464</f>
        <v>85.24</v>
      </c>
      <c r="D4841" s="329">
        <f t="shared" si="150"/>
        <v>0.25574543311726577</v>
      </c>
      <c r="E4841" s="329">
        <v>-3.0371971334319212E-2</v>
      </c>
      <c r="G4841">
        <v>4830</v>
      </c>
      <c r="H4841">
        <f t="shared" ca="1" si="151"/>
        <v>2.0252568461869196E-3</v>
      </c>
    </row>
    <row r="4842" spans="2:8">
      <c r="B4842" s="293">
        <f>'Historical VAR Data'!B2232</f>
        <v>42411</v>
      </c>
      <c r="C4842" s="292" t="str">
        <f>'Historical VAR Data'!F2232</f>
        <v>67.88</v>
      </c>
      <c r="D4842" s="329">
        <f t="shared" si="150"/>
        <v>-8.1958344603732788E-2</v>
      </c>
      <c r="E4842" s="329">
        <v>-3.0424225110698609E-2</v>
      </c>
      <c r="G4842">
        <v>4831</v>
      </c>
      <c r="H4842">
        <f t="shared" ca="1" si="151"/>
        <v>7.0021561837876412E-4</v>
      </c>
    </row>
    <row r="4843" spans="2:8">
      <c r="B4843" s="293">
        <f>'Historical VAR Data'!B4004</f>
        <v>39780</v>
      </c>
      <c r="C4843" s="292" t="str">
        <f>'Historical VAR Data'!F4004</f>
        <v>73.94</v>
      </c>
      <c r="D4843" s="329">
        <f t="shared" si="150"/>
        <v>-5.5144586415601425E-3</v>
      </c>
      <c r="E4843" s="329">
        <v>-3.0676455165180957E-2</v>
      </c>
      <c r="G4843">
        <v>4832</v>
      </c>
      <c r="H4843">
        <f t="shared" ca="1" si="151"/>
        <v>1.6015027877142377E-2</v>
      </c>
    </row>
    <row r="4844" spans="2:8">
      <c r="B4844" s="293">
        <f>'Historical VAR Data'!B1108</f>
        <v>44078</v>
      </c>
      <c r="C4844" s="292" t="str">
        <f>'Historical VAR Data'!F1108</f>
        <v>74.35</v>
      </c>
      <c r="D4844" s="329">
        <f t="shared" si="150"/>
        <v>-0.46896650239268622</v>
      </c>
      <c r="E4844" s="329">
        <v>-3.0765219658453913E-2</v>
      </c>
      <c r="G4844">
        <v>4833</v>
      </c>
      <c r="H4844">
        <f t="shared" ca="1" si="151"/>
        <v>1.5965898163295088E-2</v>
      </c>
    </row>
    <row r="4845" spans="2:8">
      <c r="B4845" s="293">
        <f>'Historical VAR Data'!B631</f>
        <v>44777</v>
      </c>
      <c r="C4845" s="292" t="str">
        <f>'Historical VAR Data'!F631</f>
        <v>140.01</v>
      </c>
      <c r="D4845" s="329">
        <f t="shared" si="150"/>
        <v>0.79822758797842275</v>
      </c>
      <c r="E4845" s="329">
        <v>-3.1005605924285543E-2</v>
      </c>
      <c r="G4845">
        <v>4834</v>
      </c>
      <c r="H4845">
        <f t="shared" ca="1" si="151"/>
        <v>1.7577924089863629E-2</v>
      </c>
    </row>
    <row r="4846" spans="2:8">
      <c r="B4846" s="293">
        <f>'Historical VAR Data'!B3249</f>
        <v>40900</v>
      </c>
      <c r="C4846" s="292" t="str">
        <f>'Historical VAR Data'!F3249</f>
        <v>77.86</v>
      </c>
      <c r="D4846" s="329">
        <f t="shared" si="150"/>
        <v>-0.79367182531269875</v>
      </c>
      <c r="E4846" s="329">
        <v>-3.1110004977600796E-2</v>
      </c>
      <c r="G4846">
        <v>4835</v>
      </c>
      <c r="H4846">
        <f t="shared" ca="1" si="151"/>
        <v>1.2435792120274106E-2</v>
      </c>
    </row>
    <row r="4847" spans="2:8">
      <c r="B4847" s="293">
        <f>'Historical VAR Data'!B72</f>
        <v>45608</v>
      </c>
      <c r="C4847" s="292" t="str">
        <f>'Historical VAR Data'!F72</f>
        <v>377.36</v>
      </c>
      <c r="D4847" s="329">
        <f t="shared" si="150"/>
        <v>4.9351997483485377</v>
      </c>
      <c r="E4847" s="329">
        <v>-3.1193037405971548E-2</v>
      </c>
      <c r="G4847">
        <v>4836</v>
      </c>
      <c r="H4847">
        <f t="shared" ca="1" si="151"/>
        <v>1.0176608310839148E-2</v>
      </c>
    </row>
    <row r="4848" spans="2:8">
      <c r="B4848" s="293">
        <f>'Historical VAR Data'!B2339</f>
        <v>42249</v>
      </c>
      <c r="C4848" s="292" t="str">
        <f>'Historical VAR Data'!F2339</f>
        <v>63.58</v>
      </c>
      <c r="D4848" s="329">
        <f t="shared" si="150"/>
        <v>-0.19559716599190291</v>
      </c>
      <c r="E4848" s="329">
        <v>-3.1235715374066695E-2</v>
      </c>
      <c r="G4848">
        <v>4837</v>
      </c>
      <c r="H4848">
        <f t="shared" ca="1" si="151"/>
        <v>8.0383328314200496E-3</v>
      </c>
    </row>
    <row r="4849" spans="2:8">
      <c r="B4849" s="293">
        <f>'Historical VAR Data'!B4128</f>
        <v>39597</v>
      </c>
      <c r="C4849" s="292" t="str">
        <f>'Historical VAR Data'!F4128</f>
        <v>79.04</v>
      </c>
      <c r="D4849" s="329">
        <f t="shared" si="150"/>
        <v>-5.9112061375927406E-3</v>
      </c>
      <c r="E4849" s="329">
        <v>-3.1372549019607697E-2</v>
      </c>
      <c r="G4849">
        <v>4838</v>
      </c>
      <c r="H4849">
        <f t="shared" ca="1" si="151"/>
        <v>3.1173889831931614E-2</v>
      </c>
    </row>
    <row r="4850" spans="2:8">
      <c r="B4850" s="293">
        <f>'Historical VAR Data'!B3979</f>
        <v>39820</v>
      </c>
      <c r="C4850" s="292" t="str">
        <f>'Historical VAR Data'!F3979</f>
        <v>79.51</v>
      </c>
      <c r="D4850" s="329">
        <f t="shared" si="150"/>
        <v>-0.79788505045883218</v>
      </c>
      <c r="E4850" s="329">
        <v>-3.1546894031668569E-2</v>
      </c>
      <c r="G4850">
        <v>4839</v>
      </c>
      <c r="H4850">
        <f t="shared" ca="1" si="151"/>
        <v>7.7936100566242707E-3</v>
      </c>
    </row>
    <row r="4851" spans="2:8">
      <c r="B4851" s="293">
        <f>'Historical VAR Data'!B84</f>
        <v>45590</v>
      </c>
      <c r="C4851" s="292" t="str">
        <f>'Historical VAR Data'!F84</f>
        <v>393.39</v>
      </c>
      <c r="D4851" s="329">
        <f t="shared" si="150"/>
        <v>3.687678741658722</v>
      </c>
      <c r="E4851" s="329">
        <v>-3.1560030526082555E-2</v>
      </c>
      <c r="G4851">
        <v>4840</v>
      </c>
      <c r="H4851">
        <f t="shared" ca="1" si="151"/>
        <v>2.0664544652897823E-2</v>
      </c>
    </row>
    <row r="4852" spans="2:8">
      <c r="B4852" s="293">
        <f>'Historical VAR Data'!B3340</f>
        <v>40760</v>
      </c>
      <c r="C4852" s="292" t="str">
        <f>'Historical VAR Data'!F3340</f>
        <v>83.92</v>
      </c>
      <c r="D4852" s="329">
        <f t="shared" si="150"/>
        <v>-4.4626593806921695E-2</v>
      </c>
      <c r="E4852" s="329">
        <v>-3.1617816755134955E-2</v>
      </c>
      <c r="G4852">
        <v>4841</v>
      </c>
      <c r="H4852">
        <f t="shared" ca="1" si="151"/>
        <v>-2.7893376700488085E-2</v>
      </c>
    </row>
    <row r="4853" spans="2:8">
      <c r="B4853" s="293">
        <f>'Historical VAR Data'!B1344</f>
        <v>43731</v>
      </c>
      <c r="C4853" s="292" t="str">
        <f>'Historical VAR Data'!F1344</f>
        <v>87.84</v>
      </c>
      <c r="D4853" s="329">
        <f t="shared" si="150"/>
        <v>0.12962962962962959</v>
      </c>
      <c r="E4853" s="329">
        <v>-3.163929004519888E-2</v>
      </c>
      <c r="G4853">
        <v>4842</v>
      </c>
      <c r="H4853">
        <f t="shared" ca="1" si="151"/>
        <v>2.2463233543652292E-3</v>
      </c>
    </row>
    <row r="4854" spans="2:8">
      <c r="B4854" s="293">
        <f>'Historical VAR Data'!B2606</f>
        <v>41851</v>
      </c>
      <c r="C4854" s="292" t="str">
        <f>'Historical VAR Data'!F2606</f>
        <v>77.76</v>
      </c>
      <c r="D4854" s="329">
        <f t="shared" si="150"/>
        <v>7.8352516987935175E-2</v>
      </c>
      <c r="E4854" s="329">
        <v>-3.1751961150541616E-2</v>
      </c>
      <c r="G4854">
        <v>4843</v>
      </c>
      <c r="H4854">
        <f t="shared" ca="1" si="151"/>
        <v>5.0593812721906745E-3</v>
      </c>
    </row>
    <row r="4855" spans="2:8">
      <c r="B4855" s="293">
        <f>'Historical VAR Data'!B2842</f>
        <v>41502</v>
      </c>
      <c r="C4855" s="292" t="str">
        <f>'Historical VAR Data'!F2842</f>
        <v>72.11</v>
      </c>
      <c r="D4855" s="329">
        <f t="shared" si="150"/>
        <v>-0.13588975434391856</v>
      </c>
      <c r="E4855" s="329">
        <v>-3.2210441551469675E-2</v>
      </c>
      <c r="G4855">
        <v>4844</v>
      </c>
      <c r="H4855">
        <f t="shared" ca="1" si="151"/>
        <v>-4.6530589888254745E-3</v>
      </c>
    </row>
    <row r="4856" spans="2:8">
      <c r="B4856" s="293">
        <f>'Historical VAR Data'!B3970</f>
        <v>39834</v>
      </c>
      <c r="C4856" s="292" t="str">
        <f>'Historical VAR Data'!F3970</f>
        <v>83.45</v>
      </c>
      <c r="D4856" s="329">
        <f t="shared" si="150"/>
        <v>-1.3709963361304769E-2</v>
      </c>
      <c r="E4856" s="329">
        <v>-3.2239359851559797E-2</v>
      </c>
      <c r="G4856">
        <v>4845</v>
      </c>
      <c r="H4856">
        <f t="shared" ca="1" si="151"/>
        <v>1.993618736952326E-2</v>
      </c>
    </row>
    <row r="4857" spans="2:8">
      <c r="B4857" s="293">
        <f>'Historical VAR Data'!B4301</f>
        <v>39339</v>
      </c>
      <c r="C4857" s="292" t="str">
        <f>'Historical VAR Data'!F4301</f>
        <v>84.61</v>
      </c>
      <c r="D4857" s="329">
        <f t="shared" si="150"/>
        <v>-0.70826149920695114</v>
      </c>
      <c r="E4857" s="329">
        <v>-3.2254374928514323E-2</v>
      </c>
      <c r="G4857">
        <v>4846</v>
      </c>
      <c r="H4857">
        <f t="shared" ca="1" si="151"/>
        <v>-2.0409803790859948E-2</v>
      </c>
    </row>
    <row r="4858" spans="2:8">
      <c r="B4858" s="293">
        <f>'Historical VAR Data'!B272</f>
        <v>45309</v>
      </c>
      <c r="C4858" s="292" t="str">
        <f>'Historical VAR Data'!F272</f>
        <v>290.02</v>
      </c>
      <c r="D4858" s="329">
        <f t="shared" si="150"/>
        <v>3.0738867818513835</v>
      </c>
      <c r="E4858" s="329">
        <v>-3.2331253545093586E-2</v>
      </c>
      <c r="G4858">
        <v>4847</v>
      </c>
      <c r="H4858">
        <f t="shared" ca="1" si="151"/>
        <v>1.1251988264511134E-2</v>
      </c>
    </row>
    <row r="4859" spans="2:8">
      <c r="B4859" s="293">
        <f>'Historical VAR Data'!B2197</f>
        <v>42465</v>
      </c>
      <c r="C4859" s="292" t="str">
        <f>'Historical VAR Data'!F2197</f>
        <v>71.19</v>
      </c>
      <c r="D4859" s="329">
        <f t="shared" si="150"/>
        <v>-3.4450020344500287E-2</v>
      </c>
      <c r="E4859" s="329">
        <v>-3.2350142721217827E-2</v>
      </c>
      <c r="G4859">
        <v>4848</v>
      </c>
      <c r="H4859">
        <f t="shared" ca="1" si="151"/>
        <v>-1.6685630436668965E-2</v>
      </c>
    </row>
    <row r="4860" spans="2:8">
      <c r="B4860" s="293">
        <f>'Historical VAR Data'!B4321</f>
        <v>39311</v>
      </c>
      <c r="C4860" s="292" t="str">
        <f>'Historical VAR Data'!F4321</f>
        <v>73.73</v>
      </c>
      <c r="D4860" s="329">
        <f t="shared" si="150"/>
        <v>-3.1652219595481965E-2</v>
      </c>
      <c r="E4860" s="329">
        <v>-3.2414698162729641E-2</v>
      </c>
      <c r="G4860">
        <v>4849</v>
      </c>
      <c r="H4860">
        <f t="shared" ca="1" si="151"/>
        <v>8.2788644253948447E-3</v>
      </c>
    </row>
    <row r="4861" spans="2:8">
      <c r="B4861" s="293">
        <f>'Historical VAR Data'!B2500</f>
        <v>42013</v>
      </c>
      <c r="C4861" s="292" t="str">
        <f>'Historical VAR Data'!F2500</f>
        <v>76.14</v>
      </c>
      <c r="D4861" s="329">
        <f t="shared" si="150"/>
        <v>-0.17067857531859276</v>
      </c>
      <c r="E4861" s="329">
        <v>-3.2528589580686176E-2</v>
      </c>
      <c r="G4861">
        <v>4850</v>
      </c>
      <c r="H4861">
        <f t="shared" ca="1" si="151"/>
        <v>-7.2404327665621668E-3</v>
      </c>
    </row>
    <row r="4862" spans="2:8">
      <c r="B4862" s="293">
        <f>'Historical VAR Data'!B4277</f>
        <v>39374</v>
      </c>
      <c r="C4862" s="292" t="str">
        <f>'Historical VAR Data'!F4277</f>
        <v>91.81</v>
      </c>
      <c r="D4862" s="329">
        <f t="shared" si="150"/>
        <v>3.2686859882328541E-4</v>
      </c>
      <c r="E4862" s="329">
        <v>-3.2560590094836701E-2</v>
      </c>
      <c r="G4862">
        <v>4851</v>
      </c>
      <c r="H4862">
        <f t="shared" ca="1" si="151"/>
        <v>2.0313580705919369E-2</v>
      </c>
    </row>
    <row r="4863" spans="2:8">
      <c r="B4863" s="293">
        <f>'Historical VAR Data'!B1944</f>
        <v>42842</v>
      </c>
      <c r="C4863" s="292" t="str">
        <f>'Historical VAR Data'!F1944</f>
        <v>91.78</v>
      </c>
      <c r="D4863" s="329">
        <f t="shared" si="150"/>
        <v>-0.68981716178309505</v>
      </c>
      <c r="E4863" s="329">
        <v>-3.2570886476230666E-2</v>
      </c>
      <c r="G4863">
        <v>4852</v>
      </c>
      <c r="H4863">
        <f t="shared" ca="1" si="151"/>
        <v>3.7248119048906431E-3</v>
      </c>
    </row>
    <row r="4864" spans="2:8">
      <c r="B4864" s="293">
        <f>'Historical VAR Data'!B31</f>
        <v>45670</v>
      </c>
      <c r="C4864" s="292" t="str">
        <f>'Historical VAR Data'!F31</f>
        <v>295.89</v>
      </c>
      <c r="D4864" s="329">
        <f t="shared" si="150"/>
        <v>1.8929409464215876</v>
      </c>
      <c r="E4864" s="329">
        <v>-3.2596612829399157E-2</v>
      </c>
      <c r="G4864">
        <v>4853</v>
      </c>
      <c r="H4864">
        <f t="shared" ca="1" si="151"/>
        <v>-2.242078872823456E-2</v>
      </c>
    </row>
    <row r="4865" spans="2:8">
      <c r="B4865" s="293">
        <f>'Historical VAR Data'!B3723</f>
        <v>40205</v>
      </c>
      <c r="C4865" s="292" t="str">
        <f>'Historical VAR Data'!F3723</f>
        <v>102.28</v>
      </c>
      <c r="D4865" s="329">
        <f t="shared" si="150"/>
        <v>-0.30084079567981403</v>
      </c>
      <c r="E4865" s="329">
        <v>-3.2630284687411359E-2</v>
      </c>
      <c r="G4865">
        <v>4854</v>
      </c>
      <c r="H4865">
        <f t="shared" ca="1" si="151"/>
        <v>8.3575456294660757E-3</v>
      </c>
    </row>
    <row r="4866" spans="2:8">
      <c r="B4866" s="293">
        <f>'Historical VAR Data'!B597</f>
        <v>44830</v>
      </c>
      <c r="C4866" s="292" t="str">
        <f>'Historical VAR Data'!F597</f>
        <v>146.29</v>
      </c>
      <c r="D4866" s="329">
        <f t="shared" si="150"/>
        <v>0.74820745697896729</v>
      </c>
      <c r="E4866" s="329">
        <v>-3.2665476426634914E-2</v>
      </c>
      <c r="G4866">
        <v>4855</v>
      </c>
      <c r="H4866">
        <f t="shared" ca="1" si="151"/>
        <v>2.2830108495721941E-2</v>
      </c>
    </row>
    <row r="4867" spans="2:8">
      <c r="B4867" s="293">
        <f>'Historical VAR Data'!B3261</f>
        <v>40884</v>
      </c>
      <c r="C4867" s="292" t="str">
        <f>'Historical VAR Data'!F3261</f>
        <v>83.68</v>
      </c>
      <c r="D4867" s="329">
        <f t="shared" si="150"/>
        <v>5.7099545224861173E-2</v>
      </c>
      <c r="E4867" s="329">
        <v>-3.2712981158247577E-2</v>
      </c>
      <c r="G4867">
        <v>4856</v>
      </c>
      <c r="H4867">
        <f t="shared" ca="1" si="151"/>
        <v>1.2259003008433272E-2</v>
      </c>
    </row>
    <row r="4868" spans="2:8">
      <c r="B4868" s="293">
        <f>'Historical VAR Data'!B3254</f>
        <v>40893</v>
      </c>
      <c r="C4868" s="292" t="str">
        <f>'Historical VAR Data'!F3254</f>
        <v>79.16</v>
      </c>
      <c r="D4868" s="329">
        <f t="shared" si="150"/>
        <v>-0.18442200700597575</v>
      </c>
      <c r="E4868" s="329">
        <v>-3.2746823069403797E-2</v>
      </c>
      <c r="G4868">
        <v>4857</v>
      </c>
      <c r="H4868">
        <f t="shared" ca="1" si="151"/>
        <v>2.8927576248891522E-2</v>
      </c>
    </row>
    <row r="4869" spans="2:8">
      <c r="B4869" s="293">
        <f>'Historical VAR Data'!B3780</f>
        <v>40120</v>
      </c>
      <c r="C4869" s="292" t="str">
        <f>'Historical VAR Data'!F3780</f>
        <v>97.06</v>
      </c>
      <c r="D4869" s="329">
        <f t="shared" si="150"/>
        <v>2.5245589944016062E-2</v>
      </c>
      <c r="E4869" s="329">
        <v>-3.278525161933226E-2</v>
      </c>
      <c r="G4869">
        <v>4858</v>
      </c>
      <c r="H4869">
        <f t="shared" ca="1" si="151"/>
        <v>2.8901970825379853E-3</v>
      </c>
    </row>
    <row r="4870" spans="2:8">
      <c r="B4870" s="293">
        <f>'Historical VAR Data'!B913</f>
        <v>44365</v>
      </c>
      <c r="C4870" s="292" t="str">
        <f>'Historical VAR Data'!F913</f>
        <v>94.67</v>
      </c>
      <c r="D4870" s="329">
        <f t="shared" si="150"/>
        <v>1.059834638816362</v>
      </c>
      <c r="E4870" s="329">
        <v>-3.2795259501430259E-2</v>
      </c>
      <c r="G4870">
        <v>4859</v>
      </c>
      <c r="H4870">
        <f t="shared" ca="1" si="151"/>
        <v>-8.352449805618733E-4</v>
      </c>
    </row>
    <row r="4871" spans="2:8">
      <c r="B4871" s="293">
        <f>'Historical VAR Data'!B4615</f>
        <v>38881</v>
      </c>
      <c r="C4871" s="292" t="str">
        <f>'Historical VAR Data'!F4615</f>
        <v>45.96</v>
      </c>
      <c r="D4871" s="329">
        <f t="shared" si="150"/>
        <v>-0.36772595955427151</v>
      </c>
      <c r="E4871" s="329">
        <v>-3.2828282828282873E-2</v>
      </c>
      <c r="G4871">
        <v>4860</v>
      </c>
      <c r="H4871">
        <f t="shared" ca="1" si="151"/>
        <v>-6.9315661683359469E-3</v>
      </c>
    </row>
    <row r="4872" spans="2:8">
      <c r="B4872" s="293">
        <f>'Historical VAR Data'!B4332</f>
        <v>39295</v>
      </c>
      <c r="C4872" s="292" t="str">
        <f>'Historical VAR Data'!F4332</f>
        <v>72.69</v>
      </c>
      <c r="D4872" s="329">
        <f t="shared" si="150"/>
        <v>-0.1837170129140932</v>
      </c>
      <c r="E4872" s="329">
        <v>-3.286322511974453E-2</v>
      </c>
      <c r="G4872">
        <v>4861</v>
      </c>
      <c r="H4872">
        <f t="shared" ca="1" si="151"/>
        <v>1.5081514863564401E-2</v>
      </c>
    </row>
    <row r="4873" spans="2:8">
      <c r="B4873" s="293">
        <f>'Historical VAR Data'!B1357</f>
        <v>43711</v>
      </c>
      <c r="C4873" s="292" t="str">
        <f>'Historical VAR Data'!F1357</f>
        <v>89.05</v>
      </c>
      <c r="D4873" s="329">
        <f t="shared" si="150"/>
        <v>0.4360587002096436</v>
      </c>
      <c r="E4873" s="329">
        <v>-3.2906168549087761E-2</v>
      </c>
      <c r="G4873">
        <v>4862</v>
      </c>
      <c r="H4873">
        <f t="shared" ca="1" si="151"/>
        <v>-8.8266528668712041E-3</v>
      </c>
    </row>
    <row r="4874" spans="2:8">
      <c r="B4874" s="293">
        <f>'Historical VAR Data'!B4435</f>
        <v>39146</v>
      </c>
      <c r="C4874" s="292" t="str">
        <f>'Historical VAR Data'!F4435</f>
        <v>62.01</v>
      </c>
      <c r="D4874" s="329">
        <f t="shared" si="150"/>
        <v>-0.72516952532907863</v>
      </c>
      <c r="E4874" s="329">
        <v>-3.2907049282595233E-2</v>
      </c>
      <c r="G4874">
        <v>4863</v>
      </c>
      <c r="H4874">
        <f t="shared" ca="1" si="151"/>
        <v>-1.6429302020699164E-2</v>
      </c>
    </row>
    <row r="4875" spans="2:8">
      <c r="B4875" s="293">
        <f>'Historical VAR Data'!B358</f>
        <v>45181</v>
      </c>
      <c r="C4875" s="292" t="str">
        <f>'Historical VAR Data'!F358</f>
        <v>225.63</v>
      </c>
      <c r="D4875" s="329">
        <f t="shared" si="150"/>
        <v>1.7083183291321569</v>
      </c>
      <c r="E4875" s="329">
        <v>-3.2917577472032944E-2</v>
      </c>
      <c r="G4875">
        <v>4864</v>
      </c>
      <c r="H4875">
        <f t="shared" ca="1" si="151"/>
        <v>5.7919285525392539E-3</v>
      </c>
    </row>
    <row r="4876" spans="2:8">
      <c r="B4876" s="293">
        <f>'Historical VAR Data'!B2455</f>
        <v>42081</v>
      </c>
      <c r="C4876" s="292" t="str">
        <f>'Historical VAR Data'!F2455</f>
        <v>83.31</v>
      </c>
      <c r="D4876" s="329">
        <f t="shared" ref="D4876:D4939" si="152">(C4876-C4877)/C4877</f>
        <v>0.15069060773480658</v>
      </c>
      <c r="E4876" s="329">
        <v>-3.2965757399883958E-2</v>
      </c>
      <c r="G4876">
        <v>4865</v>
      </c>
      <c r="H4876">
        <f t="shared" ca="1" si="151"/>
        <v>-2.6180522561218916E-2</v>
      </c>
    </row>
    <row r="4877" spans="2:8">
      <c r="B4877" s="293">
        <f>'Historical VAR Data'!B2881</f>
        <v>41445</v>
      </c>
      <c r="C4877" s="292" t="str">
        <f>'Historical VAR Data'!F2881</f>
        <v>72.40</v>
      </c>
      <c r="D4877" s="329">
        <f t="shared" si="152"/>
        <v>-0.12327440058125445</v>
      </c>
      <c r="E4877" s="329">
        <v>-3.2990516895952969E-2</v>
      </c>
      <c r="G4877">
        <v>4866</v>
      </c>
      <c r="H4877">
        <f t="shared" ref="H4877:H4940" ca="1" si="153">_xlfn.NORM.INV(RAND(),N$12,N$13)</f>
        <v>4.1109095420213584E-2</v>
      </c>
    </row>
    <row r="4878" spans="2:8">
      <c r="B4878" s="293">
        <f>'Historical VAR Data'!B955</f>
        <v>44305</v>
      </c>
      <c r="C4878" s="292" t="str">
        <f>'Historical VAR Data'!F955</f>
        <v>82.58</v>
      </c>
      <c r="D4878" s="329">
        <f t="shared" si="152"/>
        <v>-1.8890340976595026E-2</v>
      </c>
      <c r="E4878" s="329">
        <v>-3.3134293408265993E-2</v>
      </c>
      <c r="G4878">
        <v>4867</v>
      </c>
      <c r="H4878">
        <f t="shared" ca="1" si="153"/>
        <v>-9.3561304684347674E-3</v>
      </c>
    </row>
    <row r="4879" spans="2:8">
      <c r="B4879" s="293">
        <f>'Historical VAR Data'!B3944</f>
        <v>39874</v>
      </c>
      <c r="C4879" s="292" t="str">
        <f>'Historical VAR Data'!F3944</f>
        <v>84.17</v>
      </c>
      <c r="D4879" s="329">
        <f t="shared" si="152"/>
        <v>-6.9608305804625221E-3</v>
      </c>
      <c r="E4879" s="329">
        <v>-3.3195497358143818E-2</v>
      </c>
      <c r="G4879">
        <v>4868</v>
      </c>
      <c r="H4879">
        <f t="shared" ca="1" si="153"/>
        <v>-1.4024832836675076E-2</v>
      </c>
    </row>
    <row r="4880" spans="2:8">
      <c r="B4880" s="293">
        <f>'Historical VAR Data'!B2641</f>
        <v>41801</v>
      </c>
      <c r="C4880" s="292" t="str">
        <f>'Historical VAR Data'!F2641</f>
        <v>84.76</v>
      </c>
      <c r="D4880" s="329">
        <f t="shared" si="152"/>
        <v>0.1216091041418554</v>
      </c>
      <c r="E4880" s="329">
        <v>-3.3302919708029212E-2</v>
      </c>
      <c r="G4880">
        <v>4869</v>
      </c>
      <c r="H4880">
        <f t="shared" ca="1" si="153"/>
        <v>-1.9027073717609606E-2</v>
      </c>
    </row>
    <row r="4881" spans="2:8">
      <c r="B4881" s="293">
        <f>'Historical VAR Data'!B2503</f>
        <v>42010</v>
      </c>
      <c r="C4881" s="292" t="str">
        <f>'Historical VAR Data'!F2503</f>
        <v>75.57</v>
      </c>
      <c r="D4881" s="329">
        <f t="shared" si="152"/>
        <v>-0.21322228006246752</v>
      </c>
      <c r="E4881" s="329">
        <v>-3.338449731389119E-2</v>
      </c>
      <c r="G4881">
        <v>4870</v>
      </c>
      <c r="H4881">
        <f t="shared" ca="1" si="153"/>
        <v>-4.085168415161434E-3</v>
      </c>
    </row>
    <row r="4882" spans="2:8">
      <c r="B4882" s="293">
        <f>'Historical VAR Data'!B1978</f>
        <v>42788</v>
      </c>
      <c r="C4882" s="292" t="str">
        <f>'Historical VAR Data'!F1978</f>
        <v>96.05</v>
      </c>
      <c r="D4882" s="329">
        <f t="shared" si="152"/>
        <v>1.8577804224933054</v>
      </c>
      <c r="E4882" s="329">
        <v>-3.360499044169437E-2</v>
      </c>
      <c r="G4882">
        <v>4871</v>
      </c>
      <c r="H4882">
        <f t="shared" ca="1" si="153"/>
        <v>3.0952745169289777E-2</v>
      </c>
    </row>
    <row r="4883" spans="2:8">
      <c r="B4883" s="293">
        <f>'Historical VAR Data'!B4966</f>
        <v>38364</v>
      </c>
      <c r="C4883" s="292" t="str">
        <f>'Historical VAR Data'!F4966</f>
        <v>33.61</v>
      </c>
      <c r="D4883" s="329">
        <f t="shared" si="152"/>
        <v>-0.55880808611184041</v>
      </c>
      <c r="E4883" s="329">
        <v>-3.3640023001725181E-2</v>
      </c>
      <c r="G4883">
        <v>4872</v>
      </c>
      <c r="H4883">
        <f t="shared" ca="1" si="153"/>
        <v>-8.9184965113680986E-3</v>
      </c>
    </row>
    <row r="4884" spans="2:8">
      <c r="B4884" s="293">
        <f>'Historical VAR Data'!B3252</f>
        <v>40897</v>
      </c>
      <c r="C4884" s="292" t="str">
        <f>'Historical VAR Data'!F3252</f>
        <v>76.18</v>
      </c>
      <c r="D4884" s="329">
        <f t="shared" si="152"/>
        <v>-7.5373224905935107E-2</v>
      </c>
      <c r="E4884" s="329">
        <v>-3.3739218670725477E-2</v>
      </c>
      <c r="G4884">
        <v>4873</v>
      </c>
      <c r="H4884">
        <f t="shared" ca="1" si="153"/>
        <v>-2.9198205339870633E-2</v>
      </c>
    </row>
    <row r="4885" spans="2:8">
      <c r="B4885" s="293">
        <f>'Historical VAR Data'!B4085</f>
        <v>39658</v>
      </c>
      <c r="C4885" s="292" t="str">
        <f>'Historical VAR Data'!F4085</f>
        <v>82.39</v>
      </c>
      <c r="D4885" s="329">
        <f t="shared" si="152"/>
        <v>-0.31295863909272847</v>
      </c>
      <c r="E4885" s="329">
        <v>-3.3775067432860274E-2</v>
      </c>
      <c r="G4885">
        <v>4874</v>
      </c>
      <c r="H4885">
        <f t="shared" ca="1" si="153"/>
        <v>9.873272112679363E-3</v>
      </c>
    </row>
    <row r="4886" spans="2:8">
      <c r="B4886" s="293">
        <f>'Historical VAR Data'!B749</f>
        <v>44606</v>
      </c>
      <c r="C4886" s="292" t="str">
        <f>'Historical VAR Data'!F749</f>
        <v>119.92</v>
      </c>
      <c r="D4886" s="329">
        <f t="shared" si="152"/>
        <v>0.25649622799664717</v>
      </c>
      <c r="E4886" s="329">
        <v>-3.3838221076377718E-2</v>
      </c>
      <c r="G4886">
        <v>4875</v>
      </c>
      <c r="H4886">
        <f t="shared" ca="1" si="153"/>
        <v>3.215857053507782E-2</v>
      </c>
    </row>
    <row r="4887" spans="2:8">
      <c r="B4887" s="293">
        <f>'Historical VAR Data'!B3534</f>
        <v>40478</v>
      </c>
      <c r="C4887" s="292" t="str">
        <f>'Historical VAR Data'!F3534</f>
        <v>95.44</v>
      </c>
      <c r="D4887" s="329">
        <f t="shared" si="152"/>
        <v>4.5345016429353784E-2</v>
      </c>
      <c r="E4887" s="329">
        <v>-3.4105859730796523E-2</v>
      </c>
      <c r="G4887">
        <v>4876</v>
      </c>
      <c r="H4887">
        <f t="shared" ca="1" si="153"/>
        <v>1.4647551193283398E-2</v>
      </c>
    </row>
    <row r="4888" spans="2:8">
      <c r="B4888" s="293">
        <f>'Historical VAR Data'!B4192</f>
        <v>39498</v>
      </c>
      <c r="C4888" s="292" t="str">
        <f>'Historical VAR Data'!F4192</f>
        <v>91.30</v>
      </c>
      <c r="D4888" s="329">
        <f t="shared" si="152"/>
        <v>-0.2173167595370768</v>
      </c>
      <c r="E4888" s="329">
        <v>-3.4169046863429642E-2</v>
      </c>
      <c r="G4888">
        <v>4877</v>
      </c>
      <c r="H4888">
        <f t="shared" ca="1" si="153"/>
        <v>-9.7626107372971952E-3</v>
      </c>
    </row>
    <row r="4889" spans="2:8">
      <c r="B4889" s="293">
        <f>'Historical VAR Data'!B822</f>
        <v>44498</v>
      </c>
      <c r="C4889" s="292" t="str">
        <f>'Historical VAR Data'!F822</f>
        <v>116.65</v>
      </c>
      <c r="D4889" s="329">
        <f t="shared" si="152"/>
        <v>0.62103946637020591</v>
      </c>
      <c r="E4889" s="329">
        <v>-3.4194403046862026E-2</v>
      </c>
      <c r="G4889">
        <v>4878</v>
      </c>
      <c r="H4889">
        <f t="shared" ca="1" si="153"/>
        <v>-7.3383600985802684E-3</v>
      </c>
    </row>
    <row r="4890" spans="2:8">
      <c r="B4890" s="293">
        <f>'Historical VAR Data'!B2942</f>
        <v>41353</v>
      </c>
      <c r="C4890" s="292" t="str">
        <f>'Historical VAR Data'!F2942</f>
        <v>71.96</v>
      </c>
      <c r="D4890" s="329">
        <f t="shared" si="152"/>
        <v>0.33605644262903817</v>
      </c>
      <c r="E4890" s="329">
        <v>-3.4223594148436599E-2</v>
      </c>
      <c r="G4890">
        <v>4879</v>
      </c>
      <c r="H4890">
        <f t="shared" ca="1" si="153"/>
        <v>-9.0370455989068142E-4</v>
      </c>
    </row>
    <row r="4891" spans="2:8">
      <c r="B4891" s="293">
        <f>'Historical VAR Data'!B4552</f>
        <v>38971</v>
      </c>
      <c r="C4891" s="292" t="str">
        <f>'Historical VAR Data'!F4552</f>
        <v>53.86</v>
      </c>
      <c r="D4891" s="329">
        <f t="shared" si="152"/>
        <v>0.53272623790552076</v>
      </c>
      <c r="E4891" s="329">
        <v>-3.4247803478572772E-2</v>
      </c>
      <c r="G4891">
        <v>4880</v>
      </c>
      <c r="H4891">
        <f t="shared" ca="1" si="153"/>
        <v>-9.1126152937884147E-3</v>
      </c>
    </row>
    <row r="4892" spans="2:8">
      <c r="B4892" s="293">
        <f>'Historical VAR Data'!B4894</f>
        <v>38470</v>
      </c>
      <c r="C4892" s="292" t="str">
        <f>'Historical VAR Data'!F4894</f>
        <v>35.14</v>
      </c>
      <c r="D4892" s="329">
        <f t="shared" si="152"/>
        <v>-0.90151345291479823</v>
      </c>
      <c r="E4892" s="329">
        <v>-3.4350096180269303E-2</v>
      </c>
      <c r="G4892">
        <v>4881</v>
      </c>
      <c r="H4892">
        <f t="shared" ca="1" si="153"/>
        <v>-2.8380352152499611E-2</v>
      </c>
    </row>
    <row r="4893" spans="2:8">
      <c r="B4893" s="293">
        <f>'Historical VAR Data'!B152</f>
        <v>45492</v>
      </c>
      <c r="C4893" s="292" t="str">
        <f>'Historical VAR Data'!F152</f>
        <v>356.80</v>
      </c>
      <c r="D4893" s="329">
        <f t="shared" si="152"/>
        <v>-0.12914012350198914</v>
      </c>
      <c r="E4893" s="329">
        <v>-3.4658153188495987E-2</v>
      </c>
      <c r="G4893">
        <v>4882</v>
      </c>
      <c r="H4893">
        <f t="shared" ca="1" si="153"/>
        <v>-2.2985931660297894E-2</v>
      </c>
    </row>
    <row r="4894" spans="2:8">
      <c r="B4894" s="293">
        <f>'Historical VAR Data'!B98</f>
        <v>45572</v>
      </c>
      <c r="C4894" s="292" t="str">
        <f>'Historical VAR Data'!F98</f>
        <v>409.71</v>
      </c>
      <c r="D4894" s="329">
        <f t="shared" si="152"/>
        <v>0.27322166630411121</v>
      </c>
      <c r="E4894" s="329">
        <v>-3.4840989399293337E-2</v>
      </c>
      <c r="G4894">
        <v>4883</v>
      </c>
      <c r="H4894">
        <f t="shared" ca="1" si="153"/>
        <v>2.8606325923285523E-2</v>
      </c>
    </row>
    <row r="4895" spans="2:8">
      <c r="B4895" s="293">
        <f>'Historical VAR Data'!B25</f>
        <v>45678</v>
      </c>
      <c r="C4895" s="292" t="str">
        <f>'Historical VAR Data'!F25</f>
        <v>321.79</v>
      </c>
      <c r="D4895" s="329">
        <f t="shared" si="152"/>
        <v>3.0013678189505097</v>
      </c>
      <c r="E4895" s="329">
        <v>-3.4967761283550662E-2</v>
      </c>
      <c r="G4895">
        <v>4884</v>
      </c>
      <c r="H4895">
        <f t="shared" ca="1" si="153"/>
        <v>-1.2675236863030161E-2</v>
      </c>
    </row>
    <row r="4896" spans="2:8">
      <c r="B4896" s="293">
        <f>'Historical VAR Data'!B2450</f>
        <v>42088</v>
      </c>
      <c r="C4896" s="292" t="str">
        <f>'Historical VAR Data'!F2450</f>
        <v>80.42</v>
      </c>
      <c r="D4896" s="329">
        <f t="shared" si="152"/>
        <v>-9.3041614976880571E-2</v>
      </c>
      <c r="E4896" s="329">
        <v>-3.5037197024238083E-2</v>
      </c>
      <c r="G4896">
        <v>4885</v>
      </c>
      <c r="H4896">
        <f t="shared" ca="1" si="153"/>
        <v>-5.3507693153216134E-3</v>
      </c>
    </row>
    <row r="4897" spans="2:8">
      <c r="B4897" s="293">
        <f>'Historical VAR Data'!B1370</f>
        <v>43690</v>
      </c>
      <c r="C4897" s="292" t="str">
        <f>'Historical VAR Data'!F1370</f>
        <v>88.67</v>
      </c>
      <c r="D4897" s="329">
        <f t="shared" si="152"/>
        <v>-1.3791569347124846E-2</v>
      </c>
      <c r="E4897" s="329">
        <v>-3.5041897921427784E-2</v>
      </c>
      <c r="G4897">
        <v>4886</v>
      </c>
      <c r="H4897">
        <f t="shared" ca="1" si="153"/>
        <v>-1.2779359762991544E-2</v>
      </c>
    </row>
    <row r="4898" spans="2:8">
      <c r="B4898" s="293">
        <f>'Historical VAR Data'!B3871</f>
        <v>39986</v>
      </c>
      <c r="C4898" s="292" t="str">
        <f>'Historical VAR Data'!F3871</f>
        <v>89.91</v>
      </c>
      <c r="D4898" s="329">
        <f t="shared" si="152"/>
        <v>-0.30501661899976817</v>
      </c>
      <c r="E4898" s="329">
        <v>-3.5093367675466947E-2</v>
      </c>
      <c r="G4898">
        <v>4887</v>
      </c>
      <c r="H4898">
        <f t="shared" ca="1" si="153"/>
        <v>-4.0177421410974561E-3</v>
      </c>
    </row>
    <row r="4899" spans="2:8">
      <c r="B4899" s="293">
        <f>'Historical VAR Data'!B666</f>
        <v>44728</v>
      </c>
      <c r="C4899" s="292" t="str">
        <f>'Historical VAR Data'!F666</f>
        <v>129.37</v>
      </c>
      <c r="D4899" s="329">
        <f t="shared" si="152"/>
        <v>0.47245618028682002</v>
      </c>
      <c r="E4899" s="329">
        <v>-3.5128281622911747E-2</v>
      </c>
      <c r="G4899">
        <v>4888</v>
      </c>
      <c r="H4899">
        <f t="shared" ca="1" si="153"/>
        <v>-6.3432100934464383E-3</v>
      </c>
    </row>
    <row r="4900" spans="2:8">
      <c r="B4900" s="293">
        <f>'Historical VAR Data'!B3915</f>
        <v>39923</v>
      </c>
      <c r="C4900" s="292" t="str">
        <f>'Historical VAR Data'!F3915</f>
        <v>87.86</v>
      </c>
      <c r="D4900" s="329">
        <f t="shared" si="152"/>
        <v>0.19912651835676271</v>
      </c>
      <c r="E4900" s="329">
        <v>-3.5141664836371656E-2</v>
      </c>
      <c r="G4900">
        <v>4889</v>
      </c>
      <c r="H4900">
        <f t="shared" ca="1" si="153"/>
        <v>-1.9139345185870968E-3</v>
      </c>
    </row>
    <row r="4901" spans="2:8">
      <c r="B4901" s="293">
        <f>'Historical VAR Data'!B2522</f>
        <v>41982</v>
      </c>
      <c r="C4901" s="292" t="str">
        <f>'Historical VAR Data'!F2522</f>
        <v>73.27</v>
      </c>
      <c r="D4901" s="329">
        <f t="shared" si="152"/>
        <v>5.1823140970427783E-2</v>
      </c>
      <c r="E4901" s="329">
        <v>-3.5286372613561642E-2</v>
      </c>
      <c r="G4901">
        <v>4890</v>
      </c>
      <c r="H4901">
        <f t="shared" ca="1" si="153"/>
        <v>-1.3679001308874143E-2</v>
      </c>
    </row>
    <row r="4902" spans="2:8">
      <c r="B4902" s="293">
        <f>'Historical VAR Data'!B2517</f>
        <v>41989</v>
      </c>
      <c r="C4902" s="292" t="str">
        <f>'Historical VAR Data'!F2517</f>
        <v>69.66</v>
      </c>
      <c r="D4902" s="329">
        <f t="shared" si="152"/>
        <v>0.19464928828674316</v>
      </c>
      <c r="E4902" s="329">
        <v>-3.5313668466971294E-2</v>
      </c>
      <c r="G4902">
        <v>4891</v>
      </c>
      <c r="H4902">
        <f t="shared" ca="1" si="153"/>
        <v>-1.479329377686235E-2</v>
      </c>
    </row>
    <row r="4903" spans="2:8">
      <c r="B4903" s="293">
        <f>'Historical VAR Data'!B4025</f>
        <v>39748</v>
      </c>
      <c r="C4903" s="292" t="str">
        <f>'Historical VAR Data'!F4025</f>
        <v>58.31</v>
      </c>
      <c r="D4903" s="329">
        <f t="shared" si="152"/>
        <v>-0.82056805243560949</v>
      </c>
      <c r="E4903" s="329">
        <v>-3.6039014713175728E-2</v>
      </c>
      <c r="G4903">
        <v>4892</v>
      </c>
      <c r="H4903">
        <f t="shared" ca="1" si="153"/>
        <v>2.5650420371246863E-2</v>
      </c>
    </row>
    <row r="4904" spans="2:8">
      <c r="B4904" s="293">
        <f>'Historical VAR Data'!B36</f>
        <v>45663</v>
      </c>
      <c r="C4904" s="292" t="str">
        <f>'Historical VAR Data'!F36</f>
        <v>324.97</v>
      </c>
      <c r="D4904" s="329">
        <f t="shared" si="152"/>
        <v>2.9352143376120132</v>
      </c>
      <c r="E4904" s="329">
        <v>-3.6326433782100702E-2</v>
      </c>
      <c r="G4904">
        <v>4893</v>
      </c>
      <c r="H4904">
        <f t="shared" ca="1" si="153"/>
        <v>3.3168749826681379E-3</v>
      </c>
    </row>
    <row r="4905" spans="2:8">
      <c r="B4905" s="293">
        <f>'Historical VAR Data'!B959</f>
        <v>44298</v>
      </c>
      <c r="C4905" s="292" t="str">
        <f>'Historical VAR Data'!F959</f>
        <v>82.58</v>
      </c>
      <c r="D4905" s="329">
        <f t="shared" si="152"/>
        <v>0.18820143884892085</v>
      </c>
      <c r="E4905" s="329">
        <v>-3.6406067677946373E-2</v>
      </c>
      <c r="G4905">
        <v>4894</v>
      </c>
      <c r="H4905">
        <f t="shared" ca="1" si="153"/>
        <v>1.6371850661944774E-2</v>
      </c>
    </row>
    <row r="4906" spans="2:8">
      <c r="B4906" s="293">
        <f>'Historical VAR Data'!B1067</f>
        <v>44138</v>
      </c>
      <c r="C4906" s="292" t="str">
        <f>'Historical VAR Data'!F1067</f>
        <v>69.50</v>
      </c>
      <c r="D4906" s="329">
        <f t="shared" si="152"/>
        <v>-0.33702184489172948</v>
      </c>
      <c r="E4906" s="329">
        <v>-3.6461943712740821E-2</v>
      </c>
      <c r="G4906">
        <v>4895</v>
      </c>
      <c r="H4906">
        <f t="shared" ca="1" si="153"/>
        <v>-1.054486534061666E-2</v>
      </c>
    </row>
    <row r="4907" spans="2:8">
      <c r="B4907" s="293">
        <f>'Historical VAR Data'!B4268</f>
        <v>39387</v>
      </c>
      <c r="C4907" s="292" t="str">
        <f>'Historical VAR Data'!F4268</f>
        <v>104.83</v>
      </c>
      <c r="D4907" s="329">
        <f t="shared" si="152"/>
        <v>0.41815476190476186</v>
      </c>
      <c r="E4907" s="329">
        <v>-3.6666054034184846E-2</v>
      </c>
      <c r="G4907">
        <v>4896</v>
      </c>
      <c r="H4907">
        <f t="shared" ca="1" si="153"/>
        <v>-8.6530312270097925E-4</v>
      </c>
    </row>
    <row r="4908" spans="2:8">
      <c r="B4908" s="293">
        <f>'Historical VAR Data'!B1160</f>
        <v>44006</v>
      </c>
      <c r="C4908" s="292" t="str">
        <f>'Historical VAR Data'!F1160</f>
        <v>73.92</v>
      </c>
      <c r="D4908" s="329">
        <f t="shared" si="152"/>
        <v>-0.14720812182741122</v>
      </c>
      <c r="E4908" s="329">
        <v>-3.6747458952306404E-2</v>
      </c>
      <c r="G4908">
        <v>4897</v>
      </c>
      <c r="H4908">
        <f t="shared" ca="1" si="153"/>
        <v>2.1452029763596739E-2</v>
      </c>
    </row>
    <row r="4909" spans="2:8">
      <c r="B4909" s="293">
        <f>'Historical VAR Data'!B4175</f>
        <v>39524</v>
      </c>
      <c r="C4909" s="292" t="str">
        <f>'Historical VAR Data'!F4175</f>
        <v>86.68</v>
      </c>
      <c r="D4909" s="329">
        <f t="shared" si="152"/>
        <v>0.12761805645895671</v>
      </c>
      <c r="E4909" s="329">
        <v>-3.6888888888888811E-2</v>
      </c>
      <c r="G4909">
        <v>4898</v>
      </c>
      <c r="H4909">
        <f t="shared" ca="1" si="153"/>
        <v>-2.315518177759776E-3</v>
      </c>
    </row>
    <row r="4910" spans="2:8">
      <c r="B4910" s="293">
        <f>'Historical VAR Data'!B3272</f>
        <v>40868</v>
      </c>
      <c r="C4910" s="292" t="str">
        <f>'Historical VAR Data'!F3272</f>
        <v>76.87</v>
      </c>
      <c r="D4910" s="329">
        <f t="shared" si="152"/>
        <v>-7.4524440163737021E-2</v>
      </c>
      <c r="E4910" s="329">
        <v>-3.6958155850663851E-2</v>
      </c>
      <c r="G4910">
        <v>4899</v>
      </c>
      <c r="H4910">
        <f t="shared" ca="1" si="153"/>
        <v>-8.1190951323814251E-3</v>
      </c>
    </row>
    <row r="4911" spans="2:8">
      <c r="B4911" s="293">
        <f>'Historical VAR Data'!B3186</f>
        <v>40994</v>
      </c>
      <c r="C4911" s="292" t="str">
        <f>'Historical VAR Data'!F3186</f>
        <v>83.06</v>
      </c>
      <c r="D4911" s="329">
        <f t="shared" si="152"/>
        <v>0.11985978158285021</v>
      </c>
      <c r="E4911" s="329">
        <v>-3.6985507246376788E-2</v>
      </c>
      <c r="G4911">
        <v>4900</v>
      </c>
      <c r="H4911">
        <f t="shared" ca="1" si="153"/>
        <v>5.2476630736653911E-3</v>
      </c>
    </row>
    <row r="4912" spans="2:8">
      <c r="B4912" s="293">
        <f>'Historical VAR Data'!B2817</f>
        <v>41540</v>
      </c>
      <c r="C4912" s="292" t="str">
        <f>'Historical VAR Data'!F2817</f>
        <v>74.17</v>
      </c>
      <c r="D4912" s="329">
        <f t="shared" si="152"/>
        <v>-0.40573671981411746</v>
      </c>
      <c r="E4912" s="329">
        <v>-3.7003375746559264E-2</v>
      </c>
      <c r="G4912">
        <v>4901</v>
      </c>
      <c r="H4912">
        <f t="shared" ca="1" si="153"/>
        <v>-9.3443347761064204E-4</v>
      </c>
    </row>
    <row r="4913" spans="2:8">
      <c r="B4913" s="293">
        <f>'Historical VAR Data'!B4218</f>
        <v>39462</v>
      </c>
      <c r="C4913" s="292" t="str">
        <f>'Historical VAR Data'!F4218</f>
        <v>124.81</v>
      </c>
      <c r="D4913" s="329">
        <f t="shared" si="152"/>
        <v>0.43922970479704804</v>
      </c>
      <c r="E4913" s="329">
        <v>-3.7405522134814087E-2</v>
      </c>
      <c r="G4913">
        <v>4902</v>
      </c>
      <c r="H4913">
        <f t="shared" ca="1" si="153"/>
        <v>-6.7553752967557008E-3</v>
      </c>
    </row>
    <row r="4914" spans="2:8">
      <c r="B4914" s="293">
        <f>'Historical VAR Data'!B2089</f>
        <v>42625</v>
      </c>
      <c r="C4914" s="292" t="str">
        <f>'Historical VAR Data'!F2089</f>
        <v>86.72</v>
      </c>
      <c r="D4914" s="329">
        <f t="shared" si="152"/>
        <v>6.3135956846880059E-2</v>
      </c>
      <c r="E4914" s="329">
        <v>-3.7513873473917818E-2</v>
      </c>
      <c r="G4914">
        <v>4903</v>
      </c>
      <c r="H4914">
        <f t="shared" ca="1" si="153"/>
        <v>3.4378495260812937E-3</v>
      </c>
    </row>
    <row r="4915" spans="2:8">
      <c r="B4915" s="293">
        <f>'Historical VAR Data'!B3025</f>
        <v>41234</v>
      </c>
      <c r="C4915" s="292" t="str">
        <f>'Historical VAR Data'!F3025</f>
        <v>81.57</v>
      </c>
      <c r="D4915" s="329">
        <f t="shared" si="152"/>
        <v>-0.73330935722225854</v>
      </c>
      <c r="E4915" s="329">
        <v>-3.7749203727733903E-2</v>
      </c>
      <c r="G4915">
        <v>4904</v>
      </c>
      <c r="H4915">
        <f t="shared" ca="1" si="153"/>
        <v>-2.7527745890164716E-2</v>
      </c>
    </row>
    <row r="4916" spans="2:8">
      <c r="B4916" s="293">
        <f>'Historical VAR Data'!B32</f>
        <v>45667</v>
      </c>
      <c r="C4916" s="292" t="str">
        <f>'Historical VAR Data'!F32</f>
        <v>305.86</v>
      </c>
      <c r="D4916" s="329">
        <f t="shared" si="152"/>
        <v>3.9572123176661265</v>
      </c>
      <c r="E4916" s="329">
        <v>-3.7782741372259072E-2</v>
      </c>
      <c r="G4916">
        <v>4905</v>
      </c>
      <c r="H4916">
        <f t="shared" ca="1" si="153"/>
        <v>6.5517777426460548E-3</v>
      </c>
    </row>
    <row r="4917" spans="2:8">
      <c r="B4917" s="293">
        <f>'Historical VAR Data'!B1214</f>
        <v>43922</v>
      </c>
      <c r="C4917" s="292" t="str">
        <f>'Historical VAR Data'!F1214</f>
        <v>61.70</v>
      </c>
      <c r="D4917" s="329">
        <f t="shared" si="152"/>
        <v>-0.3200352655940048</v>
      </c>
      <c r="E4917" s="329">
        <v>-3.7891782317168138E-2</v>
      </c>
      <c r="G4917">
        <v>4906</v>
      </c>
      <c r="H4917">
        <f t="shared" ca="1" si="153"/>
        <v>-3.1987913993477349E-2</v>
      </c>
    </row>
    <row r="4918" spans="2:8">
      <c r="B4918" s="293">
        <f>'Historical VAR Data'!B4167</f>
        <v>39538</v>
      </c>
      <c r="C4918" s="292" t="str">
        <f>'Historical VAR Data'!F4167</f>
        <v>90.74</v>
      </c>
      <c r="D4918" s="329">
        <f t="shared" si="152"/>
        <v>0.30279971284996393</v>
      </c>
      <c r="E4918" s="329">
        <v>-3.7955894826123819E-2</v>
      </c>
      <c r="G4918">
        <v>4907</v>
      </c>
      <c r="H4918">
        <f t="shared" ca="1" si="153"/>
        <v>1.1990329003203665E-3</v>
      </c>
    </row>
    <row r="4919" spans="2:8">
      <c r="B4919" s="293">
        <f>'Historical VAR Data'!B1196</f>
        <v>43955</v>
      </c>
      <c r="C4919" s="292" t="str">
        <f>'Historical VAR Data'!F1196</f>
        <v>69.65</v>
      </c>
      <c r="D4919" s="329">
        <f t="shared" si="152"/>
        <v>5.100347065036985E-2</v>
      </c>
      <c r="E4919" s="329">
        <v>-3.7983425414364641E-2</v>
      </c>
      <c r="G4919">
        <v>4908</v>
      </c>
      <c r="H4919">
        <f t="shared" ca="1" si="153"/>
        <v>9.7772693885864632E-3</v>
      </c>
    </row>
    <row r="4920" spans="2:8">
      <c r="B4920" s="293">
        <f>'Historical VAR Data'!B1192</f>
        <v>43959</v>
      </c>
      <c r="C4920" s="292" t="str">
        <f>'Historical VAR Data'!F1192</f>
        <v>66.27</v>
      </c>
      <c r="D4920" s="329">
        <f t="shared" si="152"/>
        <v>-0.42096985583224122</v>
      </c>
      <c r="E4920" s="329">
        <v>-3.8031644650892794E-2</v>
      </c>
      <c r="G4920">
        <v>4909</v>
      </c>
      <c r="H4920">
        <f t="shared" ca="1" si="153"/>
        <v>2.845434501422548E-3</v>
      </c>
    </row>
    <row r="4921" spans="2:8">
      <c r="B4921" s="293">
        <f>'Historical VAR Data'!B808</f>
        <v>44522</v>
      </c>
      <c r="C4921" s="292" t="str">
        <f>'Historical VAR Data'!F808</f>
        <v>114.45</v>
      </c>
      <c r="D4921" s="329">
        <f t="shared" si="152"/>
        <v>0.61219890125369791</v>
      </c>
      <c r="E4921" s="329">
        <v>-3.8073625819465468E-2</v>
      </c>
      <c r="G4921">
        <v>4910</v>
      </c>
      <c r="H4921">
        <f t="shared" ca="1" si="153"/>
        <v>2.3215355119062925E-3</v>
      </c>
    </row>
    <row r="4922" spans="2:8">
      <c r="B4922" s="293">
        <f>'Historical VAR Data'!B1167</f>
        <v>43997</v>
      </c>
      <c r="C4922" s="292" t="str">
        <f>'Historical VAR Data'!F1167</f>
        <v>70.99</v>
      </c>
      <c r="D4922" s="329">
        <f t="shared" si="152"/>
        <v>-0.22091747146619853</v>
      </c>
      <c r="E4922" s="329">
        <v>-3.8206205121257379E-2</v>
      </c>
      <c r="G4922">
        <v>4911</v>
      </c>
      <c r="H4922">
        <f t="shared" ca="1" si="153"/>
        <v>1.707903538067141E-2</v>
      </c>
    </row>
    <row r="4923" spans="2:8">
      <c r="B4923" s="293">
        <f>'Historical VAR Data'!B1642</f>
        <v>43283</v>
      </c>
      <c r="C4923" s="292" t="str">
        <f>'Historical VAR Data'!F1642</f>
        <v>91.12</v>
      </c>
      <c r="D4923" s="329">
        <f t="shared" si="152"/>
        <v>-0.68407183967824703</v>
      </c>
      <c r="E4923" s="329">
        <v>-3.8209837449862685E-2</v>
      </c>
      <c r="G4923">
        <v>4912</v>
      </c>
      <c r="H4923">
        <f t="shared" ca="1" si="153"/>
        <v>-9.4015852540146917E-3</v>
      </c>
    </row>
    <row r="4924" spans="2:8">
      <c r="B4924" s="293">
        <f>'Historical VAR Data'!B292</f>
        <v>45280</v>
      </c>
      <c r="C4924" s="292" t="str">
        <f>'Historical VAR Data'!F292</f>
        <v>288.42</v>
      </c>
      <c r="D4924" s="329">
        <f t="shared" si="152"/>
        <v>2.6545869234668018</v>
      </c>
      <c r="E4924" s="329">
        <v>-3.8760206632227942E-2</v>
      </c>
      <c r="G4924">
        <v>4913</v>
      </c>
      <c r="H4924">
        <f t="shared" ca="1" si="153"/>
        <v>1.9398541624251354E-2</v>
      </c>
    </row>
    <row r="4925" spans="2:8">
      <c r="B4925" s="293">
        <f>'Historical VAR Data'!B2424</f>
        <v>42130</v>
      </c>
      <c r="C4925" s="292" t="str">
        <f>'Historical VAR Data'!F2424</f>
        <v>78.92</v>
      </c>
      <c r="D4925" s="329">
        <f t="shared" si="152"/>
        <v>-2.951303492375789E-2</v>
      </c>
      <c r="E4925" s="329">
        <v>-3.9201363525687836E-2</v>
      </c>
      <c r="G4925">
        <v>4914</v>
      </c>
      <c r="H4925">
        <f t="shared" ca="1" si="153"/>
        <v>-5.8390423471369451E-3</v>
      </c>
    </row>
    <row r="4926" spans="2:8">
      <c r="B4926" s="293">
        <f>'Historical VAR Data'!B3941</f>
        <v>39877</v>
      </c>
      <c r="C4926" s="292" t="str">
        <f>'Historical VAR Data'!F3941</f>
        <v>81.32</v>
      </c>
      <c r="D4926" s="329">
        <f t="shared" si="152"/>
        <v>9.2570200188096002E-2</v>
      </c>
      <c r="E4926" s="329">
        <v>-3.9224952741020884E-2</v>
      </c>
      <c r="G4926">
        <v>4915</v>
      </c>
      <c r="H4926">
        <f t="shared" ca="1" si="153"/>
        <v>-2.8226115938260899E-2</v>
      </c>
    </row>
    <row r="4927" spans="2:8">
      <c r="B4927" s="293">
        <f>'Historical VAR Data'!B3131</f>
        <v>41074</v>
      </c>
      <c r="C4927" s="292" t="str">
        <f>'Historical VAR Data'!F3131</f>
        <v>74.43</v>
      </c>
      <c r="D4927" s="329">
        <f t="shared" si="152"/>
        <v>9.3593887746106441E-2</v>
      </c>
      <c r="E4927" s="329">
        <v>-3.9240996514779809E-2</v>
      </c>
      <c r="G4927">
        <v>4916</v>
      </c>
      <c r="H4927">
        <f t="shared" ca="1" si="153"/>
        <v>6.2066347034547857E-3</v>
      </c>
    </row>
    <row r="4928" spans="2:8">
      <c r="B4928" s="293">
        <f>'Historical VAR Data'!B1188</f>
        <v>43965</v>
      </c>
      <c r="C4928" s="292" t="str">
        <f>'Historical VAR Data'!F1188</f>
        <v>68.06</v>
      </c>
      <c r="D4928" s="329">
        <f t="shared" si="152"/>
        <v>-3.3375940917483235E-2</v>
      </c>
      <c r="E4928" s="329">
        <v>-3.9650063496542994E-2</v>
      </c>
      <c r="G4928">
        <v>4917</v>
      </c>
      <c r="H4928">
        <f t="shared" ca="1" si="153"/>
        <v>2.2397070190127988E-3</v>
      </c>
    </row>
    <row r="4929" spans="2:8">
      <c r="B4929" s="293">
        <f>'Historical VAR Data'!B4103</f>
        <v>39632</v>
      </c>
      <c r="C4929" s="292" t="str">
        <f>'Historical VAR Data'!F4103</f>
        <v>70.41</v>
      </c>
      <c r="D4929" s="329">
        <f t="shared" si="152"/>
        <v>-0.15015087507543753</v>
      </c>
      <c r="E4929" s="329">
        <v>-3.9950913553313427E-2</v>
      </c>
      <c r="G4929">
        <v>4918</v>
      </c>
      <c r="H4929">
        <f t="shared" ca="1" si="153"/>
        <v>2.7890841854429343E-2</v>
      </c>
    </row>
    <row r="4930" spans="2:8">
      <c r="B4930" s="293">
        <f>'Historical VAR Data'!B2462</f>
        <v>42072</v>
      </c>
      <c r="C4930" s="292" t="str">
        <f>'Historical VAR Data'!F2462</f>
        <v>82.85</v>
      </c>
      <c r="D4930" s="329">
        <f t="shared" si="152"/>
        <v>0.1623176206509539</v>
      </c>
      <c r="E4930" s="329">
        <v>-4.0088054686594925E-2</v>
      </c>
      <c r="G4930">
        <v>4919</v>
      </c>
      <c r="H4930">
        <f t="shared" ca="1" si="153"/>
        <v>2.0135720042279811E-2</v>
      </c>
    </row>
    <row r="4931" spans="2:8">
      <c r="B4931" s="293">
        <f>'Historical VAR Data'!B2238</f>
        <v>42403</v>
      </c>
      <c r="C4931" s="292" t="str">
        <f>'Historical VAR Data'!F2238</f>
        <v>71.28</v>
      </c>
      <c r="D4931" s="329">
        <f t="shared" si="152"/>
        <v>-7.5187969924810933E-3</v>
      </c>
      <c r="E4931" s="329">
        <v>-4.0258516224585907E-2</v>
      </c>
      <c r="G4931">
        <v>4920</v>
      </c>
      <c r="H4931">
        <f t="shared" ca="1" si="153"/>
        <v>-5.2600482221082058E-3</v>
      </c>
    </row>
    <row r="4932" spans="2:8">
      <c r="B4932" s="293">
        <f>'Historical VAR Data'!B4110</f>
        <v>39623</v>
      </c>
      <c r="C4932" s="292" t="str">
        <f>'Historical VAR Data'!F4110</f>
        <v>71.82</v>
      </c>
      <c r="D4932" s="329">
        <f t="shared" si="152"/>
        <v>-0.16999884433144583</v>
      </c>
      <c r="E4932" s="329">
        <v>-4.0352752538749467E-2</v>
      </c>
      <c r="G4932">
        <v>4921</v>
      </c>
      <c r="H4932">
        <f t="shared" ca="1" si="153"/>
        <v>7.5383894661284253E-3</v>
      </c>
    </row>
    <row r="4933" spans="2:8">
      <c r="B4933" s="293">
        <f>'Historical VAR Data'!B3192</f>
        <v>40984</v>
      </c>
      <c r="C4933" s="292" t="str">
        <f>'Historical VAR Data'!F3192</f>
        <v>86.53</v>
      </c>
      <c r="D4933" s="329">
        <f t="shared" si="152"/>
        <v>0.2826860361695821</v>
      </c>
      <c r="E4933" s="329">
        <v>-4.0368193412443167E-2</v>
      </c>
      <c r="G4933">
        <v>4922</v>
      </c>
      <c r="H4933">
        <f t="shared" ca="1" si="153"/>
        <v>-2.5663920484681132E-2</v>
      </c>
    </row>
    <row r="4934" spans="2:8">
      <c r="B4934" s="293">
        <f>'Historical VAR Data'!B2839</f>
        <v>41507</v>
      </c>
      <c r="C4934" s="292" t="str">
        <f>'Historical VAR Data'!F2839</f>
        <v>67.46</v>
      </c>
      <c r="D4934" s="329">
        <f t="shared" si="152"/>
        <v>-0.12023995826812744</v>
      </c>
      <c r="E4934" s="329">
        <v>-4.039829302987203E-2</v>
      </c>
      <c r="G4934">
        <v>4923</v>
      </c>
      <c r="H4934">
        <f t="shared" ca="1" si="153"/>
        <v>1.5759597010629751E-2</v>
      </c>
    </row>
    <row r="4935" spans="2:8">
      <c r="B4935" s="293">
        <f>'Historical VAR Data'!B2901</f>
        <v>41417</v>
      </c>
      <c r="C4935" s="292" t="str">
        <f>'Historical VAR Data'!F2901</f>
        <v>76.68</v>
      </c>
      <c r="D4935" s="329">
        <f t="shared" si="152"/>
        <v>-0.36680429397192393</v>
      </c>
      <c r="E4935" s="329">
        <v>-4.0420473032161057E-2</v>
      </c>
      <c r="G4935">
        <v>4924</v>
      </c>
      <c r="H4935">
        <f t="shared" ca="1" si="153"/>
        <v>3.2016512882012782E-3</v>
      </c>
    </row>
    <row r="4936" spans="2:8">
      <c r="B4936" s="293">
        <f>'Historical VAR Data'!B4221</f>
        <v>39457</v>
      </c>
      <c r="C4936" s="292" t="str">
        <f>'Historical VAR Data'!F4221</f>
        <v>121.10</v>
      </c>
      <c r="D4936" s="329">
        <f t="shared" si="152"/>
        <v>0.28720238095238093</v>
      </c>
      <c r="E4936" s="329">
        <v>-4.0716096324461347E-2</v>
      </c>
      <c r="G4936">
        <v>4925</v>
      </c>
      <c r="H4936">
        <f t="shared" ca="1" si="153"/>
        <v>7.0286374294227134E-3</v>
      </c>
    </row>
    <row r="4937" spans="2:8">
      <c r="B4937" s="293">
        <f>'Historical VAR Data'!B3646</f>
        <v>40319</v>
      </c>
      <c r="C4937" s="292" t="str">
        <f>'Historical VAR Data'!F3646</f>
        <v>94.08</v>
      </c>
      <c r="D4937" s="329">
        <f t="shared" si="152"/>
        <v>4.9882825577502496E-2</v>
      </c>
      <c r="E4937" s="329">
        <v>-4.0783034257748776E-2</v>
      </c>
      <c r="G4937">
        <v>4926</v>
      </c>
      <c r="H4937">
        <f t="shared" ca="1" si="153"/>
        <v>-3.0129523176460559E-3</v>
      </c>
    </row>
    <row r="4938" spans="2:8">
      <c r="B4938" s="293">
        <f>'Historical VAR Data'!B1625</f>
        <v>43306</v>
      </c>
      <c r="C4938" s="292" t="str">
        <f>'Historical VAR Data'!F1625</f>
        <v>89.61</v>
      </c>
      <c r="D4938" s="329">
        <f t="shared" si="152"/>
        <v>-0.33504007123775598</v>
      </c>
      <c r="E4938" s="329">
        <v>-4.0886224981269474E-2</v>
      </c>
      <c r="G4938">
        <v>4927</v>
      </c>
      <c r="H4938">
        <f t="shared" ca="1" si="153"/>
        <v>-1.6042362563161255E-2</v>
      </c>
    </row>
    <row r="4939" spans="2:8">
      <c r="B4939" s="293">
        <f>'Historical VAR Data'!B669</f>
        <v>44725</v>
      </c>
      <c r="C4939" s="292" t="str">
        <f>'Historical VAR Data'!F669</f>
        <v>134.76</v>
      </c>
      <c r="D4939" s="329">
        <f t="shared" si="152"/>
        <v>1.6801909307875893</v>
      </c>
      <c r="E4939" s="329">
        <v>-4.0922354280834107E-2</v>
      </c>
      <c r="G4939">
        <v>4928</v>
      </c>
      <c r="H4939">
        <f t="shared" ca="1" si="153"/>
        <v>1.6932146234829925E-2</v>
      </c>
    </row>
    <row r="4940" spans="2:8">
      <c r="B4940" s="293">
        <f>'Historical VAR Data'!B4591</f>
        <v>38915</v>
      </c>
      <c r="C4940" s="292" t="str">
        <f>'Historical VAR Data'!F4591</f>
        <v>50.28</v>
      </c>
      <c r="D4940" s="329">
        <f t="shared" ref="D4940:D5003" si="154">(C4940-C4941)/C4941</f>
        <v>-0.31208099603228895</v>
      </c>
      <c r="E4940" s="329">
        <v>-4.1007057028418815E-2</v>
      </c>
      <c r="G4940">
        <v>4929</v>
      </c>
      <c r="H4940">
        <f t="shared" ca="1" si="153"/>
        <v>2.6062012169859854E-2</v>
      </c>
    </row>
    <row r="4941" spans="2:8">
      <c r="B4941" s="293">
        <f>'Historical VAR Data'!B4335</f>
        <v>39290</v>
      </c>
      <c r="C4941" s="292" t="str">
        <f>'Historical VAR Data'!F4335</f>
        <v>73.09</v>
      </c>
      <c r="D4941" s="329">
        <f t="shared" si="154"/>
        <v>-7.772870662460564E-2</v>
      </c>
      <c r="E4941" s="329">
        <v>-4.1065337181841979E-2</v>
      </c>
      <c r="G4941">
        <v>4930</v>
      </c>
      <c r="H4941">
        <f t="shared" ref="H4941:H5004" ca="1" si="155">_xlfn.NORM.INV(RAND(),N$12,N$13)</f>
        <v>3.3622031897687393E-2</v>
      </c>
    </row>
    <row r="4942" spans="2:8">
      <c r="B4942" s="293">
        <f>'Historical VAR Data'!B3977</f>
        <v>39825</v>
      </c>
      <c r="C4942" s="292" t="str">
        <f>'Historical VAR Data'!F3977</f>
        <v>79.25</v>
      </c>
      <c r="D4942" s="329">
        <f t="shared" si="154"/>
        <v>0.3920604250834358</v>
      </c>
      <c r="E4942" s="329">
        <v>-4.1253326881200057E-2</v>
      </c>
      <c r="G4942">
        <v>4931</v>
      </c>
      <c r="H4942">
        <f t="shared" ca="1" si="155"/>
        <v>1.1719148716114375E-2</v>
      </c>
    </row>
    <row r="4943" spans="2:8">
      <c r="B4943" s="293">
        <f>'Historical VAR Data'!B4649</f>
        <v>38832</v>
      </c>
      <c r="C4943" s="292" t="str">
        <f>'Historical VAR Data'!F4649</f>
        <v>56.93</v>
      </c>
      <c r="D4943" s="329">
        <f t="shared" si="154"/>
        <v>-0.14506682685087857</v>
      </c>
      <c r="E4943" s="329">
        <v>-4.1421114665768664E-2</v>
      </c>
      <c r="G4943">
        <v>4932</v>
      </c>
      <c r="H4943">
        <f t="shared" ca="1" si="155"/>
        <v>1.1667999666669392E-2</v>
      </c>
    </row>
    <row r="4944" spans="2:8">
      <c r="B4944" s="293">
        <f>'Historical VAR Data'!B2223</f>
        <v>42424</v>
      </c>
      <c r="C4944" s="292" t="str">
        <f>'Historical VAR Data'!F2223</f>
        <v>66.59</v>
      </c>
      <c r="D4944" s="329">
        <f t="shared" si="154"/>
        <v>-0.30526864893062067</v>
      </c>
      <c r="E4944" s="329">
        <v>-4.1594703511801966E-2</v>
      </c>
      <c r="G4944">
        <v>4933</v>
      </c>
      <c r="H4944">
        <f t="shared" ca="1" si="155"/>
        <v>-6.4939603546140014E-3</v>
      </c>
    </row>
    <row r="4945" spans="2:8">
      <c r="B4945" s="293">
        <f>'Historical VAR Data'!B1466</f>
        <v>43544</v>
      </c>
      <c r="C4945" s="292" t="str">
        <f>'Historical VAR Data'!F1466</f>
        <v>95.85</v>
      </c>
      <c r="D4945" s="329">
        <f t="shared" si="154"/>
        <v>0.11401673640167349</v>
      </c>
      <c r="E4945" s="329">
        <v>-4.1883246701319592E-2</v>
      </c>
      <c r="G4945">
        <v>4934</v>
      </c>
      <c r="H4945">
        <f t="shared" ca="1" si="155"/>
        <v>2.1590049980624301E-2</v>
      </c>
    </row>
    <row r="4946" spans="2:8">
      <c r="B4946" s="293">
        <f>'Historical VAR Data'!B4177</f>
        <v>39520</v>
      </c>
      <c r="C4946" s="292" t="str">
        <f>'Historical VAR Data'!F4177</f>
        <v>86.04</v>
      </c>
      <c r="D4946" s="329">
        <f t="shared" si="154"/>
        <v>0.10904872389791194</v>
      </c>
      <c r="E4946" s="329">
        <v>-4.2297417631344578E-2</v>
      </c>
      <c r="G4946">
        <v>4935</v>
      </c>
      <c r="H4946">
        <f t="shared" ca="1" si="155"/>
        <v>-3.3046312850875073E-2</v>
      </c>
    </row>
    <row r="4947" spans="2:8">
      <c r="B4947" s="293">
        <f>'Historical VAR Data'!B4033</f>
        <v>39736</v>
      </c>
      <c r="C4947" s="292" t="str">
        <f>'Historical VAR Data'!F4033</f>
        <v>77.58</v>
      </c>
      <c r="D4947" s="329">
        <f t="shared" si="154"/>
        <v>-1.6480730223123696E-2</v>
      </c>
      <c r="E4947" s="329">
        <v>-4.2340451796074638E-2</v>
      </c>
      <c r="G4947">
        <v>4936</v>
      </c>
      <c r="H4947">
        <f t="shared" ca="1" si="155"/>
        <v>1.0121083017064382E-2</v>
      </c>
    </row>
    <row r="4948" spans="2:8">
      <c r="B4948" s="293">
        <f>'Historical VAR Data'!B4084</f>
        <v>39659</v>
      </c>
      <c r="C4948" s="292" t="str">
        <f>'Historical VAR Data'!F4084</f>
        <v>78.88</v>
      </c>
      <c r="D4948" s="329">
        <f t="shared" si="154"/>
        <v>-7.0797502650488925E-2</v>
      </c>
      <c r="E4948" s="329">
        <v>-4.2602257555528648E-2</v>
      </c>
      <c r="G4948">
        <v>4937</v>
      </c>
      <c r="H4948">
        <f t="shared" ca="1" si="155"/>
        <v>1.9812840434119502E-2</v>
      </c>
    </row>
    <row r="4949" spans="2:8">
      <c r="B4949" s="293">
        <f>'Historical VAR Data'!B1262</f>
        <v>43852</v>
      </c>
      <c r="C4949" s="292" t="str">
        <f>'Historical VAR Data'!F1262</f>
        <v>84.89</v>
      </c>
      <c r="D4949" s="329">
        <f t="shared" si="154"/>
        <v>0.32723577235772355</v>
      </c>
      <c r="E4949" s="329">
        <v>-4.2629976316679835E-2</v>
      </c>
      <c r="G4949">
        <v>4938</v>
      </c>
      <c r="H4949">
        <f t="shared" ca="1" si="155"/>
        <v>-6.3073077410159871E-3</v>
      </c>
    </row>
    <row r="4950" spans="2:8">
      <c r="B4950" s="293">
        <f>'Historical VAR Data'!B1081</f>
        <v>44118</v>
      </c>
      <c r="C4950" s="292" t="str">
        <f>'Historical VAR Data'!F1081</f>
        <v>63.96</v>
      </c>
      <c r="D4950" s="329">
        <f t="shared" si="154"/>
        <v>-0.22199245833840159</v>
      </c>
      <c r="E4950" s="329">
        <v>-4.294478527607358E-2</v>
      </c>
      <c r="G4950">
        <v>4939</v>
      </c>
      <c r="H4950">
        <f t="shared" ca="1" si="155"/>
        <v>2.4920149032361751E-2</v>
      </c>
    </row>
    <row r="4951" spans="2:8">
      <c r="B4951" s="293">
        <f>'Historical VAR Data'!B2639</f>
        <v>41803</v>
      </c>
      <c r="C4951" s="292" t="str">
        <f>'Historical VAR Data'!F2639</f>
        <v>82.21</v>
      </c>
      <c r="D4951" s="329">
        <f t="shared" si="154"/>
        <v>0.74543524416135865</v>
      </c>
      <c r="E4951" s="329">
        <v>-4.3068327319287662E-2</v>
      </c>
      <c r="G4951">
        <v>4940</v>
      </c>
      <c r="H4951">
        <f t="shared" ca="1" si="155"/>
        <v>9.2786712748497077E-3</v>
      </c>
    </row>
    <row r="4952" spans="2:8">
      <c r="B4952" s="293">
        <f>'Historical VAR Data'!B4729</f>
        <v>38709</v>
      </c>
      <c r="C4952" s="292" t="str">
        <f>'Historical VAR Data'!F4729</f>
        <v>47.10</v>
      </c>
      <c r="D4952" s="329">
        <f t="shared" si="154"/>
        <v>-0.42222767419038271</v>
      </c>
      <c r="E4952" s="329">
        <v>-4.3460601137286767E-2</v>
      </c>
      <c r="G4952">
        <v>4941</v>
      </c>
      <c r="H4952">
        <f t="shared" ca="1" si="155"/>
        <v>-2.3302790949507501E-2</v>
      </c>
    </row>
    <row r="4953" spans="2:8">
      <c r="B4953" s="293">
        <f>'Historical VAR Data'!B3309</f>
        <v>40808</v>
      </c>
      <c r="C4953" s="292" t="str">
        <f>'Historical VAR Data'!F3309</f>
        <v>81.52</v>
      </c>
      <c r="D4953" s="329">
        <f t="shared" si="154"/>
        <v>9.7616803554598092E-2</v>
      </c>
      <c r="E4953" s="329">
        <v>-4.3529273729907399E-2</v>
      </c>
      <c r="G4953">
        <v>4942</v>
      </c>
      <c r="H4953">
        <f t="shared" ca="1" si="155"/>
        <v>2.6316908625926016E-2</v>
      </c>
    </row>
    <row r="4954" spans="2:8">
      <c r="B4954" s="293">
        <f>'Historical VAR Data'!B2239</f>
        <v>42402</v>
      </c>
      <c r="C4954" s="292" t="str">
        <f>'Historical VAR Data'!F2239</f>
        <v>74.27</v>
      </c>
      <c r="D4954" s="329">
        <f t="shared" si="154"/>
        <v>-0.34034994226840753</v>
      </c>
      <c r="E4954" s="329">
        <v>-4.4267147085317177E-2</v>
      </c>
      <c r="G4954">
        <v>4943</v>
      </c>
      <c r="H4954">
        <f t="shared" ca="1" si="155"/>
        <v>-5.6757125167543245E-3</v>
      </c>
    </row>
    <row r="4955" spans="2:8">
      <c r="B4955" s="293">
        <f>'Historical VAR Data'!B741</f>
        <v>44616</v>
      </c>
      <c r="C4955" s="292" t="str">
        <f>'Historical VAR Data'!F741</f>
        <v>112.59</v>
      </c>
      <c r="D4955" s="329">
        <f t="shared" si="154"/>
        <v>0.32023921200750471</v>
      </c>
      <c r="E4955" s="329">
        <v>-4.4470847831621786E-2</v>
      </c>
      <c r="G4955">
        <v>4944</v>
      </c>
      <c r="H4955">
        <f t="shared" ca="1" si="155"/>
        <v>-9.828797746108087E-3</v>
      </c>
    </row>
    <row r="4956" spans="2:8">
      <c r="B4956" s="293">
        <f>'Historical VAR Data'!B3963</f>
        <v>39846</v>
      </c>
      <c r="C4956" s="292" t="str">
        <f>'Historical VAR Data'!F3963</f>
        <v>85.28</v>
      </c>
      <c r="D4956" s="329">
        <f t="shared" si="154"/>
        <v>1.3642916551150541</v>
      </c>
      <c r="E4956" s="329">
        <v>-4.448179271708682E-2</v>
      </c>
      <c r="G4956">
        <v>4945</v>
      </c>
      <c r="H4956">
        <f t="shared" ca="1" si="155"/>
        <v>-7.2990302203009951E-3</v>
      </c>
    </row>
    <row r="4957" spans="2:8">
      <c r="B4957" s="293">
        <f>'Historical VAR Data'!B4971</f>
        <v>38357</v>
      </c>
      <c r="C4957" s="292" t="str">
        <f>'Historical VAR Data'!F4971</f>
        <v>36.07</v>
      </c>
      <c r="D4957" s="329">
        <f t="shared" si="154"/>
        <v>-0.61352191149683921</v>
      </c>
      <c r="E4957" s="329">
        <v>-4.4503311258278139E-2</v>
      </c>
      <c r="G4957">
        <v>4946</v>
      </c>
      <c r="H4957">
        <f t="shared" ca="1" si="155"/>
        <v>-5.0891481733316797E-3</v>
      </c>
    </row>
    <row r="4958" spans="2:8">
      <c r="B4958" s="293">
        <f>'Historical VAR Data'!B4286</f>
        <v>39363</v>
      </c>
      <c r="C4958" s="292" t="str">
        <f>'Historical VAR Data'!F4286</f>
        <v>93.33</v>
      </c>
      <c r="D4958" s="329">
        <f t="shared" si="154"/>
        <v>0.78212717204506399</v>
      </c>
      <c r="E4958" s="329">
        <v>-4.4533169533169617E-2</v>
      </c>
      <c r="G4958">
        <v>4947</v>
      </c>
      <c r="H4958">
        <f t="shared" ca="1" si="155"/>
        <v>2.5496809435866224E-2</v>
      </c>
    </row>
    <row r="4959" spans="2:8">
      <c r="B4959" s="293">
        <f>'Historical VAR Data'!B4632</f>
        <v>38856</v>
      </c>
      <c r="C4959" s="292" t="str">
        <f>'Historical VAR Data'!F4632</f>
        <v>52.37</v>
      </c>
      <c r="D4959" s="329">
        <f t="shared" si="154"/>
        <v>-0.23980258382929312</v>
      </c>
      <c r="E4959" s="329">
        <v>-4.4865949297829673E-2</v>
      </c>
      <c r="G4959">
        <v>4948</v>
      </c>
      <c r="H4959">
        <f t="shared" ca="1" si="155"/>
        <v>-7.1283760047294014E-3</v>
      </c>
    </row>
    <row r="4960" spans="2:8">
      <c r="B4960" s="293">
        <f>'Historical VAR Data'!B1193</f>
        <v>43958</v>
      </c>
      <c r="C4960" s="292" t="str">
        <f>'Historical VAR Data'!F1193</f>
        <v>68.89</v>
      </c>
      <c r="D4960" s="329">
        <f t="shared" si="154"/>
        <v>-0.12398270600203459</v>
      </c>
      <c r="E4960" s="329">
        <v>-4.4918896436988702E-2</v>
      </c>
      <c r="G4960">
        <v>4949</v>
      </c>
      <c r="H4960">
        <f t="shared" ca="1" si="155"/>
        <v>-1.8046259402663811E-2</v>
      </c>
    </row>
    <row r="4961" spans="2:8">
      <c r="B4961" s="293">
        <f>'Historical VAR Data'!B2903</f>
        <v>41415</v>
      </c>
      <c r="C4961" s="292" t="str">
        <f>'Historical VAR Data'!F2903</f>
        <v>78.64</v>
      </c>
      <c r="D4961" s="329">
        <f t="shared" si="154"/>
        <v>-0.12094790968030397</v>
      </c>
      <c r="E4961" s="329">
        <v>-4.5515232431120281E-2</v>
      </c>
      <c r="G4961">
        <v>4950</v>
      </c>
      <c r="H4961">
        <f t="shared" ca="1" si="155"/>
        <v>1.6513437191006231E-2</v>
      </c>
    </row>
    <row r="4962" spans="2:8">
      <c r="B4962" s="293">
        <f>'Historical VAR Data'!B4213</f>
        <v>39469</v>
      </c>
      <c r="C4962" s="292" t="str">
        <f>'Historical VAR Data'!F4213</f>
        <v>89.46</v>
      </c>
      <c r="D4962" s="329">
        <f t="shared" si="154"/>
        <v>0.9123557075673363</v>
      </c>
      <c r="E4962" s="329">
        <v>-4.5658203541711129E-2</v>
      </c>
      <c r="G4962">
        <v>4951</v>
      </c>
      <c r="H4962">
        <f t="shared" ca="1" si="155"/>
        <v>8.3578739090162633E-3</v>
      </c>
    </row>
    <row r="4963" spans="2:8">
      <c r="B4963" s="293">
        <f>'Historical VAR Data'!B4620</f>
        <v>38874</v>
      </c>
      <c r="C4963" s="292" t="str">
        <f>'Historical VAR Data'!F4620</f>
        <v>46.78</v>
      </c>
      <c r="D4963" s="329">
        <f t="shared" si="154"/>
        <v>-0.51693515076414709</v>
      </c>
      <c r="E4963" s="329">
        <v>-4.5695634434924561E-2</v>
      </c>
      <c r="G4963">
        <v>4952</v>
      </c>
      <c r="H4963">
        <f t="shared" ca="1" si="155"/>
        <v>-1.0396493493922463E-2</v>
      </c>
    </row>
    <row r="4964" spans="2:8">
      <c r="B4964" s="293">
        <f>'Historical VAR Data'!B4209</f>
        <v>39475</v>
      </c>
      <c r="C4964" s="292" t="str">
        <f>'Historical VAR Data'!F4209</f>
        <v>96.84</v>
      </c>
      <c r="D4964" s="329">
        <f t="shared" si="154"/>
        <v>0.5948616600790515</v>
      </c>
      <c r="E4964" s="329">
        <v>-4.5817321903635744E-2</v>
      </c>
      <c r="G4964">
        <v>4953</v>
      </c>
      <c r="H4964">
        <f t="shared" ca="1" si="155"/>
        <v>-3.0243067806705326E-2</v>
      </c>
    </row>
    <row r="4965" spans="2:8">
      <c r="B4965" s="293">
        <f>'Historical VAR Data'!B4489</f>
        <v>39063</v>
      </c>
      <c r="C4965" s="292" t="str">
        <f>'Historical VAR Data'!F4489</f>
        <v>60.72</v>
      </c>
      <c r="D4965" s="329">
        <f t="shared" si="154"/>
        <v>-9.3596059113300434E-2</v>
      </c>
      <c r="E4965" s="329">
        <v>-4.5883092394720326E-2</v>
      </c>
      <c r="G4965">
        <v>4954</v>
      </c>
      <c r="H4965">
        <f t="shared" ca="1" si="155"/>
        <v>1.2157546750379302E-2</v>
      </c>
    </row>
    <row r="4966" spans="2:8">
      <c r="B4966" s="293">
        <f>'Historical VAR Data'!B2326</f>
        <v>42269</v>
      </c>
      <c r="C4966" s="292" t="str">
        <f>'Historical VAR Data'!F2326</f>
        <v>66.99</v>
      </c>
      <c r="D4966" s="329">
        <f t="shared" si="154"/>
        <v>-0.13112840466926071</v>
      </c>
      <c r="E4966" s="329">
        <v>-4.6134130713370483E-2</v>
      </c>
      <c r="G4966">
        <v>4955</v>
      </c>
      <c r="H4966">
        <f t="shared" ca="1" si="155"/>
        <v>1.3287033136491461E-2</v>
      </c>
    </row>
    <row r="4967" spans="2:8">
      <c r="B4967" s="293">
        <f>'Historical VAR Data'!B4043</f>
        <v>39720</v>
      </c>
      <c r="C4967" s="292" t="str">
        <f>'Historical VAR Data'!F4043</f>
        <v>77.10</v>
      </c>
      <c r="D4967" s="329">
        <f t="shared" si="154"/>
        <v>0.58576717400246814</v>
      </c>
      <c r="E4967" s="329">
        <v>-4.63821892393321E-2</v>
      </c>
      <c r="G4967">
        <v>4956</v>
      </c>
      <c r="H4967">
        <f t="shared" ca="1" si="155"/>
        <v>9.397242086679693E-3</v>
      </c>
    </row>
    <row r="4968" spans="2:8">
      <c r="B4968" s="293">
        <f>'Historical VAR Data'!B4606</f>
        <v>38894</v>
      </c>
      <c r="C4968" s="292" t="str">
        <f>'Historical VAR Data'!F4606</f>
        <v>48.62</v>
      </c>
      <c r="D4968" s="329">
        <f t="shared" si="154"/>
        <v>8.3816317432010651E-2</v>
      </c>
      <c r="E4968" s="329">
        <v>-4.6479701902333879E-2</v>
      </c>
      <c r="G4968">
        <v>4957</v>
      </c>
      <c r="H4968">
        <f t="shared" ca="1" si="155"/>
        <v>-2.9042661518048618E-4</v>
      </c>
    </row>
    <row r="4969" spans="2:8">
      <c r="B4969" s="293">
        <f>'Historical VAR Data'!B4791</f>
        <v>38617</v>
      </c>
      <c r="C4969" s="292" t="str">
        <f>'Historical VAR Data'!F4791</f>
        <v>44.86</v>
      </c>
      <c r="D4969" s="329">
        <f t="shared" si="154"/>
        <v>-0.60409496072720859</v>
      </c>
      <c r="E4969" s="329">
        <v>-4.6748831279218077E-2</v>
      </c>
      <c r="G4969">
        <v>4958</v>
      </c>
      <c r="H4969">
        <f t="shared" ca="1" si="155"/>
        <v>-2.0796343765766296E-2</v>
      </c>
    </row>
    <row r="4970" spans="2:8">
      <c r="B4970" s="293">
        <f>'Historical VAR Data'!B804</f>
        <v>44526</v>
      </c>
      <c r="C4970" s="292" t="str">
        <f>'Historical VAR Data'!F804</f>
        <v>113.31</v>
      </c>
      <c r="D4970" s="329">
        <f t="shared" si="154"/>
        <v>0.23391048676902979</v>
      </c>
      <c r="E4970" s="329">
        <v>-4.6934140802422392E-2</v>
      </c>
      <c r="G4970">
        <v>4959</v>
      </c>
      <c r="H4970">
        <f t="shared" ca="1" si="155"/>
        <v>5.4190908011721682E-3</v>
      </c>
    </row>
    <row r="4971" spans="2:8">
      <c r="B4971" s="293">
        <f>'Historical VAR Data'!B4207</f>
        <v>39477</v>
      </c>
      <c r="C4971" s="292" t="str">
        <f>'Historical VAR Data'!F4207</f>
        <v>91.83</v>
      </c>
      <c r="D4971" s="329">
        <f t="shared" si="154"/>
        <v>0.21468253968253975</v>
      </c>
      <c r="E4971" s="329">
        <v>-4.7011207970112094E-2</v>
      </c>
      <c r="G4971">
        <v>4960</v>
      </c>
      <c r="H4971">
        <f t="shared" ca="1" si="155"/>
        <v>3.1296654250341986E-3</v>
      </c>
    </row>
    <row r="4972" spans="2:8">
      <c r="B4972" s="293">
        <f>'Historical VAR Data'!B2250</f>
        <v>42384</v>
      </c>
      <c r="C4972" s="292" t="str">
        <f>'Historical VAR Data'!F2250</f>
        <v>75.60</v>
      </c>
      <c r="D4972" s="329">
        <f t="shared" si="154"/>
        <v>-0.24716191993626774</v>
      </c>
      <c r="E4972" s="329">
        <v>-4.7138895891101699E-2</v>
      </c>
      <c r="G4972">
        <v>4961</v>
      </c>
      <c r="H4972">
        <f t="shared" ca="1" si="155"/>
        <v>4.6409220323016045E-3</v>
      </c>
    </row>
    <row r="4973" spans="2:8">
      <c r="B4973" s="293">
        <f>'Historical VAR Data'!B4279</f>
        <v>39372</v>
      </c>
      <c r="C4973" s="292" t="str">
        <f>'Historical VAR Data'!F4279</f>
        <v>100.42</v>
      </c>
      <c r="D4973" s="329">
        <f t="shared" si="154"/>
        <v>0.68095078674255105</v>
      </c>
      <c r="E4973" s="329">
        <v>-4.7700331910858235E-2</v>
      </c>
      <c r="G4973">
        <v>4962</v>
      </c>
      <c r="H4973">
        <f t="shared" ca="1" si="155"/>
        <v>1.0007721259731312E-2</v>
      </c>
    </row>
    <row r="4974" spans="2:8">
      <c r="B4974" s="293">
        <f>'Historical VAR Data'!B4484</f>
        <v>39070</v>
      </c>
      <c r="C4974" s="292" t="str">
        <f>'Historical VAR Data'!F4484</f>
        <v>59.74</v>
      </c>
      <c r="D4974" s="329">
        <f t="shared" si="154"/>
        <v>-0.37274254514909694</v>
      </c>
      <c r="E4974" s="329">
        <v>-4.7968127490039807E-2</v>
      </c>
      <c r="G4974">
        <v>4963</v>
      </c>
      <c r="H4974">
        <f t="shared" ca="1" si="155"/>
        <v>2.5351746709778117E-4</v>
      </c>
    </row>
    <row r="4975" spans="2:8">
      <c r="B4975" s="293">
        <f>'Historical VAR Data'!B4201</f>
        <v>39485</v>
      </c>
      <c r="C4975" s="292" t="str">
        <f>'Historical VAR Data'!F4201</f>
        <v>95.24</v>
      </c>
      <c r="D4975" s="329">
        <f t="shared" si="154"/>
        <v>-5.9172182159438987E-2</v>
      </c>
      <c r="E4975" s="329">
        <v>-4.8266213650444673E-2</v>
      </c>
      <c r="G4975">
        <v>4964</v>
      </c>
      <c r="H4975">
        <f t="shared" ca="1" si="155"/>
        <v>-2.0048387327469056E-2</v>
      </c>
    </row>
    <row r="4976" spans="2:8">
      <c r="B4976" s="293">
        <f>'Historical VAR Data'!B1396</f>
        <v>43651</v>
      </c>
      <c r="C4976" s="292" t="str">
        <f>'Historical VAR Data'!F1396</f>
        <v>101.23</v>
      </c>
      <c r="D4976" s="329">
        <f t="shared" si="154"/>
        <v>-2.2310218273131177E-2</v>
      </c>
      <c r="E4976" s="329">
        <v>-4.8500798947269448E-2</v>
      </c>
      <c r="G4976">
        <v>4965</v>
      </c>
      <c r="H4976">
        <f t="shared" ca="1" si="155"/>
        <v>-2.1463274611397964E-2</v>
      </c>
    </row>
    <row r="4977" spans="2:8">
      <c r="B4977" s="293">
        <f>'Historical VAR Data'!B4254</f>
        <v>39408</v>
      </c>
      <c r="C4977" s="292" t="str">
        <f>'Historical VAR Data'!F4254</f>
        <v>103.54</v>
      </c>
      <c r="D4977" s="329">
        <f t="shared" si="154"/>
        <v>7.730725210696085E-2</v>
      </c>
      <c r="E4977" s="329">
        <v>-5.0527281063732152E-2</v>
      </c>
      <c r="G4977">
        <v>4966</v>
      </c>
      <c r="H4977">
        <f t="shared" ca="1" si="155"/>
        <v>-3.279769393518249E-2</v>
      </c>
    </row>
    <row r="4978" spans="2:8">
      <c r="B4978" s="293">
        <f>'Historical VAR Data'!B1395</f>
        <v>43654</v>
      </c>
      <c r="C4978" s="292" t="str">
        <f>'Historical VAR Data'!F1395</f>
        <v>96.11</v>
      </c>
      <c r="D4978" s="329">
        <f t="shared" si="154"/>
        <v>0.2697846479059321</v>
      </c>
      <c r="E4978" s="329">
        <v>-5.0577891929270022E-2</v>
      </c>
      <c r="G4978">
        <v>4967</v>
      </c>
      <c r="H4978">
        <f t="shared" ca="1" si="155"/>
        <v>2.6883921108603173E-2</v>
      </c>
    </row>
    <row r="4979" spans="2:8">
      <c r="B4979" s="293">
        <f>'Historical VAR Data'!B1112</f>
        <v>44074</v>
      </c>
      <c r="C4979" s="292" t="str">
        <f>'Historical VAR Data'!F1112</f>
        <v>75.69</v>
      </c>
      <c r="D4979" s="329">
        <f t="shared" si="154"/>
        <v>-0.20225548060708262</v>
      </c>
      <c r="E4979" s="329">
        <v>-5.0671014674526602E-2</v>
      </c>
      <c r="G4979">
        <v>4968</v>
      </c>
      <c r="H4979">
        <f t="shared" ca="1" si="155"/>
        <v>5.3656673180589145E-3</v>
      </c>
    </row>
    <row r="4980" spans="2:8">
      <c r="B4980" s="293">
        <f>'Historical VAR Data'!B3890</f>
        <v>39959</v>
      </c>
      <c r="C4980" s="292" t="str">
        <f>'Historical VAR Data'!F3890</f>
        <v>94.88</v>
      </c>
      <c r="D4980" s="329">
        <f t="shared" si="154"/>
        <v>-5.6577508203241506E-2</v>
      </c>
      <c r="E4980" s="329">
        <v>-5.0820328131252486E-2</v>
      </c>
      <c r="G4980">
        <v>4969</v>
      </c>
      <c r="H4980">
        <f t="shared" ca="1" si="155"/>
        <v>1.2349388800570644E-2</v>
      </c>
    </row>
    <row r="4981" spans="2:8">
      <c r="B4981" s="293">
        <f>'Historical VAR Data'!B3874</f>
        <v>39981</v>
      </c>
      <c r="C4981" s="292" t="str">
        <f>'Historical VAR Data'!F3874</f>
        <v>100.57</v>
      </c>
      <c r="D4981" s="329">
        <f t="shared" si="154"/>
        <v>0.49014668839828124</v>
      </c>
      <c r="E4981" s="329">
        <v>-5.0868252170630436E-2</v>
      </c>
      <c r="G4981">
        <v>4970</v>
      </c>
      <c r="H4981">
        <f t="shared" ca="1" si="155"/>
        <v>-1.3413253802121486E-2</v>
      </c>
    </row>
    <row r="4982" spans="2:8">
      <c r="B4982" s="293">
        <f>'Historical VAR Data'!B2852</f>
        <v>41486</v>
      </c>
      <c r="C4982" s="292" t="str">
        <f>'Historical VAR Data'!F2852</f>
        <v>67.49</v>
      </c>
      <c r="D4982" s="329">
        <f t="shared" si="154"/>
        <v>0.52038747465645407</v>
      </c>
      <c r="E4982" s="329">
        <v>-5.0907045422584792E-2</v>
      </c>
      <c r="G4982">
        <v>4971</v>
      </c>
      <c r="H4982">
        <f t="shared" ca="1" si="155"/>
        <v>-2.3946094801331939E-2</v>
      </c>
    </row>
    <row r="4983" spans="2:8">
      <c r="B4983" s="293">
        <f>'Historical VAR Data'!B4619</f>
        <v>38875</v>
      </c>
      <c r="C4983" s="292" t="str">
        <f>'Historical VAR Data'!F4619</f>
        <v>44.39</v>
      </c>
      <c r="D4983" s="329">
        <f t="shared" si="154"/>
        <v>-0.48002811292022962</v>
      </c>
      <c r="E4983" s="329">
        <v>-5.1090209491235584E-2</v>
      </c>
      <c r="G4983">
        <v>4972</v>
      </c>
      <c r="H4983">
        <f t="shared" ca="1" si="155"/>
        <v>5.7455236219766557E-3</v>
      </c>
    </row>
    <row r="4984" spans="2:8">
      <c r="B4984" s="293">
        <f>'Historical VAR Data'!B4181</f>
        <v>39514</v>
      </c>
      <c r="C4984" s="292" t="str">
        <f>'Historical VAR Data'!F4181</f>
        <v>85.37</v>
      </c>
      <c r="D4984" s="329">
        <f t="shared" si="154"/>
        <v>4.0843696659351482E-2</v>
      </c>
      <c r="E4984" s="329">
        <v>-5.1760524269687844E-2</v>
      </c>
      <c r="G4984">
        <v>4973</v>
      </c>
      <c r="H4984">
        <f t="shared" ca="1" si="155"/>
        <v>9.7603978714268409E-3</v>
      </c>
    </row>
    <row r="4985" spans="2:8">
      <c r="B4985" s="293">
        <f>'Historical VAR Data'!B2622</f>
        <v>41828</v>
      </c>
      <c r="C4985" s="292" t="str">
        <f>'Historical VAR Data'!F2622</f>
        <v>82.02</v>
      </c>
      <c r="D4985" s="329">
        <f t="shared" si="154"/>
        <v>0.71805613741097596</v>
      </c>
      <c r="E4985" s="329">
        <v>-5.1791907514450911E-2</v>
      </c>
      <c r="G4985">
        <v>4974</v>
      </c>
      <c r="H4985">
        <f t="shared" ca="1" si="155"/>
        <v>2.8552626909722864E-2</v>
      </c>
    </row>
    <row r="4986" spans="2:8">
      <c r="B4986" s="293">
        <f>'Historical VAR Data'!B4587</f>
        <v>38919</v>
      </c>
      <c r="C4986" s="292" t="str">
        <f>'Historical VAR Data'!F4587</f>
        <v>47.74</v>
      </c>
      <c r="D4986" s="329">
        <f t="shared" si="154"/>
        <v>-0.129308772569761</v>
      </c>
      <c r="E4986" s="329">
        <v>-5.1837140019860964E-2</v>
      </c>
      <c r="G4986">
        <v>4975</v>
      </c>
      <c r="H4986">
        <f t="shared" ca="1" si="155"/>
        <v>-2.5930251497254125E-2</v>
      </c>
    </row>
    <row r="4987" spans="2:8">
      <c r="B4987" s="293">
        <f>'Historical VAR Data'!B4633</f>
        <v>38855</v>
      </c>
      <c r="C4987" s="292" t="str">
        <f>'Historical VAR Data'!F4633</f>
        <v>54.83</v>
      </c>
      <c r="D4987" s="329">
        <f t="shared" si="154"/>
        <v>-0.43867731367731372</v>
      </c>
      <c r="E4987" s="329">
        <v>-5.2040110650069242E-2</v>
      </c>
      <c r="G4987">
        <v>4976</v>
      </c>
      <c r="H4987">
        <f t="shared" ca="1" si="155"/>
        <v>-4.97891984205705E-3</v>
      </c>
    </row>
    <row r="4988" spans="2:8">
      <c r="B4988" s="293">
        <f>'Historical VAR Data'!B4287</f>
        <v>39360</v>
      </c>
      <c r="C4988" s="292" t="str">
        <f>'Historical VAR Data'!F4287</f>
        <v>97.68</v>
      </c>
      <c r="D4988" s="329">
        <f t="shared" si="154"/>
        <v>0.45965331739390325</v>
      </c>
      <c r="E4988" s="329">
        <v>-5.2570320077594448E-2</v>
      </c>
      <c r="G4988">
        <v>4977</v>
      </c>
      <c r="H4988">
        <f t="shared" ca="1" si="155"/>
        <v>-6.3190022131499549E-3</v>
      </c>
    </row>
    <row r="4989" spans="2:8">
      <c r="B4989" s="293">
        <f>'Historical VAR Data'!B4028</f>
        <v>39743</v>
      </c>
      <c r="C4989" s="292" t="str">
        <f>'Historical VAR Data'!F4028</f>
        <v>66.92</v>
      </c>
      <c r="D4989" s="329">
        <f t="shared" si="154"/>
        <v>-0.26396832380114388</v>
      </c>
      <c r="E4989" s="329">
        <v>-5.3465346534653478E-2</v>
      </c>
      <c r="G4989">
        <v>4978</v>
      </c>
      <c r="H4989">
        <f t="shared" ca="1" si="155"/>
        <v>9.2469498357556461E-3</v>
      </c>
    </row>
    <row r="4990" spans="2:8">
      <c r="B4990" s="293">
        <f>'Historical VAR Data'!B3861</f>
        <v>40000</v>
      </c>
      <c r="C4990" s="292" t="str">
        <f>'Historical VAR Data'!F3861</f>
        <v>90.92</v>
      </c>
      <c r="D4990" s="329">
        <f t="shared" si="154"/>
        <v>-4.1938883034773486E-2</v>
      </c>
      <c r="E4990" s="329">
        <v>-5.4787399937623417E-2</v>
      </c>
      <c r="G4990">
        <v>4979</v>
      </c>
      <c r="H4990">
        <f t="shared" ca="1" si="155"/>
        <v>-1.8043345177477587E-2</v>
      </c>
    </row>
    <row r="4991" spans="2:8">
      <c r="B4991" s="293">
        <f>'Historical VAR Data'!B4278</f>
        <v>39373</v>
      </c>
      <c r="C4991" s="292" t="str">
        <f>'Historical VAR Data'!F4278</f>
        <v>94.90</v>
      </c>
      <c r="D4991" s="329">
        <f t="shared" si="154"/>
        <v>-9.4746815454246978E-4</v>
      </c>
      <c r="E4991" s="329">
        <v>-5.4969129655447084E-2</v>
      </c>
      <c r="G4991">
        <v>4980</v>
      </c>
      <c r="H4991">
        <f t="shared" ca="1" si="155"/>
        <v>-2.8726519591618493E-3</v>
      </c>
    </row>
    <row r="4992" spans="2:8">
      <c r="B4992" s="293">
        <f>'Historical VAR Data'!B3873</f>
        <v>39982</v>
      </c>
      <c r="C4992" s="292" t="str">
        <f>'Historical VAR Data'!F3873</f>
        <v>94.99</v>
      </c>
      <c r="D4992" s="329">
        <f t="shared" si="154"/>
        <v>0.92209631728045305</v>
      </c>
      <c r="E4992" s="329">
        <v>-5.548374266679923E-2</v>
      </c>
      <c r="G4992">
        <v>4981</v>
      </c>
      <c r="H4992">
        <f t="shared" ca="1" si="155"/>
        <v>-7.8168062349529069E-3</v>
      </c>
    </row>
    <row r="4993" spans="2:8">
      <c r="B4993" s="293">
        <f>'Historical VAR Data'!B4631</f>
        <v>38859</v>
      </c>
      <c r="C4993" s="292" t="str">
        <f>'Historical VAR Data'!F4631</f>
        <v>49.42</v>
      </c>
      <c r="D4993" s="329">
        <f t="shared" si="154"/>
        <v>-0.38286713286713281</v>
      </c>
      <c r="E4993" s="329">
        <v>-5.6329959900706432E-2</v>
      </c>
      <c r="G4993">
        <v>4982</v>
      </c>
      <c r="H4993">
        <f t="shared" ca="1" si="155"/>
        <v>9.6992448692711283E-3</v>
      </c>
    </row>
    <row r="4994" spans="2:8">
      <c r="B4994" s="293">
        <f>'Historical VAR Data'!B4069</f>
        <v>39681</v>
      </c>
      <c r="C4994" s="292" t="str">
        <f>'Historical VAR Data'!F4069</f>
        <v>80.08</v>
      </c>
      <c r="D4994" s="329">
        <f t="shared" si="154"/>
        <v>-0.31979954132336708</v>
      </c>
      <c r="E4994" s="329">
        <v>-5.6550424128180933E-2</v>
      </c>
      <c r="G4994">
        <v>4983</v>
      </c>
      <c r="H4994">
        <f t="shared" ca="1" si="155"/>
        <v>-9.6204026875530545E-3</v>
      </c>
    </row>
    <row r="4995" spans="2:8">
      <c r="B4995" s="293">
        <f>'Historical VAR Data'!B4217</f>
        <v>39463</v>
      </c>
      <c r="C4995" s="292" t="str">
        <f>'Historical VAR Data'!F4217</f>
        <v>117.73</v>
      </c>
      <c r="D4995" s="329">
        <f t="shared" si="154"/>
        <v>1.035794570292236</v>
      </c>
      <c r="E4995" s="329">
        <v>-5.6726223860267593E-2</v>
      </c>
      <c r="G4995">
        <v>4984</v>
      </c>
      <c r="H4995">
        <f t="shared" ca="1" si="155"/>
        <v>4.1132285747187566E-2</v>
      </c>
    </row>
    <row r="4996" spans="2:8">
      <c r="B4996" s="293">
        <f>'Historical VAR Data'!B1221</f>
        <v>43913</v>
      </c>
      <c r="C4996" s="292" t="str">
        <f>'Historical VAR Data'!F1221</f>
        <v>57.83</v>
      </c>
      <c r="D4996" s="329">
        <f t="shared" si="154"/>
        <v>-0.24533472530340594</v>
      </c>
      <c r="E4996" s="329">
        <v>-5.967479674796751E-2</v>
      </c>
      <c r="G4996">
        <v>4985</v>
      </c>
      <c r="H4996">
        <f t="shared" ca="1" si="155"/>
        <v>-1.3679838309132992E-3</v>
      </c>
    </row>
    <row r="4997" spans="2:8">
      <c r="B4997" s="293">
        <f>'Historical VAR Data'!B4036</f>
        <v>39731</v>
      </c>
      <c r="C4997" s="292" t="str">
        <f>'Historical VAR Data'!F4036</f>
        <v>76.63</v>
      </c>
      <c r="D4997" s="329">
        <f t="shared" si="154"/>
        <v>-3.5008185367082251E-2</v>
      </c>
      <c r="E4997" s="329">
        <v>-5.9754601226993921E-2</v>
      </c>
      <c r="G4997">
        <v>4986</v>
      </c>
      <c r="H4997">
        <f t="shared" ca="1" si="155"/>
        <v>-1.5832754979225181E-2</v>
      </c>
    </row>
    <row r="4998" spans="2:8">
      <c r="B4998" s="293">
        <f>'Historical VAR Data'!B2453</f>
        <v>42083</v>
      </c>
      <c r="C4998" s="292" t="str">
        <f>'Historical VAR Data'!F2453</f>
        <v>79.41</v>
      </c>
      <c r="D4998" s="329">
        <f t="shared" si="154"/>
        <v>0.23576097105508856</v>
      </c>
      <c r="E4998" s="329">
        <v>-5.9791617333649037E-2</v>
      </c>
      <c r="G4998">
        <v>4987</v>
      </c>
      <c r="H4998">
        <f t="shared" ca="1" si="155"/>
        <v>1.7004624977153864E-2</v>
      </c>
    </row>
    <row r="4999" spans="2:8">
      <c r="B4999" s="293">
        <f>'Historical VAR Data'!B2835</f>
        <v>41513</v>
      </c>
      <c r="C4999" s="292" t="str">
        <f>'Historical VAR Data'!F2835</f>
        <v>64.26</v>
      </c>
      <c r="D4999" s="329">
        <f t="shared" si="154"/>
        <v>-0.18493150684931503</v>
      </c>
      <c r="E4999" s="329">
        <v>-6.0114085125054839E-2</v>
      </c>
      <c r="G4999">
        <v>4988</v>
      </c>
      <c r="H4999">
        <f t="shared" ca="1" si="155"/>
        <v>-1.4189327696770183E-2</v>
      </c>
    </row>
    <row r="5000" spans="2:8">
      <c r="B5000" s="293">
        <f>'Historical VAR Data'!B1034</f>
        <v>44186</v>
      </c>
      <c r="C5000" s="292" t="str">
        <f>'Historical VAR Data'!F1034</f>
        <v>78.84</v>
      </c>
      <c r="D5000" s="329">
        <f t="shared" si="154"/>
        <v>0.2388434946574482</v>
      </c>
      <c r="E5000" s="329">
        <v>-6.0309892729439832E-2</v>
      </c>
      <c r="G5000">
        <v>4989</v>
      </c>
      <c r="H5000">
        <f t="shared" ca="1" si="155"/>
        <v>8.3781398938506876E-3</v>
      </c>
    </row>
    <row r="5001" spans="2:8">
      <c r="B5001" s="293">
        <f>'Historical VAR Data'!B4490</f>
        <v>39062</v>
      </c>
      <c r="C5001" s="292" t="str">
        <f>'Historical VAR Data'!F4490</f>
        <v>63.64</v>
      </c>
      <c r="D5001" s="329">
        <f t="shared" si="154"/>
        <v>-0.14577181208053691</v>
      </c>
      <c r="E5001" s="329">
        <v>-6.0941419507156494E-2</v>
      </c>
      <c r="G5001">
        <v>4990</v>
      </c>
      <c r="H5001">
        <f t="shared" ca="1" si="155"/>
        <v>-1.3754076015214202E-2</v>
      </c>
    </row>
    <row r="5002" spans="2:8">
      <c r="B5002" s="293">
        <f>'Historical VAR Data'!B4126</f>
        <v>39601</v>
      </c>
      <c r="C5002" s="292" t="str">
        <f>'Historical VAR Data'!F4126</f>
        <v>74.50</v>
      </c>
      <c r="D5002" s="329">
        <f t="shared" si="154"/>
        <v>-0.31626284875183552</v>
      </c>
      <c r="E5002" s="329">
        <v>-6.3482086737900664E-2</v>
      </c>
      <c r="G5002">
        <v>4991</v>
      </c>
      <c r="H5002">
        <f t="shared" ca="1" si="155"/>
        <v>-1.3283945460507264E-2</v>
      </c>
    </row>
    <row r="5003" spans="2:8">
      <c r="B5003" s="293">
        <f>'Historical VAR Data'!B4215</f>
        <v>39465</v>
      </c>
      <c r="C5003" s="292" t="str">
        <f>'Historical VAR Data'!F4215</f>
        <v>108.96</v>
      </c>
      <c r="D5003" s="329">
        <f t="shared" si="154"/>
        <v>0.24896836313617607</v>
      </c>
      <c r="E5003" s="329">
        <v>-6.3756659219797229E-2</v>
      </c>
      <c r="G5003">
        <v>4992</v>
      </c>
      <c r="H5003">
        <f t="shared" ca="1" si="155"/>
        <v>1.4354756640256594E-2</v>
      </c>
    </row>
    <row r="5004" spans="2:8">
      <c r="B5004" s="293">
        <f>'Historical VAR Data'!B4184</f>
        <v>39510</v>
      </c>
      <c r="C5004" s="292" t="str">
        <f>'Historical VAR Data'!F4184</f>
        <v>87.24</v>
      </c>
      <c r="D5004" s="329">
        <f t="shared" ref="D5004:D5021" si="156">(C5004-C5005)/C5005</f>
        <v>-0.72353034384408177</v>
      </c>
      <c r="E5004" s="329">
        <v>-6.4350064350064351E-2</v>
      </c>
      <c r="G5004">
        <v>4993</v>
      </c>
      <c r="H5004">
        <f t="shared" ca="1" si="155"/>
        <v>1.3688560829192941E-2</v>
      </c>
    </row>
    <row r="5005" spans="2:8">
      <c r="B5005" s="293">
        <f>'Historical VAR Data'!B236</f>
        <v>45364</v>
      </c>
      <c r="C5005" s="292" t="str">
        <f>'Historical VAR Data'!F236</f>
        <v>315.55</v>
      </c>
      <c r="D5005" s="329">
        <f t="shared" si="156"/>
        <v>4.0143016049578897</v>
      </c>
      <c r="E5005" s="329">
        <v>-6.456585539382792E-2</v>
      </c>
      <c r="G5005">
        <v>4994</v>
      </c>
      <c r="H5005">
        <f t="shared" ref="H5005:H5021" ca="1" si="157">_xlfn.NORM.INV(RAND(),N$12,N$13)</f>
        <v>-1.3628146047146789E-2</v>
      </c>
    </row>
    <row r="5006" spans="2:8">
      <c r="B5006" s="293">
        <f>'Historical VAR Data'!B2346</f>
        <v>42240</v>
      </c>
      <c r="C5006" s="292" t="str">
        <f>'Historical VAR Data'!F2346</f>
        <v>62.93</v>
      </c>
      <c r="D5006" s="329">
        <f t="shared" si="156"/>
        <v>-0.28071779631957933</v>
      </c>
      <c r="E5006" s="329">
        <v>-6.5627319970304299E-2</v>
      </c>
      <c r="G5006">
        <v>4995</v>
      </c>
      <c r="H5006">
        <f t="shared" ca="1" si="157"/>
        <v>1.8587007491493368E-3</v>
      </c>
    </row>
    <row r="5007" spans="2:8">
      <c r="B5007" s="293">
        <f>'Historical VAR Data'!B4199</f>
        <v>39489</v>
      </c>
      <c r="C5007" s="292" t="str">
        <f>'Historical VAR Data'!F4199</f>
        <v>87.49</v>
      </c>
      <c r="D5007" s="329">
        <f t="shared" si="156"/>
        <v>0.24896502498215559</v>
      </c>
      <c r="E5007" s="329">
        <v>-6.7668371696504775E-2</v>
      </c>
      <c r="G5007">
        <v>4996</v>
      </c>
      <c r="H5007">
        <f t="shared" ca="1" si="157"/>
        <v>-4.0559942798807491E-3</v>
      </c>
    </row>
    <row r="5008" spans="2:8">
      <c r="B5008" s="293">
        <f>'Historical VAR Data'!B4016</f>
        <v>39763</v>
      </c>
      <c r="C5008" s="292" t="str">
        <f>'Historical VAR Data'!F4016</f>
        <v>70.05</v>
      </c>
      <c r="D5008" s="329">
        <f t="shared" si="156"/>
        <v>1.9205587079877684E-2</v>
      </c>
      <c r="E5008" s="329">
        <v>-7.2431144067796605E-2</v>
      </c>
      <c r="G5008">
        <v>4997</v>
      </c>
      <c r="H5008">
        <f t="shared" ca="1" si="157"/>
        <v>6.0327044973956107E-3</v>
      </c>
    </row>
    <row r="5009" spans="2:8">
      <c r="B5009" s="293">
        <f>'Historical VAR Data'!B1226</f>
        <v>43906</v>
      </c>
      <c r="C5009" s="292" t="str">
        <f>'Historical VAR Data'!F1226</f>
        <v>68.73</v>
      </c>
      <c r="D5009" s="329">
        <f t="shared" si="156"/>
        <v>6.3931888544891791E-2</v>
      </c>
      <c r="E5009" s="329">
        <v>-7.3844495351030728E-2</v>
      </c>
      <c r="G5009">
        <v>4998</v>
      </c>
      <c r="H5009">
        <f t="shared" ca="1" si="157"/>
        <v>-6.9057334898828737E-3</v>
      </c>
    </row>
    <row r="5010" spans="2:8">
      <c r="B5010" s="293">
        <f>'Historical VAR Data'!B4012</f>
        <v>39770</v>
      </c>
      <c r="C5010" s="292" t="str">
        <f>'Historical VAR Data'!F4012</f>
        <v>64.60</v>
      </c>
      <c r="D5010" s="329">
        <f t="shared" si="156"/>
        <v>-0.37824831568816181</v>
      </c>
      <c r="E5010" s="329">
        <v>-7.529344403091906E-2</v>
      </c>
      <c r="G5010">
        <v>4999</v>
      </c>
      <c r="H5010">
        <f t="shared" ca="1" si="157"/>
        <v>8.9607388703983049E-3</v>
      </c>
    </row>
    <row r="5011" spans="2:8">
      <c r="B5011" s="293">
        <f>'Historical VAR Data'!B4237</f>
        <v>39433</v>
      </c>
      <c r="C5011" s="292" t="str">
        <f>'Historical VAR Data'!F4237</f>
        <v>103.90</v>
      </c>
      <c r="D5011" s="329">
        <f t="shared" si="156"/>
        <v>-4.7226043099495567E-2</v>
      </c>
      <c r="E5011" s="329">
        <v>-7.5951618641052931E-2</v>
      </c>
      <c r="G5011">
        <v>5000</v>
      </c>
      <c r="H5011">
        <f t="shared" ca="1" si="157"/>
        <v>1.8477212522426612E-2</v>
      </c>
    </row>
    <row r="5012" spans="2:8">
      <c r="B5012" s="293">
        <f>'Historical VAR Data'!B4255</f>
        <v>39407</v>
      </c>
      <c r="C5012" s="292" t="str">
        <f>'Historical VAR Data'!F4255</f>
        <v>109.05</v>
      </c>
      <c r="D5012" s="329">
        <f t="shared" si="156"/>
        <v>0.17612165660051768</v>
      </c>
      <c r="E5012" s="329">
        <v>-7.8658330517066596E-2</v>
      </c>
      <c r="G5012">
        <v>5001</v>
      </c>
      <c r="H5012">
        <f t="shared" ca="1" si="157"/>
        <v>6.4837348715748588E-3</v>
      </c>
    </row>
    <row r="5013" spans="2:8">
      <c r="B5013" s="293">
        <f>'Historical VAR Data'!B4211</f>
        <v>39471</v>
      </c>
      <c r="C5013" s="292" t="str">
        <f>'Historical VAR Data'!F4211</f>
        <v>92.72</v>
      </c>
      <c r="D5013" s="329">
        <f t="shared" si="156"/>
        <v>0.29841758857302902</v>
      </c>
      <c r="E5013" s="329">
        <v>-8.1434515553794329E-2</v>
      </c>
      <c r="G5013">
        <v>5002</v>
      </c>
      <c r="H5013">
        <f t="shared" ca="1" si="157"/>
        <v>2.5715198105882218E-2</v>
      </c>
    </row>
    <row r="5014" spans="2:8">
      <c r="B5014" s="293">
        <f>'Historical VAR Data'!B1228</f>
        <v>43902</v>
      </c>
      <c r="C5014" s="292" t="str">
        <f>'Historical VAR Data'!F1228</f>
        <v>71.41</v>
      </c>
      <c r="D5014" s="329">
        <f t="shared" si="156"/>
        <v>0.17123175332130552</v>
      </c>
      <c r="E5014" s="329">
        <v>-8.4487179487179528E-2</v>
      </c>
      <c r="G5014">
        <v>5003</v>
      </c>
      <c r="H5014">
        <f t="shared" ca="1" si="157"/>
        <v>1.3865245803722944E-2</v>
      </c>
    </row>
    <row r="5015" spans="2:8">
      <c r="B5015" s="293">
        <f>'Historical VAR Data'!B1224</f>
        <v>43908</v>
      </c>
      <c r="C5015" s="292" t="str">
        <f>'Historical VAR Data'!F1224</f>
        <v>60.97</v>
      </c>
      <c r="D5015" s="329">
        <f t="shared" si="156"/>
        <v>7.9351959001487324E-3</v>
      </c>
      <c r="E5015" s="329">
        <v>-8.5632873425315045E-2</v>
      </c>
      <c r="G5015">
        <v>5004</v>
      </c>
      <c r="H5015">
        <f t="shared" ca="1" si="157"/>
        <v>-9.1149688061880098E-3</v>
      </c>
    </row>
    <row r="5016" spans="2:8">
      <c r="B5016" s="293">
        <f>'Historical VAR Data'!B4026</f>
        <v>39745</v>
      </c>
      <c r="C5016" s="292" t="str">
        <f>'Historical VAR Data'!F4026</f>
        <v>60.49</v>
      </c>
      <c r="D5016" s="329">
        <f t="shared" si="156"/>
        <v>-0.13188863375430546</v>
      </c>
      <c r="E5016" s="329">
        <v>-8.9143201325101562E-2</v>
      </c>
      <c r="G5016">
        <v>5005</v>
      </c>
      <c r="H5016">
        <f t="shared" ca="1" si="157"/>
        <v>-8.034813799481658E-3</v>
      </c>
    </row>
    <row r="5017" spans="2:8">
      <c r="B5017" s="293">
        <f>'Historical VAR Data'!B4031</f>
        <v>39738</v>
      </c>
      <c r="C5017" s="292" t="str">
        <f>'Historical VAR Data'!F4031</f>
        <v>69.68</v>
      </c>
      <c r="D5017" s="329">
        <f t="shared" si="156"/>
        <v>-1.3869232946504243E-2</v>
      </c>
      <c r="E5017" s="329">
        <v>-9.4241518263356291E-2</v>
      </c>
      <c r="G5017">
        <v>5006</v>
      </c>
      <c r="H5017">
        <f t="shared" ca="1" si="157"/>
        <v>-7.4669829383309106E-4</v>
      </c>
    </row>
    <row r="5018" spans="2:8">
      <c r="B5018" s="293">
        <f>'Historical VAR Data'!B2765</f>
        <v>41618</v>
      </c>
      <c r="C5018" s="292" t="str">
        <f>'Historical VAR Data'!F2765</f>
        <v>70.66</v>
      </c>
      <c r="D5018" s="329">
        <f t="shared" si="156"/>
        <v>0.12749321844582726</v>
      </c>
      <c r="E5018" s="329">
        <v>-0.11342534504391476</v>
      </c>
      <c r="G5018">
        <v>5007</v>
      </c>
      <c r="H5018">
        <f t="shared" ca="1" si="157"/>
        <v>8.6396224077875065E-3</v>
      </c>
    </row>
    <row r="5019" spans="2:8">
      <c r="B5019" s="293">
        <f>'Historical VAR Data'!B2712</f>
        <v>41694</v>
      </c>
      <c r="C5019" s="292" t="str">
        <f>'Historical VAR Data'!F2712</f>
        <v>62.67</v>
      </c>
      <c r="D5019" s="329">
        <f t="shared" si="156"/>
        <v>-0.33144868786003834</v>
      </c>
      <c r="E5019" s="329">
        <v>-0.1174482467258133</v>
      </c>
      <c r="G5019">
        <v>5008</v>
      </c>
      <c r="H5019">
        <f t="shared" ca="1" si="157"/>
        <v>1.7348951257924121E-2</v>
      </c>
    </row>
    <row r="5020" spans="2:8">
      <c r="B5020" s="293">
        <f>'Historical VAR Data'!B4214</f>
        <v>39468</v>
      </c>
      <c r="C5020" s="292" t="str">
        <f>'Historical VAR Data'!F4214</f>
        <v>93.74</v>
      </c>
      <c r="D5020" s="329">
        <f t="shared" si="156"/>
        <v>-0.71078612859434775</v>
      </c>
      <c r="E5020" s="329">
        <v>-0.13968428781204112</v>
      </c>
      <c r="G5020">
        <v>5009</v>
      </c>
      <c r="H5020">
        <f t="shared" ca="1" si="157"/>
        <v>4.4164974555027194E-2</v>
      </c>
    </row>
    <row r="5021" spans="2:8">
      <c r="B5021" s="293">
        <f>'Historical VAR Data'!B183</f>
        <v>45447</v>
      </c>
      <c r="C5021" s="292" t="str">
        <f>'Historical VAR Data'!F183</f>
        <v>324.12</v>
      </c>
      <c r="D5021" s="329" t="e">
        <f t="shared" si="156"/>
        <v>#DIV/0!</v>
      </c>
      <c r="E5021" s="329">
        <v>-0.15452838063439067</v>
      </c>
      <c r="G5021">
        <v>5010</v>
      </c>
      <c r="H5021">
        <f t="shared" ca="1" si="157"/>
        <v>-5.1715904209222148E-3</v>
      </c>
    </row>
  </sheetData>
  <mergeCells count="3">
    <mergeCell ref="J9:N9"/>
    <mergeCell ref="B4:I4"/>
    <mergeCell ref="B7:N7"/>
  </mergeCells>
  <pageMargins left="0.11811023622047245" right="0.11811023622047245" top="0.35433070866141736" bottom="0.35433070866141736" header="0.31496062992125984" footer="0.31496062992125984"/>
  <pageSetup scale="80" orientation="landscape" r:id="rId1"/>
  <rowBreaks count="1" manualBreakCount="1">
    <brk id="43"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9997A-3DAA-4A16-9AA0-9701410D53DA}">
  <dimension ref="B1:J128"/>
  <sheetViews>
    <sheetView showGridLines="0" tabSelected="1" showWhiteSpace="0" topLeftCell="A16" zoomScale="82" zoomScaleNormal="82" zoomScalePageLayoutView="29" workbookViewId="0">
      <selection activeCell="N37" sqref="N37"/>
    </sheetView>
  </sheetViews>
  <sheetFormatPr defaultRowHeight="14.4"/>
  <cols>
    <col min="1" max="1" width="1.88671875" customWidth="1"/>
    <col min="2" max="2" width="26.33203125" customWidth="1"/>
    <col min="3" max="3" width="10" customWidth="1"/>
    <col min="4" max="4" width="10.21875" bestFit="1" customWidth="1"/>
    <col min="5" max="8" width="11.109375" bestFit="1" customWidth="1"/>
    <col min="9" max="9" width="10.21875" bestFit="1" customWidth="1"/>
  </cols>
  <sheetData>
    <row r="1" spans="2:9" ht="9" customHeight="1">
      <c r="B1" s="318"/>
      <c r="C1" s="318"/>
      <c r="D1" s="318"/>
      <c r="E1" s="318"/>
      <c r="F1" s="318"/>
      <c r="G1" s="318"/>
      <c r="H1" s="318"/>
      <c r="I1" s="318"/>
    </row>
    <row r="2" spans="2:9" ht="18" customHeight="1"/>
    <row r="3" spans="2:9" ht="25.95" customHeight="1">
      <c r="B3" s="313" t="str">
        <f>'Data Sheet'!B1</f>
        <v>NTPC LTD</v>
      </c>
    </row>
    <row r="4" spans="2:9">
      <c r="B4" t="str">
        <f>CONCATENATE("  ","(",VLOOKUP(B3,'List of Stocks'!A2:C5442,3,1)," | ","BSE Code: ",VLOOKUP(B3,'List of Stocks'!A2:B5442,2,1),")")</f>
        <v xml:space="preserve">  (NTPC | BSE Code: 532555)</v>
      </c>
    </row>
    <row r="5" spans="2:9" ht="22.2" customHeight="1">
      <c r="B5" s="320" t="str">
        <f>CONCATENATE("  ","INR " &amp; 'Data Sheet'!B8)</f>
        <v xml:space="preserve">  INR 315.8</v>
      </c>
    </row>
    <row r="6" spans="2:9">
      <c r="B6" t="s">
        <v>16278</v>
      </c>
    </row>
    <row r="7" spans="2:9" ht="13.95" customHeight="1" thickBot="1">
      <c r="B7" s="316"/>
      <c r="C7" s="316"/>
      <c r="D7" s="316"/>
      <c r="E7" s="316"/>
      <c r="F7" s="316"/>
      <c r="G7" s="316"/>
      <c r="H7" s="316"/>
      <c r="I7" s="316"/>
    </row>
    <row r="8" spans="2:9" ht="24" customHeight="1" thickBot="1">
      <c r="B8" s="495" t="s">
        <v>16296</v>
      </c>
      <c r="C8" s="495"/>
      <c r="D8" s="495"/>
      <c r="E8" s="495"/>
      <c r="F8" s="495"/>
      <c r="G8" s="495"/>
      <c r="H8" s="495"/>
      <c r="I8" s="495"/>
    </row>
    <row r="9" spans="2:9" ht="9" customHeight="1">
      <c r="B9" s="320"/>
    </row>
    <row r="10" spans="2:9" ht="14.4" customHeight="1">
      <c r="B10" s="494" t="s">
        <v>16295</v>
      </c>
      <c r="C10" s="494"/>
      <c r="D10" s="494"/>
      <c r="E10" s="494"/>
      <c r="F10" s="494"/>
      <c r="G10" s="494"/>
      <c r="H10" s="494"/>
      <c r="I10" s="326"/>
    </row>
    <row r="11" spans="2:9" ht="18" customHeight="1">
      <c r="B11" s="494"/>
      <c r="C11" s="494"/>
      <c r="D11" s="494"/>
      <c r="E11" s="494"/>
      <c r="F11" s="494"/>
      <c r="G11" s="494"/>
      <c r="H11" s="494"/>
      <c r="I11" s="326"/>
    </row>
    <row r="12" spans="2:9" ht="38.4" customHeight="1">
      <c r="B12" s="494"/>
      <c r="C12" s="494"/>
      <c r="D12" s="494"/>
      <c r="E12" s="494"/>
      <c r="F12" s="494"/>
      <c r="G12" s="494"/>
      <c r="H12" s="494"/>
      <c r="I12" s="326"/>
    </row>
    <row r="13" spans="2:9" ht="6.6" customHeight="1">
      <c r="B13" s="326"/>
      <c r="C13" s="326"/>
      <c r="D13" s="326"/>
      <c r="E13" s="326"/>
      <c r="F13" s="326"/>
      <c r="G13" s="326"/>
      <c r="H13" s="326"/>
      <c r="I13" s="326"/>
    </row>
    <row r="14" spans="2:9" ht="18">
      <c r="B14" s="320" t="s">
        <v>16294</v>
      </c>
    </row>
    <row r="15" spans="2:9" ht="3.6" customHeight="1">
      <c r="B15" s="321"/>
    </row>
    <row r="16" spans="2:9" ht="16.2" customHeight="1">
      <c r="B16" s="317"/>
    </row>
    <row r="17" spans="2:2" ht="15.6">
      <c r="B17" s="317"/>
    </row>
    <row r="18" spans="2:2" ht="15.6">
      <c r="B18" s="317"/>
    </row>
    <row r="19" spans="2:2" ht="15.6">
      <c r="B19" s="317"/>
    </row>
    <row r="53" spans="2:10" ht="14.4" customHeight="1">
      <c r="B53" s="318"/>
      <c r="C53" s="318"/>
      <c r="D53" s="318"/>
      <c r="E53" s="318"/>
      <c r="F53" s="318"/>
      <c r="G53" s="318"/>
      <c r="H53" s="318"/>
      <c r="I53" s="318"/>
    </row>
    <row r="54" spans="2:10" ht="1.2" customHeight="1">
      <c r="J54" s="63"/>
    </row>
    <row r="55" spans="2:10" ht="14.4" customHeight="1">
      <c r="B55" s="318"/>
      <c r="C55" s="318"/>
      <c r="D55" s="318"/>
      <c r="E55" s="318"/>
      <c r="F55" s="318"/>
      <c r="G55" s="318"/>
      <c r="H55" s="318"/>
      <c r="I55" s="318"/>
      <c r="J55" s="63"/>
    </row>
    <row r="56" spans="2:10">
      <c r="J56" s="63"/>
    </row>
    <row r="59" spans="2:10" ht="15.6">
      <c r="B59" s="480" t="s">
        <v>16297</v>
      </c>
      <c r="C59" s="480"/>
      <c r="D59" s="480"/>
      <c r="E59" s="480"/>
      <c r="F59" s="480"/>
      <c r="G59" s="480"/>
      <c r="H59" s="480"/>
      <c r="I59" s="480"/>
    </row>
    <row r="60" spans="2:10">
      <c r="C60" s="319">
        <f>HistoricalFS!F8</f>
        <v>43190</v>
      </c>
      <c r="D60" s="319">
        <f>HistoricalFS!G8</f>
        <v>43555</v>
      </c>
      <c r="E60" s="319">
        <f>HistoricalFS!H8</f>
        <v>43921</v>
      </c>
      <c r="F60" s="319">
        <f>HistoricalFS!I8</f>
        <v>44286</v>
      </c>
      <c r="G60" s="319">
        <f>HistoricalFS!J8</f>
        <v>44651</v>
      </c>
      <c r="H60" s="319">
        <f>HistoricalFS!K8</f>
        <v>45016</v>
      </c>
      <c r="I60" s="319">
        <f>HistoricalFS!L8</f>
        <v>45382</v>
      </c>
    </row>
    <row r="61" spans="2:10">
      <c r="B61" t="s">
        <v>30</v>
      </c>
      <c r="C61" s="149">
        <f>'Data Sheet'!E66-'Data Sheet'!E61</f>
        <v>13104.899999999994</v>
      </c>
      <c r="D61" s="149">
        <f>'Data Sheet'!F66-'Data Sheet'!F61</f>
        <v>6900.7399999999907</v>
      </c>
      <c r="E61" s="149">
        <f>'Data Sheet'!G66-'Data Sheet'!G61</f>
        <v>26205.619999999995</v>
      </c>
      <c r="F61" s="149">
        <f>'Data Sheet'!H66-'Data Sheet'!H61</f>
        <v>24605.880000000005</v>
      </c>
      <c r="G61" s="149">
        <f>'Data Sheet'!I66-'Data Sheet'!I61</f>
        <v>19404.78</v>
      </c>
      <c r="H61" s="149">
        <f>'Data Sheet'!J66-'Data Sheet'!J61</f>
        <v>26398.119999999995</v>
      </c>
      <c r="I61" s="149">
        <f>'Data Sheet'!K66-'Data Sheet'!K61</f>
        <v>35357.61</v>
      </c>
    </row>
    <row r="62" spans="2:10">
      <c r="B62" t="s">
        <v>115</v>
      </c>
      <c r="C62" s="149">
        <f>'Data Sheet'!E62</f>
        <v>282492.26</v>
      </c>
      <c r="D62" s="149">
        <f>'Data Sheet'!F62</f>
        <v>346922.99</v>
      </c>
      <c r="E62" s="149">
        <f>'Data Sheet'!G62</f>
        <v>377569</v>
      </c>
      <c r="F62" s="149">
        <f>'Data Sheet'!H62</f>
        <v>398021.79</v>
      </c>
      <c r="G62" s="149">
        <f>'Data Sheet'!I62</f>
        <v>415831.42</v>
      </c>
      <c r="H62" s="149">
        <f>'Data Sheet'!J62</f>
        <v>447188.89</v>
      </c>
      <c r="I62" s="149">
        <f>'Data Sheet'!K62</f>
        <v>479277.72</v>
      </c>
    </row>
    <row r="63" spans="2:10">
      <c r="B63" s="323" t="s">
        <v>16310</v>
      </c>
      <c r="C63" s="322">
        <f>C61/C62</f>
        <v>4.6390297560718989E-2</v>
      </c>
      <c r="D63" s="322">
        <f t="shared" ref="D63:I63" si="0">D61/D62</f>
        <v>1.9891273276527423E-2</v>
      </c>
      <c r="E63" s="322">
        <f t="shared" si="0"/>
        <v>6.94061747654071E-2</v>
      </c>
      <c r="F63" s="322">
        <f t="shared" si="0"/>
        <v>6.1820434504352151E-2</v>
      </c>
      <c r="G63" s="322">
        <f t="shared" si="0"/>
        <v>4.6665016318391719E-2</v>
      </c>
      <c r="H63" s="322">
        <f t="shared" si="0"/>
        <v>5.903125187211157E-2</v>
      </c>
      <c r="I63" s="322">
        <f t="shared" si="0"/>
        <v>7.3772696965759235E-2</v>
      </c>
    </row>
    <row r="65" spans="2:9" ht="15.6">
      <c r="B65" s="480" t="s">
        <v>16298</v>
      </c>
      <c r="C65" s="480"/>
      <c r="D65" s="480"/>
      <c r="E65" s="480"/>
      <c r="F65" s="480"/>
      <c r="G65" s="480"/>
      <c r="H65" s="480"/>
      <c r="I65" s="480"/>
    </row>
    <row r="66" spans="2:9">
      <c r="C66" s="319">
        <f t="shared" ref="C66:H66" si="1">C60</f>
        <v>43190</v>
      </c>
      <c r="D66" s="319">
        <f t="shared" si="1"/>
        <v>43555</v>
      </c>
      <c r="E66" s="319">
        <f t="shared" si="1"/>
        <v>43921</v>
      </c>
      <c r="F66" s="319">
        <f t="shared" si="1"/>
        <v>44286</v>
      </c>
      <c r="G66" s="319">
        <f t="shared" si="1"/>
        <v>44651</v>
      </c>
      <c r="H66" s="319">
        <f t="shared" si="1"/>
        <v>45016</v>
      </c>
      <c r="I66" s="319">
        <f>I60</f>
        <v>45382</v>
      </c>
    </row>
    <row r="67" spans="2:9">
      <c r="B67" t="s">
        <v>109</v>
      </c>
      <c r="C67" s="149">
        <f>HistoricalFS!F40*HistoricalFS!F42*HistoricalFS!F48</f>
        <v>704.269999999996</v>
      </c>
      <c r="D67" s="149">
        <f>HistoricalFS!G40*HistoricalFS!G42*HistoricalFS!G48</f>
        <v>5200.7399999999907</v>
      </c>
      <c r="E67" s="149">
        <f>HistoricalFS!H40*HistoricalFS!H42*HistoricalFS!H48</f>
        <v>576.2299999999899</v>
      </c>
      <c r="F67" s="149">
        <f>HistoricalFS!I40*HistoricalFS!I42*HistoricalFS!I48</f>
        <v>3985.2199999999962</v>
      </c>
      <c r="G67" s="149">
        <f>HistoricalFS!J40*HistoricalFS!J42*HistoricalFS!J48</f>
        <v>5363.6399999999885</v>
      </c>
      <c r="H67" s="149">
        <f>HistoricalFS!K40*HistoricalFS!K42*HistoricalFS!K48</f>
        <v>7530.3200000000006</v>
      </c>
      <c r="I67" s="149">
        <f>HistoricalFS!L40*HistoricalFS!L42*HistoricalFS!L48</f>
        <v>8627.4300000000021</v>
      </c>
    </row>
    <row r="68" spans="2:9">
      <c r="B68" t="str">
        <f>B62</f>
        <v>Total Assets</v>
      </c>
      <c r="C68" s="149">
        <f>C62</f>
        <v>282492.26</v>
      </c>
      <c r="D68" s="149">
        <f t="shared" ref="D68:I68" si="2">D62</f>
        <v>346922.99</v>
      </c>
      <c r="E68" s="149">
        <f t="shared" si="2"/>
        <v>377569</v>
      </c>
      <c r="F68" s="149">
        <f t="shared" si="2"/>
        <v>398021.79</v>
      </c>
      <c r="G68" s="149">
        <f t="shared" si="2"/>
        <v>415831.42</v>
      </c>
      <c r="H68" s="149">
        <f t="shared" si="2"/>
        <v>447188.89</v>
      </c>
      <c r="I68" s="149">
        <f t="shared" si="2"/>
        <v>479277.72</v>
      </c>
    </row>
    <row r="69" spans="2:9">
      <c r="B69" s="323" t="s">
        <v>16311</v>
      </c>
      <c r="C69" s="322">
        <f t="shared" ref="C69:H69" si="3">C67/C68</f>
        <v>2.4930594558590594E-3</v>
      </c>
      <c r="D69" s="322">
        <f t="shared" si="3"/>
        <v>1.4991050319265353E-2</v>
      </c>
      <c r="E69" s="322">
        <f t="shared" si="3"/>
        <v>1.5261581326856545E-3</v>
      </c>
      <c r="F69" s="322">
        <f t="shared" si="3"/>
        <v>1.0012567402402759E-2</v>
      </c>
      <c r="G69" s="322">
        <f t="shared" si="3"/>
        <v>1.2898592415166677E-2</v>
      </c>
      <c r="H69" s="322">
        <f t="shared" si="3"/>
        <v>1.6839237665318564E-2</v>
      </c>
      <c r="I69" s="322">
        <f>I67/I68</f>
        <v>1.8000899353301885E-2</v>
      </c>
    </row>
    <row r="72" spans="2:9" ht="15.6">
      <c r="B72" s="480" t="s">
        <v>16299</v>
      </c>
      <c r="C72" s="480"/>
      <c r="D72" s="480"/>
      <c r="E72" s="480"/>
      <c r="F72" s="480"/>
      <c r="G72" s="480"/>
      <c r="H72" s="480"/>
      <c r="I72" s="480"/>
    </row>
    <row r="73" spans="2:9">
      <c r="B73" t="s">
        <v>313</v>
      </c>
      <c r="C73" s="149">
        <f>'Data Sheet'!E35</f>
        <v>20643.48</v>
      </c>
      <c r="D73" s="149">
        <f>'Data Sheet'!F35</f>
        <v>16561.39</v>
      </c>
      <c r="E73" s="149">
        <f>'Data Sheet'!G35</f>
        <v>29136.780000000002</v>
      </c>
      <c r="F73" s="149">
        <f>'Data Sheet'!H35</f>
        <v>26279.370000000003</v>
      </c>
      <c r="G73" s="149">
        <f>'Data Sheet'!I35</f>
        <v>31098.68</v>
      </c>
      <c r="H73" s="149">
        <f>'Data Sheet'!J35</f>
        <v>35155.819999999992</v>
      </c>
      <c r="I73" s="149">
        <f>'Data Sheet'!K35</f>
        <v>39921.599999999999</v>
      </c>
    </row>
    <row r="74" spans="2:9">
      <c r="B74" t="str">
        <f>B68</f>
        <v>Total Assets</v>
      </c>
      <c r="C74" s="149">
        <f>C68</f>
        <v>282492.26</v>
      </c>
      <c r="D74" s="149">
        <f t="shared" ref="D74:I74" si="4">D68</f>
        <v>346922.99</v>
      </c>
      <c r="E74" s="149">
        <f t="shared" si="4"/>
        <v>377569</v>
      </c>
      <c r="F74" s="149">
        <f t="shared" si="4"/>
        <v>398021.79</v>
      </c>
      <c r="G74" s="149">
        <f t="shared" si="4"/>
        <v>415831.42</v>
      </c>
      <c r="H74" s="149">
        <f t="shared" si="4"/>
        <v>447188.89</v>
      </c>
      <c r="I74" s="149">
        <f t="shared" si="4"/>
        <v>479277.72</v>
      </c>
    </row>
    <row r="75" spans="2:9">
      <c r="B75" s="323" t="s">
        <v>16305</v>
      </c>
      <c r="C75" s="322">
        <f t="shared" ref="C75:H75" si="5">C73/C74</f>
        <v>7.3076267647120663E-2</v>
      </c>
      <c r="D75" s="322">
        <f t="shared" si="5"/>
        <v>4.7737943224806172E-2</v>
      </c>
      <c r="E75" s="322">
        <f t="shared" si="5"/>
        <v>7.7169418040146306E-2</v>
      </c>
      <c r="F75" s="322">
        <f t="shared" si="5"/>
        <v>6.6024953055962093E-2</v>
      </c>
      <c r="G75" s="322">
        <f t="shared" si="5"/>
        <v>7.4786748918588219E-2</v>
      </c>
      <c r="H75" s="322">
        <f t="shared" si="5"/>
        <v>7.8615146275212683E-2</v>
      </c>
      <c r="I75" s="322">
        <f>I73/I74</f>
        <v>8.3295338660849913E-2</v>
      </c>
    </row>
    <row r="77" spans="2:9" ht="15.6">
      <c r="B77" s="480" t="s">
        <v>16300</v>
      </c>
      <c r="C77" s="480"/>
      <c r="D77" s="480"/>
      <c r="E77" s="480"/>
      <c r="F77" s="480"/>
      <c r="G77" s="480"/>
      <c r="H77" s="480"/>
      <c r="I77" s="480"/>
    </row>
    <row r="78" spans="2:9">
      <c r="B78" t="s">
        <v>16301</v>
      </c>
      <c r="C78" s="149">
        <f>('Data Sheet'!E71*'Data Sheet'!E91)/10000000</f>
        <v>116607.3575448</v>
      </c>
      <c r="D78" s="149">
        <f>('Data Sheet'!F71*'Data Sheet'!F91)/10000000</f>
        <v>133279.68656160001</v>
      </c>
      <c r="E78" s="149">
        <f>('Data Sheet'!G71*'Data Sheet'!G91)/10000000</f>
        <v>83312.172297600002</v>
      </c>
      <c r="F78" s="149">
        <f>('Data Sheet'!H71*'Data Sheet'!H91)/10000000</f>
        <v>103317.97765777</v>
      </c>
      <c r="G78" s="149">
        <f>('Data Sheet'!I71*'Data Sheet'!I91)/10000000</f>
        <v>130904.992809</v>
      </c>
      <c r="H78" s="149">
        <f>('Data Sheet'!J71*'Data Sheet'!J91)/10000000</f>
        <v>169788.62400633999</v>
      </c>
      <c r="I78" s="149">
        <f>('Data Sheet'!K71*'Data Sheet'!K91)/10000000</f>
        <v>325614.04877972003</v>
      </c>
    </row>
    <row r="79" spans="2:9">
      <c r="B79" t="s">
        <v>16302</v>
      </c>
      <c r="C79">
        <f>'Data Sheet'!E60</f>
        <v>130048.56</v>
      </c>
      <c r="D79">
        <f>'Data Sheet'!F60</f>
        <v>173058.23</v>
      </c>
      <c r="E79">
        <f>'Data Sheet'!G60</f>
        <v>202984.31</v>
      </c>
      <c r="F79">
        <f>'Data Sheet'!H60</f>
        <v>210207.87</v>
      </c>
      <c r="G79">
        <f>'Data Sheet'!I60</f>
        <v>210706.56</v>
      </c>
      <c r="H79">
        <f>'Data Sheet'!J60</f>
        <v>222913.16</v>
      </c>
      <c r="I79">
        <f>'Data Sheet'!K60</f>
        <v>237130.98</v>
      </c>
    </row>
    <row r="80" spans="2:9">
      <c r="B80" s="323" t="s">
        <v>16312</v>
      </c>
      <c r="C80" s="322">
        <f>C78/C79</f>
        <v>0.89664474212401901</v>
      </c>
      <c r="D80" s="322">
        <f t="shared" ref="D80:I80" si="6">D78/D79</f>
        <v>0.77014359017539935</v>
      </c>
      <c r="E80" s="322">
        <f t="shared" si="6"/>
        <v>0.4104365125442454</v>
      </c>
      <c r="F80" s="322">
        <f t="shared" si="6"/>
        <v>0.49150385120105161</v>
      </c>
      <c r="G80" s="322">
        <f t="shared" si="6"/>
        <v>0.62126681204894618</v>
      </c>
      <c r="H80" s="322">
        <f t="shared" si="6"/>
        <v>0.76168057554942015</v>
      </c>
      <c r="I80" s="322">
        <f t="shared" si="6"/>
        <v>1.3731400628450994</v>
      </c>
    </row>
    <row r="82" spans="2:9" ht="15.6">
      <c r="B82" s="480" t="s">
        <v>16303</v>
      </c>
      <c r="C82" s="480"/>
      <c r="D82" s="480"/>
      <c r="E82" s="480"/>
      <c r="F82" s="480"/>
      <c r="G82" s="480"/>
      <c r="H82" s="480"/>
      <c r="I82" s="480"/>
    </row>
    <row r="83" spans="2:9">
      <c r="C83" s="319">
        <f t="shared" ref="C83:I83" si="7">C60</f>
        <v>43190</v>
      </c>
      <c r="D83" s="319">
        <f t="shared" si="7"/>
        <v>43555</v>
      </c>
      <c r="E83" s="319">
        <f t="shared" si="7"/>
        <v>43921</v>
      </c>
      <c r="F83" s="319">
        <f t="shared" si="7"/>
        <v>44286</v>
      </c>
      <c r="G83" s="319">
        <f t="shared" si="7"/>
        <v>44651</v>
      </c>
      <c r="H83" s="319">
        <f t="shared" si="7"/>
        <v>45016</v>
      </c>
      <c r="I83" s="319">
        <f t="shared" si="7"/>
        <v>45382</v>
      </c>
    </row>
    <row r="84" spans="2:9">
      <c r="B84" t="s">
        <v>16304</v>
      </c>
      <c r="C84">
        <f>'Data Sheet'!E17</f>
        <v>88083.31</v>
      </c>
      <c r="D84">
        <f>'Data Sheet'!F17</f>
        <v>100286.54</v>
      </c>
      <c r="E84">
        <f>'Data Sheet'!G17</f>
        <v>109464.04</v>
      </c>
      <c r="F84">
        <f>'Data Sheet'!H17</f>
        <v>111531.15</v>
      </c>
      <c r="G84">
        <f>'Data Sheet'!I17</f>
        <v>132669.28</v>
      </c>
      <c r="H84">
        <f>'Data Sheet'!J17</f>
        <v>176207.18</v>
      </c>
      <c r="I84">
        <f>'Data Sheet'!K17</f>
        <v>178500.88</v>
      </c>
    </row>
    <row r="85" spans="2:9">
      <c r="B85" t="str">
        <f>B74</f>
        <v>Total Assets</v>
      </c>
      <c r="C85">
        <f t="shared" ref="C85:I85" si="8">C74</f>
        <v>282492.26</v>
      </c>
      <c r="D85">
        <f t="shared" si="8"/>
        <v>346922.99</v>
      </c>
      <c r="E85">
        <f t="shared" si="8"/>
        <v>377569</v>
      </c>
      <c r="F85">
        <f t="shared" si="8"/>
        <v>398021.79</v>
      </c>
      <c r="G85">
        <f t="shared" si="8"/>
        <v>415831.42</v>
      </c>
      <c r="H85">
        <f t="shared" si="8"/>
        <v>447188.89</v>
      </c>
      <c r="I85">
        <f t="shared" si="8"/>
        <v>479277.72</v>
      </c>
    </row>
    <row r="86" spans="2:9">
      <c r="B86" s="323" t="s">
        <v>16306</v>
      </c>
      <c r="C86" s="322">
        <f>C84/C85</f>
        <v>0.31180787041740538</v>
      </c>
      <c r="D86" s="322">
        <f t="shared" ref="D86:I86" si="9">D84/D85</f>
        <v>0.28907435624257705</v>
      </c>
      <c r="E86" s="322">
        <f t="shared" si="9"/>
        <v>0.28991797525750257</v>
      </c>
      <c r="F86" s="322">
        <f t="shared" si="9"/>
        <v>0.28021367875361797</v>
      </c>
      <c r="G86" s="322">
        <f t="shared" si="9"/>
        <v>0.31904582871587722</v>
      </c>
      <c r="H86" s="322">
        <f t="shared" si="9"/>
        <v>0.39403300023844506</v>
      </c>
      <c r="I86" s="322">
        <f t="shared" si="9"/>
        <v>0.37243725829775692</v>
      </c>
    </row>
    <row r="88" spans="2:9" ht="15.6">
      <c r="B88" s="480" t="s">
        <v>16307</v>
      </c>
      <c r="C88" s="480"/>
      <c r="D88" s="480"/>
      <c r="E88" s="480"/>
      <c r="F88" s="480"/>
      <c r="G88" s="480"/>
      <c r="H88" s="480"/>
      <c r="I88" s="480"/>
    </row>
    <row r="89" spans="2:9">
      <c r="C89" s="319">
        <f t="shared" ref="C89:H89" si="10">C83</f>
        <v>43190</v>
      </c>
      <c r="D89" s="319">
        <f t="shared" si="10"/>
        <v>43555</v>
      </c>
      <c r="E89" s="319">
        <f t="shared" si="10"/>
        <v>43921</v>
      </c>
      <c r="F89" s="319">
        <f t="shared" si="10"/>
        <v>44286</v>
      </c>
      <c r="G89" s="319">
        <f t="shared" si="10"/>
        <v>44651</v>
      </c>
      <c r="H89" s="319">
        <f t="shared" si="10"/>
        <v>45016</v>
      </c>
      <c r="I89" s="319">
        <f>I83</f>
        <v>45382</v>
      </c>
    </row>
    <row r="90" spans="2:9">
      <c r="B90" s="323" t="s">
        <v>16308</v>
      </c>
      <c r="C90" s="349">
        <f>(C63*1.2)+(C69*1.4)+(C75*3.3)+(C80*0.6)+(C86*1)</f>
        <v>1.1501050392383805</v>
      </c>
      <c r="D90" s="349">
        <f t="shared" ref="D90:I90" si="11">(D63*1.2)+(D69*1.4)+(D75*3.3)+(D80*0.6)+(D86*1)</f>
        <v>0.95355272136848135</v>
      </c>
      <c r="E90" s="349">
        <f t="shared" si="11"/>
        <v>0.87626299342078107</v>
      </c>
      <c r="F90" s="349">
        <f t="shared" si="11"/>
        <v>0.88120045032751038</v>
      </c>
      <c r="G90" s="349">
        <f t="shared" si="11"/>
        <v>1.0126582363398895</v>
      </c>
      <c r="H90" s="349">
        <f t="shared" si="11"/>
        <v>1.2048837632542788</v>
      </c>
      <c r="I90" s="349">
        <f t="shared" si="11"/>
        <v>1.584924409039155</v>
      </c>
    </row>
    <row r="91" spans="2:9">
      <c r="B91" s="2" t="s">
        <v>16309</v>
      </c>
      <c r="C91" s="350" t="str">
        <f>IF(C90&lt;1.81,"Distressed", IF(C90&gt;3,"Strong", "Grey Zone"))</f>
        <v>Distressed</v>
      </c>
      <c r="D91" s="350" t="str">
        <f t="shared" ref="D91:I91" si="12">IF(D90&lt;1.81,"Distressed", IF(D90&gt;3,"Strong", "Grey Zone"))</f>
        <v>Distressed</v>
      </c>
      <c r="E91" s="350" t="str">
        <f t="shared" si="12"/>
        <v>Distressed</v>
      </c>
      <c r="F91" s="350" t="str">
        <f t="shared" si="12"/>
        <v>Distressed</v>
      </c>
      <c r="G91" s="350" t="str">
        <f t="shared" si="12"/>
        <v>Distressed</v>
      </c>
      <c r="H91" s="350" t="str">
        <f t="shared" si="12"/>
        <v>Distressed</v>
      </c>
      <c r="I91" s="350" t="str">
        <f t="shared" si="12"/>
        <v>Distressed</v>
      </c>
    </row>
    <row r="96" spans="2:9" ht="9.6" customHeight="1">
      <c r="B96" s="318"/>
      <c r="C96" s="318"/>
      <c r="D96" s="318"/>
      <c r="E96" s="318"/>
      <c r="F96" s="318"/>
      <c r="G96" s="318"/>
      <c r="H96" s="318"/>
      <c r="I96" s="318"/>
    </row>
    <row r="104" spans="2:4">
      <c r="B104" s="315" t="s">
        <v>16280</v>
      </c>
      <c r="C104" s="315"/>
      <c r="D104" s="315"/>
    </row>
    <row r="105" spans="2:4">
      <c r="B105" s="315" t="s">
        <v>16279</v>
      </c>
      <c r="C105" s="240" t="s">
        <v>16281</v>
      </c>
      <c r="D105" s="315"/>
    </row>
    <row r="126" spans="2:4">
      <c r="B126" s="315"/>
      <c r="C126" s="315"/>
      <c r="D126" s="315"/>
    </row>
    <row r="127" spans="2:4">
      <c r="B127" s="315"/>
      <c r="C127" s="315"/>
      <c r="D127" s="315"/>
    </row>
    <row r="128" spans="2:4">
      <c r="B128" s="315"/>
      <c r="C128" s="315"/>
      <c r="D128" s="315"/>
    </row>
  </sheetData>
  <mergeCells count="8">
    <mergeCell ref="B82:I82"/>
    <mergeCell ref="B88:I88"/>
    <mergeCell ref="B8:I8"/>
    <mergeCell ref="B72:I72"/>
    <mergeCell ref="B77:I77"/>
    <mergeCell ref="B10:H12"/>
    <mergeCell ref="B59:I59"/>
    <mergeCell ref="B65:I65"/>
  </mergeCells>
  <hyperlinks>
    <hyperlink ref="C105" r:id="rId1" xr:uid="{31DD8B47-12E5-407F-AC28-DD381EE29C21}"/>
  </hyperlinks>
  <pageMargins left="0.23622047244094491" right="0.23622047244094491" top="0.78740157480314965" bottom="0.23622047244094491" header="0.15748031496062992" footer="0"/>
  <pageSetup paperSize="9" scale="91" orientation="portrait" r:id="rId2"/>
  <headerFooter>
    <oddFooter>&amp;RPage &amp;P</oddFooter>
  </headerFooter>
  <rowBreaks count="1" manualBreakCount="1">
    <brk id="53" max="16383" man="1"/>
  </rowBreaks>
  <ignoredErrors>
    <ignoredError sqref="C67:I67" formula="1"/>
  </ignoredErrors>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A1"/>
  <sheetViews>
    <sheetView showGridLines="0" workbookViewId="0">
      <selection activeCell="W30" sqref="W30"/>
    </sheetView>
  </sheetViews>
  <sheetFormatPr defaultColWidth="9.109375" defaultRowHeight="14.4"/>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sheetPr>
  <dimension ref="B2:H112"/>
  <sheetViews>
    <sheetView showGridLines="0" topLeftCell="C2" workbookViewId="0">
      <selection activeCell="W30" sqref="W30"/>
    </sheetView>
  </sheetViews>
  <sheetFormatPr defaultColWidth="9.109375" defaultRowHeight="14.4"/>
  <cols>
    <col min="1" max="1" width="1.88671875" customWidth="1"/>
    <col min="2" max="2" width="10.6640625" customWidth="1"/>
    <col min="3" max="3" width="10.88671875" bestFit="1" customWidth="1"/>
    <col min="5" max="5" width="10.44140625" bestFit="1" customWidth="1"/>
    <col min="6" max="6" width="14" bestFit="1" customWidth="1"/>
  </cols>
  <sheetData>
    <row r="2" spans="2:8">
      <c r="B2" s="67" t="s">
        <v>538</v>
      </c>
      <c r="C2" s="240" t="s">
        <v>578</v>
      </c>
    </row>
    <row r="3" spans="2:8">
      <c r="B3" s="67" t="s">
        <v>539</v>
      </c>
      <c r="C3" s="240" t="s">
        <v>540</v>
      </c>
    </row>
    <row r="4" spans="2:8">
      <c r="B4" s="67"/>
      <c r="C4" s="240"/>
    </row>
    <row r="5" spans="2:8">
      <c r="B5" s="2" t="str">
        <f>'Data Sheet'!B1 &amp; " - " &amp; "Share Price"</f>
        <v>NTPC LTD - Share Price</v>
      </c>
      <c r="E5" s="2" t="s">
        <v>16328</v>
      </c>
    </row>
    <row r="6" spans="2:8" ht="15.75" customHeight="1">
      <c r="B6" s="219" t="s">
        <v>228</v>
      </c>
      <c r="C6" s="220" t="s">
        <v>229</v>
      </c>
      <c r="D6" s="222"/>
      <c r="E6" s="221" t="s">
        <v>228</v>
      </c>
      <c r="F6" s="220" t="s">
        <v>232</v>
      </c>
      <c r="H6" s="91"/>
    </row>
    <row r="7" spans="2:8">
      <c r="B7" s="286">
        <v>45691</v>
      </c>
      <c r="C7" s="287">
        <v>316.95001220703102</v>
      </c>
      <c r="D7" s="288"/>
      <c r="E7" s="289">
        <v>45691</v>
      </c>
      <c r="F7" s="290">
        <v>23559.94921875</v>
      </c>
    </row>
    <row r="8" spans="2:8">
      <c r="B8" s="286">
        <v>45684</v>
      </c>
      <c r="C8" s="287">
        <v>315.24102783203102</v>
      </c>
      <c r="D8" s="288"/>
      <c r="E8" s="289">
        <v>45684</v>
      </c>
      <c r="F8" s="290">
        <v>23508.400390625</v>
      </c>
      <c r="H8" s="93"/>
    </row>
    <row r="9" spans="2:8">
      <c r="B9" s="286">
        <v>45677</v>
      </c>
      <c r="C9" s="287">
        <v>321.14495849609301</v>
      </c>
      <c r="D9" s="288"/>
      <c r="E9" s="289">
        <v>45677</v>
      </c>
      <c r="F9" s="290">
        <v>23092.19921875</v>
      </c>
      <c r="H9" s="93"/>
    </row>
    <row r="10" spans="2:8">
      <c r="B10" s="286">
        <v>45670</v>
      </c>
      <c r="C10" s="287">
        <v>323.62561035156199</v>
      </c>
      <c r="D10" s="288"/>
      <c r="E10" s="289">
        <v>45670</v>
      </c>
      <c r="F10" s="290">
        <v>23203.19921875</v>
      </c>
      <c r="H10" s="93"/>
    </row>
    <row r="11" spans="2:8">
      <c r="B11" s="286">
        <v>45663</v>
      </c>
      <c r="C11" s="287">
        <v>305.864166259765</v>
      </c>
      <c r="D11" s="288"/>
      <c r="E11" s="289">
        <v>45663</v>
      </c>
      <c r="F11" s="290">
        <v>23431.5</v>
      </c>
      <c r="H11" s="93"/>
    </row>
    <row r="12" spans="2:8">
      <c r="B12" s="286">
        <v>45656</v>
      </c>
      <c r="C12" s="287">
        <v>337.21957397460898</v>
      </c>
      <c r="D12" s="288"/>
      <c r="E12" s="289">
        <v>45656</v>
      </c>
      <c r="F12" s="290">
        <v>24004.75</v>
      </c>
      <c r="H12" s="93"/>
    </row>
    <row r="13" spans="2:8">
      <c r="B13" s="286">
        <v>45649</v>
      </c>
      <c r="C13" s="287">
        <v>332.40710449218699</v>
      </c>
      <c r="D13" s="288"/>
      <c r="E13" s="289">
        <v>45649</v>
      </c>
      <c r="F13" s="290">
        <v>23813.400390625</v>
      </c>
      <c r="H13" s="93"/>
    </row>
    <row r="14" spans="2:8">
      <c r="B14" s="286">
        <v>45642</v>
      </c>
      <c r="C14" s="287">
        <v>330.670654296875</v>
      </c>
      <c r="D14" s="288"/>
      <c r="E14" s="289">
        <v>45642</v>
      </c>
      <c r="F14" s="290">
        <v>23587.5</v>
      </c>
      <c r="H14" s="93"/>
    </row>
    <row r="15" spans="2:8">
      <c r="B15" s="286">
        <v>45635</v>
      </c>
      <c r="C15" s="287">
        <v>354.38568115234301</v>
      </c>
      <c r="D15" s="288"/>
      <c r="E15" s="289">
        <v>45635</v>
      </c>
      <c r="F15" s="290">
        <v>24768.30078125</v>
      </c>
      <c r="H15" s="93"/>
    </row>
    <row r="16" spans="2:8">
      <c r="B16" s="286">
        <v>45628</v>
      </c>
      <c r="C16" s="287">
        <v>366.64007568359301</v>
      </c>
      <c r="D16" s="288"/>
      <c r="E16" s="289">
        <v>45628</v>
      </c>
      <c r="F16" s="290">
        <v>24677.80078125</v>
      </c>
      <c r="H16" s="93"/>
    </row>
    <row r="17" spans="2:8">
      <c r="B17" s="286">
        <v>45621</v>
      </c>
      <c r="C17" s="287">
        <v>360.835357666015</v>
      </c>
      <c r="D17" s="288"/>
      <c r="E17" s="289">
        <v>45621</v>
      </c>
      <c r="F17" s="290">
        <v>24131.099609375</v>
      </c>
      <c r="H17" s="93"/>
    </row>
    <row r="18" spans="2:8">
      <c r="B18" s="286">
        <v>45614</v>
      </c>
      <c r="C18" s="287">
        <v>362.62142944335898</v>
      </c>
      <c r="D18" s="288"/>
      <c r="E18" s="289">
        <v>45614</v>
      </c>
      <c r="F18" s="290">
        <v>23907.25</v>
      </c>
      <c r="H18" s="93"/>
    </row>
    <row r="19" spans="2:8">
      <c r="B19" s="286">
        <v>45607</v>
      </c>
      <c r="C19" s="287">
        <v>369.61685180664</v>
      </c>
      <c r="D19" s="288"/>
      <c r="E19" s="289">
        <v>45607</v>
      </c>
      <c r="F19" s="290">
        <v>23532.69921875</v>
      </c>
      <c r="H19" s="93"/>
    </row>
    <row r="20" spans="2:8">
      <c r="B20" s="286">
        <v>45600</v>
      </c>
      <c r="C20" s="287">
        <v>394.57220458984301</v>
      </c>
      <c r="D20" s="288"/>
      <c r="E20" s="289">
        <v>45600</v>
      </c>
      <c r="F20" s="290">
        <v>24148.19921875</v>
      </c>
      <c r="H20" s="93"/>
    </row>
    <row r="21" spans="2:8">
      <c r="B21" s="286">
        <v>45593</v>
      </c>
      <c r="C21" s="287">
        <v>405.668212890625</v>
      </c>
      <c r="D21" s="288"/>
      <c r="E21" s="289">
        <v>45593</v>
      </c>
      <c r="F21" s="290">
        <v>24304.349609375</v>
      </c>
      <c r="H21" s="93"/>
    </row>
    <row r="22" spans="2:8">
      <c r="B22" s="286">
        <v>45586</v>
      </c>
      <c r="C22" s="287">
        <v>393.39016723632801</v>
      </c>
      <c r="D22" s="288"/>
      <c r="E22" s="289">
        <v>45586</v>
      </c>
      <c r="F22" s="290">
        <v>24180.80078125</v>
      </c>
      <c r="H22" s="93"/>
    </row>
    <row r="23" spans="2:8">
      <c r="B23" s="286">
        <v>45579</v>
      </c>
      <c r="C23" s="287">
        <v>419.08035278320301</v>
      </c>
      <c r="D23" s="288"/>
      <c r="E23" s="289">
        <v>45579</v>
      </c>
      <c r="F23" s="290">
        <v>24854.05078125</v>
      </c>
      <c r="H23" s="93"/>
    </row>
    <row r="24" spans="2:8">
      <c r="B24" s="286">
        <v>45572</v>
      </c>
      <c r="C24" s="287">
        <v>416.66418457031199</v>
      </c>
      <c r="D24" s="288"/>
      <c r="E24" s="289">
        <v>45572</v>
      </c>
      <c r="F24" s="290">
        <v>24964.25</v>
      </c>
      <c r="H24" s="93"/>
    </row>
    <row r="25" spans="2:8">
      <c r="B25" s="286">
        <v>45565</v>
      </c>
      <c r="C25" s="287">
        <v>424.50439453125</v>
      </c>
      <c r="D25" s="288"/>
      <c r="E25" s="289">
        <v>45565</v>
      </c>
      <c r="F25" s="290">
        <v>25014.599609375</v>
      </c>
      <c r="H25" s="93"/>
    </row>
    <row r="26" spans="2:8">
      <c r="B26" s="286">
        <v>45558</v>
      </c>
      <c r="C26" s="287">
        <v>430.86526489257801</v>
      </c>
      <c r="D26" s="288"/>
      <c r="E26" s="289">
        <v>45558</v>
      </c>
      <c r="F26" s="290">
        <v>26178.94921875</v>
      </c>
      <c r="H26" s="93"/>
    </row>
    <row r="27" spans="2:8">
      <c r="B27" s="286">
        <v>45551</v>
      </c>
      <c r="C27" s="287">
        <v>418.09417724609301</v>
      </c>
      <c r="D27" s="288"/>
      <c r="E27" s="289">
        <v>45551</v>
      </c>
      <c r="F27" s="290">
        <v>25790.94921875</v>
      </c>
      <c r="H27" s="93"/>
    </row>
    <row r="28" spans="2:8">
      <c r="B28" s="286">
        <v>45544</v>
      </c>
      <c r="C28" s="287">
        <v>395.85565185546801</v>
      </c>
      <c r="D28" s="288"/>
      <c r="E28" s="289">
        <v>45544</v>
      </c>
      <c r="F28" s="290">
        <v>25356.5</v>
      </c>
      <c r="H28" s="93"/>
    </row>
    <row r="29" spans="2:8">
      <c r="B29" s="286">
        <v>45537</v>
      </c>
      <c r="C29" s="287">
        <v>389.34677124023398</v>
      </c>
      <c r="D29" s="288"/>
      <c r="E29" s="289">
        <v>45537</v>
      </c>
      <c r="F29" s="290">
        <v>24852.150390625</v>
      </c>
      <c r="H29" s="93"/>
    </row>
    <row r="30" spans="2:8">
      <c r="B30" s="286">
        <v>45530</v>
      </c>
      <c r="C30" s="287">
        <v>410.45123291015602</v>
      </c>
      <c r="D30" s="288"/>
      <c r="E30" s="289">
        <v>45530</v>
      </c>
      <c r="F30" s="290">
        <v>25235.900390625</v>
      </c>
      <c r="H30" s="93"/>
    </row>
    <row r="31" spans="2:8">
      <c r="B31" s="286">
        <v>45523</v>
      </c>
      <c r="C31" s="287">
        <v>396.39804077148398</v>
      </c>
      <c r="D31" s="288"/>
      <c r="E31" s="289">
        <v>45523</v>
      </c>
      <c r="F31" s="290">
        <v>24823.150390625</v>
      </c>
      <c r="H31" s="93"/>
    </row>
    <row r="32" spans="2:8">
      <c r="B32" s="286">
        <v>45516</v>
      </c>
      <c r="C32" s="287">
        <v>392.55187988281199</v>
      </c>
      <c r="D32" s="288"/>
      <c r="E32" s="289">
        <v>45516</v>
      </c>
      <c r="F32" s="290">
        <v>24541.150390625</v>
      </c>
      <c r="H32" s="93"/>
    </row>
    <row r="33" spans="2:8">
      <c r="B33" s="286">
        <v>45509</v>
      </c>
      <c r="C33" s="287">
        <v>401.80636596679602</v>
      </c>
      <c r="D33" s="288"/>
      <c r="E33" s="289">
        <v>45509</v>
      </c>
      <c r="F33" s="290">
        <v>24367.5</v>
      </c>
      <c r="H33" s="93"/>
    </row>
    <row r="34" spans="2:8">
      <c r="B34" s="286">
        <v>45502</v>
      </c>
      <c r="C34" s="287">
        <v>410.66146850585898</v>
      </c>
      <c r="D34" s="288"/>
      <c r="E34" s="289">
        <v>45502</v>
      </c>
      <c r="F34" s="290">
        <v>24717.69921875</v>
      </c>
      <c r="H34" s="93"/>
    </row>
    <row r="35" spans="2:8">
      <c r="B35" s="286">
        <v>45495</v>
      </c>
      <c r="C35" s="287">
        <v>387.76541137695301</v>
      </c>
      <c r="D35" s="288"/>
      <c r="E35" s="289">
        <v>45495</v>
      </c>
      <c r="F35" s="290">
        <v>24834.849609375</v>
      </c>
      <c r="H35" s="93"/>
    </row>
    <row r="36" spans="2:8">
      <c r="B36" s="286">
        <v>45488</v>
      </c>
      <c r="C36" s="287">
        <v>356.79699707031199</v>
      </c>
      <c r="D36" s="288"/>
      <c r="E36" s="289">
        <v>45488</v>
      </c>
      <c r="F36" s="290">
        <v>24530.900390625</v>
      </c>
      <c r="H36" s="93"/>
    </row>
    <row r="37" spans="2:8">
      <c r="B37" s="286">
        <v>45481</v>
      </c>
      <c r="C37" s="287">
        <v>369.02780151367102</v>
      </c>
      <c r="D37" s="288"/>
      <c r="E37" s="289">
        <v>45481</v>
      </c>
      <c r="F37" s="290">
        <v>24502.150390625</v>
      </c>
      <c r="H37" s="93"/>
    </row>
    <row r="38" spans="2:8">
      <c r="B38" s="286">
        <v>45474</v>
      </c>
      <c r="C38" s="287">
        <v>371.62072753906199</v>
      </c>
      <c r="D38" s="288"/>
      <c r="E38" s="289">
        <v>45474</v>
      </c>
      <c r="F38" s="290">
        <v>24323.849609375</v>
      </c>
      <c r="H38" s="93"/>
    </row>
    <row r="39" spans="2:8">
      <c r="B39" s="286">
        <v>45467</v>
      </c>
      <c r="C39" s="287">
        <v>370.20196533203102</v>
      </c>
      <c r="D39" s="288"/>
      <c r="E39" s="289">
        <v>45467</v>
      </c>
      <c r="F39" s="290">
        <v>24010.599609375</v>
      </c>
      <c r="H39" s="93"/>
    </row>
    <row r="40" spans="2:8">
      <c r="B40" s="286">
        <v>45460</v>
      </c>
      <c r="C40" s="287">
        <v>352.05142211914</v>
      </c>
      <c r="D40" s="288"/>
      <c r="E40" s="289">
        <v>45460</v>
      </c>
      <c r="F40" s="290">
        <v>23501.099609375</v>
      </c>
      <c r="H40" s="93"/>
    </row>
    <row r="41" spans="2:8">
      <c r="B41" s="286">
        <v>45453</v>
      </c>
      <c r="C41" s="287">
        <v>360.51516723632801</v>
      </c>
      <c r="D41" s="288"/>
      <c r="E41" s="289">
        <v>45453</v>
      </c>
      <c r="F41" s="290">
        <v>23465.599609375</v>
      </c>
      <c r="H41" s="93"/>
    </row>
    <row r="42" spans="2:8">
      <c r="B42" s="286">
        <v>45446</v>
      </c>
      <c r="C42" s="287">
        <v>352.834228515625</v>
      </c>
      <c r="D42" s="288"/>
      <c r="E42" s="289">
        <v>45446</v>
      </c>
      <c r="F42" s="290">
        <v>23290.150390625</v>
      </c>
      <c r="H42" s="93"/>
    </row>
    <row r="43" spans="2:8">
      <c r="B43" s="286">
        <v>45439</v>
      </c>
      <c r="C43" s="287">
        <v>351.26864624023398</v>
      </c>
      <c r="D43" s="288"/>
      <c r="E43" s="289">
        <v>45439</v>
      </c>
      <c r="F43" s="290">
        <v>22530.69921875</v>
      </c>
      <c r="H43" s="93"/>
    </row>
    <row r="44" spans="2:8">
      <c r="B44" s="286">
        <v>45432</v>
      </c>
      <c r="C44" s="287">
        <v>366.87518310546801</v>
      </c>
      <c r="D44" s="288"/>
      <c r="E44" s="289">
        <v>45432</v>
      </c>
      <c r="F44" s="290">
        <v>22957.099609375</v>
      </c>
      <c r="H44" s="93"/>
    </row>
    <row r="45" spans="2:8">
      <c r="B45" s="286">
        <v>45425</v>
      </c>
      <c r="C45" s="287">
        <v>358.41146850585898</v>
      </c>
      <c r="D45" s="288"/>
      <c r="E45" s="289">
        <v>45425</v>
      </c>
      <c r="F45" s="290">
        <v>22466.099609375</v>
      </c>
      <c r="H45" s="93"/>
    </row>
    <row r="46" spans="2:8">
      <c r="B46" s="286">
        <v>45418</v>
      </c>
      <c r="C46" s="287">
        <v>347.84408569335898</v>
      </c>
      <c r="D46" s="288"/>
      <c r="E46" s="289">
        <v>45418</v>
      </c>
      <c r="F46" s="290">
        <v>22055.19921875</v>
      </c>
      <c r="H46" s="93"/>
    </row>
    <row r="47" spans="2:8">
      <c r="B47" s="286">
        <v>45411</v>
      </c>
      <c r="C47" s="287">
        <v>357.09054565429602</v>
      </c>
      <c r="D47" s="288"/>
      <c r="E47" s="289">
        <v>45411</v>
      </c>
      <c r="F47" s="290">
        <v>22475.849609375</v>
      </c>
      <c r="H47" s="93"/>
    </row>
    <row r="48" spans="2:8">
      <c r="B48" s="286">
        <v>45404</v>
      </c>
      <c r="C48" s="287">
        <v>348.33328247070301</v>
      </c>
      <c r="D48" s="288"/>
      <c r="E48" s="289">
        <v>45404</v>
      </c>
      <c r="F48" s="290">
        <v>22419.94921875</v>
      </c>
      <c r="H48" s="93"/>
    </row>
    <row r="49" spans="2:8">
      <c r="B49" s="286">
        <v>45397</v>
      </c>
      <c r="C49" s="287">
        <v>343.00067138671801</v>
      </c>
      <c r="D49" s="288"/>
      <c r="E49" s="289">
        <v>45397</v>
      </c>
      <c r="F49" s="290">
        <v>22147</v>
      </c>
      <c r="H49" s="93"/>
    </row>
    <row r="50" spans="2:8">
      <c r="B50" s="286">
        <v>45390</v>
      </c>
      <c r="C50" s="287">
        <v>353.95944213867102</v>
      </c>
      <c r="D50" s="288"/>
      <c r="E50" s="289">
        <v>45390</v>
      </c>
      <c r="F50" s="290">
        <v>22519.400390625</v>
      </c>
      <c r="H50" s="93"/>
    </row>
    <row r="51" spans="2:8">
      <c r="B51" s="286">
        <v>45383</v>
      </c>
      <c r="C51" s="287">
        <v>346.91448974609301</v>
      </c>
      <c r="D51" s="288"/>
      <c r="E51" s="289">
        <v>45383</v>
      </c>
      <c r="F51" s="290">
        <v>22513.69921875</v>
      </c>
      <c r="H51" s="93"/>
    </row>
    <row r="52" spans="2:8">
      <c r="B52" s="286">
        <v>45376</v>
      </c>
      <c r="C52" s="287">
        <v>328.568267822265</v>
      </c>
      <c r="D52" s="288"/>
      <c r="E52" s="289">
        <v>45376</v>
      </c>
      <c r="F52" s="290">
        <v>22326.900390625</v>
      </c>
      <c r="H52" s="93"/>
    </row>
    <row r="53" spans="2:8">
      <c r="B53" s="286">
        <v>45369</v>
      </c>
      <c r="C53" s="287">
        <v>317.75628662109301</v>
      </c>
      <c r="D53" s="288"/>
      <c r="E53" s="289">
        <v>45369</v>
      </c>
      <c r="F53" s="290">
        <v>22096.75</v>
      </c>
      <c r="H53" s="93"/>
    </row>
    <row r="54" spans="2:8">
      <c r="B54" s="286">
        <v>45362</v>
      </c>
      <c r="C54" s="287">
        <v>309.48822021484301</v>
      </c>
      <c r="D54" s="288"/>
      <c r="E54" s="289">
        <v>45362</v>
      </c>
      <c r="F54" s="290">
        <v>22023.349609375</v>
      </c>
      <c r="H54" s="93"/>
    </row>
    <row r="55" spans="2:8">
      <c r="B55" s="286">
        <v>45355</v>
      </c>
      <c r="C55" s="287">
        <v>344.61511230468699</v>
      </c>
      <c r="D55" s="288"/>
      <c r="E55" s="289">
        <v>45355</v>
      </c>
      <c r="F55" s="290">
        <v>22493.55078125</v>
      </c>
      <c r="H55" s="93"/>
    </row>
    <row r="56" spans="2:8">
      <c r="B56" s="286">
        <v>45348</v>
      </c>
      <c r="C56" s="287">
        <v>336.10247802734301</v>
      </c>
      <c r="D56" s="288"/>
      <c r="E56" s="289">
        <v>45348</v>
      </c>
      <c r="F56" s="290">
        <v>22338.75</v>
      </c>
      <c r="H56" s="93"/>
    </row>
    <row r="57" spans="2:8">
      <c r="B57" s="286">
        <v>45341</v>
      </c>
      <c r="C57" s="287">
        <v>330.476318359375</v>
      </c>
      <c r="D57" s="288"/>
      <c r="E57" s="289">
        <v>45341</v>
      </c>
      <c r="F57" s="290">
        <v>22212.69921875</v>
      </c>
      <c r="H57" s="93"/>
    </row>
    <row r="58" spans="2:8">
      <c r="B58" s="286">
        <v>45334</v>
      </c>
      <c r="C58" s="287">
        <v>330.476318359375</v>
      </c>
      <c r="D58" s="288"/>
      <c r="E58" s="289">
        <v>45334</v>
      </c>
      <c r="F58" s="290">
        <v>22040.69921875</v>
      </c>
      <c r="H58" s="93"/>
    </row>
    <row r="59" spans="2:8">
      <c r="B59" s="286">
        <v>45327</v>
      </c>
      <c r="C59" s="287">
        <v>314.82897949218699</v>
      </c>
      <c r="D59" s="288"/>
      <c r="E59" s="289">
        <v>45327</v>
      </c>
      <c r="F59" s="290">
        <v>21782.5</v>
      </c>
      <c r="H59" s="93"/>
    </row>
    <row r="60" spans="2:8">
      <c r="B60" s="286">
        <v>45320</v>
      </c>
      <c r="C60" s="287">
        <v>322.19345092773398</v>
      </c>
      <c r="D60" s="288"/>
      <c r="E60" s="289">
        <v>45320</v>
      </c>
      <c r="F60" s="290">
        <v>21853.80078125</v>
      </c>
      <c r="H60" s="93"/>
    </row>
    <row r="61" spans="2:8">
      <c r="B61" s="286">
        <v>45313</v>
      </c>
      <c r="C61" s="287">
        <v>304.99362182617102</v>
      </c>
      <c r="D61" s="288"/>
      <c r="E61" s="289">
        <v>45313</v>
      </c>
      <c r="F61" s="290">
        <v>21352.599609375</v>
      </c>
      <c r="H61" s="93"/>
    </row>
    <row r="62" spans="2:8">
      <c r="B62" s="286">
        <v>45306</v>
      </c>
      <c r="C62" s="287">
        <v>298.88894653320301</v>
      </c>
      <c r="D62" s="288"/>
      <c r="E62" s="289">
        <v>45306</v>
      </c>
      <c r="F62" s="290">
        <v>21622.400390625</v>
      </c>
      <c r="H62" s="93"/>
    </row>
    <row r="63" spans="2:8">
      <c r="B63" s="286">
        <v>45299</v>
      </c>
      <c r="C63" s="287">
        <v>302.95870971679602</v>
      </c>
      <c r="D63" s="288"/>
      <c r="E63" s="289">
        <v>45299</v>
      </c>
      <c r="F63" s="290">
        <v>21894.55078125</v>
      </c>
      <c r="H63" s="93"/>
    </row>
    <row r="64" spans="2:8">
      <c r="B64" s="286">
        <v>45292</v>
      </c>
      <c r="C64" s="287">
        <v>305.18743896484301</v>
      </c>
      <c r="D64" s="288"/>
      <c r="E64" s="289">
        <v>45292</v>
      </c>
      <c r="F64" s="290">
        <v>21710.80078125</v>
      </c>
      <c r="H64" s="93"/>
    </row>
    <row r="65" spans="2:8">
      <c r="B65" s="286">
        <v>45285</v>
      </c>
      <c r="C65" s="287">
        <v>301.50524902343699</v>
      </c>
      <c r="D65" s="288"/>
      <c r="E65" s="289">
        <v>45285</v>
      </c>
      <c r="F65" s="290">
        <v>21731.400390625</v>
      </c>
      <c r="H65" s="93"/>
    </row>
    <row r="66" spans="2:8">
      <c r="B66" s="286">
        <v>45278</v>
      </c>
      <c r="C66" s="287">
        <v>293.41403198242102</v>
      </c>
      <c r="D66" s="288"/>
      <c r="E66" s="289">
        <v>45278</v>
      </c>
      <c r="F66" s="290">
        <v>21349.400390625</v>
      </c>
      <c r="H66" s="93"/>
    </row>
    <row r="67" spans="2:8">
      <c r="B67" s="286">
        <v>45271</v>
      </c>
      <c r="C67" s="287">
        <v>295.64276123046801</v>
      </c>
      <c r="D67" s="288"/>
      <c r="E67" s="289">
        <v>45271</v>
      </c>
      <c r="F67" s="290">
        <v>21456.650390625</v>
      </c>
      <c r="H67" s="93"/>
    </row>
    <row r="68" spans="2:8">
      <c r="B68" s="286">
        <v>45264</v>
      </c>
      <c r="C68" s="287">
        <v>276.21420288085898</v>
      </c>
      <c r="D68" s="288"/>
      <c r="E68" s="289">
        <v>45264</v>
      </c>
      <c r="F68" s="290">
        <v>20969.400390625</v>
      </c>
      <c r="H68" s="93"/>
    </row>
    <row r="69" spans="2:8">
      <c r="B69" s="286">
        <v>45257</v>
      </c>
      <c r="C69" s="287">
        <v>260.61334228515602</v>
      </c>
      <c r="D69" s="288"/>
      <c r="E69" s="289">
        <v>45257</v>
      </c>
      <c r="F69" s="290">
        <v>20267.900390625</v>
      </c>
      <c r="H69" s="93"/>
    </row>
    <row r="70" spans="2:8">
      <c r="B70" s="286">
        <v>45250</v>
      </c>
      <c r="C70" s="287">
        <v>246.02981567382801</v>
      </c>
      <c r="D70" s="288"/>
      <c r="E70" s="289">
        <v>45250</v>
      </c>
      <c r="F70" s="290">
        <v>19794.69921875</v>
      </c>
      <c r="H70" s="93"/>
    </row>
    <row r="71" spans="2:8">
      <c r="B71" s="286">
        <v>45243</v>
      </c>
      <c r="C71" s="287">
        <v>243.80110168457</v>
      </c>
      <c r="D71" s="288"/>
      <c r="E71" s="289">
        <v>45243</v>
      </c>
      <c r="F71" s="290">
        <v>19731.80078125</v>
      </c>
      <c r="H71" s="93"/>
    </row>
    <row r="72" spans="2:8">
      <c r="B72" s="286">
        <v>45236</v>
      </c>
      <c r="C72" s="287">
        <v>235.22541809082</v>
      </c>
      <c r="D72" s="288"/>
      <c r="E72" s="289">
        <v>45236</v>
      </c>
      <c r="F72" s="290">
        <v>19425.349609375</v>
      </c>
      <c r="H72" s="93"/>
    </row>
    <row r="73" spans="2:8">
      <c r="B73" s="286">
        <v>45229</v>
      </c>
      <c r="C73" s="287">
        <v>224.91390991210901</v>
      </c>
      <c r="D73" s="288"/>
      <c r="E73" s="289">
        <v>45229</v>
      </c>
      <c r="F73" s="290">
        <v>19230.599609375</v>
      </c>
      <c r="H73" s="93"/>
    </row>
    <row r="74" spans="2:8">
      <c r="B74" s="286">
        <v>45222</v>
      </c>
      <c r="C74" s="287">
        <v>227.07330322265599</v>
      </c>
      <c r="D74" s="288"/>
      <c r="E74" s="289">
        <v>45222</v>
      </c>
      <c r="F74" s="290">
        <v>19047.25</v>
      </c>
      <c r="H74" s="93"/>
    </row>
    <row r="75" spans="2:8">
      <c r="B75" s="286">
        <v>45215</v>
      </c>
      <c r="C75" s="287">
        <v>231.296142578125</v>
      </c>
      <c r="D75" s="288"/>
      <c r="E75" s="289">
        <v>45215</v>
      </c>
      <c r="F75" s="290">
        <v>19542.650390625</v>
      </c>
      <c r="H75" s="93"/>
    </row>
    <row r="76" spans="2:8">
      <c r="B76" s="286">
        <v>45208</v>
      </c>
      <c r="C76" s="287">
        <v>232.30387878417901</v>
      </c>
      <c r="D76" s="288"/>
      <c r="E76" s="289">
        <v>45208</v>
      </c>
      <c r="F76" s="290">
        <v>19751.05078125</v>
      </c>
      <c r="H76" s="93"/>
    </row>
    <row r="77" spans="2:8">
      <c r="B77" s="286">
        <v>45201</v>
      </c>
      <c r="C77" s="287">
        <v>226.06558227539</v>
      </c>
      <c r="D77" s="288"/>
      <c r="E77" s="289">
        <v>45201</v>
      </c>
      <c r="F77" s="290">
        <v>19653.5</v>
      </c>
      <c r="H77" s="93"/>
    </row>
    <row r="78" spans="2:8">
      <c r="B78" s="286">
        <v>45194</v>
      </c>
      <c r="C78" s="287">
        <v>235.66291809082</v>
      </c>
      <c r="D78" s="288"/>
      <c r="E78" s="289">
        <v>45194</v>
      </c>
      <c r="F78" s="290">
        <v>19638.30078125</v>
      </c>
      <c r="H78" s="93"/>
    </row>
    <row r="79" spans="2:8">
      <c r="B79" s="286">
        <v>45187</v>
      </c>
      <c r="C79" s="287">
        <v>228.36892700195301</v>
      </c>
      <c r="D79" s="288"/>
      <c r="E79" s="289">
        <v>45187</v>
      </c>
      <c r="F79" s="290">
        <v>19674.25</v>
      </c>
      <c r="H79" s="93"/>
    </row>
    <row r="80" spans="2:8">
      <c r="B80" s="286">
        <v>45180</v>
      </c>
      <c r="C80" s="287">
        <v>226.68940734863199</v>
      </c>
      <c r="D80" s="288"/>
      <c r="E80" s="289">
        <v>45180</v>
      </c>
      <c r="F80" s="290">
        <v>20192.349609375</v>
      </c>
      <c r="H80" s="93"/>
    </row>
    <row r="81" spans="2:8">
      <c r="B81" s="286">
        <v>45173</v>
      </c>
      <c r="C81" s="287">
        <v>230.57632446289</v>
      </c>
      <c r="D81" s="288"/>
      <c r="E81" s="289">
        <v>45173</v>
      </c>
      <c r="F81" s="290">
        <v>19819.94921875</v>
      </c>
      <c r="H81" s="93"/>
    </row>
    <row r="82" spans="2:8">
      <c r="B82" s="286">
        <v>45166</v>
      </c>
      <c r="C82" s="287">
        <v>221.41085815429599</v>
      </c>
      <c r="D82" s="288"/>
      <c r="E82" s="289">
        <v>45166</v>
      </c>
      <c r="F82" s="290">
        <v>19435.30078125</v>
      </c>
      <c r="H82" s="93"/>
    </row>
    <row r="83" spans="2:8">
      <c r="B83" s="286">
        <v>45159</v>
      </c>
      <c r="C83" s="287">
        <v>209.12625122070301</v>
      </c>
      <c r="D83" s="288"/>
      <c r="E83" s="289">
        <v>45159</v>
      </c>
      <c r="F83" s="290">
        <v>19265.80078125</v>
      </c>
      <c r="H83" s="93"/>
    </row>
    <row r="84" spans="2:8">
      <c r="B84" s="286">
        <v>45152</v>
      </c>
      <c r="C84" s="287">
        <v>206.48698425292901</v>
      </c>
      <c r="D84" s="288"/>
      <c r="E84" s="289">
        <v>45152</v>
      </c>
      <c r="F84" s="290">
        <v>19310.150390625</v>
      </c>
      <c r="H84" s="93"/>
    </row>
    <row r="85" spans="2:8">
      <c r="B85" s="286">
        <v>45145</v>
      </c>
      <c r="C85" s="287">
        <v>201.60263061523401</v>
      </c>
      <c r="D85" s="288"/>
      <c r="E85" s="289">
        <v>45145</v>
      </c>
      <c r="F85" s="290">
        <v>19428.30078125</v>
      </c>
      <c r="H85" s="93"/>
    </row>
    <row r="86" spans="2:8">
      <c r="B86" s="286">
        <v>45138</v>
      </c>
      <c r="C86" s="287">
        <v>206.28775024414</v>
      </c>
      <c r="D86" s="288"/>
      <c r="E86" s="289">
        <v>45138</v>
      </c>
      <c r="F86" s="290">
        <v>19517</v>
      </c>
      <c r="H86" s="93"/>
    </row>
    <row r="87" spans="2:8">
      <c r="B87" s="286">
        <v>45131</v>
      </c>
      <c r="C87" s="287">
        <v>198.76313781738199</v>
      </c>
      <c r="D87" s="288"/>
      <c r="E87" s="289">
        <v>45131</v>
      </c>
      <c r="F87" s="290">
        <v>19646.05078125</v>
      </c>
      <c r="H87" s="93"/>
    </row>
    <row r="88" spans="2:8">
      <c r="B88" s="286">
        <v>45124</v>
      </c>
      <c r="C88" s="287">
        <v>184.66043090820301</v>
      </c>
      <c r="D88" s="288"/>
      <c r="E88" s="289">
        <v>45124</v>
      </c>
      <c r="F88" s="290">
        <v>19745</v>
      </c>
      <c r="H88" s="93"/>
    </row>
    <row r="89" spans="2:8">
      <c r="B89" s="286">
        <v>45117</v>
      </c>
      <c r="C89" s="287">
        <v>177.41975402832</v>
      </c>
      <c r="D89" s="288"/>
      <c r="E89" s="289">
        <v>45117</v>
      </c>
      <c r="F89" s="290">
        <v>19564.5</v>
      </c>
      <c r="H89" s="93"/>
    </row>
    <row r="90" spans="2:8">
      <c r="B90" s="286">
        <v>45110</v>
      </c>
      <c r="C90" s="287">
        <v>182.294189453125</v>
      </c>
      <c r="D90" s="288"/>
      <c r="E90" s="289">
        <v>45110</v>
      </c>
      <c r="F90" s="290">
        <v>19331.80078125</v>
      </c>
      <c r="H90" s="93"/>
    </row>
    <row r="91" spans="2:8">
      <c r="B91" s="286">
        <v>45103</v>
      </c>
      <c r="C91" s="287">
        <v>179.02880859375</v>
      </c>
      <c r="D91" s="288"/>
      <c r="E91" s="289">
        <v>45103</v>
      </c>
      <c r="F91" s="290">
        <v>19189.05078125</v>
      </c>
      <c r="H91" s="93"/>
    </row>
    <row r="92" spans="2:8">
      <c r="B92" s="286">
        <v>45096</v>
      </c>
      <c r="C92" s="287">
        <v>176.70991516113199</v>
      </c>
      <c r="D92" s="288"/>
      <c r="E92" s="289">
        <v>45096</v>
      </c>
      <c r="F92" s="290">
        <v>18665.5</v>
      </c>
      <c r="H92" s="93"/>
    </row>
    <row r="93" spans="2:8">
      <c r="B93" s="286">
        <v>45089</v>
      </c>
      <c r="C93" s="287">
        <v>178.129638671875</v>
      </c>
      <c r="D93" s="288"/>
      <c r="E93" s="289">
        <v>45089</v>
      </c>
      <c r="F93" s="290">
        <v>18826</v>
      </c>
      <c r="H93" s="93"/>
    </row>
    <row r="94" spans="2:8">
      <c r="B94" s="286">
        <v>45082</v>
      </c>
      <c r="C94" s="287">
        <v>173.01860046386699</v>
      </c>
      <c r="D94" s="288"/>
      <c r="E94" s="289">
        <v>45082</v>
      </c>
      <c r="F94" s="290">
        <v>18563.400390625</v>
      </c>
      <c r="H94" s="93"/>
    </row>
    <row r="95" spans="2:8">
      <c r="B95" s="286">
        <v>45075</v>
      </c>
      <c r="C95" s="287">
        <v>165.210037231445</v>
      </c>
      <c r="D95" s="288"/>
      <c r="E95" s="289">
        <v>45075</v>
      </c>
      <c r="F95" s="290">
        <v>18534.099609375</v>
      </c>
      <c r="H95" s="93"/>
    </row>
    <row r="96" spans="2:8">
      <c r="B96" s="286">
        <v>45068</v>
      </c>
      <c r="C96" s="287">
        <v>165.16271972656199</v>
      </c>
      <c r="D96" s="288"/>
      <c r="E96" s="289">
        <v>45068</v>
      </c>
      <c r="F96" s="290">
        <v>18499.349609375</v>
      </c>
      <c r="H96" s="93"/>
    </row>
    <row r="97" spans="2:8">
      <c r="B97" s="286">
        <v>45061</v>
      </c>
      <c r="C97" s="287">
        <v>164.02691650390599</v>
      </c>
      <c r="D97" s="288"/>
      <c r="E97" s="289">
        <v>45061</v>
      </c>
      <c r="F97" s="290">
        <v>18203.400390625</v>
      </c>
      <c r="H97" s="93"/>
    </row>
    <row r="98" spans="2:8">
      <c r="B98" s="286">
        <v>45054</v>
      </c>
      <c r="C98" s="287">
        <v>165.58863830566401</v>
      </c>
      <c r="D98" s="288"/>
      <c r="E98" s="289">
        <v>45054</v>
      </c>
      <c r="F98" s="290">
        <v>18314.80078125</v>
      </c>
      <c r="H98" s="93"/>
    </row>
    <row r="99" spans="2:8">
      <c r="B99" s="286">
        <v>45047</v>
      </c>
      <c r="C99" s="287">
        <v>164.92610168457</v>
      </c>
      <c r="D99" s="288"/>
      <c r="E99" s="289">
        <v>45047</v>
      </c>
      <c r="F99" s="290">
        <v>18069</v>
      </c>
      <c r="H99" s="93"/>
    </row>
    <row r="100" spans="2:8">
      <c r="B100" s="286">
        <v>45040</v>
      </c>
      <c r="C100" s="287">
        <v>162.79649353027301</v>
      </c>
      <c r="D100" s="288"/>
      <c r="E100" s="289">
        <v>45040</v>
      </c>
      <c r="F100" s="290">
        <v>18065</v>
      </c>
      <c r="H100" s="93"/>
    </row>
    <row r="101" spans="2:8">
      <c r="B101" s="286">
        <v>45033</v>
      </c>
      <c r="C101" s="287">
        <v>160.61955261230401</v>
      </c>
      <c r="D101" s="288"/>
      <c r="E101" s="289">
        <v>45033</v>
      </c>
      <c r="F101" s="290">
        <v>17624.05078125</v>
      </c>
      <c r="H101" s="93"/>
    </row>
    <row r="102" spans="2:8">
      <c r="B102" s="286">
        <v>45026</v>
      </c>
      <c r="C102" s="287">
        <v>163.79029846191401</v>
      </c>
      <c r="D102" s="288"/>
      <c r="E102" s="289">
        <v>45026</v>
      </c>
      <c r="F102" s="290">
        <v>17828</v>
      </c>
      <c r="H102" s="93"/>
    </row>
    <row r="103" spans="2:8">
      <c r="B103" s="286">
        <v>45019</v>
      </c>
      <c r="C103" s="287">
        <v>165.82525634765599</v>
      </c>
      <c r="D103" s="288"/>
      <c r="E103" s="289">
        <v>45019</v>
      </c>
      <c r="F103" s="290">
        <v>17599.150390625</v>
      </c>
      <c r="H103" s="93"/>
    </row>
    <row r="104" spans="2:8">
      <c r="B104" s="286">
        <v>45012</v>
      </c>
      <c r="C104" s="287">
        <v>165.73063659667901</v>
      </c>
      <c r="D104" s="288"/>
      <c r="E104" s="289">
        <v>45012</v>
      </c>
      <c r="F104" s="290">
        <v>17359.75</v>
      </c>
      <c r="H104" s="93"/>
    </row>
    <row r="105" spans="2:8">
      <c r="B105" s="286">
        <v>45005</v>
      </c>
      <c r="C105" s="287">
        <v>163.45903015136699</v>
      </c>
      <c r="D105" s="288"/>
      <c r="E105" s="289">
        <v>45005</v>
      </c>
      <c r="F105" s="290">
        <v>16945.05078125</v>
      </c>
      <c r="H105" s="93"/>
    </row>
    <row r="106" spans="2:8">
      <c r="B106" s="286">
        <v>44998</v>
      </c>
      <c r="C106" s="287">
        <v>167.48161315917901</v>
      </c>
      <c r="D106" s="288"/>
      <c r="E106" s="289">
        <v>44998</v>
      </c>
      <c r="F106" s="290">
        <v>17100.05078125</v>
      </c>
      <c r="H106" s="93"/>
    </row>
    <row r="107" spans="2:8">
      <c r="B107" s="286">
        <v>44991</v>
      </c>
      <c r="C107" s="287">
        <v>171.07827758789</v>
      </c>
      <c r="D107" s="288"/>
      <c r="E107" s="289">
        <v>44991</v>
      </c>
      <c r="F107" s="290">
        <v>17412.900390625</v>
      </c>
      <c r="H107" s="93"/>
    </row>
    <row r="108" spans="2:8">
      <c r="B108" s="286">
        <v>44984</v>
      </c>
      <c r="C108" s="287">
        <v>163.36437988281199</v>
      </c>
      <c r="D108" s="288"/>
      <c r="E108" s="289">
        <v>44984</v>
      </c>
      <c r="F108" s="290">
        <v>17594.349609375</v>
      </c>
      <c r="H108" s="93"/>
    </row>
    <row r="109" spans="2:8">
      <c r="B109" s="286">
        <v>44977</v>
      </c>
      <c r="C109" s="287">
        <v>161.84999084472599</v>
      </c>
      <c r="D109" s="288"/>
      <c r="E109" s="289">
        <v>44977</v>
      </c>
      <c r="F109" s="290">
        <v>17465.80078125</v>
      </c>
      <c r="H109" s="93"/>
    </row>
    <row r="110" spans="2:8">
      <c r="B110" s="286">
        <v>44970</v>
      </c>
      <c r="C110" s="287">
        <v>159.057846069335</v>
      </c>
      <c r="D110" s="288"/>
      <c r="E110" s="289">
        <v>44970</v>
      </c>
      <c r="F110" s="290">
        <v>17944.19921875</v>
      </c>
      <c r="H110" s="93"/>
    </row>
    <row r="111" spans="2:8">
      <c r="B111" s="286">
        <v>44963</v>
      </c>
      <c r="C111" s="287">
        <v>156.17103576660099</v>
      </c>
      <c r="D111" s="288"/>
      <c r="E111" s="289">
        <v>44963</v>
      </c>
      <c r="F111" s="290">
        <v>17856.5</v>
      </c>
      <c r="H111" s="93"/>
    </row>
    <row r="112" spans="2:8">
      <c r="B112" s="286">
        <v>44956</v>
      </c>
      <c r="C112" s="287">
        <v>152.69999999999999</v>
      </c>
      <c r="D112" s="288"/>
      <c r="E112" s="289">
        <v>44956</v>
      </c>
      <c r="F112" s="290">
        <v>17854.05</v>
      </c>
      <c r="H112" s="93"/>
    </row>
  </sheetData>
  <autoFilter ref="B6:F6" xr:uid="{00000000-0001-0000-0D00-000000000000}">
    <sortState xmlns:xlrd2="http://schemas.microsoft.com/office/spreadsheetml/2017/richdata2" ref="B7:F112">
      <sortCondition descending="1" ref="B6"/>
    </sortState>
  </autoFilter>
  <hyperlinks>
    <hyperlink ref="C2" r:id="rId1" xr:uid="{DFCE718B-0A31-4DBB-8AD5-335C2D891179}"/>
    <hyperlink ref="C3" r:id="rId2" xr:uid="{60254CA0-73B3-42A5-B8BE-DB39BDD0CDCE}"/>
  </hyperlinks>
  <pageMargins left="0.7" right="0.7" top="0.75" bottom="0.75" header="0.3" footer="0.3"/>
  <pageSetup orientation="portrait" r:id="rId3"/>
  <drawing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3CB42-255B-4403-9A44-878374499DD0}">
  <sheetPr>
    <tabColor rgb="FF002060"/>
  </sheetPr>
  <dimension ref="A2:H5014"/>
  <sheetViews>
    <sheetView showGridLines="0" workbookViewId="0">
      <selection activeCell="W30" sqref="W30"/>
    </sheetView>
  </sheetViews>
  <sheetFormatPr defaultRowHeight="14.4"/>
  <cols>
    <col min="1" max="1" width="1.88671875" customWidth="1"/>
    <col min="2" max="2" width="10.33203125" bestFit="1" customWidth="1"/>
    <col min="3" max="5" width="6.5546875" bestFit="1" customWidth="1"/>
    <col min="6" max="6" width="8.77734375" bestFit="1" customWidth="1"/>
    <col min="7" max="7" width="12.5546875" bestFit="1" customWidth="1"/>
    <col min="8" max="8" width="9.33203125" bestFit="1" customWidth="1"/>
  </cols>
  <sheetData>
    <row r="2" spans="1:8" ht="18">
      <c r="B2" s="393" t="s">
        <v>16345</v>
      </c>
    </row>
    <row r="3" spans="1:8">
      <c r="A3" t="s">
        <v>84</v>
      </c>
      <c r="B3" s="391" t="s">
        <v>228</v>
      </c>
      <c r="C3" s="392" t="s">
        <v>582</v>
      </c>
      <c r="D3" s="392" t="s">
        <v>360</v>
      </c>
      <c r="E3" s="392" t="s">
        <v>359</v>
      </c>
      <c r="F3" s="392" t="s">
        <v>583</v>
      </c>
      <c r="G3" s="392" t="s">
        <v>584</v>
      </c>
      <c r="H3" s="392" t="s">
        <v>585</v>
      </c>
    </row>
    <row r="4" spans="1:8">
      <c r="B4" s="293">
        <v>45706</v>
      </c>
      <c r="C4" s="311">
        <v>301.14999999999998</v>
      </c>
      <c r="D4" s="311" t="s">
        <v>586</v>
      </c>
      <c r="E4" s="311" t="s">
        <v>587</v>
      </c>
      <c r="F4" s="311" t="s">
        <v>588</v>
      </c>
      <c r="G4" s="311">
        <v>15792612</v>
      </c>
      <c r="H4" s="311" t="s">
        <v>85</v>
      </c>
    </row>
    <row r="5" spans="1:8">
      <c r="B5" s="293">
        <v>45705</v>
      </c>
      <c r="C5" s="311" t="s">
        <v>587</v>
      </c>
      <c r="D5" s="311" t="s">
        <v>589</v>
      </c>
      <c r="E5" s="311" t="s">
        <v>590</v>
      </c>
      <c r="F5" s="311" t="s">
        <v>591</v>
      </c>
      <c r="G5" s="311">
        <v>6464173</v>
      </c>
      <c r="H5" s="311" t="s">
        <v>85</v>
      </c>
    </row>
    <row r="6" spans="1:8">
      <c r="B6" s="293">
        <v>45702</v>
      </c>
      <c r="C6" s="311" t="s">
        <v>592</v>
      </c>
      <c r="D6" s="311" t="s">
        <v>593</v>
      </c>
      <c r="E6" s="311" t="s">
        <v>594</v>
      </c>
      <c r="F6" s="311" t="s">
        <v>595</v>
      </c>
      <c r="G6" s="311">
        <v>7446248</v>
      </c>
      <c r="H6" s="311" t="s">
        <v>85</v>
      </c>
    </row>
    <row r="7" spans="1:8">
      <c r="B7" s="293">
        <v>45701</v>
      </c>
      <c r="C7" s="311" t="s">
        <v>596</v>
      </c>
      <c r="D7" s="311" t="s">
        <v>597</v>
      </c>
      <c r="E7" s="311" t="s">
        <v>598</v>
      </c>
      <c r="F7" s="311" t="s">
        <v>599</v>
      </c>
      <c r="G7" s="311">
        <v>9086906</v>
      </c>
      <c r="H7" s="311" t="s">
        <v>85</v>
      </c>
    </row>
    <row r="8" spans="1:8">
      <c r="B8" s="293">
        <v>45700</v>
      </c>
      <c r="C8" s="311" t="s">
        <v>600</v>
      </c>
      <c r="D8" s="311" t="s">
        <v>601</v>
      </c>
      <c r="E8" s="311" t="s">
        <v>602</v>
      </c>
      <c r="F8" s="311" t="s">
        <v>603</v>
      </c>
      <c r="G8" s="311">
        <v>7616083</v>
      </c>
      <c r="H8" s="311" t="s">
        <v>85</v>
      </c>
    </row>
    <row r="9" spans="1:8">
      <c r="B9" s="293">
        <v>45699</v>
      </c>
      <c r="C9" s="311" t="s">
        <v>604</v>
      </c>
      <c r="D9" s="311" t="s">
        <v>604</v>
      </c>
      <c r="E9" s="311" t="s">
        <v>605</v>
      </c>
      <c r="F9" s="311" t="s">
        <v>606</v>
      </c>
      <c r="G9" s="311">
        <v>13241830</v>
      </c>
      <c r="H9" s="311" t="s">
        <v>85</v>
      </c>
    </row>
    <row r="10" spans="1:8">
      <c r="B10" s="293">
        <v>45698</v>
      </c>
      <c r="C10" s="311" t="s">
        <v>607</v>
      </c>
      <c r="D10" s="311" t="s">
        <v>608</v>
      </c>
      <c r="E10" s="311" t="s">
        <v>609</v>
      </c>
      <c r="F10" s="311" t="s">
        <v>610</v>
      </c>
      <c r="G10" s="311">
        <v>6806132</v>
      </c>
      <c r="H10" s="311" t="s">
        <v>85</v>
      </c>
    </row>
    <row r="11" spans="1:8">
      <c r="B11" s="293">
        <v>45695</v>
      </c>
      <c r="C11" s="311" t="s">
        <v>611</v>
      </c>
      <c r="D11" s="311" t="s">
        <v>612</v>
      </c>
      <c r="E11" s="311" t="s">
        <v>613</v>
      </c>
      <c r="F11" s="311" t="s">
        <v>614</v>
      </c>
      <c r="G11" s="311">
        <v>8937447</v>
      </c>
      <c r="H11" s="311" t="s">
        <v>85</v>
      </c>
    </row>
    <row r="12" spans="1:8">
      <c r="B12" s="293">
        <v>45694</v>
      </c>
      <c r="C12" s="311" t="s">
        <v>615</v>
      </c>
      <c r="D12" s="311" t="s">
        <v>616</v>
      </c>
      <c r="E12" s="311" t="s">
        <v>617</v>
      </c>
      <c r="F12" s="311" t="s">
        <v>618</v>
      </c>
      <c r="G12" s="311">
        <v>13384442</v>
      </c>
      <c r="H12" s="311" t="s">
        <v>85</v>
      </c>
    </row>
    <row r="13" spans="1:8">
      <c r="B13" s="293">
        <v>45693</v>
      </c>
      <c r="C13" s="311" t="s">
        <v>619</v>
      </c>
      <c r="D13" s="311" t="s">
        <v>620</v>
      </c>
      <c r="E13" s="311" t="s">
        <v>621</v>
      </c>
      <c r="F13" s="311" t="s">
        <v>622</v>
      </c>
      <c r="G13" s="311">
        <v>12226722</v>
      </c>
      <c r="H13" s="311" t="s">
        <v>85</v>
      </c>
    </row>
    <row r="14" spans="1:8">
      <c r="B14" s="293">
        <v>45692</v>
      </c>
      <c r="C14" s="311" t="s">
        <v>623</v>
      </c>
      <c r="D14" s="311" t="s">
        <v>624</v>
      </c>
      <c r="E14" s="311" t="s">
        <v>625</v>
      </c>
      <c r="F14" s="311" t="s">
        <v>626</v>
      </c>
      <c r="G14" s="311">
        <v>12141064</v>
      </c>
      <c r="H14" s="311" t="s">
        <v>85</v>
      </c>
    </row>
    <row r="15" spans="1:8">
      <c r="B15" s="293">
        <v>45691</v>
      </c>
      <c r="C15" s="311" t="s">
        <v>627</v>
      </c>
      <c r="D15" s="311" t="s">
        <v>628</v>
      </c>
      <c r="E15" s="311" t="s">
        <v>629</v>
      </c>
      <c r="F15" s="311" t="s">
        <v>630</v>
      </c>
      <c r="G15" s="311">
        <v>15881217</v>
      </c>
      <c r="H15" s="311" t="s">
        <v>85</v>
      </c>
    </row>
    <row r="16" spans="1:8">
      <c r="B16" s="293">
        <v>45689</v>
      </c>
      <c r="C16" s="311" t="s">
        <v>631</v>
      </c>
      <c r="D16" s="311" t="s">
        <v>632</v>
      </c>
      <c r="E16" s="311" t="s">
        <v>633</v>
      </c>
      <c r="F16" s="311" t="s">
        <v>634</v>
      </c>
      <c r="G16" s="311">
        <v>10097627</v>
      </c>
      <c r="H16" s="311" t="s">
        <v>85</v>
      </c>
    </row>
    <row r="17" spans="2:8">
      <c r="B17" s="310">
        <v>45688</v>
      </c>
      <c r="C17" s="312" t="s">
        <v>635</v>
      </c>
      <c r="D17" s="312" t="s">
        <v>636</v>
      </c>
      <c r="E17" s="312" t="s">
        <v>637</v>
      </c>
      <c r="F17" s="312" t="s">
        <v>638</v>
      </c>
      <c r="G17" s="312">
        <v>13195557</v>
      </c>
      <c r="H17" s="312">
        <v>2.5</v>
      </c>
    </row>
    <row r="18" spans="2:8">
      <c r="B18" s="293">
        <v>45687</v>
      </c>
      <c r="C18" s="311" t="s">
        <v>640</v>
      </c>
      <c r="D18" s="311" t="s">
        <v>641</v>
      </c>
      <c r="E18" s="311" t="s">
        <v>642</v>
      </c>
      <c r="F18" s="311" t="s">
        <v>643</v>
      </c>
      <c r="G18" s="311">
        <v>10375720</v>
      </c>
      <c r="H18" s="311" t="s">
        <v>85</v>
      </c>
    </row>
    <row r="19" spans="2:8">
      <c r="B19" s="293">
        <v>45686</v>
      </c>
      <c r="C19" s="311" t="s">
        <v>644</v>
      </c>
      <c r="D19" s="311" t="s">
        <v>645</v>
      </c>
      <c r="E19" s="311" t="s">
        <v>646</v>
      </c>
      <c r="F19" s="311" t="s">
        <v>647</v>
      </c>
      <c r="G19" s="311">
        <v>16056888</v>
      </c>
      <c r="H19" s="311" t="s">
        <v>85</v>
      </c>
    </row>
    <row r="20" spans="2:8">
      <c r="B20" s="293">
        <v>45685</v>
      </c>
      <c r="C20" s="311" t="s">
        <v>648</v>
      </c>
      <c r="D20" s="311" t="s">
        <v>649</v>
      </c>
      <c r="E20" s="311" t="s">
        <v>650</v>
      </c>
      <c r="F20" s="311" t="s">
        <v>651</v>
      </c>
      <c r="G20" s="311">
        <v>22008929</v>
      </c>
      <c r="H20" s="311" t="s">
        <v>85</v>
      </c>
    </row>
    <row r="21" spans="2:8">
      <c r="B21" s="293">
        <v>45684</v>
      </c>
      <c r="C21" s="311" t="s">
        <v>652</v>
      </c>
      <c r="D21" s="311" t="s">
        <v>653</v>
      </c>
      <c r="E21" s="311" t="s">
        <v>654</v>
      </c>
      <c r="F21" s="311" t="s">
        <v>655</v>
      </c>
      <c r="G21" s="311">
        <v>13803855</v>
      </c>
      <c r="H21" s="311" t="s">
        <v>85</v>
      </c>
    </row>
    <row r="22" spans="2:8">
      <c r="B22" s="293">
        <v>45681</v>
      </c>
      <c r="C22" s="311" t="s">
        <v>656</v>
      </c>
      <c r="D22" s="311" t="s">
        <v>657</v>
      </c>
      <c r="E22" s="311" t="s">
        <v>658</v>
      </c>
      <c r="F22" s="311" t="s">
        <v>652</v>
      </c>
      <c r="G22" s="311">
        <v>7492600</v>
      </c>
      <c r="H22" s="311" t="s">
        <v>85</v>
      </c>
    </row>
    <row r="23" spans="2:8">
      <c r="B23" s="293">
        <v>45680</v>
      </c>
      <c r="C23" s="311" t="s">
        <v>659</v>
      </c>
      <c r="D23" s="311" t="s">
        <v>660</v>
      </c>
      <c r="E23" s="311" t="s">
        <v>661</v>
      </c>
      <c r="F23" s="311" t="s">
        <v>652</v>
      </c>
      <c r="G23" s="311">
        <v>6477347</v>
      </c>
      <c r="H23" s="311" t="s">
        <v>85</v>
      </c>
    </row>
    <row r="24" spans="2:8">
      <c r="B24" s="293">
        <v>45679</v>
      </c>
      <c r="C24" s="311" t="s">
        <v>662</v>
      </c>
      <c r="D24" s="311" t="s">
        <v>662</v>
      </c>
      <c r="E24" s="311" t="s">
        <v>663</v>
      </c>
      <c r="F24" s="311" t="s">
        <v>664</v>
      </c>
      <c r="G24" s="311">
        <v>11068145</v>
      </c>
      <c r="H24" s="311" t="s">
        <v>85</v>
      </c>
    </row>
    <row r="25" spans="2:8">
      <c r="B25" s="293">
        <v>45678</v>
      </c>
      <c r="C25" s="311" t="s">
        <v>665</v>
      </c>
      <c r="D25" s="311" t="s">
        <v>666</v>
      </c>
      <c r="E25" s="311" t="s">
        <v>667</v>
      </c>
      <c r="F25" s="311" t="s">
        <v>668</v>
      </c>
      <c r="G25" s="311">
        <v>12774630</v>
      </c>
      <c r="H25" s="311" t="s">
        <v>85</v>
      </c>
    </row>
    <row r="26" spans="2:8">
      <c r="B26" s="293">
        <v>45677</v>
      </c>
      <c r="C26" s="311" t="s">
        <v>669</v>
      </c>
      <c r="D26" s="311" t="s">
        <v>670</v>
      </c>
      <c r="E26" s="311" t="s">
        <v>671</v>
      </c>
      <c r="F26" s="311" t="s">
        <v>672</v>
      </c>
      <c r="G26" s="311">
        <v>17991880</v>
      </c>
      <c r="H26" s="311" t="s">
        <v>85</v>
      </c>
    </row>
    <row r="27" spans="2:8">
      <c r="B27" s="293">
        <v>45674</v>
      </c>
      <c r="C27" s="311" t="s">
        <v>673</v>
      </c>
      <c r="D27" s="311" t="s">
        <v>674</v>
      </c>
      <c r="E27" s="311" t="s">
        <v>675</v>
      </c>
      <c r="F27" s="311" t="s">
        <v>676</v>
      </c>
      <c r="G27" s="311">
        <v>7129232</v>
      </c>
      <c r="H27" s="311" t="s">
        <v>85</v>
      </c>
    </row>
    <row r="28" spans="2:8">
      <c r="B28" s="293">
        <v>45673</v>
      </c>
      <c r="C28" s="311" t="s">
        <v>677</v>
      </c>
      <c r="D28" s="311" t="s">
        <v>678</v>
      </c>
      <c r="E28" s="311" t="s">
        <v>679</v>
      </c>
      <c r="F28" s="311" t="s">
        <v>680</v>
      </c>
      <c r="G28" s="311">
        <v>14865186</v>
      </c>
      <c r="H28" s="311" t="s">
        <v>85</v>
      </c>
    </row>
    <row r="29" spans="2:8">
      <c r="B29" s="293">
        <v>45672</v>
      </c>
      <c r="C29" s="311" t="s">
        <v>681</v>
      </c>
      <c r="D29" s="311" t="s">
        <v>668</v>
      </c>
      <c r="E29" s="311" t="s">
        <v>681</v>
      </c>
      <c r="F29" s="311" t="s">
        <v>682</v>
      </c>
      <c r="G29" s="311">
        <v>21894626</v>
      </c>
      <c r="H29" s="311" t="s">
        <v>85</v>
      </c>
    </row>
    <row r="30" spans="2:8">
      <c r="B30" s="293">
        <v>45671</v>
      </c>
      <c r="C30" s="311" t="s">
        <v>683</v>
      </c>
      <c r="D30" s="311" t="s">
        <v>684</v>
      </c>
      <c r="E30" s="311" t="s">
        <v>685</v>
      </c>
      <c r="F30" s="311" t="s">
        <v>686</v>
      </c>
      <c r="G30" s="311">
        <v>22732888</v>
      </c>
      <c r="H30" s="311" t="s">
        <v>85</v>
      </c>
    </row>
    <row r="31" spans="2:8">
      <c r="B31" s="293">
        <v>45670</v>
      </c>
      <c r="C31" s="311" t="s">
        <v>687</v>
      </c>
      <c r="D31" s="311" t="s">
        <v>688</v>
      </c>
      <c r="E31" s="311" t="s">
        <v>689</v>
      </c>
      <c r="F31" s="311" t="s">
        <v>690</v>
      </c>
      <c r="G31" s="311">
        <v>29630336</v>
      </c>
      <c r="H31" s="311" t="s">
        <v>85</v>
      </c>
    </row>
    <row r="32" spans="2:8">
      <c r="B32" s="293">
        <v>45667</v>
      </c>
      <c r="C32" s="311" t="s">
        <v>691</v>
      </c>
      <c r="D32" s="311" t="s">
        <v>659</v>
      </c>
      <c r="E32" s="311" t="s">
        <v>692</v>
      </c>
      <c r="F32" s="311" t="s">
        <v>693</v>
      </c>
      <c r="G32" s="311">
        <v>15941143</v>
      </c>
      <c r="H32" s="311" t="s">
        <v>85</v>
      </c>
    </row>
    <row r="33" spans="2:8">
      <c r="B33" s="293">
        <v>45666</v>
      </c>
      <c r="C33" s="311" t="s">
        <v>694</v>
      </c>
      <c r="D33" s="311" t="s">
        <v>695</v>
      </c>
      <c r="E33" s="311" t="s">
        <v>696</v>
      </c>
      <c r="F33" s="311" t="s">
        <v>691</v>
      </c>
      <c r="G33" s="311">
        <v>12403467</v>
      </c>
      <c r="H33" s="311" t="s">
        <v>85</v>
      </c>
    </row>
    <row r="34" spans="2:8">
      <c r="B34" s="293">
        <v>45665</v>
      </c>
      <c r="C34" s="311" t="s">
        <v>697</v>
      </c>
      <c r="D34" s="311" t="s">
        <v>697</v>
      </c>
      <c r="E34" s="311" t="s">
        <v>698</v>
      </c>
      <c r="F34" s="311" t="s">
        <v>699</v>
      </c>
      <c r="G34" s="311">
        <v>8993608</v>
      </c>
      <c r="H34" s="311" t="s">
        <v>85</v>
      </c>
    </row>
    <row r="35" spans="2:8">
      <c r="B35" s="293">
        <v>45664</v>
      </c>
      <c r="C35" s="311" t="s">
        <v>662</v>
      </c>
      <c r="D35" s="311" t="s">
        <v>700</v>
      </c>
      <c r="E35" s="311" t="s">
        <v>660</v>
      </c>
      <c r="F35" s="311" t="s">
        <v>701</v>
      </c>
      <c r="G35" s="311">
        <v>13891401</v>
      </c>
      <c r="H35" s="311" t="s">
        <v>85</v>
      </c>
    </row>
    <row r="36" spans="2:8">
      <c r="B36" s="293">
        <v>45663</v>
      </c>
      <c r="C36" s="311" t="s">
        <v>702</v>
      </c>
      <c r="D36" s="311" t="s">
        <v>702</v>
      </c>
      <c r="E36" s="311" t="s">
        <v>703</v>
      </c>
      <c r="F36" s="311" t="s">
        <v>704</v>
      </c>
      <c r="G36" s="311">
        <v>10538077</v>
      </c>
      <c r="H36" s="311" t="s">
        <v>85</v>
      </c>
    </row>
    <row r="37" spans="2:8">
      <c r="B37" s="293">
        <v>45660</v>
      </c>
      <c r="C37" s="311" t="s">
        <v>705</v>
      </c>
      <c r="D37" s="311" t="s">
        <v>706</v>
      </c>
      <c r="E37" s="311" t="s">
        <v>707</v>
      </c>
      <c r="F37" s="311" t="s">
        <v>708</v>
      </c>
      <c r="G37" s="311">
        <v>8689629</v>
      </c>
      <c r="H37" s="311" t="s">
        <v>85</v>
      </c>
    </row>
    <row r="38" spans="2:8">
      <c r="B38" s="293">
        <v>45659</v>
      </c>
      <c r="C38" s="311" t="s">
        <v>709</v>
      </c>
      <c r="D38" s="311" t="s">
        <v>710</v>
      </c>
      <c r="E38" s="311" t="s">
        <v>711</v>
      </c>
      <c r="F38" s="311" t="s">
        <v>712</v>
      </c>
      <c r="G38" s="311">
        <v>16543382</v>
      </c>
      <c r="H38" s="311" t="s">
        <v>85</v>
      </c>
    </row>
    <row r="39" spans="2:8">
      <c r="B39" s="293">
        <v>45658</v>
      </c>
      <c r="C39" s="311" t="s">
        <v>713</v>
      </c>
      <c r="D39" s="311" t="s">
        <v>714</v>
      </c>
      <c r="E39" s="311" t="s">
        <v>715</v>
      </c>
      <c r="F39" s="311" t="s">
        <v>709</v>
      </c>
      <c r="G39" s="311">
        <v>7843971</v>
      </c>
      <c r="H39" s="311" t="s">
        <v>85</v>
      </c>
    </row>
    <row r="40" spans="2:8">
      <c r="B40" s="293">
        <v>45657</v>
      </c>
      <c r="C40" s="311" t="s">
        <v>716</v>
      </c>
      <c r="D40" s="311" t="s">
        <v>717</v>
      </c>
      <c r="E40" s="311" t="s">
        <v>669</v>
      </c>
      <c r="F40" s="311" t="s">
        <v>718</v>
      </c>
      <c r="G40" s="311">
        <v>8580998</v>
      </c>
      <c r="H40" s="311" t="s">
        <v>85</v>
      </c>
    </row>
    <row r="41" spans="2:8">
      <c r="B41" s="293">
        <v>45656</v>
      </c>
      <c r="C41" s="311" t="s">
        <v>719</v>
      </c>
      <c r="D41" s="311" t="s">
        <v>720</v>
      </c>
      <c r="E41" s="311" t="s">
        <v>721</v>
      </c>
      <c r="F41" s="311" t="s">
        <v>722</v>
      </c>
      <c r="G41" s="311">
        <v>36657549</v>
      </c>
      <c r="H41" s="311" t="s">
        <v>85</v>
      </c>
    </row>
    <row r="42" spans="2:8">
      <c r="B42" s="293">
        <v>45653</v>
      </c>
      <c r="C42" s="311" t="s">
        <v>723</v>
      </c>
      <c r="D42" s="311" t="s">
        <v>724</v>
      </c>
      <c r="E42" s="311" t="s">
        <v>725</v>
      </c>
      <c r="F42" s="311" t="s">
        <v>719</v>
      </c>
      <c r="G42" s="311">
        <v>9090597</v>
      </c>
      <c r="H42" s="311" t="s">
        <v>85</v>
      </c>
    </row>
    <row r="43" spans="2:8">
      <c r="B43" s="293">
        <v>45652</v>
      </c>
      <c r="C43" s="311" t="s">
        <v>726</v>
      </c>
      <c r="D43" s="311" t="s">
        <v>727</v>
      </c>
      <c r="E43" s="311" t="s">
        <v>728</v>
      </c>
      <c r="F43" s="311" t="s">
        <v>714</v>
      </c>
      <c r="G43" s="311">
        <v>9030212</v>
      </c>
      <c r="H43" s="311" t="s">
        <v>85</v>
      </c>
    </row>
    <row r="44" spans="2:8">
      <c r="B44" s="293">
        <v>45650</v>
      </c>
      <c r="C44" s="311" t="s">
        <v>729</v>
      </c>
      <c r="D44" s="311" t="s">
        <v>730</v>
      </c>
      <c r="E44" s="311" t="s">
        <v>731</v>
      </c>
      <c r="F44" s="311" t="s">
        <v>726</v>
      </c>
      <c r="G44" s="311">
        <v>7755462</v>
      </c>
      <c r="H44" s="311" t="s">
        <v>85</v>
      </c>
    </row>
    <row r="45" spans="2:8">
      <c r="B45" s="293">
        <v>45649</v>
      </c>
      <c r="C45" s="311" t="s">
        <v>732</v>
      </c>
      <c r="D45" s="311" t="s">
        <v>666</v>
      </c>
      <c r="E45" s="311" t="s">
        <v>697</v>
      </c>
      <c r="F45" s="311" t="s">
        <v>709</v>
      </c>
      <c r="G45" s="311">
        <v>8884187</v>
      </c>
      <c r="H45" s="311" t="s">
        <v>85</v>
      </c>
    </row>
    <row r="46" spans="2:8">
      <c r="B46" s="293">
        <v>45646</v>
      </c>
      <c r="C46" s="311" t="s">
        <v>665</v>
      </c>
      <c r="D46" s="311" t="s">
        <v>733</v>
      </c>
      <c r="E46" s="311" t="s">
        <v>734</v>
      </c>
      <c r="F46" s="311" t="s">
        <v>735</v>
      </c>
      <c r="G46" s="311">
        <v>20375797</v>
      </c>
      <c r="H46" s="311" t="s">
        <v>85</v>
      </c>
    </row>
    <row r="47" spans="2:8">
      <c r="B47" s="293">
        <v>45645</v>
      </c>
      <c r="C47" s="311" t="s">
        <v>670</v>
      </c>
      <c r="D47" s="311" t="s">
        <v>736</v>
      </c>
      <c r="E47" s="311" t="s">
        <v>737</v>
      </c>
      <c r="F47" s="311" t="s">
        <v>727</v>
      </c>
      <c r="G47" s="311">
        <v>14513129</v>
      </c>
      <c r="H47" s="311" t="s">
        <v>85</v>
      </c>
    </row>
    <row r="48" spans="2:8">
      <c r="B48" s="293">
        <v>45644</v>
      </c>
      <c r="C48" s="311" t="s">
        <v>738</v>
      </c>
      <c r="D48" s="311" t="s">
        <v>739</v>
      </c>
      <c r="E48" s="311" t="s">
        <v>724</v>
      </c>
      <c r="F48" s="311" t="s">
        <v>740</v>
      </c>
      <c r="G48" s="311">
        <v>14672392</v>
      </c>
      <c r="H48" s="311" t="s">
        <v>85</v>
      </c>
    </row>
    <row r="49" spans="2:8">
      <c r="B49" s="293">
        <v>45643</v>
      </c>
      <c r="C49" s="311" t="s">
        <v>741</v>
      </c>
      <c r="D49" s="311" t="s">
        <v>742</v>
      </c>
      <c r="E49" s="311" t="s">
        <v>743</v>
      </c>
      <c r="F49" s="311" t="s">
        <v>744</v>
      </c>
      <c r="G49" s="311">
        <v>15646176</v>
      </c>
      <c r="H49" s="311" t="s">
        <v>85</v>
      </c>
    </row>
    <row r="50" spans="2:8">
      <c r="B50" s="293">
        <v>45642</v>
      </c>
      <c r="C50" s="311" t="s">
        <v>745</v>
      </c>
      <c r="D50" s="311" t="s">
        <v>746</v>
      </c>
      <c r="E50" s="311" t="s">
        <v>747</v>
      </c>
      <c r="F50" s="311" t="s">
        <v>748</v>
      </c>
      <c r="G50" s="311">
        <v>12168143</v>
      </c>
      <c r="H50" s="311" t="s">
        <v>85</v>
      </c>
    </row>
    <row r="51" spans="2:8">
      <c r="B51" s="293">
        <v>45639</v>
      </c>
      <c r="C51" s="311" t="s">
        <v>749</v>
      </c>
      <c r="D51" s="311" t="s">
        <v>750</v>
      </c>
      <c r="E51" s="311" t="s">
        <v>751</v>
      </c>
      <c r="F51" s="311" t="s">
        <v>745</v>
      </c>
      <c r="G51" s="311">
        <v>14269143</v>
      </c>
      <c r="H51" s="311" t="s">
        <v>85</v>
      </c>
    </row>
    <row r="52" spans="2:8">
      <c r="B52" s="293">
        <v>45638</v>
      </c>
      <c r="C52" s="311" t="s">
        <v>752</v>
      </c>
      <c r="D52" s="311" t="s">
        <v>753</v>
      </c>
      <c r="E52" s="311" t="s">
        <v>754</v>
      </c>
      <c r="F52" s="311" t="s">
        <v>755</v>
      </c>
      <c r="G52" s="311">
        <v>22538216</v>
      </c>
      <c r="H52" s="311" t="s">
        <v>85</v>
      </c>
    </row>
    <row r="53" spans="2:8">
      <c r="B53" s="293">
        <v>45637</v>
      </c>
      <c r="C53" s="311" t="s">
        <v>756</v>
      </c>
      <c r="D53" s="311" t="s">
        <v>757</v>
      </c>
      <c r="E53" s="311" t="s">
        <v>758</v>
      </c>
      <c r="F53" s="311" t="s">
        <v>759</v>
      </c>
      <c r="G53" s="311">
        <v>9998662</v>
      </c>
      <c r="H53" s="311" t="s">
        <v>85</v>
      </c>
    </row>
    <row r="54" spans="2:8">
      <c r="B54" s="293">
        <v>45636</v>
      </c>
      <c r="C54" s="311" t="s">
        <v>760</v>
      </c>
      <c r="D54" s="311" t="s">
        <v>761</v>
      </c>
      <c r="E54" s="311" t="s">
        <v>762</v>
      </c>
      <c r="F54" s="311" t="s">
        <v>763</v>
      </c>
      <c r="G54" s="311">
        <v>7913822</v>
      </c>
      <c r="H54" s="311" t="s">
        <v>85</v>
      </c>
    </row>
    <row r="55" spans="2:8">
      <c r="B55" s="293">
        <v>45635</v>
      </c>
      <c r="C55" s="311" t="s">
        <v>764</v>
      </c>
      <c r="D55" s="311" t="s">
        <v>765</v>
      </c>
      <c r="E55" s="311" t="s">
        <v>766</v>
      </c>
      <c r="F55" s="311" t="s">
        <v>767</v>
      </c>
      <c r="G55" s="311">
        <v>10878679</v>
      </c>
      <c r="H55" s="311" t="s">
        <v>85</v>
      </c>
    </row>
    <row r="56" spans="2:8">
      <c r="B56" s="293">
        <v>45632</v>
      </c>
      <c r="C56" s="311" t="s">
        <v>768</v>
      </c>
      <c r="D56" s="311" t="s">
        <v>761</v>
      </c>
      <c r="E56" s="311" t="s">
        <v>769</v>
      </c>
      <c r="F56" s="311" t="s">
        <v>770</v>
      </c>
      <c r="G56" s="311">
        <v>9736086</v>
      </c>
      <c r="H56" s="311" t="s">
        <v>85</v>
      </c>
    </row>
    <row r="57" spans="2:8">
      <c r="B57" s="293">
        <v>45631</v>
      </c>
      <c r="C57" s="311" t="s">
        <v>771</v>
      </c>
      <c r="D57" s="311" t="s">
        <v>772</v>
      </c>
      <c r="E57" s="311" t="s">
        <v>773</v>
      </c>
      <c r="F57" s="311" t="s">
        <v>763</v>
      </c>
      <c r="G57" s="311">
        <v>18758283</v>
      </c>
      <c r="H57" s="311" t="s">
        <v>85</v>
      </c>
    </row>
    <row r="58" spans="2:8">
      <c r="B58" s="293">
        <v>45630</v>
      </c>
      <c r="C58" s="311" t="s">
        <v>774</v>
      </c>
      <c r="D58" s="311" t="s">
        <v>775</v>
      </c>
      <c r="E58" s="311" t="s">
        <v>776</v>
      </c>
      <c r="F58" s="311" t="s">
        <v>771</v>
      </c>
      <c r="G58" s="311">
        <v>22035954</v>
      </c>
      <c r="H58" s="311" t="s">
        <v>85</v>
      </c>
    </row>
    <row r="59" spans="2:8">
      <c r="B59" s="293">
        <v>45629</v>
      </c>
      <c r="C59" s="311" t="s">
        <v>777</v>
      </c>
      <c r="D59" s="311" t="s">
        <v>778</v>
      </c>
      <c r="E59" s="311" t="s">
        <v>779</v>
      </c>
      <c r="F59" s="311" t="s">
        <v>780</v>
      </c>
      <c r="G59" s="311">
        <v>14205760</v>
      </c>
      <c r="H59" s="311" t="s">
        <v>85</v>
      </c>
    </row>
    <row r="60" spans="2:8">
      <c r="B60" s="293">
        <v>45628</v>
      </c>
      <c r="C60" s="311" t="s">
        <v>781</v>
      </c>
      <c r="D60" s="311" t="s">
        <v>782</v>
      </c>
      <c r="E60" s="311" t="s">
        <v>783</v>
      </c>
      <c r="F60" s="311" t="s">
        <v>779</v>
      </c>
      <c r="G60" s="311">
        <v>12510350</v>
      </c>
      <c r="H60" s="311" t="s">
        <v>85</v>
      </c>
    </row>
    <row r="61" spans="2:8">
      <c r="B61" s="293">
        <v>45625</v>
      </c>
      <c r="C61" s="311" t="s">
        <v>784</v>
      </c>
      <c r="D61" s="311" t="s">
        <v>785</v>
      </c>
      <c r="E61" s="311" t="s">
        <v>786</v>
      </c>
      <c r="F61" s="311" t="s">
        <v>781</v>
      </c>
      <c r="G61" s="311">
        <v>14280017</v>
      </c>
      <c r="H61" s="311" t="s">
        <v>85</v>
      </c>
    </row>
    <row r="62" spans="2:8">
      <c r="B62" s="293">
        <v>45624</v>
      </c>
      <c r="C62" s="311" t="s">
        <v>787</v>
      </c>
      <c r="D62" s="311" t="s">
        <v>788</v>
      </c>
      <c r="E62" s="311" t="s">
        <v>789</v>
      </c>
      <c r="F62" s="311" t="s">
        <v>790</v>
      </c>
      <c r="G62" s="311">
        <v>16837860</v>
      </c>
      <c r="H62" s="311" t="s">
        <v>85</v>
      </c>
    </row>
    <row r="63" spans="2:8">
      <c r="B63" s="293">
        <v>45623</v>
      </c>
      <c r="C63" s="311" t="s">
        <v>791</v>
      </c>
      <c r="D63" s="311" t="s">
        <v>792</v>
      </c>
      <c r="E63" s="311" t="s">
        <v>793</v>
      </c>
      <c r="F63" s="311" t="s">
        <v>794</v>
      </c>
      <c r="G63" s="311">
        <v>14225274</v>
      </c>
      <c r="H63" s="311" t="s">
        <v>85</v>
      </c>
    </row>
    <row r="64" spans="2:8">
      <c r="B64" s="293">
        <v>45622</v>
      </c>
      <c r="C64" s="311" t="s">
        <v>778</v>
      </c>
      <c r="D64" s="311" t="s">
        <v>795</v>
      </c>
      <c r="E64" s="311" t="s">
        <v>796</v>
      </c>
      <c r="F64" s="311" t="s">
        <v>797</v>
      </c>
      <c r="G64" s="311">
        <v>11222231</v>
      </c>
      <c r="H64" s="311" t="s">
        <v>85</v>
      </c>
    </row>
    <row r="65" spans="2:8">
      <c r="B65" s="293">
        <v>45621</v>
      </c>
      <c r="C65" s="311" t="s">
        <v>798</v>
      </c>
      <c r="D65" s="311" t="s">
        <v>799</v>
      </c>
      <c r="E65" s="311" t="s">
        <v>800</v>
      </c>
      <c r="F65" s="311" t="s">
        <v>801</v>
      </c>
      <c r="G65" s="311">
        <v>18388844</v>
      </c>
      <c r="H65" s="311" t="s">
        <v>85</v>
      </c>
    </row>
    <row r="66" spans="2:8">
      <c r="B66" s="293">
        <v>45618</v>
      </c>
      <c r="C66" s="311" t="s">
        <v>802</v>
      </c>
      <c r="D66" s="311" t="s">
        <v>803</v>
      </c>
      <c r="E66" s="311" t="s">
        <v>804</v>
      </c>
      <c r="F66" s="311" t="s">
        <v>805</v>
      </c>
      <c r="G66" s="311">
        <v>15949254</v>
      </c>
      <c r="H66" s="311" t="s">
        <v>85</v>
      </c>
    </row>
    <row r="67" spans="2:8">
      <c r="B67" s="293">
        <v>45617</v>
      </c>
      <c r="C67" s="311" t="s">
        <v>806</v>
      </c>
      <c r="D67" s="311" t="s">
        <v>807</v>
      </c>
      <c r="E67" s="311" t="s">
        <v>808</v>
      </c>
      <c r="F67" s="311" t="s">
        <v>809</v>
      </c>
      <c r="G67" s="311">
        <v>21276150</v>
      </c>
      <c r="H67" s="311" t="s">
        <v>85</v>
      </c>
    </row>
    <row r="68" spans="2:8">
      <c r="B68" s="293">
        <v>45615</v>
      </c>
      <c r="C68" s="311" t="s">
        <v>776</v>
      </c>
      <c r="D68" s="311" t="s">
        <v>810</v>
      </c>
      <c r="E68" s="311" t="s">
        <v>811</v>
      </c>
      <c r="F68" s="311" t="s">
        <v>812</v>
      </c>
      <c r="G68" s="311">
        <v>17055094</v>
      </c>
      <c r="H68" s="311" t="s">
        <v>85</v>
      </c>
    </row>
    <row r="69" spans="2:8">
      <c r="B69" s="293">
        <v>45614</v>
      </c>
      <c r="C69" s="311" t="s">
        <v>813</v>
      </c>
      <c r="D69" s="311" t="s">
        <v>813</v>
      </c>
      <c r="E69" s="311" t="s">
        <v>814</v>
      </c>
      <c r="F69" s="311" t="s">
        <v>812</v>
      </c>
      <c r="G69" s="311">
        <v>16383636</v>
      </c>
      <c r="H69" s="311" t="s">
        <v>85</v>
      </c>
    </row>
    <row r="70" spans="2:8">
      <c r="B70" s="293">
        <v>45610</v>
      </c>
      <c r="C70" s="311" t="s">
        <v>815</v>
      </c>
      <c r="D70" s="311" t="s">
        <v>816</v>
      </c>
      <c r="E70" s="311" t="s">
        <v>817</v>
      </c>
      <c r="F70" s="311" t="s">
        <v>818</v>
      </c>
      <c r="G70" s="311">
        <v>15086601</v>
      </c>
      <c r="H70" s="311" t="s">
        <v>85</v>
      </c>
    </row>
    <row r="71" spans="2:8">
      <c r="B71" s="293">
        <v>45609</v>
      </c>
      <c r="C71" s="311" t="s">
        <v>819</v>
      </c>
      <c r="D71" s="311" t="s">
        <v>820</v>
      </c>
      <c r="E71" s="311" t="s">
        <v>821</v>
      </c>
      <c r="F71" s="311" t="s">
        <v>822</v>
      </c>
      <c r="G71" s="311">
        <v>20602407</v>
      </c>
      <c r="H71" s="311" t="s">
        <v>85</v>
      </c>
    </row>
    <row r="72" spans="2:8">
      <c r="B72" s="293">
        <v>45608</v>
      </c>
      <c r="C72" s="311" t="s">
        <v>823</v>
      </c>
      <c r="D72" s="311" t="s">
        <v>824</v>
      </c>
      <c r="E72" s="311" t="s">
        <v>825</v>
      </c>
      <c r="F72" s="311" t="s">
        <v>826</v>
      </c>
      <c r="G72" s="311">
        <v>10549517</v>
      </c>
      <c r="H72" s="311" t="s">
        <v>85</v>
      </c>
    </row>
    <row r="73" spans="2:8">
      <c r="B73" s="293">
        <v>45607</v>
      </c>
      <c r="C73" s="311" t="s">
        <v>827</v>
      </c>
      <c r="D73" s="311" t="s">
        <v>828</v>
      </c>
      <c r="E73" s="311" t="s">
        <v>829</v>
      </c>
      <c r="F73" s="311" t="s">
        <v>830</v>
      </c>
      <c r="G73" s="311">
        <v>12243693</v>
      </c>
      <c r="H73" s="311" t="s">
        <v>85</v>
      </c>
    </row>
    <row r="74" spans="2:8">
      <c r="B74" s="293">
        <v>45604</v>
      </c>
      <c r="C74" s="311" t="s">
        <v>831</v>
      </c>
      <c r="D74" s="311" t="s">
        <v>832</v>
      </c>
      <c r="E74" s="311" t="s">
        <v>833</v>
      </c>
      <c r="F74" s="311" t="s">
        <v>834</v>
      </c>
      <c r="G74" s="311">
        <v>7536509</v>
      </c>
      <c r="H74" s="311" t="s">
        <v>85</v>
      </c>
    </row>
    <row r="75" spans="2:8">
      <c r="B75" s="293">
        <v>45603</v>
      </c>
      <c r="C75" s="311" t="s">
        <v>835</v>
      </c>
      <c r="D75" s="311" t="s">
        <v>835</v>
      </c>
      <c r="E75" s="311" t="s">
        <v>836</v>
      </c>
      <c r="F75" s="311" t="s">
        <v>837</v>
      </c>
      <c r="G75" s="311">
        <v>7589295</v>
      </c>
      <c r="H75" s="311" t="s">
        <v>85</v>
      </c>
    </row>
    <row r="76" spans="2:8">
      <c r="B76" s="293">
        <v>45602</v>
      </c>
      <c r="C76" s="311" t="s">
        <v>838</v>
      </c>
      <c r="D76" s="311" t="s">
        <v>839</v>
      </c>
      <c r="E76" s="311" t="s">
        <v>831</v>
      </c>
      <c r="F76" s="311" t="s">
        <v>840</v>
      </c>
      <c r="G76" s="311">
        <v>9700643</v>
      </c>
      <c r="H76" s="311" t="s">
        <v>85</v>
      </c>
    </row>
    <row r="77" spans="2:8">
      <c r="B77" s="293">
        <v>45601</v>
      </c>
      <c r="C77" s="311" t="s">
        <v>841</v>
      </c>
      <c r="D77" s="311" t="s">
        <v>842</v>
      </c>
      <c r="E77" s="311" t="s">
        <v>843</v>
      </c>
      <c r="F77" s="311" t="s">
        <v>844</v>
      </c>
      <c r="G77" s="311">
        <v>6665326</v>
      </c>
      <c r="H77" s="311" t="s">
        <v>85</v>
      </c>
    </row>
    <row r="78" spans="2:8">
      <c r="B78" s="293">
        <v>45600</v>
      </c>
      <c r="C78" s="311" t="s">
        <v>845</v>
      </c>
      <c r="D78" s="311" t="s">
        <v>846</v>
      </c>
      <c r="E78" s="311" t="s">
        <v>847</v>
      </c>
      <c r="F78" s="311" t="s">
        <v>848</v>
      </c>
      <c r="G78" s="311">
        <v>13866505</v>
      </c>
      <c r="H78" s="311" t="s">
        <v>85</v>
      </c>
    </row>
    <row r="79" spans="2:8">
      <c r="B79" s="293">
        <v>45597</v>
      </c>
      <c r="C79" s="311" t="s">
        <v>849</v>
      </c>
      <c r="D79" s="311" t="s">
        <v>850</v>
      </c>
      <c r="E79" s="311" t="s">
        <v>851</v>
      </c>
      <c r="F79" s="311" t="s">
        <v>852</v>
      </c>
      <c r="G79" s="311">
        <v>2145479</v>
      </c>
      <c r="H79" s="311" t="s">
        <v>85</v>
      </c>
    </row>
    <row r="80" spans="2:8">
      <c r="B80" s="310">
        <v>45596</v>
      </c>
      <c r="C80" s="312" t="s">
        <v>853</v>
      </c>
      <c r="D80" s="312" t="s">
        <v>854</v>
      </c>
      <c r="E80" s="312" t="s">
        <v>855</v>
      </c>
      <c r="F80" s="312" t="s">
        <v>856</v>
      </c>
      <c r="G80" s="312">
        <v>12204072</v>
      </c>
      <c r="H80" s="312" t="s">
        <v>639</v>
      </c>
    </row>
    <row r="81" spans="2:8">
      <c r="B81" s="293">
        <v>45595</v>
      </c>
      <c r="C81" s="311" t="s">
        <v>857</v>
      </c>
      <c r="D81" s="311" t="s">
        <v>858</v>
      </c>
      <c r="E81" s="311" t="s">
        <v>859</v>
      </c>
      <c r="F81" s="311" t="s">
        <v>860</v>
      </c>
      <c r="G81" s="311">
        <v>12264297</v>
      </c>
      <c r="H81" s="311" t="s">
        <v>85</v>
      </c>
    </row>
    <row r="82" spans="2:8">
      <c r="B82" s="293">
        <v>45594</v>
      </c>
      <c r="C82" s="311" t="s">
        <v>861</v>
      </c>
      <c r="D82" s="311" t="s">
        <v>862</v>
      </c>
      <c r="E82" s="311" t="s">
        <v>863</v>
      </c>
      <c r="F82" s="311" t="s">
        <v>864</v>
      </c>
      <c r="G82" s="311">
        <v>20284308</v>
      </c>
      <c r="H82" s="311" t="s">
        <v>85</v>
      </c>
    </row>
    <row r="83" spans="2:8">
      <c r="B83" s="293">
        <v>45593</v>
      </c>
      <c r="C83" s="311" t="s">
        <v>865</v>
      </c>
      <c r="D83" s="311" t="s">
        <v>866</v>
      </c>
      <c r="E83" s="311" t="s">
        <v>867</v>
      </c>
      <c r="F83" s="311" t="s">
        <v>868</v>
      </c>
      <c r="G83" s="311">
        <v>11716022</v>
      </c>
      <c r="H83" s="311" t="s">
        <v>85</v>
      </c>
    </row>
    <row r="84" spans="2:8">
      <c r="B84" s="293">
        <v>45590</v>
      </c>
      <c r="C84" s="311" t="s">
        <v>869</v>
      </c>
      <c r="D84" s="311" t="s">
        <v>870</v>
      </c>
      <c r="E84" s="311" t="s">
        <v>871</v>
      </c>
      <c r="F84" s="311" t="s">
        <v>865</v>
      </c>
      <c r="G84" s="311">
        <v>19642277</v>
      </c>
      <c r="H84" s="311" t="s">
        <v>85</v>
      </c>
    </row>
    <row r="85" spans="2:8">
      <c r="B85" s="293">
        <v>45589</v>
      </c>
      <c r="C85" s="311" t="s">
        <v>872</v>
      </c>
      <c r="D85" s="311" t="s">
        <v>873</v>
      </c>
      <c r="E85" s="311" t="s">
        <v>874</v>
      </c>
      <c r="F85" s="311" t="s">
        <v>875</v>
      </c>
      <c r="G85" s="311">
        <v>9400171</v>
      </c>
      <c r="H85" s="311" t="s">
        <v>85</v>
      </c>
    </row>
    <row r="86" spans="2:8">
      <c r="B86" s="293">
        <v>45588</v>
      </c>
      <c r="C86" s="311" t="s">
        <v>876</v>
      </c>
      <c r="D86" s="311" t="s">
        <v>877</v>
      </c>
      <c r="E86" s="311" t="s">
        <v>878</v>
      </c>
      <c r="F86" s="311" t="s">
        <v>879</v>
      </c>
      <c r="G86" s="311">
        <v>22522821</v>
      </c>
      <c r="H86" s="311" t="s">
        <v>85</v>
      </c>
    </row>
    <row r="87" spans="2:8">
      <c r="B87" s="293">
        <v>45587</v>
      </c>
      <c r="C87" s="311" t="s">
        <v>880</v>
      </c>
      <c r="D87" s="311" t="s">
        <v>881</v>
      </c>
      <c r="E87" s="311" t="s">
        <v>882</v>
      </c>
      <c r="F87" s="311" t="s">
        <v>883</v>
      </c>
      <c r="G87" s="311">
        <v>14242323</v>
      </c>
      <c r="H87" s="311" t="s">
        <v>85</v>
      </c>
    </row>
    <row r="88" spans="2:8">
      <c r="B88" s="293">
        <v>45586</v>
      </c>
      <c r="C88" s="311" t="s">
        <v>884</v>
      </c>
      <c r="D88" s="311" t="s">
        <v>885</v>
      </c>
      <c r="E88" s="311" t="s">
        <v>886</v>
      </c>
      <c r="F88" s="311" t="s">
        <v>887</v>
      </c>
      <c r="G88" s="311">
        <v>9139781</v>
      </c>
      <c r="H88" s="311" t="s">
        <v>85</v>
      </c>
    </row>
    <row r="89" spans="2:8">
      <c r="B89" s="293">
        <v>45583</v>
      </c>
      <c r="C89" s="311" t="s">
        <v>888</v>
      </c>
      <c r="D89" s="311" t="s">
        <v>889</v>
      </c>
      <c r="E89" s="311" t="s">
        <v>890</v>
      </c>
      <c r="F89" s="311" t="s">
        <v>891</v>
      </c>
      <c r="G89" s="311">
        <v>8828971</v>
      </c>
      <c r="H89" s="311" t="s">
        <v>85</v>
      </c>
    </row>
    <row r="90" spans="2:8">
      <c r="B90" s="293">
        <v>45582</v>
      </c>
      <c r="C90" s="311" t="s">
        <v>892</v>
      </c>
      <c r="D90" s="311" t="s">
        <v>893</v>
      </c>
      <c r="E90" s="311" t="s">
        <v>894</v>
      </c>
      <c r="F90" s="311" t="s">
        <v>895</v>
      </c>
      <c r="G90" s="311">
        <v>11968387</v>
      </c>
      <c r="H90" s="311" t="s">
        <v>85</v>
      </c>
    </row>
    <row r="91" spans="2:8">
      <c r="B91" s="293">
        <v>45581</v>
      </c>
      <c r="C91" s="311" t="s">
        <v>896</v>
      </c>
      <c r="D91" s="311" t="s">
        <v>897</v>
      </c>
      <c r="E91" s="311" t="s">
        <v>898</v>
      </c>
      <c r="F91" s="311" t="s">
        <v>899</v>
      </c>
      <c r="G91" s="311">
        <v>6219440</v>
      </c>
      <c r="H91" s="311" t="s">
        <v>85</v>
      </c>
    </row>
    <row r="92" spans="2:8">
      <c r="B92" s="293">
        <v>45580</v>
      </c>
      <c r="C92" s="311" t="s">
        <v>900</v>
      </c>
      <c r="D92" s="311" t="s">
        <v>901</v>
      </c>
      <c r="E92" s="311" t="s">
        <v>902</v>
      </c>
      <c r="F92" s="311" t="s">
        <v>903</v>
      </c>
      <c r="G92" s="311">
        <v>9365964</v>
      </c>
      <c r="H92" s="311" t="s">
        <v>85</v>
      </c>
    </row>
    <row r="93" spans="2:8">
      <c r="B93" s="293">
        <v>45579</v>
      </c>
      <c r="C93" s="311" t="s">
        <v>904</v>
      </c>
      <c r="D93" s="311" t="s">
        <v>905</v>
      </c>
      <c r="E93" s="311" t="s">
        <v>906</v>
      </c>
      <c r="F93" s="311" t="s">
        <v>907</v>
      </c>
      <c r="G93" s="311">
        <v>8483177</v>
      </c>
      <c r="H93" s="311" t="s">
        <v>85</v>
      </c>
    </row>
    <row r="94" spans="2:8">
      <c r="B94" s="293">
        <v>45576</v>
      </c>
      <c r="C94" s="311" t="s">
        <v>908</v>
      </c>
      <c r="D94" s="311" t="s">
        <v>900</v>
      </c>
      <c r="E94" s="311" t="s">
        <v>909</v>
      </c>
      <c r="F94" s="311" t="s">
        <v>910</v>
      </c>
      <c r="G94" s="311">
        <v>8639087</v>
      </c>
      <c r="H94" s="311" t="s">
        <v>85</v>
      </c>
    </row>
    <row r="95" spans="2:8">
      <c r="B95" s="293">
        <v>45575</v>
      </c>
      <c r="C95" s="311" t="s">
        <v>911</v>
      </c>
      <c r="D95" s="311" t="s">
        <v>912</v>
      </c>
      <c r="E95" s="311" t="s">
        <v>913</v>
      </c>
      <c r="F95" s="311" t="s">
        <v>914</v>
      </c>
      <c r="G95" s="311">
        <v>15866037</v>
      </c>
      <c r="H95" s="311" t="s">
        <v>85</v>
      </c>
    </row>
    <row r="96" spans="2:8">
      <c r="B96" s="293">
        <v>45574</v>
      </c>
      <c r="C96" s="311" t="s">
        <v>915</v>
      </c>
      <c r="D96" s="311" t="s">
        <v>916</v>
      </c>
      <c r="E96" s="311" t="s">
        <v>917</v>
      </c>
      <c r="F96" s="311" t="s">
        <v>918</v>
      </c>
      <c r="G96" s="311">
        <v>13916492</v>
      </c>
      <c r="H96" s="311" t="s">
        <v>85</v>
      </c>
    </row>
    <row r="97" spans="2:8">
      <c r="B97" s="293">
        <v>45573</v>
      </c>
      <c r="C97" s="311" t="s">
        <v>876</v>
      </c>
      <c r="D97" s="311" t="s">
        <v>919</v>
      </c>
      <c r="E97" s="311" t="s">
        <v>920</v>
      </c>
      <c r="F97" s="311" t="s">
        <v>921</v>
      </c>
      <c r="G97" s="311">
        <v>18706355</v>
      </c>
      <c r="H97" s="311" t="s">
        <v>85</v>
      </c>
    </row>
    <row r="98" spans="2:8">
      <c r="B98" s="293">
        <v>45572</v>
      </c>
      <c r="C98" s="311" t="s">
        <v>922</v>
      </c>
      <c r="D98" s="311" t="s">
        <v>923</v>
      </c>
      <c r="E98" s="311" t="s">
        <v>924</v>
      </c>
      <c r="F98" s="311" t="s">
        <v>925</v>
      </c>
      <c r="G98" s="311">
        <v>23431004</v>
      </c>
      <c r="H98" s="311" t="s">
        <v>85</v>
      </c>
    </row>
    <row r="99" spans="2:8">
      <c r="B99" s="293">
        <v>45569</v>
      </c>
      <c r="C99" s="311" t="s">
        <v>926</v>
      </c>
      <c r="D99" s="311" t="s">
        <v>927</v>
      </c>
      <c r="E99" s="311" t="s">
        <v>881</v>
      </c>
      <c r="F99" s="311" t="s">
        <v>928</v>
      </c>
      <c r="G99" s="311">
        <v>18347292</v>
      </c>
      <c r="H99" s="311" t="s">
        <v>85</v>
      </c>
    </row>
    <row r="100" spans="2:8">
      <c r="B100" s="293">
        <v>45568</v>
      </c>
      <c r="C100" s="311" t="s">
        <v>929</v>
      </c>
      <c r="D100" s="311" t="s">
        <v>930</v>
      </c>
      <c r="E100" s="311" t="s">
        <v>929</v>
      </c>
      <c r="F100" s="311" t="s">
        <v>931</v>
      </c>
      <c r="G100" s="311">
        <v>13563784</v>
      </c>
      <c r="H100" s="311" t="s">
        <v>85</v>
      </c>
    </row>
    <row r="101" spans="2:8">
      <c r="B101" s="293">
        <v>45566</v>
      </c>
      <c r="C101" s="311" t="s">
        <v>932</v>
      </c>
      <c r="D101" s="311" t="s">
        <v>933</v>
      </c>
      <c r="E101" s="311" t="s">
        <v>934</v>
      </c>
      <c r="F101" s="311" t="s">
        <v>935</v>
      </c>
      <c r="G101" s="311">
        <v>15984996</v>
      </c>
      <c r="H101" s="311" t="s">
        <v>85</v>
      </c>
    </row>
    <row r="102" spans="2:8">
      <c r="B102" s="293">
        <v>45565</v>
      </c>
      <c r="C102" s="311" t="s">
        <v>936</v>
      </c>
      <c r="D102" s="311" t="s">
        <v>937</v>
      </c>
      <c r="E102" s="311" t="s">
        <v>938</v>
      </c>
      <c r="F102" s="311" t="s">
        <v>939</v>
      </c>
      <c r="G102" s="311">
        <v>20903229</v>
      </c>
      <c r="H102" s="311" t="s">
        <v>85</v>
      </c>
    </row>
    <row r="103" spans="2:8">
      <c r="B103" s="293">
        <v>45562</v>
      </c>
      <c r="C103" s="311" t="s">
        <v>940</v>
      </c>
      <c r="D103" s="311" t="s">
        <v>930</v>
      </c>
      <c r="E103" s="311" t="s">
        <v>941</v>
      </c>
      <c r="F103" s="311" t="s">
        <v>936</v>
      </c>
      <c r="G103" s="311">
        <v>53885913</v>
      </c>
      <c r="H103" s="311" t="s">
        <v>85</v>
      </c>
    </row>
    <row r="104" spans="2:8">
      <c r="B104" s="293">
        <v>45561</v>
      </c>
      <c r="C104" s="311" t="s">
        <v>942</v>
      </c>
      <c r="D104" s="311" t="s">
        <v>942</v>
      </c>
      <c r="E104" s="311" t="s">
        <v>943</v>
      </c>
      <c r="F104" s="311" t="s">
        <v>944</v>
      </c>
      <c r="G104" s="311">
        <v>20041825</v>
      </c>
      <c r="H104" s="311" t="s">
        <v>85</v>
      </c>
    </row>
    <row r="105" spans="2:8">
      <c r="B105" s="293">
        <v>45560</v>
      </c>
      <c r="C105" s="311" t="s">
        <v>945</v>
      </c>
      <c r="D105" s="311" t="s">
        <v>946</v>
      </c>
      <c r="E105" s="311" t="s">
        <v>947</v>
      </c>
      <c r="F105" s="311" t="s">
        <v>948</v>
      </c>
      <c r="G105" s="311">
        <v>19443168</v>
      </c>
      <c r="H105" s="311" t="s">
        <v>85</v>
      </c>
    </row>
    <row r="106" spans="2:8">
      <c r="B106" s="293">
        <v>45559</v>
      </c>
      <c r="C106" s="311" t="s">
        <v>949</v>
      </c>
      <c r="D106" s="311" t="s">
        <v>949</v>
      </c>
      <c r="E106" s="311" t="s">
        <v>950</v>
      </c>
      <c r="F106" s="311" t="s">
        <v>945</v>
      </c>
      <c r="G106" s="311">
        <v>12539885</v>
      </c>
      <c r="H106" s="311" t="s">
        <v>85</v>
      </c>
    </row>
    <row r="107" spans="2:8">
      <c r="B107" s="293">
        <v>45558</v>
      </c>
      <c r="C107" s="311" t="s">
        <v>951</v>
      </c>
      <c r="D107" s="311" t="s">
        <v>952</v>
      </c>
      <c r="E107" s="311" t="s">
        <v>887</v>
      </c>
      <c r="F107" s="311" t="s">
        <v>953</v>
      </c>
      <c r="G107" s="311">
        <v>14139629</v>
      </c>
      <c r="H107" s="311" t="s">
        <v>85</v>
      </c>
    </row>
    <row r="108" spans="2:8">
      <c r="B108" s="293">
        <v>45555</v>
      </c>
      <c r="C108" s="311" t="s">
        <v>954</v>
      </c>
      <c r="D108" s="311" t="s">
        <v>955</v>
      </c>
      <c r="E108" s="311" t="s">
        <v>956</v>
      </c>
      <c r="F108" s="311" t="s">
        <v>908</v>
      </c>
      <c r="G108" s="311">
        <v>36084164</v>
      </c>
      <c r="H108" s="311" t="s">
        <v>85</v>
      </c>
    </row>
    <row r="109" spans="2:8">
      <c r="B109" s="293">
        <v>45554</v>
      </c>
      <c r="C109" s="311" t="s">
        <v>957</v>
      </c>
      <c r="D109" s="311" t="s">
        <v>958</v>
      </c>
      <c r="E109" s="311" t="s">
        <v>959</v>
      </c>
      <c r="F109" s="311" t="s">
        <v>908</v>
      </c>
      <c r="G109" s="311">
        <v>59601773</v>
      </c>
      <c r="H109" s="311" t="s">
        <v>85</v>
      </c>
    </row>
    <row r="110" spans="2:8">
      <c r="B110" s="293">
        <v>45553</v>
      </c>
      <c r="C110" s="311" t="s">
        <v>960</v>
      </c>
      <c r="D110" s="311" t="s">
        <v>961</v>
      </c>
      <c r="E110" s="311" t="s">
        <v>962</v>
      </c>
      <c r="F110" s="311" t="s">
        <v>857</v>
      </c>
      <c r="G110" s="311">
        <v>10303840</v>
      </c>
      <c r="H110" s="311" t="s">
        <v>85</v>
      </c>
    </row>
    <row r="111" spans="2:8">
      <c r="B111" s="293">
        <v>45552</v>
      </c>
      <c r="C111" s="311" t="s">
        <v>963</v>
      </c>
      <c r="D111" s="311" t="s">
        <v>964</v>
      </c>
      <c r="E111" s="311" t="s">
        <v>965</v>
      </c>
      <c r="F111" s="311" t="s">
        <v>966</v>
      </c>
      <c r="G111" s="311">
        <v>14432501</v>
      </c>
      <c r="H111" s="311" t="s">
        <v>85</v>
      </c>
    </row>
    <row r="112" spans="2:8">
      <c r="B112" s="293">
        <v>45551</v>
      </c>
      <c r="C112" s="311" t="s">
        <v>967</v>
      </c>
      <c r="D112" s="311" t="s">
        <v>968</v>
      </c>
      <c r="E112" s="311" t="s">
        <v>969</v>
      </c>
      <c r="F112" s="311" t="s">
        <v>970</v>
      </c>
      <c r="G112" s="311">
        <v>11479712</v>
      </c>
      <c r="H112" s="311" t="s">
        <v>85</v>
      </c>
    </row>
    <row r="113" spans="2:8">
      <c r="B113" s="293">
        <v>45548</v>
      </c>
      <c r="C113" s="311" t="s">
        <v>971</v>
      </c>
      <c r="D113" s="311" t="s">
        <v>972</v>
      </c>
      <c r="E113" s="311" t="s">
        <v>973</v>
      </c>
      <c r="F113" s="311" t="s">
        <v>974</v>
      </c>
      <c r="G113" s="311">
        <v>12017217</v>
      </c>
      <c r="H113" s="311" t="s">
        <v>85</v>
      </c>
    </row>
    <row r="114" spans="2:8">
      <c r="B114" s="293">
        <v>45547</v>
      </c>
      <c r="C114" s="311" t="s">
        <v>975</v>
      </c>
      <c r="D114" s="311" t="s">
        <v>976</v>
      </c>
      <c r="E114" s="311" t="s">
        <v>977</v>
      </c>
      <c r="F114" s="311" t="s">
        <v>971</v>
      </c>
      <c r="G114" s="311">
        <v>24028069</v>
      </c>
      <c r="H114" s="311" t="s">
        <v>85</v>
      </c>
    </row>
    <row r="115" spans="2:8">
      <c r="B115" s="293">
        <v>45546</v>
      </c>
      <c r="C115" s="311" t="s">
        <v>978</v>
      </c>
      <c r="D115" s="311" t="s">
        <v>979</v>
      </c>
      <c r="E115" s="311" t="s">
        <v>980</v>
      </c>
      <c r="F115" s="311" t="s">
        <v>981</v>
      </c>
      <c r="G115" s="311">
        <v>11492592</v>
      </c>
      <c r="H115" s="311" t="s">
        <v>85</v>
      </c>
    </row>
    <row r="116" spans="2:8">
      <c r="B116" s="293">
        <v>45545</v>
      </c>
      <c r="C116" s="311" t="s">
        <v>982</v>
      </c>
      <c r="D116" s="311" t="s">
        <v>983</v>
      </c>
      <c r="E116" s="311" t="s">
        <v>984</v>
      </c>
      <c r="F116" s="311" t="s">
        <v>985</v>
      </c>
      <c r="G116" s="311">
        <v>15852309</v>
      </c>
      <c r="H116" s="311" t="s">
        <v>85</v>
      </c>
    </row>
    <row r="117" spans="2:8">
      <c r="B117" s="293">
        <v>45544</v>
      </c>
      <c r="C117" s="311" t="s">
        <v>986</v>
      </c>
      <c r="D117" s="311" t="s">
        <v>987</v>
      </c>
      <c r="E117" s="311" t="s">
        <v>988</v>
      </c>
      <c r="F117" s="311" t="s">
        <v>989</v>
      </c>
      <c r="G117" s="311">
        <v>12293356</v>
      </c>
      <c r="H117" s="311" t="s">
        <v>85</v>
      </c>
    </row>
    <row r="118" spans="2:8">
      <c r="B118" s="293">
        <v>45541</v>
      </c>
      <c r="C118" s="311" t="s">
        <v>990</v>
      </c>
      <c r="D118" s="311" t="s">
        <v>991</v>
      </c>
      <c r="E118" s="311" t="s">
        <v>992</v>
      </c>
      <c r="F118" s="311" t="s">
        <v>993</v>
      </c>
      <c r="G118" s="311">
        <v>17956121</v>
      </c>
      <c r="H118" s="311" t="s">
        <v>85</v>
      </c>
    </row>
    <row r="119" spans="2:8">
      <c r="B119" s="293">
        <v>45540</v>
      </c>
      <c r="C119" s="311" t="s">
        <v>994</v>
      </c>
      <c r="D119" s="311" t="s">
        <v>995</v>
      </c>
      <c r="E119" s="311" t="s">
        <v>996</v>
      </c>
      <c r="F119" s="311" t="s">
        <v>990</v>
      </c>
      <c r="G119" s="311">
        <v>14246871</v>
      </c>
      <c r="H119" s="311" t="s">
        <v>85</v>
      </c>
    </row>
    <row r="120" spans="2:8">
      <c r="B120" s="293">
        <v>45539</v>
      </c>
      <c r="C120" s="311" t="s">
        <v>997</v>
      </c>
      <c r="D120" s="311" t="s">
        <v>998</v>
      </c>
      <c r="E120" s="311" t="s">
        <v>999</v>
      </c>
      <c r="F120" s="311" t="s">
        <v>1000</v>
      </c>
      <c r="G120" s="311">
        <v>11052003</v>
      </c>
      <c r="H120" s="311" t="s">
        <v>85</v>
      </c>
    </row>
    <row r="121" spans="2:8">
      <c r="B121" s="293">
        <v>45538</v>
      </c>
      <c r="C121" s="311" t="s">
        <v>1001</v>
      </c>
      <c r="D121" s="311" t="s">
        <v>1002</v>
      </c>
      <c r="E121" s="311" t="s">
        <v>1003</v>
      </c>
      <c r="F121" s="311" t="s">
        <v>1004</v>
      </c>
      <c r="G121" s="311">
        <v>7538160</v>
      </c>
      <c r="H121" s="311" t="s">
        <v>85</v>
      </c>
    </row>
    <row r="122" spans="2:8">
      <c r="B122" s="293">
        <v>45537</v>
      </c>
      <c r="C122" s="311" t="s">
        <v>1005</v>
      </c>
      <c r="D122" s="311" t="s">
        <v>886</v>
      </c>
      <c r="E122" s="311" t="s">
        <v>1006</v>
      </c>
      <c r="F122" s="311" t="s">
        <v>1007</v>
      </c>
      <c r="G122" s="311">
        <v>11107165</v>
      </c>
      <c r="H122" s="311" t="s">
        <v>85</v>
      </c>
    </row>
    <row r="123" spans="2:8">
      <c r="B123" s="293">
        <v>45534</v>
      </c>
      <c r="C123" s="311" t="s">
        <v>1008</v>
      </c>
      <c r="D123" s="311" t="s">
        <v>1009</v>
      </c>
      <c r="E123" s="311" t="s">
        <v>1010</v>
      </c>
      <c r="F123" s="311" t="s">
        <v>1011</v>
      </c>
      <c r="G123" s="311">
        <v>22633988</v>
      </c>
      <c r="H123" s="311" t="s">
        <v>85</v>
      </c>
    </row>
    <row r="124" spans="2:8">
      <c r="B124" s="293">
        <v>45533</v>
      </c>
      <c r="C124" s="311" t="s">
        <v>924</v>
      </c>
      <c r="D124" s="311" t="s">
        <v>1012</v>
      </c>
      <c r="E124" s="311" t="s">
        <v>1013</v>
      </c>
      <c r="F124" s="311" t="s">
        <v>1014</v>
      </c>
      <c r="G124" s="311">
        <v>19014705</v>
      </c>
      <c r="H124" s="311" t="s">
        <v>85</v>
      </c>
    </row>
    <row r="125" spans="2:8">
      <c r="B125" s="293">
        <v>45532</v>
      </c>
      <c r="C125" s="311" t="s">
        <v>1015</v>
      </c>
      <c r="D125" s="311" t="s">
        <v>1016</v>
      </c>
      <c r="E125" s="311" t="s">
        <v>1017</v>
      </c>
      <c r="F125" s="311" t="s">
        <v>924</v>
      </c>
      <c r="G125" s="311">
        <v>15884745</v>
      </c>
      <c r="H125" s="311" t="s">
        <v>85</v>
      </c>
    </row>
    <row r="126" spans="2:8">
      <c r="B126" s="293">
        <v>45531</v>
      </c>
      <c r="C126" s="311" t="s">
        <v>1018</v>
      </c>
      <c r="D126" s="311" t="s">
        <v>1011</v>
      </c>
      <c r="E126" s="311" t="s">
        <v>1019</v>
      </c>
      <c r="F126" s="311" t="s">
        <v>1020</v>
      </c>
      <c r="G126" s="311">
        <v>8441188</v>
      </c>
      <c r="H126" s="311" t="s">
        <v>85</v>
      </c>
    </row>
    <row r="127" spans="2:8">
      <c r="B127" s="293">
        <v>45530</v>
      </c>
      <c r="C127" s="311" t="s">
        <v>967</v>
      </c>
      <c r="D127" s="311" t="s">
        <v>1021</v>
      </c>
      <c r="E127" s="311" t="s">
        <v>1022</v>
      </c>
      <c r="F127" s="311" t="s">
        <v>1023</v>
      </c>
      <c r="G127" s="311">
        <v>13772637</v>
      </c>
      <c r="H127" s="311" t="s">
        <v>85</v>
      </c>
    </row>
    <row r="128" spans="2:8">
      <c r="B128" s="293">
        <v>45527</v>
      </c>
      <c r="C128" s="311" t="s">
        <v>1024</v>
      </c>
      <c r="D128" s="311" t="s">
        <v>1025</v>
      </c>
      <c r="E128" s="311" t="s">
        <v>1026</v>
      </c>
      <c r="F128" s="311" t="s">
        <v>1022</v>
      </c>
      <c r="G128" s="311">
        <v>11513586</v>
      </c>
      <c r="H128" s="311" t="s">
        <v>85</v>
      </c>
    </row>
    <row r="129" spans="2:8">
      <c r="B129" s="293">
        <v>45526</v>
      </c>
      <c r="C129" s="311" t="s">
        <v>1027</v>
      </c>
      <c r="D129" s="311" t="s">
        <v>1015</v>
      </c>
      <c r="E129" s="311" t="s">
        <v>1028</v>
      </c>
      <c r="F129" s="311" t="s">
        <v>1024</v>
      </c>
      <c r="G129" s="311">
        <v>10445288</v>
      </c>
      <c r="H129" s="311" t="s">
        <v>85</v>
      </c>
    </row>
    <row r="130" spans="2:8">
      <c r="B130" s="293">
        <v>45525</v>
      </c>
      <c r="C130" s="311" t="s">
        <v>870</v>
      </c>
      <c r="D130" s="311" t="s">
        <v>1029</v>
      </c>
      <c r="E130" s="311" t="s">
        <v>1030</v>
      </c>
      <c r="F130" s="311" t="s">
        <v>1031</v>
      </c>
      <c r="G130" s="311">
        <v>9726854</v>
      </c>
      <c r="H130" s="311" t="s">
        <v>85</v>
      </c>
    </row>
    <row r="131" spans="2:8">
      <c r="B131" s="293">
        <v>45524</v>
      </c>
      <c r="C131" s="311" t="s">
        <v>1032</v>
      </c>
      <c r="D131" s="311" t="s">
        <v>1033</v>
      </c>
      <c r="E131" s="311" t="s">
        <v>1034</v>
      </c>
      <c r="F131" s="311" t="s">
        <v>976</v>
      </c>
      <c r="G131" s="311">
        <v>10126083</v>
      </c>
      <c r="H131" s="311" t="s">
        <v>85</v>
      </c>
    </row>
    <row r="132" spans="2:8">
      <c r="B132" s="293">
        <v>45523</v>
      </c>
      <c r="C132" s="311" t="s">
        <v>1035</v>
      </c>
      <c r="D132" s="311" t="s">
        <v>870</v>
      </c>
      <c r="E132" s="311" t="s">
        <v>1036</v>
      </c>
      <c r="F132" s="311" t="s">
        <v>1034</v>
      </c>
      <c r="G132" s="311">
        <v>10677045</v>
      </c>
      <c r="H132" s="311" t="s">
        <v>85</v>
      </c>
    </row>
    <row r="133" spans="2:8">
      <c r="B133" s="293">
        <v>45520</v>
      </c>
      <c r="C133" s="311" t="s">
        <v>1037</v>
      </c>
      <c r="D133" s="311" t="s">
        <v>1038</v>
      </c>
      <c r="E133" s="311" t="s">
        <v>1039</v>
      </c>
      <c r="F133" s="311" t="s">
        <v>1037</v>
      </c>
      <c r="G133" s="311">
        <v>13844122</v>
      </c>
      <c r="H133" s="311" t="s">
        <v>85</v>
      </c>
    </row>
    <row r="134" spans="2:8">
      <c r="B134" s="293">
        <v>45518</v>
      </c>
      <c r="C134" s="311" t="s">
        <v>865</v>
      </c>
      <c r="D134" s="311" t="s">
        <v>997</v>
      </c>
      <c r="E134" s="311" t="s">
        <v>1040</v>
      </c>
      <c r="F134" s="311" t="s">
        <v>1041</v>
      </c>
      <c r="G134" s="311">
        <v>9424614</v>
      </c>
      <c r="H134" s="311" t="s">
        <v>85</v>
      </c>
    </row>
    <row r="135" spans="2:8">
      <c r="B135" s="293">
        <v>45517</v>
      </c>
      <c r="C135" s="311" t="s">
        <v>1042</v>
      </c>
      <c r="D135" s="311" t="s">
        <v>1043</v>
      </c>
      <c r="E135" s="311" t="s">
        <v>1044</v>
      </c>
      <c r="F135" s="311" t="s">
        <v>1045</v>
      </c>
      <c r="G135" s="311">
        <v>11355664</v>
      </c>
      <c r="H135" s="311" t="s">
        <v>85</v>
      </c>
    </row>
    <row r="136" spans="2:8">
      <c r="B136" s="293">
        <v>45516</v>
      </c>
      <c r="C136" s="311" t="s">
        <v>1007</v>
      </c>
      <c r="D136" s="311" t="s">
        <v>1007</v>
      </c>
      <c r="E136" s="311" t="s">
        <v>834</v>
      </c>
      <c r="F136" s="311" t="s">
        <v>1046</v>
      </c>
      <c r="G136" s="311">
        <v>26254763</v>
      </c>
      <c r="H136" s="311" t="s">
        <v>85</v>
      </c>
    </row>
    <row r="137" spans="2:8">
      <c r="B137" s="293">
        <v>45513</v>
      </c>
      <c r="C137" s="311" t="s">
        <v>1047</v>
      </c>
      <c r="D137" s="311" t="s">
        <v>1048</v>
      </c>
      <c r="E137" s="311" t="s">
        <v>1033</v>
      </c>
      <c r="F137" s="311" t="s">
        <v>1049</v>
      </c>
      <c r="G137" s="311">
        <v>10954753</v>
      </c>
      <c r="H137" s="311" t="s">
        <v>85</v>
      </c>
    </row>
    <row r="138" spans="2:8">
      <c r="B138" s="293">
        <v>45512</v>
      </c>
      <c r="C138" s="311" t="s">
        <v>1048</v>
      </c>
      <c r="D138" s="311" t="s">
        <v>917</v>
      </c>
      <c r="E138" s="311" t="s">
        <v>859</v>
      </c>
      <c r="F138" s="311" t="s">
        <v>1006</v>
      </c>
      <c r="G138" s="311">
        <v>16447385</v>
      </c>
      <c r="H138" s="311" t="s">
        <v>85</v>
      </c>
    </row>
    <row r="139" spans="2:8">
      <c r="B139" s="310">
        <v>45511</v>
      </c>
      <c r="C139" s="312" t="s">
        <v>1050</v>
      </c>
      <c r="D139" s="312" t="s">
        <v>1050</v>
      </c>
      <c r="E139" s="312" t="s">
        <v>1051</v>
      </c>
      <c r="F139" s="312" t="s">
        <v>966</v>
      </c>
      <c r="G139" s="312">
        <v>15556736</v>
      </c>
      <c r="H139" s="312" t="s">
        <v>1052</v>
      </c>
    </row>
    <row r="140" spans="2:8">
      <c r="B140" s="293">
        <v>45510</v>
      </c>
      <c r="C140" s="311" t="s">
        <v>1053</v>
      </c>
      <c r="D140" s="311" t="s">
        <v>1054</v>
      </c>
      <c r="E140" s="311" t="s">
        <v>1053</v>
      </c>
      <c r="F140" s="311" t="s">
        <v>1055</v>
      </c>
      <c r="G140" s="311">
        <v>18230579</v>
      </c>
      <c r="H140" s="311" t="s">
        <v>85</v>
      </c>
    </row>
    <row r="141" spans="2:8">
      <c r="B141" s="293">
        <v>45509</v>
      </c>
      <c r="C141" s="311" t="s">
        <v>1056</v>
      </c>
      <c r="D141" s="311" t="s">
        <v>1057</v>
      </c>
      <c r="E141" s="311" t="s">
        <v>1058</v>
      </c>
      <c r="F141" s="311" t="s">
        <v>1053</v>
      </c>
      <c r="G141" s="311">
        <v>42489503</v>
      </c>
      <c r="H141" s="311" t="s">
        <v>85</v>
      </c>
    </row>
    <row r="142" spans="2:8">
      <c r="B142" s="293">
        <v>45506</v>
      </c>
      <c r="C142" s="311" t="s">
        <v>1059</v>
      </c>
      <c r="D142" s="311" t="s">
        <v>1060</v>
      </c>
      <c r="E142" s="311" t="s">
        <v>1061</v>
      </c>
      <c r="F142" s="311" t="s">
        <v>1062</v>
      </c>
      <c r="G142" s="311">
        <v>24233263</v>
      </c>
      <c r="H142" s="311" t="s">
        <v>85</v>
      </c>
    </row>
    <row r="143" spans="2:8">
      <c r="B143" s="293">
        <v>45505</v>
      </c>
      <c r="C143" s="311" t="s">
        <v>1063</v>
      </c>
      <c r="D143" s="311" t="s">
        <v>1064</v>
      </c>
      <c r="E143" s="311" t="s">
        <v>1065</v>
      </c>
      <c r="F143" s="311" t="s">
        <v>1066</v>
      </c>
      <c r="G143" s="311">
        <v>28803487</v>
      </c>
      <c r="H143" s="311" t="s">
        <v>85</v>
      </c>
    </row>
    <row r="144" spans="2:8">
      <c r="B144" s="293">
        <v>45504</v>
      </c>
      <c r="C144" s="311" t="s">
        <v>1067</v>
      </c>
      <c r="D144" s="311" t="s">
        <v>1068</v>
      </c>
      <c r="E144" s="311" t="s">
        <v>994</v>
      </c>
      <c r="F144" s="311" t="s">
        <v>1069</v>
      </c>
      <c r="G144" s="311">
        <v>29727771</v>
      </c>
      <c r="H144" s="311" t="s">
        <v>85</v>
      </c>
    </row>
    <row r="145" spans="2:8">
      <c r="B145" s="293">
        <v>45503</v>
      </c>
      <c r="C145" s="311" t="s">
        <v>1070</v>
      </c>
      <c r="D145" s="311" t="s">
        <v>1071</v>
      </c>
      <c r="E145" s="311" t="s">
        <v>1070</v>
      </c>
      <c r="F145" s="311" t="s">
        <v>1072</v>
      </c>
      <c r="G145" s="311">
        <v>34447139</v>
      </c>
      <c r="H145" s="311" t="s">
        <v>85</v>
      </c>
    </row>
    <row r="146" spans="2:8">
      <c r="B146" s="293">
        <v>45502</v>
      </c>
      <c r="C146" s="311" t="s">
        <v>1073</v>
      </c>
      <c r="D146" s="311" t="s">
        <v>1074</v>
      </c>
      <c r="E146" s="311" t="s">
        <v>1075</v>
      </c>
      <c r="F146" s="311" t="s">
        <v>1076</v>
      </c>
      <c r="G146" s="311">
        <v>27751449</v>
      </c>
      <c r="H146" s="311" t="s">
        <v>85</v>
      </c>
    </row>
    <row r="147" spans="2:8">
      <c r="B147" s="293">
        <v>45499</v>
      </c>
      <c r="C147" s="311" t="s">
        <v>1077</v>
      </c>
      <c r="D147" s="311" t="s">
        <v>1078</v>
      </c>
      <c r="E147" s="311" t="s">
        <v>1079</v>
      </c>
      <c r="F147" s="311" t="s">
        <v>1080</v>
      </c>
      <c r="G147" s="311">
        <v>20381410</v>
      </c>
      <c r="H147" s="311" t="s">
        <v>85</v>
      </c>
    </row>
    <row r="148" spans="2:8">
      <c r="B148" s="293">
        <v>45498</v>
      </c>
      <c r="C148" s="311" t="s">
        <v>1081</v>
      </c>
      <c r="D148" s="311" t="s">
        <v>1080</v>
      </c>
      <c r="E148" s="311" t="s">
        <v>1082</v>
      </c>
      <c r="F148" s="311" t="s">
        <v>1083</v>
      </c>
      <c r="G148" s="311">
        <v>25973101</v>
      </c>
      <c r="H148" s="311" t="s">
        <v>85</v>
      </c>
    </row>
    <row r="149" spans="2:8">
      <c r="B149" s="293">
        <v>45497</v>
      </c>
      <c r="C149" s="311" t="s">
        <v>1084</v>
      </c>
      <c r="D149" s="311" t="s">
        <v>1085</v>
      </c>
      <c r="E149" s="311" t="s">
        <v>1086</v>
      </c>
      <c r="F149" s="311" t="s">
        <v>1087</v>
      </c>
      <c r="G149" s="311">
        <v>36868466</v>
      </c>
      <c r="H149" s="311" t="s">
        <v>85</v>
      </c>
    </row>
    <row r="150" spans="2:8">
      <c r="B150" s="293">
        <v>45496</v>
      </c>
      <c r="C150" s="311" t="s">
        <v>1088</v>
      </c>
      <c r="D150" s="311" t="s">
        <v>1089</v>
      </c>
      <c r="E150" s="311" t="s">
        <v>1090</v>
      </c>
      <c r="F150" s="311" t="s">
        <v>1091</v>
      </c>
      <c r="G150" s="311">
        <v>49882257</v>
      </c>
      <c r="H150" s="311" t="s">
        <v>85</v>
      </c>
    </row>
    <row r="151" spans="2:8">
      <c r="B151" s="293">
        <v>45495</v>
      </c>
      <c r="C151" s="311" t="s">
        <v>1092</v>
      </c>
      <c r="D151" s="311" t="s">
        <v>1093</v>
      </c>
      <c r="E151" s="311" t="s">
        <v>1094</v>
      </c>
      <c r="F151" s="311" t="s">
        <v>1095</v>
      </c>
      <c r="G151" s="311">
        <v>18715538</v>
      </c>
      <c r="H151" s="311" t="s">
        <v>85</v>
      </c>
    </row>
    <row r="152" spans="2:8">
      <c r="B152" s="293">
        <v>45492</v>
      </c>
      <c r="C152" s="311" t="s">
        <v>1096</v>
      </c>
      <c r="D152" s="311" t="s">
        <v>771</v>
      </c>
      <c r="E152" s="311" t="s">
        <v>1097</v>
      </c>
      <c r="F152" s="311" t="s">
        <v>1098</v>
      </c>
      <c r="G152" s="311">
        <v>13330099</v>
      </c>
      <c r="H152" s="311" t="s">
        <v>85</v>
      </c>
    </row>
    <row r="153" spans="2:8">
      <c r="B153" s="293">
        <v>45491</v>
      </c>
      <c r="C153" s="311" t="s">
        <v>1099</v>
      </c>
      <c r="D153" s="311" t="s">
        <v>1099</v>
      </c>
      <c r="E153" s="311" t="s">
        <v>760</v>
      </c>
      <c r="F153" s="311" t="s">
        <v>1096</v>
      </c>
      <c r="G153" s="311">
        <v>15709153</v>
      </c>
      <c r="H153" s="311" t="s">
        <v>85</v>
      </c>
    </row>
    <row r="154" spans="2:8">
      <c r="B154" s="293">
        <v>45489</v>
      </c>
      <c r="C154" s="311" t="s">
        <v>1100</v>
      </c>
      <c r="D154" s="311" t="s">
        <v>1101</v>
      </c>
      <c r="E154" s="311" t="s">
        <v>1102</v>
      </c>
      <c r="F154" s="311" t="s">
        <v>1103</v>
      </c>
      <c r="G154" s="311">
        <v>11893034</v>
      </c>
      <c r="H154" s="311" t="s">
        <v>85</v>
      </c>
    </row>
    <row r="155" spans="2:8">
      <c r="B155" s="293">
        <v>45488</v>
      </c>
      <c r="C155" s="311" t="s">
        <v>1104</v>
      </c>
      <c r="D155" s="311" t="s">
        <v>1105</v>
      </c>
      <c r="E155" s="311" t="s">
        <v>1106</v>
      </c>
      <c r="F155" s="311" t="s">
        <v>1089</v>
      </c>
      <c r="G155" s="311">
        <v>22951140</v>
      </c>
      <c r="H155" s="311" t="s">
        <v>85</v>
      </c>
    </row>
    <row r="156" spans="2:8">
      <c r="B156" s="293">
        <v>45485</v>
      </c>
      <c r="C156" s="311" t="s">
        <v>1107</v>
      </c>
      <c r="D156" s="311" t="s">
        <v>1108</v>
      </c>
      <c r="E156" s="311" t="s">
        <v>1109</v>
      </c>
      <c r="F156" s="311" t="s">
        <v>1110</v>
      </c>
      <c r="G156" s="311">
        <v>16151583</v>
      </c>
      <c r="H156" s="311" t="s">
        <v>85</v>
      </c>
    </row>
    <row r="157" spans="2:8">
      <c r="B157" s="293">
        <v>45484</v>
      </c>
      <c r="C157" s="311" t="s">
        <v>1111</v>
      </c>
      <c r="D157" s="311" t="s">
        <v>1112</v>
      </c>
      <c r="E157" s="311" t="s">
        <v>1113</v>
      </c>
      <c r="F157" s="311" t="s">
        <v>1114</v>
      </c>
      <c r="G157" s="311">
        <v>19873143</v>
      </c>
      <c r="H157" s="311" t="s">
        <v>85</v>
      </c>
    </row>
    <row r="158" spans="2:8">
      <c r="B158" s="293">
        <v>45483</v>
      </c>
      <c r="C158" s="311" t="s">
        <v>1115</v>
      </c>
      <c r="D158" s="311" t="s">
        <v>1116</v>
      </c>
      <c r="E158" s="311" t="s">
        <v>1117</v>
      </c>
      <c r="F158" s="311" t="s">
        <v>1118</v>
      </c>
      <c r="G158" s="311">
        <v>17715196</v>
      </c>
      <c r="H158" s="311" t="s">
        <v>85</v>
      </c>
    </row>
    <row r="159" spans="2:8">
      <c r="B159" s="293">
        <v>45482</v>
      </c>
      <c r="C159" s="311" t="s">
        <v>1119</v>
      </c>
      <c r="D159" s="311" t="s">
        <v>1120</v>
      </c>
      <c r="E159" s="311" t="s">
        <v>1121</v>
      </c>
      <c r="F159" s="311" t="s">
        <v>1122</v>
      </c>
      <c r="G159" s="311">
        <v>8355819</v>
      </c>
      <c r="H159" s="311" t="s">
        <v>85</v>
      </c>
    </row>
    <row r="160" spans="2:8">
      <c r="B160" s="293">
        <v>45481</v>
      </c>
      <c r="C160" s="311" t="s">
        <v>1123</v>
      </c>
      <c r="D160" s="311" t="s">
        <v>1124</v>
      </c>
      <c r="E160" s="311" t="s">
        <v>1125</v>
      </c>
      <c r="F160" s="311" t="s">
        <v>1126</v>
      </c>
      <c r="G160" s="311">
        <v>8898299</v>
      </c>
      <c r="H160" s="311" t="s">
        <v>85</v>
      </c>
    </row>
    <row r="161" spans="2:8">
      <c r="B161" s="293">
        <v>45478</v>
      </c>
      <c r="C161" s="311" t="s">
        <v>763</v>
      </c>
      <c r="D161" s="311" t="s">
        <v>1124</v>
      </c>
      <c r="E161" s="311" t="s">
        <v>1127</v>
      </c>
      <c r="F161" s="311" t="s">
        <v>1128</v>
      </c>
      <c r="G161" s="311">
        <v>15946104</v>
      </c>
      <c r="H161" s="311" t="s">
        <v>85</v>
      </c>
    </row>
    <row r="162" spans="2:8">
      <c r="B162" s="293">
        <v>45477</v>
      </c>
      <c r="C162" s="311" t="s">
        <v>1129</v>
      </c>
      <c r="D162" s="311" t="s">
        <v>1123</v>
      </c>
      <c r="E162" s="311" t="s">
        <v>1130</v>
      </c>
      <c r="F162" s="311" t="s">
        <v>1131</v>
      </c>
      <c r="G162" s="311">
        <v>14916930</v>
      </c>
      <c r="H162" s="311" t="s">
        <v>85</v>
      </c>
    </row>
    <row r="163" spans="2:8">
      <c r="B163" s="293">
        <v>45476</v>
      </c>
      <c r="C163" s="311" t="s">
        <v>785</v>
      </c>
      <c r="D163" s="311" t="s">
        <v>1132</v>
      </c>
      <c r="E163" s="311" t="s">
        <v>1133</v>
      </c>
      <c r="F163" s="311" t="s">
        <v>1134</v>
      </c>
      <c r="G163" s="311">
        <v>9207317</v>
      </c>
      <c r="H163" s="311" t="s">
        <v>85</v>
      </c>
    </row>
    <row r="164" spans="2:8">
      <c r="B164" s="293">
        <v>45475</v>
      </c>
      <c r="C164" s="311" t="s">
        <v>1135</v>
      </c>
      <c r="D164" s="311" t="s">
        <v>1135</v>
      </c>
      <c r="E164" s="311" t="s">
        <v>1136</v>
      </c>
      <c r="F164" s="311" t="s">
        <v>1137</v>
      </c>
      <c r="G164" s="311">
        <v>13702830</v>
      </c>
      <c r="H164" s="311" t="s">
        <v>85</v>
      </c>
    </row>
    <row r="165" spans="2:8">
      <c r="B165" s="293">
        <v>45474</v>
      </c>
      <c r="C165" s="311" t="s">
        <v>1138</v>
      </c>
      <c r="D165" s="311" t="s">
        <v>1139</v>
      </c>
      <c r="E165" s="311" t="s">
        <v>1140</v>
      </c>
      <c r="F165" s="311" t="s">
        <v>1141</v>
      </c>
      <c r="G165" s="311">
        <v>23389211</v>
      </c>
      <c r="H165" s="311" t="s">
        <v>85</v>
      </c>
    </row>
    <row r="166" spans="2:8">
      <c r="B166" s="293">
        <v>45471</v>
      </c>
      <c r="C166" s="311" t="s">
        <v>1142</v>
      </c>
      <c r="D166" s="311" t="s">
        <v>1143</v>
      </c>
      <c r="E166" s="311" t="s">
        <v>1088</v>
      </c>
      <c r="F166" s="311" t="s">
        <v>1144</v>
      </c>
      <c r="G166" s="311">
        <v>25141039</v>
      </c>
      <c r="H166" s="311" t="s">
        <v>85</v>
      </c>
    </row>
    <row r="167" spans="2:8">
      <c r="B167" s="293">
        <v>45470</v>
      </c>
      <c r="C167" s="311" t="s">
        <v>1145</v>
      </c>
      <c r="D167" s="311" t="s">
        <v>1146</v>
      </c>
      <c r="E167" s="311" t="s">
        <v>1147</v>
      </c>
      <c r="F167" s="311" t="s">
        <v>1110</v>
      </c>
      <c r="G167" s="311">
        <v>55378829</v>
      </c>
      <c r="H167" s="311" t="s">
        <v>85</v>
      </c>
    </row>
    <row r="168" spans="2:8">
      <c r="B168" s="293">
        <v>45469</v>
      </c>
      <c r="C168" s="311" t="s">
        <v>1148</v>
      </c>
      <c r="D168" s="311" t="s">
        <v>1149</v>
      </c>
      <c r="E168" s="311" t="s">
        <v>1150</v>
      </c>
      <c r="F168" s="311" t="s">
        <v>1145</v>
      </c>
      <c r="G168" s="311">
        <v>15918394</v>
      </c>
      <c r="H168" s="311" t="s">
        <v>85</v>
      </c>
    </row>
    <row r="169" spans="2:8">
      <c r="B169" s="293">
        <v>45468</v>
      </c>
      <c r="C169" s="311" t="s">
        <v>1151</v>
      </c>
      <c r="D169" s="311" t="s">
        <v>1152</v>
      </c>
      <c r="E169" s="311" t="s">
        <v>1153</v>
      </c>
      <c r="F169" s="311" t="s">
        <v>1154</v>
      </c>
      <c r="G169" s="311">
        <v>14983828</v>
      </c>
      <c r="H169" s="311" t="s">
        <v>85</v>
      </c>
    </row>
    <row r="170" spans="2:8">
      <c r="B170" s="293">
        <v>45467</v>
      </c>
      <c r="C170" s="311" t="s">
        <v>1155</v>
      </c>
      <c r="D170" s="311" t="s">
        <v>1098</v>
      </c>
      <c r="E170" s="311" t="s">
        <v>1156</v>
      </c>
      <c r="F170" s="311" t="s">
        <v>1157</v>
      </c>
      <c r="G170" s="311">
        <v>9335598</v>
      </c>
      <c r="H170" s="311" t="s">
        <v>85</v>
      </c>
    </row>
    <row r="171" spans="2:8">
      <c r="B171" s="293">
        <v>45464</v>
      </c>
      <c r="C171" s="311" t="s">
        <v>1158</v>
      </c>
      <c r="D171" s="311" t="s">
        <v>1159</v>
      </c>
      <c r="E171" s="311" t="s">
        <v>1160</v>
      </c>
      <c r="F171" s="311" t="s">
        <v>808</v>
      </c>
      <c r="G171" s="311">
        <v>17931844</v>
      </c>
      <c r="H171" s="311" t="s">
        <v>85</v>
      </c>
    </row>
    <row r="172" spans="2:8">
      <c r="B172" s="293">
        <v>45463</v>
      </c>
      <c r="C172" s="311" t="s">
        <v>1161</v>
      </c>
      <c r="D172" s="311" t="s">
        <v>1162</v>
      </c>
      <c r="E172" s="311" t="s">
        <v>1163</v>
      </c>
      <c r="F172" s="311" t="s">
        <v>1164</v>
      </c>
      <c r="G172" s="311">
        <v>14338604</v>
      </c>
      <c r="H172" s="311" t="s">
        <v>85</v>
      </c>
    </row>
    <row r="173" spans="2:8">
      <c r="B173" s="293">
        <v>45462</v>
      </c>
      <c r="C173" s="311" t="s">
        <v>1165</v>
      </c>
      <c r="D173" s="311" t="s">
        <v>1166</v>
      </c>
      <c r="E173" s="311" t="s">
        <v>1090</v>
      </c>
      <c r="F173" s="311" t="s">
        <v>1161</v>
      </c>
      <c r="G173" s="311">
        <v>8337334</v>
      </c>
      <c r="H173" s="311" t="s">
        <v>85</v>
      </c>
    </row>
    <row r="174" spans="2:8">
      <c r="B174" s="293">
        <v>45461</v>
      </c>
      <c r="C174" s="311" t="s">
        <v>1167</v>
      </c>
      <c r="D174" s="311" t="s">
        <v>1168</v>
      </c>
      <c r="E174" s="311" t="s">
        <v>1169</v>
      </c>
      <c r="F174" s="311" t="s">
        <v>1170</v>
      </c>
      <c r="G174" s="311">
        <v>10228382</v>
      </c>
      <c r="H174" s="311" t="s">
        <v>85</v>
      </c>
    </row>
    <row r="175" spans="2:8">
      <c r="B175" s="293">
        <v>45457</v>
      </c>
      <c r="C175" s="311" t="s">
        <v>1117</v>
      </c>
      <c r="D175" s="311" t="s">
        <v>1171</v>
      </c>
      <c r="E175" s="311" t="s">
        <v>1172</v>
      </c>
      <c r="F175" s="311" t="s">
        <v>1173</v>
      </c>
      <c r="G175" s="311">
        <v>10298434</v>
      </c>
      <c r="H175" s="311" t="s">
        <v>85</v>
      </c>
    </row>
    <row r="176" spans="2:8">
      <c r="B176" s="293">
        <v>45456</v>
      </c>
      <c r="C176" s="311" t="s">
        <v>1174</v>
      </c>
      <c r="D176" s="311" t="s">
        <v>1174</v>
      </c>
      <c r="E176" s="311" t="s">
        <v>1175</v>
      </c>
      <c r="F176" s="311" t="s">
        <v>1176</v>
      </c>
      <c r="G176" s="311">
        <v>11243702</v>
      </c>
      <c r="H176" s="311" t="s">
        <v>85</v>
      </c>
    </row>
    <row r="177" spans="2:8">
      <c r="B177" s="293">
        <v>45455</v>
      </c>
      <c r="C177" s="311" t="s">
        <v>1177</v>
      </c>
      <c r="D177" s="311" t="s">
        <v>1178</v>
      </c>
      <c r="E177" s="311" t="s">
        <v>1179</v>
      </c>
      <c r="F177" s="311" t="s">
        <v>1180</v>
      </c>
      <c r="G177" s="311">
        <v>12134524</v>
      </c>
      <c r="H177" s="311" t="s">
        <v>85</v>
      </c>
    </row>
    <row r="178" spans="2:8">
      <c r="B178" s="293">
        <v>45454</v>
      </c>
      <c r="C178" s="311" t="s">
        <v>1181</v>
      </c>
      <c r="D178" s="311" t="s">
        <v>1182</v>
      </c>
      <c r="E178" s="311" t="s">
        <v>1162</v>
      </c>
      <c r="F178" s="311" t="s">
        <v>1183</v>
      </c>
      <c r="G178" s="311">
        <v>11235777</v>
      </c>
      <c r="H178" s="311" t="s">
        <v>85</v>
      </c>
    </row>
    <row r="179" spans="2:8">
      <c r="B179" s="293">
        <v>45453</v>
      </c>
      <c r="C179" s="311" t="s">
        <v>1184</v>
      </c>
      <c r="D179" s="311" t="s">
        <v>1185</v>
      </c>
      <c r="E179" s="311" t="s">
        <v>1186</v>
      </c>
      <c r="F179" s="311" t="s">
        <v>1162</v>
      </c>
      <c r="G179" s="311">
        <v>16072588</v>
      </c>
      <c r="H179" s="311" t="s">
        <v>85</v>
      </c>
    </row>
    <row r="180" spans="2:8">
      <c r="B180" s="293">
        <v>45450</v>
      </c>
      <c r="C180" s="311" t="s">
        <v>1187</v>
      </c>
      <c r="D180" s="311" t="s">
        <v>1188</v>
      </c>
      <c r="E180" s="311" t="s">
        <v>1189</v>
      </c>
      <c r="F180" s="311" t="s">
        <v>1190</v>
      </c>
      <c r="G180" s="311">
        <v>23930193</v>
      </c>
      <c r="H180" s="311" t="s">
        <v>85</v>
      </c>
    </row>
    <row r="181" spans="2:8">
      <c r="B181" s="293">
        <v>45449</v>
      </c>
      <c r="C181" s="311" t="s">
        <v>1191</v>
      </c>
      <c r="D181" s="311" t="s">
        <v>1192</v>
      </c>
      <c r="E181" s="311" t="s">
        <v>1193</v>
      </c>
      <c r="F181" s="311" t="s">
        <v>1194</v>
      </c>
      <c r="G181" s="311">
        <v>33171039</v>
      </c>
      <c r="H181" s="311" t="s">
        <v>85</v>
      </c>
    </row>
    <row r="182" spans="2:8">
      <c r="B182" s="293">
        <v>45448</v>
      </c>
      <c r="C182" s="311" t="s">
        <v>1195</v>
      </c>
      <c r="D182" s="311" t="s">
        <v>1196</v>
      </c>
      <c r="E182" s="311" t="s">
        <v>1197</v>
      </c>
      <c r="F182" s="311" t="s">
        <v>1198</v>
      </c>
      <c r="G182" s="311">
        <v>46418629</v>
      </c>
      <c r="H182" s="311" t="s">
        <v>85</v>
      </c>
    </row>
    <row r="183" spans="2:8">
      <c r="B183" s="293">
        <v>45447</v>
      </c>
      <c r="C183" s="311" t="s">
        <v>1199</v>
      </c>
      <c r="D183" s="311" t="s">
        <v>1199</v>
      </c>
      <c r="E183" s="311" t="s">
        <v>1200</v>
      </c>
      <c r="F183" s="311" t="s">
        <v>1201</v>
      </c>
      <c r="G183" s="311">
        <v>84042244</v>
      </c>
      <c r="H183" s="311" t="s">
        <v>85</v>
      </c>
    </row>
    <row r="184" spans="2:8">
      <c r="B184" s="293">
        <v>45446</v>
      </c>
      <c r="C184" s="311" t="s">
        <v>1202</v>
      </c>
      <c r="D184" s="311" t="s">
        <v>1203</v>
      </c>
      <c r="E184" s="311" t="s">
        <v>1204</v>
      </c>
      <c r="F184" s="311" t="s">
        <v>1205</v>
      </c>
      <c r="G184" s="311">
        <v>39261174</v>
      </c>
      <c r="H184" s="311" t="s">
        <v>85</v>
      </c>
    </row>
    <row r="185" spans="2:8">
      <c r="B185" s="293">
        <v>45443</v>
      </c>
      <c r="C185" s="311" t="s">
        <v>1206</v>
      </c>
      <c r="D185" s="311" t="s">
        <v>1207</v>
      </c>
      <c r="E185" s="311" t="s">
        <v>1208</v>
      </c>
      <c r="F185" s="311" t="s">
        <v>1209</v>
      </c>
      <c r="G185" s="311">
        <v>30515612</v>
      </c>
      <c r="H185" s="311" t="s">
        <v>85</v>
      </c>
    </row>
    <row r="186" spans="2:8">
      <c r="B186" s="293">
        <v>45442</v>
      </c>
      <c r="C186" s="311" t="s">
        <v>1210</v>
      </c>
      <c r="D186" s="311" t="s">
        <v>1211</v>
      </c>
      <c r="E186" s="311" t="s">
        <v>1212</v>
      </c>
      <c r="F186" s="311" t="s">
        <v>1213</v>
      </c>
      <c r="G186" s="311">
        <v>14425073</v>
      </c>
      <c r="H186" s="311" t="s">
        <v>85</v>
      </c>
    </row>
    <row r="187" spans="2:8">
      <c r="B187" s="293">
        <v>45441</v>
      </c>
      <c r="C187" s="311" t="s">
        <v>1214</v>
      </c>
      <c r="D187" s="311" t="s">
        <v>1215</v>
      </c>
      <c r="E187" s="311" t="s">
        <v>1216</v>
      </c>
      <c r="F187" s="311" t="s">
        <v>1217</v>
      </c>
      <c r="G187" s="311">
        <v>18146672</v>
      </c>
      <c r="H187" s="311" t="s">
        <v>85</v>
      </c>
    </row>
    <row r="188" spans="2:8">
      <c r="B188" s="293">
        <v>45440</v>
      </c>
      <c r="C188" s="311" t="s">
        <v>1135</v>
      </c>
      <c r="D188" s="311" t="s">
        <v>1218</v>
      </c>
      <c r="E188" s="311" t="s">
        <v>1147</v>
      </c>
      <c r="F188" s="311" t="s">
        <v>1179</v>
      </c>
      <c r="G188" s="311">
        <v>10200096</v>
      </c>
      <c r="H188" s="311" t="s">
        <v>85</v>
      </c>
    </row>
    <row r="189" spans="2:8">
      <c r="B189" s="293">
        <v>45439</v>
      </c>
      <c r="C189" s="311" t="s">
        <v>1219</v>
      </c>
      <c r="D189" s="311" t="s">
        <v>1220</v>
      </c>
      <c r="E189" s="311" t="s">
        <v>1221</v>
      </c>
      <c r="F189" s="311" t="s">
        <v>1170</v>
      </c>
      <c r="G189" s="311">
        <v>21891930</v>
      </c>
      <c r="H189" s="311" t="s">
        <v>85</v>
      </c>
    </row>
    <row r="190" spans="2:8">
      <c r="B190" s="293">
        <v>45436</v>
      </c>
      <c r="C190" s="311" t="s">
        <v>1222</v>
      </c>
      <c r="D190" s="311" t="s">
        <v>1223</v>
      </c>
      <c r="E190" s="311" t="s">
        <v>1169</v>
      </c>
      <c r="F190" s="311" t="s">
        <v>1224</v>
      </c>
      <c r="G190" s="311">
        <v>13317821</v>
      </c>
      <c r="H190" s="311" t="s">
        <v>85</v>
      </c>
    </row>
    <row r="191" spans="2:8">
      <c r="B191" s="293">
        <v>45435</v>
      </c>
      <c r="C191" s="311" t="s">
        <v>1121</v>
      </c>
      <c r="D191" s="311" t="s">
        <v>1225</v>
      </c>
      <c r="E191" s="311" t="s">
        <v>1226</v>
      </c>
      <c r="F191" s="311" t="s">
        <v>1227</v>
      </c>
      <c r="G191" s="311">
        <v>15370357</v>
      </c>
      <c r="H191" s="311" t="s">
        <v>85</v>
      </c>
    </row>
    <row r="192" spans="2:8">
      <c r="B192" s="293">
        <v>45434</v>
      </c>
      <c r="C192" s="311" t="s">
        <v>1228</v>
      </c>
      <c r="D192" s="311" t="s">
        <v>1229</v>
      </c>
      <c r="E192" s="311" t="s">
        <v>805</v>
      </c>
      <c r="F192" s="311" t="s">
        <v>1230</v>
      </c>
      <c r="G192" s="311">
        <v>14001806</v>
      </c>
      <c r="H192" s="311" t="s">
        <v>85</v>
      </c>
    </row>
    <row r="193" spans="2:8">
      <c r="B193" s="293">
        <v>45433</v>
      </c>
      <c r="C193" s="311" t="s">
        <v>1231</v>
      </c>
      <c r="D193" s="311" t="s">
        <v>1232</v>
      </c>
      <c r="E193" s="311" t="s">
        <v>1233</v>
      </c>
      <c r="F193" s="311" t="s">
        <v>1109</v>
      </c>
      <c r="G193" s="311">
        <v>10939593</v>
      </c>
      <c r="H193" s="311" t="s">
        <v>85</v>
      </c>
    </row>
    <row r="194" spans="2:8">
      <c r="B194" s="293">
        <v>45429</v>
      </c>
      <c r="C194" s="311" t="s">
        <v>1234</v>
      </c>
      <c r="D194" s="311" t="s">
        <v>1235</v>
      </c>
      <c r="E194" s="311" t="s">
        <v>1236</v>
      </c>
      <c r="F194" s="311" t="s">
        <v>1237</v>
      </c>
      <c r="G194" s="311">
        <v>8509179</v>
      </c>
      <c r="H194" s="311" t="s">
        <v>85</v>
      </c>
    </row>
    <row r="195" spans="2:8">
      <c r="B195" s="293">
        <v>45428</v>
      </c>
      <c r="C195" s="311" t="s">
        <v>1238</v>
      </c>
      <c r="D195" s="311" t="s">
        <v>1238</v>
      </c>
      <c r="E195" s="311" t="s">
        <v>1239</v>
      </c>
      <c r="F195" s="311" t="s">
        <v>1240</v>
      </c>
      <c r="G195" s="311">
        <v>13114162</v>
      </c>
      <c r="H195" s="311" t="s">
        <v>85</v>
      </c>
    </row>
    <row r="196" spans="2:8">
      <c r="B196" s="293">
        <v>45427</v>
      </c>
      <c r="C196" s="311" t="s">
        <v>1241</v>
      </c>
      <c r="D196" s="311" t="s">
        <v>1242</v>
      </c>
      <c r="E196" s="311" t="s">
        <v>1243</v>
      </c>
      <c r="F196" s="311" t="s">
        <v>1244</v>
      </c>
      <c r="G196" s="311">
        <v>8538183</v>
      </c>
      <c r="H196" s="311" t="s">
        <v>85</v>
      </c>
    </row>
    <row r="197" spans="2:8">
      <c r="B197" s="293">
        <v>45426</v>
      </c>
      <c r="C197" s="311" t="s">
        <v>1245</v>
      </c>
      <c r="D197" s="311" t="s">
        <v>1246</v>
      </c>
      <c r="E197" s="311" t="s">
        <v>1247</v>
      </c>
      <c r="F197" s="311" t="s">
        <v>1248</v>
      </c>
      <c r="G197" s="311">
        <v>10891985</v>
      </c>
      <c r="H197" s="311" t="s">
        <v>85</v>
      </c>
    </row>
    <row r="198" spans="2:8">
      <c r="B198" s="293">
        <v>45425</v>
      </c>
      <c r="C198" s="311" t="s">
        <v>1208</v>
      </c>
      <c r="D198" s="311" t="s">
        <v>1249</v>
      </c>
      <c r="E198" s="311" t="s">
        <v>1250</v>
      </c>
      <c r="F198" s="311" t="s">
        <v>1251</v>
      </c>
      <c r="G198" s="311">
        <v>10691781</v>
      </c>
      <c r="H198" s="311" t="s">
        <v>85</v>
      </c>
    </row>
    <row r="199" spans="2:8">
      <c r="B199" s="293">
        <v>45422</v>
      </c>
      <c r="C199" s="311" t="s">
        <v>1252</v>
      </c>
      <c r="D199" s="311" t="s">
        <v>1253</v>
      </c>
      <c r="E199" s="311" t="s">
        <v>1254</v>
      </c>
      <c r="F199" s="311" t="s">
        <v>1208</v>
      </c>
      <c r="G199" s="311">
        <v>11699095</v>
      </c>
      <c r="H199" s="311" t="s">
        <v>85</v>
      </c>
    </row>
    <row r="200" spans="2:8">
      <c r="B200" s="293">
        <v>45421</v>
      </c>
      <c r="C200" s="311" t="s">
        <v>1255</v>
      </c>
      <c r="D200" s="311" t="s">
        <v>1256</v>
      </c>
      <c r="E200" s="311" t="s">
        <v>1257</v>
      </c>
      <c r="F200" s="311" t="s">
        <v>1258</v>
      </c>
      <c r="G200" s="311">
        <v>9043486</v>
      </c>
      <c r="H200" s="311" t="s">
        <v>85</v>
      </c>
    </row>
    <row r="201" spans="2:8">
      <c r="B201" s="293">
        <v>45420</v>
      </c>
      <c r="C201" s="311" t="s">
        <v>1259</v>
      </c>
      <c r="D201" s="311" t="s">
        <v>1260</v>
      </c>
      <c r="E201" s="311" t="s">
        <v>1259</v>
      </c>
      <c r="F201" s="311" t="s">
        <v>1261</v>
      </c>
      <c r="G201" s="311">
        <v>9595776</v>
      </c>
      <c r="H201" s="311" t="s">
        <v>85</v>
      </c>
    </row>
    <row r="202" spans="2:8">
      <c r="B202" s="293">
        <v>45419</v>
      </c>
      <c r="C202" s="311" t="s">
        <v>1262</v>
      </c>
      <c r="D202" s="311" t="s">
        <v>1263</v>
      </c>
      <c r="E202" s="311" t="s">
        <v>1264</v>
      </c>
      <c r="F202" s="311" t="s">
        <v>1265</v>
      </c>
      <c r="G202" s="311">
        <v>10028071</v>
      </c>
      <c r="H202" s="311" t="s">
        <v>85</v>
      </c>
    </row>
    <row r="203" spans="2:8">
      <c r="B203" s="293">
        <v>45418</v>
      </c>
      <c r="C203" s="311" t="s">
        <v>1140</v>
      </c>
      <c r="D203" s="311" t="s">
        <v>1266</v>
      </c>
      <c r="E203" s="311" t="s">
        <v>1267</v>
      </c>
      <c r="F203" s="311" t="s">
        <v>1268</v>
      </c>
      <c r="G203" s="311">
        <v>15319437</v>
      </c>
      <c r="H203" s="311" t="s">
        <v>85</v>
      </c>
    </row>
    <row r="204" spans="2:8">
      <c r="B204" s="293">
        <v>45415</v>
      </c>
      <c r="C204" s="311" t="s">
        <v>1227</v>
      </c>
      <c r="D204" s="311" t="s">
        <v>1269</v>
      </c>
      <c r="E204" s="311" t="s">
        <v>1236</v>
      </c>
      <c r="F204" s="311" t="s">
        <v>1270</v>
      </c>
      <c r="G204" s="311">
        <v>26844664</v>
      </c>
      <c r="H204" s="311" t="s">
        <v>85</v>
      </c>
    </row>
    <row r="205" spans="2:8">
      <c r="B205" s="293">
        <v>45414</v>
      </c>
      <c r="C205" s="311" t="s">
        <v>1271</v>
      </c>
      <c r="D205" s="311" t="s">
        <v>1135</v>
      </c>
      <c r="E205" s="311" t="s">
        <v>1271</v>
      </c>
      <c r="F205" s="311" t="s">
        <v>1272</v>
      </c>
      <c r="G205" s="311">
        <v>27892188</v>
      </c>
      <c r="H205" s="311" t="s">
        <v>85</v>
      </c>
    </row>
    <row r="206" spans="2:8">
      <c r="B206" s="293">
        <v>45412</v>
      </c>
      <c r="C206" s="311" t="s">
        <v>1270</v>
      </c>
      <c r="D206" s="311" t="s">
        <v>1237</v>
      </c>
      <c r="E206" s="311" t="s">
        <v>1273</v>
      </c>
      <c r="F206" s="311" t="s">
        <v>1271</v>
      </c>
      <c r="G206" s="311">
        <v>14566548</v>
      </c>
      <c r="H206" s="311" t="s">
        <v>85</v>
      </c>
    </row>
    <row r="207" spans="2:8">
      <c r="B207" s="293">
        <v>45411</v>
      </c>
      <c r="C207" s="311" t="s">
        <v>1213</v>
      </c>
      <c r="D207" s="311" t="s">
        <v>1274</v>
      </c>
      <c r="E207" s="311" t="s">
        <v>1275</v>
      </c>
      <c r="F207" s="311" t="s">
        <v>1148</v>
      </c>
      <c r="G207" s="311">
        <v>13652173</v>
      </c>
      <c r="H207" s="311" t="s">
        <v>85</v>
      </c>
    </row>
    <row r="208" spans="2:8">
      <c r="B208" s="293">
        <v>45408</v>
      </c>
      <c r="C208" s="311" t="s">
        <v>1276</v>
      </c>
      <c r="D208" s="311" t="s">
        <v>1277</v>
      </c>
      <c r="E208" s="311" t="s">
        <v>1278</v>
      </c>
      <c r="F208" s="311" t="s">
        <v>1249</v>
      </c>
      <c r="G208" s="311">
        <v>10986589</v>
      </c>
      <c r="H208" s="311" t="s">
        <v>85</v>
      </c>
    </row>
    <row r="209" spans="2:8">
      <c r="B209" s="293">
        <v>45407</v>
      </c>
      <c r="C209" s="311" t="s">
        <v>1279</v>
      </c>
      <c r="D209" s="311" t="s">
        <v>1190</v>
      </c>
      <c r="E209" s="311" t="s">
        <v>1280</v>
      </c>
      <c r="F209" s="311" t="s">
        <v>1281</v>
      </c>
      <c r="G209" s="311">
        <v>19865014</v>
      </c>
      <c r="H209" s="311" t="s">
        <v>85</v>
      </c>
    </row>
    <row r="210" spans="2:8">
      <c r="B210" s="293">
        <v>45406</v>
      </c>
      <c r="C210" s="311" t="s">
        <v>1282</v>
      </c>
      <c r="D210" s="311" t="s">
        <v>1283</v>
      </c>
      <c r="E210" s="311" t="s">
        <v>1284</v>
      </c>
      <c r="F210" s="311" t="s">
        <v>1285</v>
      </c>
      <c r="G210" s="311">
        <v>11132307</v>
      </c>
      <c r="H210" s="311" t="s">
        <v>85</v>
      </c>
    </row>
    <row r="211" spans="2:8">
      <c r="B211" s="293">
        <v>45405</v>
      </c>
      <c r="C211" s="311" t="s">
        <v>1286</v>
      </c>
      <c r="D211" s="311" t="s">
        <v>1287</v>
      </c>
      <c r="E211" s="311" t="s">
        <v>1288</v>
      </c>
      <c r="F211" s="311" t="s">
        <v>1289</v>
      </c>
      <c r="G211" s="311">
        <v>14651106</v>
      </c>
      <c r="H211" s="311" t="s">
        <v>85</v>
      </c>
    </row>
    <row r="212" spans="2:8">
      <c r="B212" s="293">
        <v>45404</v>
      </c>
      <c r="C212" s="311" t="s">
        <v>1278</v>
      </c>
      <c r="D212" s="311" t="s">
        <v>1278</v>
      </c>
      <c r="E212" s="311" t="s">
        <v>1290</v>
      </c>
      <c r="F212" s="311" t="s">
        <v>1291</v>
      </c>
      <c r="G212" s="311">
        <v>37382916</v>
      </c>
      <c r="H212" s="311" t="s">
        <v>85</v>
      </c>
    </row>
    <row r="213" spans="2:8">
      <c r="B213" s="293">
        <v>45401</v>
      </c>
      <c r="C213" s="311" t="s">
        <v>1292</v>
      </c>
      <c r="D213" s="311" t="s">
        <v>1293</v>
      </c>
      <c r="E213" s="311" t="s">
        <v>1294</v>
      </c>
      <c r="F213" s="311" t="s">
        <v>1245</v>
      </c>
      <c r="G213" s="311">
        <v>12867942</v>
      </c>
      <c r="H213" s="311" t="s">
        <v>85</v>
      </c>
    </row>
    <row r="214" spans="2:8">
      <c r="B214" s="293">
        <v>45400</v>
      </c>
      <c r="C214" s="311" t="s">
        <v>1295</v>
      </c>
      <c r="D214" s="311" t="s">
        <v>1296</v>
      </c>
      <c r="E214" s="311" t="s">
        <v>1297</v>
      </c>
      <c r="F214" s="311" t="s">
        <v>1298</v>
      </c>
      <c r="G214" s="311">
        <v>22966560</v>
      </c>
      <c r="H214" s="311" t="s">
        <v>85</v>
      </c>
    </row>
    <row r="215" spans="2:8">
      <c r="B215" s="293">
        <v>45398</v>
      </c>
      <c r="C215" s="311" t="s">
        <v>1299</v>
      </c>
      <c r="D215" s="311" t="s">
        <v>1300</v>
      </c>
      <c r="E215" s="311" t="s">
        <v>1301</v>
      </c>
      <c r="F215" s="311" t="s">
        <v>1302</v>
      </c>
      <c r="G215" s="311">
        <v>15328939</v>
      </c>
      <c r="H215" s="311" t="s">
        <v>85</v>
      </c>
    </row>
    <row r="216" spans="2:8">
      <c r="B216" s="293">
        <v>45397</v>
      </c>
      <c r="C216" s="311" t="s">
        <v>1208</v>
      </c>
      <c r="D216" s="311" t="s">
        <v>1303</v>
      </c>
      <c r="E216" s="311" t="s">
        <v>1304</v>
      </c>
      <c r="F216" s="311" t="s">
        <v>1305</v>
      </c>
      <c r="G216" s="311">
        <v>18126999</v>
      </c>
      <c r="H216" s="311" t="s">
        <v>85</v>
      </c>
    </row>
    <row r="217" spans="2:8">
      <c r="B217" s="293">
        <v>45394</v>
      </c>
      <c r="C217" s="311" t="s">
        <v>1161</v>
      </c>
      <c r="D217" s="311" t="s">
        <v>1306</v>
      </c>
      <c r="E217" s="311" t="s">
        <v>1299</v>
      </c>
      <c r="F217" s="311" t="s">
        <v>1307</v>
      </c>
      <c r="G217" s="311">
        <v>30924494</v>
      </c>
      <c r="H217" s="311" t="s">
        <v>85</v>
      </c>
    </row>
    <row r="218" spans="2:8">
      <c r="B218" s="293">
        <v>45392</v>
      </c>
      <c r="C218" s="311" t="s">
        <v>1147</v>
      </c>
      <c r="D218" s="311" t="s">
        <v>1308</v>
      </c>
      <c r="E218" s="311" t="s">
        <v>1244</v>
      </c>
      <c r="F218" s="311" t="s">
        <v>1161</v>
      </c>
      <c r="G218" s="311">
        <v>12886638</v>
      </c>
      <c r="H218" s="311" t="s">
        <v>85</v>
      </c>
    </row>
    <row r="219" spans="2:8">
      <c r="B219" s="293">
        <v>45391</v>
      </c>
      <c r="C219" s="311" t="s">
        <v>1184</v>
      </c>
      <c r="D219" s="311" t="s">
        <v>1149</v>
      </c>
      <c r="E219" s="311" t="s">
        <v>1236</v>
      </c>
      <c r="F219" s="311" t="s">
        <v>1097</v>
      </c>
      <c r="G219" s="311">
        <v>10010148</v>
      </c>
      <c r="H219" s="311" t="s">
        <v>85</v>
      </c>
    </row>
    <row r="220" spans="2:8">
      <c r="B220" s="293">
        <v>45390</v>
      </c>
      <c r="C220" s="311" t="s">
        <v>1309</v>
      </c>
      <c r="D220" s="311" t="s">
        <v>1303</v>
      </c>
      <c r="E220" s="311" t="s">
        <v>1310</v>
      </c>
      <c r="F220" s="311" t="s">
        <v>1242</v>
      </c>
      <c r="G220" s="311">
        <v>11447140</v>
      </c>
      <c r="H220" s="311" t="s">
        <v>85</v>
      </c>
    </row>
    <row r="221" spans="2:8">
      <c r="B221" s="293">
        <v>45387</v>
      </c>
      <c r="C221" s="311" t="s">
        <v>1311</v>
      </c>
      <c r="D221" s="311" t="s">
        <v>1312</v>
      </c>
      <c r="E221" s="311" t="s">
        <v>1313</v>
      </c>
      <c r="F221" s="311" t="s">
        <v>1314</v>
      </c>
      <c r="G221" s="311">
        <v>11208130</v>
      </c>
      <c r="H221" s="311" t="s">
        <v>85</v>
      </c>
    </row>
    <row r="222" spans="2:8">
      <c r="B222" s="293">
        <v>45386</v>
      </c>
      <c r="C222" s="311" t="s">
        <v>1278</v>
      </c>
      <c r="D222" s="311" t="s">
        <v>1315</v>
      </c>
      <c r="E222" s="311" t="s">
        <v>1316</v>
      </c>
      <c r="F222" s="311" t="s">
        <v>1317</v>
      </c>
      <c r="G222" s="311">
        <v>28962927</v>
      </c>
      <c r="H222" s="311" t="s">
        <v>85</v>
      </c>
    </row>
    <row r="223" spans="2:8">
      <c r="B223" s="293">
        <v>45385</v>
      </c>
      <c r="C223" s="311" t="s">
        <v>1318</v>
      </c>
      <c r="D223" s="311" t="s">
        <v>1319</v>
      </c>
      <c r="E223" s="311" t="s">
        <v>1320</v>
      </c>
      <c r="F223" s="311" t="s">
        <v>1321</v>
      </c>
      <c r="G223" s="311">
        <v>21679943</v>
      </c>
      <c r="H223" s="311" t="s">
        <v>85</v>
      </c>
    </row>
    <row r="224" spans="2:8">
      <c r="B224" s="293">
        <v>45384</v>
      </c>
      <c r="C224" s="311" t="s">
        <v>1294</v>
      </c>
      <c r="D224" s="311" t="s">
        <v>1322</v>
      </c>
      <c r="E224" s="311" t="s">
        <v>1323</v>
      </c>
      <c r="F224" s="311" t="s">
        <v>724</v>
      </c>
      <c r="G224" s="311">
        <v>9745257</v>
      </c>
      <c r="H224" s="311" t="s">
        <v>85</v>
      </c>
    </row>
    <row r="225" spans="2:8">
      <c r="B225" s="293">
        <v>45383</v>
      </c>
      <c r="C225" s="311" t="s">
        <v>1324</v>
      </c>
      <c r="D225" s="311" t="s">
        <v>1325</v>
      </c>
      <c r="E225" s="311" t="s">
        <v>1326</v>
      </c>
      <c r="F225" s="311" t="s">
        <v>1327</v>
      </c>
      <c r="G225" s="311">
        <v>8580656</v>
      </c>
      <c r="H225" s="311" t="s">
        <v>85</v>
      </c>
    </row>
    <row r="226" spans="2:8">
      <c r="B226" s="293">
        <v>45379</v>
      </c>
      <c r="C226" s="311" t="s">
        <v>1328</v>
      </c>
      <c r="D226" s="311" t="s">
        <v>1195</v>
      </c>
      <c r="E226" s="311" t="s">
        <v>1329</v>
      </c>
      <c r="F226" s="311" t="s">
        <v>1330</v>
      </c>
      <c r="G226" s="311">
        <v>19868037</v>
      </c>
      <c r="H226" s="311" t="s">
        <v>85</v>
      </c>
    </row>
    <row r="227" spans="2:8">
      <c r="B227" s="293">
        <v>45378</v>
      </c>
      <c r="C227" s="311" t="s">
        <v>1331</v>
      </c>
      <c r="D227" s="311" t="s">
        <v>1332</v>
      </c>
      <c r="E227" s="311" t="s">
        <v>1333</v>
      </c>
      <c r="F227" s="311" t="s">
        <v>1334</v>
      </c>
      <c r="G227" s="311">
        <v>45209520</v>
      </c>
      <c r="H227" s="311" t="s">
        <v>85</v>
      </c>
    </row>
    <row r="228" spans="2:8">
      <c r="B228" s="293">
        <v>45377</v>
      </c>
      <c r="C228" s="311" t="s">
        <v>1335</v>
      </c>
      <c r="D228" s="311" t="s">
        <v>1329</v>
      </c>
      <c r="E228" s="311" t="s">
        <v>1335</v>
      </c>
      <c r="F228" s="311" t="s">
        <v>1336</v>
      </c>
      <c r="G228" s="311">
        <v>11208959</v>
      </c>
      <c r="H228" s="311" t="s">
        <v>85</v>
      </c>
    </row>
    <row r="229" spans="2:8">
      <c r="B229" s="293">
        <v>45373</v>
      </c>
      <c r="C229" s="311" t="s">
        <v>1337</v>
      </c>
      <c r="D229" s="311" t="s">
        <v>1338</v>
      </c>
      <c r="E229" s="311" t="s">
        <v>1339</v>
      </c>
      <c r="F229" s="311" t="s">
        <v>1340</v>
      </c>
      <c r="G229" s="311">
        <v>14709219</v>
      </c>
      <c r="H229" s="311" t="s">
        <v>85</v>
      </c>
    </row>
    <row r="230" spans="2:8">
      <c r="B230" s="293">
        <v>45372</v>
      </c>
      <c r="C230" s="311" t="s">
        <v>1341</v>
      </c>
      <c r="D230" s="311" t="s">
        <v>1342</v>
      </c>
      <c r="E230" s="311" t="s">
        <v>1343</v>
      </c>
      <c r="F230" s="311" t="s">
        <v>1344</v>
      </c>
      <c r="G230" s="311">
        <v>23370426</v>
      </c>
      <c r="H230" s="311" t="s">
        <v>85</v>
      </c>
    </row>
    <row r="231" spans="2:8">
      <c r="B231" s="293">
        <v>45371</v>
      </c>
      <c r="C231" s="311" t="s">
        <v>1345</v>
      </c>
      <c r="D231" s="311" t="s">
        <v>1346</v>
      </c>
      <c r="E231" s="311" t="s">
        <v>1347</v>
      </c>
      <c r="F231" s="311" t="s">
        <v>1348</v>
      </c>
      <c r="G231" s="311">
        <v>10026655</v>
      </c>
      <c r="H231" s="311" t="s">
        <v>85</v>
      </c>
    </row>
    <row r="232" spans="2:8">
      <c r="B232" s="293">
        <v>45370</v>
      </c>
      <c r="C232" s="311" t="s">
        <v>1349</v>
      </c>
      <c r="D232" s="311" t="s">
        <v>1350</v>
      </c>
      <c r="E232" s="311" t="s">
        <v>1351</v>
      </c>
      <c r="F232" s="311" t="s">
        <v>599</v>
      </c>
      <c r="G232" s="311">
        <v>13388060</v>
      </c>
      <c r="H232" s="311" t="s">
        <v>85</v>
      </c>
    </row>
    <row r="233" spans="2:8">
      <c r="B233" s="293">
        <v>45369</v>
      </c>
      <c r="C233" s="311" t="s">
        <v>1352</v>
      </c>
      <c r="D233" s="311" t="s">
        <v>1353</v>
      </c>
      <c r="E233" s="311" t="s">
        <v>1354</v>
      </c>
      <c r="F233" s="311" t="s">
        <v>1355</v>
      </c>
      <c r="G233" s="311">
        <v>13690352</v>
      </c>
      <c r="H233" s="311" t="s">
        <v>85</v>
      </c>
    </row>
    <row r="234" spans="2:8">
      <c r="B234" s="293">
        <v>45366</v>
      </c>
      <c r="C234" s="311" t="s">
        <v>1356</v>
      </c>
      <c r="D234" s="311" t="s">
        <v>1357</v>
      </c>
      <c r="E234" s="311" t="s">
        <v>1358</v>
      </c>
      <c r="F234" s="311" t="s">
        <v>1359</v>
      </c>
      <c r="G234" s="311">
        <v>43285007</v>
      </c>
      <c r="H234" s="311" t="s">
        <v>85</v>
      </c>
    </row>
    <row r="235" spans="2:8">
      <c r="B235" s="293">
        <v>45365</v>
      </c>
      <c r="C235" s="311" t="s">
        <v>1360</v>
      </c>
      <c r="D235" s="311" t="s">
        <v>1361</v>
      </c>
      <c r="E235" s="311" t="s">
        <v>1362</v>
      </c>
      <c r="F235" s="311" t="s">
        <v>1363</v>
      </c>
      <c r="G235" s="311">
        <v>20859127</v>
      </c>
      <c r="H235" s="311" t="s">
        <v>85</v>
      </c>
    </row>
    <row r="236" spans="2:8">
      <c r="B236" s="293">
        <v>45364</v>
      </c>
      <c r="C236" s="311" t="s">
        <v>1364</v>
      </c>
      <c r="D236" s="311" t="s">
        <v>1365</v>
      </c>
      <c r="E236" s="311" t="s">
        <v>1366</v>
      </c>
      <c r="F236" s="311" t="s">
        <v>1367</v>
      </c>
      <c r="G236" s="311">
        <v>23722232</v>
      </c>
      <c r="H236" s="311" t="s">
        <v>85</v>
      </c>
    </row>
    <row r="237" spans="2:8">
      <c r="B237" s="293">
        <v>45363</v>
      </c>
      <c r="C237" s="311" t="s">
        <v>1368</v>
      </c>
      <c r="D237" s="311" t="s">
        <v>1369</v>
      </c>
      <c r="E237" s="311" t="s">
        <v>1370</v>
      </c>
      <c r="F237" s="311" t="s">
        <v>1371</v>
      </c>
      <c r="G237" s="311">
        <v>9637912</v>
      </c>
      <c r="H237" s="311" t="s">
        <v>85</v>
      </c>
    </row>
    <row r="238" spans="2:8">
      <c r="B238" s="293">
        <v>45362</v>
      </c>
      <c r="C238" s="311" t="s">
        <v>1372</v>
      </c>
      <c r="D238" s="311" t="s">
        <v>1283</v>
      </c>
      <c r="E238" s="311" t="s">
        <v>1373</v>
      </c>
      <c r="F238" s="311" t="s">
        <v>1374</v>
      </c>
      <c r="G238" s="311">
        <v>10664917</v>
      </c>
      <c r="H238" s="311" t="s">
        <v>85</v>
      </c>
    </row>
    <row r="239" spans="2:8">
      <c r="B239" s="293">
        <v>45358</v>
      </c>
      <c r="C239" s="311" t="s">
        <v>1187</v>
      </c>
      <c r="D239" s="311" t="s">
        <v>1375</v>
      </c>
      <c r="E239" s="311" t="s">
        <v>1376</v>
      </c>
      <c r="F239" s="311" t="s">
        <v>1377</v>
      </c>
      <c r="G239" s="311">
        <v>9172926</v>
      </c>
      <c r="H239" s="311" t="s">
        <v>85</v>
      </c>
    </row>
    <row r="240" spans="2:8">
      <c r="B240" s="293">
        <v>45357</v>
      </c>
      <c r="C240" s="311" t="s">
        <v>1378</v>
      </c>
      <c r="D240" s="311" t="s">
        <v>1378</v>
      </c>
      <c r="E240" s="311" t="s">
        <v>1193</v>
      </c>
      <c r="F240" s="311" t="s">
        <v>1379</v>
      </c>
      <c r="G240" s="311">
        <v>13120921</v>
      </c>
      <c r="H240" s="311" t="s">
        <v>85</v>
      </c>
    </row>
    <row r="241" spans="2:8">
      <c r="B241" s="293">
        <v>45356</v>
      </c>
      <c r="C241" s="311" t="s">
        <v>1380</v>
      </c>
      <c r="D241" s="311" t="s">
        <v>1158</v>
      </c>
      <c r="E241" s="311" t="s">
        <v>1381</v>
      </c>
      <c r="F241" s="311" t="s">
        <v>1262</v>
      </c>
      <c r="G241" s="311">
        <v>15918221</v>
      </c>
      <c r="H241" s="311" t="s">
        <v>85</v>
      </c>
    </row>
    <row r="242" spans="2:8">
      <c r="B242" s="293">
        <v>45355</v>
      </c>
      <c r="C242" s="311" t="s">
        <v>1368</v>
      </c>
      <c r="D242" s="311" t="s">
        <v>1382</v>
      </c>
      <c r="E242" s="311" t="s">
        <v>1383</v>
      </c>
      <c r="F242" s="311" t="s">
        <v>1384</v>
      </c>
      <c r="G242" s="311">
        <v>38075510</v>
      </c>
      <c r="H242" s="311" t="s">
        <v>85</v>
      </c>
    </row>
    <row r="243" spans="2:8">
      <c r="B243" s="293">
        <v>45352</v>
      </c>
      <c r="C243" s="311" t="s">
        <v>1385</v>
      </c>
      <c r="D243" s="311" t="s">
        <v>1318</v>
      </c>
      <c r="E243" s="311" t="s">
        <v>700</v>
      </c>
      <c r="F243" s="311" t="s">
        <v>1386</v>
      </c>
      <c r="G243" s="311">
        <v>13027254</v>
      </c>
      <c r="H243" s="311" t="s">
        <v>85</v>
      </c>
    </row>
    <row r="244" spans="2:8">
      <c r="B244" s="293">
        <v>45351</v>
      </c>
      <c r="C244" s="311" t="s">
        <v>1387</v>
      </c>
      <c r="D244" s="311" t="s">
        <v>1388</v>
      </c>
      <c r="E244" s="311" t="s">
        <v>1389</v>
      </c>
      <c r="F244" s="311" t="s">
        <v>1385</v>
      </c>
      <c r="G244" s="311">
        <v>13149469</v>
      </c>
      <c r="H244" s="311" t="s">
        <v>85</v>
      </c>
    </row>
    <row r="245" spans="2:8">
      <c r="B245" s="293">
        <v>45350</v>
      </c>
      <c r="C245" s="311" t="s">
        <v>1390</v>
      </c>
      <c r="D245" s="311" t="s">
        <v>1391</v>
      </c>
      <c r="E245" s="311" t="s">
        <v>1392</v>
      </c>
      <c r="F245" s="311" t="s">
        <v>1387</v>
      </c>
      <c r="G245" s="311">
        <v>12977628</v>
      </c>
      <c r="H245" s="311" t="s">
        <v>85</v>
      </c>
    </row>
    <row r="246" spans="2:8">
      <c r="B246" s="293">
        <v>45349</v>
      </c>
      <c r="C246" s="311" t="s">
        <v>1393</v>
      </c>
      <c r="D246" s="311" t="s">
        <v>1394</v>
      </c>
      <c r="E246" s="311" t="s">
        <v>1332</v>
      </c>
      <c r="F246" s="311" t="s">
        <v>1393</v>
      </c>
      <c r="G246" s="311">
        <v>8882923</v>
      </c>
      <c r="H246" s="311" t="s">
        <v>85</v>
      </c>
    </row>
    <row r="247" spans="2:8">
      <c r="B247" s="293">
        <v>45348</v>
      </c>
      <c r="C247" s="311" t="s">
        <v>1394</v>
      </c>
      <c r="D247" s="311" t="s">
        <v>1395</v>
      </c>
      <c r="E247" s="311" t="s">
        <v>657</v>
      </c>
      <c r="F247" s="311" t="s">
        <v>1396</v>
      </c>
      <c r="G247" s="311">
        <v>7711995</v>
      </c>
      <c r="H247" s="311" t="s">
        <v>85</v>
      </c>
    </row>
    <row r="248" spans="2:8">
      <c r="B248" s="293">
        <v>45345</v>
      </c>
      <c r="C248" s="311" t="s">
        <v>1195</v>
      </c>
      <c r="D248" s="311" t="s">
        <v>1195</v>
      </c>
      <c r="E248" s="311" t="s">
        <v>1397</v>
      </c>
      <c r="F248" s="311" t="s">
        <v>1398</v>
      </c>
      <c r="G248" s="311">
        <v>9665454</v>
      </c>
      <c r="H248" s="311" t="s">
        <v>85</v>
      </c>
    </row>
    <row r="249" spans="2:8">
      <c r="B249" s="293">
        <v>45344</v>
      </c>
      <c r="C249" s="311" t="s">
        <v>1324</v>
      </c>
      <c r="D249" s="311" t="s">
        <v>1399</v>
      </c>
      <c r="E249" s="311" t="s">
        <v>1389</v>
      </c>
      <c r="F249" s="311" t="s">
        <v>1400</v>
      </c>
      <c r="G249" s="311">
        <v>16083122</v>
      </c>
      <c r="H249" s="311" t="s">
        <v>85</v>
      </c>
    </row>
    <row r="250" spans="2:8">
      <c r="B250" s="293">
        <v>45343</v>
      </c>
      <c r="C250" s="311" t="s">
        <v>1401</v>
      </c>
      <c r="D250" s="311" t="s">
        <v>1402</v>
      </c>
      <c r="E250" s="311" t="s">
        <v>1403</v>
      </c>
      <c r="F250" s="311" t="s">
        <v>1393</v>
      </c>
      <c r="G250" s="311">
        <v>17751633</v>
      </c>
      <c r="H250" s="311" t="s">
        <v>85</v>
      </c>
    </row>
    <row r="251" spans="2:8">
      <c r="B251" s="293">
        <v>45342</v>
      </c>
      <c r="C251" s="311" t="s">
        <v>1404</v>
      </c>
      <c r="D251" s="311" t="s">
        <v>1250</v>
      </c>
      <c r="E251" s="311" t="s">
        <v>1405</v>
      </c>
      <c r="F251" s="311" t="s">
        <v>1406</v>
      </c>
      <c r="G251" s="311">
        <v>19340526</v>
      </c>
      <c r="H251" s="311" t="s">
        <v>85</v>
      </c>
    </row>
    <row r="252" spans="2:8">
      <c r="B252" s="293">
        <v>45341</v>
      </c>
      <c r="C252" s="311" t="s">
        <v>1407</v>
      </c>
      <c r="D252" s="311" t="s">
        <v>1290</v>
      </c>
      <c r="E252" s="311" t="s">
        <v>1408</v>
      </c>
      <c r="F252" s="311" t="s">
        <v>1409</v>
      </c>
      <c r="G252" s="311">
        <v>8496898</v>
      </c>
      <c r="H252" s="311" t="s">
        <v>85</v>
      </c>
    </row>
    <row r="253" spans="2:8">
      <c r="B253" s="293">
        <v>45338</v>
      </c>
      <c r="C253" s="311" t="s">
        <v>1290</v>
      </c>
      <c r="D253" s="311" t="s">
        <v>1410</v>
      </c>
      <c r="E253" s="311" t="s">
        <v>1411</v>
      </c>
      <c r="F253" s="311" t="s">
        <v>1398</v>
      </c>
      <c r="G253" s="311">
        <v>20307449</v>
      </c>
      <c r="H253" s="311" t="s">
        <v>85</v>
      </c>
    </row>
    <row r="254" spans="2:8">
      <c r="B254" s="293">
        <v>45337</v>
      </c>
      <c r="C254" s="311" t="s">
        <v>1412</v>
      </c>
      <c r="D254" s="311" t="s">
        <v>1413</v>
      </c>
      <c r="E254" s="311" t="s">
        <v>1414</v>
      </c>
      <c r="F254" s="311" t="s">
        <v>1415</v>
      </c>
      <c r="G254" s="311">
        <v>21973316</v>
      </c>
      <c r="H254" s="311" t="s">
        <v>85</v>
      </c>
    </row>
    <row r="255" spans="2:8">
      <c r="B255" s="293">
        <v>45336</v>
      </c>
      <c r="C255" s="311" t="s">
        <v>1416</v>
      </c>
      <c r="D255" s="311" t="s">
        <v>1417</v>
      </c>
      <c r="E255" s="311" t="s">
        <v>1418</v>
      </c>
      <c r="F255" s="311" t="s">
        <v>1419</v>
      </c>
      <c r="G255" s="311">
        <v>14085723</v>
      </c>
      <c r="H255" s="311" t="s">
        <v>85</v>
      </c>
    </row>
    <row r="256" spans="2:8">
      <c r="B256" s="293">
        <v>45335</v>
      </c>
      <c r="C256" s="311" t="s">
        <v>1420</v>
      </c>
      <c r="D256" s="311" t="s">
        <v>1421</v>
      </c>
      <c r="E256" s="311" t="s">
        <v>1422</v>
      </c>
      <c r="F256" s="311" t="s">
        <v>1423</v>
      </c>
      <c r="G256" s="311">
        <v>15426888</v>
      </c>
      <c r="H256" s="311" t="s">
        <v>85</v>
      </c>
    </row>
    <row r="257" spans="2:8">
      <c r="B257" s="293">
        <v>45334</v>
      </c>
      <c r="C257" s="311" t="s">
        <v>1424</v>
      </c>
      <c r="D257" s="311" t="s">
        <v>1425</v>
      </c>
      <c r="E257" s="311" t="s">
        <v>1426</v>
      </c>
      <c r="F257" s="311" t="s">
        <v>1427</v>
      </c>
      <c r="G257" s="311">
        <v>11714289</v>
      </c>
      <c r="H257" s="311" t="s">
        <v>85</v>
      </c>
    </row>
    <row r="258" spans="2:8">
      <c r="B258" s="293">
        <v>45331</v>
      </c>
      <c r="C258" s="311" t="s">
        <v>1428</v>
      </c>
      <c r="D258" s="311" t="s">
        <v>700</v>
      </c>
      <c r="E258" s="311" t="s">
        <v>1429</v>
      </c>
      <c r="F258" s="311" t="s">
        <v>1430</v>
      </c>
      <c r="G258" s="311">
        <v>18304439</v>
      </c>
      <c r="H258" s="311" t="s">
        <v>85</v>
      </c>
    </row>
    <row r="259" spans="2:8">
      <c r="B259" s="293">
        <v>45330</v>
      </c>
      <c r="C259" s="311" t="s">
        <v>1431</v>
      </c>
      <c r="D259" s="311" t="s">
        <v>1432</v>
      </c>
      <c r="E259" s="311" t="s">
        <v>1419</v>
      </c>
      <c r="F259" s="311" t="s">
        <v>1433</v>
      </c>
      <c r="G259" s="311">
        <v>17754869</v>
      </c>
      <c r="H259" s="311" t="s">
        <v>85</v>
      </c>
    </row>
    <row r="260" spans="2:8">
      <c r="B260" s="293">
        <v>45329</v>
      </c>
      <c r="C260" s="311" t="s">
        <v>1434</v>
      </c>
      <c r="D260" s="311" t="s">
        <v>1434</v>
      </c>
      <c r="E260" s="311" t="s">
        <v>1435</v>
      </c>
      <c r="F260" s="311" t="s">
        <v>1436</v>
      </c>
      <c r="G260" s="311">
        <v>8080437</v>
      </c>
      <c r="H260" s="311" t="s">
        <v>85</v>
      </c>
    </row>
    <row r="261" spans="2:8">
      <c r="B261" s="310">
        <v>45328</v>
      </c>
      <c r="C261" s="312" t="s">
        <v>1388</v>
      </c>
      <c r="D261" s="312" t="s">
        <v>1388</v>
      </c>
      <c r="E261" s="312" t="s">
        <v>1437</v>
      </c>
      <c r="F261" s="312" t="s">
        <v>1438</v>
      </c>
      <c r="G261" s="312">
        <v>12024661</v>
      </c>
      <c r="H261" s="312" t="s">
        <v>1052</v>
      </c>
    </row>
    <row r="262" spans="2:8">
      <c r="B262" s="293">
        <v>45327</v>
      </c>
      <c r="C262" s="311" t="s">
        <v>1439</v>
      </c>
      <c r="D262" s="311" t="s">
        <v>1398</v>
      </c>
      <c r="E262" s="311" t="s">
        <v>1440</v>
      </c>
      <c r="F262" s="311" t="s">
        <v>1441</v>
      </c>
      <c r="G262" s="311">
        <v>19651482</v>
      </c>
      <c r="H262" s="311" t="s">
        <v>85</v>
      </c>
    </row>
    <row r="263" spans="2:8">
      <c r="B263" s="293">
        <v>45324</v>
      </c>
      <c r="C263" s="311" t="s">
        <v>1442</v>
      </c>
      <c r="D263" s="311" t="s">
        <v>1443</v>
      </c>
      <c r="E263" s="311" t="s">
        <v>1444</v>
      </c>
      <c r="F263" s="311" t="s">
        <v>677</v>
      </c>
      <c r="G263" s="311">
        <v>32346639</v>
      </c>
      <c r="H263" s="311" t="s">
        <v>85</v>
      </c>
    </row>
    <row r="264" spans="2:8">
      <c r="B264" s="293">
        <v>45323</v>
      </c>
      <c r="C264" s="311" t="s">
        <v>681</v>
      </c>
      <c r="D264" s="311" t="s">
        <v>1445</v>
      </c>
      <c r="E264" s="311" t="s">
        <v>1446</v>
      </c>
      <c r="F264" s="311" t="s">
        <v>1447</v>
      </c>
      <c r="G264" s="311">
        <v>24020951</v>
      </c>
      <c r="H264" s="311" t="s">
        <v>85</v>
      </c>
    </row>
    <row r="265" spans="2:8">
      <c r="B265" s="293">
        <v>45322</v>
      </c>
      <c r="C265" s="311" t="s">
        <v>1448</v>
      </c>
      <c r="D265" s="311" t="s">
        <v>1449</v>
      </c>
      <c r="E265" s="311" t="s">
        <v>1450</v>
      </c>
      <c r="F265" s="311" t="s">
        <v>1451</v>
      </c>
      <c r="G265" s="311">
        <v>20931224</v>
      </c>
      <c r="H265" s="311" t="s">
        <v>85</v>
      </c>
    </row>
    <row r="266" spans="2:8">
      <c r="B266" s="293">
        <v>45321</v>
      </c>
      <c r="C266" s="311" t="s">
        <v>1452</v>
      </c>
      <c r="D266" s="311" t="s">
        <v>1453</v>
      </c>
      <c r="E266" s="311" t="s">
        <v>1454</v>
      </c>
      <c r="F266" s="311" t="s">
        <v>1455</v>
      </c>
      <c r="G266" s="311">
        <v>20918448</v>
      </c>
      <c r="H266" s="311" t="s">
        <v>85</v>
      </c>
    </row>
    <row r="267" spans="2:8">
      <c r="B267" s="293">
        <v>45320</v>
      </c>
      <c r="C267" s="311" t="s">
        <v>1456</v>
      </c>
      <c r="D267" s="311" t="s">
        <v>1457</v>
      </c>
      <c r="E267" s="311" t="s">
        <v>1458</v>
      </c>
      <c r="F267" s="311" t="s">
        <v>1459</v>
      </c>
      <c r="G267" s="311">
        <v>24694773</v>
      </c>
      <c r="H267" s="311" t="s">
        <v>85</v>
      </c>
    </row>
    <row r="268" spans="2:8">
      <c r="B268" s="293">
        <v>45316</v>
      </c>
      <c r="C268" s="311" t="s">
        <v>1460</v>
      </c>
      <c r="D268" s="311" t="s">
        <v>1461</v>
      </c>
      <c r="E268" s="311" t="s">
        <v>1462</v>
      </c>
      <c r="F268" s="311" t="s">
        <v>1463</v>
      </c>
      <c r="G268" s="311">
        <v>32525422</v>
      </c>
      <c r="H268" s="311" t="s">
        <v>85</v>
      </c>
    </row>
    <row r="269" spans="2:8">
      <c r="B269" s="293">
        <v>45315</v>
      </c>
      <c r="C269" s="311" t="s">
        <v>1464</v>
      </c>
      <c r="D269" s="311" t="s">
        <v>1465</v>
      </c>
      <c r="E269" s="311" t="s">
        <v>1466</v>
      </c>
      <c r="F269" s="311" t="s">
        <v>1467</v>
      </c>
      <c r="G269" s="311">
        <v>23922028</v>
      </c>
      <c r="H269" s="311" t="s">
        <v>85</v>
      </c>
    </row>
    <row r="270" spans="2:8">
      <c r="B270" s="293">
        <v>45314</v>
      </c>
      <c r="C270" s="311" t="s">
        <v>1468</v>
      </c>
      <c r="D270" s="311" t="s">
        <v>1469</v>
      </c>
      <c r="E270" s="311" t="s">
        <v>1470</v>
      </c>
      <c r="F270" s="311" t="s">
        <v>1471</v>
      </c>
      <c r="G270" s="311">
        <v>21652362</v>
      </c>
      <c r="H270" s="311" t="s">
        <v>85</v>
      </c>
    </row>
    <row r="271" spans="2:8">
      <c r="B271" s="293">
        <v>45310</v>
      </c>
      <c r="C271" s="311" t="s">
        <v>1472</v>
      </c>
      <c r="D271" s="311" t="s">
        <v>1473</v>
      </c>
      <c r="E271" s="311" t="s">
        <v>1474</v>
      </c>
      <c r="F271" s="311" t="s">
        <v>1475</v>
      </c>
      <c r="G271" s="311">
        <v>28651237</v>
      </c>
      <c r="H271" s="311" t="s">
        <v>85</v>
      </c>
    </row>
    <row r="272" spans="2:8">
      <c r="B272" s="293">
        <v>45309</v>
      </c>
      <c r="C272" s="311" t="s">
        <v>1476</v>
      </c>
      <c r="D272" s="311" t="s">
        <v>1477</v>
      </c>
      <c r="E272" s="311" t="s">
        <v>1478</v>
      </c>
      <c r="F272" s="311" t="s">
        <v>1479</v>
      </c>
      <c r="G272" s="311">
        <v>32481018</v>
      </c>
      <c r="H272" s="311" t="s">
        <v>85</v>
      </c>
    </row>
    <row r="273" spans="2:8">
      <c r="B273" s="293">
        <v>45308</v>
      </c>
      <c r="C273" s="311" t="s">
        <v>1480</v>
      </c>
      <c r="D273" s="311" t="s">
        <v>1481</v>
      </c>
      <c r="E273" s="311" t="s">
        <v>1482</v>
      </c>
      <c r="F273" s="311" t="s">
        <v>1483</v>
      </c>
      <c r="G273" s="311">
        <v>13502940</v>
      </c>
      <c r="H273" s="311" t="s">
        <v>85</v>
      </c>
    </row>
    <row r="274" spans="2:8">
      <c r="B274" s="293">
        <v>45307</v>
      </c>
      <c r="C274" s="311" t="s">
        <v>1484</v>
      </c>
      <c r="D274" s="311" t="s">
        <v>1484</v>
      </c>
      <c r="E274" s="311" t="s">
        <v>1485</v>
      </c>
      <c r="F274" s="311" t="s">
        <v>1486</v>
      </c>
      <c r="G274" s="311">
        <v>10162832</v>
      </c>
      <c r="H274" s="311" t="s">
        <v>85</v>
      </c>
    </row>
    <row r="275" spans="2:8">
      <c r="B275" s="293">
        <v>45306</v>
      </c>
      <c r="C275" s="311" t="s">
        <v>1487</v>
      </c>
      <c r="D275" s="311" t="s">
        <v>1488</v>
      </c>
      <c r="E275" s="311" t="s">
        <v>602</v>
      </c>
      <c r="F275" s="311" t="s">
        <v>1489</v>
      </c>
      <c r="G275" s="311">
        <v>9706124</v>
      </c>
      <c r="H275" s="311" t="s">
        <v>85</v>
      </c>
    </row>
    <row r="276" spans="2:8">
      <c r="B276" s="293">
        <v>45303</v>
      </c>
      <c r="C276" s="311" t="s">
        <v>1490</v>
      </c>
      <c r="D276" s="311" t="s">
        <v>1469</v>
      </c>
      <c r="E276" s="311" t="s">
        <v>1491</v>
      </c>
      <c r="F276" s="311" t="s">
        <v>1492</v>
      </c>
      <c r="G276" s="311">
        <v>12341629</v>
      </c>
      <c r="H276" s="311" t="s">
        <v>85</v>
      </c>
    </row>
    <row r="277" spans="2:8">
      <c r="B277" s="293">
        <v>45302</v>
      </c>
      <c r="C277" s="311" t="s">
        <v>1493</v>
      </c>
      <c r="D277" s="311" t="s">
        <v>1489</v>
      </c>
      <c r="E277" s="311" t="s">
        <v>1494</v>
      </c>
      <c r="F277" s="311" t="s">
        <v>589</v>
      </c>
      <c r="G277" s="311">
        <v>10316319</v>
      </c>
      <c r="H277" s="311" t="s">
        <v>85</v>
      </c>
    </row>
    <row r="278" spans="2:8">
      <c r="B278" s="293">
        <v>45301</v>
      </c>
      <c r="C278" s="311" t="s">
        <v>1495</v>
      </c>
      <c r="D278" s="311" t="s">
        <v>1496</v>
      </c>
      <c r="E278" s="311" t="s">
        <v>1497</v>
      </c>
      <c r="F278" s="311" t="s">
        <v>1498</v>
      </c>
      <c r="G278" s="311">
        <v>14455000</v>
      </c>
      <c r="H278" s="311" t="s">
        <v>85</v>
      </c>
    </row>
    <row r="279" spans="2:8">
      <c r="B279" s="293">
        <v>45300</v>
      </c>
      <c r="C279" s="311" t="s">
        <v>686</v>
      </c>
      <c r="D279" s="311" t="s">
        <v>1418</v>
      </c>
      <c r="E279" s="311" t="s">
        <v>603</v>
      </c>
      <c r="F279" s="311" t="s">
        <v>1496</v>
      </c>
      <c r="G279" s="311">
        <v>12229517</v>
      </c>
      <c r="H279" s="311" t="s">
        <v>85</v>
      </c>
    </row>
    <row r="280" spans="2:8">
      <c r="B280" s="293">
        <v>45299</v>
      </c>
      <c r="C280" s="311" t="s">
        <v>1499</v>
      </c>
      <c r="D280" s="311" t="s">
        <v>1500</v>
      </c>
      <c r="E280" s="311" t="s">
        <v>1450</v>
      </c>
      <c r="F280" s="311" t="s">
        <v>1499</v>
      </c>
      <c r="G280" s="311">
        <v>10136462</v>
      </c>
      <c r="H280" s="311" t="s">
        <v>85</v>
      </c>
    </row>
    <row r="281" spans="2:8">
      <c r="B281" s="293">
        <v>45296</v>
      </c>
      <c r="C281" s="311" t="s">
        <v>1501</v>
      </c>
      <c r="D281" s="311" t="s">
        <v>1502</v>
      </c>
      <c r="E281" s="311" t="s">
        <v>1503</v>
      </c>
      <c r="F281" s="311" t="s">
        <v>1493</v>
      </c>
      <c r="G281" s="311">
        <v>27456415</v>
      </c>
      <c r="H281" s="311" t="s">
        <v>85</v>
      </c>
    </row>
    <row r="282" spans="2:8">
      <c r="B282" s="293">
        <v>45295</v>
      </c>
      <c r="C282" s="311" t="s">
        <v>1504</v>
      </c>
      <c r="D282" s="311" t="s">
        <v>1505</v>
      </c>
      <c r="E282" s="311" t="s">
        <v>1506</v>
      </c>
      <c r="F282" s="311" t="s">
        <v>1446</v>
      </c>
      <c r="G282" s="311">
        <v>40057506</v>
      </c>
      <c r="H282" s="311" t="s">
        <v>85</v>
      </c>
    </row>
    <row r="283" spans="2:8">
      <c r="B283" s="293">
        <v>45294</v>
      </c>
      <c r="C283" s="311" t="s">
        <v>1507</v>
      </c>
      <c r="D283" s="311" t="s">
        <v>1497</v>
      </c>
      <c r="E283" s="311" t="s">
        <v>1508</v>
      </c>
      <c r="F283" s="311" t="s">
        <v>1509</v>
      </c>
      <c r="G283" s="311">
        <v>14259987</v>
      </c>
      <c r="H283" s="311" t="s">
        <v>85</v>
      </c>
    </row>
    <row r="284" spans="2:8">
      <c r="B284" s="293">
        <v>45293</v>
      </c>
      <c r="C284" s="311" t="s">
        <v>1510</v>
      </c>
      <c r="D284" s="311" t="s">
        <v>1510</v>
      </c>
      <c r="E284" s="311" t="s">
        <v>1511</v>
      </c>
      <c r="F284" s="311" t="s">
        <v>1512</v>
      </c>
      <c r="G284" s="311">
        <v>13506040</v>
      </c>
      <c r="H284" s="311" t="s">
        <v>85</v>
      </c>
    </row>
    <row r="285" spans="2:8">
      <c r="B285" s="293">
        <v>45292</v>
      </c>
      <c r="C285" s="311" t="s">
        <v>1513</v>
      </c>
      <c r="D285" s="311" t="s">
        <v>1514</v>
      </c>
      <c r="E285" s="311" t="s">
        <v>1515</v>
      </c>
      <c r="F285" s="311" t="s">
        <v>1480</v>
      </c>
      <c r="G285" s="311">
        <v>8024960</v>
      </c>
      <c r="H285" s="311" t="s">
        <v>85</v>
      </c>
    </row>
    <row r="286" spans="2:8">
      <c r="B286" s="293">
        <v>45289</v>
      </c>
      <c r="C286" s="311" t="s">
        <v>1516</v>
      </c>
      <c r="D286" s="311" t="s">
        <v>1516</v>
      </c>
      <c r="E286" s="311" t="s">
        <v>1517</v>
      </c>
      <c r="F286" s="311" t="s">
        <v>1518</v>
      </c>
      <c r="G286" s="311">
        <v>12682889</v>
      </c>
      <c r="H286" s="311" t="s">
        <v>85</v>
      </c>
    </row>
    <row r="287" spans="2:8">
      <c r="B287" s="293">
        <v>45288</v>
      </c>
      <c r="C287" s="311" t="s">
        <v>1519</v>
      </c>
      <c r="D287" s="311" t="s">
        <v>1520</v>
      </c>
      <c r="E287" s="311" t="s">
        <v>1521</v>
      </c>
      <c r="F287" s="311" t="s">
        <v>1522</v>
      </c>
      <c r="G287" s="311">
        <v>37591916</v>
      </c>
      <c r="H287" s="311" t="s">
        <v>85</v>
      </c>
    </row>
    <row r="288" spans="2:8">
      <c r="B288" s="293">
        <v>45287</v>
      </c>
      <c r="C288" s="311" t="s">
        <v>1523</v>
      </c>
      <c r="D288" s="311" t="s">
        <v>1524</v>
      </c>
      <c r="E288" s="311" t="s">
        <v>1525</v>
      </c>
      <c r="F288" s="311" t="s">
        <v>1526</v>
      </c>
      <c r="G288" s="311">
        <v>12630732</v>
      </c>
      <c r="H288" s="311" t="s">
        <v>85</v>
      </c>
    </row>
    <row r="289" spans="2:8">
      <c r="B289" s="293">
        <v>45286</v>
      </c>
      <c r="C289" s="311" t="s">
        <v>1527</v>
      </c>
      <c r="D289" s="311" t="s">
        <v>1465</v>
      </c>
      <c r="E289" s="311" t="s">
        <v>1528</v>
      </c>
      <c r="F289" s="311" t="s">
        <v>602</v>
      </c>
      <c r="G289" s="311">
        <v>9917180</v>
      </c>
      <c r="H289" s="311" t="s">
        <v>85</v>
      </c>
    </row>
    <row r="290" spans="2:8">
      <c r="B290" s="293">
        <v>45282</v>
      </c>
      <c r="C290" s="311" t="s">
        <v>1529</v>
      </c>
      <c r="D290" s="311" t="s">
        <v>1476</v>
      </c>
      <c r="E290" s="311" t="s">
        <v>1530</v>
      </c>
      <c r="F290" s="311" t="s">
        <v>1531</v>
      </c>
      <c r="G290" s="311">
        <v>15207726</v>
      </c>
      <c r="H290" s="311" t="s">
        <v>85</v>
      </c>
    </row>
    <row r="291" spans="2:8">
      <c r="B291" s="293">
        <v>45281</v>
      </c>
      <c r="C291" s="311" t="s">
        <v>1532</v>
      </c>
      <c r="D291" s="311" t="s">
        <v>1533</v>
      </c>
      <c r="E291" s="311" t="s">
        <v>1534</v>
      </c>
      <c r="F291" s="311" t="s">
        <v>1535</v>
      </c>
      <c r="G291" s="311">
        <v>17868637</v>
      </c>
      <c r="H291" s="311" t="s">
        <v>85</v>
      </c>
    </row>
    <row r="292" spans="2:8">
      <c r="B292" s="293">
        <v>45280</v>
      </c>
      <c r="C292" s="311" t="s">
        <v>1536</v>
      </c>
      <c r="D292" s="311" t="s">
        <v>1498</v>
      </c>
      <c r="E292" s="311" t="s">
        <v>1537</v>
      </c>
      <c r="F292" s="311" t="s">
        <v>1538</v>
      </c>
      <c r="G292" s="311">
        <v>23497233</v>
      </c>
      <c r="H292" s="311" t="s">
        <v>85</v>
      </c>
    </row>
    <row r="293" spans="2:8">
      <c r="B293" s="293">
        <v>45279</v>
      </c>
      <c r="C293" s="311" t="s">
        <v>1539</v>
      </c>
      <c r="D293" s="311" t="s">
        <v>1536</v>
      </c>
      <c r="E293" s="311" t="s">
        <v>1540</v>
      </c>
      <c r="F293" s="311" t="s">
        <v>1541</v>
      </c>
      <c r="G293" s="311">
        <v>15650536</v>
      </c>
      <c r="H293" s="311" t="s">
        <v>85</v>
      </c>
    </row>
    <row r="294" spans="2:8">
      <c r="B294" s="293">
        <v>45278</v>
      </c>
      <c r="C294" s="311" t="s">
        <v>1512</v>
      </c>
      <c r="D294" s="311" t="s">
        <v>1542</v>
      </c>
      <c r="E294" s="311" t="s">
        <v>1543</v>
      </c>
      <c r="F294" s="311" t="s">
        <v>1544</v>
      </c>
      <c r="G294" s="311">
        <v>13307504</v>
      </c>
      <c r="H294" s="311" t="s">
        <v>85</v>
      </c>
    </row>
    <row r="295" spans="2:8">
      <c r="B295" s="293">
        <v>45275</v>
      </c>
      <c r="C295" s="311" t="s">
        <v>1545</v>
      </c>
      <c r="D295" s="311" t="s">
        <v>1546</v>
      </c>
      <c r="E295" s="311" t="s">
        <v>1547</v>
      </c>
      <c r="F295" s="311" t="s">
        <v>1548</v>
      </c>
      <c r="G295" s="311">
        <v>28843558</v>
      </c>
      <c r="H295" s="311" t="s">
        <v>85</v>
      </c>
    </row>
    <row r="296" spans="2:8">
      <c r="B296" s="293">
        <v>45274</v>
      </c>
      <c r="C296" s="311" t="s">
        <v>1549</v>
      </c>
      <c r="D296" s="311" t="s">
        <v>1550</v>
      </c>
      <c r="E296" s="311" t="s">
        <v>1551</v>
      </c>
      <c r="F296" s="311" t="s">
        <v>1552</v>
      </c>
      <c r="G296" s="311">
        <v>24900443</v>
      </c>
      <c r="H296" s="311" t="s">
        <v>85</v>
      </c>
    </row>
    <row r="297" spans="2:8">
      <c r="B297" s="293">
        <v>45273</v>
      </c>
      <c r="C297" s="311" t="s">
        <v>1553</v>
      </c>
      <c r="D297" s="311" t="s">
        <v>1554</v>
      </c>
      <c r="E297" s="311" t="s">
        <v>1555</v>
      </c>
      <c r="F297" s="311" t="s">
        <v>1556</v>
      </c>
      <c r="G297" s="311">
        <v>23629670</v>
      </c>
      <c r="H297" s="311" t="s">
        <v>85</v>
      </c>
    </row>
    <row r="298" spans="2:8">
      <c r="B298" s="293">
        <v>45272</v>
      </c>
      <c r="C298" s="311" t="s">
        <v>1557</v>
      </c>
      <c r="D298" s="311" t="s">
        <v>1558</v>
      </c>
      <c r="E298" s="311" t="s">
        <v>1559</v>
      </c>
      <c r="F298" s="311" t="s">
        <v>1560</v>
      </c>
      <c r="G298" s="311">
        <v>8640883</v>
      </c>
      <c r="H298" s="311" t="s">
        <v>85</v>
      </c>
    </row>
    <row r="299" spans="2:8">
      <c r="B299" s="293">
        <v>45271</v>
      </c>
      <c r="C299" s="311" t="s">
        <v>1561</v>
      </c>
      <c r="D299" s="311" t="s">
        <v>1562</v>
      </c>
      <c r="E299" s="311" t="s">
        <v>1563</v>
      </c>
      <c r="F299" s="311" t="s">
        <v>1564</v>
      </c>
      <c r="G299" s="311">
        <v>8071675</v>
      </c>
      <c r="H299" s="311" t="s">
        <v>85</v>
      </c>
    </row>
    <row r="300" spans="2:8">
      <c r="B300" s="293">
        <v>45268</v>
      </c>
      <c r="C300" s="311" t="s">
        <v>1565</v>
      </c>
      <c r="D300" s="311" t="s">
        <v>1566</v>
      </c>
      <c r="E300" s="311" t="s">
        <v>1567</v>
      </c>
      <c r="F300" s="311" t="s">
        <v>1568</v>
      </c>
      <c r="G300" s="311">
        <v>20815064</v>
      </c>
      <c r="H300" s="311" t="s">
        <v>85</v>
      </c>
    </row>
    <row r="301" spans="2:8">
      <c r="B301" s="293">
        <v>45267</v>
      </c>
      <c r="C301" s="311" t="s">
        <v>1569</v>
      </c>
      <c r="D301" s="311" t="s">
        <v>1570</v>
      </c>
      <c r="E301" s="311" t="s">
        <v>1571</v>
      </c>
      <c r="F301" s="311" t="s">
        <v>1572</v>
      </c>
      <c r="G301" s="311">
        <v>25133786</v>
      </c>
      <c r="H301" s="311" t="s">
        <v>85</v>
      </c>
    </row>
    <row r="302" spans="2:8">
      <c r="B302" s="293">
        <v>45266</v>
      </c>
      <c r="C302" s="311" t="s">
        <v>1573</v>
      </c>
      <c r="D302" s="311" t="s">
        <v>1570</v>
      </c>
      <c r="E302" s="311" t="s">
        <v>1574</v>
      </c>
      <c r="F302" s="311" t="s">
        <v>1575</v>
      </c>
      <c r="G302" s="311">
        <v>13415314</v>
      </c>
      <c r="H302" s="311" t="s">
        <v>85</v>
      </c>
    </row>
    <row r="303" spans="2:8">
      <c r="B303" s="293">
        <v>45265</v>
      </c>
      <c r="C303" s="311" t="s">
        <v>1576</v>
      </c>
      <c r="D303" s="311" t="s">
        <v>1577</v>
      </c>
      <c r="E303" s="311" t="s">
        <v>1578</v>
      </c>
      <c r="F303" s="311" t="s">
        <v>1579</v>
      </c>
      <c r="G303" s="311">
        <v>18883076</v>
      </c>
      <c r="H303" s="311" t="s">
        <v>85</v>
      </c>
    </row>
    <row r="304" spans="2:8">
      <c r="B304" s="293">
        <v>45264</v>
      </c>
      <c r="C304" s="311" t="s">
        <v>1580</v>
      </c>
      <c r="D304" s="311" t="s">
        <v>1581</v>
      </c>
      <c r="E304" s="311" t="s">
        <v>1582</v>
      </c>
      <c r="F304" s="311" t="s">
        <v>1583</v>
      </c>
      <c r="G304" s="311">
        <v>20464526</v>
      </c>
      <c r="H304" s="311" t="s">
        <v>85</v>
      </c>
    </row>
    <row r="305" spans="2:8">
      <c r="B305" s="293">
        <v>45261</v>
      </c>
      <c r="C305" s="311" t="s">
        <v>1584</v>
      </c>
      <c r="D305" s="311" t="s">
        <v>1585</v>
      </c>
      <c r="E305" s="311" t="s">
        <v>1586</v>
      </c>
      <c r="F305" s="311" t="s">
        <v>1587</v>
      </c>
      <c r="G305" s="311">
        <v>29121320</v>
      </c>
      <c r="H305" s="311" t="s">
        <v>85</v>
      </c>
    </row>
    <row r="306" spans="2:8">
      <c r="B306" s="293">
        <v>45260</v>
      </c>
      <c r="C306" s="311" t="s">
        <v>1588</v>
      </c>
      <c r="D306" s="311" t="s">
        <v>1589</v>
      </c>
      <c r="E306" s="311" t="s">
        <v>1590</v>
      </c>
      <c r="F306" s="311" t="s">
        <v>1591</v>
      </c>
      <c r="G306" s="311">
        <v>21687673</v>
      </c>
      <c r="H306" s="311" t="s">
        <v>85</v>
      </c>
    </row>
    <row r="307" spans="2:8">
      <c r="B307" s="293">
        <v>45259</v>
      </c>
      <c r="C307" s="311" t="s">
        <v>1592</v>
      </c>
      <c r="D307" s="311" t="s">
        <v>1592</v>
      </c>
      <c r="E307" s="311" t="s">
        <v>1593</v>
      </c>
      <c r="F307" s="311" t="s">
        <v>1594</v>
      </c>
      <c r="G307" s="311">
        <v>8637363</v>
      </c>
      <c r="H307" s="311" t="s">
        <v>85</v>
      </c>
    </row>
    <row r="308" spans="2:8">
      <c r="B308" s="293">
        <v>45258</v>
      </c>
      <c r="C308" s="311" t="s">
        <v>1595</v>
      </c>
      <c r="D308" s="311" t="s">
        <v>1596</v>
      </c>
      <c r="E308" s="311" t="s">
        <v>1597</v>
      </c>
      <c r="F308" s="311" t="s">
        <v>1598</v>
      </c>
      <c r="G308" s="311">
        <v>6151585</v>
      </c>
      <c r="H308" s="311" t="s">
        <v>85</v>
      </c>
    </row>
    <row r="309" spans="2:8">
      <c r="B309" s="293">
        <v>45254</v>
      </c>
      <c r="C309" s="311" t="s">
        <v>1599</v>
      </c>
      <c r="D309" s="311" t="s">
        <v>1600</v>
      </c>
      <c r="E309" s="311" t="s">
        <v>1601</v>
      </c>
      <c r="F309" s="311" t="s">
        <v>1602</v>
      </c>
      <c r="G309" s="311">
        <v>7149443</v>
      </c>
      <c r="H309" s="311" t="s">
        <v>85</v>
      </c>
    </row>
    <row r="310" spans="2:8">
      <c r="B310" s="293">
        <v>45253</v>
      </c>
      <c r="C310" s="311" t="s">
        <v>1603</v>
      </c>
      <c r="D310" s="311" t="s">
        <v>1604</v>
      </c>
      <c r="E310" s="311" t="s">
        <v>1605</v>
      </c>
      <c r="F310" s="311" t="s">
        <v>1606</v>
      </c>
      <c r="G310" s="311">
        <v>8200025</v>
      </c>
      <c r="H310" s="311" t="s">
        <v>85</v>
      </c>
    </row>
    <row r="311" spans="2:8">
      <c r="B311" s="293">
        <v>45252</v>
      </c>
      <c r="C311" s="311" t="s">
        <v>1607</v>
      </c>
      <c r="D311" s="311" t="s">
        <v>1603</v>
      </c>
      <c r="E311" s="311" t="s">
        <v>1608</v>
      </c>
      <c r="F311" s="311" t="s">
        <v>1597</v>
      </c>
      <c r="G311" s="311">
        <v>5275418</v>
      </c>
      <c r="H311" s="311" t="s">
        <v>85</v>
      </c>
    </row>
    <row r="312" spans="2:8">
      <c r="B312" s="293">
        <v>45251</v>
      </c>
      <c r="C312" s="311" t="s">
        <v>1609</v>
      </c>
      <c r="D312" s="311" t="s">
        <v>1610</v>
      </c>
      <c r="E312" s="311" t="s">
        <v>1611</v>
      </c>
      <c r="F312" s="311" t="s">
        <v>1612</v>
      </c>
      <c r="G312" s="311">
        <v>6851869</v>
      </c>
      <c r="H312" s="311" t="s">
        <v>85</v>
      </c>
    </row>
    <row r="313" spans="2:8">
      <c r="B313" s="293">
        <v>45250</v>
      </c>
      <c r="C313" s="311" t="s">
        <v>1613</v>
      </c>
      <c r="D313" s="311" t="s">
        <v>1614</v>
      </c>
      <c r="E313" s="311" t="s">
        <v>1615</v>
      </c>
      <c r="F313" s="311" t="s">
        <v>1616</v>
      </c>
      <c r="G313" s="311">
        <v>6283832</v>
      </c>
      <c r="H313" s="311" t="s">
        <v>85</v>
      </c>
    </row>
    <row r="314" spans="2:8">
      <c r="B314" s="293">
        <v>45247</v>
      </c>
      <c r="C314" s="311" t="s">
        <v>1601</v>
      </c>
      <c r="D314" s="311" t="s">
        <v>1617</v>
      </c>
      <c r="E314" s="311" t="s">
        <v>1613</v>
      </c>
      <c r="F314" s="311" t="s">
        <v>1618</v>
      </c>
      <c r="G314" s="311">
        <v>5618928</v>
      </c>
      <c r="H314" s="311" t="s">
        <v>85</v>
      </c>
    </row>
    <row r="315" spans="2:8">
      <c r="B315" s="293">
        <v>45246</v>
      </c>
      <c r="C315" s="311" t="s">
        <v>1619</v>
      </c>
      <c r="D315" s="311" t="s">
        <v>1620</v>
      </c>
      <c r="E315" s="311" t="s">
        <v>1621</v>
      </c>
      <c r="F315" s="311" t="s">
        <v>1622</v>
      </c>
      <c r="G315" s="311">
        <v>22145147</v>
      </c>
      <c r="H315" s="311" t="s">
        <v>85</v>
      </c>
    </row>
    <row r="316" spans="2:8">
      <c r="B316" s="293">
        <v>45245</v>
      </c>
      <c r="C316" s="311" t="s">
        <v>1623</v>
      </c>
      <c r="D316" s="311" t="s">
        <v>1623</v>
      </c>
      <c r="E316" s="311" t="s">
        <v>1624</v>
      </c>
      <c r="F316" s="311" t="s">
        <v>1611</v>
      </c>
      <c r="G316" s="311">
        <v>10965645</v>
      </c>
      <c r="H316" s="311" t="s">
        <v>85</v>
      </c>
    </row>
    <row r="317" spans="2:8">
      <c r="B317" s="293">
        <v>45243</v>
      </c>
      <c r="C317" s="311" t="s">
        <v>1625</v>
      </c>
      <c r="D317" s="311" t="s">
        <v>1626</v>
      </c>
      <c r="E317" s="311" t="s">
        <v>1627</v>
      </c>
      <c r="F317" s="311" t="s">
        <v>1628</v>
      </c>
      <c r="G317" s="311">
        <v>18792969</v>
      </c>
      <c r="H317" s="311" t="s">
        <v>85</v>
      </c>
    </row>
    <row r="318" spans="2:8">
      <c r="B318" s="293">
        <v>45240</v>
      </c>
      <c r="C318" s="311" t="s">
        <v>1629</v>
      </c>
      <c r="D318" s="311" t="s">
        <v>1630</v>
      </c>
      <c r="E318" s="311" t="s">
        <v>1631</v>
      </c>
      <c r="F318" s="311" t="s">
        <v>1632</v>
      </c>
      <c r="G318" s="311">
        <v>9589671</v>
      </c>
      <c r="H318" s="311" t="s">
        <v>85</v>
      </c>
    </row>
    <row r="319" spans="2:8">
      <c r="B319" s="293">
        <v>45239</v>
      </c>
      <c r="C319" s="311" t="s">
        <v>1633</v>
      </c>
      <c r="D319" s="311" t="s">
        <v>1634</v>
      </c>
      <c r="E319" s="311" t="s">
        <v>1635</v>
      </c>
      <c r="F319" s="311" t="s">
        <v>1636</v>
      </c>
      <c r="G319" s="311">
        <v>13987058</v>
      </c>
      <c r="H319" s="311" t="s">
        <v>85</v>
      </c>
    </row>
    <row r="320" spans="2:8">
      <c r="B320" s="293">
        <v>45238</v>
      </c>
      <c r="C320" s="311" t="s">
        <v>1637</v>
      </c>
      <c r="D320" s="311" t="s">
        <v>1638</v>
      </c>
      <c r="E320" s="311" t="s">
        <v>1639</v>
      </c>
      <c r="F320" s="311" t="s">
        <v>1640</v>
      </c>
      <c r="G320" s="311">
        <v>9777991</v>
      </c>
      <c r="H320" s="311" t="s">
        <v>85</v>
      </c>
    </row>
    <row r="321" spans="2:8">
      <c r="B321" s="293">
        <v>45237</v>
      </c>
      <c r="C321" s="311" t="s">
        <v>1641</v>
      </c>
      <c r="D321" s="311" t="s">
        <v>1642</v>
      </c>
      <c r="E321" s="311" t="s">
        <v>1643</v>
      </c>
      <c r="F321" s="311" t="s">
        <v>1644</v>
      </c>
      <c r="G321" s="311">
        <v>7002346</v>
      </c>
      <c r="H321" s="311" t="s">
        <v>85</v>
      </c>
    </row>
    <row r="322" spans="2:8">
      <c r="B322" s="293">
        <v>45236</v>
      </c>
      <c r="C322" s="311" t="s">
        <v>1645</v>
      </c>
      <c r="D322" s="311" t="s">
        <v>1633</v>
      </c>
      <c r="E322" s="311" t="s">
        <v>1646</v>
      </c>
      <c r="F322" s="311" t="s">
        <v>1647</v>
      </c>
      <c r="G322" s="311">
        <v>5338605</v>
      </c>
      <c r="H322" s="311" t="s">
        <v>85</v>
      </c>
    </row>
    <row r="323" spans="2:8">
      <c r="B323" s="310">
        <v>45233</v>
      </c>
      <c r="C323" s="312" t="s">
        <v>1648</v>
      </c>
      <c r="D323" s="312" t="s">
        <v>1649</v>
      </c>
      <c r="E323" s="312" t="s">
        <v>1648</v>
      </c>
      <c r="F323" s="312" t="s">
        <v>1650</v>
      </c>
      <c r="G323" s="312">
        <v>6825146</v>
      </c>
      <c r="H323" s="312" t="s">
        <v>1651</v>
      </c>
    </row>
    <row r="324" spans="2:8">
      <c r="B324" s="293">
        <v>45232</v>
      </c>
      <c r="C324" s="311" t="s">
        <v>1652</v>
      </c>
      <c r="D324" s="311" t="s">
        <v>1653</v>
      </c>
      <c r="E324" s="311" t="s">
        <v>1654</v>
      </c>
      <c r="F324" s="311" t="s">
        <v>1655</v>
      </c>
      <c r="G324" s="311">
        <v>6057787</v>
      </c>
      <c r="H324" s="311" t="s">
        <v>85</v>
      </c>
    </row>
    <row r="325" spans="2:8">
      <c r="B325" s="293">
        <v>45231</v>
      </c>
      <c r="C325" s="311" t="s">
        <v>1656</v>
      </c>
      <c r="D325" s="311" t="s">
        <v>1656</v>
      </c>
      <c r="E325" s="311" t="s">
        <v>1657</v>
      </c>
      <c r="F325" s="311" t="s">
        <v>1658</v>
      </c>
      <c r="G325" s="311">
        <v>6718059</v>
      </c>
      <c r="H325" s="311" t="s">
        <v>85</v>
      </c>
    </row>
    <row r="326" spans="2:8">
      <c r="B326" s="293">
        <v>45230</v>
      </c>
      <c r="C326" s="311" t="s">
        <v>1659</v>
      </c>
      <c r="D326" s="311" t="s">
        <v>1660</v>
      </c>
      <c r="E326" s="311" t="s">
        <v>1661</v>
      </c>
      <c r="F326" s="311" t="s">
        <v>1662</v>
      </c>
      <c r="G326" s="311">
        <v>6583581</v>
      </c>
      <c r="H326" s="311" t="s">
        <v>85</v>
      </c>
    </row>
    <row r="327" spans="2:8">
      <c r="B327" s="293">
        <v>45229</v>
      </c>
      <c r="C327" s="311" t="s">
        <v>1663</v>
      </c>
      <c r="D327" s="311" t="s">
        <v>1664</v>
      </c>
      <c r="E327" s="311" t="s">
        <v>1665</v>
      </c>
      <c r="F327" s="311" t="s">
        <v>1666</v>
      </c>
      <c r="G327" s="311">
        <v>8812268</v>
      </c>
      <c r="H327" s="311" t="s">
        <v>85</v>
      </c>
    </row>
    <row r="328" spans="2:8">
      <c r="B328" s="293">
        <v>45226</v>
      </c>
      <c r="C328" s="311" t="s">
        <v>1667</v>
      </c>
      <c r="D328" s="311" t="s">
        <v>1668</v>
      </c>
      <c r="E328" s="311" t="s">
        <v>1667</v>
      </c>
      <c r="F328" s="311" t="s">
        <v>1669</v>
      </c>
      <c r="G328" s="311">
        <v>10519462</v>
      </c>
      <c r="H328" s="311" t="s">
        <v>85</v>
      </c>
    </row>
    <row r="329" spans="2:8">
      <c r="B329" s="293">
        <v>45225</v>
      </c>
      <c r="C329" s="311" t="s">
        <v>1670</v>
      </c>
      <c r="D329" s="311" t="s">
        <v>1671</v>
      </c>
      <c r="E329" s="311" t="s">
        <v>1672</v>
      </c>
      <c r="F329" s="311" t="s">
        <v>1673</v>
      </c>
      <c r="G329" s="311">
        <v>17410264</v>
      </c>
      <c r="H329" s="311" t="s">
        <v>85</v>
      </c>
    </row>
    <row r="330" spans="2:8">
      <c r="B330" s="293">
        <v>45224</v>
      </c>
      <c r="C330" s="311" t="s">
        <v>1674</v>
      </c>
      <c r="D330" s="311" t="s">
        <v>1675</v>
      </c>
      <c r="E330" s="311" t="s">
        <v>1676</v>
      </c>
      <c r="F330" s="311" t="s">
        <v>1677</v>
      </c>
      <c r="G330" s="311">
        <v>23949207</v>
      </c>
      <c r="H330" s="311" t="s">
        <v>85</v>
      </c>
    </row>
    <row r="331" spans="2:8">
      <c r="B331" s="293">
        <v>45222</v>
      </c>
      <c r="C331" s="311" t="s">
        <v>1678</v>
      </c>
      <c r="D331" s="311" t="s">
        <v>1679</v>
      </c>
      <c r="E331" s="311" t="s">
        <v>1680</v>
      </c>
      <c r="F331" s="311" t="s">
        <v>1681</v>
      </c>
      <c r="G331" s="311">
        <v>7058625</v>
      </c>
      <c r="H331" s="311" t="s">
        <v>85</v>
      </c>
    </row>
    <row r="332" spans="2:8">
      <c r="B332" s="293">
        <v>45219</v>
      </c>
      <c r="C332" s="311" t="s">
        <v>1682</v>
      </c>
      <c r="D332" s="311" t="s">
        <v>1683</v>
      </c>
      <c r="E332" s="311" t="s">
        <v>1684</v>
      </c>
      <c r="F332" s="311" t="s">
        <v>1685</v>
      </c>
      <c r="G332" s="311">
        <v>9040953</v>
      </c>
      <c r="H332" s="311" t="s">
        <v>85</v>
      </c>
    </row>
    <row r="333" spans="2:8">
      <c r="B333" s="293">
        <v>45218</v>
      </c>
      <c r="C333" s="311" t="s">
        <v>1686</v>
      </c>
      <c r="D333" s="311" t="s">
        <v>1687</v>
      </c>
      <c r="E333" s="311" t="s">
        <v>1688</v>
      </c>
      <c r="F333" s="311" t="s">
        <v>1689</v>
      </c>
      <c r="G333" s="311">
        <v>11485237</v>
      </c>
      <c r="H333" s="311" t="s">
        <v>85</v>
      </c>
    </row>
    <row r="334" spans="2:8">
      <c r="B334" s="293">
        <v>45217</v>
      </c>
      <c r="C334" s="311" t="s">
        <v>1690</v>
      </c>
      <c r="D334" s="311" t="s">
        <v>1691</v>
      </c>
      <c r="E334" s="311" t="s">
        <v>1692</v>
      </c>
      <c r="F334" s="311" t="s">
        <v>1693</v>
      </c>
      <c r="G334" s="311">
        <v>6987265</v>
      </c>
      <c r="H334" s="311" t="s">
        <v>85</v>
      </c>
    </row>
    <row r="335" spans="2:8">
      <c r="B335" s="293">
        <v>45216</v>
      </c>
      <c r="C335" s="311" t="s">
        <v>1694</v>
      </c>
      <c r="D335" s="311" t="s">
        <v>1695</v>
      </c>
      <c r="E335" s="311" t="s">
        <v>1696</v>
      </c>
      <c r="F335" s="311" t="s">
        <v>1697</v>
      </c>
      <c r="G335" s="311">
        <v>10084205</v>
      </c>
      <c r="H335" s="311" t="s">
        <v>85</v>
      </c>
    </row>
    <row r="336" spans="2:8">
      <c r="B336" s="293">
        <v>45215</v>
      </c>
      <c r="C336" s="311" t="s">
        <v>1698</v>
      </c>
      <c r="D336" s="311" t="s">
        <v>1699</v>
      </c>
      <c r="E336" s="311" t="s">
        <v>1685</v>
      </c>
      <c r="F336" s="311" t="s">
        <v>1700</v>
      </c>
      <c r="G336" s="311">
        <v>6936948</v>
      </c>
      <c r="H336" s="311" t="s">
        <v>85</v>
      </c>
    </row>
    <row r="337" spans="2:8">
      <c r="B337" s="293">
        <v>45212</v>
      </c>
      <c r="C337" s="311" t="s">
        <v>1701</v>
      </c>
      <c r="D337" s="311" t="s">
        <v>1702</v>
      </c>
      <c r="E337" s="311" t="s">
        <v>1703</v>
      </c>
      <c r="F337" s="311" t="s">
        <v>1704</v>
      </c>
      <c r="G337" s="311">
        <v>11880728</v>
      </c>
      <c r="H337" s="311" t="s">
        <v>85</v>
      </c>
    </row>
    <row r="338" spans="2:8">
      <c r="B338" s="293">
        <v>45211</v>
      </c>
      <c r="C338" s="311" t="s">
        <v>1682</v>
      </c>
      <c r="D338" s="311" t="s">
        <v>1705</v>
      </c>
      <c r="E338" s="311" t="s">
        <v>1706</v>
      </c>
      <c r="F338" s="311" t="s">
        <v>1692</v>
      </c>
      <c r="G338" s="311">
        <v>13170027</v>
      </c>
      <c r="H338" s="311" t="s">
        <v>85</v>
      </c>
    </row>
    <row r="339" spans="2:8">
      <c r="B339" s="293">
        <v>45210</v>
      </c>
      <c r="C339" s="311" t="s">
        <v>1707</v>
      </c>
      <c r="D339" s="311" t="s">
        <v>1708</v>
      </c>
      <c r="E339" s="311" t="s">
        <v>1674</v>
      </c>
      <c r="F339" s="311" t="s">
        <v>1709</v>
      </c>
      <c r="G339" s="311">
        <v>14313043</v>
      </c>
      <c r="H339" s="311" t="s">
        <v>85</v>
      </c>
    </row>
    <row r="340" spans="2:8">
      <c r="B340" s="293">
        <v>45209</v>
      </c>
      <c r="C340" s="311" t="s">
        <v>1710</v>
      </c>
      <c r="D340" s="311" t="s">
        <v>1711</v>
      </c>
      <c r="E340" s="311" t="s">
        <v>1654</v>
      </c>
      <c r="F340" s="311" t="s">
        <v>1712</v>
      </c>
      <c r="G340" s="311">
        <v>11665907</v>
      </c>
      <c r="H340" s="311" t="s">
        <v>85</v>
      </c>
    </row>
    <row r="341" spans="2:8">
      <c r="B341" s="293">
        <v>45208</v>
      </c>
      <c r="C341" s="311" t="s">
        <v>1713</v>
      </c>
      <c r="D341" s="311" t="s">
        <v>1675</v>
      </c>
      <c r="E341" s="311" t="s">
        <v>1714</v>
      </c>
      <c r="F341" s="311" t="s">
        <v>1715</v>
      </c>
      <c r="G341" s="311">
        <v>10659145</v>
      </c>
      <c r="H341" s="311" t="s">
        <v>85</v>
      </c>
    </row>
    <row r="342" spans="2:8">
      <c r="B342" s="293">
        <v>45205</v>
      </c>
      <c r="C342" s="311" t="s">
        <v>1716</v>
      </c>
      <c r="D342" s="311" t="s">
        <v>1717</v>
      </c>
      <c r="E342" s="311" t="s">
        <v>1718</v>
      </c>
      <c r="F342" s="311" t="s">
        <v>1648</v>
      </c>
      <c r="G342" s="311">
        <v>8825123</v>
      </c>
      <c r="H342" s="311" t="s">
        <v>85</v>
      </c>
    </row>
    <row r="343" spans="2:8">
      <c r="B343" s="293">
        <v>45204</v>
      </c>
      <c r="C343" s="311" t="s">
        <v>1719</v>
      </c>
      <c r="D343" s="311" t="s">
        <v>1720</v>
      </c>
      <c r="E343" s="311" t="s">
        <v>1677</v>
      </c>
      <c r="F343" s="311" t="s">
        <v>1713</v>
      </c>
      <c r="G343" s="311">
        <v>22472389</v>
      </c>
      <c r="H343" s="311" t="s">
        <v>85</v>
      </c>
    </row>
    <row r="344" spans="2:8">
      <c r="B344" s="293">
        <v>45203</v>
      </c>
      <c r="C344" s="311" t="s">
        <v>1685</v>
      </c>
      <c r="D344" s="311" t="s">
        <v>1685</v>
      </c>
      <c r="E344" s="311" t="s">
        <v>1721</v>
      </c>
      <c r="F344" s="311" t="s">
        <v>1722</v>
      </c>
      <c r="G344" s="311">
        <v>25424437</v>
      </c>
      <c r="H344" s="311" t="s">
        <v>85</v>
      </c>
    </row>
    <row r="345" spans="2:8">
      <c r="B345" s="293">
        <v>45202</v>
      </c>
      <c r="C345" s="311" t="s">
        <v>1723</v>
      </c>
      <c r="D345" s="311" t="s">
        <v>1724</v>
      </c>
      <c r="E345" s="311" t="s">
        <v>1701</v>
      </c>
      <c r="F345" s="311" t="s">
        <v>1725</v>
      </c>
      <c r="G345" s="311">
        <v>14885044</v>
      </c>
      <c r="H345" s="311" t="s">
        <v>85</v>
      </c>
    </row>
    <row r="346" spans="2:8">
      <c r="B346" s="293">
        <v>45198</v>
      </c>
      <c r="C346" s="311" t="s">
        <v>1726</v>
      </c>
      <c r="D346" s="311" t="s">
        <v>1727</v>
      </c>
      <c r="E346" s="311" t="s">
        <v>1689</v>
      </c>
      <c r="F346" s="311" t="s">
        <v>1728</v>
      </c>
      <c r="G346" s="311">
        <v>35038887</v>
      </c>
      <c r="H346" s="311" t="s">
        <v>85</v>
      </c>
    </row>
    <row r="347" spans="2:8">
      <c r="B347" s="293">
        <v>45197</v>
      </c>
      <c r="C347" s="311" t="s">
        <v>1703</v>
      </c>
      <c r="D347" s="311" t="s">
        <v>1725</v>
      </c>
      <c r="E347" s="311" t="s">
        <v>1729</v>
      </c>
      <c r="F347" s="311" t="s">
        <v>1730</v>
      </c>
      <c r="G347" s="311">
        <v>32887087</v>
      </c>
      <c r="H347" s="311" t="s">
        <v>85</v>
      </c>
    </row>
    <row r="348" spans="2:8">
      <c r="B348" s="293">
        <v>45196</v>
      </c>
      <c r="C348" s="311" t="s">
        <v>1731</v>
      </c>
      <c r="D348" s="311" t="s">
        <v>1732</v>
      </c>
      <c r="E348" s="311" t="s">
        <v>1733</v>
      </c>
      <c r="F348" s="311" t="s">
        <v>1734</v>
      </c>
      <c r="G348" s="311">
        <v>9679279</v>
      </c>
      <c r="H348" s="311" t="s">
        <v>85</v>
      </c>
    </row>
    <row r="349" spans="2:8">
      <c r="B349" s="293">
        <v>45195</v>
      </c>
      <c r="C349" s="311" t="s">
        <v>1735</v>
      </c>
      <c r="D349" s="311" t="s">
        <v>1736</v>
      </c>
      <c r="E349" s="311" t="s">
        <v>1737</v>
      </c>
      <c r="F349" s="311" t="s">
        <v>1686</v>
      </c>
      <c r="G349" s="311">
        <v>10681642</v>
      </c>
      <c r="H349" s="311" t="s">
        <v>85</v>
      </c>
    </row>
    <row r="350" spans="2:8">
      <c r="B350" s="293">
        <v>45194</v>
      </c>
      <c r="C350" s="311" t="s">
        <v>1738</v>
      </c>
      <c r="D350" s="311" t="s">
        <v>1739</v>
      </c>
      <c r="E350" s="311" t="s">
        <v>1740</v>
      </c>
      <c r="F350" s="311" t="s">
        <v>1741</v>
      </c>
      <c r="G350" s="311">
        <v>8027642</v>
      </c>
      <c r="H350" s="311" t="s">
        <v>85</v>
      </c>
    </row>
    <row r="351" spans="2:8">
      <c r="B351" s="293">
        <v>45191</v>
      </c>
      <c r="C351" s="311" t="s">
        <v>1706</v>
      </c>
      <c r="D351" s="311" t="s">
        <v>1734</v>
      </c>
      <c r="E351" s="311" t="s">
        <v>1674</v>
      </c>
      <c r="F351" s="311" t="s">
        <v>1742</v>
      </c>
      <c r="G351" s="311">
        <v>7209300</v>
      </c>
      <c r="H351" s="311" t="s">
        <v>85</v>
      </c>
    </row>
    <row r="352" spans="2:8">
      <c r="B352" s="293">
        <v>45190</v>
      </c>
      <c r="C352" s="311" t="s">
        <v>1743</v>
      </c>
      <c r="D352" s="311" t="s">
        <v>1744</v>
      </c>
      <c r="E352" s="311" t="s">
        <v>1745</v>
      </c>
      <c r="F352" s="311" t="s">
        <v>1682</v>
      </c>
      <c r="G352" s="311">
        <v>10134737</v>
      </c>
      <c r="H352" s="311" t="s">
        <v>85</v>
      </c>
    </row>
    <row r="353" spans="2:8">
      <c r="B353" s="293">
        <v>45189</v>
      </c>
      <c r="C353" s="311" t="s">
        <v>1746</v>
      </c>
      <c r="D353" s="311" t="s">
        <v>1747</v>
      </c>
      <c r="E353" s="311" t="s">
        <v>1748</v>
      </c>
      <c r="F353" s="311" t="s">
        <v>1749</v>
      </c>
      <c r="G353" s="311">
        <v>18936709</v>
      </c>
      <c r="H353" s="311" t="s">
        <v>85</v>
      </c>
    </row>
    <row r="354" spans="2:8">
      <c r="B354" s="293">
        <v>45187</v>
      </c>
      <c r="C354" s="311" t="s">
        <v>1750</v>
      </c>
      <c r="D354" s="311" t="s">
        <v>1683</v>
      </c>
      <c r="E354" s="311" t="s">
        <v>1751</v>
      </c>
      <c r="F354" s="311" t="s">
        <v>1725</v>
      </c>
      <c r="G354" s="311">
        <v>11163399</v>
      </c>
      <c r="H354" s="311" t="s">
        <v>85</v>
      </c>
    </row>
    <row r="355" spans="2:8">
      <c r="B355" s="293">
        <v>45184</v>
      </c>
      <c r="C355" s="311" t="s">
        <v>1752</v>
      </c>
      <c r="D355" s="311" t="s">
        <v>1734</v>
      </c>
      <c r="E355" s="311" t="s">
        <v>1752</v>
      </c>
      <c r="F355" s="311" t="s">
        <v>1753</v>
      </c>
      <c r="G355" s="311">
        <v>14098284</v>
      </c>
      <c r="H355" s="311" t="s">
        <v>85</v>
      </c>
    </row>
    <row r="356" spans="2:8">
      <c r="B356" s="293">
        <v>45183</v>
      </c>
      <c r="C356" s="311" t="s">
        <v>1742</v>
      </c>
      <c r="D356" s="311" t="s">
        <v>1754</v>
      </c>
      <c r="E356" s="311" t="s">
        <v>1755</v>
      </c>
      <c r="F356" s="311" t="s">
        <v>1742</v>
      </c>
      <c r="G356" s="311">
        <v>7568464</v>
      </c>
      <c r="H356" s="311" t="s">
        <v>85</v>
      </c>
    </row>
    <row r="357" spans="2:8">
      <c r="B357" s="293">
        <v>45182</v>
      </c>
      <c r="C357" s="311" t="s">
        <v>1756</v>
      </c>
      <c r="D357" s="311" t="s">
        <v>1668</v>
      </c>
      <c r="E357" s="311" t="s">
        <v>1757</v>
      </c>
      <c r="F357" s="311" t="s">
        <v>1740</v>
      </c>
      <c r="G357" s="311">
        <v>9151928</v>
      </c>
      <c r="H357" s="311" t="s">
        <v>85</v>
      </c>
    </row>
    <row r="358" spans="2:8">
      <c r="B358" s="293">
        <v>45181</v>
      </c>
      <c r="C358" s="311" t="s">
        <v>1758</v>
      </c>
      <c r="D358" s="311" t="s">
        <v>1759</v>
      </c>
      <c r="E358" s="311" t="s">
        <v>1760</v>
      </c>
      <c r="F358" s="311" t="s">
        <v>1761</v>
      </c>
      <c r="G358" s="311">
        <v>21174310</v>
      </c>
      <c r="H358" s="311" t="s">
        <v>85</v>
      </c>
    </row>
    <row r="359" spans="2:8">
      <c r="B359" s="293">
        <v>45180</v>
      </c>
      <c r="C359" s="311" t="s">
        <v>1762</v>
      </c>
      <c r="D359" s="311" t="s">
        <v>1763</v>
      </c>
      <c r="E359" s="311" t="s">
        <v>1764</v>
      </c>
      <c r="F359" s="311" t="s">
        <v>1765</v>
      </c>
      <c r="G359" s="311">
        <v>22493483</v>
      </c>
      <c r="H359" s="311" t="s">
        <v>85</v>
      </c>
    </row>
    <row r="360" spans="2:8">
      <c r="B360" s="293">
        <v>45177</v>
      </c>
      <c r="C360" s="311" t="s">
        <v>1674</v>
      </c>
      <c r="D360" s="311" t="s">
        <v>1762</v>
      </c>
      <c r="E360" s="311" t="s">
        <v>1680</v>
      </c>
      <c r="F360" s="311" t="s">
        <v>1739</v>
      </c>
      <c r="G360" s="311">
        <v>28856420</v>
      </c>
      <c r="H360" s="311" t="s">
        <v>85</v>
      </c>
    </row>
    <row r="361" spans="2:8">
      <c r="B361" s="293">
        <v>45176</v>
      </c>
      <c r="C361" s="311" t="s">
        <v>1766</v>
      </c>
      <c r="D361" s="311" t="s">
        <v>1767</v>
      </c>
      <c r="E361" s="311" t="s">
        <v>1768</v>
      </c>
      <c r="F361" s="311" t="s">
        <v>1760</v>
      </c>
      <c r="G361" s="311">
        <v>30334731</v>
      </c>
      <c r="H361" s="311" t="s">
        <v>85</v>
      </c>
    </row>
    <row r="362" spans="2:8">
      <c r="B362" s="293">
        <v>45175</v>
      </c>
      <c r="C362" s="311" t="s">
        <v>1769</v>
      </c>
      <c r="D362" s="311" t="s">
        <v>1770</v>
      </c>
      <c r="E362" s="311" t="s">
        <v>1771</v>
      </c>
      <c r="F362" s="311" t="s">
        <v>1772</v>
      </c>
      <c r="G362" s="311">
        <v>14623019</v>
      </c>
      <c r="H362" s="311" t="s">
        <v>85</v>
      </c>
    </row>
    <row r="363" spans="2:8">
      <c r="B363" s="293">
        <v>45174</v>
      </c>
      <c r="C363" s="311" t="s">
        <v>1773</v>
      </c>
      <c r="D363" s="311" t="s">
        <v>1773</v>
      </c>
      <c r="E363" s="311" t="s">
        <v>1774</v>
      </c>
      <c r="F363" s="311" t="s">
        <v>1666</v>
      </c>
      <c r="G363" s="311">
        <v>13952922</v>
      </c>
      <c r="H363" s="311" t="s">
        <v>85</v>
      </c>
    </row>
    <row r="364" spans="2:8">
      <c r="B364" s="293">
        <v>45173</v>
      </c>
      <c r="C364" s="311" t="s">
        <v>1775</v>
      </c>
      <c r="D364" s="311" t="s">
        <v>1776</v>
      </c>
      <c r="E364" s="311" t="s">
        <v>1714</v>
      </c>
      <c r="F364" s="311" t="s">
        <v>1662</v>
      </c>
      <c r="G364" s="311">
        <v>21895573</v>
      </c>
      <c r="H364" s="311" t="s">
        <v>85</v>
      </c>
    </row>
    <row r="365" spans="2:8">
      <c r="B365" s="293">
        <v>45170</v>
      </c>
      <c r="C365" s="311" t="s">
        <v>1777</v>
      </c>
      <c r="D365" s="311" t="s">
        <v>1673</v>
      </c>
      <c r="E365" s="311" t="s">
        <v>1778</v>
      </c>
      <c r="F365" s="311" t="s">
        <v>1779</v>
      </c>
      <c r="G365" s="311">
        <v>29859815</v>
      </c>
      <c r="H365" s="311" t="s">
        <v>85</v>
      </c>
    </row>
    <row r="366" spans="2:8">
      <c r="B366" s="293">
        <v>45169</v>
      </c>
      <c r="C366" s="311" t="s">
        <v>1780</v>
      </c>
      <c r="D366" s="311" t="s">
        <v>1780</v>
      </c>
      <c r="E366" s="311" t="s">
        <v>1781</v>
      </c>
      <c r="F366" s="311" t="s">
        <v>1782</v>
      </c>
      <c r="G366" s="311">
        <v>18532999</v>
      </c>
      <c r="H366" s="311" t="s">
        <v>85</v>
      </c>
    </row>
    <row r="367" spans="2:8">
      <c r="B367" s="293">
        <v>45168</v>
      </c>
      <c r="C367" s="311" t="s">
        <v>1783</v>
      </c>
      <c r="D367" s="311" t="s">
        <v>1783</v>
      </c>
      <c r="E367" s="311" t="s">
        <v>1784</v>
      </c>
      <c r="F367" s="311" t="s">
        <v>1785</v>
      </c>
      <c r="G367" s="311">
        <v>5490930</v>
      </c>
      <c r="H367" s="311" t="s">
        <v>85</v>
      </c>
    </row>
    <row r="368" spans="2:8">
      <c r="B368" s="293">
        <v>45167</v>
      </c>
      <c r="C368" s="311" t="s">
        <v>1786</v>
      </c>
      <c r="D368" s="311" t="s">
        <v>1787</v>
      </c>
      <c r="E368" s="311" t="s">
        <v>1788</v>
      </c>
      <c r="F368" s="311" t="s">
        <v>1789</v>
      </c>
      <c r="G368" s="311">
        <v>8799235</v>
      </c>
      <c r="H368" s="311" t="s">
        <v>85</v>
      </c>
    </row>
    <row r="369" spans="2:8">
      <c r="B369" s="293">
        <v>45166</v>
      </c>
      <c r="C369" s="311" t="s">
        <v>1790</v>
      </c>
      <c r="D369" s="311" t="s">
        <v>1791</v>
      </c>
      <c r="E369" s="311" t="s">
        <v>1792</v>
      </c>
      <c r="F369" s="311" t="s">
        <v>1793</v>
      </c>
      <c r="G369" s="311">
        <v>4851793</v>
      </c>
      <c r="H369" s="311" t="s">
        <v>85</v>
      </c>
    </row>
    <row r="370" spans="2:8">
      <c r="B370" s="293">
        <v>45163</v>
      </c>
      <c r="C370" s="311" t="s">
        <v>1794</v>
      </c>
      <c r="D370" s="311" t="s">
        <v>1794</v>
      </c>
      <c r="E370" s="311" t="s">
        <v>1792</v>
      </c>
      <c r="F370" s="311" t="s">
        <v>1790</v>
      </c>
      <c r="G370" s="311">
        <v>7413549</v>
      </c>
      <c r="H370" s="311" t="s">
        <v>85</v>
      </c>
    </row>
    <row r="371" spans="2:8">
      <c r="B371" s="293">
        <v>45162</v>
      </c>
      <c r="C371" s="311" t="s">
        <v>1783</v>
      </c>
      <c r="D371" s="311" t="s">
        <v>1795</v>
      </c>
      <c r="E371" s="311" t="s">
        <v>1796</v>
      </c>
      <c r="F371" s="311" t="s">
        <v>1797</v>
      </c>
      <c r="G371" s="311">
        <v>11182959</v>
      </c>
      <c r="H371" s="311" t="s">
        <v>85</v>
      </c>
    </row>
    <row r="372" spans="2:8">
      <c r="B372" s="293">
        <v>45161</v>
      </c>
      <c r="C372" s="311" t="s">
        <v>1798</v>
      </c>
      <c r="D372" s="311" t="s">
        <v>1798</v>
      </c>
      <c r="E372" s="311" t="s">
        <v>1799</v>
      </c>
      <c r="F372" s="311" t="s">
        <v>1800</v>
      </c>
      <c r="G372" s="311">
        <v>13507905</v>
      </c>
      <c r="H372" s="311" t="s">
        <v>85</v>
      </c>
    </row>
    <row r="373" spans="2:8">
      <c r="B373" s="293">
        <v>45160</v>
      </c>
      <c r="C373" s="311" t="s">
        <v>1801</v>
      </c>
      <c r="D373" s="311" t="s">
        <v>1802</v>
      </c>
      <c r="E373" s="311" t="s">
        <v>1803</v>
      </c>
      <c r="F373" s="311" t="s">
        <v>1800</v>
      </c>
      <c r="G373" s="311">
        <v>16930149</v>
      </c>
      <c r="H373" s="311" t="s">
        <v>85</v>
      </c>
    </row>
    <row r="374" spans="2:8">
      <c r="B374" s="293">
        <v>45159</v>
      </c>
      <c r="C374" s="311" t="s">
        <v>1792</v>
      </c>
      <c r="D374" s="311" t="s">
        <v>1804</v>
      </c>
      <c r="E374" s="311" t="s">
        <v>1805</v>
      </c>
      <c r="F374" s="311" t="s">
        <v>1806</v>
      </c>
      <c r="G374" s="311">
        <v>13336739</v>
      </c>
      <c r="H374" s="311" t="s">
        <v>85</v>
      </c>
    </row>
    <row r="375" spans="2:8">
      <c r="B375" s="293">
        <v>45156</v>
      </c>
      <c r="C375" s="311" t="s">
        <v>1807</v>
      </c>
      <c r="D375" s="311" t="s">
        <v>1808</v>
      </c>
      <c r="E375" s="311" t="s">
        <v>1809</v>
      </c>
      <c r="F375" s="311" t="s">
        <v>1810</v>
      </c>
      <c r="G375" s="311">
        <v>14101163</v>
      </c>
      <c r="H375" s="311" t="s">
        <v>85</v>
      </c>
    </row>
    <row r="376" spans="2:8">
      <c r="B376" s="293">
        <v>45155</v>
      </c>
      <c r="C376" s="311" t="s">
        <v>1811</v>
      </c>
      <c r="D376" s="311" t="s">
        <v>1812</v>
      </c>
      <c r="E376" s="311" t="s">
        <v>1810</v>
      </c>
      <c r="F376" s="311" t="s">
        <v>1813</v>
      </c>
      <c r="G376" s="311">
        <v>11865239</v>
      </c>
      <c r="H376" s="311" t="s">
        <v>85</v>
      </c>
    </row>
    <row r="377" spans="2:8">
      <c r="B377" s="293">
        <v>45154</v>
      </c>
      <c r="C377" s="311" t="s">
        <v>1814</v>
      </c>
      <c r="D377" s="311" t="s">
        <v>1815</v>
      </c>
      <c r="E377" s="311" t="s">
        <v>1816</v>
      </c>
      <c r="F377" s="311" t="s">
        <v>1817</v>
      </c>
      <c r="G377" s="311">
        <v>9687712</v>
      </c>
      <c r="H377" s="311" t="s">
        <v>85</v>
      </c>
    </row>
    <row r="378" spans="2:8">
      <c r="B378" s="293">
        <v>45152</v>
      </c>
      <c r="C378" s="311" t="s">
        <v>1809</v>
      </c>
      <c r="D378" s="311" t="s">
        <v>1818</v>
      </c>
      <c r="E378" s="311" t="s">
        <v>1819</v>
      </c>
      <c r="F378" s="311" t="s">
        <v>1820</v>
      </c>
      <c r="G378" s="311">
        <v>9283695</v>
      </c>
      <c r="H378" s="311" t="s">
        <v>85</v>
      </c>
    </row>
    <row r="379" spans="2:8">
      <c r="B379" s="310">
        <v>45149</v>
      </c>
      <c r="C379" s="312" t="s">
        <v>1821</v>
      </c>
      <c r="D379" s="312" t="s">
        <v>1822</v>
      </c>
      <c r="E379" s="312" t="s">
        <v>1823</v>
      </c>
      <c r="F379" s="312" t="s">
        <v>1820</v>
      </c>
      <c r="G379" s="312">
        <v>7970536</v>
      </c>
      <c r="H379" s="312" t="s">
        <v>1824</v>
      </c>
    </row>
    <row r="380" spans="2:8">
      <c r="B380" s="293">
        <v>45148</v>
      </c>
      <c r="C380" s="311" t="s">
        <v>1825</v>
      </c>
      <c r="D380" s="311" t="s">
        <v>1826</v>
      </c>
      <c r="E380" s="311" t="s">
        <v>1827</v>
      </c>
      <c r="F380" s="311" t="s">
        <v>1828</v>
      </c>
      <c r="G380" s="311">
        <v>10970619</v>
      </c>
      <c r="H380" s="311" t="s">
        <v>85</v>
      </c>
    </row>
    <row r="381" spans="2:8">
      <c r="B381" s="293">
        <v>45147</v>
      </c>
      <c r="C381" s="311" t="s">
        <v>1829</v>
      </c>
      <c r="D381" s="311" t="s">
        <v>1830</v>
      </c>
      <c r="E381" s="311" t="s">
        <v>1831</v>
      </c>
      <c r="F381" s="311" t="s">
        <v>1832</v>
      </c>
      <c r="G381" s="311">
        <v>12554174</v>
      </c>
      <c r="H381" s="311" t="s">
        <v>85</v>
      </c>
    </row>
    <row r="382" spans="2:8">
      <c r="B382" s="293">
        <v>45146</v>
      </c>
      <c r="C382" s="311" t="s">
        <v>1833</v>
      </c>
      <c r="D382" s="311" t="s">
        <v>1834</v>
      </c>
      <c r="E382" s="311" t="s">
        <v>1835</v>
      </c>
      <c r="F382" s="311" t="s">
        <v>1836</v>
      </c>
      <c r="G382" s="311">
        <v>15314866</v>
      </c>
      <c r="H382" s="311" t="s">
        <v>85</v>
      </c>
    </row>
    <row r="383" spans="2:8">
      <c r="B383" s="293">
        <v>45145</v>
      </c>
      <c r="C383" s="311" t="s">
        <v>1830</v>
      </c>
      <c r="D383" s="311" t="s">
        <v>1837</v>
      </c>
      <c r="E383" s="311" t="s">
        <v>1838</v>
      </c>
      <c r="F383" s="311" t="s">
        <v>1839</v>
      </c>
      <c r="G383" s="311">
        <v>12929354</v>
      </c>
      <c r="H383" s="311" t="s">
        <v>85</v>
      </c>
    </row>
    <row r="384" spans="2:8">
      <c r="B384" s="293">
        <v>45142</v>
      </c>
      <c r="C384" s="311" t="s">
        <v>1840</v>
      </c>
      <c r="D384" s="311" t="s">
        <v>1841</v>
      </c>
      <c r="E384" s="311" t="s">
        <v>1842</v>
      </c>
      <c r="F384" s="311" t="s">
        <v>1839</v>
      </c>
      <c r="G384" s="311">
        <v>12879897</v>
      </c>
      <c r="H384" s="311" t="s">
        <v>85</v>
      </c>
    </row>
    <row r="385" spans="2:8">
      <c r="B385" s="293">
        <v>45141</v>
      </c>
      <c r="C385" s="311" t="s">
        <v>1843</v>
      </c>
      <c r="D385" s="311" t="s">
        <v>1844</v>
      </c>
      <c r="E385" s="311" t="s">
        <v>1839</v>
      </c>
      <c r="F385" s="311" t="s">
        <v>1845</v>
      </c>
      <c r="G385" s="311">
        <v>29868065</v>
      </c>
      <c r="H385" s="311" t="s">
        <v>85</v>
      </c>
    </row>
    <row r="386" spans="2:8">
      <c r="B386" s="293">
        <v>45140</v>
      </c>
      <c r="C386" s="311" t="s">
        <v>1846</v>
      </c>
      <c r="D386" s="311" t="s">
        <v>1847</v>
      </c>
      <c r="E386" s="311" t="s">
        <v>1848</v>
      </c>
      <c r="F386" s="311" t="s">
        <v>1843</v>
      </c>
      <c r="G386" s="311">
        <v>22647784</v>
      </c>
      <c r="H386" s="311" t="s">
        <v>85</v>
      </c>
    </row>
    <row r="387" spans="2:8">
      <c r="B387" s="293">
        <v>45139</v>
      </c>
      <c r="C387" s="311" t="s">
        <v>1849</v>
      </c>
      <c r="D387" s="311" t="s">
        <v>1850</v>
      </c>
      <c r="E387" s="311" t="s">
        <v>1851</v>
      </c>
      <c r="F387" s="311" t="s">
        <v>1847</v>
      </c>
      <c r="G387" s="311">
        <v>63510580</v>
      </c>
      <c r="H387" s="311" t="s">
        <v>85</v>
      </c>
    </row>
    <row r="388" spans="2:8">
      <c r="B388" s="293">
        <v>45138</v>
      </c>
      <c r="C388" s="311" t="s">
        <v>1852</v>
      </c>
      <c r="D388" s="311" t="s">
        <v>1853</v>
      </c>
      <c r="E388" s="311" t="s">
        <v>1854</v>
      </c>
      <c r="F388" s="311" t="s">
        <v>1855</v>
      </c>
      <c r="G388" s="311">
        <v>43494779</v>
      </c>
      <c r="H388" s="311" t="s">
        <v>85</v>
      </c>
    </row>
    <row r="389" spans="2:8">
      <c r="B389" s="293">
        <v>45135</v>
      </c>
      <c r="C389" s="311" t="s">
        <v>1856</v>
      </c>
      <c r="D389" s="311" t="s">
        <v>1857</v>
      </c>
      <c r="E389" s="311" t="s">
        <v>1858</v>
      </c>
      <c r="F389" s="311" t="s">
        <v>1859</v>
      </c>
      <c r="G389" s="311">
        <v>39630520</v>
      </c>
      <c r="H389" s="311" t="s">
        <v>85</v>
      </c>
    </row>
    <row r="390" spans="2:8">
      <c r="B390" s="293">
        <v>45134</v>
      </c>
      <c r="C390" s="311" t="s">
        <v>1860</v>
      </c>
      <c r="D390" s="311" t="s">
        <v>1861</v>
      </c>
      <c r="E390" s="311" t="s">
        <v>1862</v>
      </c>
      <c r="F390" s="311" t="s">
        <v>1863</v>
      </c>
      <c r="G390" s="311">
        <v>16013422</v>
      </c>
      <c r="H390" s="311" t="s">
        <v>85</v>
      </c>
    </row>
    <row r="391" spans="2:8">
      <c r="B391" s="293">
        <v>45133</v>
      </c>
      <c r="C391" s="311" t="s">
        <v>1864</v>
      </c>
      <c r="D391" s="311" t="s">
        <v>1865</v>
      </c>
      <c r="E391" s="311" t="s">
        <v>1866</v>
      </c>
      <c r="F391" s="311" t="s">
        <v>1867</v>
      </c>
      <c r="G391" s="311">
        <v>13857423</v>
      </c>
      <c r="H391" s="311" t="s">
        <v>85</v>
      </c>
    </row>
    <row r="392" spans="2:8">
      <c r="B392" s="293">
        <v>45132</v>
      </c>
      <c r="C392" s="311" t="s">
        <v>1868</v>
      </c>
      <c r="D392" s="311" t="s">
        <v>1869</v>
      </c>
      <c r="E392" s="311" t="s">
        <v>1870</v>
      </c>
      <c r="F392" s="311" t="s">
        <v>1871</v>
      </c>
      <c r="G392" s="311">
        <v>18028061</v>
      </c>
      <c r="H392" s="311" t="s">
        <v>85</v>
      </c>
    </row>
    <row r="393" spans="2:8">
      <c r="B393" s="293">
        <v>45131</v>
      </c>
      <c r="C393" s="311" t="s">
        <v>1872</v>
      </c>
      <c r="D393" s="311" t="s">
        <v>1873</v>
      </c>
      <c r="E393" s="311" t="s">
        <v>1874</v>
      </c>
      <c r="F393" s="311" t="s">
        <v>1870</v>
      </c>
      <c r="G393" s="311">
        <v>9981788</v>
      </c>
      <c r="H393" s="311" t="s">
        <v>85</v>
      </c>
    </row>
    <row r="394" spans="2:8">
      <c r="B394" s="293">
        <v>45128</v>
      </c>
      <c r="C394" s="311" t="s">
        <v>1875</v>
      </c>
      <c r="D394" s="311" t="s">
        <v>1876</v>
      </c>
      <c r="E394" s="311" t="s">
        <v>1877</v>
      </c>
      <c r="F394" s="311" t="s">
        <v>1878</v>
      </c>
      <c r="G394" s="311">
        <v>11031250</v>
      </c>
      <c r="H394" s="311" t="s">
        <v>85</v>
      </c>
    </row>
    <row r="395" spans="2:8">
      <c r="B395" s="293">
        <v>45127</v>
      </c>
      <c r="C395" s="311" t="s">
        <v>1879</v>
      </c>
      <c r="D395" s="311" t="s">
        <v>1880</v>
      </c>
      <c r="E395" s="311" t="s">
        <v>1881</v>
      </c>
      <c r="F395" s="311" t="s">
        <v>1882</v>
      </c>
      <c r="G395" s="311">
        <v>8936996</v>
      </c>
      <c r="H395" s="311" t="s">
        <v>85</v>
      </c>
    </row>
    <row r="396" spans="2:8">
      <c r="B396" s="293">
        <v>45126</v>
      </c>
      <c r="C396" s="311" t="s">
        <v>1883</v>
      </c>
      <c r="D396" s="311" t="s">
        <v>1884</v>
      </c>
      <c r="E396" s="311" t="s">
        <v>1885</v>
      </c>
      <c r="F396" s="311" t="s">
        <v>1886</v>
      </c>
      <c r="G396" s="311">
        <v>31761232</v>
      </c>
      <c r="H396" s="311" t="s">
        <v>85</v>
      </c>
    </row>
    <row r="397" spans="2:8">
      <c r="B397" s="293">
        <v>45125</v>
      </c>
      <c r="C397" s="311" t="s">
        <v>1887</v>
      </c>
      <c r="D397" s="311" t="s">
        <v>1888</v>
      </c>
      <c r="E397" s="311" t="s">
        <v>1889</v>
      </c>
      <c r="F397" s="311" t="s">
        <v>1890</v>
      </c>
      <c r="G397" s="311">
        <v>7177677</v>
      </c>
      <c r="H397" s="311" t="s">
        <v>85</v>
      </c>
    </row>
    <row r="398" spans="2:8">
      <c r="B398" s="293">
        <v>45124</v>
      </c>
      <c r="C398" s="311" t="s">
        <v>1891</v>
      </c>
      <c r="D398" s="311" t="s">
        <v>1892</v>
      </c>
      <c r="E398" s="311" t="s">
        <v>1893</v>
      </c>
      <c r="F398" s="311" t="s">
        <v>1894</v>
      </c>
      <c r="G398" s="311">
        <v>9058800</v>
      </c>
      <c r="H398" s="311" t="s">
        <v>85</v>
      </c>
    </row>
    <row r="399" spans="2:8">
      <c r="B399" s="293">
        <v>45121</v>
      </c>
      <c r="C399" s="311" t="s">
        <v>1895</v>
      </c>
      <c r="D399" s="311" t="s">
        <v>1896</v>
      </c>
      <c r="E399" s="311" t="s">
        <v>1897</v>
      </c>
      <c r="F399" s="311" t="s">
        <v>1898</v>
      </c>
      <c r="G399" s="311">
        <v>12369394</v>
      </c>
      <c r="H399" s="311" t="s">
        <v>85</v>
      </c>
    </row>
    <row r="400" spans="2:8">
      <c r="B400" s="293">
        <v>45120</v>
      </c>
      <c r="C400" s="311" t="s">
        <v>1899</v>
      </c>
      <c r="D400" s="311" t="s">
        <v>1899</v>
      </c>
      <c r="E400" s="311" t="s">
        <v>1900</v>
      </c>
      <c r="F400" s="311" t="s">
        <v>1901</v>
      </c>
      <c r="G400" s="311">
        <v>10612659</v>
      </c>
      <c r="H400" s="311" t="s">
        <v>85</v>
      </c>
    </row>
    <row r="401" spans="2:8">
      <c r="B401" s="293">
        <v>45119</v>
      </c>
      <c r="C401" s="311" t="s">
        <v>1902</v>
      </c>
      <c r="D401" s="311" t="s">
        <v>1903</v>
      </c>
      <c r="E401" s="311" t="s">
        <v>1904</v>
      </c>
      <c r="F401" s="311" t="s">
        <v>1905</v>
      </c>
      <c r="G401" s="311">
        <v>9191559</v>
      </c>
      <c r="H401" s="311" t="s">
        <v>85</v>
      </c>
    </row>
    <row r="402" spans="2:8">
      <c r="B402" s="293">
        <v>45118</v>
      </c>
      <c r="C402" s="311" t="s">
        <v>1906</v>
      </c>
      <c r="D402" s="311" t="s">
        <v>1874</v>
      </c>
      <c r="E402" s="311" t="s">
        <v>1905</v>
      </c>
      <c r="F402" s="311" t="s">
        <v>1907</v>
      </c>
      <c r="G402" s="311">
        <v>11236383</v>
      </c>
      <c r="H402" s="311" t="s">
        <v>85</v>
      </c>
    </row>
    <row r="403" spans="2:8">
      <c r="B403" s="293">
        <v>45117</v>
      </c>
      <c r="C403" s="311" t="s">
        <v>1906</v>
      </c>
      <c r="D403" s="311" t="s">
        <v>1908</v>
      </c>
      <c r="E403" s="311" t="s">
        <v>1909</v>
      </c>
      <c r="F403" s="311" t="s">
        <v>1910</v>
      </c>
      <c r="G403" s="311">
        <v>10238356</v>
      </c>
      <c r="H403" s="311" t="s">
        <v>85</v>
      </c>
    </row>
    <row r="404" spans="2:8">
      <c r="B404" s="293">
        <v>45114</v>
      </c>
      <c r="C404" s="311" t="s">
        <v>1911</v>
      </c>
      <c r="D404" s="311" t="s">
        <v>1912</v>
      </c>
      <c r="E404" s="311" t="s">
        <v>1913</v>
      </c>
      <c r="F404" s="311" t="s">
        <v>1914</v>
      </c>
      <c r="G404" s="311">
        <v>12652336</v>
      </c>
      <c r="H404" s="311" t="s">
        <v>85</v>
      </c>
    </row>
    <row r="405" spans="2:8">
      <c r="B405" s="293">
        <v>45113</v>
      </c>
      <c r="C405" s="311" t="s">
        <v>1915</v>
      </c>
      <c r="D405" s="311" t="s">
        <v>1916</v>
      </c>
      <c r="E405" s="311" t="s">
        <v>1917</v>
      </c>
      <c r="F405" s="311" t="s">
        <v>1911</v>
      </c>
      <c r="G405" s="311">
        <v>16276609</v>
      </c>
      <c r="H405" s="311" t="s">
        <v>85</v>
      </c>
    </row>
    <row r="406" spans="2:8">
      <c r="B406" s="293">
        <v>45112</v>
      </c>
      <c r="C406" s="311" t="s">
        <v>1918</v>
      </c>
      <c r="D406" s="311" t="s">
        <v>1903</v>
      </c>
      <c r="E406" s="311" t="s">
        <v>1919</v>
      </c>
      <c r="F406" s="311" t="s">
        <v>1920</v>
      </c>
      <c r="G406" s="311">
        <v>6558910</v>
      </c>
      <c r="H406" s="311" t="s">
        <v>85</v>
      </c>
    </row>
    <row r="407" spans="2:8">
      <c r="B407" s="293">
        <v>45111</v>
      </c>
      <c r="C407" s="311" t="s">
        <v>1921</v>
      </c>
      <c r="D407" s="311" t="s">
        <v>1922</v>
      </c>
      <c r="E407" s="311" t="s">
        <v>1923</v>
      </c>
      <c r="F407" s="311" t="s">
        <v>1924</v>
      </c>
      <c r="G407" s="311">
        <v>13258826</v>
      </c>
      <c r="H407" s="311" t="s">
        <v>85</v>
      </c>
    </row>
    <row r="408" spans="2:8">
      <c r="B408" s="293">
        <v>45110</v>
      </c>
      <c r="C408" s="311" t="s">
        <v>1925</v>
      </c>
      <c r="D408" s="311" t="s">
        <v>1914</v>
      </c>
      <c r="E408" s="311" t="s">
        <v>1926</v>
      </c>
      <c r="F408" s="311" t="s">
        <v>1927</v>
      </c>
      <c r="G408" s="311">
        <v>7352149</v>
      </c>
      <c r="H408" s="311" t="s">
        <v>85</v>
      </c>
    </row>
    <row r="409" spans="2:8">
      <c r="B409" s="293">
        <v>45107</v>
      </c>
      <c r="C409" s="311" t="s">
        <v>1928</v>
      </c>
      <c r="D409" s="311" t="s">
        <v>1929</v>
      </c>
      <c r="E409" s="311" t="s">
        <v>1930</v>
      </c>
      <c r="F409" s="311" t="s">
        <v>1888</v>
      </c>
      <c r="G409" s="311">
        <v>9579059</v>
      </c>
      <c r="H409" s="311" t="s">
        <v>85</v>
      </c>
    </row>
    <row r="410" spans="2:8">
      <c r="B410" s="293">
        <v>45105</v>
      </c>
      <c r="C410" s="311" t="s">
        <v>1931</v>
      </c>
      <c r="D410" s="311" t="s">
        <v>1932</v>
      </c>
      <c r="E410" s="311" t="s">
        <v>1933</v>
      </c>
      <c r="F410" s="311" t="s">
        <v>1934</v>
      </c>
      <c r="G410" s="311">
        <v>32476741</v>
      </c>
      <c r="H410" s="311" t="s">
        <v>85</v>
      </c>
    </row>
    <row r="411" spans="2:8">
      <c r="B411" s="293">
        <v>45104</v>
      </c>
      <c r="C411" s="311" t="s">
        <v>1935</v>
      </c>
      <c r="D411" s="311" t="s">
        <v>1900</v>
      </c>
      <c r="E411" s="311" t="s">
        <v>1936</v>
      </c>
      <c r="F411" s="311" t="s">
        <v>1931</v>
      </c>
      <c r="G411" s="311">
        <v>6787438</v>
      </c>
      <c r="H411" s="311" t="s">
        <v>85</v>
      </c>
    </row>
    <row r="412" spans="2:8">
      <c r="B412" s="293">
        <v>45103</v>
      </c>
      <c r="C412" s="311" t="s">
        <v>1937</v>
      </c>
      <c r="D412" s="311" t="s">
        <v>1937</v>
      </c>
      <c r="E412" s="311" t="s">
        <v>1938</v>
      </c>
      <c r="F412" s="311" t="s">
        <v>1935</v>
      </c>
      <c r="G412" s="311">
        <v>7231775</v>
      </c>
      <c r="H412" s="311" t="s">
        <v>85</v>
      </c>
    </row>
    <row r="413" spans="2:8">
      <c r="B413" s="293">
        <v>45100</v>
      </c>
      <c r="C413" s="311" t="s">
        <v>1939</v>
      </c>
      <c r="D413" s="311" t="s">
        <v>1940</v>
      </c>
      <c r="E413" s="311" t="s">
        <v>1941</v>
      </c>
      <c r="F413" s="311" t="s">
        <v>1942</v>
      </c>
      <c r="G413" s="311">
        <v>15255365</v>
      </c>
      <c r="H413" s="311" t="s">
        <v>85</v>
      </c>
    </row>
    <row r="414" spans="2:8">
      <c r="B414" s="293">
        <v>45099</v>
      </c>
      <c r="C414" s="311" t="s">
        <v>1940</v>
      </c>
      <c r="D414" s="311" t="s">
        <v>1895</v>
      </c>
      <c r="E414" s="311" t="s">
        <v>1943</v>
      </c>
      <c r="F414" s="311" t="s">
        <v>1944</v>
      </c>
      <c r="G414" s="311">
        <v>6683123</v>
      </c>
      <c r="H414" s="311" t="s">
        <v>85</v>
      </c>
    </row>
    <row r="415" spans="2:8">
      <c r="B415" s="293">
        <v>45098</v>
      </c>
      <c r="C415" s="311" t="s">
        <v>1940</v>
      </c>
      <c r="D415" s="311" t="s">
        <v>1926</v>
      </c>
      <c r="E415" s="311" t="s">
        <v>1894</v>
      </c>
      <c r="F415" s="311" t="s">
        <v>1940</v>
      </c>
      <c r="G415" s="311">
        <v>5906854</v>
      </c>
      <c r="H415" s="311" t="s">
        <v>85</v>
      </c>
    </row>
    <row r="416" spans="2:8">
      <c r="B416" s="293">
        <v>45097</v>
      </c>
      <c r="C416" s="311" t="s">
        <v>1945</v>
      </c>
      <c r="D416" s="311" t="s">
        <v>1930</v>
      </c>
      <c r="E416" s="311" t="s">
        <v>1939</v>
      </c>
      <c r="F416" s="311" t="s">
        <v>1940</v>
      </c>
      <c r="G416" s="311">
        <v>6035600</v>
      </c>
      <c r="H416" s="311" t="s">
        <v>85</v>
      </c>
    </row>
    <row r="417" spans="2:8">
      <c r="B417" s="293">
        <v>45096</v>
      </c>
      <c r="C417" s="311" t="s">
        <v>1946</v>
      </c>
      <c r="D417" s="311" t="s">
        <v>1946</v>
      </c>
      <c r="E417" s="311" t="s">
        <v>1947</v>
      </c>
      <c r="F417" s="311" t="s">
        <v>1948</v>
      </c>
      <c r="G417" s="311">
        <v>5363723</v>
      </c>
      <c r="H417" s="311" t="s">
        <v>85</v>
      </c>
    </row>
    <row r="418" spans="2:8">
      <c r="B418" s="293">
        <v>45093</v>
      </c>
      <c r="C418" s="311" t="s">
        <v>1949</v>
      </c>
      <c r="D418" s="311" t="s">
        <v>1926</v>
      </c>
      <c r="E418" s="311" t="s">
        <v>1931</v>
      </c>
      <c r="F418" s="311" t="s">
        <v>1946</v>
      </c>
      <c r="G418" s="311">
        <v>8562558</v>
      </c>
      <c r="H418" s="311" t="s">
        <v>85</v>
      </c>
    </row>
    <row r="419" spans="2:8">
      <c r="B419" s="293">
        <v>45092</v>
      </c>
      <c r="C419" s="311" t="s">
        <v>1887</v>
      </c>
      <c r="D419" s="311" t="s">
        <v>1950</v>
      </c>
      <c r="E419" s="311" t="s">
        <v>1951</v>
      </c>
      <c r="F419" s="311" t="s">
        <v>1942</v>
      </c>
      <c r="G419" s="311">
        <v>9840499</v>
      </c>
      <c r="H419" s="311" t="s">
        <v>85</v>
      </c>
    </row>
    <row r="420" spans="2:8">
      <c r="B420" s="293">
        <v>45091</v>
      </c>
      <c r="C420" s="311" t="s">
        <v>1951</v>
      </c>
      <c r="D420" s="311" t="s">
        <v>1952</v>
      </c>
      <c r="E420" s="311" t="s">
        <v>1951</v>
      </c>
      <c r="F420" s="311" t="s">
        <v>1953</v>
      </c>
      <c r="G420" s="311">
        <v>15061573</v>
      </c>
      <c r="H420" s="311" t="s">
        <v>85</v>
      </c>
    </row>
    <row r="421" spans="2:8">
      <c r="B421" s="293">
        <v>45090</v>
      </c>
      <c r="C421" s="311" t="s">
        <v>1945</v>
      </c>
      <c r="D421" s="311" t="s">
        <v>1954</v>
      </c>
      <c r="E421" s="311" t="s">
        <v>1955</v>
      </c>
      <c r="F421" s="311" t="s">
        <v>1951</v>
      </c>
      <c r="G421" s="311">
        <v>8332566</v>
      </c>
      <c r="H421" s="311" t="s">
        <v>85</v>
      </c>
    </row>
    <row r="422" spans="2:8">
      <c r="B422" s="293">
        <v>45089</v>
      </c>
      <c r="C422" s="311" t="s">
        <v>1956</v>
      </c>
      <c r="D422" s="311" t="s">
        <v>1957</v>
      </c>
      <c r="E422" s="311" t="s">
        <v>1958</v>
      </c>
      <c r="F422" s="311" t="s">
        <v>1959</v>
      </c>
      <c r="G422" s="311">
        <v>17450400</v>
      </c>
      <c r="H422" s="311" t="s">
        <v>85</v>
      </c>
    </row>
    <row r="423" spans="2:8">
      <c r="B423" s="293">
        <v>45086</v>
      </c>
      <c r="C423" s="311" t="s">
        <v>1960</v>
      </c>
      <c r="D423" s="311" t="s">
        <v>1961</v>
      </c>
      <c r="E423" s="311" t="s">
        <v>1962</v>
      </c>
      <c r="F423" s="311" t="s">
        <v>1956</v>
      </c>
      <c r="G423" s="311">
        <v>10235269</v>
      </c>
      <c r="H423" s="311" t="s">
        <v>85</v>
      </c>
    </row>
    <row r="424" spans="2:8">
      <c r="B424" s="293">
        <v>45085</v>
      </c>
      <c r="C424" s="311" t="s">
        <v>1963</v>
      </c>
      <c r="D424" s="311" t="s">
        <v>1964</v>
      </c>
      <c r="E424" s="311" t="s">
        <v>1965</v>
      </c>
      <c r="F424" s="311" t="s">
        <v>1966</v>
      </c>
      <c r="G424" s="311">
        <v>27382635</v>
      </c>
      <c r="H424" s="311" t="s">
        <v>85</v>
      </c>
    </row>
    <row r="425" spans="2:8">
      <c r="B425" s="293">
        <v>45084</v>
      </c>
      <c r="C425" s="311" t="s">
        <v>1967</v>
      </c>
      <c r="D425" s="311" t="s">
        <v>1968</v>
      </c>
      <c r="E425" s="311" t="s">
        <v>1969</v>
      </c>
      <c r="F425" s="311" t="s">
        <v>1970</v>
      </c>
      <c r="G425" s="311">
        <v>6270083</v>
      </c>
      <c r="H425" s="311" t="s">
        <v>85</v>
      </c>
    </row>
    <row r="426" spans="2:8">
      <c r="B426" s="293">
        <v>45083</v>
      </c>
      <c r="C426" s="311" t="s">
        <v>1971</v>
      </c>
      <c r="D426" s="311" t="s">
        <v>1972</v>
      </c>
      <c r="E426" s="311" t="s">
        <v>1973</v>
      </c>
      <c r="F426" s="311" t="s">
        <v>1969</v>
      </c>
      <c r="G426" s="311">
        <v>4889564</v>
      </c>
      <c r="H426" s="311" t="s">
        <v>85</v>
      </c>
    </row>
    <row r="427" spans="2:8">
      <c r="B427" s="293">
        <v>45082</v>
      </c>
      <c r="C427" s="311" t="s">
        <v>1974</v>
      </c>
      <c r="D427" s="311" t="s">
        <v>1975</v>
      </c>
      <c r="E427" s="311" t="s">
        <v>1973</v>
      </c>
      <c r="F427" s="311" t="s">
        <v>1976</v>
      </c>
      <c r="G427" s="311">
        <v>12239684</v>
      </c>
      <c r="H427" s="311" t="s">
        <v>85</v>
      </c>
    </row>
    <row r="428" spans="2:8">
      <c r="B428" s="293">
        <v>45079</v>
      </c>
      <c r="C428" s="311" t="s">
        <v>1977</v>
      </c>
      <c r="D428" s="311" t="s">
        <v>1977</v>
      </c>
      <c r="E428" s="311" t="s">
        <v>1978</v>
      </c>
      <c r="F428" s="311" t="s">
        <v>1979</v>
      </c>
      <c r="G428" s="311">
        <v>7262018</v>
      </c>
      <c r="H428" s="311" t="s">
        <v>85</v>
      </c>
    </row>
    <row r="429" spans="2:8">
      <c r="B429" s="293">
        <v>45078</v>
      </c>
      <c r="C429" s="311" t="s">
        <v>1980</v>
      </c>
      <c r="D429" s="311" t="s">
        <v>1981</v>
      </c>
      <c r="E429" s="311" t="s">
        <v>1982</v>
      </c>
      <c r="F429" s="311" t="s">
        <v>1983</v>
      </c>
      <c r="G429" s="311">
        <v>11602551</v>
      </c>
      <c r="H429" s="311" t="s">
        <v>85</v>
      </c>
    </row>
    <row r="430" spans="2:8">
      <c r="B430" s="293">
        <v>45077</v>
      </c>
      <c r="C430" s="311" t="s">
        <v>1984</v>
      </c>
      <c r="D430" s="311" t="s">
        <v>1984</v>
      </c>
      <c r="E430" s="311" t="s">
        <v>1985</v>
      </c>
      <c r="F430" s="311" t="s">
        <v>1986</v>
      </c>
      <c r="G430" s="311">
        <v>41785992</v>
      </c>
      <c r="H430" s="311" t="s">
        <v>85</v>
      </c>
    </row>
    <row r="431" spans="2:8">
      <c r="B431" s="293">
        <v>45076</v>
      </c>
      <c r="C431" s="311" t="s">
        <v>1984</v>
      </c>
      <c r="D431" s="311" t="s">
        <v>1968</v>
      </c>
      <c r="E431" s="311" t="s">
        <v>1987</v>
      </c>
      <c r="F431" s="311" t="s">
        <v>1988</v>
      </c>
      <c r="G431" s="311">
        <v>9727639</v>
      </c>
      <c r="H431" s="311" t="s">
        <v>85</v>
      </c>
    </row>
    <row r="432" spans="2:8">
      <c r="B432" s="293">
        <v>45075</v>
      </c>
      <c r="C432" s="311" t="s">
        <v>1989</v>
      </c>
      <c r="D432" s="311" t="s">
        <v>1990</v>
      </c>
      <c r="E432" s="311" t="s">
        <v>1991</v>
      </c>
      <c r="F432" s="311" t="s">
        <v>1992</v>
      </c>
      <c r="G432" s="311">
        <v>9943211</v>
      </c>
      <c r="H432" s="311" t="s">
        <v>85</v>
      </c>
    </row>
    <row r="433" spans="2:8">
      <c r="B433" s="293">
        <v>45072</v>
      </c>
      <c r="C433" s="311" t="s">
        <v>1993</v>
      </c>
      <c r="D433" s="311" t="s">
        <v>1994</v>
      </c>
      <c r="E433" s="311" t="s">
        <v>1976</v>
      </c>
      <c r="F433" s="311" t="s">
        <v>1971</v>
      </c>
      <c r="G433" s="311">
        <v>6926193</v>
      </c>
      <c r="H433" s="311" t="s">
        <v>85</v>
      </c>
    </row>
    <row r="434" spans="2:8">
      <c r="B434" s="293">
        <v>45071</v>
      </c>
      <c r="C434" s="311" t="s">
        <v>1989</v>
      </c>
      <c r="D434" s="311" t="s">
        <v>1995</v>
      </c>
      <c r="E434" s="311" t="s">
        <v>1978</v>
      </c>
      <c r="F434" s="311" t="s">
        <v>1971</v>
      </c>
      <c r="G434" s="311">
        <v>7986243</v>
      </c>
      <c r="H434" s="311" t="s">
        <v>85</v>
      </c>
    </row>
    <row r="435" spans="2:8">
      <c r="B435" s="293">
        <v>45070</v>
      </c>
      <c r="C435" s="311" t="s">
        <v>1996</v>
      </c>
      <c r="D435" s="311" t="s">
        <v>1997</v>
      </c>
      <c r="E435" s="311" t="s">
        <v>1998</v>
      </c>
      <c r="F435" s="311" t="s">
        <v>1989</v>
      </c>
      <c r="G435" s="311">
        <v>8507023</v>
      </c>
      <c r="H435" s="311" t="s">
        <v>85</v>
      </c>
    </row>
    <row r="436" spans="2:8">
      <c r="B436" s="293">
        <v>45069</v>
      </c>
      <c r="C436" s="311" t="s">
        <v>1989</v>
      </c>
      <c r="D436" s="311" t="s">
        <v>1999</v>
      </c>
      <c r="E436" s="311" t="s">
        <v>2000</v>
      </c>
      <c r="F436" s="311" t="s">
        <v>2001</v>
      </c>
      <c r="G436" s="311">
        <v>8359389</v>
      </c>
      <c r="H436" s="311" t="s">
        <v>85</v>
      </c>
    </row>
    <row r="437" spans="2:8">
      <c r="B437" s="293">
        <v>45068</v>
      </c>
      <c r="C437" s="311" t="s">
        <v>2002</v>
      </c>
      <c r="D437" s="311" t="s">
        <v>2003</v>
      </c>
      <c r="E437" s="311" t="s">
        <v>2004</v>
      </c>
      <c r="F437" s="311" t="s">
        <v>1976</v>
      </c>
      <c r="G437" s="311">
        <v>13339834</v>
      </c>
      <c r="H437" s="311" t="s">
        <v>85</v>
      </c>
    </row>
    <row r="438" spans="2:8">
      <c r="B438" s="293">
        <v>45065</v>
      </c>
      <c r="C438" s="311" t="s">
        <v>1993</v>
      </c>
      <c r="D438" s="311" t="s">
        <v>2005</v>
      </c>
      <c r="E438" s="311" t="s">
        <v>2006</v>
      </c>
      <c r="F438" s="311" t="s">
        <v>2002</v>
      </c>
      <c r="G438" s="311">
        <v>6657753</v>
      </c>
      <c r="H438" s="311" t="s">
        <v>85</v>
      </c>
    </row>
    <row r="439" spans="2:8">
      <c r="B439" s="293">
        <v>45064</v>
      </c>
      <c r="C439" s="311" t="s">
        <v>1984</v>
      </c>
      <c r="D439" s="311" t="s">
        <v>2007</v>
      </c>
      <c r="E439" s="311" t="s">
        <v>2008</v>
      </c>
      <c r="F439" s="311" t="s">
        <v>2009</v>
      </c>
      <c r="G439" s="311">
        <v>6921939</v>
      </c>
      <c r="H439" s="311" t="s">
        <v>85</v>
      </c>
    </row>
    <row r="440" spans="2:8">
      <c r="B440" s="293">
        <v>45063</v>
      </c>
      <c r="C440" s="311" t="s">
        <v>2010</v>
      </c>
      <c r="D440" s="311" t="s">
        <v>2011</v>
      </c>
      <c r="E440" s="311" t="s">
        <v>2012</v>
      </c>
      <c r="F440" s="311" t="s">
        <v>2013</v>
      </c>
      <c r="G440" s="311">
        <v>6639494</v>
      </c>
      <c r="H440" s="311" t="s">
        <v>85</v>
      </c>
    </row>
    <row r="441" spans="2:8">
      <c r="B441" s="293">
        <v>45062</v>
      </c>
      <c r="C441" s="311" t="s">
        <v>2014</v>
      </c>
      <c r="D441" s="311" t="s">
        <v>1968</v>
      </c>
      <c r="E441" s="311" t="s">
        <v>2015</v>
      </c>
      <c r="F441" s="311" t="s">
        <v>2010</v>
      </c>
      <c r="G441" s="311">
        <v>7874923</v>
      </c>
      <c r="H441" s="311" t="s">
        <v>85</v>
      </c>
    </row>
    <row r="442" spans="2:8">
      <c r="B442" s="293">
        <v>45061</v>
      </c>
      <c r="C442" s="311" t="s">
        <v>1996</v>
      </c>
      <c r="D442" s="311" t="s">
        <v>2016</v>
      </c>
      <c r="E442" s="311" t="s">
        <v>1986</v>
      </c>
      <c r="F442" s="311" t="s">
        <v>1967</v>
      </c>
      <c r="G442" s="311">
        <v>7980565</v>
      </c>
      <c r="H442" s="311" t="s">
        <v>85</v>
      </c>
    </row>
    <row r="443" spans="2:8">
      <c r="B443" s="293">
        <v>45058</v>
      </c>
      <c r="C443" s="311" t="s">
        <v>2017</v>
      </c>
      <c r="D443" s="311" t="s">
        <v>2018</v>
      </c>
      <c r="E443" s="311" t="s">
        <v>1971</v>
      </c>
      <c r="F443" s="311" t="s">
        <v>1989</v>
      </c>
      <c r="G443" s="311">
        <v>8920297</v>
      </c>
      <c r="H443" s="311" t="s">
        <v>85</v>
      </c>
    </row>
    <row r="444" spans="2:8">
      <c r="B444" s="293">
        <v>45057</v>
      </c>
      <c r="C444" s="311" t="s">
        <v>2019</v>
      </c>
      <c r="D444" s="311" t="s">
        <v>2020</v>
      </c>
      <c r="E444" s="311" t="s">
        <v>2021</v>
      </c>
      <c r="F444" s="311" t="s">
        <v>2022</v>
      </c>
      <c r="G444" s="311">
        <v>12125975</v>
      </c>
      <c r="H444" s="311" t="s">
        <v>85</v>
      </c>
    </row>
    <row r="445" spans="2:8">
      <c r="B445" s="293">
        <v>45056</v>
      </c>
      <c r="C445" s="311" t="s">
        <v>2013</v>
      </c>
      <c r="D445" s="311" t="s">
        <v>1970</v>
      </c>
      <c r="E445" s="311" t="s">
        <v>1989</v>
      </c>
      <c r="F445" s="311" t="s">
        <v>2003</v>
      </c>
      <c r="G445" s="311">
        <v>6231734</v>
      </c>
      <c r="H445" s="311" t="s">
        <v>85</v>
      </c>
    </row>
    <row r="446" spans="2:8">
      <c r="B446" s="293">
        <v>45055</v>
      </c>
      <c r="C446" s="311" t="s">
        <v>2023</v>
      </c>
      <c r="D446" s="311" t="s">
        <v>2024</v>
      </c>
      <c r="E446" s="311" t="s">
        <v>2025</v>
      </c>
      <c r="F446" s="311" t="s">
        <v>2013</v>
      </c>
      <c r="G446" s="311">
        <v>7918748</v>
      </c>
      <c r="H446" s="311" t="s">
        <v>85</v>
      </c>
    </row>
    <row r="447" spans="2:8">
      <c r="B447" s="293">
        <v>45054</v>
      </c>
      <c r="C447" s="311" t="s">
        <v>1991</v>
      </c>
      <c r="D447" s="311" t="s">
        <v>2026</v>
      </c>
      <c r="E447" s="311" t="s">
        <v>1971</v>
      </c>
      <c r="F447" s="311" t="s">
        <v>2003</v>
      </c>
      <c r="G447" s="311">
        <v>6287186</v>
      </c>
      <c r="H447" s="311" t="s">
        <v>85</v>
      </c>
    </row>
    <row r="448" spans="2:8">
      <c r="B448" s="293">
        <v>45051</v>
      </c>
      <c r="C448" s="311" t="s">
        <v>2027</v>
      </c>
      <c r="D448" s="311" t="s">
        <v>2028</v>
      </c>
      <c r="E448" s="311" t="s">
        <v>2029</v>
      </c>
      <c r="F448" s="311" t="s">
        <v>2030</v>
      </c>
      <c r="G448" s="311">
        <v>5958697</v>
      </c>
      <c r="H448" s="311" t="s">
        <v>85</v>
      </c>
    </row>
    <row r="449" spans="2:8">
      <c r="B449" s="293">
        <v>45050</v>
      </c>
      <c r="C449" s="311" t="s">
        <v>2031</v>
      </c>
      <c r="D449" s="311" t="s">
        <v>2010</v>
      </c>
      <c r="E449" s="311" t="s">
        <v>1991</v>
      </c>
      <c r="F449" s="311" t="s">
        <v>2027</v>
      </c>
      <c r="G449" s="311">
        <v>4671155</v>
      </c>
      <c r="H449" s="311" t="s">
        <v>85</v>
      </c>
    </row>
    <row r="450" spans="2:8">
      <c r="B450" s="293">
        <v>45049</v>
      </c>
      <c r="C450" s="311" t="s">
        <v>1987</v>
      </c>
      <c r="D450" s="311" t="s">
        <v>2024</v>
      </c>
      <c r="E450" s="311" t="s">
        <v>2009</v>
      </c>
      <c r="F450" s="311" t="s">
        <v>2027</v>
      </c>
      <c r="G450" s="311">
        <v>11194149</v>
      </c>
      <c r="H450" s="311" t="s">
        <v>85</v>
      </c>
    </row>
    <row r="451" spans="2:8">
      <c r="B451" s="293">
        <v>45048</v>
      </c>
      <c r="C451" s="311" t="s">
        <v>2032</v>
      </c>
      <c r="D451" s="311" t="s">
        <v>2013</v>
      </c>
      <c r="E451" s="311" t="s">
        <v>2033</v>
      </c>
      <c r="F451" s="311" t="s">
        <v>1987</v>
      </c>
      <c r="G451" s="311">
        <v>8893428</v>
      </c>
      <c r="H451" s="311" t="s">
        <v>85</v>
      </c>
    </row>
    <row r="452" spans="2:8">
      <c r="B452" s="293">
        <v>45044</v>
      </c>
      <c r="C452" s="311" t="s">
        <v>2034</v>
      </c>
      <c r="D452" s="311" t="s">
        <v>2035</v>
      </c>
      <c r="E452" s="311" t="s">
        <v>2036</v>
      </c>
      <c r="F452" s="311" t="s">
        <v>2037</v>
      </c>
      <c r="G452" s="311">
        <v>21552892</v>
      </c>
      <c r="H452" s="311" t="s">
        <v>85</v>
      </c>
    </row>
    <row r="453" spans="2:8">
      <c r="B453" s="293">
        <v>45043</v>
      </c>
      <c r="C453" s="311" t="s">
        <v>2038</v>
      </c>
      <c r="D453" s="311" t="s">
        <v>2039</v>
      </c>
      <c r="E453" s="311" t="s">
        <v>2040</v>
      </c>
      <c r="F453" s="311" t="s">
        <v>2041</v>
      </c>
      <c r="G453" s="311">
        <v>9054900</v>
      </c>
      <c r="H453" s="311" t="s">
        <v>85</v>
      </c>
    </row>
    <row r="454" spans="2:8">
      <c r="B454" s="293">
        <v>45042</v>
      </c>
      <c r="C454" s="311" t="s">
        <v>2042</v>
      </c>
      <c r="D454" s="311" t="s">
        <v>2043</v>
      </c>
      <c r="E454" s="311" t="s">
        <v>2044</v>
      </c>
      <c r="F454" s="311" t="s">
        <v>2045</v>
      </c>
      <c r="G454" s="311">
        <v>9032416</v>
      </c>
      <c r="H454" s="311" t="s">
        <v>85</v>
      </c>
    </row>
    <row r="455" spans="2:8">
      <c r="B455" s="293">
        <v>45041</v>
      </c>
      <c r="C455" s="311" t="s">
        <v>2046</v>
      </c>
      <c r="D455" s="311" t="s">
        <v>2047</v>
      </c>
      <c r="E455" s="311" t="s">
        <v>2048</v>
      </c>
      <c r="F455" s="311" t="s">
        <v>2042</v>
      </c>
      <c r="G455" s="311">
        <v>9175412</v>
      </c>
      <c r="H455" s="311" t="s">
        <v>85</v>
      </c>
    </row>
    <row r="456" spans="2:8">
      <c r="B456" s="293">
        <v>45040</v>
      </c>
      <c r="C456" s="311" t="s">
        <v>2049</v>
      </c>
      <c r="D456" s="311" t="s">
        <v>2050</v>
      </c>
      <c r="E456" s="311" t="s">
        <v>2051</v>
      </c>
      <c r="F456" s="311" t="s">
        <v>2041</v>
      </c>
      <c r="G456" s="311">
        <v>8088991</v>
      </c>
      <c r="H456" s="311" t="s">
        <v>85</v>
      </c>
    </row>
    <row r="457" spans="2:8">
      <c r="B457" s="293">
        <v>45037</v>
      </c>
      <c r="C457" s="311" t="s">
        <v>2052</v>
      </c>
      <c r="D457" s="311" t="s">
        <v>2053</v>
      </c>
      <c r="E457" s="311" t="s">
        <v>2054</v>
      </c>
      <c r="F457" s="311" t="s">
        <v>2055</v>
      </c>
      <c r="G457" s="311">
        <v>6672391</v>
      </c>
      <c r="H457" s="311" t="s">
        <v>85</v>
      </c>
    </row>
    <row r="458" spans="2:8">
      <c r="B458" s="293">
        <v>45036</v>
      </c>
      <c r="C458" s="311" t="s">
        <v>2056</v>
      </c>
      <c r="D458" s="311" t="s">
        <v>2057</v>
      </c>
      <c r="E458" s="311" t="s">
        <v>2058</v>
      </c>
      <c r="F458" s="311" t="s">
        <v>2055</v>
      </c>
      <c r="G458" s="311">
        <v>15498083</v>
      </c>
      <c r="H458" s="311" t="s">
        <v>85</v>
      </c>
    </row>
    <row r="459" spans="2:8">
      <c r="B459" s="293">
        <v>45035</v>
      </c>
      <c r="C459" s="311" t="s">
        <v>2059</v>
      </c>
      <c r="D459" s="311" t="s">
        <v>2053</v>
      </c>
      <c r="E459" s="311" t="s">
        <v>2058</v>
      </c>
      <c r="F459" s="311" t="s">
        <v>2056</v>
      </c>
      <c r="G459" s="311">
        <v>16314641</v>
      </c>
      <c r="H459" s="311" t="s">
        <v>85</v>
      </c>
    </row>
    <row r="460" spans="2:8">
      <c r="B460" s="293">
        <v>45034</v>
      </c>
      <c r="C460" s="311" t="s">
        <v>2038</v>
      </c>
      <c r="D460" s="311" t="s">
        <v>2060</v>
      </c>
      <c r="E460" s="311" t="s">
        <v>2061</v>
      </c>
      <c r="F460" s="311" t="s">
        <v>2062</v>
      </c>
      <c r="G460" s="311">
        <v>16199789</v>
      </c>
      <c r="H460" s="311" t="s">
        <v>85</v>
      </c>
    </row>
    <row r="461" spans="2:8">
      <c r="B461" s="293">
        <v>45033</v>
      </c>
      <c r="C461" s="311" t="s">
        <v>2063</v>
      </c>
      <c r="D461" s="311" t="s">
        <v>2064</v>
      </c>
      <c r="E461" s="311" t="s">
        <v>2065</v>
      </c>
      <c r="F461" s="311" t="s">
        <v>2036</v>
      </c>
      <c r="G461" s="311">
        <v>17401126</v>
      </c>
      <c r="H461" s="311" t="s">
        <v>85</v>
      </c>
    </row>
    <row r="462" spans="2:8">
      <c r="B462" s="293">
        <v>45029</v>
      </c>
      <c r="C462" s="311" t="s">
        <v>2013</v>
      </c>
      <c r="D462" s="311" t="s">
        <v>2066</v>
      </c>
      <c r="E462" s="311" t="s">
        <v>2067</v>
      </c>
      <c r="F462" s="311" t="s">
        <v>2068</v>
      </c>
      <c r="G462" s="311">
        <v>9944382</v>
      </c>
      <c r="H462" s="311" t="s">
        <v>85</v>
      </c>
    </row>
    <row r="463" spans="2:8">
      <c r="B463" s="293">
        <v>45028</v>
      </c>
      <c r="C463" s="311" t="s">
        <v>1968</v>
      </c>
      <c r="D463" s="311" t="s">
        <v>2069</v>
      </c>
      <c r="E463" s="311" t="s">
        <v>1997</v>
      </c>
      <c r="F463" s="311" t="s">
        <v>1974</v>
      </c>
      <c r="G463" s="311">
        <v>7591360</v>
      </c>
      <c r="H463" s="311" t="s">
        <v>85</v>
      </c>
    </row>
    <row r="464" spans="2:8">
      <c r="B464" s="293">
        <v>45027</v>
      </c>
      <c r="C464" s="311" t="s">
        <v>1965</v>
      </c>
      <c r="D464" s="311" t="s">
        <v>2070</v>
      </c>
      <c r="E464" s="311" t="s">
        <v>2071</v>
      </c>
      <c r="F464" s="311" t="s">
        <v>1965</v>
      </c>
      <c r="G464" s="311">
        <v>9208605</v>
      </c>
      <c r="H464" s="311" t="s">
        <v>85</v>
      </c>
    </row>
    <row r="465" spans="2:8">
      <c r="B465" s="293">
        <v>45026</v>
      </c>
      <c r="C465" s="311" t="s">
        <v>2072</v>
      </c>
      <c r="D465" s="311" t="s">
        <v>1968</v>
      </c>
      <c r="E465" s="311" t="s">
        <v>2025</v>
      </c>
      <c r="F465" s="311" t="s">
        <v>2019</v>
      </c>
      <c r="G465" s="311">
        <v>10968456</v>
      </c>
      <c r="H465" s="311" t="s">
        <v>85</v>
      </c>
    </row>
    <row r="466" spans="2:8">
      <c r="B466" s="293">
        <v>45022</v>
      </c>
      <c r="C466" s="311" t="s">
        <v>2028</v>
      </c>
      <c r="D466" s="311" t="s">
        <v>2073</v>
      </c>
      <c r="E466" s="311" t="s">
        <v>2074</v>
      </c>
      <c r="F466" s="311" t="s">
        <v>2025</v>
      </c>
      <c r="G466" s="311">
        <v>7159274</v>
      </c>
      <c r="H466" s="311" t="s">
        <v>85</v>
      </c>
    </row>
    <row r="467" spans="2:8">
      <c r="B467" s="293">
        <v>45021</v>
      </c>
      <c r="C467" s="311" t="s">
        <v>2069</v>
      </c>
      <c r="D467" s="311" t="s">
        <v>2069</v>
      </c>
      <c r="E467" s="311" t="s">
        <v>2075</v>
      </c>
      <c r="F467" s="311" t="s">
        <v>1977</v>
      </c>
      <c r="G467" s="311">
        <v>10829323</v>
      </c>
      <c r="H467" s="311" t="s">
        <v>85</v>
      </c>
    </row>
    <row r="468" spans="2:8">
      <c r="B468" s="293">
        <v>45019</v>
      </c>
      <c r="C468" s="311" t="s">
        <v>1987</v>
      </c>
      <c r="D468" s="311" t="s">
        <v>1965</v>
      </c>
      <c r="E468" s="311" t="s">
        <v>2076</v>
      </c>
      <c r="F468" s="311" t="s">
        <v>1990</v>
      </c>
      <c r="G468" s="311">
        <v>9098662</v>
      </c>
      <c r="H468" s="311" t="s">
        <v>85</v>
      </c>
    </row>
    <row r="469" spans="2:8">
      <c r="B469" s="293">
        <v>45016</v>
      </c>
      <c r="C469" s="311" t="s">
        <v>1991</v>
      </c>
      <c r="D469" s="311" t="s">
        <v>1994</v>
      </c>
      <c r="E469" s="311" t="s">
        <v>2077</v>
      </c>
      <c r="F469" s="311" t="s">
        <v>2009</v>
      </c>
      <c r="G469" s="311">
        <v>8125121</v>
      </c>
      <c r="H469" s="311" t="s">
        <v>85</v>
      </c>
    </row>
    <row r="470" spans="2:8">
      <c r="B470" s="293">
        <v>45014</v>
      </c>
      <c r="C470" s="311" t="s">
        <v>2032</v>
      </c>
      <c r="D470" s="311" t="s">
        <v>1969</v>
      </c>
      <c r="E470" s="311" t="s">
        <v>2043</v>
      </c>
      <c r="F470" s="311" t="s">
        <v>1996</v>
      </c>
      <c r="G470" s="311">
        <v>20272070</v>
      </c>
      <c r="H470" s="311" t="s">
        <v>85</v>
      </c>
    </row>
    <row r="471" spans="2:8">
      <c r="B471" s="293">
        <v>45013</v>
      </c>
      <c r="C471" s="311" t="s">
        <v>2039</v>
      </c>
      <c r="D471" s="311" t="s">
        <v>2029</v>
      </c>
      <c r="E471" s="311" t="s">
        <v>2078</v>
      </c>
      <c r="F471" s="311" t="s">
        <v>2037</v>
      </c>
      <c r="G471" s="311">
        <v>8750986</v>
      </c>
      <c r="H471" s="311" t="s">
        <v>85</v>
      </c>
    </row>
    <row r="472" spans="2:8">
      <c r="B472" s="293">
        <v>45012</v>
      </c>
      <c r="C472" s="311" t="s">
        <v>2032</v>
      </c>
      <c r="D472" s="311" t="s">
        <v>2064</v>
      </c>
      <c r="E472" s="311" t="s">
        <v>2079</v>
      </c>
      <c r="F472" s="311" t="s">
        <v>2050</v>
      </c>
      <c r="G472" s="311">
        <v>12077986</v>
      </c>
      <c r="H472" s="311" t="s">
        <v>85</v>
      </c>
    </row>
    <row r="473" spans="2:8">
      <c r="B473" s="293">
        <v>45009</v>
      </c>
      <c r="C473" s="311" t="s">
        <v>2025</v>
      </c>
      <c r="D473" s="311" t="s">
        <v>2025</v>
      </c>
      <c r="E473" s="311" t="s">
        <v>2063</v>
      </c>
      <c r="F473" s="311" t="s">
        <v>2080</v>
      </c>
      <c r="G473" s="311">
        <v>4977283</v>
      </c>
      <c r="H473" s="311" t="s">
        <v>85</v>
      </c>
    </row>
    <row r="474" spans="2:8">
      <c r="B474" s="293">
        <v>45008</v>
      </c>
      <c r="C474" s="311" t="s">
        <v>2081</v>
      </c>
      <c r="D474" s="311" t="s">
        <v>2072</v>
      </c>
      <c r="E474" s="311" t="s">
        <v>2082</v>
      </c>
      <c r="F474" s="311" t="s">
        <v>2077</v>
      </c>
      <c r="G474" s="311">
        <v>5759884</v>
      </c>
      <c r="H474" s="311" t="s">
        <v>85</v>
      </c>
    </row>
    <row r="475" spans="2:8">
      <c r="B475" s="293">
        <v>45007</v>
      </c>
      <c r="C475" s="311" t="s">
        <v>1990</v>
      </c>
      <c r="D475" s="311" t="s">
        <v>1990</v>
      </c>
      <c r="E475" s="311" t="s">
        <v>2083</v>
      </c>
      <c r="F475" s="311" t="s">
        <v>2084</v>
      </c>
      <c r="G475" s="311">
        <v>7893205</v>
      </c>
      <c r="H475" s="311" t="s">
        <v>85</v>
      </c>
    </row>
    <row r="476" spans="2:8">
      <c r="B476" s="293">
        <v>45006</v>
      </c>
      <c r="C476" s="311" t="s">
        <v>2085</v>
      </c>
      <c r="D476" s="311" t="s">
        <v>2026</v>
      </c>
      <c r="E476" s="311" t="s">
        <v>1997</v>
      </c>
      <c r="F476" s="311" t="s">
        <v>2086</v>
      </c>
      <c r="G476" s="311">
        <v>12894327</v>
      </c>
      <c r="H476" s="311" t="s">
        <v>85</v>
      </c>
    </row>
    <row r="477" spans="2:8">
      <c r="B477" s="293">
        <v>45005</v>
      </c>
      <c r="C477" s="311" t="s">
        <v>2026</v>
      </c>
      <c r="D477" s="311" t="s">
        <v>2026</v>
      </c>
      <c r="E477" s="311" t="s">
        <v>1989</v>
      </c>
      <c r="F477" s="311" t="s">
        <v>2013</v>
      </c>
      <c r="G477" s="311">
        <v>5627841</v>
      </c>
      <c r="H477" s="311" t="s">
        <v>85</v>
      </c>
    </row>
    <row r="478" spans="2:8">
      <c r="B478" s="293">
        <v>45002</v>
      </c>
      <c r="C478" s="311" t="s">
        <v>2087</v>
      </c>
      <c r="D478" s="311" t="s">
        <v>2087</v>
      </c>
      <c r="E478" s="311" t="s">
        <v>1977</v>
      </c>
      <c r="F478" s="311" t="s">
        <v>2021</v>
      </c>
      <c r="G478" s="311">
        <v>47276890</v>
      </c>
      <c r="H478" s="311" t="s">
        <v>85</v>
      </c>
    </row>
    <row r="479" spans="2:8">
      <c r="B479" s="293">
        <v>45001</v>
      </c>
      <c r="C479" s="311" t="s">
        <v>2088</v>
      </c>
      <c r="D479" s="311" t="s">
        <v>2020</v>
      </c>
      <c r="E479" s="311" t="s">
        <v>2021</v>
      </c>
      <c r="F479" s="311" t="s">
        <v>2089</v>
      </c>
      <c r="G479" s="311">
        <v>9405016</v>
      </c>
      <c r="H479" s="311" t="s">
        <v>85</v>
      </c>
    </row>
    <row r="480" spans="2:8">
      <c r="B480" s="293">
        <v>45000</v>
      </c>
      <c r="C480" s="311" t="s">
        <v>2090</v>
      </c>
      <c r="D480" s="311" t="s">
        <v>2022</v>
      </c>
      <c r="E480" s="311" t="s">
        <v>2091</v>
      </c>
      <c r="F480" s="311" t="s">
        <v>2088</v>
      </c>
      <c r="G480" s="311">
        <v>8548173</v>
      </c>
      <c r="H480" s="311" t="s">
        <v>85</v>
      </c>
    </row>
    <row r="481" spans="2:8">
      <c r="B481" s="293">
        <v>44999</v>
      </c>
      <c r="C481" s="311" t="s">
        <v>2024</v>
      </c>
      <c r="D481" s="311" t="s">
        <v>2092</v>
      </c>
      <c r="E481" s="311" t="s">
        <v>2023</v>
      </c>
      <c r="F481" s="311" t="s">
        <v>2093</v>
      </c>
      <c r="G481" s="311">
        <v>9217542</v>
      </c>
      <c r="H481" s="311" t="s">
        <v>85</v>
      </c>
    </row>
    <row r="482" spans="2:8">
      <c r="B482" s="293">
        <v>44998</v>
      </c>
      <c r="C482" s="311" t="s">
        <v>2094</v>
      </c>
      <c r="D482" s="311" t="s">
        <v>2095</v>
      </c>
      <c r="E482" s="311" t="s">
        <v>2090</v>
      </c>
      <c r="F482" s="311" t="s">
        <v>2096</v>
      </c>
      <c r="G482" s="311">
        <v>13669178</v>
      </c>
      <c r="H482" s="311" t="s">
        <v>85</v>
      </c>
    </row>
    <row r="483" spans="2:8">
      <c r="B483" s="293">
        <v>44995</v>
      </c>
      <c r="C483" s="311" t="s">
        <v>1968</v>
      </c>
      <c r="D483" s="311" t="s">
        <v>2092</v>
      </c>
      <c r="E483" s="311" t="s">
        <v>1990</v>
      </c>
      <c r="F483" s="311" t="s">
        <v>2097</v>
      </c>
      <c r="G483" s="311">
        <v>12399692</v>
      </c>
      <c r="H483" s="311" t="s">
        <v>85</v>
      </c>
    </row>
    <row r="484" spans="2:8">
      <c r="B484" s="293">
        <v>44994</v>
      </c>
      <c r="C484" s="311" t="s">
        <v>2098</v>
      </c>
      <c r="D484" s="311" t="s">
        <v>2099</v>
      </c>
      <c r="E484" s="311" t="s">
        <v>1968</v>
      </c>
      <c r="F484" s="311" t="s">
        <v>2090</v>
      </c>
      <c r="G484" s="311">
        <v>18874546</v>
      </c>
      <c r="H484" s="311" t="s">
        <v>85</v>
      </c>
    </row>
    <row r="485" spans="2:8">
      <c r="B485" s="293">
        <v>44993</v>
      </c>
      <c r="C485" s="311" t="s">
        <v>2100</v>
      </c>
      <c r="D485" s="311" t="s">
        <v>2101</v>
      </c>
      <c r="E485" s="311" t="s">
        <v>2076</v>
      </c>
      <c r="F485" s="311" t="s">
        <v>2102</v>
      </c>
      <c r="G485" s="311">
        <v>22099710</v>
      </c>
      <c r="H485" s="311" t="s">
        <v>85</v>
      </c>
    </row>
    <row r="486" spans="2:8">
      <c r="B486" s="293">
        <v>44991</v>
      </c>
      <c r="C486" s="311" t="s">
        <v>2103</v>
      </c>
      <c r="D486" s="311" t="s">
        <v>2104</v>
      </c>
      <c r="E486" s="311" t="s">
        <v>2080</v>
      </c>
      <c r="F486" s="311" t="s">
        <v>1988</v>
      </c>
      <c r="G486" s="311">
        <v>12402804</v>
      </c>
      <c r="H486" s="311" t="s">
        <v>85</v>
      </c>
    </row>
    <row r="487" spans="2:8">
      <c r="B487" s="293">
        <v>44988</v>
      </c>
      <c r="C487" s="311" t="s">
        <v>2037</v>
      </c>
      <c r="D487" s="311" t="s">
        <v>1993</v>
      </c>
      <c r="E487" s="311" t="s">
        <v>2105</v>
      </c>
      <c r="F487" s="311" t="s">
        <v>2106</v>
      </c>
      <c r="G487" s="311">
        <v>12962719</v>
      </c>
      <c r="H487" s="311" t="s">
        <v>85</v>
      </c>
    </row>
    <row r="488" spans="2:8">
      <c r="B488" s="293">
        <v>44987</v>
      </c>
      <c r="C488" s="311" t="s">
        <v>2107</v>
      </c>
      <c r="D488" s="311" t="s">
        <v>2107</v>
      </c>
      <c r="E488" s="311" t="s">
        <v>2108</v>
      </c>
      <c r="F488" s="311" t="s">
        <v>2109</v>
      </c>
      <c r="G488" s="311">
        <v>7725981</v>
      </c>
      <c r="H488" s="311" t="s">
        <v>85</v>
      </c>
    </row>
    <row r="489" spans="2:8">
      <c r="B489" s="293">
        <v>44986</v>
      </c>
      <c r="C489" s="311" t="s">
        <v>2041</v>
      </c>
      <c r="D489" s="311" t="s">
        <v>2068</v>
      </c>
      <c r="E489" s="311" t="s">
        <v>2053</v>
      </c>
      <c r="F489" s="311" t="s">
        <v>2110</v>
      </c>
      <c r="G489" s="311">
        <v>9318790</v>
      </c>
      <c r="H489" s="311" t="s">
        <v>85</v>
      </c>
    </row>
    <row r="490" spans="2:8">
      <c r="B490" s="293">
        <v>44985</v>
      </c>
      <c r="C490" s="311" t="s">
        <v>2000</v>
      </c>
      <c r="D490" s="311" t="s">
        <v>2029</v>
      </c>
      <c r="E490" s="311" t="s">
        <v>2045</v>
      </c>
      <c r="F490" s="311" t="s">
        <v>2078</v>
      </c>
      <c r="G490" s="311">
        <v>19044910</v>
      </c>
      <c r="H490" s="311" t="s">
        <v>85</v>
      </c>
    </row>
    <row r="491" spans="2:8">
      <c r="B491" s="293">
        <v>44984</v>
      </c>
      <c r="C491" s="311" t="s">
        <v>2111</v>
      </c>
      <c r="D491" s="311" t="s">
        <v>2112</v>
      </c>
      <c r="E491" s="311" t="s">
        <v>2078</v>
      </c>
      <c r="F491" s="311" t="s">
        <v>2113</v>
      </c>
      <c r="G491" s="311">
        <v>17669762</v>
      </c>
      <c r="H491" s="311" t="s">
        <v>85</v>
      </c>
    </row>
    <row r="492" spans="2:8">
      <c r="B492" s="293">
        <v>44981</v>
      </c>
      <c r="C492" s="311" t="s">
        <v>2108</v>
      </c>
      <c r="D492" s="311" t="s">
        <v>2114</v>
      </c>
      <c r="E492" s="311" t="s">
        <v>2115</v>
      </c>
      <c r="F492" s="311" t="s">
        <v>2116</v>
      </c>
      <c r="G492" s="311">
        <v>8338893</v>
      </c>
      <c r="H492" s="311" t="s">
        <v>85</v>
      </c>
    </row>
    <row r="493" spans="2:8">
      <c r="B493" s="293">
        <v>44980</v>
      </c>
      <c r="C493" s="311" t="s">
        <v>2041</v>
      </c>
      <c r="D493" s="311" t="s">
        <v>2117</v>
      </c>
      <c r="E493" s="311" t="s">
        <v>2061</v>
      </c>
      <c r="F493" s="311" t="s">
        <v>2036</v>
      </c>
      <c r="G493" s="311">
        <v>11184381</v>
      </c>
      <c r="H493" s="311" t="s">
        <v>85</v>
      </c>
    </row>
    <row r="494" spans="2:8">
      <c r="B494" s="293">
        <v>44979</v>
      </c>
      <c r="C494" s="311" t="s">
        <v>2006</v>
      </c>
      <c r="D494" s="311" t="s">
        <v>2118</v>
      </c>
      <c r="E494" s="311" t="s">
        <v>2049</v>
      </c>
      <c r="F494" s="311" t="s">
        <v>2078</v>
      </c>
      <c r="G494" s="311">
        <v>12225021</v>
      </c>
      <c r="H494" s="311" t="s">
        <v>85</v>
      </c>
    </row>
    <row r="495" spans="2:8">
      <c r="B495" s="293">
        <v>44978</v>
      </c>
      <c r="C495" s="311" t="s">
        <v>2119</v>
      </c>
      <c r="D495" s="311" t="s">
        <v>2030</v>
      </c>
      <c r="E495" s="311" t="s">
        <v>2119</v>
      </c>
      <c r="F495" s="311" t="s">
        <v>2120</v>
      </c>
      <c r="G495" s="311">
        <v>26883881</v>
      </c>
      <c r="H495" s="311" t="s">
        <v>85</v>
      </c>
    </row>
    <row r="496" spans="2:8">
      <c r="B496" s="293">
        <v>44977</v>
      </c>
      <c r="C496" s="311" t="s">
        <v>2121</v>
      </c>
      <c r="D496" s="311" t="s">
        <v>2038</v>
      </c>
      <c r="E496" s="311" t="s">
        <v>2122</v>
      </c>
      <c r="F496" s="311" t="s">
        <v>2123</v>
      </c>
      <c r="G496" s="311">
        <v>6679716</v>
      </c>
      <c r="H496" s="311" t="s">
        <v>85</v>
      </c>
    </row>
    <row r="497" spans="2:8">
      <c r="B497" s="293">
        <v>44974</v>
      </c>
      <c r="C497" s="311" t="s">
        <v>2124</v>
      </c>
      <c r="D497" s="311" t="s">
        <v>2052</v>
      </c>
      <c r="E497" s="311" t="s">
        <v>2125</v>
      </c>
      <c r="F497" s="311" t="s">
        <v>2126</v>
      </c>
      <c r="G497" s="311">
        <v>10182025</v>
      </c>
      <c r="H497" s="311" t="s">
        <v>85</v>
      </c>
    </row>
    <row r="498" spans="2:8">
      <c r="B498" s="293">
        <v>44973</v>
      </c>
      <c r="C498" s="311" t="s">
        <v>2127</v>
      </c>
      <c r="D498" s="311" t="s">
        <v>2121</v>
      </c>
      <c r="E498" s="311" t="s">
        <v>2128</v>
      </c>
      <c r="F498" s="311" t="s">
        <v>2129</v>
      </c>
      <c r="G498" s="311">
        <v>7923121</v>
      </c>
      <c r="H498" s="311" t="s">
        <v>85</v>
      </c>
    </row>
    <row r="499" spans="2:8">
      <c r="B499" s="293">
        <v>44972</v>
      </c>
      <c r="C499" s="311" t="s">
        <v>2127</v>
      </c>
      <c r="D499" s="311" t="s">
        <v>2130</v>
      </c>
      <c r="E499" s="311" t="s">
        <v>2131</v>
      </c>
      <c r="F499" s="311" t="s">
        <v>2132</v>
      </c>
      <c r="G499" s="311">
        <v>11855678</v>
      </c>
      <c r="H499" s="311" t="s">
        <v>85</v>
      </c>
    </row>
    <row r="500" spans="2:8">
      <c r="B500" s="293">
        <v>44971</v>
      </c>
      <c r="C500" s="311" t="s">
        <v>2049</v>
      </c>
      <c r="D500" s="311" t="s">
        <v>2049</v>
      </c>
      <c r="E500" s="311" t="s">
        <v>2133</v>
      </c>
      <c r="F500" s="311" t="s">
        <v>2134</v>
      </c>
      <c r="G500" s="311">
        <v>12916373</v>
      </c>
      <c r="H500" s="311" t="s">
        <v>85</v>
      </c>
    </row>
    <row r="501" spans="2:8">
      <c r="B501" s="293">
        <v>44970</v>
      </c>
      <c r="C501" s="311" t="s">
        <v>2135</v>
      </c>
      <c r="D501" s="311" t="s">
        <v>2051</v>
      </c>
      <c r="E501" s="311" t="s">
        <v>2136</v>
      </c>
      <c r="F501" s="311" t="s">
        <v>2137</v>
      </c>
      <c r="G501" s="311">
        <v>9829152</v>
      </c>
      <c r="H501" s="311" t="s">
        <v>85</v>
      </c>
    </row>
    <row r="502" spans="2:8">
      <c r="B502" s="293">
        <v>44967</v>
      </c>
      <c r="C502" s="311" t="s">
        <v>2135</v>
      </c>
      <c r="D502" s="311" t="s">
        <v>2132</v>
      </c>
      <c r="E502" s="311" t="s">
        <v>2138</v>
      </c>
      <c r="F502" s="311" t="s">
        <v>2139</v>
      </c>
      <c r="G502" s="311">
        <v>9468345</v>
      </c>
      <c r="H502" s="311" t="s">
        <v>85</v>
      </c>
    </row>
    <row r="503" spans="2:8">
      <c r="B503" s="293">
        <v>44966</v>
      </c>
      <c r="C503" s="311" t="s">
        <v>2140</v>
      </c>
      <c r="D503" s="311" t="s">
        <v>2141</v>
      </c>
      <c r="E503" s="311" t="s">
        <v>2142</v>
      </c>
      <c r="F503" s="311" t="s">
        <v>2127</v>
      </c>
      <c r="G503" s="311">
        <v>5507650</v>
      </c>
      <c r="H503" s="311" t="s">
        <v>85</v>
      </c>
    </row>
    <row r="504" spans="2:8">
      <c r="B504" s="293">
        <v>44965</v>
      </c>
      <c r="C504" s="311" t="s">
        <v>2128</v>
      </c>
      <c r="D504" s="311" t="s">
        <v>2143</v>
      </c>
      <c r="E504" s="311" t="s">
        <v>2138</v>
      </c>
      <c r="F504" s="311" t="s">
        <v>2144</v>
      </c>
      <c r="G504" s="311">
        <v>8839686</v>
      </c>
      <c r="H504" s="311" t="s">
        <v>85</v>
      </c>
    </row>
    <row r="505" spans="2:8">
      <c r="B505" s="293">
        <v>44964</v>
      </c>
      <c r="C505" s="311" t="s">
        <v>2130</v>
      </c>
      <c r="D505" s="311" t="s">
        <v>2121</v>
      </c>
      <c r="E505" s="311" t="s">
        <v>2145</v>
      </c>
      <c r="F505" s="311" t="s">
        <v>2146</v>
      </c>
      <c r="G505" s="311">
        <v>8699758</v>
      </c>
      <c r="H505" s="311" t="s">
        <v>85</v>
      </c>
    </row>
    <row r="506" spans="2:8">
      <c r="B506" s="293">
        <v>44963</v>
      </c>
      <c r="C506" s="311" t="s">
        <v>2147</v>
      </c>
      <c r="D506" s="311" t="s">
        <v>2148</v>
      </c>
      <c r="E506" s="311" t="s">
        <v>2149</v>
      </c>
      <c r="F506" s="311" t="s">
        <v>2134</v>
      </c>
      <c r="G506" s="311">
        <v>7588936</v>
      </c>
      <c r="H506" s="311" t="s">
        <v>85</v>
      </c>
    </row>
    <row r="507" spans="2:8">
      <c r="B507" s="310">
        <v>44960</v>
      </c>
      <c r="C507" s="312" t="s">
        <v>2147</v>
      </c>
      <c r="D507" s="312" t="s">
        <v>2125</v>
      </c>
      <c r="E507" s="312" t="s">
        <v>2150</v>
      </c>
      <c r="F507" s="312" t="s">
        <v>2151</v>
      </c>
      <c r="G507" s="312">
        <v>11730514</v>
      </c>
      <c r="H507" s="312" t="s">
        <v>2152</v>
      </c>
    </row>
    <row r="508" spans="2:8">
      <c r="B508" s="293">
        <v>44959</v>
      </c>
      <c r="C508" s="311" t="s">
        <v>2153</v>
      </c>
      <c r="D508" s="311" t="s">
        <v>2130</v>
      </c>
      <c r="E508" s="311" t="s">
        <v>2154</v>
      </c>
      <c r="F508" s="311" t="s">
        <v>2155</v>
      </c>
      <c r="G508" s="311">
        <v>19898080</v>
      </c>
      <c r="H508" s="311" t="s">
        <v>85</v>
      </c>
    </row>
    <row r="509" spans="2:8">
      <c r="B509" s="293">
        <v>44958</v>
      </c>
      <c r="C509" s="311" t="s">
        <v>2156</v>
      </c>
      <c r="D509" s="311" t="s">
        <v>2157</v>
      </c>
      <c r="E509" s="311" t="s">
        <v>2158</v>
      </c>
      <c r="F509" s="311" t="s">
        <v>2153</v>
      </c>
      <c r="G509" s="311">
        <v>13878016</v>
      </c>
      <c r="H509" s="311" t="s">
        <v>85</v>
      </c>
    </row>
    <row r="510" spans="2:8">
      <c r="B510" s="293">
        <v>44957</v>
      </c>
      <c r="C510" s="311" t="s">
        <v>2159</v>
      </c>
      <c r="D510" s="311" t="s">
        <v>2160</v>
      </c>
      <c r="E510" s="311" t="s">
        <v>2161</v>
      </c>
      <c r="F510" s="311" t="s">
        <v>2058</v>
      </c>
      <c r="G510" s="311">
        <v>24990701</v>
      </c>
      <c r="H510" s="311" t="s">
        <v>85</v>
      </c>
    </row>
    <row r="511" spans="2:8">
      <c r="B511" s="293">
        <v>44956</v>
      </c>
      <c r="C511" s="311" t="s">
        <v>2162</v>
      </c>
      <c r="D511" s="311" t="s">
        <v>2156</v>
      </c>
      <c r="E511" s="311" t="s">
        <v>2163</v>
      </c>
      <c r="F511" s="311" t="s">
        <v>2164</v>
      </c>
      <c r="G511" s="311">
        <v>30768122</v>
      </c>
      <c r="H511" s="311" t="s">
        <v>85</v>
      </c>
    </row>
    <row r="512" spans="2:8">
      <c r="B512" s="293">
        <v>44953</v>
      </c>
      <c r="C512" s="311" t="s">
        <v>2165</v>
      </c>
      <c r="D512" s="311" t="s">
        <v>2166</v>
      </c>
      <c r="E512" s="311" t="s">
        <v>2167</v>
      </c>
      <c r="F512" s="311" t="s">
        <v>2168</v>
      </c>
      <c r="G512" s="311">
        <v>13756671</v>
      </c>
      <c r="H512" s="311" t="s">
        <v>85</v>
      </c>
    </row>
    <row r="513" spans="2:8">
      <c r="B513" s="293">
        <v>44951</v>
      </c>
      <c r="C513" s="311" t="s">
        <v>2169</v>
      </c>
      <c r="D513" s="311" t="s">
        <v>2170</v>
      </c>
      <c r="E513" s="311" t="s">
        <v>2171</v>
      </c>
      <c r="F513" s="311" t="s">
        <v>2172</v>
      </c>
      <c r="G513" s="311">
        <v>9257370</v>
      </c>
      <c r="H513" s="311" t="s">
        <v>85</v>
      </c>
    </row>
    <row r="514" spans="2:8">
      <c r="B514" s="293">
        <v>44950</v>
      </c>
      <c r="C514" s="311" t="s">
        <v>2158</v>
      </c>
      <c r="D514" s="311" t="s">
        <v>2173</v>
      </c>
      <c r="E514" s="311" t="s">
        <v>2174</v>
      </c>
      <c r="F514" s="311" t="s">
        <v>2175</v>
      </c>
      <c r="G514" s="311">
        <v>7033092</v>
      </c>
      <c r="H514" s="311" t="s">
        <v>85</v>
      </c>
    </row>
    <row r="515" spans="2:8">
      <c r="B515" s="293">
        <v>44949</v>
      </c>
      <c r="C515" s="311" t="s">
        <v>2176</v>
      </c>
      <c r="D515" s="311" t="s">
        <v>2177</v>
      </c>
      <c r="E515" s="311" t="s">
        <v>2169</v>
      </c>
      <c r="F515" s="311" t="s">
        <v>2178</v>
      </c>
      <c r="G515" s="311">
        <v>7787735</v>
      </c>
      <c r="H515" s="311" t="s">
        <v>85</v>
      </c>
    </row>
    <row r="516" spans="2:8">
      <c r="B516" s="293">
        <v>44946</v>
      </c>
      <c r="C516" s="311" t="s">
        <v>2179</v>
      </c>
      <c r="D516" s="311" t="s">
        <v>2179</v>
      </c>
      <c r="E516" s="311" t="s">
        <v>2180</v>
      </c>
      <c r="F516" s="311" t="s">
        <v>2181</v>
      </c>
      <c r="G516" s="311">
        <v>8545359</v>
      </c>
      <c r="H516" s="311" t="s">
        <v>85</v>
      </c>
    </row>
    <row r="517" spans="2:8">
      <c r="B517" s="293">
        <v>44945</v>
      </c>
      <c r="C517" s="311" t="s">
        <v>2182</v>
      </c>
      <c r="D517" s="311" t="s">
        <v>2182</v>
      </c>
      <c r="E517" s="311" t="s">
        <v>2183</v>
      </c>
      <c r="F517" s="311" t="s">
        <v>2181</v>
      </c>
      <c r="G517" s="311">
        <v>6812613</v>
      </c>
      <c r="H517" s="311" t="s">
        <v>85</v>
      </c>
    </row>
    <row r="518" spans="2:8">
      <c r="B518" s="293">
        <v>44944</v>
      </c>
      <c r="C518" s="311" t="s">
        <v>2184</v>
      </c>
      <c r="D518" s="311" t="s">
        <v>2185</v>
      </c>
      <c r="E518" s="311" t="s">
        <v>2163</v>
      </c>
      <c r="F518" s="311" t="s">
        <v>2186</v>
      </c>
      <c r="G518" s="311">
        <v>5536057</v>
      </c>
      <c r="H518" s="311" t="s">
        <v>85</v>
      </c>
    </row>
    <row r="519" spans="2:8">
      <c r="B519" s="293">
        <v>44943</v>
      </c>
      <c r="C519" s="311" t="s">
        <v>2170</v>
      </c>
      <c r="D519" s="311" t="s">
        <v>2187</v>
      </c>
      <c r="E519" s="311" t="s">
        <v>2188</v>
      </c>
      <c r="F519" s="311" t="s">
        <v>2189</v>
      </c>
      <c r="G519" s="311">
        <v>13015434</v>
      </c>
      <c r="H519" s="311" t="s">
        <v>85</v>
      </c>
    </row>
    <row r="520" spans="2:8">
      <c r="B520" s="293">
        <v>44942</v>
      </c>
      <c r="C520" s="311" t="s">
        <v>2190</v>
      </c>
      <c r="D520" s="311" t="s">
        <v>2190</v>
      </c>
      <c r="E520" s="311" t="s">
        <v>2191</v>
      </c>
      <c r="F520" s="311" t="s">
        <v>2192</v>
      </c>
      <c r="G520" s="311">
        <v>10321015</v>
      </c>
      <c r="H520" s="311" t="s">
        <v>85</v>
      </c>
    </row>
    <row r="521" spans="2:8">
      <c r="B521" s="293">
        <v>44939</v>
      </c>
      <c r="C521" s="311" t="s">
        <v>2193</v>
      </c>
      <c r="D521" s="311" t="s">
        <v>2194</v>
      </c>
      <c r="E521" s="311" t="s">
        <v>2154</v>
      </c>
      <c r="F521" s="311" t="s">
        <v>2195</v>
      </c>
      <c r="G521" s="311">
        <v>5090393</v>
      </c>
      <c r="H521" s="311" t="s">
        <v>85</v>
      </c>
    </row>
    <row r="522" spans="2:8">
      <c r="B522" s="293">
        <v>44938</v>
      </c>
      <c r="C522" s="311" t="s">
        <v>2155</v>
      </c>
      <c r="D522" s="311" t="s">
        <v>2158</v>
      </c>
      <c r="E522" s="311" t="s">
        <v>2196</v>
      </c>
      <c r="F522" s="311" t="s">
        <v>2192</v>
      </c>
      <c r="G522" s="311">
        <v>7628932</v>
      </c>
      <c r="H522" s="311" t="s">
        <v>85</v>
      </c>
    </row>
    <row r="523" spans="2:8">
      <c r="B523" s="293">
        <v>44937</v>
      </c>
      <c r="C523" s="311" t="s">
        <v>2197</v>
      </c>
      <c r="D523" s="311" t="s">
        <v>2147</v>
      </c>
      <c r="E523" s="311" t="s">
        <v>2154</v>
      </c>
      <c r="F523" s="311" t="s">
        <v>2175</v>
      </c>
      <c r="G523" s="311">
        <v>8463293</v>
      </c>
      <c r="H523" s="311" t="s">
        <v>85</v>
      </c>
    </row>
    <row r="524" spans="2:8">
      <c r="B524" s="293">
        <v>44936</v>
      </c>
      <c r="C524" s="311" t="s">
        <v>2182</v>
      </c>
      <c r="D524" s="311" t="s">
        <v>2198</v>
      </c>
      <c r="E524" s="311" t="s">
        <v>2199</v>
      </c>
      <c r="F524" s="311" t="s">
        <v>2200</v>
      </c>
      <c r="G524" s="311">
        <v>7557693</v>
      </c>
      <c r="H524" s="311" t="s">
        <v>85</v>
      </c>
    </row>
    <row r="525" spans="2:8">
      <c r="B525" s="293">
        <v>44935</v>
      </c>
      <c r="C525" s="311" t="s">
        <v>2201</v>
      </c>
      <c r="D525" s="311" t="s">
        <v>2141</v>
      </c>
      <c r="E525" s="311" t="s">
        <v>2186</v>
      </c>
      <c r="F525" s="311" t="s">
        <v>2182</v>
      </c>
      <c r="G525" s="311">
        <v>6012344</v>
      </c>
      <c r="H525" s="311" t="s">
        <v>85</v>
      </c>
    </row>
    <row r="526" spans="2:8">
      <c r="B526" s="293">
        <v>44932</v>
      </c>
      <c r="C526" s="311" t="s">
        <v>2202</v>
      </c>
      <c r="D526" s="311" t="s">
        <v>2203</v>
      </c>
      <c r="E526" s="311" t="s">
        <v>2204</v>
      </c>
      <c r="F526" s="311" t="s">
        <v>2205</v>
      </c>
      <c r="G526" s="311">
        <v>13216749</v>
      </c>
      <c r="H526" s="311" t="s">
        <v>85</v>
      </c>
    </row>
    <row r="527" spans="2:8">
      <c r="B527" s="293">
        <v>44931</v>
      </c>
      <c r="C527" s="311" t="s">
        <v>2206</v>
      </c>
      <c r="D527" s="311" t="s">
        <v>2207</v>
      </c>
      <c r="E527" s="311" t="s">
        <v>2199</v>
      </c>
      <c r="F527" s="311" t="s">
        <v>2179</v>
      </c>
      <c r="G527" s="311">
        <v>18887530</v>
      </c>
      <c r="H527" s="311" t="s">
        <v>85</v>
      </c>
    </row>
    <row r="528" spans="2:8">
      <c r="B528" s="293">
        <v>44930</v>
      </c>
      <c r="C528" s="311" t="s">
        <v>2208</v>
      </c>
      <c r="D528" s="311" t="s">
        <v>2209</v>
      </c>
      <c r="E528" s="311" t="s">
        <v>2210</v>
      </c>
      <c r="F528" s="311" t="s">
        <v>2170</v>
      </c>
      <c r="G528" s="311">
        <v>11995082</v>
      </c>
      <c r="H528" s="311" t="s">
        <v>85</v>
      </c>
    </row>
    <row r="529" spans="2:8">
      <c r="B529" s="293">
        <v>44929</v>
      </c>
      <c r="C529" s="311" t="s">
        <v>2206</v>
      </c>
      <c r="D529" s="311" t="s">
        <v>2211</v>
      </c>
      <c r="E529" s="311" t="s">
        <v>2150</v>
      </c>
      <c r="F529" s="311" t="s">
        <v>2162</v>
      </c>
      <c r="G529" s="311">
        <v>9629995</v>
      </c>
      <c r="H529" s="311" t="s">
        <v>85</v>
      </c>
    </row>
    <row r="530" spans="2:8">
      <c r="B530" s="293">
        <v>44928</v>
      </c>
      <c r="C530" s="311" t="s">
        <v>2166</v>
      </c>
      <c r="D530" s="311" t="s">
        <v>2204</v>
      </c>
      <c r="E530" s="311" t="s">
        <v>2212</v>
      </c>
      <c r="F530" s="311" t="s">
        <v>2206</v>
      </c>
      <c r="G530" s="311">
        <v>7322962</v>
      </c>
      <c r="H530" s="311" t="s">
        <v>85</v>
      </c>
    </row>
    <row r="531" spans="2:8">
      <c r="B531" s="293">
        <v>44925</v>
      </c>
      <c r="C531" s="311" t="s">
        <v>2213</v>
      </c>
      <c r="D531" s="311" t="s">
        <v>2195</v>
      </c>
      <c r="E531" s="311" t="s">
        <v>2169</v>
      </c>
      <c r="F531" s="311" t="s">
        <v>2214</v>
      </c>
      <c r="G531" s="311">
        <v>8626291</v>
      </c>
      <c r="H531" s="311" t="s">
        <v>85</v>
      </c>
    </row>
    <row r="532" spans="2:8">
      <c r="B532" s="293">
        <v>44924</v>
      </c>
      <c r="C532" s="311" t="s">
        <v>2215</v>
      </c>
      <c r="D532" s="311" t="s">
        <v>2216</v>
      </c>
      <c r="E532" s="311" t="s">
        <v>2167</v>
      </c>
      <c r="F532" s="311" t="s">
        <v>2213</v>
      </c>
      <c r="G532" s="311">
        <v>19571340</v>
      </c>
      <c r="H532" s="311" t="s">
        <v>85</v>
      </c>
    </row>
    <row r="533" spans="2:8">
      <c r="B533" s="293">
        <v>44923</v>
      </c>
      <c r="C533" s="311" t="s">
        <v>2215</v>
      </c>
      <c r="D533" s="311" t="s">
        <v>2162</v>
      </c>
      <c r="E533" s="311" t="s">
        <v>2217</v>
      </c>
      <c r="F533" s="311" t="s">
        <v>2218</v>
      </c>
      <c r="G533" s="311">
        <v>9652984</v>
      </c>
      <c r="H533" s="311" t="s">
        <v>85</v>
      </c>
    </row>
    <row r="534" spans="2:8">
      <c r="B534" s="293">
        <v>44922</v>
      </c>
      <c r="C534" s="311" t="s">
        <v>2219</v>
      </c>
      <c r="D534" s="311" t="s">
        <v>2187</v>
      </c>
      <c r="E534" s="311" t="s">
        <v>2220</v>
      </c>
      <c r="F534" s="311" t="s">
        <v>2221</v>
      </c>
      <c r="G534" s="311">
        <v>9244387</v>
      </c>
      <c r="H534" s="311" t="s">
        <v>85</v>
      </c>
    </row>
    <row r="535" spans="2:8">
      <c r="B535" s="293">
        <v>44921</v>
      </c>
      <c r="C535" s="311" t="s">
        <v>2222</v>
      </c>
      <c r="D535" s="311" t="s">
        <v>2223</v>
      </c>
      <c r="E535" s="311" t="s">
        <v>2224</v>
      </c>
      <c r="F535" s="311" t="s">
        <v>2225</v>
      </c>
      <c r="G535" s="311">
        <v>8321609</v>
      </c>
      <c r="H535" s="311" t="s">
        <v>85</v>
      </c>
    </row>
    <row r="536" spans="2:8">
      <c r="B536" s="293">
        <v>44918</v>
      </c>
      <c r="C536" s="311" t="s">
        <v>2226</v>
      </c>
      <c r="D536" s="311" t="s">
        <v>2227</v>
      </c>
      <c r="E536" s="311" t="s">
        <v>2228</v>
      </c>
      <c r="F536" s="311" t="s">
        <v>2229</v>
      </c>
      <c r="G536" s="311">
        <v>5313321</v>
      </c>
      <c r="H536" s="311" t="s">
        <v>85</v>
      </c>
    </row>
    <row r="537" spans="2:8">
      <c r="B537" s="293">
        <v>44917</v>
      </c>
      <c r="C537" s="311" t="s">
        <v>2209</v>
      </c>
      <c r="D537" s="311" t="s">
        <v>2190</v>
      </c>
      <c r="E537" s="311" t="s">
        <v>2220</v>
      </c>
      <c r="F537" s="311" t="s">
        <v>2172</v>
      </c>
      <c r="G537" s="311">
        <v>6979001</v>
      </c>
      <c r="H537" s="311" t="s">
        <v>85</v>
      </c>
    </row>
    <row r="538" spans="2:8">
      <c r="B538" s="293">
        <v>44916</v>
      </c>
      <c r="C538" s="311" t="s">
        <v>2153</v>
      </c>
      <c r="D538" s="311" t="s">
        <v>2230</v>
      </c>
      <c r="E538" s="311" t="s">
        <v>2170</v>
      </c>
      <c r="F538" s="311" t="s">
        <v>2200</v>
      </c>
      <c r="G538" s="311">
        <v>8454254</v>
      </c>
      <c r="H538" s="311" t="s">
        <v>85</v>
      </c>
    </row>
    <row r="539" spans="2:8">
      <c r="B539" s="293">
        <v>44915</v>
      </c>
      <c r="C539" s="311" t="s">
        <v>2058</v>
      </c>
      <c r="D539" s="311" t="s">
        <v>2231</v>
      </c>
      <c r="E539" s="311" t="s">
        <v>2204</v>
      </c>
      <c r="F539" s="311" t="s">
        <v>2232</v>
      </c>
      <c r="G539" s="311">
        <v>7387632</v>
      </c>
      <c r="H539" s="311" t="s">
        <v>85</v>
      </c>
    </row>
    <row r="540" spans="2:8">
      <c r="B540" s="293">
        <v>44914</v>
      </c>
      <c r="C540" s="311" t="s">
        <v>2233</v>
      </c>
      <c r="D540" s="311" t="s">
        <v>2156</v>
      </c>
      <c r="E540" s="311" t="s">
        <v>2234</v>
      </c>
      <c r="F540" s="311" t="s">
        <v>2235</v>
      </c>
      <c r="G540" s="311">
        <v>7706855</v>
      </c>
      <c r="H540" s="311" t="s">
        <v>85</v>
      </c>
    </row>
    <row r="541" spans="2:8">
      <c r="B541" s="293">
        <v>44911</v>
      </c>
      <c r="C541" s="311" t="s">
        <v>2236</v>
      </c>
      <c r="D541" s="311" t="s">
        <v>2237</v>
      </c>
      <c r="E541" s="311" t="s">
        <v>2238</v>
      </c>
      <c r="F541" s="311" t="s">
        <v>2233</v>
      </c>
      <c r="G541" s="311">
        <v>9433166</v>
      </c>
      <c r="H541" s="311" t="s">
        <v>85</v>
      </c>
    </row>
    <row r="542" spans="2:8">
      <c r="B542" s="293">
        <v>44910</v>
      </c>
      <c r="C542" s="311" t="s">
        <v>2239</v>
      </c>
      <c r="D542" s="311" t="s">
        <v>2240</v>
      </c>
      <c r="E542" s="311" t="s">
        <v>2241</v>
      </c>
      <c r="F542" s="311" t="s">
        <v>2242</v>
      </c>
      <c r="G542" s="311">
        <v>10644546</v>
      </c>
      <c r="H542" s="311" t="s">
        <v>85</v>
      </c>
    </row>
    <row r="543" spans="2:8">
      <c r="B543" s="293">
        <v>44909</v>
      </c>
      <c r="C543" s="311" t="s">
        <v>2243</v>
      </c>
      <c r="D543" s="311" t="s">
        <v>2244</v>
      </c>
      <c r="E543" s="311" t="s">
        <v>2186</v>
      </c>
      <c r="F543" s="311" t="s">
        <v>2245</v>
      </c>
      <c r="G543" s="311">
        <v>8562333</v>
      </c>
      <c r="H543" s="311" t="s">
        <v>85</v>
      </c>
    </row>
    <row r="544" spans="2:8">
      <c r="B544" s="293">
        <v>44908</v>
      </c>
      <c r="C544" s="311" t="s">
        <v>2232</v>
      </c>
      <c r="D544" s="311" t="s">
        <v>2153</v>
      </c>
      <c r="E544" s="311" t="s">
        <v>2246</v>
      </c>
      <c r="F544" s="311" t="s">
        <v>2211</v>
      </c>
      <c r="G544" s="311">
        <v>5166993</v>
      </c>
      <c r="H544" s="311" t="s">
        <v>85</v>
      </c>
    </row>
    <row r="545" spans="2:8">
      <c r="B545" s="293">
        <v>44907</v>
      </c>
      <c r="C545" s="311" t="s">
        <v>2153</v>
      </c>
      <c r="D545" s="311" t="s">
        <v>2153</v>
      </c>
      <c r="E545" s="311" t="s">
        <v>2173</v>
      </c>
      <c r="F545" s="311" t="s">
        <v>2247</v>
      </c>
      <c r="G545" s="311">
        <v>7153044</v>
      </c>
      <c r="H545" s="311" t="s">
        <v>85</v>
      </c>
    </row>
    <row r="546" spans="2:8">
      <c r="B546" s="293">
        <v>44904</v>
      </c>
      <c r="C546" s="311" t="s">
        <v>2248</v>
      </c>
      <c r="D546" s="311" t="s">
        <v>2249</v>
      </c>
      <c r="E546" s="311" t="s">
        <v>2206</v>
      </c>
      <c r="F546" s="311" t="s">
        <v>2234</v>
      </c>
      <c r="G546" s="311">
        <v>6174919</v>
      </c>
      <c r="H546" s="311" t="s">
        <v>85</v>
      </c>
    </row>
    <row r="547" spans="2:8">
      <c r="B547" s="293">
        <v>44903</v>
      </c>
      <c r="C547" s="311" t="s">
        <v>2250</v>
      </c>
      <c r="D547" s="311" t="s">
        <v>2251</v>
      </c>
      <c r="E547" s="311" t="s">
        <v>2153</v>
      </c>
      <c r="F547" s="311" t="s">
        <v>2207</v>
      </c>
      <c r="G547" s="311">
        <v>4225180</v>
      </c>
      <c r="H547" s="311" t="s">
        <v>85</v>
      </c>
    </row>
    <row r="548" spans="2:8">
      <c r="B548" s="293">
        <v>44902</v>
      </c>
      <c r="C548" s="311" t="s">
        <v>2252</v>
      </c>
      <c r="D548" s="311" t="s">
        <v>2253</v>
      </c>
      <c r="E548" s="311" t="s">
        <v>2254</v>
      </c>
      <c r="F548" s="311" t="s">
        <v>2250</v>
      </c>
      <c r="G548" s="311">
        <v>7718718</v>
      </c>
      <c r="H548" s="311" t="s">
        <v>85</v>
      </c>
    </row>
    <row r="549" spans="2:8">
      <c r="B549" s="293">
        <v>44901</v>
      </c>
      <c r="C549" s="311" t="s">
        <v>2255</v>
      </c>
      <c r="D549" s="311" t="s">
        <v>2256</v>
      </c>
      <c r="E549" s="311" t="s">
        <v>2257</v>
      </c>
      <c r="F549" s="311" t="s">
        <v>2258</v>
      </c>
      <c r="G549" s="311">
        <v>7008295</v>
      </c>
      <c r="H549" s="311" t="s">
        <v>85</v>
      </c>
    </row>
    <row r="550" spans="2:8">
      <c r="B550" s="293">
        <v>44900</v>
      </c>
      <c r="C550" s="311" t="s">
        <v>2259</v>
      </c>
      <c r="D550" s="311" t="s">
        <v>2260</v>
      </c>
      <c r="E550" s="311" t="s">
        <v>2261</v>
      </c>
      <c r="F550" s="311" t="s">
        <v>2262</v>
      </c>
      <c r="G550" s="311">
        <v>9861212</v>
      </c>
      <c r="H550" s="311" t="s">
        <v>85</v>
      </c>
    </row>
    <row r="551" spans="2:8">
      <c r="B551" s="293">
        <v>44897</v>
      </c>
      <c r="C551" s="311" t="s">
        <v>2263</v>
      </c>
      <c r="D551" s="311" t="s">
        <v>2264</v>
      </c>
      <c r="E551" s="311" t="s">
        <v>2058</v>
      </c>
      <c r="F551" s="311" t="s">
        <v>2203</v>
      </c>
      <c r="G551" s="311">
        <v>6376672</v>
      </c>
      <c r="H551" s="311" t="s">
        <v>85</v>
      </c>
    </row>
    <row r="552" spans="2:8">
      <c r="B552" s="293">
        <v>44896</v>
      </c>
      <c r="C552" s="311" t="s">
        <v>2265</v>
      </c>
      <c r="D552" s="311" t="s">
        <v>2266</v>
      </c>
      <c r="E552" s="311" t="s">
        <v>2130</v>
      </c>
      <c r="F552" s="311" t="s">
        <v>2267</v>
      </c>
      <c r="G552" s="311">
        <v>9214914</v>
      </c>
      <c r="H552" s="311" t="s">
        <v>85</v>
      </c>
    </row>
    <row r="553" spans="2:8">
      <c r="B553" s="293">
        <v>44895</v>
      </c>
      <c r="C553" s="311" t="s">
        <v>2268</v>
      </c>
      <c r="D553" s="311" t="s">
        <v>2264</v>
      </c>
      <c r="E553" s="311" t="s">
        <v>2232</v>
      </c>
      <c r="F553" s="311" t="s">
        <v>2267</v>
      </c>
      <c r="G553" s="311">
        <v>9133076</v>
      </c>
      <c r="H553" s="311" t="s">
        <v>85</v>
      </c>
    </row>
    <row r="554" spans="2:8">
      <c r="B554" s="293">
        <v>44894</v>
      </c>
      <c r="C554" s="311" t="s">
        <v>2141</v>
      </c>
      <c r="D554" s="311" t="s">
        <v>2245</v>
      </c>
      <c r="E554" s="311" t="s">
        <v>2238</v>
      </c>
      <c r="F554" s="311" t="s">
        <v>2269</v>
      </c>
      <c r="G554" s="311">
        <v>7693168</v>
      </c>
      <c r="H554" s="311" t="s">
        <v>85</v>
      </c>
    </row>
    <row r="555" spans="2:8">
      <c r="B555" s="293">
        <v>44893</v>
      </c>
      <c r="C555" s="311" t="s">
        <v>2153</v>
      </c>
      <c r="D555" s="311" t="s">
        <v>2236</v>
      </c>
      <c r="E555" s="311" t="s">
        <v>2176</v>
      </c>
      <c r="F555" s="311" t="s">
        <v>2182</v>
      </c>
      <c r="G555" s="311">
        <v>5471921</v>
      </c>
      <c r="H555" s="311" t="s">
        <v>85</v>
      </c>
    </row>
    <row r="556" spans="2:8">
      <c r="B556" s="293">
        <v>44890</v>
      </c>
      <c r="C556" s="311" t="s">
        <v>2201</v>
      </c>
      <c r="D556" s="311" t="s">
        <v>2270</v>
      </c>
      <c r="E556" s="311" t="s">
        <v>2145</v>
      </c>
      <c r="F556" s="311" t="s">
        <v>2232</v>
      </c>
      <c r="G556" s="311">
        <v>12358833</v>
      </c>
      <c r="H556" s="311" t="s">
        <v>85</v>
      </c>
    </row>
    <row r="557" spans="2:8">
      <c r="B557" s="293">
        <v>44889</v>
      </c>
      <c r="C557" s="311" t="s">
        <v>2181</v>
      </c>
      <c r="D557" s="311" t="s">
        <v>2153</v>
      </c>
      <c r="E557" s="311" t="s">
        <v>2162</v>
      </c>
      <c r="F557" s="311" t="s">
        <v>2234</v>
      </c>
      <c r="G557" s="311">
        <v>10986350</v>
      </c>
      <c r="H557" s="311" t="s">
        <v>85</v>
      </c>
    </row>
    <row r="558" spans="2:8">
      <c r="B558" s="293">
        <v>44888</v>
      </c>
      <c r="C558" s="311" t="s">
        <v>2208</v>
      </c>
      <c r="D558" s="311" t="s">
        <v>2271</v>
      </c>
      <c r="E558" s="311" t="s">
        <v>2165</v>
      </c>
      <c r="F558" s="311" t="s">
        <v>2246</v>
      </c>
      <c r="G558" s="311">
        <v>12004998</v>
      </c>
      <c r="H558" s="311" t="s">
        <v>85</v>
      </c>
    </row>
    <row r="559" spans="2:8">
      <c r="B559" s="293">
        <v>44887</v>
      </c>
      <c r="C559" s="311" t="s">
        <v>2272</v>
      </c>
      <c r="D559" s="311" t="s">
        <v>2184</v>
      </c>
      <c r="E559" s="311" t="s">
        <v>2273</v>
      </c>
      <c r="F559" s="311" t="s">
        <v>2166</v>
      </c>
      <c r="G559" s="311">
        <v>15198091</v>
      </c>
      <c r="H559" s="311" t="s">
        <v>85</v>
      </c>
    </row>
    <row r="560" spans="2:8">
      <c r="B560" s="293">
        <v>44886</v>
      </c>
      <c r="C560" s="311" t="s">
        <v>2215</v>
      </c>
      <c r="D560" s="311" t="s">
        <v>2193</v>
      </c>
      <c r="E560" s="311" t="s">
        <v>2274</v>
      </c>
      <c r="F560" s="311" t="s">
        <v>2171</v>
      </c>
      <c r="G560" s="311">
        <v>12788632</v>
      </c>
      <c r="H560" s="311" t="s">
        <v>85</v>
      </c>
    </row>
    <row r="561" spans="2:8">
      <c r="B561" s="293">
        <v>44883</v>
      </c>
      <c r="C561" s="311" t="s">
        <v>2204</v>
      </c>
      <c r="D561" s="311" t="s">
        <v>2238</v>
      </c>
      <c r="E561" s="311" t="s">
        <v>2275</v>
      </c>
      <c r="F561" s="311" t="s">
        <v>2218</v>
      </c>
      <c r="G561" s="311">
        <v>11134908</v>
      </c>
      <c r="H561" s="311" t="s">
        <v>85</v>
      </c>
    </row>
    <row r="562" spans="2:8">
      <c r="B562" s="293">
        <v>44882</v>
      </c>
      <c r="C562" s="311" t="s">
        <v>2243</v>
      </c>
      <c r="D562" s="311" t="s">
        <v>2125</v>
      </c>
      <c r="E562" s="311" t="s">
        <v>2184</v>
      </c>
      <c r="F562" s="311" t="s">
        <v>2276</v>
      </c>
      <c r="G562" s="311">
        <v>12778124</v>
      </c>
      <c r="H562" s="311" t="s">
        <v>85</v>
      </c>
    </row>
    <row r="563" spans="2:8">
      <c r="B563" s="293">
        <v>44881</v>
      </c>
      <c r="C563" s="311" t="s">
        <v>2242</v>
      </c>
      <c r="D563" s="311" t="s">
        <v>2277</v>
      </c>
      <c r="E563" s="311" t="s">
        <v>2278</v>
      </c>
      <c r="F563" s="311" t="s">
        <v>2243</v>
      </c>
      <c r="G563" s="311">
        <v>9781274</v>
      </c>
      <c r="H563" s="311" t="s">
        <v>85</v>
      </c>
    </row>
    <row r="564" spans="2:8">
      <c r="B564" s="293">
        <v>44880</v>
      </c>
      <c r="C564" s="311" t="s">
        <v>2279</v>
      </c>
      <c r="D564" s="311" t="s">
        <v>2280</v>
      </c>
      <c r="E564" s="311" t="s">
        <v>2261</v>
      </c>
      <c r="F564" s="311" t="s">
        <v>2242</v>
      </c>
      <c r="G564" s="311">
        <v>13899999</v>
      </c>
      <c r="H564" s="311" t="s">
        <v>85</v>
      </c>
    </row>
    <row r="565" spans="2:8">
      <c r="B565" s="293">
        <v>44879</v>
      </c>
      <c r="C565" s="311" t="s">
        <v>2281</v>
      </c>
      <c r="D565" s="311" t="s">
        <v>2282</v>
      </c>
      <c r="E565" s="311" t="s">
        <v>2283</v>
      </c>
      <c r="F565" s="311" t="s">
        <v>2231</v>
      </c>
      <c r="G565" s="311">
        <v>10224241</v>
      </c>
      <c r="H565" s="311" t="s">
        <v>85</v>
      </c>
    </row>
    <row r="566" spans="2:8">
      <c r="B566" s="293">
        <v>44876</v>
      </c>
      <c r="C566" s="311" t="s">
        <v>2284</v>
      </c>
      <c r="D566" s="311" t="s">
        <v>2285</v>
      </c>
      <c r="E566" s="311" t="s">
        <v>2286</v>
      </c>
      <c r="F566" s="311" t="s">
        <v>2231</v>
      </c>
      <c r="G566" s="311">
        <v>16963169</v>
      </c>
      <c r="H566" s="311" t="s">
        <v>85</v>
      </c>
    </row>
    <row r="567" spans="2:8">
      <c r="B567" s="293">
        <v>44875</v>
      </c>
      <c r="C567" s="311" t="s">
        <v>2265</v>
      </c>
      <c r="D567" s="311" t="s">
        <v>2287</v>
      </c>
      <c r="E567" s="311" t="s">
        <v>2288</v>
      </c>
      <c r="F567" s="311" t="s">
        <v>2242</v>
      </c>
      <c r="G567" s="311">
        <v>10668583</v>
      </c>
      <c r="H567" s="311" t="s">
        <v>85</v>
      </c>
    </row>
    <row r="568" spans="2:8">
      <c r="B568" s="293">
        <v>44874</v>
      </c>
      <c r="C568" s="311" t="s">
        <v>2289</v>
      </c>
      <c r="D568" s="311" t="s">
        <v>2289</v>
      </c>
      <c r="E568" s="311" t="s">
        <v>2156</v>
      </c>
      <c r="F568" s="311" t="s">
        <v>2282</v>
      </c>
      <c r="G568" s="311">
        <v>14929008</v>
      </c>
      <c r="H568" s="311" t="s">
        <v>85</v>
      </c>
    </row>
    <row r="569" spans="2:8">
      <c r="B569" s="293">
        <v>44872</v>
      </c>
      <c r="C569" s="311" t="s">
        <v>2290</v>
      </c>
      <c r="D569" s="311" t="s">
        <v>2291</v>
      </c>
      <c r="E569" s="311" t="s">
        <v>2292</v>
      </c>
      <c r="F569" s="311" t="s">
        <v>2293</v>
      </c>
      <c r="G569" s="311">
        <v>12799401</v>
      </c>
      <c r="H569" s="311" t="s">
        <v>85</v>
      </c>
    </row>
    <row r="570" spans="2:8">
      <c r="B570" s="293">
        <v>44869</v>
      </c>
      <c r="C570" s="311" t="s">
        <v>2294</v>
      </c>
      <c r="D570" s="311" t="s">
        <v>2291</v>
      </c>
      <c r="E570" s="311" t="s">
        <v>2295</v>
      </c>
      <c r="F570" s="311" t="s">
        <v>2047</v>
      </c>
      <c r="G570" s="311">
        <v>14881752</v>
      </c>
      <c r="H570" s="311" t="s">
        <v>85</v>
      </c>
    </row>
    <row r="571" spans="2:8">
      <c r="B571" s="293">
        <v>44868</v>
      </c>
      <c r="C571" s="311" t="s">
        <v>2296</v>
      </c>
      <c r="D571" s="311" t="s">
        <v>2297</v>
      </c>
      <c r="E571" s="311" t="s">
        <v>2298</v>
      </c>
      <c r="F571" s="311" t="s">
        <v>2299</v>
      </c>
      <c r="G571" s="311">
        <v>16719953</v>
      </c>
      <c r="H571" s="311" t="s">
        <v>85</v>
      </c>
    </row>
    <row r="572" spans="2:8">
      <c r="B572" s="293">
        <v>44867</v>
      </c>
      <c r="C572" s="311" t="s">
        <v>2300</v>
      </c>
      <c r="D572" s="311" t="s">
        <v>2301</v>
      </c>
      <c r="E572" s="311" t="s">
        <v>2302</v>
      </c>
      <c r="F572" s="311" t="s">
        <v>2027</v>
      </c>
      <c r="G572" s="311">
        <v>22146420</v>
      </c>
      <c r="H572" s="311" t="s">
        <v>85</v>
      </c>
    </row>
    <row r="573" spans="2:8">
      <c r="B573" s="293">
        <v>44866</v>
      </c>
      <c r="C573" s="311" t="s">
        <v>2303</v>
      </c>
      <c r="D573" s="311" t="s">
        <v>2304</v>
      </c>
      <c r="E573" s="311" t="s">
        <v>2265</v>
      </c>
      <c r="F573" s="311" t="s">
        <v>2305</v>
      </c>
      <c r="G573" s="311">
        <v>41101936</v>
      </c>
      <c r="H573" s="311" t="s">
        <v>85</v>
      </c>
    </row>
    <row r="574" spans="2:8">
      <c r="B574" s="293">
        <v>44865</v>
      </c>
      <c r="C574" s="311" t="s">
        <v>2179</v>
      </c>
      <c r="D574" s="311" t="s">
        <v>2303</v>
      </c>
      <c r="E574" s="311" t="s">
        <v>2238</v>
      </c>
      <c r="F574" s="311" t="s">
        <v>2237</v>
      </c>
      <c r="G574" s="311">
        <v>24233760</v>
      </c>
      <c r="H574" s="311" t="s">
        <v>85</v>
      </c>
    </row>
    <row r="575" spans="2:8">
      <c r="B575" s="293">
        <v>44862</v>
      </c>
      <c r="C575" s="311" t="s">
        <v>2306</v>
      </c>
      <c r="D575" s="311" t="s">
        <v>2108</v>
      </c>
      <c r="E575" s="311" t="s">
        <v>2179</v>
      </c>
      <c r="F575" s="311" t="s">
        <v>2240</v>
      </c>
      <c r="G575" s="311">
        <v>16185760</v>
      </c>
      <c r="H575" s="311" t="s">
        <v>85</v>
      </c>
    </row>
    <row r="576" spans="2:8">
      <c r="B576" s="293">
        <v>44861</v>
      </c>
      <c r="C576" s="311" t="s">
        <v>2179</v>
      </c>
      <c r="D576" s="311" t="s">
        <v>2307</v>
      </c>
      <c r="E576" s="311" t="s">
        <v>2173</v>
      </c>
      <c r="F576" s="311" t="s">
        <v>2306</v>
      </c>
      <c r="G576" s="311">
        <v>16225577</v>
      </c>
      <c r="H576" s="311" t="s">
        <v>85</v>
      </c>
    </row>
    <row r="577" spans="2:8">
      <c r="B577" s="293">
        <v>44859</v>
      </c>
      <c r="C577" s="311" t="s">
        <v>2308</v>
      </c>
      <c r="D577" s="311" t="s">
        <v>2185</v>
      </c>
      <c r="E577" s="311" t="s">
        <v>2309</v>
      </c>
      <c r="F577" s="311" t="s">
        <v>2310</v>
      </c>
      <c r="G577" s="311">
        <v>8131380</v>
      </c>
      <c r="H577" s="311" t="s">
        <v>85</v>
      </c>
    </row>
    <row r="578" spans="2:8">
      <c r="B578" s="293">
        <v>44858</v>
      </c>
      <c r="C578" s="311" t="s">
        <v>2311</v>
      </c>
      <c r="D578" s="311" t="s">
        <v>2200</v>
      </c>
      <c r="E578" s="311" t="s">
        <v>2165</v>
      </c>
      <c r="F578" s="311" t="s">
        <v>2311</v>
      </c>
      <c r="G578" s="311">
        <v>685185</v>
      </c>
      <c r="H578" s="311" t="s">
        <v>85</v>
      </c>
    </row>
    <row r="579" spans="2:8">
      <c r="B579" s="293">
        <v>44855</v>
      </c>
      <c r="C579" s="311" t="s">
        <v>2184</v>
      </c>
      <c r="D579" s="311" t="s">
        <v>2197</v>
      </c>
      <c r="E579" s="311" t="s">
        <v>2312</v>
      </c>
      <c r="F579" s="311" t="s">
        <v>2313</v>
      </c>
      <c r="G579" s="311">
        <v>7414335</v>
      </c>
      <c r="H579" s="311" t="s">
        <v>85</v>
      </c>
    </row>
    <row r="580" spans="2:8">
      <c r="B580" s="293">
        <v>44854</v>
      </c>
      <c r="C580" s="311" t="s">
        <v>2167</v>
      </c>
      <c r="D580" s="311" t="s">
        <v>2314</v>
      </c>
      <c r="E580" s="311" t="s">
        <v>2315</v>
      </c>
      <c r="F580" s="311" t="s">
        <v>2311</v>
      </c>
      <c r="G580" s="311">
        <v>12020720</v>
      </c>
      <c r="H580" s="311" t="s">
        <v>85</v>
      </c>
    </row>
    <row r="581" spans="2:8">
      <c r="B581" s="293">
        <v>44853</v>
      </c>
      <c r="C581" s="311" t="s">
        <v>2316</v>
      </c>
      <c r="D581" s="311" t="s">
        <v>2317</v>
      </c>
      <c r="E581" s="311" t="s">
        <v>2318</v>
      </c>
      <c r="F581" s="311" t="s">
        <v>2319</v>
      </c>
      <c r="G581" s="311">
        <v>6947654</v>
      </c>
      <c r="H581" s="311" t="s">
        <v>85</v>
      </c>
    </row>
    <row r="582" spans="2:8">
      <c r="B582" s="293">
        <v>44852</v>
      </c>
      <c r="C582" s="311" t="s">
        <v>2142</v>
      </c>
      <c r="D582" s="311" t="s">
        <v>2186</v>
      </c>
      <c r="E582" s="311" t="s">
        <v>2212</v>
      </c>
      <c r="F582" s="311" t="s">
        <v>2311</v>
      </c>
      <c r="G582" s="311">
        <v>20635735</v>
      </c>
      <c r="H582" s="311" t="s">
        <v>85</v>
      </c>
    </row>
    <row r="583" spans="2:8">
      <c r="B583" s="293">
        <v>44851</v>
      </c>
      <c r="C583" s="311" t="s">
        <v>2275</v>
      </c>
      <c r="D583" s="311" t="s">
        <v>2238</v>
      </c>
      <c r="E583" s="311" t="s">
        <v>2167</v>
      </c>
      <c r="F583" s="311" t="s">
        <v>2197</v>
      </c>
      <c r="G583" s="311">
        <v>13426449</v>
      </c>
      <c r="H583" s="311" t="s">
        <v>85</v>
      </c>
    </row>
    <row r="584" spans="2:8">
      <c r="B584" s="293">
        <v>44848</v>
      </c>
      <c r="C584" s="311" t="s">
        <v>2165</v>
      </c>
      <c r="D584" s="311" t="s">
        <v>2184</v>
      </c>
      <c r="E584" s="311" t="s">
        <v>2273</v>
      </c>
      <c r="F584" s="311" t="s">
        <v>2275</v>
      </c>
      <c r="G584" s="311">
        <v>9588164</v>
      </c>
      <c r="H584" s="311" t="s">
        <v>85</v>
      </c>
    </row>
    <row r="585" spans="2:8">
      <c r="B585" s="293">
        <v>44847</v>
      </c>
      <c r="C585" s="311" t="s">
        <v>2273</v>
      </c>
      <c r="D585" s="311" t="s">
        <v>2150</v>
      </c>
      <c r="E585" s="311" t="s">
        <v>2320</v>
      </c>
      <c r="F585" s="311" t="s">
        <v>2321</v>
      </c>
      <c r="G585" s="311">
        <v>9447511</v>
      </c>
      <c r="H585" s="311" t="s">
        <v>85</v>
      </c>
    </row>
    <row r="586" spans="2:8">
      <c r="B586" s="293">
        <v>44846</v>
      </c>
      <c r="C586" s="311" t="s">
        <v>2224</v>
      </c>
      <c r="D586" s="311" t="s">
        <v>2322</v>
      </c>
      <c r="E586" s="311" t="s">
        <v>2323</v>
      </c>
      <c r="F586" s="311" t="s">
        <v>2215</v>
      </c>
      <c r="G586" s="311">
        <v>12496248</v>
      </c>
      <c r="H586" s="311" t="s">
        <v>85</v>
      </c>
    </row>
    <row r="587" spans="2:8">
      <c r="B587" s="293">
        <v>44845</v>
      </c>
      <c r="C587" s="311" t="s">
        <v>2171</v>
      </c>
      <c r="D587" s="311" t="s">
        <v>2171</v>
      </c>
      <c r="E587" s="311" t="s">
        <v>2324</v>
      </c>
      <c r="F587" s="311" t="s">
        <v>2325</v>
      </c>
      <c r="G587" s="311">
        <v>13805741</v>
      </c>
      <c r="H587" s="311" t="s">
        <v>85</v>
      </c>
    </row>
    <row r="588" spans="2:8">
      <c r="B588" s="293">
        <v>44844</v>
      </c>
      <c r="C588" s="311" t="s">
        <v>2326</v>
      </c>
      <c r="D588" s="311" t="s">
        <v>2327</v>
      </c>
      <c r="E588" s="311" t="s">
        <v>2328</v>
      </c>
      <c r="F588" s="311" t="s">
        <v>2329</v>
      </c>
      <c r="G588" s="311">
        <v>10484521</v>
      </c>
      <c r="H588" s="311" t="s">
        <v>85</v>
      </c>
    </row>
    <row r="589" spans="2:8">
      <c r="B589" s="293">
        <v>44841</v>
      </c>
      <c r="C589" s="311" t="s">
        <v>2330</v>
      </c>
      <c r="D589" s="311" t="s">
        <v>2273</v>
      </c>
      <c r="E589" s="311" t="s">
        <v>2331</v>
      </c>
      <c r="F589" s="311" t="s">
        <v>2226</v>
      </c>
      <c r="G589" s="311">
        <v>8825983</v>
      </c>
      <c r="H589" s="311" t="s">
        <v>85</v>
      </c>
    </row>
    <row r="590" spans="2:8">
      <c r="B590" s="293">
        <v>44840</v>
      </c>
      <c r="C590" s="311" t="s">
        <v>2320</v>
      </c>
      <c r="D590" s="311" t="s">
        <v>2275</v>
      </c>
      <c r="E590" s="311" t="s">
        <v>2332</v>
      </c>
      <c r="F590" s="311" t="s">
        <v>2333</v>
      </c>
      <c r="G590" s="311">
        <v>6456408</v>
      </c>
      <c r="H590" s="311" t="s">
        <v>85</v>
      </c>
    </row>
    <row r="591" spans="2:8">
      <c r="B591" s="293">
        <v>44838</v>
      </c>
      <c r="C591" s="311" t="s">
        <v>2334</v>
      </c>
      <c r="D591" s="311" t="s">
        <v>2167</v>
      </c>
      <c r="E591" s="311" t="s">
        <v>2331</v>
      </c>
      <c r="F591" s="311" t="s">
        <v>2335</v>
      </c>
      <c r="G591" s="311">
        <v>9013773</v>
      </c>
      <c r="H591" s="311" t="s">
        <v>85</v>
      </c>
    </row>
    <row r="592" spans="2:8">
      <c r="B592" s="293">
        <v>44837</v>
      </c>
      <c r="C592" s="311" t="s">
        <v>2336</v>
      </c>
      <c r="D592" s="311" t="s">
        <v>2337</v>
      </c>
      <c r="E592" s="311" t="s">
        <v>2338</v>
      </c>
      <c r="F592" s="311" t="s">
        <v>2339</v>
      </c>
      <c r="G592" s="311">
        <v>10528629</v>
      </c>
      <c r="H592" s="311" t="s">
        <v>85</v>
      </c>
    </row>
    <row r="593" spans="2:8">
      <c r="B593" s="293">
        <v>44834</v>
      </c>
      <c r="C593" s="311" t="s">
        <v>2340</v>
      </c>
      <c r="D593" s="311" t="s">
        <v>2341</v>
      </c>
      <c r="E593" s="311" t="s">
        <v>2342</v>
      </c>
      <c r="F593" s="311" t="s">
        <v>2343</v>
      </c>
      <c r="G593" s="311">
        <v>12015533</v>
      </c>
      <c r="H593" s="311" t="s">
        <v>85</v>
      </c>
    </row>
    <row r="594" spans="2:8">
      <c r="B594" s="293">
        <v>44833</v>
      </c>
      <c r="C594" s="311" t="s">
        <v>2344</v>
      </c>
      <c r="D594" s="311" t="s">
        <v>2345</v>
      </c>
      <c r="E594" s="311" t="s">
        <v>2346</v>
      </c>
      <c r="F594" s="311" t="s">
        <v>2347</v>
      </c>
      <c r="G594" s="311">
        <v>17623352</v>
      </c>
      <c r="H594" s="311" t="s">
        <v>85</v>
      </c>
    </row>
    <row r="595" spans="2:8">
      <c r="B595" s="293">
        <v>44832</v>
      </c>
      <c r="C595" s="311" t="s">
        <v>2348</v>
      </c>
      <c r="D595" s="311" t="s">
        <v>2349</v>
      </c>
      <c r="E595" s="311" t="s">
        <v>2350</v>
      </c>
      <c r="F595" s="311" t="s">
        <v>2351</v>
      </c>
      <c r="G595" s="311">
        <v>14261815</v>
      </c>
      <c r="H595" s="311" t="s">
        <v>85</v>
      </c>
    </row>
    <row r="596" spans="2:8">
      <c r="B596" s="293">
        <v>44831</v>
      </c>
      <c r="C596" s="311" t="s">
        <v>2352</v>
      </c>
      <c r="D596" s="311" t="s">
        <v>2353</v>
      </c>
      <c r="E596" s="311" t="s">
        <v>2354</v>
      </c>
      <c r="F596" s="311" t="s">
        <v>2355</v>
      </c>
      <c r="G596" s="311">
        <v>8367800</v>
      </c>
      <c r="H596" s="311" t="s">
        <v>85</v>
      </c>
    </row>
    <row r="597" spans="2:8">
      <c r="B597" s="293">
        <v>44830</v>
      </c>
      <c r="C597" s="311" t="s">
        <v>2356</v>
      </c>
      <c r="D597" s="311" t="s">
        <v>2318</v>
      </c>
      <c r="E597" s="311" t="s">
        <v>2357</v>
      </c>
      <c r="F597" s="311" t="s">
        <v>2358</v>
      </c>
      <c r="G597" s="311">
        <v>21951865</v>
      </c>
      <c r="H597" s="311" t="s">
        <v>85</v>
      </c>
    </row>
    <row r="598" spans="2:8">
      <c r="B598" s="293">
        <v>44827</v>
      </c>
      <c r="C598" s="311" t="s">
        <v>2199</v>
      </c>
      <c r="D598" s="311" t="s">
        <v>2209</v>
      </c>
      <c r="E598" s="311" t="s">
        <v>2359</v>
      </c>
      <c r="F598" s="311" t="s">
        <v>2329</v>
      </c>
      <c r="G598" s="311">
        <v>12264388</v>
      </c>
      <c r="H598" s="311" t="s">
        <v>85</v>
      </c>
    </row>
    <row r="599" spans="2:8">
      <c r="B599" s="293">
        <v>44826</v>
      </c>
      <c r="C599" s="311" t="s">
        <v>2219</v>
      </c>
      <c r="D599" s="311" t="s">
        <v>2286</v>
      </c>
      <c r="E599" s="311" t="s">
        <v>2178</v>
      </c>
      <c r="F599" s="311" t="s">
        <v>2190</v>
      </c>
      <c r="G599" s="311">
        <v>7447846</v>
      </c>
      <c r="H599" s="311" t="s">
        <v>85</v>
      </c>
    </row>
    <row r="600" spans="2:8">
      <c r="B600" s="293">
        <v>44825</v>
      </c>
      <c r="C600" s="311" t="s">
        <v>2141</v>
      </c>
      <c r="D600" s="311" t="s">
        <v>2360</v>
      </c>
      <c r="E600" s="311" t="s">
        <v>2194</v>
      </c>
      <c r="F600" s="311" t="s">
        <v>2145</v>
      </c>
      <c r="G600" s="311">
        <v>7370283</v>
      </c>
      <c r="H600" s="311" t="s">
        <v>85</v>
      </c>
    </row>
    <row r="601" spans="2:8">
      <c r="B601" s="293">
        <v>44824</v>
      </c>
      <c r="C601" s="311" t="s">
        <v>2236</v>
      </c>
      <c r="D601" s="311" t="s">
        <v>2361</v>
      </c>
      <c r="E601" s="311" t="s">
        <v>2362</v>
      </c>
      <c r="F601" s="311" t="s">
        <v>2236</v>
      </c>
      <c r="G601" s="311">
        <v>15395199</v>
      </c>
      <c r="H601" s="311" t="s">
        <v>85</v>
      </c>
    </row>
    <row r="602" spans="2:8">
      <c r="B602" s="293">
        <v>44823</v>
      </c>
      <c r="C602" s="311" t="s">
        <v>2265</v>
      </c>
      <c r="D602" s="311" t="s">
        <v>2252</v>
      </c>
      <c r="E602" s="311" t="s">
        <v>2288</v>
      </c>
      <c r="F602" s="311" t="s">
        <v>2141</v>
      </c>
      <c r="G602" s="311">
        <v>13304030</v>
      </c>
      <c r="H602" s="311" t="s">
        <v>85</v>
      </c>
    </row>
    <row r="603" spans="2:8">
      <c r="B603" s="293">
        <v>44820</v>
      </c>
      <c r="C603" s="311" t="s">
        <v>2363</v>
      </c>
      <c r="D603" s="311" t="s">
        <v>2108</v>
      </c>
      <c r="E603" s="311" t="s">
        <v>2254</v>
      </c>
      <c r="F603" s="311" t="s">
        <v>2054</v>
      </c>
      <c r="G603" s="311">
        <v>26126152</v>
      </c>
      <c r="H603" s="311" t="s">
        <v>85</v>
      </c>
    </row>
    <row r="604" spans="2:8">
      <c r="B604" s="293">
        <v>44819</v>
      </c>
      <c r="C604" s="311" t="s">
        <v>2053</v>
      </c>
      <c r="D604" s="311" t="s">
        <v>2364</v>
      </c>
      <c r="E604" s="311" t="s">
        <v>2160</v>
      </c>
      <c r="F604" s="311" t="s">
        <v>2365</v>
      </c>
      <c r="G604" s="311">
        <v>29483891</v>
      </c>
      <c r="H604" s="311" t="s">
        <v>85</v>
      </c>
    </row>
    <row r="605" spans="2:8">
      <c r="B605" s="293">
        <v>44818</v>
      </c>
      <c r="C605" s="311" t="s">
        <v>2215</v>
      </c>
      <c r="D605" s="311" t="s">
        <v>2259</v>
      </c>
      <c r="E605" s="311" t="s">
        <v>2215</v>
      </c>
      <c r="F605" s="311" t="s">
        <v>2281</v>
      </c>
      <c r="G605" s="311">
        <v>38751148</v>
      </c>
      <c r="H605" s="311" t="s">
        <v>85</v>
      </c>
    </row>
    <row r="606" spans="2:8">
      <c r="B606" s="293">
        <v>44817</v>
      </c>
      <c r="C606" s="311" t="s">
        <v>2311</v>
      </c>
      <c r="D606" s="311" t="s">
        <v>2142</v>
      </c>
      <c r="E606" s="311" t="s">
        <v>2225</v>
      </c>
      <c r="F606" s="311" t="s">
        <v>2216</v>
      </c>
      <c r="G606" s="311">
        <v>15644741</v>
      </c>
      <c r="H606" s="311" t="s">
        <v>85</v>
      </c>
    </row>
    <row r="607" spans="2:8">
      <c r="B607" s="293">
        <v>44816</v>
      </c>
      <c r="C607" s="311" t="s">
        <v>2308</v>
      </c>
      <c r="D607" s="311" t="s">
        <v>2317</v>
      </c>
      <c r="E607" s="311" t="s">
        <v>2154</v>
      </c>
      <c r="F607" s="311" t="s">
        <v>2212</v>
      </c>
      <c r="G607" s="311">
        <v>15469466</v>
      </c>
      <c r="H607" s="311" t="s">
        <v>85</v>
      </c>
    </row>
    <row r="608" spans="2:8">
      <c r="B608" s="293">
        <v>44813</v>
      </c>
      <c r="C608" s="311" t="s">
        <v>2180</v>
      </c>
      <c r="D608" s="311" t="s">
        <v>2310</v>
      </c>
      <c r="E608" s="311" t="s">
        <v>2192</v>
      </c>
      <c r="F608" s="311" t="s">
        <v>2170</v>
      </c>
      <c r="G608" s="311">
        <v>16415150</v>
      </c>
      <c r="H608" s="311" t="s">
        <v>85</v>
      </c>
    </row>
    <row r="609" spans="2:8">
      <c r="B609" s="293">
        <v>44812</v>
      </c>
      <c r="C609" s="311" t="s">
        <v>2206</v>
      </c>
      <c r="D609" s="311" t="s">
        <v>2211</v>
      </c>
      <c r="E609" s="311" t="s">
        <v>2192</v>
      </c>
      <c r="F609" s="311" t="s">
        <v>2150</v>
      </c>
      <c r="G609" s="311">
        <v>11595205</v>
      </c>
      <c r="H609" s="311" t="s">
        <v>85</v>
      </c>
    </row>
    <row r="610" spans="2:8">
      <c r="B610" s="293">
        <v>44811</v>
      </c>
      <c r="C610" s="311" t="s">
        <v>2209</v>
      </c>
      <c r="D610" s="311" t="s">
        <v>2269</v>
      </c>
      <c r="E610" s="311" t="s">
        <v>2366</v>
      </c>
      <c r="F610" s="311" t="s">
        <v>2183</v>
      </c>
      <c r="G610" s="311">
        <v>19415892</v>
      </c>
      <c r="H610" s="311" t="s">
        <v>85</v>
      </c>
    </row>
    <row r="611" spans="2:8">
      <c r="B611" s="293">
        <v>44810</v>
      </c>
      <c r="C611" s="311" t="s">
        <v>2188</v>
      </c>
      <c r="D611" s="311" t="s">
        <v>2164</v>
      </c>
      <c r="E611" s="311" t="s">
        <v>2217</v>
      </c>
      <c r="F611" s="311" t="s">
        <v>2197</v>
      </c>
      <c r="G611" s="311">
        <v>27866331</v>
      </c>
      <c r="H611" s="311" t="s">
        <v>85</v>
      </c>
    </row>
    <row r="612" spans="2:8">
      <c r="B612" s="293">
        <v>44809</v>
      </c>
      <c r="C612" s="311" t="s">
        <v>2367</v>
      </c>
      <c r="D612" s="311" t="s">
        <v>2275</v>
      </c>
      <c r="E612" s="311" t="s">
        <v>2368</v>
      </c>
      <c r="F612" s="311" t="s">
        <v>2312</v>
      </c>
      <c r="G612" s="311">
        <v>15226001</v>
      </c>
      <c r="H612" s="311" t="s">
        <v>85</v>
      </c>
    </row>
    <row r="613" spans="2:8">
      <c r="B613" s="293">
        <v>44806</v>
      </c>
      <c r="C613" s="311" t="s">
        <v>2229</v>
      </c>
      <c r="D613" s="311" t="s">
        <v>2212</v>
      </c>
      <c r="E613" s="311" t="s">
        <v>2369</v>
      </c>
      <c r="F613" s="311" t="s">
        <v>2370</v>
      </c>
      <c r="G613" s="311">
        <v>25106698</v>
      </c>
      <c r="H613" s="311" t="s">
        <v>85</v>
      </c>
    </row>
    <row r="614" spans="2:8">
      <c r="B614" s="293">
        <v>44805</v>
      </c>
      <c r="C614" s="311" t="s">
        <v>2315</v>
      </c>
      <c r="D614" s="311" t="s">
        <v>2320</v>
      </c>
      <c r="E614" s="311" t="s">
        <v>2324</v>
      </c>
      <c r="F614" s="311" t="s">
        <v>2371</v>
      </c>
      <c r="G614" s="311">
        <v>14554158</v>
      </c>
      <c r="H614" s="311" t="s">
        <v>85</v>
      </c>
    </row>
    <row r="615" spans="2:8">
      <c r="B615" s="293">
        <v>44803</v>
      </c>
      <c r="C615" s="311" t="s">
        <v>2370</v>
      </c>
      <c r="D615" s="311" t="s">
        <v>2309</v>
      </c>
      <c r="E615" s="311" t="s">
        <v>2341</v>
      </c>
      <c r="F615" s="311" t="s">
        <v>2167</v>
      </c>
      <c r="G615" s="311">
        <v>24663153</v>
      </c>
      <c r="H615" s="311" t="s">
        <v>85</v>
      </c>
    </row>
    <row r="616" spans="2:8">
      <c r="B616" s="293">
        <v>44802</v>
      </c>
      <c r="C616" s="311" t="s">
        <v>2370</v>
      </c>
      <c r="D616" s="311" t="s">
        <v>2372</v>
      </c>
      <c r="E616" s="311" t="s">
        <v>2371</v>
      </c>
      <c r="F616" s="311" t="s">
        <v>2373</v>
      </c>
      <c r="G616" s="311">
        <v>10928330</v>
      </c>
      <c r="H616" s="311" t="s">
        <v>85</v>
      </c>
    </row>
    <row r="617" spans="2:8">
      <c r="B617" s="293">
        <v>44799</v>
      </c>
      <c r="C617" s="311" t="s">
        <v>2355</v>
      </c>
      <c r="D617" s="311" t="s">
        <v>2210</v>
      </c>
      <c r="E617" s="311" t="s">
        <v>2374</v>
      </c>
      <c r="F617" s="311" t="s">
        <v>2372</v>
      </c>
      <c r="G617" s="311">
        <v>30724938</v>
      </c>
      <c r="H617" s="311" t="s">
        <v>85</v>
      </c>
    </row>
    <row r="618" spans="2:8">
      <c r="B618" s="293">
        <v>44798</v>
      </c>
      <c r="C618" s="311" t="s">
        <v>2331</v>
      </c>
      <c r="D618" s="311" t="s">
        <v>2334</v>
      </c>
      <c r="E618" s="311" t="s">
        <v>2375</v>
      </c>
      <c r="F618" s="311" t="s">
        <v>2374</v>
      </c>
      <c r="G618" s="311">
        <v>12889454</v>
      </c>
      <c r="H618" s="311" t="s">
        <v>85</v>
      </c>
    </row>
    <row r="619" spans="2:8">
      <c r="B619" s="293">
        <v>44797</v>
      </c>
      <c r="C619" s="311" t="s">
        <v>2374</v>
      </c>
      <c r="D619" s="311" t="s">
        <v>2229</v>
      </c>
      <c r="E619" s="311" t="s">
        <v>2346</v>
      </c>
      <c r="F619" s="311" t="s">
        <v>2376</v>
      </c>
      <c r="G619" s="311">
        <v>20602844</v>
      </c>
      <c r="H619" s="311" t="s">
        <v>85</v>
      </c>
    </row>
    <row r="620" spans="2:8">
      <c r="B620" s="293">
        <v>44796</v>
      </c>
      <c r="C620" s="311" t="s">
        <v>2377</v>
      </c>
      <c r="D620" s="311" t="s">
        <v>2378</v>
      </c>
      <c r="E620" s="311" t="s">
        <v>2379</v>
      </c>
      <c r="F620" s="311" t="s">
        <v>2380</v>
      </c>
      <c r="G620" s="311">
        <v>14362373</v>
      </c>
      <c r="H620" s="311" t="s">
        <v>85</v>
      </c>
    </row>
    <row r="621" spans="2:8">
      <c r="B621" s="293">
        <v>44795</v>
      </c>
      <c r="C621" s="311" t="s">
        <v>2381</v>
      </c>
      <c r="D621" s="311" t="s">
        <v>2338</v>
      </c>
      <c r="E621" s="311" t="s">
        <v>2382</v>
      </c>
      <c r="F621" s="311" t="s">
        <v>2383</v>
      </c>
      <c r="G621" s="311">
        <v>11400211</v>
      </c>
      <c r="H621" s="311" t="s">
        <v>85</v>
      </c>
    </row>
    <row r="622" spans="2:8">
      <c r="B622" s="293">
        <v>44792</v>
      </c>
      <c r="C622" s="311" t="s">
        <v>2325</v>
      </c>
      <c r="D622" s="311" t="s">
        <v>2353</v>
      </c>
      <c r="E622" s="311" t="s">
        <v>2384</v>
      </c>
      <c r="F622" s="311" t="s">
        <v>2385</v>
      </c>
      <c r="G622" s="311">
        <v>9599472</v>
      </c>
      <c r="H622" s="311" t="s">
        <v>85</v>
      </c>
    </row>
    <row r="623" spans="2:8">
      <c r="B623" s="293">
        <v>44791</v>
      </c>
      <c r="C623" s="311" t="s">
        <v>2386</v>
      </c>
      <c r="D623" s="311" t="s">
        <v>2359</v>
      </c>
      <c r="E623" s="311" t="s">
        <v>2387</v>
      </c>
      <c r="F623" s="311" t="s">
        <v>2376</v>
      </c>
      <c r="G623" s="311">
        <v>9585888</v>
      </c>
      <c r="H623" s="311" t="s">
        <v>85</v>
      </c>
    </row>
    <row r="624" spans="2:8">
      <c r="B624" s="293">
        <v>44790</v>
      </c>
      <c r="C624" s="311" t="s">
        <v>2355</v>
      </c>
      <c r="D624" s="311" t="s">
        <v>2388</v>
      </c>
      <c r="E624" s="311" t="s">
        <v>2355</v>
      </c>
      <c r="F624" s="311" t="s">
        <v>2386</v>
      </c>
      <c r="G624" s="311">
        <v>19674110</v>
      </c>
      <c r="H624" s="311" t="s">
        <v>85</v>
      </c>
    </row>
    <row r="625" spans="2:8">
      <c r="B625" s="293">
        <v>44789</v>
      </c>
      <c r="C625" s="311" t="s">
        <v>2355</v>
      </c>
      <c r="D625" s="311" t="s">
        <v>2389</v>
      </c>
      <c r="E625" s="311" t="s">
        <v>2390</v>
      </c>
      <c r="F625" s="311" t="s">
        <v>2344</v>
      </c>
      <c r="G625" s="311">
        <v>8309725</v>
      </c>
      <c r="H625" s="311" t="s">
        <v>85</v>
      </c>
    </row>
    <row r="626" spans="2:8">
      <c r="B626" s="293">
        <v>44785</v>
      </c>
      <c r="C626" s="311" t="s">
        <v>2391</v>
      </c>
      <c r="D626" s="311" t="s">
        <v>2355</v>
      </c>
      <c r="E626" s="311" t="s">
        <v>2392</v>
      </c>
      <c r="F626" s="311" t="s">
        <v>2393</v>
      </c>
      <c r="G626" s="311">
        <v>17998843</v>
      </c>
      <c r="H626" s="311" t="s">
        <v>85</v>
      </c>
    </row>
    <row r="627" spans="2:8">
      <c r="B627" s="293">
        <v>44784</v>
      </c>
      <c r="C627" s="311" t="s">
        <v>2394</v>
      </c>
      <c r="D627" s="311" t="s">
        <v>2395</v>
      </c>
      <c r="E627" s="311" t="s">
        <v>2396</v>
      </c>
      <c r="F627" s="311" t="s">
        <v>2397</v>
      </c>
      <c r="G627" s="311">
        <v>15810624</v>
      </c>
      <c r="H627" s="311" t="s">
        <v>85</v>
      </c>
    </row>
    <row r="628" spans="2:8">
      <c r="B628" s="310">
        <v>44783</v>
      </c>
      <c r="C628" s="312" t="s">
        <v>2398</v>
      </c>
      <c r="D628" s="312" t="s">
        <v>2384</v>
      </c>
      <c r="E628" s="312" t="s">
        <v>2350</v>
      </c>
      <c r="F628" s="312" t="s">
        <v>2399</v>
      </c>
      <c r="G628" s="312">
        <v>14055597</v>
      </c>
      <c r="H628" s="312" t="s">
        <v>1824</v>
      </c>
    </row>
    <row r="629" spans="2:8">
      <c r="B629" s="293">
        <v>44781</v>
      </c>
      <c r="C629" s="311" t="s">
        <v>2400</v>
      </c>
      <c r="D629" s="311" t="s">
        <v>2401</v>
      </c>
      <c r="E629" s="311" t="s">
        <v>2402</v>
      </c>
      <c r="F629" s="311" t="s">
        <v>2403</v>
      </c>
      <c r="G629" s="311">
        <v>16964235</v>
      </c>
      <c r="H629" s="311" t="s">
        <v>85</v>
      </c>
    </row>
    <row r="630" spans="2:8">
      <c r="B630" s="293">
        <v>44778</v>
      </c>
      <c r="C630" s="311" t="s">
        <v>2404</v>
      </c>
      <c r="D630" s="311" t="s">
        <v>2405</v>
      </c>
      <c r="E630" s="311" t="s">
        <v>2406</v>
      </c>
      <c r="F630" s="311" t="s">
        <v>2407</v>
      </c>
      <c r="G630" s="311">
        <v>33864055</v>
      </c>
      <c r="H630" s="311" t="s">
        <v>85</v>
      </c>
    </row>
    <row r="631" spans="2:8">
      <c r="B631" s="293">
        <v>44777</v>
      </c>
      <c r="C631" s="311" t="s">
        <v>2408</v>
      </c>
      <c r="D631" s="311" t="s">
        <v>2409</v>
      </c>
      <c r="E631" s="311" t="s">
        <v>2410</v>
      </c>
      <c r="F631" s="311" t="s">
        <v>2411</v>
      </c>
      <c r="G631" s="311">
        <v>15754128</v>
      </c>
      <c r="H631" s="311" t="s">
        <v>85</v>
      </c>
    </row>
    <row r="632" spans="2:8">
      <c r="B632" s="293">
        <v>44776</v>
      </c>
      <c r="C632" s="311" t="s">
        <v>2412</v>
      </c>
      <c r="D632" s="311" t="s">
        <v>2413</v>
      </c>
      <c r="E632" s="311" t="s">
        <v>2414</v>
      </c>
      <c r="F632" s="311" t="s">
        <v>2415</v>
      </c>
      <c r="G632" s="311">
        <v>10147608</v>
      </c>
      <c r="H632" s="311" t="s">
        <v>85</v>
      </c>
    </row>
    <row r="633" spans="2:8">
      <c r="B633" s="293">
        <v>44775</v>
      </c>
      <c r="C633" s="311" t="s">
        <v>2416</v>
      </c>
      <c r="D633" s="311" t="s">
        <v>2417</v>
      </c>
      <c r="E633" s="311" t="s">
        <v>2418</v>
      </c>
      <c r="F633" s="311" t="s">
        <v>2419</v>
      </c>
      <c r="G633" s="311">
        <v>18278835</v>
      </c>
      <c r="H633" s="311" t="s">
        <v>85</v>
      </c>
    </row>
    <row r="634" spans="2:8">
      <c r="B634" s="293">
        <v>44774</v>
      </c>
      <c r="C634" s="311" t="s">
        <v>2420</v>
      </c>
      <c r="D634" s="311" t="s">
        <v>2421</v>
      </c>
      <c r="E634" s="311" t="s">
        <v>2422</v>
      </c>
      <c r="F634" s="311" t="s">
        <v>2423</v>
      </c>
      <c r="G634" s="311">
        <v>14221965</v>
      </c>
      <c r="H634" s="311" t="s">
        <v>85</v>
      </c>
    </row>
    <row r="635" spans="2:8">
      <c r="B635" s="293">
        <v>44771</v>
      </c>
      <c r="C635" s="311" t="s">
        <v>2424</v>
      </c>
      <c r="D635" s="311" t="s">
        <v>2425</v>
      </c>
      <c r="E635" s="311" t="s">
        <v>2426</v>
      </c>
      <c r="F635" s="311" t="s">
        <v>2427</v>
      </c>
      <c r="G635" s="311">
        <v>11771461</v>
      </c>
      <c r="H635" s="311" t="s">
        <v>85</v>
      </c>
    </row>
    <row r="636" spans="2:8">
      <c r="B636" s="293">
        <v>44770</v>
      </c>
      <c r="C636" s="311" t="s">
        <v>2428</v>
      </c>
      <c r="D636" s="311" t="s">
        <v>2424</v>
      </c>
      <c r="E636" s="311" t="s">
        <v>2429</v>
      </c>
      <c r="F636" s="311" t="s">
        <v>2430</v>
      </c>
      <c r="G636" s="311">
        <v>6030744</v>
      </c>
      <c r="H636" s="311" t="s">
        <v>85</v>
      </c>
    </row>
    <row r="637" spans="2:8">
      <c r="B637" s="293">
        <v>44769</v>
      </c>
      <c r="C637" s="311" t="s">
        <v>2431</v>
      </c>
      <c r="D637" s="311" t="s">
        <v>2432</v>
      </c>
      <c r="E637" s="311" t="s">
        <v>2429</v>
      </c>
      <c r="F637" s="311" t="s">
        <v>2433</v>
      </c>
      <c r="G637" s="311">
        <v>5403197</v>
      </c>
      <c r="H637" s="311" t="s">
        <v>85</v>
      </c>
    </row>
    <row r="638" spans="2:8">
      <c r="B638" s="293">
        <v>44768</v>
      </c>
      <c r="C638" s="311" t="s">
        <v>2434</v>
      </c>
      <c r="D638" s="311" t="s">
        <v>2424</v>
      </c>
      <c r="E638" s="311" t="s">
        <v>2435</v>
      </c>
      <c r="F638" s="311" t="s">
        <v>2434</v>
      </c>
      <c r="G638" s="311">
        <v>5774871</v>
      </c>
      <c r="H638" s="311" t="s">
        <v>85</v>
      </c>
    </row>
    <row r="639" spans="2:8">
      <c r="B639" s="293">
        <v>44767</v>
      </c>
      <c r="C639" s="311" t="s">
        <v>2436</v>
      </c>
      <c r="D639" s="311" t="s">
        <v>2426</v>
      </c>
      <c r="E639" s="311" t="s">
        <v>2437</v>
      </c>
      <c r="F639" s="311" t="s">
        <v>2438</v>
      </c>
      <c r="G639" s="311">
        <v>7996687</v>
      </c>
      <c r="H639" s="311" t="s">
        <v>85</v>
      </c>
    </row>
    <row r="640" spans="2:8">
      <c r="B640" s="293">
        <v>44764</v>
      </c>
      <c r="C640" s="311" t="s">
        <v>2422</v>
      </c>
      <c r="D640" s="311" t="s">
        <v>2439</v>
      </c>
      <c r="E640" s="311" t="s">
        <v>2440</v>
      </c>
      <c r="F640" s="311" t="s">
        <v>2441</v>
      </c>
      <c r="G640" s="311">
        <v>6800124</v>
      </c>
      <c r="H640" s="311" t="s">
        <v>85</v>
      </c>
    </row>
    <row r="641" spans="2:8">
      <c r="B641" s="293">
        <v>44763</v>
      </c>
      <c r="C641" s="311" t="s">
        <v>2422</v>
      </c>
      <c r="D641" s="311" t="s">
        <v>2442</v>
      </c>
      <c r="E641" s="311" t="s">
        <v>2434</v>
      </c>
      <c r="F641" s="311" t="s">
        <v>2443</v>
      </c>
      <c r="G641" s="311">
        <v>7521568</v>
      </c>
      <c r="H641" s="311" t="s">
        <v>85</v>
      </c>
    </row>
    <row r="642" spans="2:8">
      <c r="B642" s="293">
        <v>44762</v>
      </c>
      <c r="C642" s="311" t="s">
        <v>2444</v>
      </c>
      <c r="D642" s="311" t="s">
        <v>2445</v>
      </c>
      <c r="E642" s="311" t="s">
        <v>2446</v>
      </c>
      <c r="F642" s="311" t="s">
        <v>2432</v>
      </c>
      <c r="G642" s="311">
        <v>7271345</v>
      </c>
      <c r="H642" s="311" t="s">
        <v>85</v>
      </c>
    </row>
    <row r="643" spans="2:8">
      <c r="B643" s="293">
        <v>44761</v>
      </c>
      <c r="C643" s="311" t="s">
        <v>2447</v>
      </c>
      <c r="D643" s="311" t="s">
        <v>2448</v>
      </c>
      <c r="E643" s="311" t="s">
        <v>2449</v>
      </c>
      <c r="F643" s="311" t="s">
        <v>2450</v>
      </c>
      <c r="G643" s="311">
        <v>6798359</v>
      </c>
      <c r="H643" s="311" t="s">
        <v>85</v>
      </c>
    </row>
    <row r="644" spans="2:8">
      <c r="B644" s="293">
        <v>44760</v>
      </c>
      <c r="C644" s="311" t="s">
        <v>2439</v>
      </c>
      <c r="D644" s="311" t="s">
        <v>2451</v>
      </c>
      <c r="E644" s="311" t="s">
        <v>2452</v>
      </c>
      <c r="F644" s="311" t="s">
        <v>2447</v>
      </c>
      <c r="G644" s="311">
        <v>8286352</v>
      </c>
      <c r="H644" s="311" t="s">
        <v>85</v>
      </c>
    </row>
    <row r="645" spans="2:8">
      <c r="B645" s="293">
        <v>44757</v>
      </c>
      <c r="C645" s="311" t="s">
        <v>2453</v>
      </c>
      <c r="D645" s="311" t="s">
        <v>2446</v>
      </c>
      <c r="E645" s="311" t="s">
        <v>2440</v>
      </c>
      <c r="F645" s="311" t="s">
        <v>2454</v>
      </c>
      <c r="G645" s="311">
        <v>11518139</v>
      </c>
      <c r="H645" s="311" t="s">
        <v>85</v>
      </c>
    </row>
    <row r="646" spans="2:8">
      <c r="B646" s="293">
        <v>44756</v>
      </c>
      <c r="C646" s="311" t="s">
        <v>2455</v>
      </c>
      <c r="D646" s="311" t="s">
        <v>2452</v>
      </c>
      <c r="E646" s="311" t="s">
        <v>2456</v>
      </c>
      <c r="F646" s="311" t="s">
        <v>2457</v>
      </c>
      <c r="G646" s="311">
        <v>9775869</v>
      </c>
      <c r="H646" s="311" t="s">
        <v>85</v>
      </c>
    </row>
    <row r="647" spans="2:8">
      <c r="B647" s="293">
        <v>44755</v>
      </c>
      <c r="C647" s="311" t="s">
        <v>2458</v>
      </c>
      <c r="D647" s="311" t="s">
        <v>2459</v>
      </c>
      <c r="E647" s="311" t="s">
        <v>2460</v>
      </c>
      <c r="F647" s="311" t="s">
        <v>2461</v>
      </c>
      <c r="G647" s="311">
        <v>13644449</v>
      </c>
      <c r="H647" s="311" t="s">
        <v>85</v>
      </c>
    </row>
    <row r="648" spans="2:8">
      <c r="B648" s="293">
        <v>44754</v>
      </c>
      <c r="C648" s="311" t="s">
        <v>2462</v>
      </c>
      <c r="D648" s="311" t="s">
        <v>2463</v>
      </c>
      <c r="E648" s="311" t="s">
        <v>2462</v>
      </c>
      <c r="F648" s="311" t="s">
        <v>2464</v>
      </c>
      <c r="G648" s="311">
        <v>19138561</v>
      </c>
      <c r="H648" s="311" t="s">
        <v>85</v>
      </c>
    </row>
    <row r="649" spans="2:8">
      <c r="B649" s="293">
        <v>44753</v>
      </c>
      <c r="C649" s="311" t="s">
        <v>2465</v>
      </c>
      <c r="D649" s="311" t="s">
        <v>2456</v>
      </c>
      <c r="E649" s="311" t="s">
        <v>2466</v>
      </c>
      <c r="F649" s="311" t="s">
        <v>2467</v>
      </c>
      <c r="G649" s="311">
        <v>16779135</v>
      </c>
      <c r="H649" s="311" t="s">
        <v>85</v>
      </c>
    </row>
    <row r="650" spans="2:8">
      <c r="B650" s="293">
        <v>44750</v>
      </c>
      <c r="C650" s="311" t="s">
        <v>2468</v>
      </c>
      <c r="D650" s="311" t="s">
        <v>2469</v>
      </c>
      <c r="E650" s="311" t="s">
        <v>2468</v>
      </c>
      <c r="F650" s="311" t="s">
        <v>2470</v>
      </c>
      <c r="G650" s="311">
        <v>15375888</v>
      </c>
      <c r="H650" s="311" t="s">
        <v>85</v>
      </c>
    </row>
    <row r="651" spans="2:8">
      <c r="B651" s="293">
        <v>44749</v>
      </c>
      <c r="C651" s="311" t="s">
        <v>2471</v>
      </c>
      <c r="D651" s="311" t="s">
        <v>2472</v>
      </c>
      <c r="E651" s="311" t="s">
        <v>2473</v>
      </c>
      <c r="F651" s="311" t="s">
        <v>2474</v>
      </c>
      <c r="G651" s="311">
        <v>18144208</v>
      </c>
      <c r="H651" s="311" t="s">
        <v>85</v>
      </c>
    </row>
    <row r="652" spans="2:8">
      <c r="B652" s="293">
        <v>44748</v>
      </c>
      <c r="C652" s="311" t="s">
        <v>2475</v>
      </c>
      <c r="D652" s="311" t="s">
        <v>2476</v>
      </c>
      <c r="E652" s="311" t="s">
        <v>2477</v>
      </c>
      <c r="F652" s="311" t="s">
        <v>2478</v>
      </c>
      <c r="G652" s="311">
        <v>15929985</v>
      </c>
      <c r="H652" s="311" t="s">
        <v>85</v>
      </c>
    </row>
    <row r="653" spans="2:8">
      <c r="B653" s="293">
        <v>44747</v>
      </c>
      <c r="C653" s="311" t="s">
        <v>2479</v>
      </c>
      <c r="D653" s="311" t="s">
        <v>2480</v>
      </c>
      <c r="E653" s="311" t="s">
        <v>2481</v>
      </c>
      <c r="F653" s="311" t="s">
        <v>2482</v>
      </c>
      <c r="G653" s="311">
        <v>11370649</v>
      </c>
      <c r="H653" s="311" t="s">
        <v>85</v>
      </c>
    </row>
    <row r="654" spans="2:8">
      <c r="B654" s="293">
        <v>44746</v>
      </c>
      <c r="C654" s="311" t="s">
        <v>2483</v>
      </c>
      <c r="D654" s="311" t="s">
        <v>2484</v>
      </c>
      <c r="E654" s="311" t="s">
        <v>2483</v>
      </c>
      <c r="F654" s="311" t="s">
        <v>2479</v>
      </c>
      <c r="G654" s="311">
        <v>17526429</v>
      </c>
      <c r="H654" s="311" t="s">
        <v>85</v>
      </c>
    </row>
    <row r="655" spans="2:8">
      <c r="B655" s="293">
        <v>44743</v>
      </c>
      <c r="C655" s="311" t="s">
        <v>2476</v>
      </c>
      <c r="D655" s="311" t="s">
        <v>2485</v>
      </c>
      <c r="E655" s="311" t="s">
        <v>2486</v>
      </c>
      <c r="F655" s="311" t="s">
        <v>2487</v>
      </c>
      <c r="G655" s="311">
        <v>9592229</v>
      </c>
      <c r="H655" s="311" t="s">
        <v>85</v>
      </c>
    </row>
    <row r="656" spans="2:8">
      <c r="B656" s="293">
        <v>44742</v>
      </c>
      <c r="C656" s="311" t="s">
        <v>2488</v>
      </c>
      <c r="D656" s="311" t="s">
        <v>2489</v>
      </c>
      <c r="E656" s="311" t="s">
        <v>2490</v>
      </c>
      <c r="F656" s="311" t="s">
        <v>2491</v>
      </c>
      <c r="G656" s="311">
        <v>19270932</v>
      </c>
      <c r="H656" s="311" t="s">
        <v>85</v>
      </c>
    </row>
    <row r="657" spans="2:8">
      <c r="B657" s="293">
        <v>44741</v>
      </c>
      <c r="C657" s="311" t="s">
        <v>2492</v>
      </c>
      <c r="D657" s="311" t="s">
        <v>2493</v>
      </c>
      <c r="E657" s="311" t="s">
        <v>2494</v>
      </c>
      <c r="F657" s="311" t="s">
        <v>2495</v>
      </c>
      <c r="G657" s="311">
        <v>53487394</v>
      </c>
      <c r="H657" s="311" t="s">
        <v>85</v>
      </c>
    </row>
    <row r="658" spans="2:8">
      <c r="B658" s="293">
        <v>44740</v>
      </c>
      <c r="C658" s="311" t="s">
        <v>2496</v>
      </c>
      <c r="D658" s="311" t="s">
        <v>2497</v>
      </c>
      <c r="E658" s="311" t="s">
        <v>2498</v>
      </c>
      <c r="F658" s="311" t="s">
        <v>2499</v>
      </c>
      <c r="G658" s="311">
        <v>14272044</v>
      </c>
      <c r="H658" s="311" t="s">
        <v>85</v>
      </c>
    </row>
    <row r="659" spans="2:8">
      <c r="B659" s="293">
        <v>44739</v>
      </c>
      <c r="C659" s="311" t="s">
        <v>2500</v>
      </c>
      <c r="D659" s="311" t="s">
        <v>2501</v>
      </c>
      <c r="E659" s="311" t="s">
        <v>2502</v>
      </c>
      <c r="F659" s="311" t="s">
        <v>2496</v>
      </c>
      <c r="G659" s="311">
        <v>12872030</v>
      </c>
      <c r="H659" s="311" t="s">
        <v>85</v>
      </c>
    </row>
    <row r="660" spans="2:8">
      <c r="B660" s="293">
        <v>44736</v>
      </c>
      <c r="C660" s="311" t="s">
        <v>2503</v>
      </c>
      <c r="D660" s="311" t="s">
        <v>2503</v>
      </c>
      <c r="E660" s="311" t="s">
        <v>2504</v>
      </c>
      <c r="F660" s="311" t="s">
        <v>2505</v>
      </c>
      <c r="G660" s="311">
        <v>21879039</v>
      </c>
      <c r="H660" s="311" t="s">
        <v>85</v>
      </c>
    </row>
    <row r="661" spans="2:8">
      <c r="B661" s="293">
        <v>44735</v>
      </c>
      <c r="C661" s="311" t="s">
        <v>2503</v>
      </c>
      <c r="D661" s="311" t="s">
        <v>2506</v>
      </c>
      <c r="E661" s="311" t="s">
        <v>2507</v>
      </c>
      <c r="F661" s="311" t="s">
        <v>2508</v>
      </c>
      <c r="G661" s="311">
        <v>11257409</v>
      </c>
      <c r="H661" s="311" t="s">
        <v>85</v>
      </c>
    </row>
    <row r="662" spans="2:8">
      <c r="B662" s="293">
        <v>44734</v>
      </c>
      <c r="C662" s="311" t="s">
        <v>2509</v>
      </c>
      <c r="D662" s="311" t="s">
        <v>2509</v>
      </c>
      <c r="E662" s="311" t="s">
        <v>2510</v>
      </c>
      <c r="F662" s="311" t="s">
        <v>2511</v>
      </c>
      <c r="G662" s="311">
        <v>8317317</v>
      </c>
      <c r="H662" s="311" t="s">
        <v>85</v>
      </c>
    </row>
    <row r="663" spans="2:8">
      <c r="B663" s="293">
        <v>44733</v>
      </c>
      <c r="C663" s="311" t="s">
        <v>2512</v>
      </c>
      <c r="D663" s="311" t="s">
        <v>2513</v>
      </c>
      <c r="E663" s="311" t="s">
        <v>2514</v>
      </c>
      <c r="F663" s="311" t="s">
        <v>2509</v>
      </c>
      <c r="G663" s="311">
        <v>51398446</v>
      </c>
      <c r="H663" s="311" t="s">
        <v>85</v>
      </c>
    </row>
    <row r="664" spans="2:8">
      <c r="B664" s="293">
        <v>44732</v>
      </c>
      <c r="C664" s="311" t="s">
        <v>2474</v>
      </c>
      <c r="D664" s="311" t="s">
        <v>2479</v>
      </c>
      <c r="E664" s="311" t="s">
        <v>2515</v>
      </c>
      <c r="F664" s="311" t="s">
        <v>2500</v>
      </c>
      <c r="G664" s="311">
        <v>16578770</v>
      </c>
      <c r="H664" s="311" t="s">
        <v>85</v>
      </c>
    </row>
    <row r="665" spans="2:8">
      <c r="B665" s="293">
        <v>44729</v>
      </c>
      <c r="C665" s="311" t="s">
        <v>2516</v>
      </c>
      <c r="D665" s="311" t="s">
        <v>2517</v>
      </c>
      <c r="E665" s="311" t="s">
        <v>2518</v>
      </c>
      <c r="F665" s="311" t="s">
        <v>2474</v>
      </c>
      <c r="G665" s="311">
        <v>21387729</v>
      </c>
      <c r="H665" s="311" t="s">
        <v>85</v>
      </c>
    </row>
    <row r="666" spans="2:8">
      <c r="B666" s="293">
        <v>44728</v>
      </c>
      <c r="C666" s="311" t="s">
        <v>2438</v>
      </c>
      <c r="D666" s="311" t="s">
        <v>2446</v>
      </c>
      <c r="E666" s="311" t="s">
        <v>2476</v>
      </c>
      <c r="F666" s="311" t="s">
        <v>2519</v>
      </c>
      <c r="G666" s="311">
        <v>18494040</v>
      </c>
      <c r="H666" s="311" t="s">
        <v>85</v>
      </c>
    </row>
    <row r="667" spans="2:8">
      <c r="B667" s="293">
        <v>44727</v>
      </c>
      <c r="C667" s="311" t="s">
        <v>2520</v>
      </c>
      <c r="D667" s="311" t="s">
        <v>2521</v>
      </c>
      <c r="E667" s="311" t="s">
        <v>2522</v>
      </c>
      <c r="F667" s="311" t="s">
        <v>2440</v>
      </c>
      <c r="G667" s="311">
        <v>15172295</v>
      </c>
      <c r="H667" s="311" t="s">
        <v>85</v>
      </c>
    </row>
    <row r="668" spans="2:8">
      <c r="B668" s="293">
        <v>44726</v>
      </c>
      <c r="C668" s="311" t="s">
        <v>2523</v>
      </c>
      <c r="D668" s="311" t="s">
        <v>2524</v>
      </c>
      <c r="E668" s="311" t="s">
        <v>2523</v>
      </c>
      <c r="F668" s="311" t="s">
        <v>2439</v>
      </c>
      <c r="G668" s="311">
        <v>17034328</v>
      </c>
      <c r="H668" s="311" t="s">
        <v>85</v>
      </c>
    </row>
    <row r="669" spans="2:8">
      <c r="B669" s="293">
        <v>44725</v>
      </c>
      <c r="C669" s="311" t="s">
        <v>2525</v>
      </c>
      <c r="D669" s="311" t="s">
        <v>2526</v>
      </c>
      <c r="E669" s="311" t="s">
        <v>2458</v>
      </c>
      <c r="F669" s="311" t="s">
        <v>2523</v>
      </c>
      <c r="G669" s="311">
        <v>19208167</v>
      </c>
      <c r="H669" s="311" t="s">
        <v>85</v>
      </c>
    </row>
    <row r="670" spans="2:8">
      <c r="B670" s="293">
        <v>44722</v>
      </c>
      <c r="C670" s="311" t="s">
        <v>2527</v>
      </c>
      <c r="D670" s="311" t="s">
        <v>2397</v>
      </c>
      <c r="E670" s="311" t="s">
        <v>2525</v>
      </c>
      <c r="F670" s="311" t="s">
        <v>2528</v>
      </c>
      <c r="G670" s="311">
        <v>7908849</v>
      </c>
      <c r="H670" s="311" t="s">
        <v>85</v>
      </c>
    </row>
    <row r="671" spans="2:8">
      <c r="B671" s="293">
        <v>44721</v>
      </c>
      <c r="C671" s="311" t="s">
        <v>2529</v>
      </c>
      <c r="D671" s="311" t="s">
        <v>2530</v>
      </c>
      <c r="E671" s="311" t="s">
        <v>2411</v>
      </c>
      <c r="F671" s="311" t="s">
        <v>2531</v>
      </c>
      <c r="G671" s="311">
        <v>13821409</v>
      </c>
      <c r="H671" s="311" t="s">
        <v>85</v>
      </c>
    </row>
    <row r="672" spans="2:8">
      <c r="B672" s="293">
        <v>44720</v>
      </c>
      <c r="C672" s="311" t="s">
        <v>2532</v>
      </c>
      <c r="D672" s="311" t="s">
        <v>2533</v>
      </c>
      <c r="E672" s="311" t="s">
        <v>2532</v>
      </c>
      <c r="F672" s="311" t="s">
        <v>2534</v>
      </c>
      <c r="G672" s="311">
        <v>16416591</v>
      </c>
      <c r="H672" s="311" t="s">
        <v>85</v>
      </c>
    </row>
    <row r="673" spans="2:8">
      <c r="B673" s="293">
        <v>44719</v>
      </c>
      <c r="C673" s="311" t="s">
        <v>2535</v>
      </c>
      <c r="D673" s="311" t="s">
        <v>2421</v>
      </c>
      <c r="E673" s="311" t="s">
        <v>2536</v>
      </c>
      <c r="F673" s="311" t="s">
        <v>2537</v>
      </c>
      <c r="G673" s="311">
        <v>14911957</v>
      </c>
      <c r="H673" s="311" t="s">
        <v>85</v>
      </c>
    </row>
    <row r="674" spans="2:8">
      <c r="B674" s="293">
        <v>44718</v>
      </c>
      <c r="C674" s="311" t="s">
        <v>2538</v>
      </c>
      <c r="D674" s="311" t="s">
        <v>2539</v>
      </c>
      <c r="E674" s="311" t="s">
        <v>2540</v>
      </c>
      <c r="F674" s="311" t="s">
        <v>2535</v>
      </c>
      <c r="G674" s="311">
        <v>18485464</v>
      </c>
      <c r="H674" s="311" t="s">
        <v>85</v>
      </c>
    </row>
    <row r="675" spans="2:8">
      <c r="B675" s="293">
        <v>44715</v>
      </c>
      <c r="C675" s="311" t="s">
        <v>2541</v>
      </c>
      <c r="D675" s="311" t="s">
        <v>2377</v>
      </c>
      <c r="E675" s="311" t="s">
        <v>2411</v>
      </c>
      <c r="F675" s="311" t="s">
        <v>2542</v>
      </c>
      <c r="G675" s="311">
        <v>14063328</v>
      </c>
      <c r="H675" s="311" t="s">
        <v>85</v>
      </c>
    </row>
    <row r="676" spans="2:8">
      <c r="B676" s="293">
        <v>44714</v>
      </c>
      <c r="C676" s="311" t="s">
        <v>2400</v>
      </c>
      <c r="D676" s="311" t="s">
        <v>2543</v>
      </c>
      <c r="E676" s="311" t="s">
        <v>2544</v>
      </c>
      <c r="F676" s="311" t="s">
        <v>2545</v>
      </c>
      <c r="G676" s="311">
        <v>17646975</v>
      </c>
      <c r="H676" s="311" t="s">
        <v>85</v>
      </c>
    </row>
    <row r="677" spans="2:8">
      <c r="B677" s="293">
        <v>44713</v>
      </c>
      <c r="C677" s="311" t="s">
        <v>2546</v>
      </c>
      <c r="D677" s="311" t="s">
        <v>2547</v>
      </c>
      <c r="E677" s="311" t="s">
        <v>2548</v>
      </c>
      <c r="F677" s="311" t="s">
        <v>2549</v>
      </c>
      <c r="G677" s="311">
        <v>16084988</v>
      </c>
      <c r="H677" s="311" t="s">
        <v>85</v>
      </c>
    </row>
    <row r="678" spans="2:8">
      <c r="B678" s="293">
        <v>44712</v>
      </c>
      <c r="C678" s="311" t="s">
        <v>2550</v>
      </c>
      <c r="D678" s="311" t="s">
        <v>2530</v>
      </c>
      <c r="E678" s="311" t="s">
        <v>2430</v>
      </c>
      <c r="F678" s="311" t="s">
        <v>2551</v>
      </c>
      <c r="G678" s="311">
        <v>124665699</v>
      </c>
      <c r="H678" s="311" t="s">
        <v>85</v>
      </c>
    </row>
    <row r="679" spans="2:8">
      <c r="B679" s="293">
        <v>44711</v>
      </c>
      <c r="C679" s="311" t="s">
        <v>2428</v>
      </c>
      <c r="D679" s="311" t="s">
        <v>2552</v>
      </c>
      <c r="E679" s="311" t="s">
        <v>2553</v>
      </c>
      <c r="F679" s="311" t="s">
        <v>2554</v>
      </c>
      <c r="G679" s="311">
        <v>12513990</v>
      </c>
      <c r="H679" s="311" t="s">
        <v>85</v>
      </c>
    </row>
    <row r="680" spans="2:8">
      <c r="B680" s="293">
        <v>44708</v>
      </c>
      <c r="C680" s="311" t="s">
        <v>2542</v>
      </c>
      <c r="D680" s="311" t="s">
        <v>2542</v>
      </c>
      <c r="E680" s="311" t="s">
        <v>2555</v>
      </c>
      <c r="F680" s="311" t="s">
        <v>2426</v>
      </c>
      <c r="G680" s="311">
        <v>10245727</v>
      </c>
      <c r="H680" s="311" t="s">
        <v>85</v>
      </c>
    </row>
    <row r="681" spans="2:8">
      <c r="B681" s="293">
        <v>44707</v>
      </c>
      <c r="C681" s="311" t="s">
        <v>2556</v>
      </c>
      <c r="D681" s="311" t="s">
        <v>2557</v>
      </c>
      <c r="E681" s="311" t="s">
        <v>2558</v>
      </c>
      <c r="F681" s="311" t="s">
        <v>2559</v>
      </c>
      <c r="G681" s="311">
        <v>22698086</v>
      </c>
      <c r="H681" s="311" t="s">
        <v>85</v>
      </c>
    </row>
    <row r="682" spans="2:8">
      <c r="B682" s="293">
        <v>44706</v>
      </c>
      <c r="C682" s="311" t="s">
        <v>2560</v>
      </c>
      <c r="D682" s="311" t="s">
        <v>2556</v>
      </c>
      <c r="E682" s="311" t="s">
        <v>2561</v>
      </c>
      <c r="F682" s="311" t="s">
        <v>2562</v>
      </c>
      <c r="G682" s="311">
        <v>19926619</v>
      </c>
      <c r="H682" s="311" t="s">
        <v>85</v>
      </c>
    </row>
    <row r="683" spans="2:8">
      <c r="B683" s="293">
        <v>44705</v>
      </c>
      <c r="C683" s="311" t="s">
        <v>2446</v>
      </c>
      <c r="D683" s="311" t="s">
        <v>2563</v>
      </c>
      <c r="E683" s="311" t="s">
        <v>2564</v>
      </c>
      <c r="F683" s="311" t="s">
        <v>2565</v>
      </c>
      <c r="G683" s="311">
        <v>16581141</v>
      </c>
      <c r="H683" s="311" t="s">
        <v>85</v>
      </c>
    </row>
    <row r="684" spans="2:8">
      <c r="B684" s="293">
        <v>44704</v>
      </c>
      <c r="C684" s="311" t="s">
        <v>2404</v>
      </c>
      <c r="D684" s="311" t="s">
        <v>2566</v>
      </c>
      <c r="E684" s="311" t="s">
        <v>2560</v>
      </c>
      <c r="F684" s="311" t="s">
        <v>2446</v>
      </c>
      <c r="G684" s="311">
        <v>26055890</v>
      </c>
      <c r="H684" s="311" t="s">
        <v>85</v>
      </c>
    </row>
    <row r="685" spans="2:8">
      <c r="B685" s="293">
        <v>44701</v>
      </c>
      <c r="C685" s="311" t="s">
        <v>2424</v>
      </c>
      <c r="D685" s="311" t="s">
        <v>2424</v>
      </c>
      <c r="E685" s="311" t="s">
        <v>2567</v>
      </c>
      <c r="F685" s="311" t="s">
        <v>2568</v>
      </c>
      <c r="G685" s="311">
        <v>17841739</v>
      </c>
      <c r="H685" s="311" t="s">
        <v>85</v>
      </c>
    </row>
    <row r="686" spans="2:8">
      <c r="B686" s="293">
        <v>44700</v>
      </c>
      <c r="C686" s="311" t="s">
        <v>2460</v>
      </c>
      <c r="D686" s="311" t="s">
        <v>2569</v>
      </c>
      <c r="E686" s="311" t="s">
        <v>2570</v>
      </c>
      <c r="F686" s="311" t="s">
        <v>2571</v>
      </c>
      <c r="G686" s="311">
        <v>11701170</v>
      </c>
      <c r="H686" s="311" t="s">
        <v>85</v>
      </c>
    </row>
    <row r="687" spans="2:8">
      <c r="B687" s="293">
        <v>44699</v>
      </c>
      <c r="C687" s="311" t="s">
        <v>2572</v>
      </c>
      <c r="D687" s="311" t="s">
        <v>2554</v>
      </c>
      <c r="E687" s="311" t="s">
        <v>2573</v>
      </c>
      <c r="F687" s="311" t="s">
        <v>2574</v>
      </c>
      <c r="G687" s="311">
        <v>17611218</v>
      </c>
      <c r="H687" s="311" t="s">
        <v>85</v>
      </c>
    </row>
    <row r="688" spans="2:8">
      <c r="B688" s="293">
        <v>44698</v>
      </c>
      <c r="C688" s="311" t="s">
        <v>2460</v>
      </c>
      <c r="D688" s="311" t="s">
        <v>2450</v>
      </c>
      <c r="E688" s="311" t="s">
        <v>2564</v>
      </c>
      <c r="F688" s="311" t="s">
        <v>2572</v>
      </c>
      <c r="G688" s="311">
        <v>13925542</v>
      </c>
      <c r="H688" s="311" t="s">
        <v>85</v>
      </c>
    </row>
    <row r="689" spans="2:8">
      <c r="B689" s="293">
        <v>44697</v>
      </c>
      <c r="C689" s="311" t="s">
        <v>2575</v>
      </c>
      <c r="D689" s="311" t="s">
        <v>2523</v>
      </c>
      <c r="E689" s="311" t="s">
        <v>2576</v>
      </c>
      <c r="F689" s="311" t="s">
        <v>2577</v>
      </c>
      <c r="G689" s="311">
        <v>16286682</v>
      </c>
      <c r="H689" s="311" t="s">
        <v>85</v>
      </c>
    </row>
    <row r="690" spans="2:8">
      <c r="B690" s="293">
        <v>44694</v>
      </c>
      <c r="C690" s="311" t="s">
        <v>2434</v>
      </c>
      <c r="D690" s="311" t="s">
        <v>2434</v>
      </c>
      <c r="E690" s="311" t="s">
        <v>2578</v>
      </c>
      <c r="F690" s="311" t="s">
        <v>2579</v>
      </c>
      <c r="G690" s="311">
        <v>22913410</v>
      </c>
      <c r="H690" s="311" t="s">
        <v>85</v>
      </c>
    </row>
    <row r="691" spans="2:8">
      <c r="B691" s="293">
        <v>44693</v>
      </c>
      <c r="C691" s="311" t="s">
        <v>2550</v>
      </c>
      <c r="D691" s="311" t="s">
        <v>2406</v>
      </c>
      <c r="E691" s="311" t="s">
        <v>2571</v>
      </c>
      <c r="F691" s="311" t="s">
        <v>2569</v>
      </c>
      <c r="G691" s="311">
        <v>11818556</v>
      </c>
      <c r="H691" s="311" t="s">
        <v>85</v>
      </c>
    </row>
    <row r="692" spans="2:8">
      <c r="B692" s="293">
        <v>44692</v>
      </c>
      <c r="C692" s="311" t="s">
        <v>2580</v>
      </c>
      <c r="D692" s="311" t="s">
        <v>2581</v>
      </c>
      <c r="E692" s="311" t="s">
        <v>2428</v>
      </c>
      <c r="F692" s="311" t="s">
        <v>2520</v>
      </c>
      <c r="G692" s="311">
        <v>13794764</v>
      </c>
      <c r="H692" s="311" t="s">
        <v>85</v>
      </c>
    </row>
    <row r="693" spans="2:8">
      <c r="B693" s="293">
        <v>44691</v>
      </c>
      <c r="C693" s="311" t="s">
        <v>2582</v>
      </c>
      <c r="D693" s="311" t="s">
        <v>2583</v>
      </c>
      <c r="E693" s="311" t="s">
        <v>2584</v>
      </c>
      <c r="F693" s="311" t="s">
        <v>2585</v>
      </c>
      <c r="G693" s="311">
        <v>20322427</v>
      </c>
      <c r="H693" s="311" t="s">
        <v>85</v>
      </c>
    </row>
    <row r="694" spans="2:8">
      <c r="B694" s="293">
        <v>44690</v>
      </c>
      <c r="C694" s="311" t="s">
        <v>2582</v>
      </c>
      <c r="D694" s="311" t="s">
        <v>2586</v>
      </c>
      <c r="E694" s="311" t="s">
        <v>2587</v>
      </c>
      <c r="F694" s="311" t="s">
        <v>2541</v>
      </c>
      <c r="G694" s="311">
        <v>22958742</v>
      </c>
      <c r="H694" s="311" t="s">
        <v>85</v>
      </c>
    </row>
    <row r="695" spans="2:8">
      <c r="B695" s="293">
        <v>44687</v>
      </c>
      <c r="C695" s="311" t="s">
        <v>2546</v>
      </c>
      <c r="D695" s="311" t="s">
        <v>2588</v>
      </c>
      <c r="E695" s="311" t="s">
        <v>2589</v>
      </c>
      <c r="F695" s="311" t="s">
        <v>2541</v>
      </c>
      <c r="G695" s="311">
        <v>22604305</v>
      </c>
      <c r="H695" s="311" t="s">
        <v>85</v>
      </c>
    </row>
    <row r="696" spans="2:8">
      <c r="B696" s="293">
        <v>44686</v>
      </c>
      <c r="C696" s="311" t="s">
        <v>2590</v>
      </c>
      <c r="D696" s="311" t="s">
        <v>2591</v>
      </c>
      <c r="E696" s="311" t="s">
        <v>2592</v>
      </c>
      <c r="F696" s="311" t="s">
        <v>2593</v>
      </c>
      <c r="G696" s="311">
        <v>33396072</v>
      </c>
      <c r="H696" s="311" t="s">
        <v>85</v>
      </c>
    </row>
    <row r="697" spans="2:8">
      <c r="B697" s="293">
        <v>44685</v>
      </c>
      <c r="C697" s="311" t="s">
        <v>2530</v>
      </c>
      <c r="D697" s="311" t="s">
        <v>2594</v>
      </c>
      <c r="E697" s="311" t="s">
        <v>2595</v>
      </c>
      <c r="F697" s="311" t="s">
        <v>2539</v>
      </c>
      <c r="G697" s="311">
        <v>24511385</v>
      </c>
      <c r="H697" s="311" t="s">
        <v>85</v>
      </c>
    </row>
    <row r="698" spans="2:8">
      <c r="B698" s="293">
        <v>44683</v>
      </c>
      <c r="C698" s="311" t="s">
        <v>2540</v>
      </c>
      <c r="D698" s="311" t="s">
        <v>2596</v>
      </c>
      <c r="E698" s="311" t="s">
        <v>2406</v>
      </c>
      <c r="F698" s="311" t="s">
        <v>2597</v>
      </c>
      <c r="G698" s="311">
        <v>13368198</v>
      </c>
      <c r="H698" s="311" t="s">
        <v>85</v>
      </c>
    </row>
    <row r="699" spans="2:8">
      <c r="B699" s="293">
        <v>44680</v>
      </c>
      <c r="C699" s="311" t="s">
        <v>2598</v>
      </c>
      <c r="D699" s="311" t="s">
        <v>2599</v>
      </c>
      <c r="E699" s="311" t="s">
        <v>2600</v>
      </c>
      <c r="F699" s="311" t="s">
        <v>2601</v>
      </c>
      <c r="G699" s="311">
        <v>28941216</v>
      </c>
      <c r="H699" s="311" t="s">
        <v>85</v>
      </c>
    </row>
    <row r="700" spans="2:8">
      <c r="B700" s="293">
        <v>44679</v>
      </c>
      <c r="C700" s="311" t="s">
        <v>2530</v>
      </c>
      <c r="D700" s="311" t="s">
        <v>2417</v>
      </c>
      <c r="E700" s="311" t="s">
        <v>2528</v>
      </c>
      <c r="F700" s="311" t="s">
        <v>2408</v>
      </c>
      <c r="G700" s="311">
        <v>29123808</v>
      </c>
      <c r="H700" s="311" t="s">
        <v>85</v>
      </c>
    </row>
    <row r="701" spans="2:8">
      <c r="B701" s="293">
        <v>44678</v>
      </c>
      <c r="C701" s="311" t="s">
        <v>2549</v>
      </c>
      <c r="D701" s="311" t="s">
        <v>2590</v>
      </c>
      <c r="E701" s="311" t="s">
        <v>2535</v>
      </c>
      <c r="F701" s="311" t="s">
        <v>2602</v>
      </c>
      <c r="G701" s="311">
        <v>17873048</v>
      </c>
      <c r="H701" s="311" t="s">
        <v>85</v>
      </c>
    </row>
    <row r="702" spans="2:8">
      <c r="B702" s="293">
        <v>44677</v>
      </c>
      <c r="C702" s="311" t="s">
        <v>2603</v>
      </c>
      <c r="D702" s="311" t="s">
        <v>2604</v>
      </c>
      <c r="E702" s="311" t="s">
        <v>2551</v>
      </c>
      <c r="F702" s="311" t="s">
        <v>2592</v>
      </c>
      <c r="G702" s="311">
        <v>11735823</v>
      </c>
      <c r="H702" s="311" t="s">
        <v>85</v>
      </c>
    </row>
    <row r="703" spans="2:8">
      <c r="B703" s="293">
        <v>44676</v>
      </c>
      <c r="C703" s="311" t="s">
        <v>2605</v>
      </c>
      <c r="D703" s="311" t="s">
        <v>2606</v>
      </c>
      <c r="E703" s="311" t="s">
        <v>2607</v>
      </c>
      <c r="F703" s="311" t="s">
        <v>2532</v>
      </c>
      <c r="G703" s="311">
        <v>12008027</v>
      </c>
      <c r="H703" s="311" t="s">
        <v>85</v>
      </c>
    </row>
    <row r="704" spans="2:8">
      <c r="B704" s="293">
        <v>44673</v>
      </c>
      <c r="C704" s="311" t="s">
        <v>2583</v>
      </c>
      <c r="D704" s="311" t="s">
        <v>2608</v>
      </c>
      <c r="E704" s="311" t="s">
        <v>2609</v>
      </c>
      <c r="F704" s="311" t="s">
        <v>2610</v>
      </c>
      <c r="G704" s="311">
        <v>9922564</v>
      </c>
      <c r="H704" s="311" t="s">
        <v>85</v>
      </c>
    </row>
    <row r="705" spans="2:8">
      <c r="B705" s="293">
        <v>44672</v>
      </c>
      <c r="C705" s="311" t="s">
        <v>2611</v>
      </c>
      <c r="D705" s="311" t="s">
        <v>2612</v>
      </c>
      <c r="E705" s="311" t="s">
        <v>2588</v>
      </c>
      <c r="F705" s="311" t="s">
        <v>2613</v>
      </c>
      <c r="G705" s="311">
        <v>21966151</v>
      </c>
      <c r="H705" s="311" t="s">
        <v>85</v>
      </c>
    </row>
    <row r="706" spans="2:8">
      <c r="B706" s="293">
        <v>44671</v>
      </c>
      <c r="C706" s="311" t="s">
        <v>2614</v>
      </c>
      <c r="D706" s="311" t="s">
        <v>2615</v>
      </c>
      <c r="E706" s="311" t="s">
        <v>2541</v>
      </c>
      <c r="F706" s="311" t="s">
        <v>2409</v>
      </c>
      <c r="G706" s="311">
        <v>20047692</v>
      </c>
      <c r="H706" s="311" t="s">
        <v>85</v>
      </c>
    </row>
    <row r="707" spans="2:8">
      <c r="B707" s="293">
        <v>44670</v>
      </c>
      <c r="C707" s="311" t="s">
        <v>2370</v>
      </c>
      <c r="D707" s="311" t="s">
        <v>2616</v>
      </c>
      <c r="E707" s="311" t="s">
        <v>2383</v>
      </c>
      <c r="F707" s="311" t="s">
        <v>2617</v>
      </c>
      <c r="G707" s="311">
        <v>38522118</v>
      </c>
      <c r="H707" s="311" t="s">
        <v>85</v>
      </c>
    </row>
    <row r="708" spans="2:8">
      <c r="B708" s="293">
        <v>44669</v>
      </c>
      <c r="C708" s="311" t="s">
        <v>2526</v>
      </c>
      <c r="D708" s="311" t="s">
        <v>2618</v>
      </c>
      <c r="E708" s="311" t="s">
        <v>2584</v>
      </c>
      <c r="F708" s="311" t="s">
        <v>2615</v>
      </c>
      <c r="G708" s="311">
        <v>82098517</v>
      </c>
      <c r="H708" s="311" t="s">
        <v>85</v>
      </c>
    </row>
    <row r="709" spans="2:8">
      <c r="B709" s="293">
        <v>44664</v>
      </c>
      <c r="C709" s="311" t="s">
        <v>2410</v>
      </c>
      <c r="D709" s="311" t="s">
        <v>2601</v>
      </c>
      <c r="E709" s="311" t="s">
        <v>2619</v>
      </c>
      <c r="F709" s="311" t="s">
        <v>2620</v>
      </c>
      <c r="G709" s="311">
        <v>19454061</v>
      </c>
      <c r="H709" s="311" t="s">
        <v>85</v>
      </c>
    </row>
    <row r="710" spans="2:8">
      <c r="B710" s="293">
        <v>44663</v>
      </c>
      <c r="C710" s="311" t="s">
        <v>2621</v>
      </c>
      <c r="D710" s="311" t="s">
        <v>2622</v>
      </c>
      <c r="E710" s="311" t="s">
        <v>2443</v>
      </c>
      <c r="F710" s="311" t="s">
        <v>2623</v>
      </c>
      <c r="G710" s="311">
        <v>11306524</v>
      </c>
      <c r="H710" s="311" t="s">
        <v>85</v>
      </c>
    </row>
    <row r="711" spans="2:8">
      <c r="B711" s="293">
        <v>44662</v>
      </c>
      <c r="C711" s="311" t="s">
        <v>2524</v>
      </c>
      <c r="D711" s="311" t="s">
        <v>2540</v>
      </c>
      <c r="E711" s="311" t="s">
        <v>2563</v>
      </c>
      <c r="F711" s="311" t="s">
        <v>2624</v>
      </c>
      <c r="G711" s="311">
        <v>15583159</v>
      </c>
      <c r="H711" s="311" t="s">
        <v>85</v>
      </c>
    </row>
    <row r="712" spans="2:8">
      <c r="B712" s="293">
        <v>44659</v>
      </c>
      <c r="C712" s="311" t="s">
        <v>2526</v>
      </c>
      <c r="D712" s="311" t="s">
        <v>2526</v>
      </c>
      <c r="E712" s="311" t="s">
        <v>2448</v>
      </c>
      <c r="F712" s="311" t="s">
        <v>2625</v>
      </c>
      <c r="G712" s="311">
        <v>17585569</v>
      </c>
      <c r="H712" s="311" t="s">
        <v>85</v>
      </c>
    </row>
    <row r="713" spans="2:8">
      <c r="B713" s="293">
        <v>44658</v>
      </c>
      <c r="C713" s="311" t="s">
        <v>2427</v>
      </c>
      <c r="D713" s="311" t="s">
        <v>2530</v>
      </c>
      <c r="E713" s="311" t="s">
        <v>2626</v>
      </c>
      <c r="F713" s="311" t="s">
        <v>2536</v>
      </c>
      <c r="G713" s="311">
        <v>37738903</v>
      </c>
      <c r="H713" s="311" t="s">
        <v>85</v>
      </c>
    </row>
    <row r="714" spans="2:8">
      <c r="B714" s="293">
        <v>44657</v>
      </c>
      <c r="C714" s="311" t="s">
        <v>2430</v>
      </c>
      <c r="D714" s="311" t="s">
        <v>2529</v>
      </c>
      <c r="E714" s="311" t="s">
        <v>2457</v>
      </c>
      <c r="F714" s="311" t="s">
        <v>2406</v>
      </c>
      <c r="G714" s="311">
        <v>52737388</v>
      </c>
      <c r="H714" s="311" t="s">
        <v>85</v>
      </c>
    </row>
    <row r="715" spans="2:8">
      <c r="B715" s="293">
        <v>44656</v>
      </c>
      <c r="C715" s="311" t="s">
        <v>2627</v>
      </c>
      <c r="D715" s="311" t="s">
        <v>2558</v>
      </c>
      <c r="E715" s="311" t="s">
        <v>2628</v>
      </c>
      <c r="F715" s="311" t="s">
        <v>2629</v>
      </c>
      <c r="G715" s="311">
        <v>23958626</v>
      </c>
      <c r="H715" s="311" t="s">
        <v>85</v>
      </c>
    </row>
    <row r="716" spans="2:8">
      <c r="B716" s="293">
        <v>44655</v>
      </c>
      <c r="C716" s="311" t="s">
        <v>2630</v>
      </c>
      <c r="D716" s="311" t="s">
        <v>2631</v>
      </c>
      <c r="E716" s="311" t="s">
        <v>2475</v>
      </c>
      <c r="F716" s="311" t="s">
        <v>2632</v>
      </c>
      <c r="G716" s="311">
        <v>15437496</v>
      </c>
      <c r="H716" s="311" t="s">
        <v>85</v>
      </c>
    </row>
    <row r="717" spans="2:8">
      <c r="B717" s="293">
        <v>44652</v>
      </c>
      <c r="C717" s="311" t="s">
        <v>2633</v>
      </c>
      <c r="D717" s="311" t="s">
        <v>2634</v>
      </c>
      <c r="E717" s="311" t="s">
        <v>2494</v>
      </c>
      <c r="F717" s="311" t="s">
        <v>2519</v>
      </c>
      <c r="G717" s="311">
        <v>32589741</v>
      </c>
      <c r="H717" s="311" t="s">
        <v>85</v>
      </c>
    </row>
    <row r="718" spans="2:8">
      <c r="B718" s="293">
        <v>44651</v>
      </c>
      <c r="C718" s="311" t="s">
        <v>2635</v>
      </c>
      <c r="D718" s="311" t="s">
        <v>2636</v>
      </c>
      <c r="E718" s="311" t="s">
        <v>2635</v>
      </c>
      <c r="F718" s="311" t="s">
        <v>2515</v>
      </c>
      <c r="G718" s="311">
        <v>11615450</v>
      </c>
      <c r="H718" s="311" t="s">
        <v>85</v>
      </c>
    </row>
    <row r="719" spans="2:8">
      <c r="B719" s="293">
        <v>44650</v>
      </c>
      <c r="C719" s="311" t="s">
        <v>2515</v>
      </c>
      <c r="D719" s="311" t="s">
        <v>2637</v>
      </c>
      <c r="E719" s="311" t="s">
        <v>2638</v>
      </c>
      <c r="F719" s="311" t="s">
        <v>2639</v>
      </c>
      <c r="G719" s="311">
        <v>24047012</v>
      </c>
      <c r="H719" s="311" t="s">
        <v>85</v>
      </c>
    </row>
    <row r="720" spans="2:8">
      <c r="B720" s="293">
        <v>44649</v>
      </c>
      <c r="C720" s="311" t="s">
        <v>2515</v>
      </c>
      <c r="D720" s="311" t="s">
        <v>2639</v>
      </c>
      <c r="E720" s="311" t="s">
        <v>2640</v>
      </c>
      <c r="F720" s="311" t="s">
        <v>2641</v>
      </c>
      <c r="G720" s="311">
        <v>5116935</v>
      </c>
      <c r="H720" s="311" t="s">
        <v>85</v>
      </c>
    </row>
    <row r="721" spans="2:8">
      <c r="B721" s="293">
        <v>44648</v>
      </c>
      <c r="C721" s="311" t="s">
        <v>2642</v>
      </c>
      <c r="D721" s="311" t="s">
        <v>2642</v>
      </c>
      <c r="E721" s="311" t="s">
        <v>2643</v>
      </c>
      <c r="F721" s="311" t="s">
        <v>2644</v>
      </c>
      <c r="G721" s="311">
        <v>7778682</v>
      </c>
      <c r="H721" s="311" t="s">
        <v>85</v>
      </c>
    </row>
    <row r="722" spans="2:8">
      <c r="B722" s="293">
        <v>44645</v>
      </c>
      <c r="C722" s="311" t="s">
        <v>2645</v>
      </c>
      <c r="D722" s="311" t="s">
        <v>2646</v>
      </c>
      <c r="E722" s="311" t="s">
        <v>2647</v>
      </c>
      <c r="F722" s="311" t="s">
        <v>2648</v>
      </c>
      <c r="G722" s="311">
        <v>7266868</v>
      </c>
      <c r="H722" s="311" t="s">
        <v>85</v>
      </c>
    </row>
    <row r="723" spans="2:8">
      <c r="B723" s="293">
        <v>44644</v>
      </c>
      <c r="C723" s="311" t="s">
        <v>2649</v>
      </c>
      <c r="D723" s="311" t="s">
        <v>2650</v>
      </c>
      <c r="E723" s="311" t="s">
        <v>2651</v>
      </c>
      <c r="F723" s="311" t="s">
        <v>2652</v>
      </c>
      <c r="G723" s="311">
        <v>11276181</v>
      </c>
      <c r="H723" s="311" t="s">
        <v>85</v>
      </c>
    </row>
    <row r="724" spans="2:8">
      <c r="B724" s="293">
        <v>44643</v>
      </c>
      <c r="C724" s="311" t="s">
        <v>2653</v>
      </c>
      <c r="D724" s="311" t="s">
        <v>2654</v>
      </c>
      <c r="E724" s="311" t="s">
        <v>2655</v>
      </c>
      <c r="F724" s="311" t="s">
        <v>2638</v>
      </c>
      <c r="G724" s="311">
        <v>11892811</v>
      </c>
      <c r="H724" s="311" t="s">
        <v>85</v>
      </c>
    </row>
    <row r="725" spans="2:8">
      <c r="B725" s="293">
        <v>44642</v>
      </c>
      <c r="C725" s="311" t="s">
        <v>2656</v>
      </c>
      <c r="D725" s="311" t="s">
        <v>2657</v>
      </c>
      <c r="E725" s="311" t="s">
        <v>2658</v>
      </c>
      <c r="F725" s="311" t="s">
        <v>2659</v>
      </c>
      <c r="G725" s="311">
        <v>10343712</v>
      </c>
      <c r="H725" s="311" t="s">
        <v>85</v>
      </c>
    </row>
    <row r="726" spans="2:8">
      <c r="B726" s="293">
        <v>44641</v>
      </c>
      <c r="C726" s="311" t="s">
        <v>2653</v>
      </c>
      <c r="D726" s="311" t="s">
        <v>2660</v>
      </c>
      <c r="E726" s="311" t="s">
        <v>2661</v>
      </c>
      <c r="F726" s="311" t="s">
        <v>2653</v>
      </c>
      <c r="G726" s="311">
        <v>9172207</v>
      </c>
      <c r="H726" s="311" t="s">
        <v>85</v>
      </c>
    </row>
    <row r="727" spans="2:8">
      <c r="B727" s="293">
        <v>44637</v>
      </c>
      <c r="C727" s="311" t="s">
        <v>2649</v>
      </c>
      <c r="D727" s="311" t="s">
        <v>2635</v>
      </c>
      <c r="E727" s="311" t="s">
        <v>2662</v>
      </c>
      <c r="F727" s="311" t="s">
        <v>2653</v>
      </c>
      <c r="G727" s="311">
        <v>13995384</v>
      </c>
      <c r="H727" s="311" t="s">
        <v>85</v>
      </c>
    </row>
    <row r="728" spans="2:8">
      <c r="B728" s="293">
        <v>44636</v>
      </c>
      <c r="C728" s="311" t="s">
        <v>2663</v>
      </c>
      <c r="D728" s="311" t="s">
        <v>2664</v>
      </c>
      <c r="E728" s="311" t="s">
        <v>2665</v>
      </c>
      <c r="F728" s="311" t="s">
        <v>2666</v>
      </c>
      <c r="G728" s="311">
        <v>5561866</v>
      </c>
      <c r="H728" s="311" t="s">
        <v>85</v>
      </c>
    </row>
    <row r="729" spans="2:8">
      <c r="B729" s="293">
        <v>44635</v>
      </c>
      <c r="C729" s="311" t="s">
        <v>2667</v>
      </c>
      <c r="D729" s="311" t="s">
        <v>2668</v>
      </c>
      <c r="E729" s="311" t="s">
        <v>2669</v>
      </c>
      <c r="F729" s="311" t="s">
        <v>2670</v>
      </c>
      <c r="G729" s="311">
        <v>6895190</v>
      </c>
      <c r="H729" s="311" t="s">
        <v>85</v>
      </c>
    </row>
    <row r="730" spans="2:8">
      <c r="B730" s="293">
        <v>44634</v>
      </c>
      <c r="C730" s="311" t="s">
        <v>2671</v>
      </c>
      <c r="D730" s="311" t="s">
        <v>2653</v>
      </c>
      <c r="E730" s="311" t="s">
        <v>2672</v>
      </c>
      <c r="F730" s="311" t="s">
        <v>2673</v>
      </c>
      <c r="G730" s="311">
        <v>5670284</v>
      </c>
      <c r="H730" s="311" t="s">
        <v>85</v>
      </c>
    </row>
    <row r="731" spans="2:8">
      <c r="B731" s="293">
        <v>44631</v>
      </c>
      <c r="C731" s="311" t="s">
        <v>2653</v>
      </c>
      <c r="D731" s="311" t="s">
        <v>2660</v>
      </c>
      <c r="E731" s="311" t="s">
        <v>2674</v>
      </c>
      <c r="F731" s="311" t="s">
        <v>2671</v>
      </c>
      <c r="G731" s="311">
        <v>8669803</v>
      </c>
      <c r="H731" s="311" t="s">
        <v>85</v>
      </c>
    </row>
    <row r="732" spans="2:8">
      <c r="B732" s="293">
        <v>44630</v>
      </c>
      <c r="C732" s="311" t="s">
        <v>2653</v>
      </c>
      <c r="D732" s="311" t="s">
        <v>2515</v>
      </c>
      <c r="E732" s="311" t="s">
        <v>2671</v>
      </c>
      <c r="F732" s="311" t="s">
        <v>2668</v>
      </c>
      <c r="G732" s="311">
        <v>13101323</v>
      </c>
      <c r="H732" s="311" t="s">
        <v>85</v>
      </c>
    </row>
    <row r="733" spans="2:8">
      <c r="B733" s="293">
        <v>44629</v>
      </c>
      <c r="C733" s="311" t="s">
        <v>2675</v>
      </c>
      <c r="D733" s="311" t="s">
        <v>2675</v>
      </c>
      <c r="E733" s="311" t="s">
        <v>2676</v>
      </c>
      <c r="F733" s="311" t="s">
        <v>2674</v>
      </c>
      <c r="G733" s="311">
        <v>14286413</v>
      </c>
      <c r="H733" s="311" t="s">
        <v>85</v>
      </c>
    </row>
    <row r="734" spans="2:8">
      <c r="B734" s="293">
        <v>44628</v>
      </c>
      <c r="C734" s="311" t="s">
        <v>2677</v>
      </c>
      <c r="D734" s="311" t="s">
        <v>2678</v>
      </c>
      <c r="E734" s="311" t="s">
        <v>2677</v>
      </c>
      <c r="F734" s="311" t="s">
        <v>2654</v>
      </c>
      <c r="G734" s="311">
        <v>28572640</v>
      </c>
      <c r="H734" s="311" t="s">
        <v>85</v>
      </c>
    </row>
    <row r="735" spans="2:8">
      <c r="B735" s="293">
        <v>44627</v>
      </c>
      <c r="C735" s="311" t="s">
        <v>2679</v>
      </c>
      <c r="D735" s="311" t="s">
        <v>2677</v>
      </c>
      <c r="E735" s="311" t="s">
        <v>2680</v>
      </c>
      <c r="F735" s="311" t="s">
        <v>2681</v>
      </c>
      <c r="G735" s="311">
        <v>14985637</v>
      </c>
      <c r="H735" s="311" t="s">
        <v>85</v>
      </c>
    </row>
    <row r="736" spans="2:8">
      <c r="B736" s="293">
        <v>44624</v>
      </c>
      <c r="C736" s="311" t="s">
        <v>2682</v>
      </c>
      <c r="D736" s="311" t="s">
        <v>2651</v>
      </c>
      <c r="E736" s="311" t="s">
        <v>2683</v>
      </c>
      <c r="F736" s="311" t="s">
        <v>2684</v>
      </c>
      <c r="G736" s="311">
        <v>15883138</v>
      </c>
      <c r="H736" s="311" t="s">
        <v>85</v>
      </c>
    </row>
    <row r="737" spans="2:8">
      <c r="B737" s="293">
        <v>44623</v>
      </c>
      <c r="C737" s="311" t="s">
        <v>2685</v>
      </c>
      <c r="D737" s="311" t="s">
        <v>2638</v>
      </c>
      <c r="E737" s="311" t="s">
        <v>2686</v>
      </c>
      <c r="F737" s="311" t="s">
        <v>2685</v>
      </c>
      <c r="G737" s="311">
        <v>15628119</v>
      </c>
      <c r="H737" s="311" t="s">
        <v>85</v>
      </c>
    </row>
    <row r="738" spans="2:8">
      <c r="B738" s="293">
        <v>44622</v>
      </c>
      <c r="C738" s="311" t="s">
        <v>2687</v>
      </c>
      <c r="D738" s="311" t="s">
        <v>2515</v>
      </c>
      <c r="E738" s="311" t="s">
        <v>2688</v>
      </c>
      <c r="F738" s="311" t="s">
        <v>2689</v>
      </c>
      <c r="G738" s="311">
        <v>12587947</v>
      </c>
      <c r="H738" s="311" t="s">
        <v>85</v>
      </c>
    </row>
    <row r="739" spans="2:8">
      <c r="B739" s="293">
        <v>44620</v>
      </c>
      <c r="C739" s="311" t="s">
        <v>2690</v>
      </c>
      <c r="D739" s="311" t="s">
        <v>2675</v>
      </c>
      <c r="E739" s="311" t="s">
        <v>2691</v>
      </c>
      <c r="F739" s="311" t="s">
        <v>2649</v>
      </c>
      <c r="G739" s="311">
        <v>13262687</v>
      </c>
      <c r="H739" s="311" t="s">
        <v>85</v>
      </c>
    </row>
    <row r="740" spans="2:8">
      <c r="B740" s="293">
        <v>44617</v>
      </c>
      <c r="C740" s="311" t="s">
        <v>2692</v>
      </c>
      <c r="D740" s="311" t="s">
        <v>2693</v>
      </c>
      <c r="E740" s="311" t="s">
        <v>2692</v>
      </c>
      <c r="F740" s="311" t="s">
        <v>2694</v>
      </c>
      <c r="G740" s="311">
        <v>10424521</v>
      </c>
      <c r="H740" s="311" t="s">
        <v>85</v>
      </c>
    </row>
    <row r="741" spans="2:8">
      <c r="B741" s="293">
        <v>44616</v>
      </c>
      <c r="C741" s="311" t="s">
        <v>2695</v>
      </c>
      <c r="D741" s="311" t="s">
        <v>2679</v>
      </c>
      <c r="E741" s="311" t="s">
        <v>2696</v>
      </c>
      <c r="F741" s="311" t="s">
        <v>2697</v>
      </c>
      <c r="G741" s="311">
        <v>18045779</v>
      </c>
      <c r="H741" s="311" t="s">
        <v>85</v>
      </c>
    </row>
    <row r="742" spans="2:8">
      <c r="B742" s="293">
        <v>44615</v>
      </c>
      <c r="C742" s="311" t="s">
        <v>2682</v>
      </c>
      <c r="D742" s="311" t="s">
        <v>2638</v>
      </c>
      <c r="E742" s="311" t="s">
        <v>2698</v>
      </c>
      <c r="F742" s="311" t="s">
        <v>2684</v>
      </c>
      <c r="G742" s="311">
        <v>9263264</v>
      </c>
      <c r="H742" s="311" t="s">
        <v>85</v>
      </c>
    </row>
    <row r="743" spans="2:8">
      <c r="B743" s="293">
        <v>44614</v>
      </c>
      <c r="C743" s="311" t="s">
        <v>2670</v>
      </c>
      <c r="D743" s="311" t="s">
        <v>2699</v>
      </c>
      <c r="E743" s="311" t="s">
        <v>2700</v>
      </c>
      <c r="F743" s="311" t="s">
        <v>2685</v>
      </c>
      <c r="G743" s="311">
        <v>13578566</v>
      </c>
      <c r="H743" s="311" t="s">
        <v>85</v>
      </c>
    </row>
    <row r="744" spans="2:8">
      <c r="B744" s="293">
        <v>44613</v>
      </c>
      <c r="C744" s="311" t="s">
        <v>2663</v>
      </c>
      <c r="D744" s="311" t="s">
        <v>2657</v>
      </c>
      <c r="E744" s="311" t="s">
        <v>2701</v>
      </c>
      <c r="F744" s="311" t="s">
        <v>2671</v>
      </c>
      <c r="G744" s="311">
        <v>12212740</v>
      </c>
      <c r="H744" s="311" t="s">
        <v>85</v>
      </c>
    </row>
    <row r="745" spans="2:8">
      <c r="B745" s="293">
        <v>44610</v>
      </c>
      <c r="C745" s="311" t="s">
        <v>2666</v>
      </c>
      <c r="D745" s="311" t="s">
        <v>2702</v>
      </c>
      <c r="E745" s="311" t="s">
        <v>2662</v>
      </c>
      <c r="F745" s="311" t="s">
        <v>2703</v>
      </c>
      <c r="G745" s="311">
        <v>6760078</v>
      </c>
      <c r="H745" s="311" t="s">
        <v>85</v>
      </c>
    </row>
    <row r="746" spans="2:8">
      <c r="B746" s="293">
        <v>44609</v>
      </c>
      <c r="C746" s="311" t="s">
        <v>2704</v>
      </c>
      <c r="D746" s="311" t="s">
        <v>2705</v>
      </c>
      <c r="E746" s="311" t="s">
        <v>2706</v>
      </c>
      <c r="F746" s="311" t="s">
        <v>2666</v>
      </c>
      <c r="G746" s="311">
        <v>5811964</v>
      </c>
      <c r="H746" s="311" t="s">
        <v>85</v>
      </c>
    </row>
    <row r="747" spans="2:8">
      <c r="B747" s="293">
        <v>44608</v>
      </c>
      <c r="C747" s="311" t="s">
        <v>2705</v>
      </c>
      <c r="D747" s="311" t="s">
        <v>2707</v>
      </c>
      <c r="E747" s="311" t="s">
        <v>2659</v>
      </c>
      <c r="F747" s="311" t="s">
        <v>2708</v>
      </c>
      <c r="G747" s="311">
        <v>12946623</v>
      </c>
      <c r="H747" s="311" t="s">
        <v>85</v>
      </c>
    </row>
    <row r="748" spans="2:8">
      <c r="B748" s="293">
        <v>44607</v>
      </c>
      <c r="C748" s="311" t="s">
        <v>2685</v>
      </c>
      <c r="D748" s="311" t="s">
        <v>2678</v>
      </c>
      <c r="E748" s="311" t="s">
        <v>2669</v>
      </c>
      <c r="F748" s="311" t="s">
        <v>2709</v>
      </c>
      <c r="G748" s="311">
        <v>12674466</v>
      </c>
      <c r="H748" s="311" t="s">
        <v>85</v>
      </c>
    </row>
    <row r="749" spans="2:8">
      <c r="B749" s="293">
        <v>44606</v>
      </c>
      <c r="C749" s="311" t="s">
        <v>2710</v>
      </c>
      <c r="D749" s="311" t="s">
        <v>2711</v>
      </c>
      <c r="E749" s="311" t="s">
        <v>2712</v>
      </c>
      <c r="F749" s="311" t="s">
        <v>2699</v>
      </c>
      <c r="G749" s="311">
        <v>7705072</v>
      </c>
      <c r="H749" s="311" t="s">
        <v>85</v>
      </c>
    </row>
    <row r="750" spans="2:8">
      <c r="B750" s="293">
        <v>44603</v>
      </c>
      <c r="C750" s="311" t="s">
        <v>2713</v>
      </c>
      <c r="D750" s="311" t="s">
        <v>2714</v>
      </c>
      <c r="E750" s="311" t="s">
        <v>2713</v>
      </c>
      <c r="F750" s="311" t="s">
        <v>2498</v>
      </c>
      <c r="G750" s="311">
        <v>8426925</v>
      </c>
      <c r="H750" s="311" t="s">
        <v>85</v>
      </c>
    </row>
    <row r="751" spans="2:8">
      <c r="B751" s="293">
        <v>44602</v>
      </c>
      <c r="C751" s="311" t="s">
        <v>2715</v>
      </c>
      <c r="D751" s="311" t="s">
        <v>2716</v>
      </c>
      <c r="E751" s="311" t="s">
        <v>2635</v>
      </c>
      <c r="F751" s="311" t="s">
        <v>2711</v>
      </c>
      <c r="G751" s="311">
        <v>6081460</v>
      </c>
      <c r="H751" s="311" t="s">
        <v>85</v>
      </c>
    </row>
    <row r="752" spans="2:8">
      <c r="B752" s="293">
        <v>44601</v>
      </c>
      <c r="C752" s="311" t="s">
        <v>2639</v>
      </c>
      <c r="D752" s="311" t="s">
        <v>2636</v>
      </c>
      <c r="E752" s="311" t="s">
        <v>2717</v>
      </c>
      <c r="F752" s="311" t="s">
        <v>2718</v>
      </c>
      <c r="G752" s="311">
        <v>5144026</v>
      </c>
      <c r="H752" s="311" t="s">
        <v>85</v>
      </c>
    </row>
    <row r="753" spans="2:8">
      <c r="B753" s="293">
        <v>44600</v>
      </c>
      <c r="C753" s="311" t="s">
        <v>2719</v>
      </c>
      <c r="D753" s="311" t="s">
        <v>2507</v>
      </c>
      <c r="E753" s="311" t="s">
        <v>2687</v>
      </c>
      <c r="F753" s="311" t="s">
        <v>2515</v>
      </c>
      <c r="G753" s="311">
        <v>8721631</v>
      </c>
      <c r="H753" s="311" t="s">
        <v>85</v>
      </c>
    </row>
    <row r="754" spans="2:8">
      <c r="B754" s="293">
        <v>44599</v>
      </c>
      <c r="C754" s="311" t="s">
        <v>2647</v>
      </c>
      <c r="D754" s="311" t="s">
        <v>2720</v>
      </c>
      <c r="E754" s="311" t="s">
        <v>2647</v>
      </c>
      <c r="F754" s="311" t="s">
        <v>2715</v>
      </c>
      <c r="G754" s="311">
        <v>10562489</v>
      </c>
      <c r="H754" s="311" t="s">
        <v>85</v>
      </c>
    </row>
    <row r="755" spans="2:8">
      <c r="B755" s="293">
        <v>44596</v>
      </c>
      <c r="C755" s="311" t="s">
        <v>2721</v>
      </c>
      <c r="D755" s="311" t="s">
        <v>2722</v>
      </c>
      <c r="E755" s="311" t="s">
        <v>2640</v>
      </c>
      <c r="F755" s="311" t="s">
        <v>2647</v>
      </c>
      <c r="G755" s="311">
        <v>7213085</v>
      </c>
      <c r="H755" s="311" t="s">
        <v>85</v>
      </c>
    </row>
    <row r="756" spans="2:8">
      <c r="B756" s="310">
        <v>44595</v>
      </c>
      <c r="C756" s="312" t="s">
        <v>2723</v>
      </c>
      <c r="D756" s="312" t="s">
        <v>2499</v>
      </c>
      <c r="E756" s="312" t="s">
        <v>2724</v>
      </c>
      <c r="F756" s="312" t="s">
        <v>2725</v>
      </c>
      <c r="G756" s="312">
        <v>9571728</v>
      </c>
      <c r="H756" s="312" t="s">
        <v>2726</v>
      </c>
    </row>
    <row r="757" spans="2:8">
      <c r="B757" s="293">
        <v>44594</v>
      </c>
      <c r="C757" s="311" t="s">
        <v>2727</v>
      </c>
      <c r="D757" s="311" t="s">
        <v>2728</v>
      </c>
      <c r="E757" s="311" t="s">
        <v>2729</v>
      </c>
      <c r="F757" s="311" t="s">
        <v>2498</v>
      </c>
      <c r="G757" s="311">
        <v>10783943</v>
      </c>
      <c r="H757" s="311" t="s">
        <v>85</v>
      </c>
    </row>
    <row r="758" spans="2:8">
      <c r="B758" s="293">
        <v>44593</v>
      </c>
      <c r="C758" s="311" t="s">
        <v>2730</v>
      </c>
      <c r="D758" s="311" t="s">
        <v>2731</v>
      </c>
      <c r="E758" s="311" t="s">
        <v>2732</v>
      </c>
      <c r="F758" s="311" t="s">
        <v>2498</v>
      </c>
      <c r="G758" s="311">
        <v>17413984</v>
      </c>
      <c r="H758" s="311" t="s">
        <v>85</v>
      </c>
    </row>
    <row r="759" spans="2:8">
      <c r="B759" s="293">
        <v>44592</v>
      </c>
      <c r="C759" s="311" t="s">
        <v>2727</v>
      </c>
      <c r="D759" s="311" t="s">
        <v>2733</v>
      </c>
      <c r="E759" s="311" t="s">
        <v>2734</v>
      </c>
      <c r="F759" s="311" t="s">
        <v>2735</v>
      </c>
      <c r="G759" s="311">
        <v>27928927</v>
      </c>
      <c r="H759" s="311" t="s">
        <v>85</v>
      </c>
    </row>
    <row r="760" spans="2:8">
      <c r="B760" s="293">
        <v>44589</v>
      </c>
      <c r="C760" s="311" t="s">
        <v>2736</v>
      </c>
      <c r="D760" s="311" t="s">
        <v>2730</v>
      </c>
      <c r="E760" s="311" t="s">
        <v>2737</v>
      </c>
      <c r="F760" s="311" t="s">
        <v>2738</v>
      </c>
      <c r="G760" s="311">
        <v>34009553</v>
      </c>
      <c r="H760" s="311" t="s">
        <v>85</v>
      </c>
    </row>
    <row r="761" spans="2:8">
      <c r="B761" s="293">
        <v>44588</v>
      </c>
      <c r="C761" s="311" t="s">
        <v>2739</v>
      </c>
      <c r="D761" s="311" t="s">
        <v>2673</v>
      </c>
      <c r="E761" s="311" t="s">
        <v>2740</v>
      </c>
      <c r="F761" s="311" t="s">
        <v>2741</v>
      </c>
      <c r="G761" s="311">
        <v>18760325</v>
      </c>
      <c r="H761" s="311" t="s">
        <v>85</v>
      </c>
    </row>
    <row r="762" spans="2:8">
      <c r="B762" s="293">
        <v>44586</v>
      </c>
      <c r="C762" s="311" t="s">
        <v>2742</v>
      </c>
      <c r="D762" s="311" t="s">
        <v>2743</v>
      </c>
      <c r="E762" s="311" t="s">
        <v>2744</v>
      </c>
      <c r="F762" s="311" t="s">
        <v>2745</v>
      </c>
      <c r="G762" s="311">
        <v>10007486</v>
      </c>
      <c r="H762" s="311" t="s">
        <v>85</v>
      </c>
    </row>
    <row r="763" spans="2:8">
      <c r="B763" s="293">
        <v>44585</v>
      </c>
      <c r="C763" s="311" t="s">
        <v>2746</v>
      </c>
      <c r="D763" s="311" t="s">
        <v>2747</v>
      </c>
      <c r="E763" s="311" t="s">
        <v>2748</v>
      </c>
      <c r="F763" s="311" t="s">
        <v>2749</v>
      </c>
      <c r="G763" s="311">
        <v>14284658</v>
      </c>
      <c r="H763" s="311" t="s">
        <v>85</v>
      </c>
    </row>
    <row r="764" spans="2:8">
      <c r="B764" s="293">
        <v>44582</v>
      </c>
      <c r="C764" s="311" t="s">
        <v>2686</v>
      </c>
      <c r="D764" s="311" t="s">
        <v>2750</v>
      </c>
      <c r="E764" s="311" t="s">
        <v>2751</v>
      </c>
      <c r="F764" s="311" t="s">
        <v>2752</v>
      </c>
      <c r="G764" s="311">
        <v>12437749</v>
      </c>
      <c r="H764" s="311" t="s">
        <v>85</v>
      </c>
    </row>
    <row r="765" spans="2:8">
      <c r="B765" s="293">
        <v>44581</v>
      </c>
      <c r="C765" s="311" t="s">
        <v>2753</v>
      </c>
      <c r="D765" s="311" t="s">
        <v>2754</v>
      </c>
      <c r="E765" s="311" t="s">
        <v>2694</v>
      </c>
      <c r="F765" s="311" t="s">
        <v>2755</v>
      </c>
      <c r="G765" s="311">
        <v>8466412</v>
      </c>
      <c r="H765" s="311" t="s">
        <v>85</v>
      </c>
    </row>
    <row r="766" spans="2:8">
      <c r="B766" s="293">
        <v>44580</v>
      </c>
      <c r="C766" s="311" t="s">
        <v>2752</v>
      </c>
      <c r="D766" s="311" t="s">
        <v>2745</v>
      </c>
      <c r="E766" s="311" t="s">
        <v>2756</v>
      </c>
      <c r="F766" s="311" t="s">
        <v>2757</v>
      </c>
      <c r="G766" s="311">
        <v>21136414</v>
      </c>
      <c r="H766" s="311" t="s">
        <v>85</v>
      </c>
    </row>
    <row r="767" spans="2:8">
      <c r="B767" s="293">
        <v>44579</v>
      </c>
      <c r="C767" s="311" t="s">
        <v>2758</v>
      </c>
      <c r="D767" s="311" t="s">
        <v>2759</v>
      </c>
      <c r="E767" s="311" t="s">
        <v>2760</v>
      </c>
      <c r="F767" s="311" t="s">
        <v>2741</v>
      </c>
      <c r="G767" s="311">
        <v>6473378</v>
      </c>
      <c r="H767" s="311" t="s">
        <v>85</v>
      </c>
    </row>
    <row r="768" spans="2:8">
      <c r="B768" s="293">
        <v>44578</v>
      </c>
      <c r="C768" s="311" t="s">
        <v>2761</v>
      </c>
      <c r="D768" s="311" t="s">
        <v>2638</v>
      </c>
      <c r="E768" s="311" t="s">
        <v>2762</v>
      </c>
      <c r="F768" s="311" t="s">
        <v>2758</v>
      </c>
      <c r="G768" s="311">
        <v>9803141</v>
      </c>
      <c r="H768" s="311" t="s">
        <v>85</v>
      </c>
    </row>
    <row r="769" spans="2:8">
      <c r="B769" s="293">
        <v>44575</v>
      </c>
      <c r="C769" s="311" t="s">
        <v>2760</v>
      </c>
      <c r="D769" s="311" t="s">
        <v>2763</v>
      </c>
      <c r="E769" s="311" t="s">
        <v>2764</v>
      </c>
      <c r="F769" s="311" t="s">
        <v>2765</v>
      </c>
      <c r="G769" s="311">
        <v>9344382</v>
      </c>
      <c r="H769" s="311" t="s">
        <v>85</v>
      </c>
    </row>
    <row r="770" spans="2:8">
      <c r="B770" s="293">
        <v>44574</v>
      </c>
      <c r="C770" s="311" t="s">
        <v>2760</v>
      </c>
      <c r="D770" s="311" t="s">
        <v>2766</v>
      </c>
      <c r="E770" s="311" t="s">
        <v>2767</v>
      </c>
      <c r="F770" s="311" t="s">
        <v>2768</v>
      </c>
      <c r="G770" s="311">
        <v>15114699</v>
      </c>
      <c r="H770" s="311" t="s">
        <v>85</v>
      </c>
    </row>
    <row r="771" spans="2:8">
      <c r="B771" s="293">
        <v>44573</v>
      </c>
      <c r="C771" s="311" t="s">
        <v>2769</v>
      </c>
      <c r="D771" s="311" t="s">
        <v>2739</v>
      </c>
      <c r="E771" s="311" t="s">
        <v>2770</v>
      </c>
      <c r="F771" s="311" t="s">
        <v>2771</v>
      </c>
      <c r="G771" s="311">
        <v>10439580</v>
      </c>
      <c r="H771" s="311" t="s">
        <v>85</v>
      </c>
    </row>
    <row r="772" spans="2:8">
      <c r="B772" s="293">
        <v>44572</v>
      </c>
      <c r="C772" s="311" t="s">
        <v>2772</v>
      </c>
      <c r="D772" s="311" t="s">
        <v>2773</v>
      </c>
      <c r="E772" s="311" t="s">
        <v>2748</v>
      </c>
      <c r="F772" s="311" t="s">
        <v>2774</v>
      </c>
      <c r="G772" s="311">
        <v>11971883</v>
      </c>
      <c r="H772" s="311" t="s">
        <v>85</v>
      </c>
    </row>
    <row r="773" spans="2:8">
      <c r="B773" s="293">
        <v>44571</v>
      </c>
      <c r="C773" s="311" t="s">
        <v>2775</v>
      </c>
      <c r="D773" s="311" t="s">
        <v>2774</v>
      </c>
      <c r="E773" s="311" t="s">
        <v>2776</v>
      </c>
      <c r="F773" s="311" t="s">
        <v>2777</v>
      </c>
      <c r="G773" s="311">
        <v>7324926</v>
      </c>
      <c r="H773" s="311" t="s">
        <v>85</v>
      </c>
    </row>
    <row r="774" spans="2:8">
      <c r="B774" s="293">
        <v>44568</v>
      </c>
      <c r="C774" s="311" t="s">
        <v>2778</v>
      </c>
      <c r="D774" s="311" t="s">
        <v>2779</v>
      </c>
      <c r="E774" s="311" t="s">
        <v>2780</v>
      </c>
      <c r="F774" s="311" t="s">
        <v>2781</v>
      </c>
      <c r="G774" s="311">
        <v>8820039</v>
      </c>
      <c r="H774" s="311" t="s">
        <v>85</v>
      </c>
    </row>
    <row r="775" spans="2:8">
      <c r="B775" s="293">
        <v>44567</v>
      </c>
      <c r="C775" s="311" t="s">
        <v>2770</v>
      </c>
      <c r="D775" s="311" t="s">
        <v>2770</v>
      </c>
      <c r="E775" s="311" t="s">
        <v>2782</v>
      </c>
      <c r="F775" s="311" t="s">
        <v>2783</v>
      </c>
      <c r="G775" s="311">
        <v>8037648</v>
      </c>
      <c r="H775" s="311" t="s">
        <v>85</v>
      </c>
    </row>
    <row r="776" spans="2:8">
      <c r="B776" s="293">
        <v>44566</v>
      </c>
      <c r="C776" s="311" t="s">
        <v>2749</v>
      </c>
      <c r="D776" s="311" t="s">
        <v>2784</v>
      </c>
      <c r="E776" s="311" t="s">
        <v>2695</v>
      </c>
      <c r="F776" s="311" t="s">
        <v>2785</v>
      </c>
      <c r="G776" s="311">
        <v>16122852</v>
      </c>
      <c r="H776" s="311" t="s">
        <v>85</v>
      </c>
    </row>
    <row r="777" spans="2:8">
      <c r="B777" s="293">
        <v>44565</v>
      </c>
      <c r="C777" s="311" t="s">
        <v>2786</v>
      </c>
      <c r="D777" s="311" t="s">
        <v>2764</v>
      </c>
      <c r="E777" s="311" t="s">
        <v>2787</v>
      </c>
      <c r="F777" s="311" t="s">
        <v>2788</v>
      </c>
      <c r="G777" s="311">
        <v>33986738</v>
      </c>
      <c r="H777" s="311" t="s">
        <v>85</v>
      </c>
    </row>
    <row r="778" spans="2:8">
      <c r="B778" s="293">
        <v>44564</v>
      </c>
      <c r="C778" s="311" t="s">
        <v>2789</v>
      </c>
      <c r="D778" s="311" t="s">
        <v>2790</v>
      </c>
      <c r="E778" s="311" t="s">
        <v>2791</v>
      </c>
      <c r="F778" s="311" t="s">
        <v>2792</v>
      </c>
      <c r="G778" s="311">
        <v>9034081</v>
      </c>
      <c r="H778" s="311" t="s">
        <v>85</v>
      </c>
    </row>
    <row r="779" spans="2:8">
      <c r="B779" s="293">
        <v>44561</v>
      </c>
      <c r="C779" s="311" t="s">
        <v>2793</v>
      </c>
      <c r="D779" s="311" t="s">
        <v>2793</v>
      </c>
      <c r="E779" s="311" t="s">
        <v>2794</v>
      </c>
      <c r="F779" s="311" t="s">
        <v>2795</v>
      </c>
      <c r="G779" s="311">
        <v>9155163</v>
      </c>
      <c r="H779" s="311" t="s">
        <v>85</v>
      </c>
    </row>
    <row r="780" spans="2:8">
      <c r="B780" s="293">
        <v>44560</v>
      </c>
      <c r="C780" s="311" t="s">
        <v>2796</v>
      </c>
      <c r="D780" s="311" t="s">
        <v>2797</v>
      </c>
      <c r="E780" s="311" t="s">
        <v>2798</v>
      </c>
      <c r="F780" s="311" t="s">
        <v>2799</v>
      </c>
      <c r="G780" s="311">
        <v>32394253</v>
      </c>
      <c r="H780" s="311" t="s">
        <v>85</v>
      </c>
    </row>
    <row r="781" spans="2:8">
      <c r="B781" s="293">
        <v>44559</v>
      </c>
      <c r="C781" s="311" t="s">
        <v>2800</v>
      </c>
      <c r="D781" s="311" t="s">
        <v>2801</v>
      </c>
      <c r="E781" s="311" t="s">
        <v>2802</v>
      </c>
      <c r="F781" s="311" t="s">
        <v>2803</v>
      </c>
      <c r="G781" s="311">
        <v>8960770</v>
      </c>
      <c r="H781" s="311" t="s">
        <v>85</v>
      </c>
    </row>
    <row r="782" spans="2:8">
      <c r="B782" s="293">
        <v>44558</v>
      </c>
      <c r="C782" s="311" t="s">
        <v>2804</v>
      </c>
      <c r="D782" s="311" t="s">
        <v>2800</v>
      </c>
      <c r="E782" s="311" t="s">
        <v>2805</v>
      </c>
      <c r="F782" s="311" t="s">
        <v>2806</v>
      </c>
      <c r="G782" s="311">
        <v>6511374</v>
      </c>
      <c r="H782" s="311" t="s">
        <v>85</v>
      </c>
    </row>
    <row r="783" spans="2:8">
      <c r="B783" s="293">
        <v>44557</v>
      </c>
      <c r="C783" s="311" t="s">
        <v>2807</v>
      </c>
      <c r="D783" s="311" t="s">
        <v>2808</v>
      </c>
      <c r="E783" s="311" t="s">
        <v>2809</v>
      </c>
      <c r="F783" s="311" t="s">
        <v>2810</v>
      </c>
      <c r="G783" s="311">
        <v>5097217</v>
      </c>
      <c r="H783" s="311" t="s">
        <v>85</v>
      </c>
    </row>
    <row r="784" spans="2:8">
      <c r="B784" s="293">
        <v>44554</v>
      </c>
      <c r="C784" s="311" t="s">
        <v>2811</v>
      </c>
      <c r="D784" s="311" t="s">
        <v>2812</v>
      </c>
      <c r="E784" s="311" t="s">
        <v>2813</v>
      </c>
      <c r="F784" s="311" t="s">
        <v>2807</v>
      </c>
      <c r="G784" s="311">
        <v>8509575</v>
      </c>
      <c r="H784" s="311" t="s">
        <v>85</v>
      </c>
    </row>
    <row r="785" spans="2:8">
      <c r="B785" s="293">
        <v>44553</v>
      </c>
      <c r="C785" s="311" t="s">
        <v>2814</v>
      </c>
      <c r="D785" s="311" t="s">
        <v>2789</v>
      </c>
      <c r="E785" s="311" t="s">
        <v>2815</v>
      </c>
      <c r="F785" s="311" t="s">
        <v>2816</v>
      </c>
      <c r="G785" s="311">
        <v>9836979</v>
      </c>
      <c r="H785" s="311" t="s">
        <v>85</v>
      </c>
    </row>
    <row r="786" spans="2:8">
      <c r="B786" s="293">
        <v>44552</v>
      </c>
      <c r="C786" s="311" t="s">
        <v>2817</v>
      </c>
      <c r="D786" s="311" t="s">
        <v>2818</v>
      </c>
      <c r="E786" s="311" t="s">
        <v>2819</v>
      </c>
      <c r="F786" s="311" t="s">
        <v>2820</v>
      </c>
      <c r="G786" s="311">
        <v>7885198</v>
      </c>
      <c r="H786" s="311" t="s">
        <v>85</v>
      </c>
    </row>
    <row r="787" spans="2:8">
      <c r="B787" s="293">
        <v>44551</v>
      </c>
      <c r="C787" s="311" t="s">
        <v>2821</v>
      </c>
      <c r="D787" s="311" t="s">
        <v>2791</v>
      </c>
      <c r="E787" s="311" t="s">
        <v>2822</v>
      </c>
      <c r="F787" s="311" t="s">
        <v>2802</v>
      </c>
      <c r="G787" s="311">
        <v>10168470</v>
      </c>
      <c r="H787" s="311" t="s">
        <v>85</v>
      </c>
    </row>
    <row r="788" spans="2:8">
      <c r="B788" s="293">
        <v>44550</v>
      </c>
      <c r="C788" s="311" t="s">
        <v>2823</v>
      </c>
      <c r="D788" s="311" t="s">
        <v>2824</v>
      </c>
      <c r="E788" s="311" t="s">
        <v>2825</v>
      </c>
      <c r="F788" s="311" t="s">
        <v>2826</v>
      </c>
      <c r="G788" s="311">
        <v>14185935</v>
      </c>
      <c r="H788" s="311" t="s">
        <v>85</v>
      </c>
    </row>
    <row r="789" spans="2:8">
      <c r="B789" s="293">
        <v>44547</v>
      </c>
      <c r="C789" s="311" t="s">
        <v>2827</v>
      </c>
      <c r="D789" s="311" t="s">
        <v>2828</v>
      </c>
      <c r="E789" s="311" t="s">
        <v>2806</v>
      </c>
      <c r="F789" s="311" t="s">
        <v>2829</v>
      </c>
      <c r="G789" s="311">
        <v>13041775</v>
      </c>
      <c r="H789" s="311" t="s">
        <v>85</v>
      </c>
    </row>
    <row r="790" spans="2:8">
      <c r="B790" s="293">
        <v>44546</v>
      </c>
      <c r="C790" s="311" t="s">
        <v>2830</v>
      </c>
      <c r="D790" s="311" t="s">
        <v>2831</v>
      </c>
      <c r="E790" s="311" t="s">
        <v>2832</v>
      </c>
      <c r="F790" s="311" t="s">
        <v>2827</v>
      </c>
      <c r="G790" s="311">
        <v>10758513</v>
      </c>
      <c r="H790" s="311" t="s">
        <v>85</v>
      </c>
    </row>
    <row r="791" spans="2:8">
      <c r="B791" s="293">
        <v>44545</v>
      </c>
      <c r="C791" s="311" t="s">
        <v>2833</v>
      </c>
      <c r="D791" s="311" t="s">
        <v>2834</v>
      </c>
      <c r="E791" s="311" t="s">
        <v>2835</v>
      </c>
      <c r="F791" s="311" t="s">
        <v>2836</v>
      </c>
      <c r="G791" s="311">
        <v>11916145</v>
      </c>
      <c r="H791" s="311" t="s">
        <v>85</v>
      </c>
    </row>
    <row r="792" spans="2:8">
      <c r="B792" s="293">
        <v>44544</v>
      </c>
      <c r="C792" s="311" t="s">
        <v>2812</v>
      </c>
      <c r="D792" s="311" t="s">
        <v>2837</v>
      </c>
      <c r="E792" s="311" t="s">
        <v>2812</v>
      </c>
      <c r="F792" s="311" t="s">
        <v>2838</v>
      </c>
      <c r="G792" s="311">
        <v>11649242</v>
      </c>
      <c r="H792" s="311" t="s">
        <v>85</v>
      </c>
    </row>
    <row r="793" spans="2:8">
      <c r="B793" s="293">
        <v>44543</v>
      </c>
      <c r="C793" s="311" t="s">
        <v>2839</v>
      </c>
      <c r="D793" s="311" t="s">
        <v>2840</v>
      </c>
      <c r="E793" s="311" t="s">
        <v>2841</v>
      </c>
      <c r="F793" s="311" t="s">
        <v>2842</v>
      </c>
      <c r="G793" s="311">
        <v>13223189</v>
      </c>
      <c r="H793" s="311" t="s">
        <v>85</v>
      </c>
    </row>
    <row r="794" spans="2:8">
      <c r="B794" s="293">
        <v>44540</v>
      </c>
      <c r="C794" s="311" t="s">
        <v>2843</v>
      </c>
      <c r="D794" s="311" t="s">
        <v>2836</v>
      </c>
      <c r="E794" s="311" t="s">
        <v>2795</v>
      </c>
      <c r="F794" s="311" t="s">
        <v>2833</v>
      </c>
      <c r="G794" s="311">
        <v>8389566</v>
      </c>
      <c r="H794" s="311" t="s">
        <v>85</v>
      </c>
    </row>
    <row r="795" spans="2:8">
      <c r="B795" s="293">
        <v>44539</v>
      </c>
      <c r="C795" s="311" t="s">
        <v>2844</v>
      </c>
      <c r="D795" s="311" t="s">
        <v>2845</v>
      </c>
      <c r="E795" s="311" t="s">
        <v>2846</v>
      </c>
      <c r="F795" s="311" t="s">
        <v>2847</v>
      </c>
      <c r="G795" s="311">
        <v>11518172</v>
      </c>
      <c r="H795" s="311" t="s">
        <v>85</v>
      </c>
    </row>
    <row r="796" spans="2:8">
      <c r="B796" s="293">
        <v>44538</v>
      </c>
      <c r="C796" s="311" t="s">
        <v>2848</v>
      </c>
      <c r="D796" s="311" t="s">
        <v>2845</v>
      </c>
      <c r="E796" s="311" t="s">
        <v>2848</v>
      </c>
      <c r="F796" s="311" t="s">
        <v>2844</v>
      </c>
      <c r="G796" s="311">
        <v>12093435</v>
      </c>
      <c r="H796" s="311" t="s">
        <v>85</v>
      </c>
    </row>
    <row r="797" spans="2:8">
      <c r="B797" s="293">
        <v>44537</v>
      </c>
      <c r="C797" s="311" t="s">
        <v>2849</v>
      </c>
      <c r="D797" s="311" t="s">
        <v>2850</v>
      </c>
      <c r="E797" s="311" t="s">
        <v>2794</v>
      </c>
      <c r="F797" s="311" t="s">
        <v>2851</v>
      </c>
      <c r="G797" s="311">
        <v>8701301</v>
      </c>
      <c r="H797" s="311" t="s">
        <v>85</v>
      </c>
    </row>
    <row r="798" spans="2:8">
      <c r="B798" s="293">
        <v>44536</v>
      </c>
      <c r="C798" s="311" t="s">
        <v>2786</v>
      </c>
      <c r="D798" s="311" t="s">
        <v>2839</v>
      </c>
      <c r="E798" s="311" t="s">
        <v>2794</v>
      </c>
      <c r="F798" s="311" t="s">
        <v>2852</v>
      </c>
      <c r="G798" s="311">
        <v>8158812</v>
      </c>
      <c r="H798" s="311" t="s">
        <v>85</v>
      </c>
    </row>
    <row r="799" spans="2:8">
      <c r="B799" s="293">
        <v>44533</v>
      </c>
      <c r="C799" s="311" t="s">
        <v>2853</v>
      </c>
      <c r="D799" s="311" t="s">
        <v>2854</v>
      </c>
      <c r="E799" s="311" t="s">
        <v>2850</v>
      </c>
      <c r="F799" s="311" t="s">
        <v>2786</v>
      </c>
      <c r="G799" s="311">
        <v>12827354</v>
      </c>
      <c r="H799" s="311" t="s">
        <v>85</v>
      </c>
    </row>
    <row r="800" spans="2:8">
      <c r="B800" s="293">
        <v>44532</v>
      </c>
      <c r="C800" s="311" t="s">
        <v>2828</v>
      </c>
      <c r="D800" s="311" t="s">
        <v>2855</v>
      </c>
      <c r="E800" s="311" t="s">
        <v>2856</v>
      </c>
      <c r="F800" s="311" t="s">
        <v>2853</v>
      </c>
      <c r="G800" s="311">
        <v>12916313</v>
      </c>
      <c r="H800" s="311" t="s">
        <v>85</v>
      </c>
    </row>
    <row r="801" spans="2:8">
      <c r="B801" s="293">
        <v>44531</v>
      </c>
      <c r="C801" s="311" t="s">
        <v>2857</v>
      </c>
      <c r="D801" s="311" t="s">
        <v>2756</v>
      </c>
      <c r="E801" s="311" t="s">
        <v>2858</v>
      </c>
      <c r="F801" s="311" t="s">
        <v>2828</v>
      </c>
      <c r="G801" s="311">
        <v>17010938</v>
      </c>
      <c r="H801" s="311" t="s">
        <v>85</v>
      </c>
    </row>
    <row r="802" spans="2:8">
      <c r="B802" s="293">
        <v>44530</v>
      </c>
      <c r="C802" s="311" t="s">
        <v>2859</v>
      </c>
      <c r="D802" s="311" t="s">
        <v>2780</v>
      </c>
      <c r="E802" s="311" t="s">
        <v>2791</v>
      </c>
      <c r="F802" s="311" t="s">
        <v>2844</v>
      </c>
      <c r="G802" s="311">
        <v>22883512</v>
      </c>
      <c r="H802" s="311" t="s">
        <v>85</v>
      </c>
    </row>
    <row r="803" spans="2:8">
      <c r="B803" s="293">
        <v>44529</v>
      </c>
      <c r="C803" s="311" t="s">
        <v>2859</v>
      </c>
      <c r="D803" s="311" t="s">
        <v>2860</v>
      </c>
      <c r="E803" s="311" t="s">
        <v>2861</v>
      </c>
      <c r="F803" s="311" t="s">
        <v>2862</v>
      </c>
      <c r="G803" s="311">
        <v>16077669</v>
      </c>
      <c r="H803" s="311" t="s">
        <v>85</v>
      </c>
    </row>
    <row r="804" spans="2:8">
      <c r="B804" s="293">
        <v>44526</v>
      </c>
      <c r="C804" s="311" t="s">
        <v>2863</v>
      </c>
      <c r="D804" s="311" t="s">
        <v>2686</v>
      </c>
      <c r="E804" s="311" t="s">
        <v>2864</v>
      </c>
      <c r="F804" s="311" t="s">
        <v>2865</v>
      </c>
      <c r="G804" s="311">
        <v>13323593</v>
      </c>
      <c r="H804" s="311" t="s">
        <v>85</v>
      </c>
    </row>
    <row r="805" spans="2:8">
      <c r="B805" s="293">
        <v>44525</v>
      </c>
      <c r="C805" s="311" t="s">
        <v>2866</v>
      </c>
      <c r="D805" s="311" t="s">
        <v>2867</v>
      </c>
      <c r="E805" s="311" t="s">
        <v>2774</v>
      </c>
      <c r="F805" s="311" t="s">
        <v>2868</v>
      </c>
      <c r="G805" s="311">
        <v>13919886</v>
      </c>
      <c r="H805" s="311" t="s">
        <v>85</v>
      </c>
    </row>
    <row r="806" spans="2:8">
      <c r="B806" s="293">
        <v>44524</v>
      </c>
      <c r="C806" s="311" t="s">
        <v>2753</v>
      </c>
      <c r="D806" s="311" t="s">
        <v>2869</v>
      </c>
      <c r="E806" s="311" t="s">
        <v>2870</v>
      </c>
      <c r="F806" s="311" t="s">
        <v>2765</v>
      </c>
      <c r="G806" s="311">
        <v>7570759</v>
      </c>
      <c r="H806" s="311" t="s">
        <v>85</v>
      </c>
    </row>
    <row r="807" spans="2:8">
      <c r="B807" s="293">
        <v>44523</v>
      </c>
      <c r="C807" s="311" t="s">
        <v>2871</v>
      </c>
      <c r="D807" s="311" t="s">
        <v>2872</v>
      </c>
      <c r="E807" s="311" t="s">
        <v>2873</v>
      </c>
      <c r="F807" s="311" t="s">
        <v>2767</v>
      </c>
      <c r="G807" s="311">
        <v>11510010</v>
      </c>
      <c r="H807" s="311" t="s">
        <v>85</v>
      </c>
    </row>
    <row r="808" spans="2:8">
      <c r="B808" s="293">
        <v>44522</v>
      </c>
      <c r="C808" s="311" t="s">
        <v>2741</v>
      </c>
      <c r="D808" s="311" t="s">
        <v>2874</v>
      </c>
      <c r="E808" s="311" t="s">
        <v>2875</v>
      </c>
      <c r="F808" s="311" t="s">
        <v>2876</v>
      </c>
      <c r="G808" s="311">
        <v>15990636</v>
      </c>
      <c r="H808" s="311" t="s">
        <v>85</v>
      </c>
    </row>
    <row r="809" spans="2:8">
      <c r="B809" s="293">
        <v>44518</v>
      </c>
      <c r="C809" s="311" t="s">
        <v>2758</v>
      </c>
      <c r="D809" s="311" t="s">
        <v>2877</v>
      </c>
      <c r="E809" s="311" t="s">
        <v>2878</v>
      </c>
      <c r="F809" s="311" t="s">
        <v>2745</v>
      </c>
      <c r="G809" s="311">
        <v>9942974</v>
      </c>
      <c r="H809" s="311" t="s">
        <v>85</v>
      </c>
    </row>
    <row r="810" spans="2:8">
      <c r="B810" s="293">
        <v>44517</v>
      </c>
      <c r="C810" s="311" t="s">
        <v>2773</v>
      </c>
      <c r="D810" s="311" t="s">
        <v>2737</v>
      </c>
      <c r="E810" s="311" t="s">
        <v>2773</v>
      </c>
      <c r="F810" s="311" t="s">
        <v>2879</v>
      </c>
      <c r="G810" s="311">
        <v>15264066</v>
      </c>
      <c r="H810" s="311" t="s">
        <v>85</v>
      </c>
    </row>
    <row r="811" spans="2:8">
      <c r="B811" s="293">
        <v>44516</v>
      </c>
      <c r="C811" s="311" t="s">
        <v>2643</v>
      </c>
      <c r="D811" s="311" t="s">
        <v>2640</v>
      </c>
      <c r="E811" s="311" t="s">
        <v>2773</v>
      </c>
      <c r="F811" s="311" t="s">
        <v>2880</v>
      </c>
      <c r="G811" s="311">
        <v>5762128</v>
      </c>
      <c r="H811" s="311" t="s">
        <v>85</v>
      </c>
    </row>
    <row r="812" spans="2:8">
      <c r="B812" s="293">
        <v>44515</v>
      </c>
      <c r="C812" s="311" t="s">
        <v>2869</v>
      </c>
      <c r="D812" s="311" t="s">
        <v>2654</v>
      </c>
      <c r="E812" s="311" t="s">
        <v>2673</v>
      </c>
      <c r="F812" s="311" t="s">
        <v>2881</v>
      </c>
      <c r="G812" s="311">
        <v>3991733</v>
      </c>
      <c r="H812" s="311" t="s">
        <v>85</v>
      </c>
    </row>
    <row r="813" spans="2:8">
      <c r="B813" s="293">
        <v>44512</v>
      </c>
      <c r="C813" s="311" t="s">
        <v>2882</v>
      </c>
      <c r="D813" s="311" t="s">
        <v>2882</v>
      </c>
      <c r="E813" s="311" t="s">
        <v>2761</v>
      </c>
      <c r="F813" s="311" t="s">
        <v>2879</v>
      </c>
      <c r="G813" s="311">
        <v>9306659</v>
      </c>
      <c r="H813" s="311" t="s">
        <v>85</v>
      </c>
    </row>
    <row r="814" spans="2:8">
      <c r="B814" s="293">
        <v>44511</v>
      </c>
      <c r="C814" s="311" t="s">
        <v>2883</v>
      </c>
      <c r="D814" s="311" t="s">
        <v>2759</v>
      </c>
      <c r="E814" s="311" t="s">
        <v>2884</v>
      </c>
      <c r="F814" s="311" t="s">
        <v>2766</v>
      </c>
      <c r="G814" s="311">
        <v>11418813</v>
      </c>
      <c r="H814" s="311" t="s">
        <v>85</v>
      </c>
    </row>
    <row r="815" spans="2:8">
      <c r="B815" s="293">
        <v>44510</v>
      </c>
      <c r="C815" s="311" t="s">
        <v>2882</v>
      </c>
      <c r="D815" s="311" t="s">
        <v>2885</v>
      </c>
      <c r="E815" s="311" t="s">
        <v>2886</v>
      </c>
      <c r="F815" s="311" t="s">
        <v>2887</v>
      </c>
      <c r="G815" s="311">
        <v>5479056</v>
      </c>
      <c r="H815" s="311" t="s">
        <v>85</v>
      </c>
    </row>
    <row r="816" spans="2:8">
      <c r="B816" s="293">
        <v>44509</v>
      </c>
      <c r="C816" s="311" t="s">
        <v>2729</v>
      </c>
      <c r="D816" s="311" t="s">
        <v>2888</v>
      </c>
      <c r="E816" s="311" t="s">
        <v>2889</v>
      </c>
      <c r="F816" s="311" t="s">
        <v>2890</v>
      </c>
      <c r="G816" s="311">
        <v>9556650</v>
      </c>
      <c r="H816" s="311" t="s">
        <v>85</v>
      </c>
    </row>
    <row r="817" spans="2:8">
      <c r="B817" s="293">
        <v>44508</v>
      </c>
      <c r="C817" s="311" t="s">
        <v>2891</v>
      </c>
      <c r="D817" s="311" t="s">
        <v>2892</v>
      </c>
      <c r="E817" s="311" t="s">
        <v>2893</v>
      </c>
      <c r="F817" s="311" t="s">
        <v>2894</v>
      </c>
      <c r="G817" s="311">
        <v>12765483</v>
      </c>
      <c r="H817" s="311" t="s">
        <v>85</v>
      </c>
    </row>
    <row r="818" spans="2:8">
      <c r="B818" s="293">
        <v>44504</v>
      </c>
      <c r="C818" s="311" t="s">
        <v>2895</v>
      </c>
      <c r="D818" s="311" t="s">
        <v>2895</v>
      </c>
      <c r="E818" s="311" t="s">
        <v>2896</v>
      </c>
      <c r="F818" s="311" t="s">
        <v>2881</v>
      </c>
      <c r="G818" s="311">
        <v>1026849</v>
      </c>
      <c r="H818" s="311" t="s">
        <v>85</v>
      </c>
    </row>
    <row r="819" spans="2:8">
      <c r="B819" s="293">
        <v>44503</v>
      </c>
      <c r="C819" s="311" t="s">
        <v>2897</v>
      </c>
      <c r="D819" s="311" t="s">
        <v>2898</v>
      </c>
      <c r="E819" s="311" t="s">
        <v>2899</v>
      </c>
      <c r="F819" s="311" t="s">
        <v>2886</v>
      </c>
      <c r="G819" s="311">
        <v>9808728</v>
      </c>
      <c r="H819" s="311" t="s">
        <v>85</v>
      </c>
    </row>
    <row r="820" spans="2:8">
      <c r="B820" s="293">
        <v>44502</v>
      </c>
      <c r="C820" s="311" t="s">
        <v>2741</v>
      </c>
      <c r="D820" s="311" t="s">
        <v>2900</v>
      </c>
      <c r="E820" s="311" t="s">
        <v>2741</v>
      </c>
      <c r="F820" s="311" t="s">
        <v>2766</v>
      </c>
      <c r="G820" s="311">
        <v>21525811</v>
      </c>
      <c r="H820" s="311" t="s">
        <v>85</v>
      </c>
    </row>
    <row r="821" spans="2:8">
      <c r="B821" s="293">
        <v>44501</v>
      </c>
      <c r="C821" s="311" t="s">
        <v>2863</v>
      </c>
      <c r="D821" s="311" t="s">
        <v>2745</v>
      </c>
      <c r="E821" s="311" t="s">
        <v>2783</v>
      </c>
      <c r="F821" s="311" t="s">
        <v>2880</v>
      </c>
      <c r="G821" s="311">
        <v>10043407</v>
      </c>
      <c r="H821" s="311" t="s">
        <v>85</v>
      </c>
    </row>
    <row r="822" spans="2:8">
      <c r="B822" s="293">
        <v>44498</v>
      </c>
      <c r="C822" s="311" t="s">
        <v>2748</v>
      </c>
      <c r="D822" s="311" t="s">
        <v>2874</v>
      </c>
      <c r="E822" s="311" t="s">
        <v>2901</v>
      </c>
      <c r="F822" s="311" t="s">
        <v>2902</v>
      </c>
      <c r="G822" s="311">
        <v>29217522</v>
      </c>
      <c r="H822" s="311" t="s">
        <v>85</v>
      </c>
    </row>
    <row r="823" spans="2:8">
      <c r="B823" s="293">
        <v>44497</v>
      </c>
      <c r="C823" s="311" t="s">
        <v>2903</v>
      </c>
      <c r="D823" s="311" t="s">
        <v>2904</v>
      </c>
      <c r="E823" s="311" t="s">
        <v>2905</v>
      </c>
      <c r="F823" s="311" t="s">
        <v>2638</v>
      </c>
      <c r="G823" s="311">
        <v>19999659</v>
      </c>
      <c r="H823" s="311" t="s">
        <v>85</v>
      </c>
    </row>
    <row r="824" spans="2:8">
      <c r="B824" s="293">
        <v>44496</v>
      </c>
      <c r="C824" s="311" t="s">
        <v>2730</v>
      </c>
      <c r="D824" s="311" t="s">
        <v>2474</v>
      </c>
      <c r="E824" s="311" t="s">
        <v>2906</v>
      </c>
      <c r="F824" s="311" t="s">
        <v>2903</v>
      </c>
      <c r="G824" s="311">
        <v>15072448</v>
      </c>
      <c r="H824" s="311" t="s">
        <v>85</v>
      </c>
    </row>
    <row r="825" spans="2:8">
      <c r="B825" s="293">
        <v>44495</v>
      </c>
      <c r="C825" s="311" t="s">
        <v>2907</v>
      </c>
      <c r="D825" s="311" t="s">
        <v>2908</v>
      </c>
      <c r="E825" s="311" t="s">
        <v>2909</v>
      </c>
      <c r="F825" s="311" t="s">
        <v>2506</v>
      </c>
      <c r="G825" s="311">
        <v>16224116</v>
      </c>
      <c r="H825" s="311" t="s">
        <v>85</v>
      </c>
    </row>
    <row r="826" spans="2:8">
      <c r="B826" s="293">
        <v>44494</v>
      </c>
      <c r="C826" s="311" t="s">
        <v>2910</v>
      </c>
      <c r="D826" s="311" t="s">
        <v>2911</v>
      </c>
      <c r="E826" s="311" t="s">
        <v>2912</v>
      </c>
      <c r="F826" s="311" t="s">
        <v>2913</v>
      </c>
      <c r="G826" s="311">
        <v>14079380</v>
      </c>
      <c r="H826" s="311" t="s">
        <v>85</v>
      </c>
    </row>
    <row r="827" spans="2:8">
      <c r="B827" s="293">
        <v>44491</v>
      </c>
      <c r="C827" s="311" t="s">
        <v>2914</v>
      </c>
      <c r="D827" s="311" t="s">
        <v>2915</v>
      </c>
      <c r="E827" s="311" t="s">
        <v>2730</v>
      </c>
      <c r="F827" s="311" t="s">
        <v>2916</v>
      </c>
      <c r="G827" s="311">
        <v>11379569</v>
      </c>
      <c r="H827" s="311" t="s">
        <v>85</v>
      </c>
    </row>
    <row r="828" spans="2:8">
      <c r="B828" s="293">
        <v>44490</v>
      </c>
      <c r="C828" s="311" t="s">
        <v>2917</v>
      </c>
      <c r="D828" s="311" t="s">
        <v>2918</v>
      </c>
      <c r="E828" s="311" t="s">
        <v>2919</v>
      </c>
      <c r="F828" s="311" t="s">
        <v>2920</v>
      </c>
      <c r="G828" s="311">
        <v>20818539</v>
      </c>
      <c r="H828" s="311" t="s">
        <v>85</v>
      </c>
    </row>
    <row r="829" spans="2:8">
      <c r="B829" s="293">
        <v>44489</v>
      </c>
      <c r="C829" s="311" t="s">
        <v>2921</v>
      </c>
      <c r="D829" s="311" t="s">
        <v>2921</v>
      </c>
      <c r="E829" s="311" t="s">
        <v>2907</v>
      </c>
      <c r="F829" s="311" t="s">
        <v>2911</v>
      </c>
      <c r="G829" s="311">
        <v>16129487</v>
      </c>
      <c r="H829" s="311" t="s">
        <v>85</v>
      </c>
    </row>
    <row r="830" spans="2:8">
      <c r="B830" s="293">
        <v>44488</v>
      </c>
      <c r="C830" s="311" t="s">
        <v>2922</v>
      </c>
      <c r="D830" s="311" t="s">
        <v>2923</v>
      </c>
      <c r="E830" s="311" t="s">
        <v>2915</v>
      </c>
      <c r="F830" s="311" t="s">
        <v>2924</v>
      </c>
      <c r="G830" s="311">
        <v>20234486</v>
      </c>
      <c r="H830" s="311" t="s">
        <v>85</v>
      </c>
    </row>
    <row r="831" spans="2:8">
      <c r="B831" s="293">
        <v>44487</v>
      </c>
      <c r="C831" s="311" t="s">
        <v>2925</v>
      </c>
      <c r="D831" s="311" t="s">
        <v>2561</v>
      </c>
      <c r="E831" s="311" t="s">
        <v>2926</v>
      </c>
      <c r="F831" s="311" t="s">
        <v>2927</v>
      </c>
      <c r="G831" s="311">
        <v>25346029</v>
      </c>
      <c r="H831" s="311" t="s">
        <v>85</v>
      </c>
    </row>
    <row r="832" spans="2:8">
      <c r="B832" s="293">
        <v>44483</v>
      </c>
      <c r="C832" s="311" t="s">
        <v>2928</v>
      </c>
      <c r="D832" s="311" t="s">
        <v>2929</v>
      </c>
      <c r="E832" s="311" t="s">
        <v>2930</v>
      </c>
      <c r="F832" s="311" t="s">
        <v>2931</v>
      </c>
      <c r="G832" s="311">
        <v>29263867</v>
      </c>
      <c r="H832" s="311" t="s">
        <v>85</v>
      </c>
    </row>
    <row r="833" spans="2:8">
      <c r="B833" s="293">
        <v>44482</v>
      </c>
      <c r="C833" s="311" t="s">
        <v>2932</v>
      </c>
      <c r="D833" s="311" t="s">
        <v>2933</v>
      </c>
      <c r="E833" s="311" t="s">
        <v>2910</v>
      </c>
      <c r="F833" s="311" t="s">
        <v>2484</v>
      </c>
      <c r="G833" s="311">
        <v>19100941</v>
      </c>
      <c r="H833" s="311" t="s">
        <v>85</v>
      </c>
    </row>
    <row r="834" spans="2:8">
      <c r="B834" s="293">
        <v>44481</v>
      </c>
      <c r="C834" s="311" t="s">
        <v>2934</v>
      </c>
      <c r="D834" s="311" t="s">
        <v>2911</v>
      </c>
      <c r="E834" s="311" t="s">
        <v>2935</v>
      </c>
      <c r="F834" s="311" t="s">
        <v>2474</v>
      </c>
      <c r="G834" s="311">
        <v>16030831</v>
      </c>
      <c r="H834" s="311" t="s">
        <v>85</v>
      </c>
    </row>
    <row r="835" spans="2:8">
      <c r="B835" s="293">
        <v>44480</v>
      </c>
      <c r="C835" s="311" t="s">
        <v>2727</v>
      </c>
      <c r="D835" s="311" t="s">
        <v>2936</v>
      </c>
      <c r="E835" s="311" t="s">
        <v>2937</v>
      </c>
      <c r="F835" s="311" t="s">
        <v>2938</v>
      </c>
      <c r="G835" s="311">
        <v>17449923</v>
      </c>
      <c r="H835" s="311" t="s">
        <v>85</v>
      </c>
    </row>
    <row r="836" spans="2:8">
      <c r="B836" s="293">
        <v>44477</v>
      </c>
      <c r="C836" s="311" t="s">
        <v>2939</v>
      </c>
      <c r="D836" s="311" t="s">
        <v>2913</v>
      </c>
      <c r="E836" s="311" t="s">
        <v>2894</v>
      </c>
      <c r="F836" s="311" t="s">
        <v>2940</v>
      </c>
      <c r="G836" s="311">
        <v>10686586</v>
      </c>
      <c r="H836" s="311" t="s">
        <v>85</v>
      </c>
    </row>
    <row r="837" spans="2:8">
      <c r="B837" s="293">
        <v>44476</v>
      </c>
      <c r="C837" s="311" t="s">
        <v>2941</v>
      </c>
      <c r="D837" s="311" t="s">
        <v>2908</v>
      </c>
      <c r="E837" s="311" t="s">
        <v>2942</v>
      </c>
      <c r="F837" s="311" t="s">
        <v>2943</v>
      </c>
      <c r="G837" s="311">
        <v>10035682</v>
      </c>
      <c r="H837" s="311" t="s">
        <v>85</v>
      </c>
    </row>
    <row r="838" spans="2:8">
      <c r="B838" s="293">
        <v>44475</v>
      </c>
      <c r="C838" s="311" t="s">
        <v>2488</v>
      </c>
      <c r="D838" s="311" t="s">
        <v>2944</v>
      </c>
      <c r="E838" s="311" t="s">
        <v>2943</v>
      </c>
      <c r="F838" s="311" t="s">
        <v>2945</v>
      </c>
      <c r="G838" s="311">
        <v>14421296</v>
      </c>
      <c r="H838" s="311" t="s">
        <v>85</v>
      </c>
    </row>
    <row r="839" spans="2:8">
      <c r="B839" s="293">
        <v>44474</v>
      </c>
      <c r="C839" s="311" t="s">
        <v>2946</v>
      </c>
      <c r="D839" s="311" t="s">
        <v>2914</v>
      </c>
      <c r="E839" s="311" t="s">
        <v>2941</v>
      </c>
      <c r="F839" s="311" t="s">
        <v>2947</v>
      </c>
      <c r="G839" s="311">
        <v>24390676</v>
      </c>
      <c r="H839" s="311" t="s">
        <v>85</v>
      </c>
    </row>
    <row r="840" spans="2:8">
      <c r="B840" s="293">
        <v>44473</v>
      </c>
      <c r="C840" s="311" t="s">
        <v>2948</v>
      </c>
      <c r="D840" s="311" t="s">
        <v>2949</v>
      </c>
      <c r="E840" s="311" t="s">
        <v>2950</v>
      </c>
      <c r="F840" s="311" t="s">
        <v>2946</v>
      </c>
      <c r="G840" s="311">
        <v>58612212</v>
      </c>
      <c r="H840" s="311" t="s">
        <v>85</v>
      </c>
    </row>
    <row r="841" spans="2:8">
      <c r="B841" s="293">
        <v>44470</v>
      </c>
      <c r="C841" s="311" t="s">
        <v>2951</v>
      </c>
      <c r="D841" s="311" t="s">
        <v>2952</v>
      </c>
      <c r="E841" s="311" t="s">
        <v>2643</v>
      </c>
      <c r="F841" s="311" t="s">
        <v>2953</v>
      </c>
      <c r="G841" s="311">
        <v>22452069</v>
      </c>
      <c r="H841" s="311" t="s">
        <v>85</v>
      </c>
    </row>
    <row r="842" spans="2:8">
      <c r="B842" s="293">
        <v>44469</v>
      </c>
      <c r="C842" s="311" t="s">
        <v>2954</v>
      </c>
      <c r="D842" s="311" t="s">
        <v>2506</v>
      </c>
      <c r="E842" s="311" t="s">
        <v>2955</v>
      </c>
      <c r="F842" s="311" t="s">
        <v>2904</v>
      </c>
      <c r="G842" s="311">
        <v>34614825</v>
      </c>
      <c r="H842" s="311" t="s">
        <v>85</v>
      </c>
    </row>
    <row r="843" spans="2:8">
      <c r="B843" s="293">
        <v>44468</v>
      </c>
      <c r="C843" s="311" t="s">
        <v>2956</v>
      </c>
      <c r="D843" s="311" t="s">
        <v>2957</v>
      </c>
      <c r="E843" s="311" t="s">
        <v>2680</v>
      </c>
      <c r="F843" s="311" t="s">
        <v>2958</v>
      </c>
      <c r="G843" s="311">
        <v>75859390</v>
      </c>
      <c r="H843" s="311" t="s">
        <v>85</v>
      </c>
    </row>
    <row r="844" spans="2:8">
      <c r="B844" s="293">
        <v>44467</v>
      </c>
      <c r="C844" s="311" t="s">
        <v>2959</v>
      </c>
      <c r="D844" s="311" t="s">
        <v>2960</v>
      </c>
      <c r="E844" s="311" t="s">
        <v>2961</v>
      </c>
      <c r="F844" s="311" t="s">
        <v>2775</v>
      </c>
      <c r="G844" s="311">
        <v>35900138</v>
      </c>
      <c r="H844" s="311" t="s">
        <v>85</v>
      </c>
    </row>
    <row r="845" spans="2:8">
      <c r="B845" s="293">
        <v>44466</v>
      </c>
      <c r="C845" s="311" t="s">
        <v>2962</v>
      </c>
      <c r="D845" s="311" t="s">
        <v>2859</v>
      </c>
      <c r="E845" s="311" t="s">
        <v>2823</v>
      </c>
      <c r="F845" s="311" t="s">
        <v>2963</v>
      </c>
      <c r="G845" s="311">
        <v>8490460</v>
      </c>
      <c r="H845" s="311" t="s">
        <v>85</v>
      </c>
    </row>
    <row r="846" spans="2:8">
      <c r="B846" s="293">
        <v>44463</v>
      </c>
      <c r="C846" s="311" t="s">
        <v>2862</v>
      </c>
      <c r="D846" s="311" t="s">
        <v>2836</v>
      </c>
      <c r="E846" s="311" t="s">
        <v>2964</v>
      </c>
      <c r="F846" s="311" t="s">
        <v>2965</v>
      </c>
      <c r="G846" s="311">
        <v>8598140</v>
      </c>
      <c r="H846" s="311" t="s">
        <v>85</v>
      </c>
    </row>
    <row r="847" spans="2:8">
      <c r="B847" s="293">
        <v>44462</v>
      </c>
      <c r="C847" s="311" t="s">
        <v>2811</v>
      </c>
      <c r="D847" s="311" t="s">
        <v>2786</v>
      </c>
      <c r="E847" s="311" t="s">
        <v>2966</v>
      </c>
      <c r="F847" s="311" t="s">
        <v>2967</v>
      </c>
      <c r="G847" s="311">
        <v>11053966</v>
      </c>
      <c r="H847" s="311" t="s">
        <v>85</v>
      </c>
    </row>
    <row r="848" spans="2:8">
      <c r="B848" s="293">
        <v>44461</v>
      </c>
      <c r="C848" s="311" t="s">
        <v>2800</v>
      </c>
      <c r="D848" s="311" t="s">
        <v>2786</v>
      </c>
      <c r="E848" s="311" t="s">
        <v>2794</v>
      </c>
      <c r="F848" s="311" t="s">
        <v>2795</v>
      </c>
      <c r="G848" s="311">
        <v>11698183</v>
      </c>
      <c r="H848" s="311" t="s">
        <v>85</v>
      </c>
    </row>
    <row r="849" spans="2:8">
      <c r="B849" s="293">
        <v>44460</v>
      </c>
      <c r="C849" s="311" t="s">
        <v>2968</v>
      </c>
      <c r="D849" s="311" t="s">
        <v>2789</v>
      </c>
      <c r="E849" s="311" t="s">
        <v>2969</v>
      </c>
      <c r="F849" s="311" t="s">
        <v>2806</v>
      </c>
      <c r="G849" s="311">
        <v>8629222</v>
      </c>
      <c r="H849" s="311" t="s">
        <v>85</v>
      </c>
    </row>
    <row r="850" spans="2:8">
      <c r="B850" s="310">
        <v>44459</v>
      </c>
      <c r="C850" s="312" t="s">
        <v>2970</v>
      </c>
      <c r="D850" s="312" t="s">
        <v>2964</v>
      </c>
      <c r="E850" s="312" t="s">
        <v>2971</v>
      </c>
      <c r="F850" s="312" t="s">
        <v>2972</v>
      </c>
      <c r="G850" s="312">
        <v>7431359</v>
      </c>
      <c r="H850" s="312" t="s">
        <v>2973</v>
      </c>
    </row>
    <row r="851" spans="2:8">
      <c r="B851" s="293">
        <v>44456</v>
      </c>
      <c r="C851" s="311" t="s">
        <v>2974</v>
      </c>
      <c r="D851" s="311" t="s">
        <v>2975</v>
      </c>
      <c r="E851" s="311" t="s">
        <v>2976</v>
      </c>
      <c r="F851" s="311" t="s">
        <v>2809</v>
      </c>
      <c r="G851" s="311">
        <v>15763396</v>
      </c>
      <c r="H851" s="311" t="s">
        <v>85</v>
      </c>
    </row>
    <row r="852" spans="2:8">
      <c r="B852" s="293">
        <v>44455</v>
      </c>
      <c r="C852" s="311" t="s">
        <v>2977</v>
      </c>
      <c r="D852" s="311" t="s">
        <v>2970</v>
      </c>
      <c r="E852" s="311" t="s">
        <v>2978</v>
      </c>
      <c r="F852" s="311" t="s">
        <v>2822</v>
      </c>
      <c r="G852" s="311">
        <v>17684303</v>
      </c>
      <c r="H852" s="311" t="s">
        <v>85</v>
      </c>
    </row>
    <row r="853" spans="2:8">
      <c r="B853" s="293">
        <v>44454</v>
      </c>
      <c r="C853" s="311" t="s">
        <v>2979</v>
      </c>
      <c r="D853" s="311" t="s">
        <v>2980</v>
      </c>
      <c r="E853" s="311" t="s">
        <v>2979</v>
      </c>
      <c r="F853" s="311" t="s">
        <v>2981</v>
      </c>
      <c r="G853" s="311">
        <v>48721413</v>
      </c>
      <c r="H853" s="311" t="s">
        <v>85</v>
      </c>
    </row>
    <row r="854" spans="2:8">
      <c r="B854" s="293">
        <v>44453</v>
      </c>
      <c r="C854" s="311" t="s">
        <v>2982</v>
      </c>
      <c r="D854" s="311" t="s">
        <v>2983</v>
      </c>
      <c r="E854" s="311" t="s">
        <v>2984</v>
      </c>
      <c r="F854" s="311" t="s">
        <v>2985</v>
      </c>
      <c r="G854" s="311">
        <v>7369292</v>
      </c>
      <c r="H854" s="311" t="s">
        <v>85</v>
      </c>
    </row>
    <row r="855" spans="2:8">
      <c r="B855" s="293">
        <v>44452</v>
      </c>
      <c r="C855" s="311" t="s">
        <v>2986</v>
      </c>
      <c r="D855" s="311" t="s">
        <v>2987</v>
      </c>
      <c r="E855" s="311" t="s">
        <v>2988</v>
      </c>
      <c r="F855" s="311" t="s">
        <v>2989</v>
      </c>
      <c r="G855" s="311">
        <v>6322443</v>
      </c>
      <c r="H855" s="311" t="s">
        <v>85</v>
      </c>
    </row>
    <row r="856" spans="2:8">
      <c r="B856" s="293">
        <v>44448</v>
      </c>
      <c r="C856" s="311" t="s">
        <v>2990</v>
      </c>
      <c r="D856" s="311" t="s">
        <v>2991</v>
      </c>
      <c r="E856" s="311" t="s">
        <v>2992</v>
      </c>
      <c r="F856" s="311" t="s">
        <v>2993</v>
      </c>
      <c r="G856" s="311">
        <v>5757417</v>
      </c>
      <c r="H856" s="311" t="s">
        <v>85</v>
      </c>
    </row>
    <row r="857" spans="2:8">
      <c r="B857" s="310">
        <v>44447</v>
      </c>
      <c r="C857" s="312" t="s">
        <v>2994</v>
      </c>
      <c r="D857" s="312" t="s">
        <v>2995</v>
      </c>
      <c r="E857" s="312" t="s">
        <v>2996</v>
      </c>
      <c r="F857" s="312" t="s">
        <v>2997</v>
      </c>
      <c r="G857" s="312">
        <v>10508654</v>
      </c>
      <c r="H857" s="312" t="s">
        <v>2973</v>
      </c>
    </row>
    <row r="858" spans="2:8">
      <c r="B858" s="293">
        <v>44446</v>
      </c>
      <c r="C858" s="311" t="s">
        <v>2998</v>
      </c>
      <c r="D858" s="311" t="s">
        <v>2999</v>
      </c>
      <c r="E858" s="311" t="s">
        <v>3000</v>
      </c>
      <c r="F858" s="311" t="s">
        <v>3001</v>
      </c>
      <c r="G858" s="311">
        <v>7723357</v>
      </c>
      <c r="H858" s="311" t="s">
        <v>85</v>
      </c>
    </row>
    <row r="859" spans="2:8">
      <c r="B859" s="293">
        <v>44445</v>
      </c>
      <c r="C859" s="311" t="s">
        <v>3002</v>
      </c>
      <c r="D859" s="311" t="s">
        <v>3002</v>
      </c>
      <c r="E859" s="311" t="s">
        <v>3003</v>
      </c>
      <c r="F859" s="311" t="s">
        <v>3004</v>
      </c>
      <c r="G859" s="311">
        <v>7005043</v>
      </c>
      <c r="H859" s="311" t="s">
        <v>85</v>
      </c>
    </row>
    <row r="860" spans="2:8">
      <c r="B860" s="293">
        <v>44442</v>
      </c>
      <c r="C860" s="311" t="s">
        <v>3005</v>
      </c>
      <c r="D860" s="311" t="s">
        <v>3006</v>
      </c>
      <c r="E860" s="311" t="s">
        <v>3007</v>
      </c>
      <c r="F860" s="311" t="s">
        <v>3005</v>
      </c>
      <c r="G860" s="311">
        <v>9364904</v>
      </c>
      <c r="H860" s="311" t="s">
        <v>85</v>
      </c>
    </row>
    <row r="861" spans="2:8">
      <c r="B861" s="293">
        <v>44441</v>
      </c>
      <c r="C861" s="311" t="s">
        <v>3008</v>
      </c>
      <c r="D861" s="311" t="s">
        <v>2998</v>
      </c>
      <c r="E861" s="311" t="s">
        <v>3009</v>
      </c>
      <c r="F861" s="311" t="s">
        <v>3007</v>
      </c>
      <c r="G861" s="311">
        <v>5700524</v>
      </c>
      <c r="H861" s="311" t="s">
        <v>85</v>
      </c>
    </row>
    <row r="862" spans="2:8">
      <c r="B862" s="293">
        <v>44440</v>
      </c>
      <c r="C862" s="311" t="s">
        <v>3010</v>
      </c>
      <c r="D862" s="311" t="s">
        <v>2998</v>
      </c>
      <c r="E862" s="311" t="s">
        <v>3011</v>
      </c>
      <c r="F862" s="311" t="s">
        <v>3012</v>
      </c>
      <c r="G862" s="311">
        <v>7508413</v>
      </c>
      <c r="H862" s="311" t="s">
        <v>85</v>
      </c>
    </row>
    <row r="863" spans="2:8">
      <c r="B863" s="293">
        <v>44439</v>
      </c>
      <c r="C863" s="311" t="s">
        <v>3000</v>
      </c>
      <c r="D863" s="311" t="s">
        <v>3013</v>
      </c>
      <c r="E863" s="311" t="s">
        <v>3014</v>
      </c>
      <c r="F863" s="311" t="s">
        <v>3015</v>
      </c>
      <c r="G863" s="311">
        <v>11386659</v>
      </c>
      <c r="H863" s="311" t="s">
        <v>85</v>
      </c>
    </row>
    <row r="864" spans="2:8">
      <c r="B864" s="293">
        <v>44438</v>
      </c>
      <c r="C864" s="311" t="s">
        <v>3016</v>
      </c>
      <c r="D864" s="311" t="s">
        <v>3017</v>
      </c>
      <c r="E864" s="311" t="s">
        <v>3016</v>
      </c>
      <c r="F864" s="311" t="s">
        <v>3018</v>
      </c>
      <c r="G864" s="311">
        <v>9915170</v>
      </c>
      <c r="H864" s="311" t="s">
        <v>85</v>
      </c>
    </row>
    <row r="865" spans="2:8">
      <c r="B865" s="293">
        <v>44435</v>
      </c>
      <c r="C865" s="311" t="s">
        <v>3019</v>
      </c>
      <c r="D865" s="311" t="s">
        <v>3020</v>
      </c>
      <c r="E865" s="311" t="s">
        <v>3021</v>
      </c>
      <c r="F865" s="311" t="s">
        <v>3022</v>
      </c>
      <c r="G865" s="311">
        <v>8095717</v>
      </c>
      <c r="H865" s="311" t="s">
        <v>85</v>
      </c>
    </row>
    <row r="866" spans="2:8">
      <c r="B866" s="293">
        <v>44434</v>
      </c>
      <c r="C866" s="311" t="s">
        <v>3020</v>
      </c>
      <c r="D866" s="311" t="s">
        <v>3023</v>
      </c>
      <c r="E866" s="311" t="s">
        <v>3024</v>
      </c>
      <c r="F866" s="311" t="s">
        <v>3025</v>
      </c>
      <c r="G866" s="311">
        <v>11668986</v>
      </c>
      <c r="H866" s="311" t="s">
        <v>85</v>
      </c>
    </row>
    <row r="867" spans="2:8">
      <c r="B867" s="293">
        <v>44433</v>
      </c>
      <c r="C867" s="311" t="s">
        <v>3014</v>
      </c>
      <c r="D867" s="311" t="s">
        <v>3000</v>
      </c>
      <c r="E867" s="311" t="s">
        <v>3026</v>
      </c>
      <c r="F867" s="311" t="s">
        <v>3027</v>
      </c>
      <c r="G867" s="311">
        <v>9491958</v>
      </c>
      <c r="H867" s="311" t="s">
        <v>85</v>
      </c>
    </row>
    <row r="868" spans="2:8">
      <c r="B868" s="293">
        <v>44432</v>
      </c>
      <c r="C868" s="311" t="s">
        <v>3028</v>
      </c>
      <c r="D868" s="311" t="s">
        <v>3029</v>
      </c>
      <c r="E868" s="311" t="s">
        <v>3030</v>
      </c>
      <c r="F868" s="311" t="s">
        <v>3031</v>
      </c>
      <c r="G868" s="311">
        <v>11791078</v>
      </c>
      <c r="H868" s="311" t="s">
        <v>85</v>
      </c>
    </row>
    <row r="869" spans="2:8">
      <c r="B869" s="293">
        <v>44431</v>
      </c>
      <c r="C869" s="311" t="s">
        <v>3017</v>
      </c>
      <c r="D869" s="311" t="s">
        <v>3032</v>
      </c>
      <c r="E869" s="311" t="s">
        <v>3033</v>
      </c>
      <c r="F869" s="311" t="s">
        <v>3022</v>
      </c>
      <c r="G869" s="311">
        <v>6271685</v>
      </c>
      <c r="H869" s="311" t="s">
        <v>85</v>
      </c>
    </row>
    <row r="870" spans="2:8">
      <c r="B870" s="293">
        <v>44428</v>
      </c>
      <c r="C870" s="311" t="s">
        <v>3029</v>
      </c>
      <c r="D870" s="311" t="s">
        <v>3005</v>
      </c>
      <c r="E870" s="311" t="s">
        <v>3034</v>
      </c>
      <c r="F870" s="311" t="s">
        <v>3035</v>
      </c>
      <c r="G870" s="311">
        <v>11684504</v>
      </c>
      <c r="H870" s="311" t="s">
        <v>85</v>
      </c>
    </row>
    <row r="871" spans="2:8">
      <c r="B871" s="293">
        <v>44426</v>
      </c>
      <c r="C871" s="311" t="s">
        <v>3036</v>
      </c>
      <c r="D871" s="311" t="s">
        <v>3037</v>
      </c>
      <c r="E871" s="311" t="s">
        <v>3038</v>
      </c>
      <c r="F871" s="311" t="s">
        <v>3039</v>
      </c>
      <c r="G871" s="311">
        <v>9357721</v>
      </c>
      <c r="H871" s="311" t="s">
        <v>85</v>
      </c>
    </row>
    <row r="872" spans="2:8">
      <c r="B872" s="293">
        <v>44425</v>
      </c>
      <c r="C872" s="311" t="s">
        <v>3040</v>
      </c>
      <c r="D872" s="311" t="s">
        <v>3041</v>
      </c>
      <c r="E872" s="311" t="s">
        <v>3042</v>
      </c>
      <c r="F872" s="311" t="s">
        <v>3036</v>
      </c>
      <c r="G872" s="311">
        <v>8758578</v>
      </c>
      <c r="H872" s="311" t="s">
        <v>85</v>
      </c>
    </row>
    <row r="873" spans="2:8">
      <c r="B873" s="293">
        <v>44424</v>
      </c>
      <c r="C873" s="311" t="s">
        <v>3043</v>
      </c>
      <c r="D873" s="311" t="s">
        <v>2983</v>
      </c>
      <c r="E873" s="311" t="s">
        <v>3044</v>
      </c>
      <c r="F873" s="311" t="s">
        <v>3045</v>
      </c>
      <c r="G873" s="311">
        <v>8768804</v>
      </c>
      <c r="H873" s="311" t="s">
        <v>85</v>
      </c>
    </row>
    <row r="874" spans="2:8">
      <c r="B874" s="293">
        <v>44421</v>
      </c>
      <c r="C874" s="311" t="s">
        <v>3046</v>
      </c>
      <c r="D874" s="311" t="s">
        <v>3046</v>
      </c>
      <c r="E874" s="311" t="s">
        <v>3047</v>
      </c>
      <c r="F874" s="311" t="s">
        <v>3043</v>
      </c>
      <c r="G874" s="311">
        <v>9744939</v>
      </c>
      <c r="H874" s="311" t="s">
        <v>85</v>
      </c>
    </row>
    <row r="875" spans="2:8">
      <c r="B875" s="293">
        <v>44420</v>
      </c>
      <c r="C875" s="311" t="s">
        <v>3048</v>
      </c>
      <c r="D875" s="311" t="s">
        <v>2983</v>
      </c>
      <c r="E875" s="311" t="s">
        <v>3007</v>
      </c>
      <c r="F875" s="311" t="s">
        <v>2985</v>
      </c>
      <c r="G875" s="311">
        <v>8640167</v>
      </c>
      <c r="H875" s="311" t="s">
        <v>85</v>
      </c>
    </row>
    <row r="876" spans="2:8">
      <c r="B876" s="293">
        <v>44419</v>
      </c>
      <c r="C876" s="311" t="s">
        <v>3014</v>
      </c>
      <c r="D876" s="311" t="s">
        <v>3049</v>
      </c>
      <c r="E876" s="311" t="s">
        <v>3050</v>
      </c>
      <c r="F876" s="311" t="s">
        <v>3048</v>
      </c>
      <c r="G876" s="311">
        <v>8056886</v>
      </c>
      <c r="H876" s="311" t="s">
        <v>85</v>
      </c>
    </row>
    <row r="877" spans="2:8">
      <c r="B877" s="293">
        <v>44418</v>
      </c>
      <c r="C877" s="311" t="s">
        <v>2999</v>
      </c>
      <c r="D877" s="311" t="s">
        <v>3047</v>
      </c>
      <c r="E877" s="311" t="s">
        <v>3030</v>
      </c>
      <c r="F877" s="311" t="s">
        <v>3051</v>
      </c>
      <c r="G877" s="311">
        <v>9774255</v>
      </c>
      <c r="H877" s="311" t="s">
        <v>85</v>
      </c>
    </row>
    <row r="878" spans="2:8">
      <c r="B878" s="293">
        <v>44417</v>
      </c>
      <c r="C878" s="311" t="s">
        <v>3052</v>
      </c>
      <c r="D878" s="311" t="s">
        <v>3053</v>
      </c>
      <c r="E878" s="311" t="s">
        <v>3039</v>
      </c>
      <c r="F878" s="311" t="s">
        <v>2998</v>
      </c>
      <c r="G878" s="311">
        <v>7816050</v>
      </c>
      <c r="H878" s="311" t="s">
        <v>85</v>
      </c>
    </row>
    <row r="879" spans="2:8">
      <c r="B879" s="293">
        <v>44414</v>
      </c>
      <c r="C879" s="311" t="s">
        <v>3007</v>
      </c>
      <c r="D879" s="311" t="s">
        <v>3054</v>
      </c>
      <c r="E879" s="311" t="s">
        <v>3004</v>
      </c>
      <c r="F879" s="311" t="s">
        <v>3002</v>
      </c>
      <c r="G879" s="311">
        <v>8434733</v>
      </c>
      <c r="H879" s="311" t="s">
        <v>85</v>
      </c>
    </row>
    <row r="880" spans="2:8">
      <c r="B880" s="293">
        <v>44413</v>
      </c>
      <c r="C880" s="311" t="s">
        <v>3055</v>
      </c>
      <c r="D880" s="311" t="s">
        <v>2995</v>
      </c>
      <c r="E880" s="311" t="s">
        <v>3015</v>
      </c>
      <c r="F880" s="311" t="s">
        <v>3007</v>
      </c>
      <c r="G880" s="311">
        <v>11045322</v>
      </c>
      <c r="H880" s="311" t="s">
        <v>85</v>
      </c>
    </row>
    <row r="881" spans="2:8">
      <c r="B881" s="293">
        <v>44412</v>
      </c>
      <c r="C881" s="311" t="s">
        <v>3056</v>
      </c>
      <c r="D881" s="311" t="s">
        <v>3045</v>
      </c>
      <c r="E881" s="311" t="s">
        <v>3039</v>
      </c>
      <c r="F881" s="311" t="s">
        <v>2986</v>
      </c>
      <c r="G881" s="311">
        <v>9432176</v>
      </c>
      <c r="H881" s="311" t="s">
        <v>85</v>
      </c>
    </row>
    <row r="882" spans="2:8">
      <c r="B882" s="293">
        <v>44411</v>
      </c>
      <c r="C882" s="311" t="s">
        <v>3052</v>
      </c>
      <c r="D882" s="311" t="s">
        <v>3052</v>
      </c>
      <c r="E882" s="311" t="s">
        <v>3007</v>
      </c>
      <c r="F882" s="311" t="s">
        <v>3002</v>
      </c>
      <c r="G882" s="311">
        <v>21122697</v>
      </c>
      <c r="H882" s="311" t="s">
        <v>85</v>
      </c>
    </row>
    <row r="883" spans="2:8">
      <c r="B883" s="293">
        <v>44410</v>
      </c>
      <c r="C883" s="311" t="s">
        <v>3057</v>
      </c>
      <c r="D883" s="311" t="s">
        <v>3058</v>
      </c>
      <c r="E883" s="311" t="s">
        <v>3005</v>
      </c>
      <c r="F883" s="311" t="s">
        <v>2993</v>
      </c>
      <c r="G883" s="311">
        <v>11742555</v>
      </c>
      <c r="H883" s="311" t="s">
        <v>85</v>
      </c>
    </row>
    <row r="884" spans="2:8">
      <c r="B884" s="293">
        <v>44407</v>
      </c>
      <c r="C884" s="311" t="s">
        <v>3048</v>
      </c>
      <c r="D884" s="311" t="s">
        <v>3059</v>
      </c>
      <c r="E884" s="311" t="s">
        <v>3060</v>
      </c>
      <c r="F884" s="311" t="s">
        <v>3061</v>
      </c>
      <c r="G884" s="311">
        <v>14546264</v>
      </c>
      <c r="H884" s="311" t="s">
        <v>85</v>
      </c>
    </row>
    <row r="885" spans="2:8">
      <c r="B885" s="293">
        <v>44406</v>
      </c>
      <c r="C885" s="311" t="s">
        <v>3062</v>
      </c>
      <c r="D885" s="311" t="s">
        <v>3043</v>
      </c>
      <c r="E885" s="311" t="s">
        <v>3000</v>
      </c>
      <c r="F885" s="311" t="s">
        <v>3063</v>
      </c>
      <c r="G885" s="311">
        <v>11897018</v>
      </c>
      <c r="H885" s="311" t="s">
        <v>85</v>
      </c>
    </row>
    <row r="886" spans="2:8">
      <c r="B886" s="293">
        <v>44405</v>
      </c>
      <c r="C886" s="311" t="s">
        <v>3064</v>
      </c>
      <c r="D886" s="311" t="s">
        <v>3064</v>
      </c>
      <c r="E886" s="311" t="s">
        <v>3065</v>
      </c>
      <c r="F886" s="311" t="s">
        <v>3066</v>
      </c>
      <c r="G886" s="311">
        <v>11010096</v>
      </c>
      <c r="H886" s="311" t="s">
        <v>85</v>
      </c>
    </row>
    <row r="887" spans="2:8">
      <c r="B887" s="293">
        <v>44404</v>
      </c>
      <c r="C887" s="311" t="s">
        <v>3067</v>
      </c>
      <c r="D887" s="311" t="s">
        <v>3068</v>
      </c>
      <c r="E887" s="311" t="s">
        <v>3061</v>
      </c>
      <c r="F887" s="311" t="s">
        <v>3045</v>
      </c>
      <c r="G887" s="311">
        <v>5280342</v>
      </c>
      <c r="H887" s="311" t="s">
        <v>85</v>
      </c>
    </row>
    <row r="888" spans="2:8">
      <c r="B888" s="293">
        <v>44403</v>
      </c>
      <c r="C888" s="311" t="s">
        <v>3061</v>
      </c>
      <c r="D888" s="311" t="s">
        <v>3069</v>
      </c>
      <c r="E888" s="311" t="s">
        <v>3056</v>
      </c>
      <c r="F888" s="311" t="s">
        <v>3040</v>
      </c>
      <c r="G888" s="311">
        <v>5370055</v>
      </c>
      <c r="H888" s="311" t="s">
        <v>85</v>
      </c>
    </row>
    <row r="889" spans="2:8">
      <c r="B889" s="293">
        <v>44400</v>
      </c>
      <c r="C889" s="311" t="s">
        <v>2983</v>
      </c>
      <c r="D889" s="311" t="s">
        <v>3070</v>
      </c>
      <c r="E889" s="311" t="s">
        <v>3071</v>
      </c>
      <c r="F889" s="311" t="s">
        <v>3052</v>
      </c>
      <c r="G889" s="311">
        <v>10442400</v>
      </c>
      <c r="H889" s="311" t="s">
        <v>85</v>
      </c>
    </row>
    <row r="890" spans="2:8">
      <c r="B890" s="293">
        <v>44399</v>
      </c>
      <c r="C890" s="311" t="s">
        <v>3058</v>
      </c>
      <c r="D890" s="311" t="s">
        <v>3072</v>
      </c>
      <c r="E890" s="311" t="s">
        <v>3073</v>
      </c>
      <c r="F890" s="311" t="s">
        <v>3074</v>
      </c>
      <c r="G890" s="311">
        <v>9520328</v>
      </c>
      <c r="H890" s="311" t="s">
        <v>85</v>
      </c>
    </row>
    <row r="891" spans="2:8">
      <c r="B891" s="293">
        <v>44397</v>
      </c>
      <c r="C891" s="311" t="s">
        <v>3075</v>
      </c>
      <c r="D891" s="311" t="s">
        <v>3075</v>
      </c>
      <c r="E891" s="311" t="s">
        <v>3061</v>
      </c>
      <c r="F891" s="311" t="s">
        <v>3076</v>
      </c>
      <c r="G891" s="311">
        <v>11360716</v>
      </c>
      <c r="H891" s="311" t="s">
        <v>85</v>
      </c>
    </row>
    <row r="892" spans="2:8">
      <c r="B892" s="293">
        <v>44396</v>
      </c>
      <c r="C892" s="311" t="s">
        <v>3053</v>
      </c>
      <c r="D892" s="311" t="s">
        <v>3077</v>
      </c>
      <c r="E892" s="311" t="s">
        <v>3052</v>
      </c>
      <c r="F892" s="311" t="s">
        <v>3078</v>
      </c>
      <c r="G892" s="311">
        <v>14364285</v>
      </c>
      <c r="H892" s="311" t="s">
        <v>85</v>
      </c>
    </row>
    <row r="893" spans="2:8">
      <c r="B893" s="293">
        <v>44393</v>
      </c>
      <c r="C893" s="311" t="s">
        <v>3079</v>
      </c>
      <c r="D893" s="311" t="s">
        <v>3080</v>
      </c>
      <c r="E893" s="311" t="s">
        <v>3071</v>
      </c>
      <c r="F893" s="311" t="s">
        <v>3053</v>
      </c>
      <c r="G893" s="311">
        <v>17198632</v>
      </c>
      <c r="H893" s="311" t="s">
        <v>85</v>
      </c>
    </row>
    <row r="894" spans="2:8">
      <c r="B894" s="293">
        <v>44392</v>
      </c>
      <c r="C894" s="311" t="s">
        <v>3081</v>
      </c>
      <c r="D894" s="311" t="s">
        <v>3082</v>
      </c>
      <c r="E894" s="311" t="s">
        <v>3074</v>
      </c>
      <c r="F894" s="311" t="s">
        <v>3083</v>
      </c>
      <c r="G894" s="311">
        <v>11278872</v>
      </c>
      <c r="H894" s="311" t="s">
        <v>85</v>
      </c>
    </row>
    <row r="895" spans="2:8">
      <c r="B895" s="293">
        <v>44391</v>
      </c>
      <c r="C895" s="311" t="s">
        <v>3059</v>
      </c>
      <c r="D895" s="311" t="s">
        <v>3084</v>
      </c>
      <c r="E895" s="311" t="s">
        <v>3085</v>
      </c>
      <c r="F895" s="311" t="s">
        <v>3081</v>
      </c>
      <c r="G895" s="311">
        <v>9539611</v>
      </c>
      <c r="H895" s="311" t="s">
        <v>85</v>
      </c>
    </row>
    <row r="896" spans="2:8">
      <c r="B896" s="293">
        <v>44390</v>
      </c>
      <c r="C896" s="311" t="s">
        <v>3086</v>
      </c>
      <c r="D896" s="311" t="s">
        <v>3075</v>
      </c>
      <c r="E896" s="311" t="s">
        <v>3044</v>
      </c>
      <c r="F896" s="311" t="s">
        <v>3087</v>
      </c>
      <c r="G896" s="311">
        <v>30663035</v>
      </c>
      <c r="H896" s="311" t="s">
        <v>85</v>
      </c>
    </row>
    <row r="897" spans="2:8">
      <c r="B897" s="293">
        <v>44389</v>
      </c>
      <c r="C897" s="311" t="s">
        <v>2984</v>
      </c>
      <c r="D897" s="311" t="s">
        <v>3058</v>
      </c>
      <c r="E897" s="311" t="s">
        <v>3088</v>
      </c>
      <c r="F897" s="311" t="s">
        <v>2986</v>
      </c>
      <c r="G897" s="311">
        <v>7651672</v>
      </c>
      <c r="H897" s="311" t="s">
        <v>85</v>
      </c>
    </row>
    <row r="898" spans="2:8">
      <c r="B898" s="293">
        <v>44386</v>
      </c>
      <c r="C898" s="311" t="s">
        <v>3005</v>
      </c>
      <c r="D898" s="311" t="s">
        <v>3089</v>
      </c>
      <c r="E898" s="311" t="s">
        <v>3060</v>
      </c>
      <c r="F898" s="311" t="s">
        <v>2995</v>
      </c>
      <c r="G898" s="311">
        <v>9585144</v>
      </c>
      <c r="H898" s="311" t="s">
        <v>85</v>
      </c>
    </row>
    <row r="899" spans="2:8">
      <c r="B899" s="293">
        <v>44385</v>
      </c>
      <c r="C899" s="311" t="s">
        <v>2988</v>
      </c>
      <c r="D899" s="311" t="s">
        <v>3054</v>
      </c>
      <c r="E899" s="311" t="s">
        <v>3047</v>
      </c>
      <c r="F899" s="311" t="s">
        <v>3090</v>
      </c>
      <c r="G899" s="311">
        <v>12037089</v>
      </c>
      <c r="H899" s="311" t="s">
        <v>85</v>
      </c>
    </row>
    <row r="900" spans="2:8">
      <c r="B900" s="293">
        <v>44384</v>
      </c>
      <c r="C900" s="311" t="s">
        <v>3055</v>
      </c>
      <c r="D900" s="311" t="s">
        <v>3061</v>
      </c>
      <c r="E900" s="311" t="s">
        <v>3091</v>
      </c>
      <c r="F900" s="311" t="s">
        <v>3090</v>
      </c>
      <c r="G900" s="311">
        <v>14545289</v>
      </c>
      <c r="H900" s="311" t="s">
        <v>85</v>
      </c>
    </row>
    <row r="901" spans="2:8">
      <c r="B901" s="293">
        <v>44383</v>
      </c>
      <c r="C901" s="311" t="s">
        <v>3044</v>
      </c>
      <c r="D901" s="311" t="s">
        <v>3092</v>
      </c>
      <c r="E901" s="311" t="s">
        <v>3055</v>
      </c>
      <c r="F901" s="311" t="s">
        <v>3002</v>
      </c>
      <c r="G901" s="311">
        <v>14979094</v>
      </c>
      <c r="H901" s="311" t="s">
        <v>85</v>
      </c>
    </row>
    <row r="902" spans="2:8">
      <c r="B902" s="293">
        <v>44382</v>
      </c>
      <c r="C902" s="311" t="s">
        <v>3006</v>
      </c>
      <c r="D902" s="311" t="s">
        <v>3053</v>
      </c>
      <c r="E902" s="311" t="s">
        <v>3093</v>
      </c>
      <c r="F902" s="311" t="s">
        <v>3057</v>
      </c>
      <c r="G902" s="311">
        <v>16409169</v>
      </c>
      <c r="H902" s="311" t="s">
        <v>85</v>
      </c>
    </row>
    <row r="903" spans="2:8">
      <c r="B903" s="293">
        <v>44379</v>
      </c>
      <c r="C903" s="311" t="s">
        <v>3094</v>
      </c>
      <c r="D903" s="311" t="s">
        <v>3095</v>
      </c>
      <c r="E903" s="311" t="s">
        <v>3005</v>
      </c>
      <c r="F903" s="311" t="s">
        <v>3096</v>
      </c>
      <c r="G903" s="311">
        <v>17215972</v>
      </c>
      <c r="H903" s="311" t="s">
        <v>85</v>
      </c>
    </row>
    <row r="904" spans="2:8">
      <c r="B904" s="293">
        <v>44378</v>
      </c>
      <c r="C904" s="311" t="s">
        <v>3066</v>
      </c>
      <c r="D904" s="311" t="s">
        <v>2995</v>
      </c>
      <c r="E904" s="311" t="s">
        <v>3097</v>
      </c>
      <c r="F904" s="311" t="s">
        <v>2988</v>
      </c>
      <c r="G904" s="311">
        <v>12479506</v>
      </c>
      <c r="H904" s="311" t="s">
        <v>85</v>
      </c>
    </row>
    <row r="905" spans="2:8">
      <c r="B905" s="293">
        <v>44377</v>
      </c>
      <c r="C905" s="311" t="s">
        <v>2986</v>
      </c>
      <c r="D905" s="311" t="s">
        <v>3076</v>
      </c>
      <c r="E905" s="311" t="s">
        <v>3098</v>
      </c>
      <c r="F905" s="311" t="s">
        <v>3099</v>
      </c>
      <c r="G905" s="311">
        <v>16739618</v>
      </c>
      <c r="H905" s="311" t="s">
        <v>85</v>
      </c>
    </row>
    <row r="906" spans="2:8">
      <c r="B906" s="293">
        <v>44376</v>
      </c>
      <c r="C906" s="311" t="s">
        <v>3060</v>
      </c>
      <c r="D906" s="311" t="s">
        <v>3073</v>
      </c>
      <c r="E906" s="311" t="s">
        <v>3012</v>
      </c>
      <c r="F906" s="311" t="s">
        <v>3100</v>
      </c>
      <c r="G906" s="311">
        <v>33488455</v>
      </c>
      <c r="H906" s="311" t="s">
        <v>85</v>
      </c>
    </row>
    <row r="907" spans="2:8">
      <c r="B907" s="293">
        <v>44375</v>
      </c>
      <c r="C907" s="311" t="s">
        <v>2999</v>
      </c>
      <c r="D907" s="311" t="s">
        <v>2986</v>
      </c>
      <c r="E907" s="311" t="s">
        <v>3010</v>
      </c>
      <c r="F907" s="311" t="s">
        <v>3098</v>
      </c>
      <c r="G907" s="311">
        <v>10709748</v>
      </c>
      <c r="H907" s="311" t="s">
        <v>85</v>
      </c>
    </row>
    <row r="908" spans="2:8">
      <c r="B908" s="293">
        <v>44372</v>
      </c>
      <c r="C908" s="311" t="s">
        <v>3053</v>
      </c>
      <c r="D908" s="311" t="s">
        <v>3053</v>
      </c>
      <c r="E908" s="311" t="s">
        <v>3097</v>
      </c>
      <c r="F908" s="311" t="s">
        <v>3101</v>
      </c>
      <c r="G908" s="311">
        <v>12768348</v>
      </c>
      <c r="H908" s="311" t="s">
        <v>85</v>
      </c>
    </row>
    <row r="909" spans="2:8">
      <c r="B909" s="293">
        <v>44371</v>
      </c>
      <c r="C909" s="311" t="s">
        <v>3047</v>
      </c>
      <c r="D909" s="311" t="s">
        <v>3052</v>
      </c>
      <c r="E909" s="311" t="s">
        <v>3097</v>
      </c>
      <c r="F909" s="311" t="s">
        <v>2984</v>
      </c>
      <c r="G909" s="311">
        <v>14046692</v>
      </c>
      <c r="H909" s="311" t="s">
        <v>85</v>
      </c>
    </row>
    <row r="910" spans="2:8">
      <c r="B910" s="293">
        <v>44370</v>
      </c>
      <c r="C910" s="311" t="s">
        <v>3045</v>
      </c>
      <c r="D910" s="311" t="s">
        <v>3045</v>
      </c>
      <c r="E910" s="311" t="s">
        <v>3048</v>
      </c>
      <c r="F910" s="311" t="s">
        <v>3093</v>
      </c>
      <c r="G910" s="311">
        <v>12590251</v>
      </c>
      <c r="H910" s="311" t="s">
        <v>85</v>
      </c>
    </row>
    <row r="911" spans="2:8">
      <c r="B911" s="293">
        <v>44369</v>
      </c>
      <c r="C911" s="311" t="s">
        <v>3052</v>
      </c>
      <c r="D911" s="311" t="s">
        <v>3037</v>
      </c>
      <c r="E911" s="311" t="s">
        <v>3048</v>
      </c>
      <c r="F911" s="311" t="s">
        <v>3071</v>
      </c>
      <c r="G911" s="311">
        <v>16712010</v>
      </c>
      <c r="H911" s="311" t="s">
        <v>85</v>
      </c>
    </row>
    <row r="912" spans="2:8">
      <c r="B912" s="293">
        <v>44368</v>
      </c>
      <c r="C912" s="311" t="s">
        <v>3016</v>
      </c>
      <c r="D912" s="311" t="s">
        <v>3076</v>
      </c>
      <c r="E912" s="311" t="s">
        <v>3102</v>
      </c>
      <c r="F912" s="311" t="s">
        <v>2984</v>
      </c>
      <c r="G912" s="311">
        <v>34597018</v>
      </c>
      <c r="H912" s="311" t="s">
        <v>85</v>
      </c>
    </row>
    <row r="913" spans="2:8">
      <c r="B913" s="293">
        <v>44365</v>
      </c>
      <c r="C913" s="311" t="s">
        <v>3036</v>
      </c>
      <c r="D913" s="311" t="s">
        <v>3086</v>
      </c>
      <c r="E913" s="311" t="s">
        <v>3103</v>
      </c>
      <c r="F913" s="311" t="s">
        <v>3104</v>
      </c>
      <c r="G913" s="311">
        <v>43927941</v>
      </c>
      <c r="H913" s="311" t="s">
        <v>85</v>
      </c>
    </row>
    <row r="914" spans="2:8">
      <c r="B914" s="293">
        <v>44364</v>
      </c>
      <c r="C914" s="311" t="s">
        <v>3061</v>
      </c>
      <c r="D914" s="311" t="s">
        <v>3105</v>
      </c>
      <c r="E914" s="311" t="s">
        <v>3048</v>
      </c>
      <c r="F914" s="311" t="s">
        <v>3036</v>
      </c>
      <c r="G914" s="311">
        <v>14466025</v>
      </c>
      <c r="H914" s="311" t="s">
        <v>85</v>
      </c>
    </row>
    <row r="915" spans="2:8">
      <c r="B915" s="293">
        <v>44363</v>
      </c>
      <c r="C915" s="311" t="s">
        <v>2995</v>
      </c>
      <c r="D915" s="311" t="s">
        <v>3105</v>
      </c>
      <c r="E915" s="311" t="s">
        <v>3091</v>
      </c>
      <c r="F915" s="311" t="s">
        <v>3085</v>
      </c>
      <c r="G915" s="311">
        <v>21585917</v>
      </c>
      <c r="H915" s="311" t="s">
        <v>85</v>
      </c>
    </row>
    <row r="916" spans="2:8">
      <c r="B916" s="293">
        <v>44362</v>
      </c>
      <c r="C916" s="311" t="s">
        <v>3061</v>
      </c>
      <c r="D916" s="311" t="s">
        <v>3092</v>
      </c>
      <c r="E916" s="311" t="s">
        <v>3100</v>
      </c>
      <c r="F916" s="311" t="s">
        <v>2995</v>
      </c>
      <c r="G916" s="311">
        <v>8148417</v>
      </c>
      <c r="H916" s="311" t="s">
        <v>85</v>
      </c>
    </row>
    <row r="917" spans="2:8">
      <c r="B917" s="293">
        <v>44361</v>
      </c>
      <c r="C917" s="311" t="s">
        <v>3106</v>
      </c>
      <c r="D917" s="311" t="s">
        <v>3037</v>
      </c>
      <c r="E917" s="311" t="s">
        <v>3060</v>
      </c>
      <c r="F917" s="311" t="s">
        <v>3061</v>
      </c>
      <c r="G917" s="311">
        <v>14179055</v>
      </c>
      <c r="H917" s="311" t="s">
        <v>85</v>
      </c>
    </row>
    <row r="918" spans="2:8">
      <c r="B918" s="293">
        <v>44358</v>
      </c>
      <c r="C918" s="311" t="s">
        <v>3037</v>
      </c>
      <c r="D918" s="311" t="s">
        <v>3064</v>
      </c>
      <c r="E918" s="311" t="s">
        <v>3094</v>
      </c>
      <c r="F918" s="311" t="s">
        <v>3106</v>
      </c>
      <c r="G918" s="311">
        <v>13871562</v>
      </c>
      <c r="H918" s="311" t="s">
        <v>85</v>
      </c>
    </row>
    <row r="919" spans="2:8">
      <c r="B919" s="293">
        <v>44357</v>
      </c>
      <c r="C919" s="311" t="s">
        <v>3040</v>
      </c>
      <c r="D919" s="311" t="s">
        <v>3087</v>
      </c>
      <c r="E919" s="311" t="s">
        <v>3049</v>
      </c>
      <c r="F919" s="311" t="s">
        <v>3052</v>
      </c>
      <c r="G919" s="311">
        <v>22144392</v>
      </c>
      <c r="H919" s="311" t="s">
        <v>85</v>
      </c>
    </row>
    <row r="920" spans="2:8">
      <c r="B920" s="293">
        <v>44356</v>
      </c>
      <c r="C920" s="311" t="s">
        <v>3007</v>
      </c>
      <c r="D920" s="311" t="s">
        <v>3107</v>
      </c>
      <c r="E920" s="311" t="s">
        <v>3065</v>
      </c>
      <c r="F920" s="311" t="s">
        <v>3044</v>
      </c>
      <c r="G920" s="311">
        <v>49807823</v>
      </c>
      <c r="H920" s="311" t="s">
        <v>85</v>
      </c>
    </row>
    <row r="921" spans="2:8">
      <c r="B921" s="293">
        <v>44355</v>
      </c>
      <c r="C921" s="311" t="s">
        <v>3096</v>
      </c>
      <c r="D921" s="311" t="s">
        <v>3052</v>
      </c>
      <c r="E921" s="311" t="s">
        <v>3010</v>
      </c>
      <c r="F921" s="311" t="s">
        <v>3042</v>
      </c>
      <c r="G921" s="311">
        <v>43191813</v>
      </c>
      <c r="H921" s="311" t="s">
        <v>85</v>
      </c>
    </row>
    <row r="922" spans="2:8">
      <c r="B922" s="293">
        <v>44354</v>
      </c>
      <c r="C922" s="311" t="s">
        <v>3108</v>
      </c>
      <c r="D922" s="311" t="s">
        <v>3063</v>
      </c>
      <c r="E922" s="311" t="s">
        <v>3109</v>
      </c>
      <c r="F922" s="311" t="s">
        <v>3099</v>
      </c>
      <c r="G922" s="311">
        <v>28407410</v>
      </c>
      <c r="H922" s="311" t="s">
        <v>85</v>
      </c>
    </row>
    <row r="923" spans="2:8">
      <c r="B923" s="293">
        <v>44351</v>
      </c>
      <c r="C923" s="311" t="s">
        <v>3110</v>
      </c>
      <c r="D923" s="311" t="s">
        <v>3111</v>
      </c>
      <c r="E923" s="311" t="s">
        <v>3112</v>
      </c>
      <c r="F923" s="311" t="s">
        <v>3113</v>
      </c>
      <c r="G923" s="311">
        <v>8930671</v>
      </c>
      <c r="H923" s="311" t="s">
        <v>85</v>
      </c>
    </row>
    <row r="924" spans="2:8">
      <c r="B924" s="293">
        <v>44350</v>
      </c>
      <c r="C924" s="311" t="s">
        <v>3114</v>
      </c>
      <c r="D924" s="311" t="s">
        <v>3033</v>
      </c>
      <c r="E924" s="311" t="s">
        <v>3115</v>
      </c>
      <c r="F924" s="311" t="s">
        <v>3116</v>
      </c>
      <c r="G924" s="311">
        <v>12140851</v>
      </c>
      <c r="H924" s="311" t="s">
        <v>85</v>
      </c>
    </row>
    <row r="925" spans="2:8">
      <c r="B925" s="293">
        <v>44349</v>
      </c>
      <c r="C925" s="311" t="s">
        <v>3117</v>
      </c>
      <c r="D925" s="311" t="s">
        <v>3118</v>
      </c>
      <c r="E925" s="311" t="s">
        <v>3119</v>
      </c>
      <c r="F925" s="311" t="s">
        <v>3120</v>
      </c>
      <c r="G925" s="311">
        <v>6492771</v>
      </c>
      <c r="H925" s="311" t="s">
        <v>85</v>
      </c>
    </row>
    <row r="926" spans="2:8">
      <c r="B926" s="293">
        <v>44348</v>
      </c>
      <c r="C926" s="311" t="s">
        <v>3121</v>
      </c>
      <c r="D926" s="311" t="s">
        <v>3122</v>
      </c>
      <c r="E926" s="311" t="s">
        <v>3123</v>
      </c>
      <c r="F926" s="311" t="s">
        <v>3124</v>
      </c>
      <c r="G926" s="311">
        <v>10271211</v>
      </c>
      <c r="H926" s="311" t="s">
        <v>85</v>
      </c>
    </row>
    <row r="927" spans="2:8">
      <c r="B927" s="293">
        <v>44347</v>
      </c>
      <c r="C927" s="311" t="s">
        <v>3125</v>
      </c>
      <c r="D927" s="311" t="s">
        <v>3118</v>
      </c>
      <c r="E927" s="311" t="s">
        <v>3126</v>
      </c>
      <c r="F927" s="311" t="s">
        <v>3127</v>
      </c>
      <c r="G927" s="311">
        <v>14754293</v>
      </c>
      <c r="H927" s="311" t="s">
        <v>85</v>
      </c>
    </row>
    <row r="928" spans="2:8">
      <c r="B928" s="293">
        <v>44344</v>
      </c>
      <c r="C928" s="311" t="s">
        <v>3128</v>
      </c>
      <c r="D928" s="311" t="s">
        <v>3129</v>
      </c>
      <c r="E928" s="311" t="s">
        <v>3130</v>
      </c>
      <c r="F928" s="311" t="s">
        <v>3125</v>
      </c>
      <c r="G928" s="311">
        <v>13383166</v>
      </c>
      <c r="H928" s="311" t="s">
        <v>85</v>
      </c>
    </row>
    <row r="929" spans="2:8">
      <c r="B929" s="293">
        <v>44343</v>
      </c>
      <c r="C929" s="311" t="s">
        <v>3114</v>
      </c>
      <c r="D929" s="311" t="s">
        <v>3131</v>
      </c>
      <c r="E929" s="311" t="s">
        <v>3132</v>
      </c>
      <c r="F929" s="311" t="s">
        <v>3128</v>
      </c>
      <c r="G929" s="311">
        <v>34169451</v>
      </c>
      <c r="H929" s="311" t="s">
        <v>85</v>
      </c>
    </row>
    <row r="930" spans="2:8">
      <c r="B930" s="293">
        <v>44342</v>
      </c>
      <c r="C930" s="311" t="s">
        <v>3027</v>
      </c>
      <c r="D930" s="311" t="s">
        <v>3027</v>
      </c>
      <c r="E930" s="311" t="s">
        <v>3133</v>
      </c>
      <c r="F930" s="311" t="s">
        <v>3134</v>
      </c>
      <c r="G930" s="311">
        <v>17466748</v>
      </c>
      <c r="H930" s="311" t="s">
        <v>85</v>
      </c>
    </row>
    <row r="931" spans="2:8">
      <c r="B931" s="293">
        <v>44341</v>
      </c>
      <c r="C931" s="311" t="s">
        <v>3135</v>
      </c>
      <c r="D931" s="311" t="s">
        <v>3136</v>
      </c>
      <c r="E931" s="311" t="s">
        <v>3102</v>
      </c>
      <c r="F931" s="311" t="s">
        <v>3137</v>
      </c>
      <c r="G931" s="311">
        <v>15289982</v>
      </c>
      <c r="H931" s="311" t="s">
        <v>85</v>
      </c>
    </row>
    <row r="932" spans="2:8">
      <c r="B932" s="293">
        <v>44340</v>
      </c>
      <c r="C932" s="311" t="s">
        <v>3138</v>
      </c>
      <c r="D932" s="311" t="s">
        <v>3031</v>
      </c>
      <c r="E932" s="311" t="s">
        <v>3139</v>
      </c>
      <c r="F932" s="311" t="s">
        <v>3103</v>
      </c>
      <c r="G932" s="311">
        <v>11341268</v>
      </c>
      <c r="H932" s="311" t="s">
        <v>85</v>
      </c>
    </row>
    <row r="933" spans="2:8">
      <c r="B933" s="293">
        <v>44337</v>
      </c>
      <c r="C933" s="311" t="s">
        <v>3140</v>
      </c>
      <c r="D933" s="311" t="s">
        <v>3141</v>
      </c>
      <c r="E933" s="311" t="s">
        <v>3142</v>
      </c>
      <c r="F933" s="311" t="s">
        <v>3143</v>
      </c>
      <c r="G933" s="311">
        <v>12171685</v>
      </c>
      <c r="H933" s="311" t="s">
        <v>85</v>
      </c>
    </row>
    <row r="934" spans="2:8">
      <c r="B934" s="293">
        <v>44336</v>
      </c>
      <c r="C934" s="311" t="s">
        <v>3109</v>
      </c>
      <c r="D934" s="311" t="s">
        <v>3025</v>
      </c>
      <c r="E934" s="311" t="s">
        <v>3133</v>
      </c>
      <c r="F934" s="311" t="s">
        <v>3113</v>
      </c>
      <c r="G934" s="311">
        <v>10303689</v>
      </c>
      <c r="H934" s="311" t="s">
        <v>85</v>
      </c>
    </row>
    <row r="935" spans="2:8">
      <c r="B935" s="293">
        <v>44335</v>
      </c>
      <c r="C935" s="311" t="s">
        <v>3141</v>
      </c>
      <c r="D935" s="311" t="s">
        <v>3141</v>
      </c>
      <c r="E935" s="311" t="s">
        <v>3121</v>
      </c>
      <c r="F935" s="311" t="s">
        <v>3024</v>
      </c>
      <c r="G935" s="311">
        <v>12610425</v>
      </c>
      <c r="H935" s="311" t="s">
        <v>85</v>
      </c>
    </row>
    <row r="936" spans="2:8">
      <c r="B936" s="293">
        <v>44334</v>
      </c>
      <c r="C936" s="311" t="s">
        <v>3144</v>
      </c>
      <c r="D936" s="311" t="s">
        <v>3028</v>
      </c>
      <c r="E936" s="311" t="s">
        <v>3113</v>
      </c>
      <c r="F936" s="311" t="s">
        <v>3021</v>
      </c>
      <c r="G936" s="311">
        <v>14892142</v>
      </c>
      <c r="H936" s="311" t="s">
        <v>85</v>
      </c>
    </row>
    <row r="937" spans="2:8">
      <c r="B937" s="293">
        <v>44333</v>
      </c>
      <c r="C937" s="311" t="s">
        <v>3145</v>
      </c>
      <c r="D937" s="311" t="s">
        <v>3146</v>
      </c>
      <c r="E937" s="311" t="s">
        <v>3147</v>
      </c>
      <c r="F937" s="311" t="s">
        <v>3148</v>
      </c>
      <c r="G937" s="311">
        <v>12832920</v>
      </c>
      <c r="H937" s="311" t="s">
        <v>85</v>
      </c>
    </row>
    <row r="938" spans="2:8">
      <c r="B938" s="293">
        <v>44330</v>
      </c>
      <c r="C938" s="311" t="s">
        <v>3031</v>
      </c>
      <c r="D938" s="311" t="s">
        <v>3031</v>
      </c>
      <c r="E938" s="311" t="s">
        <v>3149</v>
      </c>
      <c r="F938" s="311" t="s">
        <v>3150</v>
      </c>
      <c r="G938" s="311">
        <v>16227312</v>
      </c>
      <c r="H938" s="311" t="s">
        <v>85</v>
      </c>
    </row>
    <row r="939" spans="2:8">
      <c r="B939" s="293">
        <v>44328</v>
      </c>
      <c r="C939" s="311" t="s">
        <v>3028</v>
      </c>
      <c r="D939" s="311" t="s">
        <v>3063</v>
      </c>
      <c r="E939" s="311" t="s">
        <v>3113</v>
      </c>
      <c r="F939" s="311" t="s">
        <v>3137</v>
      </c>
      <c r="G939" s="311">
        <v>62158914</v>
      </c>
      <c r="H939" s="311" t="s">
        <v>85</v>
      </c>
    </row>
    <row r="940" spans="2:8">
      <c r="B940" s="293">
        <v>44327</v>
      </c>
      <c r="C940" s="311" t="s">
        <v>3151</v>
      </c>
      <c r="D940" s="311" t="s">
        <v>3022</v>
      </c>
      <c r="E940" s="311" t="s">
        <v>3152</v>
      </c>
      <c r="F940" s="311" t="s">
        <v>3019</v>
      </c>
      <c r="G940" s="311">
        <v>45613487</v>
      </c>
      <c r="H940" s="311" t="s">
        <v>85</v>
      </c>
    </row>
    <row r="941" spans="2:8">
      <c r="B941" s="293">
        <v>44326</v>
      </c>
      <c r="C941" s="311" t="s">
        <v>3153</v>
      </c>
      <c r="D941" s="311" t="s">
        <v>3151</v>
      </c>
      <c r="E941" s="311" t="s">
        <v>3154</v>
      </c>
      <c r="F941" s="311" t="s">
        <v>3155</v>
      </c>
      <c r="G941" s="311">
        <v>23980945</v>
      </c>
      <c r="H941" s="311" t="s">
        <v>85</v>
      </c>
    </row>
    <row r="942" spans="2:8">
      <c r="B942" s="293">
        <v>44323</v>
      </c>
      <c r="C942" s="311" t="s">
        <v>3156</v>
      </c>
      <c r="D942" s="311" t="s">
        <v>3157</v>
      </c>
      <c r="E942" s="311" t="s">
        <v>3158</v>
      </c>
      <c r="F942" s="311" t="s">
        <v>3159</v>
      </c>
      <c r="G942" s="311">
        <v>13229291</v>
      </c>
      <c r="H942" s="311" t="s">
        <v>85</v>
      </c>
    </row>
    <row r="943" spans="2:8">
      <c r="B943" s="293">
        <v>44322</v>
      </c>
      <c r="C943" s="311" t="s">
        <v>3160</v>
      </c>
      <c r="D943" s="311" t="s">
        <v>3161</v>
      </c>
      <c r="E943" s="311" t="s">
        <v>3162</v>
      </c>
      <c r="F943" s="311" t="s">
        <v>3163</v>
      </c>
      <c r="G943" s="311">
        <v>13547274</v>
      </c>
      <c r="H943" s="311" t="s">
        <v>85</v>
      </c>
    </row>
    <row r="944" spans="2:8">
      <c r="B944" s="293">
        <v>44321</v>
      </c>
      <c r="C944" s="311" t="s">
        <v>3164</v>
      </c>
      <c r="D944" s="311" t="s">
        <v>3165</v>
      </c>
      <c r="E944" s="311" t="s">
        <v>3166</v>
      </c>
      <c r="F944" s="311" t="s">
        <v>3167</v>
      </c>
      <c r="G944" s="311">
        <v>14956169</v>
      </c>
      <c r="H944" s="311" t="s">
        <v>85</v>
      </c>
    </row>
    <row r="945" spans="2:8">
      <c r="B945" s="293">
        <v>44320</v>
      </c>
      <c r="C945" s="311" t="s">
        <v>3168</v>
      </c>
      <c r="D945" s="311" t="s">
        <v>3169</v>
      </c>
      <c r="E945" s="311" t="s">
        <v>3170</v>
      </c>
      <c r="F945" s="311" t="s">
        <v>3171</v>
      </c>
      <c r="G945" s="311">
        <v>12992684</v>
      </c>
      <c r="H945" s="311" t="s">
        <v>85</v>
      </c>
    </row>
    <row r="946" spans="2:8">
      <c r="B946" s="293">
        <v>44319</v>
      </c>
      <c r="C946" s="311" t="s">
        <v>3172</v>
      </c>
      <c r="D946" s="311" t="s">
        <v>3173</v>
      </c>
      <c r="E946" s="311" t="s">
        <v>3174</v>
      </c>
      <c r="F946" s="311" t="s">
        <v>3175</v>
      </c>
      <c r="G946" s="311">
        <v>12186212</v>
      </c>
      <c r="H946" s="311" t="s">
        <v>85</v>
      </c>
    </row>
    <row r="947" spans="2:8">
      <c r="B947" s="293">
        <v>44316</v>
      </c>
      <c r="C947" s="311" t="s">
        <v>3176</v>
      </c>
      <c r="D947" s="311" t="s">
        <v>3165</v>
      </c>
      <c r="E947" s="311" t="s">
        <v>3177</v>
      </c>
      <c r="F947" s="311" t="s">
        <v>3178</v>
      </c>
      <c r="G947" s="311">
        <v>15321193</v>
      </c>
      <c r="H947" s="311" t="s">
        <v>85</v>
      </c>
    </row>
    <row r="948" spans="2:8">
      <c r="B948" s="293">
        <v>44315</v>
      </c>
      <c r="C948" s="311" t="s">
        <v>3173</v>
      </c>
      <c r="D948" s="311" t="s">
        <v>3160</v>
      </c>
      <c r="E948" s="311" t="s">
        <v>3162</v>
      </c>
      <c r="F948" s="311" t="s">
        <v>3163</v>
      </c>
      <c r="G948" s="311">
        <v>11588556</v>
      </c>
      <c r="H948" s="311" t="s">
        <v>85</v>
      </c>
    </row>
    <row r="949" spans="2:8">
      <c r="B949" s="293">
        <v>44314</v>
      </c>
      <c r="C949" s="311" t="s">
        <v>3179</v>
      </c>
      <c r="D949" s="311" t="s">
        <v>3180</v>
      </c>
      <c r="E949" s="311" t="s">
        <v>3181</v>
      </c>
      <c r="F949" s="311" t="s">
        <v>3182</v>
      </c>
      <c r="G949" s="311">
        <v>15160578</v>
      </c>
      <c r="H949" s="311" t="s">
        <v>85</v>
      </c>
    </row>
    <row r="950" spans="2:8">
      <c r="B950" s="293">
        <v>44313</v>
      </c>
      <c r="C950" s="311" t="s">
        <v>3177</v>
      </c>
      <c r="D950" s="311" t="s">
        <v>3183</v>
      </c>
      <c r="E950" s="311" t="s">
        <v>3184</v>
      </c>
      <c r="F950" s="311" t="s">
        <v>3177</v>
      </c>
      <c r="G950" s="311">
        <v>17763436</v>
      </c>
      <c r="H950" s="311" t="s">
        <v>85</v>
      </c>
    </row>
    <row r="951" spans="2:8">
      <c r="B951" s="293">
        <v>44312</v>
      </c>
      <c r="C951" s="311" t="s">
        <v>3180</v>
      </c>
      <c r="D951" s="311" t="s">
        <v>3180</v>
      </c>
      <c r="E951" s="311" t="s">
        <v>3185</v>
      </c>
      <c r="F951" s="311" t="s">
        <v>3186</v>
      </c>
      <c r="G951" s="311">
        <v>24369413</v>
      </c>
      <c r="H951" s="311" t="s">
        <v>85</v>
      </c>
    </row>
    <row r="952" spans="2:8">
      <c r="B952" s="293">
        <v>44309</v>
      </c>
      <c r="C952" s="311" t="s">
        <v>3187</v>
      </c>
      <c r="D952" s="311" t="s">
        <v>3188</v>
      </c>
      <c r="E952" s="311" t="s">
        <v>3187</v>
      </c>
      <c r="F952" s="311" t="s">
        <v>3189</v>
      </c>
      <c r="G952" s="311">
        <v>29484794</v>
      </c>
      <c r="H952" s="311" t="s">
        <v>85</v>
      </c>
    </row>
    <row r="953" spans="2:8">
      <c r="B953" s="293">
        <v>44308</v>
      </c>
      <c r="C953" s="311" t="s">
        <v>3190</v>
      </c>
      <c r="D953" s="311" t="s">
        <v>3191</v>
      </c>
      <c r="E953" s="311" t="s">
        <v>3192</v>
      </c>
      <c r="F953" s="311" t="s">
        <v>3193</v>
      </c>
      <c r="G953" s="311">
        <v>18614270</v>
      </c>
      <c r="H953" s="311" t="s">
        <v>85</v>
      </c>
    </row>
    <row r="954" spans="2:8">
      <c r="B954" s="293">
        <v>44306</v>
      </c>
      <c r="C954" s="311" t="s">
        <v>3194</v>
      </c>
      <c r="D954" s="311" t="s">
        <v>3195</v>
      </c>
      <c r="E954" s="311" t="s">
        <v>3196</v>
      </c>
      <c r="F954" s="311" t="s">
        <v>3197</v>
      </c>
      <c r="G954" s="311">
        <v>16528675</v>
      </c>
      <c r="H954" s="311" t="s">
        <v>85</v>
      </c>
    </row>
    <row r="955" spans="2:8">
      <c r="B955" s="293">
        <v>44305</v>
      </c>
      <c r="C955" s="311" t="s">
        <v>3198</v>
      </c>
      <c r="D955" s="311" t="s">
        <v>3199</v>
      </c>
      <c r="E955" s="311" t="s">
        <v>3200</v>
      </c>
      <c r="F955" s="311" t="s">
        <v>3197</v>
      </c>
      <c r="G955" s="311">
        <v>11652043</v>
      </c>
      <c r="H955" s="311" t="s">
        <v>85</v>
      </c>
    </row>
    <row r="956" spans="2:8">
      <c r="B956" s="293">
        <v>44302</v>
      </c>
      <c r="C956" s="311" t="s">
        <v>3201</v>
      </c>
      <c r="D956" s="311" t="s">
        <v>3202</v>
      </c>
      <c r="E956" s="311" t="s">
        <v>3203</v>
      </c>
      <c r="F956" s="311" t="s">
        <v>3178</v>
      </c>
      <c r="G956" s="311">
        <v>14654851</v>
      </c>
      <c r="H956" s="311" t="s">
        <v>85</v>
      </c>
    </row>
    <row r="957" spans="2:8">
      <c r="B957" s="293">
        <v>44301</v>
      </c>
      <c r="C957" s="311" t="s">
        <v>3204</v>
      </c>
      <c r="D957" s="311" t="s">
        <v>3188</v>
      </c>
      <c r="E957" s="311" t="s">
        <v>3205</v>
      </c>
      <c r="F957" s="311" t="s">
        <v>3206</v>
      </c>
      <c r="G957" s="311">
        <v>13865351</v>
      </c>
      <c r="H957" s="311" t="s">
        <v>85</v>
      </c>
    </row>
    <row r="958" spans="2:8">
      <c r="B958" s="293">
        <v>44299</v>
      </c>
      <c r="C958" s="311" t="s">
        <v>3207</v>
      </c>
      <c r="D958" s="311" t="s">
        <v>3208</v>
      </c>
      <c r="E958" s="311" t="s">
        <v>3209</v>
      </c>
      <c r="F958" s="311" t="s">
        <v>3210</v>
      </c>
      <c r="G958" s="311">
        <v>19192856</v>
      </c>
      <c r="H958" s="311" t="s">
        <v>85</v>
      </c>
    </row>
    <row r="959" spans="2:8">
      <c r="B959" s="293">
        <v>44298</v>
      </c>
      <c r="C959" s="311" t="s">
        <v>3211</v>
      </c>
      <c r="D959" s="311" t="s">
        <v>3211</v>
      </c>
      <c r="E959" s="311" t="s">
        <v>3190</v>
      </c>
      <c r="F959" s="311" t="s">
        <v>3197</v>
      </c>
      <c r="G959" s="311">
        <v>20221362</v>
      </c>
      <c r="H959" s="311" t="s">
        <v>85</v>
      </c>
    </row>
    <row r="960" spans="2:8">
      <c r="B960" s="293">
        <v>44295</v>
      </c>
      <c r="C960" s="311" t="s">
        <v>3212</v>
      </c>
      <c r="D960" s="311" t="s">
        <v>3212</v>
      </c>
      <c r="E960" s="311" t="s">
        <v>3186</v>
      </c>
      <c r="F960" s="311" t="s">
        <v>3166</v>
      </c>
      <c r="G960" s="311">
        <v>19751417</v>
      </c>
      <c r="H960" s="311" t="s">
        <v>85</v>
      </c>
    </row>
    <row r="961" spans="2:8">
      <c r="B961" s="293">
        <v>44294</v>
      </c>
      <c r="C961" s="311" t="s">
        <v>3153</v>
      </c>
      <c r="D961" s="311" t="s">
        <v>3213</v>
      </c>
      <c r="E961" s="311" t="s">
        <v>3214</v>
      </c>
      <c r="F961" s="311" t="s">
        <v>3160</v>
      </c>
      <c r="G961" s="311">
        <v>11394998</v>
      </c>
      <c r="H961" s="311" t="s">
        <v>85</v>
      </c>
    </row>
    <row r="962" spans="2:8">
      <c r="B962" s="293">
        <v>44293</v>
      </c>
      <c r="C962" s="311" t="s">
        <v>3215</v>
      </c>
      <c r="D962" s="311" t="s">
        <v>3216</v>
      </c>
      <c r="E962" s="311" t="s">
        <v>3217</v>
      </c>
      <c r="F962" s="311" t="s">
        <v>3218</v>
      </c>
      <c r="G962" s="311">
        <v>15692013</v>
      </c>
      <c r="H962" s="311" t="s">
        <v>85</v>
      </c>
    </row>
    <row r="963" spans="2:8">
      <c r="B963" s="293">
        <v>44292</v>
      </c>
      <c r="C963" s="311" t="s">
        <v>3219</v>
      </c>
      <c r="D963" s="311" t="s">
        <v>3220</v>
      </c>
      <c r="E963" s="311" t="s">
        <v>3221</v>
      </c>
      <c r="F963" s="311" t="s">
        <v>3169</v>
      </c>
      <c r="G963" s="311">
        <v>17393454</v>
      </c>
      <c r="H963" s="311" t="s">
        <v>85</v>
      </c>
    </row>
    <row r="964" spans="2:8">
      <c r="B964" s="293">
        <v>44291</v>
      </c>
      <c r="C964" s="311" t="s">
        <v>3222</v>
      </c>
      <c r="D964" s="311" t="s">
        <v>3126</v>
      </c>
      <c r="E964" s="311" t="s">
        <v>3171</v>
      </c>
      <c r="F964" s="311" t="s">
        <v>3223</v>
      </c>
      <c r="G964" s="311">
        <v>15666099</v>
      </c>
      <c r="H964" s="311" t="s">
        <v>85</v>
      </c>
    </row>
    <row r="965" spans="2:8">
      <c r="B965" s="293">
        <v>44287</v>
      </c>
      <c r="C965" s="311" t="s">
        <v>3224</v>
      </c>
      <c r="D965" s="311" t="s">
        <v>3225</v>
      </c>
      <c r="E965" s="311" t="s">
        <v>3226</v>
      </c>
      <c r="F965" s="311" t="s">
        <v>3227</v>
      </c>
      <c r="G965" s="311">
        <v>13753303</v>
      </c>
      <c r="H965" s="311" t="s">
        <v>85</v>
      </c>
    </row>
    <row r="966" spans="2:8">
      <c r="B966" s="293">
        <v>44286</v>
      </c>
      <c r="C966" s="311" t="s">
        <v>3155</v>
      </c>
      <c r="D966" s="311" t="s">
        <v>3228</v>
      </c>
      <c r="E966" s="311" t="s">
        <v>3229</v>
      </c>
      <c r="F966" s="311" t="s">
        <v>3230</v>
      </c>
      <c r="G966" s="311">
        <v>23063667</v>
      </c>
      <c r="H966" s="311" t="s">
        <v>85</v>
      </c>
    </row>
    <row r="967" spans="2:8">
      <c r="B967" s="293">
        <v>44285</v>
      </c>
      <c r="C967" s="311" t="s">
        <v>3231</v>
      </c>
      <c r="D967" s="311" t="s">
        <v>3232</v>
      </c>
      <c r="E967" s="311" t="s">
        <v>3173</v>
      </c>
      <c r="F967" s="311" t="s">
        <v>3155</v>
      </c>
      <c r="G967" s="311">
        <v>36129962</v>
      </c>
      <c r="H967" s="311" t="s">
        <v>85</v>
      </c>
    </row>
    <row r="968" spans="2:8">
      <c r="B968" s="293">
        <v>44281</v>
      </c>
      <c r="C968" s="311" t="s">
        <v>3233</v>
      </c>
      <c r="D968" s="311" t="s">
        <v>3233</v>
      </c>
      <c r="E968" s="311" t="s">
        <v>3234</v>
      </c>
      <c r="F968" s="311" t="s">
        <v>3235</v>
      </c>
      <c r="G968" s="311">
        <v>17402475</v>
      </c>
      <c r="H968" s="311" t="s">
        <v>85</v>
      </c>
    </row>
    <row r="969" spans="2:8">
      <c r="B969" s="293">
        <v>44280</v>
      </c>
      <c r="C969" s="311" t="s">
        <v>3153</v>
      </c>
      <c r="D969" s="311" t="s">
        <v>3236</v>
      </c>
      <c r="E969" s="311" t="s">
        <v>3162</v>
      </c>
      <c r="F969" s="311" t="s">
        <v>3188</v>
      </c>
      <c r="G969" s="311">
        <v>22543755</v>
      </c>
      <c r="H969" s="311" t="s">
        <v>85</v>
      </c>
    </row>
    <row r="970" spans="2:8">
      <c r="B970" s="293">
        <v>44279</v>
      </c>
      <c r="C970" s="311" t="s">
        <v>3151</v>
      </c>
      <c r="D970" s="311" t="s">
        <v>3237</v>
      </c>
      <c r="E970" s="311" t="s">
        <v>3154</v>
      </c>
      <c r="F970" s="311" t="s">
        <v>3153</v>
      </c>
      <c r="G970" s="311">
        <v>15196366</v>
      </c>
      <c r="H970" s="311" t="s">
        <v>85</v>
      </c>
    </row>
    <row r="971" spans="2:8">
      <c r="B971" s="293">
        <v>44278</v>
      </c>
      <c r="C971" s="311" t="s">
        <v>3238</v>
      </c>
      <c r="D971" s="311" t="s">
        <v>3124</v>
      </c>
      <c r="E971" s="311" t="s">
        <v>3220</v>
      </c>
      <c r="F971" s="311" t="s">
        <v>3239</v>
      </c>
      <c r="G971" s="311">
        <v>14060206</v>
      </c>
      <c r="H971" s="311" t="s">
        <v>85</v>
      </c>
    </row>
    <row r="972" spans="2:8">
      <c r="B972" s="293">
        <v>44277</v>
      </c>
      <c r="C972" s="311" t="s">
        <v>3240</v>
      </c>
      <c r="D972" s="311" t="s">
        <v>3241</v>
      </c>
      <c r="E972" s="311" t="s">
        <v>3242</v>
      </c>
      <c r="F972" s="311" t="s">
        <v>3243</v>
      </c>
      <c r="G972" s="311">
        <v>31980425</v>
      </c>
      <c r="H972" s="311" t="s">
        <v>85</v>
      </c>
    </row>
    <row r="973" spans="2:8">
      <c r="B973" s="293">
        <v>44274</v>
      </c>
      <c r="C973" s="311" t="s">
        <v>3244</v>
      </c>
      <c r="D973" s="311" t="s">
        <v>3245</v>
      </c>
      <c r="E973" s="311" t="s">
        <v>3246</v>
      </c>
      <c r="F973" s="311" t="s">
        <v>3247</v>
      </c>
      <c r="G973" s="311">
        <v>72249183</v>
      </c>
      <c r="H973" s="311" t="s">
        <v>85</v>
      </c>
    </row>
    <row r="974" spans="2:8">
      <c r="B974" s="293">
        <v>44273</v>
      </c>
      <c r="C974" s="311" t="s">
        <v>3222</v>
      </c>
      <c r="D974" s="311" t="s">
        <v>3248</v>
      </c>
      <c r="E974" s="311" t="s">
        <v>3249</v>
      </c>
      <c r="F974" s="311" t="s">
        <v>3250</v>
      </c>
      <c r="G974" s="311">
        <v>20023557</v>
      </c>
      <c r="H974" s="311" t="s">
        <v>85</v>
      </c>
    </row>
    <row r="975" spans="2:8">
      <c r="B975" s="293">
        <v>44272</v>
      </c>
      <c r="C975" s="311" t="s">
        <v>3251</v>
      </c>
      <c r="D975" s="311" t="s">
        <v>3252</v>
      </c>
      <c r="E975" s="311" t="s">
        <v>3253</v>
      </c>
      <c r="F975" s="311" t="s">
        <v>3230</v>
      </c>
      <c r="G975" s="311">
        <v>18850429</v>
      </c>
      <c r="H975" s="311" t="s">
        <v>85</v>
      </c>
    </row>
    <row r="976" spans="2:8">
      <c r="B976" s="293">
        <v>44271</v>
      </c>
      <c r="C976" s="311" t="s">
        <v>3241</v>
      </c>
      <c r="D976" s="311" t="s">
        <v>3122</v>
      </c>
      <c r="E976" s="311" t="s">
        <v>3132</v>
      </c>
      <c r="F976" s="311" t="s">
        <v>3245</v>
      </c>
      <c r="G976" s="311">
        <v>15360040</v>
      </c>
      <c r="H976" s="311" t="s">
        <v>85</v>
      </c>
    </row>
    <row r="977" spans="2:8">
      <c r="B977" s="293">
        <v>44270</v>
      </c>
      <c r="C977" s="311" t="s">
        <v>3147</v>
      </c>
      <c r="D977" s="311" t="s">
        <v>3129</v>
      </c>
      <c r="E977" s="311" t="s">
        <v>3155</v>
      </c>
      <c r="F977" s="311" t="s">
        <v>3127</v>
      </c>
      <c r="G977" s="311">
        <v>20350674</v>
      </c>
      <c r="H977" s="311" t="s">
        <v>85</v>
      </c>
    </row>
    <row r="978" spans="2:8">
      <c r="B978" s="293">
        <v>44267</v>
      </c>
      <c r="C978" s="311" t="s">
        <v>3129</v>
      </c>
      <c r="D978" s="311" t="s">
        <v>3021</v>
      </c>
      <c r="E978" s="311" t="s">
        <v>3254</v>
      </c>
      <c r="F978" s="311" t="s">
        <v>3255</v>
      </c>
      <c r="G978" s="311">
        <v>21763020</v>
      </c>
      <c r="H978" s="311" t="s">
        <v>85</v>
      </c>
    </row>
    <row r="979" spans="2:8">
      <c r="B979" s="293">
        <v>44265</v>
      </c>
      <c r="C979" s="311" t="s">
        <v>3256</v>
      </c>
      <c r="D979" s="311" t="s">
        <v>3257</v>
      </c>
      <c r="E979" s="311" t="s">
        <v>3125</v>
      </c>
      <c r="F979" s="311" t="s">
        <v>3258</v>
      </c>
      <c r="G979" s="311">
        <v>13207045</v>
      </c>
      <c r="H979" s="311" t="s">
        <v>85</v>
      </c>
    </row>
    <row r="980" spans="2:8">
      <c r="B980" s="293">
        <v>44264</v>
      </c>
      <c r="C980" s="311" t="s">
        <v>3150</v>
      </c>
      <c r="D980" s="311" t="s">
        <v>3259</v>
      </c>
      <c r="E980" s="311" t="s">
        <v>3260</v>
      </c>
      <c r="F980" s="311" t="s">
        <v>3123</v>
      </c>
      <c r="G980" s="311">
        <v>20611697</v>
      </c>
      <c r="H980" s="311" t="s">
        <v>85</v>
      </c>
    </row>
    <row r="981" spans="2:8">
      <c r="B981" s="293">
        <v>44263</v>
      </c>
      <c r="C981" s="311" t="s">
        <v>3261</v>
      </c>
      <c r="D981" s="311" t="s">
        <v>3137</v>
      </c>
      <c r="E981" s="311" t="s">
        <v>3123</v>
      </c>
      <c r="F981" s="311" t="s">
        <v>3241</v>
      </c>
      <c r="G981" s="311">
        <v>28163362</v>
      </c>
      <c r="H981" s="311" t="s">
        <v>85</v>
      </c>
    </row>
    <row r="982" spans="2:8">
      <c r="B982" s="293">
        <v>44260</v>
      </c>
      <c r="C982" s="311" t="s">
        <v>3129</v>
      </c>
      <c r="D982" s="311" t="s">
        <v>3138</v>
      </c>
      <c r="E982" s="311" t="s">
        <v>3262</v>
      </c>
      <c r="F982" s="311" t="s">
        <v>3232</v>
      </c>
      <c r="G982" s="311">
        <v>24778407</v>
      </c>
      <c r="H982" s="311" t="s">
        <v>85</v>
      </c>
    </row>
    <row r="983" spans="2:8">
      <c r="B983" s="293">
        <v>44259</v>
      </c>
      <c r="C983" s="311" t="s">
        <v>3110</v>
      </c>
      <c r="D983" s="311" t="s">
        <v>3111</v>
      </c>
      <c r="E983" s="311" t="s">
        <v>3127</v>
      </c>
      <c r="F983" s="311" t="s">
        <v>3263</v>
      </c>
      <c r="G983" s="311">
        <v>28057179</v>
      </c>
      <c r="H983" s="311" t="s">
        <v>85</v>
      </c>
    </row>
    <row r="984" spans="2:8">
      <c r="B984" s="293">
        <v>44258</v>
      </c>
      <c r="C984" s="311" t="s">
        <v>3264</v>
      </c>
      <c r="D984" s="311" t="s">
        <v>3014</v>
      </c>
      <c r="E984" s="311" t="s">
        <v>3109</v>
      </c>
      <c r="F984" s="311" t="s">
        <v>3019</v>
      </c>
      <c r="G984" s="311">
        <v>31702057</v>
      </c>
      <c r="H984" s="311" t="s">
        <v>85</v>
      </c>
    </row>
    <row r="985" spans="2:8">
      <c r="B985" s="293">
        <v>44257</v>
      </c>
      <c r="C985" s="311" t="s">
        <v>3265</v>
      </c>
      <c r="D985" s="311" t="s">
        <v>3266</v>
      </c>
      <c r="E985" s="311" t="s">
        <v>3227</v>
      </c>
      <c r="F985" s="311" t="s">
        <v>3267</v>
      </c>
      <c r="G985" s="311">
        <v>53649872</v>
      </c>
      <c r="H985" s="311" t="s">
        <v>85</v>
      </c>
    </row>
    <row r="986" spans="2:8">
      <c r="B986" s="293">
        <v>44256</v>
      </c>
      <c r="C986" s="311" t="s">
        <v>3123</v>
      </c>
      <c r="D986" s="311" t="s">
        <v>3268</v>
      </c>
      <c r="E986" s="311" t="s">
        <v>3269</v>
      </c>
      <c r="F986" s="311" t="s">
        <v>3265</v>
      </c>
      <c r="G986" s="311">
        <v>27205189</v>
      </c>
      <c r="H986" s="311" t="s">
        <v>85</v>
      </c>
    </row>
    <row r="987" spans="2:8">
      <c r="B987" s="293">
        <v>44253</v>
      </c>
      <c r="C987" s="311" t="s">
        <v>3270</v>
      </c>
      <c r="D987" s="311" t="s">
        <v>3121</v>
      </c>
      <c r="E987" s="311" t="s">
        <v>3271</v>
      </c>
      <c r="F987" s="311" t="s">
        <v>3272</v>
      </c>
      <c r="G987" s="311">
        <v>67331805</v>
      </c>
      <c r="H987" s="311" t="s">
        <v>85</v>
      </c>
    </row>
    <row r="988" spans="2:8">
      <c r="B988" s="293">
        <v>44252</v>
      </c>
      <c r="C988" s="311" t="s">
        <v>3182</v>
      </c>
      <c r="D988" s="311" t="s">
        <v>3124</v>
      </c>
      <c r="E988" s="311" t="s">
        <v>3188</v>
      </c>
      <c r="F988" s="311" t="s">
        <v>3151</v>
      </c>
      <c r="G988" s="311">
        <v>68361756</v>
      </c>
      <c r="H988" s="311" t="s">
        <v>85</v>
      </c>
    </row>
    <row r="989" spans="2:8">
      <c r="B989" s="293">
        <v>44251</v>
      </c>
      <c r="C989" s="311" t="s">
        <v>3273</v>
      </c>
      <c r="D989" s="311" t="s">
        <v>3214</v>
      </c>
      <c r="E989" s="311" t="s">
        <v>3274</v>
      </c>
      <c r="F989" s="311" t="s">
        <v>3249</v>
      </c>
      <c r="G989" s="311">
        <v>16153025</v>
      </c>
      <c r="H989" s="311" t="s">
        <v>85</v>
      </c>
    </row>
    <row r="990" spans="2:8">
      <c r="B990" s="293">
        <v>44250</v>
      </c>
      <c r="C990" s="311" t="s">
        <v>3181</v>
      </c>
      <c r="D990" s="311" t="s">
        <v>3275</v>
      </c>
      <c r="E990" s="311" t="s">
        <v>3276</v>
      </c>
      <c r="F990" s="311" t="s">
        <v>3277</v>
      </c>
      <c r="G990" s="311">
        <v>31233104</v>
      </c>
      <c r="H990" s="311" t="s">
        <v>85</v>
      </c>
    </row>
    <row r="991" spans="2:8">
      <c r="B991" s="293">
        <v>44249</v>
      </c>
      <c r="C991" s="311" t="s">
        <v>3168</v>
      </c>
      <c r="D991" s="311" t="s">
        <v>3223</v>
      </c>
      <c r="E991" s="311" t="s">
        <v>3172</v>
      </c>
      <c r="F991" s="311" t="s">
        <v>3177</v>
      </c>
      <c r="G991" s="311">
        <v>30636415</v>
      </c>
      <c r="H991" s="311" t="s">
        <v>85</v>
      </c>
    </row>
    <row r="992" spans="2:8">
      <c r="B992" s="293">
        <v>44246</v>
      </c>
      <c r="C992" s="311" t="s">
        <v>3278</v>
      </c>
      <c r="D992" s="311" t="s">
        <v>3279</v>
      </c>
      <c r="E992" s="311" t="s">
        <v>3172</v>
      </c>
      <c r="F992" s="311" t="s">
        <v>3235</v>
      </c>
      <c r="G992" s="311">
        <v>61069583</v>
      </c>
      <c r="H992" s="311" t="s">
        <v>85</v>
      </c>
    </row>
    <row r="993" spans="2:8">
      <c r="B993" s="293">
        <v>44245</v>
      </c>
      <c r="C993" s="311" t="s">
        <v>3280</v>
      </c>
      <c r="D993" s="311" t="s">
        <v>3175</v>
      </c>
      <c r="E993" s="311" t="s">
        <v>3281</v>
      </c>
      <c r="F993" s="311" t="s">
        <v>3277</v>
      </c>
      <c r="G993" s="311">
        <v>50705280</v>
      </c>
      <c r="H993" s="311" t="s">
        <v>85</v>
      </c>
    </row>
    <row r="994" spans="2:8">
      <c r="B994" s="293">
        <v>44244</v>
      </c>
      <c r="C994" s="311" t="s">
        <v>3282</v>
      </c>
      <c r="D994" s="311" t="s">
        <v>3283</v>
      </c>
      <c r="E994" s="311" t="s">
        <v>3284</v>
      </c>
      <c r="F994" s="311" t="s">
        <v>3285</v>
      </c>
      <c r="G994" s="311">
        <v>28774857</v>
      </c>
      <c r="H994" s="311" t="s">
        <v>85</v>
      </c>
    </row>
    <row r="995" spans="2:8">
      <c r="B995" s="293">
        <v>44243</v>
      </c>
      <c r="C995" s="311" t="s">
        <v>3286</v>
      </c>
      <c r="D995" s="311" t="s">
        <v>3287</v>
      </c>
      <c r="E995" s="311" t="s">
        <v>3288</v>
      </c>
      <c r="F995" s="311" t="s">
        <v>3187</v>
      </c>
      <c r="G995" s="311">
        <v>32865663</v>
      </c>
      <c r="H995" s="311" t="s">
        <v>85</v>
      </c>
    </row>
    <row r="996" spans="2:8">
      <c r="B996" s="293">
        <v>44242</v>
      </c>
      <c r="C996" s="311" t="s">
        <v>3289</v>
      </c>
      <c r="D996" s="311" t="s">
        <v>3290</v>
      </c>
      <c r="E996" s="311" t="s">
        <v>3291</v>
      </c>
      <c r="F996" s="311" t="s">
        <v>3292</v>
      </c>
      <c r="G996" s="311">
        <v>12574055</v>
      </c>
      <c r="H996" s="311" t="s">
        <v>85</v>
      </c>
    </row>
    <row r="997" spans="2:8">
      <c r="B997" s="293">
        <v>44239</v>
      </c>
      <c r="C997" s="311" t="s">
        <v>3293</v>
      </c>
      <c r="D997" s="311" t="s">
        <v>3294</v>
      </c>
      <c r="E997" s="311" t="s">
        <v>3295</v>
      </c>
      <c r="F997" s="311" t="s">
        <v>3296</v>
      </c>
      <c r="G997" s="311">
        <v>21660998</v>
      </c>
      <c r="H997" s="311" t="s">
        <v>85</v>
      </c>
    </row>
    <row r="998" spans="2:8">
      <c r="B998" s="310">
        <v>44238</v>
      </c>
      <c r="C998" s="312" t="s">
        <v>3294</v>
      </c>
      <c r="D998" s="312" t="s">
        <v>3294</v>
      </c>
      <c r="E998" s="312" t="s">
        <v>3297</v>
      </c>
      <c r="F998" s="312" t="s">
        <v>3298</v>
      </c>
      <c r="G998" s="312">
        <v>18452535</v>
      </c>
      <c r="H998" s="312" t="s">
        <v>1824</v>
      </c>
    </row>
    <row r="999" spans="2:8">
      <c r="B999" s="293">
        <v>44237</v>
      </c>
      <c r="C999" s="311" t="s">
        <v>3299</v>
      </c>
      <c r="D999" s="311" t="s">
        <v>3300</v>
      </c>
      <c r="E999" s="311" t="s">
        <v>3301</v>
      </c>
      <c r="F999" s="311" t="s">
        <v>3302</v>
      </c>
      <c r="G999" s="311">
        <v>19070866</v>
      </c>
      <c r="H999" s="311" t="s">
        <v>85</v>
      </c>
    </row>
    <row r="1000" spans="2:8">
      <c r="B1000" s="293">
        <v>44236</v>
      </c>
      <c r="C1000" s="311" t="s">
        <v>3303</v>
      </c>
      <c r="D1000" s="311" t="s">
        <v>3304</v>
      </c>
      <c r="E1000" s="311" t="s">
        <v>3305</v>
      </c>
      <c r="F1000" s="311" t="s">
        <v>3306</v>
      </c>
      <c r="G1000" s="311">
        <v>28074809</v>
      </c>
      <c r="H1000" s="311" t="s">
        <v>85</v>
      </c>
    </row>
    <row r="1001" spans="2:8">
      <c r="B1001" s="293">
        <v>44235</v>
      </c>
      <c r="C1001" s="311" t="s">
        <v>3307</v>
      </c>
      <c r="D1001" s="311" t="s">
        <v>3308</v>
      </c>
      <c r="E1001" s="311" t="s">
        <v>3309</v>
      </c>
      <c r="F1001" s="311" t="s">
        <v>3310</v>
      </c>
      <c r="G1001" s="311">
        <v>53737961</v>
      </c>
      <c r="H1001" s="311" t="s">
        <v>85</v>
      </c>
    </row>
    <row r="1002" spans="2:8">
      <c r="B1002" s="293">
        <v>44232</v>
      </c>
      <c r="C1002" s="311" t="s">
        <v>3303</v>
      </c>
      <c r="D1002" s="311" t="s">
        <v>3311</v>
      </c>
      <c r="E1002" s="311" t="s">
        <v>3292</v>
      </c>
      <c r="F1002" s="311" t="s">
        <v>3305</v>
      </c>
      <c r="G1002" s="311">
        <v>54911202</v>
      </c>
      <c r="H1002" s="311" t="s">
        <v>85</v>
      </c>
    </row>
    <row r="1003" spans="2:8">
      <c r="B1003" s="293">
        <v>44231</v>
      </c>
      <c r="C1003" s="311" t="s">
        <v>3312</v>
      </c>
      <c r="D1003" s="311" t="s">
        <v>3313</v>
      </c>
      <c r="E1003" s="311" t="s">
        <v>3314</v>
      </c>
      <c r="F1003" s="311" t="s">
        <v>3315</v>
      </c>
      <c r="G1003" s="311">
        <v>39264443</v>
      </c>
      <c r="H1003" s="311" t="s">
        <v>85</v>
      </c>
    </row>
    <row r="1004" spans="2:8">
      <c r="B1004" s="293">
        <v>44230</v>
      </c>
      <c r="C1004" s="311" t="s">
        <v>3316</v>
      </c>
      <c r="D1004" s="311" t="s">
        <v>3317</v>
      </c>
      <c r="E1004" s="311" t="s">
        <v>3318</v>
      </c>
      <c r="F1004" s="311" t="s">
        <v>3319</v>
      </c>
      <c r="G1004" s="311">
        <v>31420256</v>
      </c>
      <c r="H1004" s="311" t="s">
        <v>85</v>
      </c>
    </row>
    <row r="1005" spans="2:8">
      <c r="B1005" s="293">
        <v>44229</v>
      </c>
      <c r="C1005" s="311" t="s">
        <v>3320</v>
      </c>
      <c r="D1005" s="311" t="s">
        <v>3321</v>
      </c>
      <c r="E1005" s="311" t="s">
        <v>3320</v>
      </c>
      <c r="F1005" s="311" t="s">
        <v>3322</v>
      </c>
      <c r="G1005" s="311">
        <v>29279584</v>
      </c>
      <c r="H1005" s="311" t="s">
        <v>85</v>
      </c>
    </row>
    <row r="1006" spans="2:8">
      <c r="B1006" s="293">
        <v>44228</v>
      </c>
      <c r="C1006" s="311" t="s">
        <v>3323</v>
      </c>
      <c r="D1006" s="311" t="s">
        <v>3324</v>
      </c>
      <c r="E1006" s="311" t="s">
        <v>3325</v>
      </c>
      <c r="F1006" s="311" t="s">
        <v>3326</v>
      </c>
      <c r="G1006" s="311">
        <v>29033297</v>
      </c>
      <c r="H1006" s="311" t="s">
        <v>85</v>
      </c>
    </row>
    <row r="1007" spans="2:8">
      <c r="B1007" s="293">
        <v>44225</v>
      </c>
      <c r="C1007" s="311" t="s">
        <v>3326</v>
      </c>
      <c r="D1007" s="311" t="s">
        <v>3327</v>
      </c>
      <c r="E1007" s="311" t="s">
        <v>3328</v>
      </c>
      <c r="F1007" s="311" t="s">
        <v>3329</v>
      </c>
      <c r="G1007" s="311">
        <v>36962884</v>
      </c>
      <c r="H1007" s="311" t="s">
        <v>85</v>
      </c>
    </row>
    <row r="1008" spans="2:8">
      <c r="B1008" s="293">
        <v>44224</v>
      </c>
      <c r="C1008" s="311" t="s">
        <v>3330</v>
      </c>
      <c r="D1008" s="311" t="s">
        <v>3331</v>
      </c>
      <c r="E1008" s="311" t="s">
        <v>3332</v>
      </c>
      <c r="F1008" s="311" t="s">
        <v>3333</v>
      </c>
      <c r="G1008" s="311">
        <v>32227832</v>
      </c>
      <c r="H1008" s="311" t="s">
        <v>85</v>
      </c>
    </row>
    <row r="1009" spans="2:8">
      <c r="B1009" s="293">
        <v>44223</v>
      </c>
      <c r="C1009" s="311" t="s">
        <v>3334</v>
      </c>
      <c r="D1009" s="311" t="s">
        <v>3335</v>
      </c>
      <c r="E1009" s="311" t="s">
        <v>3330</v>
      </c>
      <c r="F1009" s="311" t="s">
        <v>3336</v>
      </c>
      <c r="G1009" s="311">
        <v>22812859</v>
      </c>
      <c r="H1009" s="311" t="s">
        <v>85</v>
      </c>
    </row>
    <row r="1010" spans="2:8">
      <c r="B1010" s="293">
        <v>44221</v>
      </c>
      <c r="C1010" s="311" t="s">
        <v>3337</v>
      </c>
      <c r="D1010" s="311" t="s">
        <v>3338</v>
      </c>
      <c r="E1010" s="311" t="s">
        <v>3339</v>
      </c>
      <c r="F1010" s="311" t="s">
        <v>3340</v>
      </c>
      <c r="G1010" s="311">
        <v>18599824</v>
      </c>
      <c r="H1010" s="311" t="s">
        <v>85</v>
      </c>
    </row>
    <row r="1011" spans="2:8">
      <c r="B1011" s="293">
        <v>44218</v>
      </c>
      <c r="C1011" s="311" t="s">
        <v>3341</v>
      </c>
      <c r="D1011" s="311" t="s">
        <v>3342</v>
      </c>
      <c r="E1011" s="311" t="s">
        <v>3320</v>
      </c>
      <c r="F1011" s="311" t="s">
        <v>3343</v>
      </c>
      <c r="G1011" s="311">
        <v>26029669</v>
      </c>
      <c r="H1011" s="311" t="s">
        <v>85</v>
      </c>
    </row>
    <row r="1012" spans="2:8">
      <c r="B1012" s="293">
        <v>44217</v>
      </c>
      <c r="C1012" s="311" t="s">
        <v>3344</v>
      </c>
      <c r="D1012" s="311" t="s">
        <v>3345</v>
      </c>
      <c r="E1012" s="311" t="s">
        <v>3346</v>
      </c>
      <c r="F1012" s="311" t="s">
        <v>3309</v>
      </c>
      <c r="G1012" s="311">
        <v>22667011</v>
      </c>
      <c r="H1012" s="311" t="s">
        <v>85</v>
      </c>
    </row>
    <row r="1013" spans="2:8">
      <c r="B1013" s="293">
        <v>44216</v>
      </c>
      <c r="C1013" s="311" t="s">
        <v>3347</v>
      </c>
      <c r="D1013" s="311" t="s">
        <v>3290</v>
      </c>
      <c r="E1013" s="311" t="s">
        <v>3348</v>
      </c>
      <c r="F1013" s="311" t="s">
        <v>3349</v>
      </c>
      <c r="G1013" s="311">
        <v>25599184</v>
      </c>
      <c r="H1013" s="311" t="s">
        <v>85</v>
      </c>
    </row>
    <row r="1014" spans="2:8">
      <c r="B1014" s="293">
        <v>44215</v>
      </c>
      <c r="C1014" s="311" t="s">
        <v>3348</v>
      </c>
      <c r="D1014" s="311" t="s">
        <v>3350</v>
      </c>
      <c r="E1014" s="311" t="s">
        <v>3351</v>
      </c>
      <c r="F1014" s="311" t="s">
        <v>3352</v>
      </c>
      <c r="G1014" s="311">
        <v>22934496</v>
      </c>
      <c r="H1014" s="311" t="s">
        <v>85</v>
      </c>
    </row>
    <row r="1015" spans="2:8">
      <c r="B1015" s="293">
        <v>44214</v>
      </c>
      <c r="C1015" s="311" t="s">
        <v>3353</v>
      </c>
      <c r="D1015" s="311" t="s">
        <v>3354</v>
      </c>
      <c r="E1015" s="311" t="s">
        <v>3355</v>
      </c>
      <c r="F1015" s="311" t="s">
        <v>3351</v>
      </c>
      <c r="G1015" s="311">
        <v>23613664</v>
      </c>
      <c r="H1015" s="311" t="s">
        <v>85</v>
      </c>
    </row>
    <row r="1016" spans="2:8">
      <c r="B1016" s="293">
        <v>44211</v>
      </c>
      <c r="C1016" s="311" t="s">
        <v>3356</v>
      </c>
      <c r="D1016" s="311" t="s">
        <v>3357</v>
      </c>
      <c r="E1016" s="311" t="s">
        <v>3358</v>
      </c>
      <c r="F1016" s="311" t="s">
        <v>3353</v>
      </c>
      <c r="G1016" s="311">
        <v>24067229</v>
      </c>
      <c r="H1016" s="311" t="s">
        <v>85</v>
      </c>
    </row>
    <row r="1017" spans="2:8">
      <c r="B1017" s="293">
        <v>44210</v>
      </c>
      <c r="C1017" s="311" t="s">
        <v>3359</v>
      </c>
      <c r="D1017" s="311" t="s">
        <v>3360</v>
      </c>
      <c r="E1017" s="311" t="s">
        <v>3200</v>
      </c>
      <c r="F1017" s="311" t="s">
        <v>3361</v>
      </c>
      <c r="G1017" s="311">
        <v>29301114</v>
      </c>
      <c r="H1017" s="311" t="s">
        <v>85</v>
      </c>
    </row>
    <row r="1018" spans="2:8">
      <c r="B1018" s="293">
        <v>44209</v>
      </c>
      <c r="C1018" s="311" t="s">
        <v>3362</v>
      </c>
      <c r="D1018" s="311" t="s">
        <v>3363</v>
      </c>
      <c r="E1018" s="311" t="s">
        <v>3364</v>
      </c>
      <c r="F1018" s="311" t="s">
        <v>3365</v>
      </c>
      <c r="G1018" s="311">
        <v>49236964</v>
      </c>
      <c r="H1018" s="311" t="s">
        <v>85</v>
      </c>
    </row>
    <row r="1019" spans="2:8">
      <c r="B1019" s="293">
        <v>44208</v>
      </c>
      <c r="C1019" s="311" t="s">
        <v>3366</v>
      </c>
      <c r="D1019" s="311" t="s">
        <v>3367</v>
      </c>
      <c r="E1019" s="311" t="s">
        <v>3349</v>
      </c>
      <c r="F1019" s="311" t="s">
        <v>3364</v>
      </c>
      <c r="G1019" s="311">
        <v>24262426</v>
      </c>
      <c r="H1019" s="311" t="s">
        <v>85</v>
      </c>
    </row>
    <row r="1020" spans="2:8">
      <c r="B1020" s="293">
        <v>44207</v>
      </c>
      <c r="C1020" s="311" t="s">
        <v>3368</v>
      </c>
      <c r="D1020" s="311" t="s">
        <v>3369</v>
      </c>
      <c r="E1020" s="311" t="s">
        <v>3344</v>
      </c>
      <c r="F1020" s="311" t="s">
        <v>3366</v>
      </c>
      <c r="G1020" s="311">
        <v>22036573</v>
      </c>
      <c r="H1020" s="311" t="s">
        <v>85</v>
      </c>
    </row>
    <row r="1021" spans="2:8">
      <c r="B1021" s="293">
        <v>44204</v>
      </c>
      <c r="C1021" s="311" t="s">
        <v>3370</v>
      </c>
      <c r="D1021" s="311" t="s">
        <v>3300</v>
      </c>
      <c r="E1021" s="311" t="s">
        <v>3371</v>
      </c>
      <c r="F1021" s="311" t="s">
        <v>3364</v>
      </c>
      <c r="G1021" s="311">
        <v>43240591</v>
      </c>
      <c r="H1021" s="311" t="s">
        <v>85</v>
      </c>
    </row>
    <row r="1022" spans="2:8">
      <c r="B1022" s="293">
        <v>44203</v>
      </c>
      <c r="C1022" s="311" t="s">
        <v>3317</v>
      </c>
      <c r="D1022" s="311" t="s">
        <v>3372</v>
      </c>
      <c r="E1022" s="311" t="s">
        <v>3373</v>
      </c>
      <c r="F1022" s="311" t="s">
        <v>3314</v>
      </c>
      <c r="G1022" s="311">
        <v>24999580</v>
      </c>
      <c r="H1022" s="311" t="s">
        <v>85</v>
      </c>
    </row>
    <row r="1023" spans="2:8">
      <c r="B1023" s="293">
        <v>44202</v>
      </c>
      <c r="C1023" s="311" t="s">
        <v>3348</v>
      </c>
      <c r="D1023" s="311" t="s">
        <v>3366</v>
      </c>
      <c r="E1023" s="311" t="s">
        <v>3374</v>
      </c>
      <c r="F1023" s="311" t="s">
        <v>3375</v>
      </c>
      <c r="G1023" s="311">
        <v>21952878</v>
      </c>
      <c r="H1023" s="311" t="s">
        <v>85</v>
      </c>
    </row>
    <row r="1024" spans="2:8">
      <c r="B1024" s="293">
        <v>44201</v>
      </c>
      <c r="C1024" s="311" t="s">
        <v>3376</v>
      </c>
      <c r="D1024" s="311" t="s">
        <v>3376</v>
      </c>
      <c r="E1024" s="311" t="s">
        <v>3314</v>
      </c>
      <c r="F1024" s="311" t="s">
        <v>3370</v>
      </c>
      <c r="G1024" s="311">
        <v>23510160</v>
      </c>
      <c r="H1024" s="311" t="s">
        <v>85</v>
      </c>
    </row>
    <row r="1025" spans="2:8">
      <c r="B1025" s="293">
        <v>44200</v>
      </c>
      <c r="C1025" s="311" t="s">
        <v>3377</v>
      </c>
      <c r="D1025" s="311" t="s">
        <v>3299</v>
      </c>
      <c r="E1025" s="311" t="s">
        <v>3372</v>
      </c>
      <c r="F1025" s="311" t="s">
        <v>3315</v>
      </c>
      <c r="G1025" s="311">
        <v>22325584</v>
      </c>
      <c r="H1025" s="311" t="s">
        <v>85</v>
      </c>
    </row>
    <row r="1026" spans="2:8">
      <c r="B1026" s="293">
        <v>44197</v>
      </c>
      <c r="C1026" s="311" t="s">
        <v>3306</v>
      </c>
      <c r="D1026" s="311" t="s">
        <v>3313</v>
      </c>
      <c r="E1026" s="311" t="s">
        <v>3378</v>
      </c>
      <c r="F1026" s="311" t="s">
        <v>3315</v>
      </c>
      <c r="G1026" s="311">
        <v>13493039</v>
      </c>
      <c r="H1026" s="311" t="s">
        <v>85</v>
      </c>
    </row>
    <row r="1027" spans="2:8">
      <c r="B1027" s="293">
        <v>44196</v>
      </c>
      <c r="C1027" s="311" t="s">
        <v>3317</v>
      </c>
      <c r="D1027" s="311" t="s">
        <v>3362</v>
      </c>
      <c r="E1027" s="311" t="s">
        <v>3348</v>
      </c>
      <c r="F1027" s="311" t="s">
        <v>3379</v>
      </c>
      <c r="G1027" s="311">
        <v>50363279</v>
      </c>
      <c r="H1027" s="311" t="s">
        <v>85</v>
      </c>
    </row>
    <row r="1028" spans="2:8">
      <c r="B1028" s="293">
        <v>44195</v>
      </c>
      <c r="C1028" s="311" t="s">
        <v>3366</v>
      </c>
      <c r="D1028" s="311" t="s">
        <v>3352</v>
      </c>
      <c r="E1028" s="311" t="s">
        <v>3380</v>
      </c>
      <c r="F1028" s="311" t="s">
        <v>3381</v>
      </c>
      <c r="G1028" s="311">
        <v>30281285</v>
      </c>
      <c r="H1028" s="311" t="s">
        <v>85</v>
      </c>
    </row>
    <row r="1029" spans="2:8">
      <c r="B1029" s="293">
        <v>44194</v>
      </c>
      <c r="C1029" s="311" t="s">
        <v>3300</v>
      </c>
      <c r="D1029" s="311" t="s">
        <v>3382</v>
      </c>
      <c r="E1029" s="311" t="s">
        <v>3383</v>
      </c>
      <c r="F1029" s="311" t="s">
        <v>3384</v>
      </c>
      <c r="G1029" s="311">
        <v>23647197</v>
      </c>
      <c r="H1029" s="311" t="s">
        <v>85</v>
      </c>
    </row>
    <row r="1030" spans="2:8">
      <c r="B1030" s="293">
        <v>44193</v>
      </c>
      <c r="C1030" s="311" t="s">
        <v>3350</v>
      </c>
      <c r="D1030" s="311" t="s">
        <v>3385</v>
      </c>
      <c r="E1030" s="311" t="s">
        <v>3299</v>
      </c>
      <c r="F1030" s="311" t="s">
        <v>3353</v>
      </c>
      <c r="G1030" s="311">
        <v>15454893</v>
      </c>
      <c r="H1030" s="311" t="s">
        <v>85</v>
      </c>
    </row>
    <row r="1031" spans="2:8">
      <c r="B1031" s="293">
        <v>44189</v>
      </c>
      <c r="C1031" s="311" t="s">
        <v>3386</v>
      </c>
      <c r="D1031" s="311" t="s">
        <v>3387</v>
      </c>
      <c r="E1031" s="311" t="s">
        <v>3366</v>
      </c>
      <c r="F1031" s="311" t="s">
        <v>3306</v>
      </c>
      <c r="G1031" s="311">
        <v>23052394</v>
      </c>
      <c r="H1031" s="311" t="s">
        <v>85</v>
      </c>
    </row>
    <row r="1032" spans="2:8">
      <c r="B1032" s="293">
        <v>44188</v>
      </c>
      <c r="C1032" s="311" t="s">
        <v>3315</v>
      </c>
      <c r="D1032" s="311" t="s">
        <v>3388</v>
      </c>
      <c r="E1032" s="311" t="s">
        <v>3389</v>
      </c>
      <c r="F1032" s="311" t="s">
        <v>3390</v>
      </c>
      <c r="G1032" s="311">
        <v>17602151</v>
      </c>
      <c r="H1032" s="311" t="s">
        <v>85</v>
      </c>
    </row>
    <row r="1033" spans="2:8">
      <c r="B1033" s="293">
        <v>44187</v>
      </c>
      <c r="C1033" s="311" t="s">
        <v>3371</v>
      </c>
      <c r="D1033" s="311" t="s">
        <v>3391</v>
      </c>
      <c r="E1033" s="311" t="s">
        <v>3342</v>
      </c>
      <c r="F1033" s="311" t="s">
        <v>3392</v>
      </c>
      <c r="G1033" s="311">
        <v>29181188</v>
      </c>
      <c r="H1033" s="311" t="s">
        <v>85</v>
      </c>
    </row>
    <row r="1034" spans="2:8">
      <c r="B1034" s="293">
        <v>44186</v>
      </c>
      <c r="C1034" s="311" t="s">
        <v>3359</v>
      </c>
      <c r="D1034" s="311" t="s">
        <v>3393</v>
      </c>
      <c r="E1034" s="311" t="s">
        <v>3394</v>
      </c>
      <c r="F1034" s="311" t="s">
        <v>3395</v>
      </c>
      <c r="G1034" s="311">
        <v>34210970</v>
      </c>
      <c r="H1034" s="311" t="s">
        <v>85</v>
      </c>
    </row>
    <row r="1035" spans="2:8">
      <c r="B1035" s="293">
        <v>44183</v>
      </c>
      <c r="C1035" s="311" t="s">
        <v>3172</v>
      </c>
      <c r="D1035" s="311" t="s">
        <v>3396</v>
      </c>
      <c r="E1035" s="311" t="s">
        <v>3397</v>
      </c>
      <c r="F1035" s="311" t="s">
        <v>3398</v>
      </c>
      <c r="G1035" s="311">
        <v>33596568</v>
      </c>
      <c r="H1035" s="311" t="s">
        <v>85</v>
      </c>
    </row>
    <row r="1036" spans="2:8">
      <c r="B1036" s="293">
        <v>44182</v>
      </c>
      <c r="C1036" s="311" t="s">
        <v>3399</v>
      </c>
      <c r="D1036" s="311" t="s">
        <v>3399</v>
      </c>
      <c r="E1036" s="311" t="s">
        <v>3400</v>
      </c>
      <c r="F1036" s="311" t="s">
        <v>3401</v>
      </c>
      <c r="G1036" s="311">
        <v>16840984</v>
      </c>
      <c r="H1036" s="311" t="s">
        <v>85</v>
      </c>
    </row>
    <row r="1037" spans="2:8">
      <c r="B1037" s="293">
        <v>44181</v>
      </c>
      <c r="C1037" s="311" t="s">
        <v>3402</v>
      </c>
      <c r="D1037" s="311" t="s">
        <v>3403</v>
      </c>
      <c r="E1037" s="311" t="s">
        <v>3172</v>
      </c>
      <c r="F1037" s="311" t="s">
        <v>3404</v>
      </c>
      <c r="G1037" s="311">
        <v>25184934</v>
      </c>
      <c r="H1037" s="311" t="s">
        <v>85</v>
      </c>
    </row>
    <row r="1038" spans="2:8">
      <c r="B1038" s="293">
        <v>44180</v>
      </c>
      <c r="C1038" s="311" t="s">
        <v>3405</v>
      </c>
      <c r="D1038" s="311" t="s">
        <v>3249</v>
      </c>
      <c r="E1038" s="311" t="s">
        <v>3397</v>
      </c>
      <c r="F1038" s="311" t="s">
        <v>3406</v>
      </c>
      <c r="G1038" s="311">
        <v>52215593</v>
      </c>
      <c r="H1038" s="311" t="s">
        <v>85</v>
      </c>
    </row>
    <row r="1039" spans="2:8">
      <c r="B1039" s="293">
        <v>44179</v>
      </c>
      <c r="C1039" s="311" t="s">
        <v>3407</v>
      </c>
      <c r="D1039" s="311" t="s">
        <v>3408</v>
      </c>
      <c r="E1039" s="311" t="s">
        <v>3409</v>
      </c>
      <c r="F1039" s="311" t="s">
        <v>3410</v>
      </c>
      <c r="G1039" s="311">
        <v>45802433</v>
      </c>
      <c r="H1039" s="311" t="s">
        <v>85</v>
      </c>
    </row>
    <row r="1040" spans="2:8">
      <c r="B1040" s="293">
        <v>44176</v>
      </c>
      <c r="C1040" s="311" t="s">
        <v>3411</v>
      </c>
      <c r="D1040" s="311" t="s">
        <v>3412</v>
      </c>
      <c r="E1040" s="311" t="s">
        <v>3413</v>
      </c>
      <c r="F1040" s="311" t="s">
        <v>3414</v>
      </c>
      <c r="G1040" s="311">
        <v>63463638</v>
      </c>
      <c r="H1040" s="311" t="s">
        <v>85</v>
      </c>
    </row>
    <row r="1041" spans="2:8">
      <c r="B1041" s="293">
        <v>44175</v>
      </c>
      <c r="C1041" s="311" t="s">
        <v>3376</v>
      </c>
      <c r="D1041" s="311" t="s">
        <v>3379</v>
      </c>
      <c r="E1041" s="311" t="s">
        <v>3342</v>
      </c>
      <c r="F1041" s="311" t="s">
        <v>3415</v>
      </c>
      <c r="G1041" s="311">
        <v>25985382</v>
      </c>
      <c r="H1041" s="311" t="s">
        <v>85</v>
      </c>
    </row>
    <row r="1042" spans="2:8">
      <c r="B1042" s="293">
        <v>44174</v>
      </c>
      <c r="C1042" s="311" t="s">
        <v>3416</v>
      </c>
      <c r="D1042" s="311" t="s">
        <v>3358</v>
      </c>
      <c r="E1042" s="311" t="s">
        <v>3411</v>
      </c>
      <c r="F1042" s="311" t="s">
        <v>3349</v>
      </c>
      <c r="G1042" s="311">
        <v>24061383</v>
      </c>
      <c r="H1042" s="311" t="s">
        <v>85</v>
      </c>
    </row>
    <row r="1043" spans="2:8">
      <c r="B1043" s="293">
        <v>44173</v>
      </c>
      <c r="C1043" s="311" t="s">
        <v>3417</v>
      </c>
      <c r="D1043" s="311" t="s">
        <v>3350</v>
      </c>
      <c r="E1043" s="311" t="s">
        <v>3389</v>
      </c>
      <c r="F1043" s="311" t="s">
        <v>3380</v>
      </c>
      <c r="G1043" s="311">
        <v>30386160</v>
      </c>
      <c r="H1043" s="311" t="s">
        <v>85</v>
      </c>
    </row>
    <row r="1044" spans="2:8">
      <c r="B1044" s="293">
        <v>44172</v>
      </c>
      <c r="C1044" s="311" t="s">
        <v>3366</v>
      </c>
      <c r="D1044" s="311" t="s">
        <v>3418</v>
      </c>
      <c r="E1044" s="311" t="s">
        <v>3344</v>
      </c>
      <c r="F1044" s="311" t="s">
        <v>3377</v>
      </c>
      <c r="G1044" s="311">
        <v>27049393</v>
      </c>
      <c r="H1044" s="311" t="s">
        <v>85</v>
      </c>
    </row>
    <row r="1045" spans="2:8">
      <c r="B1045" s="293">
        <v>44169</v>
      </c>
      <c r="C1045" s="311" t="s">
        <v>3419</v>
      </c>
      <c r="D1045" s="311" t="s">
        <v>3391</v>
      </c>
      <c r="E1045" s="311" t="s">
        <v>3395</v>
      </c>
      <c r="F1045" s="311" t="s">
        <v>3390</v>
      </c>
      <c r="G1045" s="311">
        <v>34813873</v>
      </c>
      <c r="H1045" s="311" t="s">
        <v>85</v>
      </c>
    </row>
    <row r="1046" spans="2:8">
      <c r="B1046" s="293">
        <v>44168</v>
      </c>
      <c r="C1046" s="311" t="s">
        <v>3420</v>
      </c>
      <c r="D1046" s="311" t="s">
        <v>3345</v>
      </c>
      <c r="E1046" s="311" t="s">
        <v>3338</v>
      </c>
      <c r="F1046" s="311" t="s">
        <v>3390</v>
      </c>
      <c r="G1046" s="311">
        <v>43841111</v>
      </c>
      <c r="H1046" s="311" t="s">
        <v>85</v>
      </c>
    </row>
    <row r="1047" spans="2:8">
      <c r="B1047" s="293">
        <v>44167</v>
      </c>
      <c r="C1047" s="311" t="s">
        <v>3421</v>
      </c>
      <c r="D1047" s="311" t="s">
        <v>3422</v>
      </c>
      <c r="E1047" s="311" t="s">
        <v>3423</v>
      </c>
      <c r="F1047" s="311" t="s">
        <v>3424</v>
      </c>
      <c r="G1047" s="311">
        <v>27650080</v>
      </c>
      <c r="H1047" s="311" t="s">
        <v>85</v>
      </c>
    </row>
    <row r="1048" spans="2:8">
      <c r="B1048" s="293">
        <v>44166</v>
      </c>
      <c r="C1048" s="311" t="s">
        <v>3425</v>
      </c>
      <c r="D1048" s="311" t="s">
        <v>3307</v>
      </c>
      <c r="E1048" s="311" t="s">
        <v>3426</v>
      </c>
      <c r="F1048" s="311" t="s">
        <v>3427</v>
      </c>
      <c r="G1048" s="311">
        <v>35330973</v>
      </c>
      <c r="H1048" s="311" t="s">
        <v>85</v>
      </c>
    </row>
    <row r="1049" spans="2:8">
      <c r="B1049" s="293">
        <v>44162</v>
      </c>
      <c r="C1049" s="311" t="s">
        <v>3428</v>
      </c>
      <c r="D1049" s="311" t="s">
        <v>3429</v>
      </c>
      <c r="E1049" s="311" t="s">
        <v>3430</v>
      </c>
      <c r="F1049" s="311" t="s">
        <v>3425</v>
      </c>
      <c r="G1049" s="311">
        <v>216981706</v>
      </c>
      <c r="H1049" s="311" t="s">
        <v>85</v>
      </c>
    </row>
    <row r="1050" spans="2:8">
      <c r="B1050" s="293">
        <v>44161</v>
      </c>
      <c r="C1050" s="311" t="s">
        <v>3431</v>
      </c>
      <c r="D1050" s="311" t="s">
        <v>3424</v>
      </c>
      <c r="E1050" s="311" t="s">
        <v>3432</v>
      </c>
      <c r="F1050" s="311" t="s">
        <v>3433</v>
      </c>
      <c r="G1050" s="311">
        <v>30825401</v>
      </c>
      <c r="H1050" s="311" t="s">
        <v>85</v>
      </c>
    </row>
    <row r="1051" spans="2:8">
      <c r="B1051" s="293">
        <v>44160</v>
      </c>
      <c r="C1051" s="311" t="s">
        <v>3434</v>
      </c>
      <c r="D1051" s="311" t="s">
        <v>3435</v>
      </c>
      <c r="E1051" s="311" t="s">
        <v>3436</v>
      </c>
      <c r="F1051" s="311" t="s">
        <v>3431</v>
      </c>
      <c r="G1051" s="311">
        <v>32464332</v>
      </c>
      <c r="H1051" s="311" t="s">
        <v>85</v>
      </c>
    </row>
    <row r="1052" spans="2:8">
      <c r="B1052" s="293">
        <v>44159</v>
      </c>
      <c r="C1052" s="311" t="s">
        <v>3437</v>
      </c>
      <c r="D1052" s="311" t="s">
        <v>3424</v>
      </c>
      <c r="E1052" s="311" t="s">
        <v>3427</v>
      </c>
      <c r="F1052" s="311" t="s">
        <v>3322</v>
      </c>
      <c r="G1052" s="311">
        <v>35713773</v>
      </c>
      <c r="H1052" s="311" t="s">
        <v>85</v>
      </c>
    </row>
    <row r="1053" spans="2:8">
      <c r="B1053" s="293">
        <v>44158</v>
      </c>
      <c r="C1053" s="311" t="s">
        <v>3320</v>
      </c>
      <c r="D1053" s="311" t="s">
        <v>3438</v>
      </c>
      <c r="E1053" s="311" t="s">
        <v>3326</v>
      </c>
      <c r="F1053" s="311" t="s">
        <v>3439</v>
      </c>
      <c r="G1053" s="311">
        <v>54262598</v>
      </c>
      <c r="H1053" s="311" t="s">
        <v>85</v>
      </c>
    </row>
    <row r="1054" spans="2:8">
      <c r="B1054" s="293">
        <v>44155</v>
      </c>
      <c r="C1054" s="311" t="s">
        <v>3440</v>
      </c>
      <c r="D1054" s="311" t="s">
        <v>3441</v>
      </c>
      <c r="E1054" s="311" t="s">
        <v>3442</v>
      </c>
      <c r="F1054" s="311" t="s">
        <v>3430</v>
      </c>
      <c r="G1054" s="311">
        <v>47670803</v>
      </c>
      <c r="H1054" s="311" t="s">
        <v>85</v>
      </c>
    </row>
    <row r="1055" spans="2:8">
      <c r="B1055" s="293">
        <v>44154</v>
      </c>
      <c r="C1055" s="311" t="s">
        <v>3325</v>
      </c>
      <c r="D1055" s="311" t="s">
        <v>3443</v>
      </c>
      <c r="E1055" s="311" t="s">
        <v>3444</v>
      </c>
      <c r="F1055" s="311" t="s">
        <v>3445</v>
      </c>
      <c r="G1055" s="311">
        <v>55196018</v>
      </c>
      <c r="H1055" s="311" t="s">
        <v>85</v>
      </c>
    </row>
    <row r="1056" spans="2:8">
      <c r="B1056" s="293">
        <v>44153</v>
      </c>
      <c r="C1056" s="311" t="s">
        <v>3446</v>
      </c>
      <c r="D1056" s="311" t="s">
        <v>3447</v>
      </c>
      <c r="E1056" s="311" t="s">
        <v>3448</v>
      </c>
      <c r="F1056" s="311" t="s">
        <v>3449</v>
      </c>
      <c r="G1056" s="311">
        <v>37574681</v>
      </c>
      <c r="H1056" s="311" t="s">
        <v>85</v>
      </c>
    </row>
    <row r="1057" spans="2:8">
      <c r="B1057" s="293">
        <v>44152</v>
      </c>
      <c r="C1057" s="311" t="s">
        <v>3450</v>
      </c>
      <c r="D1057" s="311" t="s">
        <v>3324</v>
      </c>
      <c r="E1057" s="311" t="s">
        <v>3451</v>
      </c>
      <c r="F1057" s="311" t="s">
        <v>3446</v>
      </c>
      <c r="G1057" s="311">
        <v>55324429</v>
      </c>
      <c r="H1057" s="311" t="s">
        <v>85</v>
      </c>
    </row>
    <row r="1058" spans="2:8">
      <c r="B1058" s="293">
        <v>44149</v>
      </c>
      <c r="C1058" s="311" t="s">
        <v>3452</v>
      </c>
      <c r="D1058" s="311" t="s">
        <v>3324</v>
      </c>
      <c r="E1058" s="311" t="s">
        <v>3453</v>
      </c>
      <c r="F1058" s="311" t="s">
        <v>3454</v>
      </c>
      <c r="G1058" s="311">
        <v>12521960</v>
      </c>
      <c r="H1058" s="311" t="s">
        <v>85</v>
      </c>
    </row>
    <row r="1059" spans="2:8">
      <c r="B1059" s="293">
        <v>44148</v>
      </c>
      <c r="C1059" s="311" t="s">
        <v>3455</v>
      </c>
      <c r="D1059" s="311" t="s">
        <v>3456</v>
      </c>
      <c r="E1059" s="311" t="s">
        <v>3457</v>
      </c>
      <c r="F1059" s="311" t="s">
        <v>3458</v>
      </c>
      <c r="G1059" s="311">
        <v>24025139</v>
      </c>
      <c r="H1059" s="311" t="s">
        <v>85</v>
      </c>
    </row>
    <row r="1060" spans="2:8">
      <c r="B1060" s="293">
        <v>44147</v>
      </c>
      <c r="C1060" s="311" t="s">
        <v>3324</v>
      </c>
      <c r="D1060" s="311" t="s">
        <v>3327</v>
      </c>
      <c r="E1060" s="311" t="s">
        <v>3459</v>
      </c>
      <c r="F1060" s="311" t="s">
        <v>3330</v>
      </c>
      <c r="G1060" s="311">
        <v>33374610</v>
      </c>
      <c r="H1060" s="311" t="s">
        <v>85</v>
      </c>
    </row>
    <row r="1061" spans="2:8">
      <c r="B1061" s="293">
        <v>44146</v>
      </c>
      <c r="C1061" s="311" t="s">
        <v>3326</v>
      </c>
      <c r="D1061" s="311" t="s">
        <v>3460</v>
      </c>
      <c r="E1061" s="311" t="s">
        <v>3461</v>
      </c>
      <c r="F1061" s="311" t="s">
        <v>3320</v>
      </c>
      <c r="G1061" s="311">
        <v>51801855</v>
      </c>
      <c r="H1061" s="311" t="s">
        <v>85</v>
      </c>
    </row>
    <row r="1062" spans="2:8">
      <c r="B1062" s="293">
        <v>44145</v>
      </c>
      <c r="C1062" s="311" t="s">
        <v>3445</v>
      </c>
      <c r="D1062" s="311" t="s">
        <v>3450</v>
      </c>
      <c r="E1062" s="311" t="s">
        <v>3447</v>
      </c>
      <c r="F1062" s="311" t="s">
        <v>3462</v>
      </c>
      <c r="G1062" s="311">
        <v>43483223</v>
      </c>
      <c r="H1062" s="311" t="s">
        <v>85</v>
      </c>
    </row>
    <row r="1063" spans="2:8">
      <c r="B1063" s="293">
        <v>44144</v>
      </c>
      <c r="C1063" s="311" t="s">
        <v>3463</v>
      </c>
      <c r="D1063" s="311" t="s">
        <v>3464</v>
      </c>
      <c r="E1063" s="311" t="s">
        <v>3465</v>
      </c>
      <c r="F1063" s="311" t="s">
        <v>3466</v>
      </c>
      <c r="G1063" s="311">
        <v>42703600</v>
      </c>
      <c r="H1063" s="311" t="s">
        <v>85</v>
      </c>
    </row>
    <row r="1064" spans="2:8">
      <c r="B1064" s="293">
        <v>44141</v>
      </c>
      <c r="C1064" s="311" t="s">
        <v>3467</v>
      </c>
      <c r="D1064" s="311" t="s">
        <v>3468</v>
      </c>
      <c r="E1064" s="311" t="s">
        <v>3469</v>
      </c>
      <c r="F1064" s="311" t="s">
        <v>3470</v>
      </c>
      <c r="G1064" s="311">
        <v>46143960</v>
      </c>
      <c r="H1064" s="311" t="s">
        <v>85</v>
      </c>
    </row>
    <row r="1065" spans="2:8">
      <c r="B1065" s="293">
        <v>44140</v>
      </c>
      <c r="C1065" s="311" t="s">
        <v>3471</v>
      </c>
      <c r="D1065" s="311" t="s">
        <v>3472</v>
      </c>
      <c r="E1065" s="311" t="s">
        <v>3473</v>
      </c>
      <c r="F1065" s="311" t="s">
        <v>3474</v>
      </c>
      <c r="G1065" s="311">
        <v>41267817</v>
      </c>
      <c r="H1065" s="311" t="s">
        <v>85</v>
      </c>
    </row>
    <row r="1066" spans="2:8">
      <c r="B1066" s="293">
        <v>44139</v>
      </c>
      <c r="C1066" s="311" t="s">
        <v>3475</v>
      </c>
      <c r="D1066" s="311" t="s">
        <v>3476</v>
      </c>
      <c r="E1066" s="311" t="s">
        <v>3477</v>
      </c>
      <c r="F1066" s="311" t="s">
        <v>3478</v>
      </c>
      <c r="G1066" s="311">
        <v>47519427</v>
      </c>
      <c r="H1066" s="311" t="s">
        <v>85</v>
      </c>
    </row>
    <row r="1067" spans="2:8">
      <c r="B1067" s="293">
        <v>44138</v>
      </c>
      <c r="C1067" s="311" t="s">
        <v>3458</v>
      </c>
      <c r="D1067" s="311" t="s">
        <v>3326</v>
      </c>
      <c r="E1067" s="311" t="s">
        <v>3479</v>
      </c>
      <c r="F1067" s="311" t="s">
        <v>3480</v>
      </c>
      <c r="G1067" s="311">
        <v>118128168</v>
      </c>
      <c r="H1067" s="311" t="s">
        <v>85</v>
      </c>
    </row>
    <row r="1068" spans="2:8">
      <c r="B1068" s="293">
        <v>44137</v>
      </c>
      <c r="C1068" s="311" t="s">
        <v>3449</v>
      </c>
      <c r="D1068" s="311" t="s">
        <v>3481</v>
      </c>
      <c r="E1068" s="311" t="s">
        <v>3482</v>
      </c>
      <c r="F1068" s="311" t="s">
        <v>3457</v>
      </c>
      <c r="G1068" s="311">
        <v>31922062</v>
      </c>
      <c r="H1068" s="311" t="s">
        <v>85</v>
      </c>
    </row>
    <row r="1069" spans="2:8">
      <c r="B1069" s="293">
        <v>44134</v>
      </c>
      <c r="C1069" s="311" t="s">
        <v>3469</v>
      </c>
      <c r="D1069" s="311" t="s">
        <v>3468</v>
      </c>
      <c r="E1069" s="311" t="s">
        <v>3483</v>
      </c>
      <c r="F1069" s="311" t="s">
        <v>3484</v>
      </c>
      <c r="G1069" s="311">
        <v>40735912</v>
      </c>
      <c r="H1069" s="311" t="s">
        <v>85</v>
      </c>
    </row>
    <row r="1070" spans="2:8">
      <c r="B1070" s="293">
        <v>44133</v>
      </c>
      <c r="C1070" s="311" t="s">
        <v>3472</v>
      </c>
      <c r="D1070" s="311" t="s">
        <v>3485</v>
      </c>
      <c r="E1070" s="311" t="s">
        <v>3486</v>
      </c>
      <c r="F1070" s="311" t="s">
        <v>3487</v>
      </c>
      <c r="G1070" s="311">
        <v>41912944</v>
      </c>
      <c r="H1070" s="311" t="s">
        <v>85</v>
      </c>
    </row>
    <row r="1071" spans="2:8">
      <c r="B1071" s="293">
        <v>44132</v>
      </c>
      <c r="C1071" s="311" t="s">
        <v>3466</v>
      </c>
      <c r="D1071" s="311" t="s">
        <v>3488</v>
      </c>
      <c r="E1071" s="311" t="s">
        <v>3489</v>
      </c>
      <c r="F1071" s="311" t="s">
        <v>3448</v>
      </c>
      <c r="G1071" s="311">
        <v>44763206</v>
      </c>
      <c r="H1071" s="311" t="s">
        <v>85</v>
      </c>
    </row>
    <row r="1072" spans="2:8">
      <c r="B1072" s="293">
        <v>44131</v>
      </c>
      <c r="C1072" s="311" t="s">
        <v>3490</v>
      </c>
      <c r="D1072" s="311" t="s">
        <v>3491</v>
      </c>
      <c r="E1072" s="311" t="s">
        <v>3492</v>
      </c>
      <c r="F1072" s="311" t="s">
        <v>3466</v>
      </c>
      <c r="G1072" s="311">
        <v>95412168</v>
      </c>
      <c r="H1072" s="311" t="s">
        <v>85</v>
      </c>
    </row>
    <row r="1073" spans="2:8">
      <c r="B1073" s="293">
        <v>44130</v>
      </c>
      <c r="C1073" s="311" t="s">
        <v>3476</v>
      </c>
      <c r="D1073" s="311" t="s">
        <v>3444</v>
      </c>
      <c r="E1073" s="311" t="s">
        <v>3493</v>
      </c>
      <c r="F1073" s="311" t="s">
        <v>3480</v>
      </c>
      <c r="G1073" s="311">
        <v>34724632</v>
      </c>
      <c r="H1073" s="311" t="s">
        <v>85</v>
      </c>
    </row>
    <row r="1074" spans="2:8">
      <c r="B1074" s="293">
        <v>44127</v>
      </c>
      <c r="C1074" s="311" t="s">
        <v>3486</v>
      </c>
      <c r="D1074" s="311" t="s">
        <v>3494</v>
      </c>
      <c r="E1074" s="311" t="s">
        <v>3477</v>
      </c>
      <c r="F1074" s="311" t="s">
        <v>3495</v>
      </c>
      <c r="G1074" s="311">
        <v>46258872</v>
      </c>
      <c r="H1074" s="311" t="s">
        <v>85</v>
      </c>
    </row>
    <row r="1075" spans="2:8">
      <c r="B1075" s="293">
        <v>44126</v>
      </c>
      <c r="C1075" s="311" t="s">
        <v>3496</v>
      </c>
      <c r="D1075" s="311" t="s">
        <v>3497</v>
      </c>
      <c r="E1075" s="311" t="s">
        <v>3498</v>
      </c>
      <c r="F1075" s="311" t="s">
        <v>3499</v>
      </c>
      <c r="G1075" s="311">
        <v>34256481</v>
      </c>
      <c r="H1075" s="311" t="s">
        <v>85</v>
      </c>
    </row>
    <row r="1076" spans="2:8">
      <c r="B1076" s="293">
        <v>44125</v>
      </c>
      <c r="C1076" s="311" t="s">
        <v>3500</v>
      </c>
      <c r="D1076" s="311" t="s">
        <v>3501</v>
      </c>
      <c r="E1076" s="311" t="s">
        <v>3502</v>
      </c>
      <c r="F1076" s="311" t="s">
        <v>3496</v>
      </c>
      <c r="G1076" s="311">
        <v>38563701</v>
      </c>
      <c r="H1076" s="311" t="s">
        <v>85</v>
      </c>
    </row>
    <row r="1077" spans="2:8">
      <c r="B1077" s="293">
        <v>44124</v>
      </c>
      <c r="C1077" s="311" t="s">
        <v>3503</v>
      </c>
      <c r="D1077" s="311" t="s">
        <v>3504</v>
      </c>
      <c r="E1077" s="311" t="s">
        <v>3505</v>
      </c>
      <c r="F1077" s="311" t="s">
        <v>3502</v>
      </c>
      <c r="G1077" s="311">
        <v>14238188</v>
      </c>
      <c r="H1077" s="311" t="s">
        <v>85</v>
      </c>
    </row>
    <row r="1078" spans="2:8">
      <c r="B1078" s="293">
        <v>44123</v>
      </c>
      <c r="C1078" s="311" t="s">
        <v>3506</v>
      </c>
      <c r="D1078" s="311" t="s">
        <v>3507</v>
      </c>
      <c r="E1078" s="311" t="s">
        <v>3508</v>
      </c>
      <c r="F1078" s="311" t="s">
        <v>3503</v>
      </c>
      <c r="G1078" s="311">
        <v>21839955</v>
      </c>
      <c r="H1078" s="311" t="s">
        <v>85</v>
      </c>
    </row>
    <row r="1079" spans="2:8">
      <c r="B1079" s="293">
        <v>44120</v>
      </c>
      <c r="C1079" s="311" t="s">
        <v>3509</v>
      </c>
      <c r="D1079" s="311" t="s">
        <v>3508</v>
      </c>
      <c r="E1079" s="311" t="s">
        <v>3510</v>
      </c>
      <c r="F1079" s="311" t="s">
        <v>3505</v>
      </c>
      <c r="G1079" s="311">
        <v>16578267</v>
      </c>
      <c r="H1079" s="311" t="s">
        <v>85</v>
      </c>
    </row>
    <row r="1080" spans="2:8">
      <c r="B1080" s="293">
        <v>44119</v>
      </c>
      <c r="C1080" s="311" t="s">
        <v>3511</v>
      </c>
      <c r="D1080" s="311" t="s">
        <v>3508</v>
      </c>
      <c r="E1080" s="311" t="s">
        <v>3512</v>
      </c>
      <c r="F1080" s="311" t="s">
        <v>3509</v>
      </c>
      <c r="G1080" s="311">
        <v>20107413</v>
      </c>
      <c r="H1080" s="311" t="s">
        <v>85</v>
      </c>
    </row>
    <row r="1081" spans="2:8">
      <c r="B1081" s="293">
        <v>44118</v>
      </c>
      <c r="C1081" s="311" t="s">
        <v>3513</v>
      </c>
      <c r="D1081" s="311" t="s">
        <v>3479</v>
      </c>
      <c r="E1081" s="311" t="s">
        <v>3514</v>
      </c>
      <c r="F1081" s="311" t="s">
        <v>3511</v>
      </c>
      <c r="G1081" s="311">
        <v>47114322</v>
      </c>
      <c r="H1081" s="311" t="s">
        <v>85</v>
      </c>
    </row>
    <row r="1082" spans="2:8">
      <c r="B1082" s="293">
        <v>44117</v>
      </c>
      <c r="C1082" s="311" t="s">
        <v>3513</v>
      </c>
      <c r="D1082" s="311" t="s">
        <v>3515</v>
      </c>
      <c r="E1082" s="311" t="s">
        <v>3516</v>
      </c>
      <c r="F1082" s="311" t="s">
        <v>3517</v>
      </c>
      <c r="G1082" s="311">
        <v>11503196</v>
      </c>
      <c r="H1082" s="311" t="s">
        <v>85</v>
      </c>
    </row>
    <row r="1083" spans="2:8">
      <c r="B1083" s="293">
        <v>44116</v>
      </c>
      <c r="C1083" s="311" t="s">
        <v>3518</v>
      </c>
      <c r="D1083" s="311" t="s">
        <v>3519</v>
      </c>
      <c r="E1083" s="311" t="s">
        <v>3516</v>
      </c>
      <c r="F1083" s="311" t="s">
        <v>3520</v>
      </c>
      <c r="G1083" s="311">
        <v>11714109</v>
      </c>
      <c r="H1083" s="311" t="s">
        <v>85</v>
      </c>
    </row>
    <row r="1084" spans="2:8">
      <c r="B1084" s="293">
        <v>44113</v>
      </c>
      <c r="C1084" s="311" t="s">
        <v>3521</v>
      </c>
      <c r="D1084" s="311" t="s">
        <v>3507</v>
      </c>
      <c r="E1084" s="311" t="s">
        <v>3503</v>
      </c>
      <c r="F1084" s="311" t="s">
        <v>3522</v>
      </c>
      <c r="G1084" s="311">
        <v>18016087</v>
      </c>
      <c r="H1084" s="311" t="s">
        <v>85</v>
      </c>
    </row>
    <row r="1085" spans="2:8">
      <c r="B1085" s="293">
        <v>44112</v>
      </c>
      <c r="C1085" s="311" t="s">
        <v>3523</v>
      </c>
      <c r="D1085" s="311" t="s">
        <v>3524</v>
      </c>
      <c r="E1085" s="311" t="s">
        <v>3525</v>
      </c>
      <c r="F1085" s="311" t="s">
        <v>3526</v>
      </c>
      <c r="G1085" s="311">
        <v>11961568</v>
      </c>
      <c r="H1085" s="311" t="s">
        <v>85</v>
      </c>
    </row>
    <row r="1086" spans="2:8">
      <c r="B1086" s="293">
        <v>44111</v>
      </c>
      <c r="C1086" s="311" t="s">
        <v>3527</v>
      </c>
      <c r="D1086" s="311" t="s">
        <v>3528</v>
      </c>
      <c r="E1086" s="311" t="s">
        <v>3529</v>
      </c>
      <c r="F1086" s="311" t="s">
        <v>3513</v>
      </c>
      <c r="G1086" s="311">
        <v>19056844</v>
      </c>
      <c r="H1086" s="311" t="s">
        <v>85</v>
      </c>
    </row>
    <row r="1087" spans="2:8">
      <c r="B1087" s="293">
        <v>44110</v>
      </c>
      <c r="C1087" s="311" t="s">
        <v>3530</v>
      </c>
      <c r="D1087" s="311" t="s">
        <v>3499</v>
      </c>
      <c r="E1087" s="311" t="s">
        <v>3518</v>
      </c>
      <c r="F1087" s="311" t="s">
        <v>3531</v>
      </c>
      <c r="G1087" s="311">
        <v>13094249</v>
      </c>
      <c r="H1087" s="311" t="s">
        <v>85</v>
      </c>
    </row>
    <row r="1088" spans="2:8">
      <c r="B1088" s="293">
        <v>44109</v>
      </c>
      <c r="C1088" s="311" t="s">
        <v>3532</v>
      </c>
      <c r="D1088" s="311" t="s">
        <v>3533</v>
      </c>
      <c r="E1088" s="311" t="s">
        <v>3501</v>
      </c>
      <c r="F1088" s="311" t="s">
        <v>3530</v>
      </c>
      <c r="G1088" s="311">
        <v>15677842</v>
      </c>
      <c r="H1088" s="311" t="s">
        <v>85</v>
      </c>
    </row>
    <row r="1089" spans="2:8">
      <c r="B1089" s="293">
        <v>44105</v>
      </c>
      <c r="C1089" s="311" t="s">
        <v>3534</v>
      </c>
      <c r="D1089" s="311" t="s">
        <v>3534</v>
      </c>
      <c r="E1089" s="311" t="s">
        <v>3477</v>
      </c>
      <c r="F1089" s="311" t="s">
        <v>3535</v>
      </c>
      <c r="G1089" s="311">
        <v>18244405</v>
      </c>
      <c r="H1089" s="311" t="s">
        <v>85</v>
      </c>
    </row>
    <row r="1090" spans="2:8">
      <c r="B1090" s="293">
        <v>44104</v>
      </c>
      <c r="C1090" s="311" t="s">
        <v>3473</v>
      </c>
      <c r="D1090" s="311" t="s">
        <v>3471</v>
      </c>
      <c r="E1090" s="311" t="s">
        <v>3515</v>
      </c>
      <c r="F1090" s="311" t="s">
        <v>3478</v>
      </c>
      <c r="G1090" s="311">
        <v>18475452</v>
      </c>
      <c r="H1090" s="311" t="s">
        <v>85</v>
      </c>
    </row>
    <row r="1091" spans="2:8">
      <c r="B1091" s="293">
        <v>44103</v>
      </c>
      <c r="C1091" s="311" t="s">
        <v>3485</v>
      </c>
      <c r="D1091" s="311" t="s">
        <v>3536</v>
      </c>
      <c r="E1091" s="311" t="s">
        <v>3499</v>
      </c>
      <c r="F1091" s="311" t="s">
        <v>3537</v>
      </c>
      <c r="G1091" s="311">
        <v>21328822</v>
      </c>
      <c r="H1091" s="311" t="s">
        <v>85</v>
      </c>
    </row>
    <row r="1092" spans="2:8">
      <c r="B1092" s="293">
        <v>44102</v>
      </c>
      <c r="C1092" s="311" t="s">
        <v>3473</v>
      </c>
      <c r="D1092" s="311" t="s">
        <v>3451</v>
      </c>
      <c r="E1092" s="311" t="s">
        <v>3478</v>
      </c>
      <c r="F1092" s="311" t="s">
        <v>3489</v>
      </c>
      <c r="G1092" s="311">
        <v>22735756</v>
      </c>
      <c r="H1092" s="311" t="s">
        <v>85</v>
      </c>
    </row>
    <row r="1093" spans="2:8">
      <c r="B1093" s="293">
        <v>44099</v>
      </c>
      <c r="C1093" s="311" t="s">
        <v>3524</v>
      </c>
      <c r="D1093" s="311" t="s">
        <v>3537</v>
      </c>
      <c r="E1093" s="311" t="s">
        <v>3525</v>
      </c>
      <c r="F1093" s="311" t="s">
        <v>3538</v>
      </c>
      <c r="G1093" s="311">
        <v>15999517</v>
      </c>
      <c r="H1093" s="311" t="s">
        <v>85</v>
      </c>
    </row>
    <row r="1094" spans="2:8">
      <c r="B1094" s="293">
        <v>44098</v>
      </c>
      <c r="C1094" s="311" t="s">
        <v>3539</v>
      </c>
      <c r="D1094" s="311" t="s">
        <v>3540</v>
      </c>
      <c r="E1094" s="311" t="s">
        <v>3541</v>
      </c>
      <c r="F1094" s="311" t="s">
        <v>3517</v>
      </c>
      <c r="G1094" s="311">
        <v>17724521</v>
      </c>
      <c r="H1094" s="311" t="s">
        <v>85</v>
      </c>
    </row>
    <row r="1095" spans="2:8">
      <c r="B1095" s="293">
        <v>44097</v>
      </c>
      <c r="C1095" s="311" t="s">
        <v>3542</v>
      </c>
      <c r="D1095" s="311" t="s">
        <v>3328</v>
      </c>
      <c r="E1095" s="311" t="s">
        <v>3527</v>
      </c>
      <c r="F1095" s="311" t="s">
        <v>3478</v>
      </c>
      <c r="G1095" s="311">
        <v>24107408</v>
      </c>
      <c r="H1095" s="311" t="s">
        <v>85</v>
      </c>
    </row>
    <row r="1096" spans="2:8">
      <c r="B1096" s="293">
        <v>44096</v>
      </c>
      <c r="C1096" s="311" t="s">
        <v>3449</v>
      </c>
      <c r="D1096" s="311" t="s">
        <v>3447</v>
      </c>
      <c r="E1096" s="311" t="s">
        <v>3543</v>
      </c>
      <c r="F1096" s="311" t="s">
        <v>3465</v>
      </c>
      <c r="G1096" s="311">
        <v>25113194</v>
      </c>
      <c r="H1096" s="311" t="s">
        <v>85</v>
      </c>
    </row>
    <row r="1097" spans="2:8">
      <c r="B1097" s="293">
        <v>44095</v>
      </c>
      <c r="C1097" s="311" t="s">
        <v>3544</v>
      </c>
      <c r="D1097" s="311" t="s">
        <v>3545</v>
      </c>
      <c r="E1097" s="311" t="s">
        <v>3546</v>
      </c>
      <c r="F1097" s="311" t="s">
        <v>3449</v>
      </c>
      <c r="G1097" s="311">
        <v>17714694</v>
      </c>
      <c r="H1097" s="311" t="s">
        <v>85</v>
      </c>
    </row>
    <row r="1098" spans="2:8">
      <c r="B1098" s="293">
        <v>44092</v>
      </c>
      <c r="C1098" s="311" t="s">
        <v>3547</v>
      </c>
      <c r="D1098" s="311" t="s">
        <v>3548</v>
      </c>
      <c r="E1098" s="311" t="s">
        <v>3446</v>
      </c>
      <c r="F1098" s="311" t="s">
        <v>3452</v>
      </c>
      <c r="G1098" s="311">
        <v>44757908</v>
      </c>
      <c r="H1098" s="311" t="s">
        <v>85</v>
      </c>
    </row>
    <row r="1099" spans="2:8">
      <c r="B1099" s="293">
        <v>44091</v>
      </c>
      <c r="C1099" s="311" t="s">
        <v>3547</v>
      </c>
      <c r="D1099" s="311" t="s">
        <v>3466</v>
      </c>
      <c r="E1099" s="311" t="s">
        <v>3449</v>
      </c>
      <c r="F1099" s="311" t="s">
        <v>3463</v>
      </c>
      <c r="G1099" s="311">
        <v>21804215</v>
      </c>
      <c r="H1099" s="311" t="s">
        <v>85</v>
      </c>
    </row>
    <row r="1100" spans="2:8">
      <c r="B1100" s="310">
        <v>44090</v>
      </c>
      <c r="C1100" s="312" t="s">
        <v>3333</v>
      </c>
      <c r="D1100" s="312" t="s">
        <v>3333</v>
      </c>
      <c r="E1100" s="312" t="s">
        <v>3549</v>
      </c>
      <c r="F1100" s="312" t="s">
        <v>3550</v>
      </c>
      <c r="G1100" s="312">
        <v>20778500</v>
      </c>
      <c r="H1100" s="312" t="s">
        <v>3551</v>
      </c>
    </row>
    <row r="1101" spans="2:8">
      <c r="B1101" s="293">
        <v>44089</v>
      </c>
      <c r="C1101" s="311" t="s">
        <v>3552</v>
      </c>
      <c r="D1101" s="311" t="s">
        <v>3491</v>
      </c>
      <c r="E1101" s="311" t="s">
        <v>3553</v>
      </c>
      <c r="F1101" s="311" t="s">
        <v>3554</v>
      </c>
      <c r="G1101" s="311">
        <v>26866105</v>
      </c>
      <c r="H1101" s="311" t="s">
        <v>85</v>
      </c>
    </row>
    <row r="1102" spans="2:8">
      <c r="B1102" s="293">
        <v>44088</v>
      </c>
      <c r="C1102" s="311" t="s">
        <v>3555</v>
      </c>
      <c r="D1102" s="311" t="s">
        <v>3556</v>
      </c>
      <c r="E1102" s="311" t="s">
        <v>3557</v>
      </c>
      <c r="F1102" s="311" t="s">
        <v>3558</v>
      </c>
      <c r="G1102" s="311">
        <v>22533738</v>
      </c>
      <c r="H1102" s="311" t="s">
        <v>85</v>
      </c>
    </row>
    <row r="1103" spans="2:8">
      <c r="B1103" s="293">
        <v>44085</v>
      </c>
      <c r="C1103" s="311" t="s">
        <v>3559</v>
      </c>
      <c r="D1103" s="311" t="s">
        <v>3552</v>
      </c>
      <c r="E1103" s="311" t="s">
        <v>3560</v>
      </c>
      <c r="F1103" s="311" t="s">
        <v>3561</v>
      </c>
      <c r="G1103" s="311">
        <v>18190992</v>
      </c>
      <c r="H1103" s="311" t="s">
        <v>85</v>
      </c>
    </row>
    <row r="1104" spans="2:8">
      <c r="B1104" s="293">
        <v>44084</v>
      </c>
      <c r="C1104" s="311" t="s">
        <v>3562</v>
      </c>
      <c r="D1104" s="311" t="s">
        <v>3563</v>
      </c>
      <c r="E1104" s="311" t="s">
        <v>3564</v>
      </c>
      <c r="F1104" s="311" t="s">
        <v>3553</v>
      </c>
      <c r="G1104" s="311">
        <v>27263673</v>
      </c>
      <c r="H1104" s="311" t="s">
        <v>85</v>
      </c>
    </row>
    <row r="1105" spans="2:8">
      <c r="B1105" s="293">
        <v>44083</v>
      </c>
      <c r="C1105" s="311" t="s">
        <v>3561</v>
      </c>
      <c r="D1105" s="311" t="s">
        <v>3565</v>
      </c>
      <c r="E1105" s="311" t="s">
        <v>3566</v>
      </c>
      <c r="F1105" s="311" t="s">
        <v>3555</v>
      </c>
      <c r="G1105" s="311">
        <v>28307198</v>
      </c>
      <c r="H1105" s="311" t="s">
        <v>85</v>
      </c>
    </row>
    <row r="1106" spans="2:8">
      <c r="B1106" s="293">
        <v>44082</v>
      </c>
      <c r="C1106" s="311" t="s">
        <v>3567</v>
      </c>
      <c r="D1106" s="311" t="s">
        <v>3567</v>
      </c>
      <c r="E1106" s="311" t="s">
        <v>3568</v>
      </c>
      <c r="F1106" s="311" t="s">
        <v>3569</v>
      </c>
      <c r="G1106" s="311">
        <v>31186005</v>
      </c>
      <c r="H1106" s="311" t="s">
        <v>85</v>
      </c>
    </row>
    <row r="1107" spans="2:8">
      <c r="B1107" s="293">
        <v>44081</v>
      </c>
      <c r="C1107" s="311" t="s">
        <v>3570</v>
      </c>
      <c r="D1107" s="311" t="s">
        <v>3340</v>
      </c>
      <c r="E1107" s="311" t="s">
        <v>3571</v>
      </c>
      <c r="F1107" s="311" t="s">
        <v>3572</v>
      </c>
      <c r="G1107" s="311">
        <v>28474893</v>
      </c>
      <c r="H1107" s="311" t="s">
        <v>85</v>
      </c>
    </row>
    <row r="1108" spans="2:8">
      <c r="B1108" s="293">
        <v>44078</v>
      </c>
      <c r="C1108" s="311" t="s">
        <v>3573</v>
      </c>
      <c r="D1108" s="311" t="s">
        <v>3574</v>
      </c>
      <c r="E1108" s="311" t="s">
        <v>3575</v>
      </c>
      <c r="F1108" s="311" t="s">
        <v>3576</v>
      </c>
      <c r="G1108" s="311">
        <v>27339411</v>
      </c>
      <c r="H1108" s="311" t="s">
        <v>85</v>
      </c>
    </row>
    <row r="1109" spans="2:8">
      <c r="B1109" s="293">
        <v>44077</v>
      </c>
      <c r="C1109" s="311" t="s">
        <v>3577</v>
      </c>
      <c r="D1109" s="311" t="s">
        <v>3355</v>
      </c>
      <c r="E1109" s="311" t="s">
        <v>3578</v>
      </c>
      <c r="F1109" s="311" t="s">
        <v>3579</v>
      </c>
      <c r="G1109" s="311">
        <v>19004282</v>
      </c>
      <c r="H1109" s="311" t="s">
        <v>85</v>
      </c>
    </row>
    <row r="1110" spans="2:8">
      <c r="B1110" s="293">
        <v>44076</v>
      </c>
      <c r="C1110" s="311" t="s">
        <v>3580</v>
      </c>
      <c r="D1110" s="311" t="s">
        <v>3581</v>
      </c>
      <c r="E1110" s="311" t="s">
        <v>3582</v>
      </c>
      <c r="F1110" s="311" t="s">
        <v>3583</v>
      </c>
      <c r="G1110" s="311">
        <v>20904846</v>
      </c>
      <c r="H1110" s="311" t="s">
        <v>85</v>
      </c>
    </row>
    <row r="1111" spans="2:8">
      <c r="B1111" s="293">
        <v>44075</v>
      </c>
      <c r="C1111" s="311" t="s">
        <v>3584</v>
      </c>
      <c r="D1111" s="311" t="s">
        <v>3585</v>
      </c>
      <c r="E1111" s="311" t="s">
        <v>3586</v>
      </c>
      <c r="F1111" s="311" t="s">
        <v>3580</v>
      </c>
      <c r="G1111" s="311">
        <v>44304572</v>
      </c>
      <c r="H1111" s="311" t="s">
        <v>85</v>
      </c>
    </row>
    <row r="1112" spans="2:8">
      <c r="B1112" s="293">
        <v>44074</v>
      </c>
      <c r="C1112" s="311" t="s">
        <v>3587</v>
      </c>
      <c r="D1112" s="311" t="s">
        <v>3588</v>
      </c>
      <c r="E1112" s="311" t="s">
        <v>3589</v>
      </c>
      <c r="F1112" s="311" t="s">
        <v>3590</v>
      </c>
      <c r="G1112" s="311">
        <v>40298594</v>
      </c>
      <c r="H1112" s="311" t="s">
        <v>85</v>
      </c>
    </row>
    <row r="1113" spans="2:8">
      <c r="B1113" s="293">
        <v>44071</v>
      </c>
      <c r="C1113" s="311" t="s">
        <v>3364</v>
      </c>
      <c r="D1113" s="311" t="s">
        <v>3591</v>
      </c>
      <c r="E1113" s="311" t="s">
        <v>3349</v>
      </c>
      <c r="F1113" s="311" t="s">
        <v>3384</v>
      </c>
      <c r="G1113" s="311">
        <v>21358972</v>
      </c>
      <c r="H1113" s="311" t="s">
        <v>85</v>
      </c>
    </row>
    <row r="1114" spans="2:8">
      <c r="B1114" s="293">
        <v>44070</v>
      </c>
      <c r="C1114" s="311" t="s">
        <v>3592</v>
      </c>
      <c r="D1114" s="311" t="s">
        <v>3593</v>
      </c>
      <c r="E1114" s="311" t="s">
        <v>3594</v>
      </c>
      <c r="F1114" s="311" t="s">
        <v>3587</v>
      </c>
      <c r="G1114" s="311">
        <v>19363725</v>
      </c>
      <c r="H1114" s="311" t="s">
        <v>85</v>
      </c>
    </row>
    <row r="1115" spans="2:8">
      <c r="B1115" s="293">
        <v>44069</v>
      </c>
      <c r="C1115" s="311" t="s">
        <v>3385</v>
      </c>
      <c r="D1115" s="311" t="s">
        <v>3385</v>
      </c>
      <c r="E1115" s="311" t="s">
        <v>3301</v>
      </c>
      <c r="F1115" s="311" t="s">
        <v>3595</v>
      </c>
      <c r="G1115" s="311">
        <v>30828711</v>
      </c>
      <c r="H1115" s="311" t="s">
        <v>85</v>
      </c>
    </row>
    <row r="1116" spans="2:8">
      <c r="B1116" s="293">
        <v>44068</v>
      </c>
      <c r="C1116" s="311" t="s">
        <v>3596</v>
      </c>
      <c r="D1116" s="311" t="s">
        <v>3597</v>
      </c>
      <c r="E1116" s="311" t="s">
        <v>3592</v>
      </c>
      <c r="F1116" s="311" t="s">
        <v>3598</v>
      </c>
      <c r="G1116" s="311">
        <v>50940674</v>
      </c>
      <c r="H1116" s="311" t="s">
        <v>85</v>
      </c>
    </row>
    <row r="1117" spans="2:8">
      <c r="B1117" s="293">
        <v>44067</v>
      </c>
      <c r="C1117" s="311" t="s">
        <v>3599</v>
      </c>
      <c r="D1117" s="311" t="s">
        <v>3184</v>
      </c>
      <c r="E1117" s="311" t="s">
        <v>3600</v>
      </c>
      <c r="F1117" s="311" t="s">
        <v>3601</v>
      </c>
      <c r="G1117" s="311">
        <v>49154455</v>
      </c>
      <c r="H1117" s="311" t="s">
        <v>85</v>
      </c>
    </row>
    <row r="1118" spans="2:8">
      <c r="B1118" s="293">
        <v>44064</v>
      </c>
      <c r="C1118" s="311" t="s">
        <v>3588</v>
      </c>
      <c r="D1118" s="311" t="s">
        <v>3602</v>
      </c>
      <c r="E1118" s="311" t="s">
        <v>3301</v>
      </c>
      <c r="F1118" s="311" t="s">
        <v>3603</v>
      </c>
      <c r="G1118" s="311">
        <v>107862545</v>
      </c>
      <c r="H1118" s="311" t="s">
        <v>85</v>
      </c>
    </row>
    <row r="1119" spans="2:8">
      <c r="B1119" s="293">
        <v>44063</v>
      </c>
      <c r="C1119" s="311" t="s">
        <v>3604</v>
      </c>
      <c r="D1119" s="311" t="s">
        <v>3605</v>
      </c>
      <c r="E1119" s="311" t="s">
        <v>3606</v>
      </c>
      <c r="F1119" s="311" t="s">
        <v>3607</v>
      </c>
      <c r="G1119" s="311">
        <v>112338263</v>
      </c>
      <c r="H1119" s="311" t="s">
        <v>85</v>
      </c>
    </row>
    <row r="1120" spans="2:8">
      <c r="B1120" s="293">
        <v>44062</v>
      </c>
      <c r="C1120" s="311" t="s">
        <v>3340</v>
      </c>
      <c r="D1120" s="311" t="s">
        <v>3586</v>
      </c>
      <c r="E1120" s="311" t="s">
        <v>3606</v>
      </c>
      <c r="F1120" s="311" t="s">
        <v>3443</v>
      </c>
      <c r="G1120" s="311">
        <v>21840924</v>
      </c>
      <c r="H1120" s="311" t="s">
        <v>85</v>
      </c>
    </row>
    <row r="1121" spans="2:8">
      <c r="B1121" s="293">
        <v>44061</v>
      </c>
      <c r="C1121" s="311" t="s">
        <v>3432</v>
      </c>
      <c r="D1121" s="311" t="s">
        <v>3608</v>
      </c>
      <c r="E1121" s="311" t="s">
        <v>3609</v>
      </c>
      <c r="F1121" s="311" t="s">
        <v>3610</v>
      </c>
      <c r="G1121" s="311">
        <v>52023697</v>
      </c>
      <c r="H1121" s="311" t="s">
        <v>85</v>
      </c>
    </row>
    <row r="1122" spans="2:8">
      <c r="B1122" s="293">
        <v>44060</v>
      </c>
      <c r="C1122" s="311" t="s">
        <v>3474</v>
      </c>
      <c r="D1122" s="311" t="s">
        <v>3586</v>
      </c>
      <c r="E1122" s="311" t="s">
        <v>3474</v>
      </c>
      <c r="F1122" s="311" t="s">
        <v>3611</v>
      </c>
      <c r="G1122" s="311">
        <v>115111358</v>
      </c>
      <c r="H1122" s="311" t="s">
        <v>85</v>
      </c>
    </row>
    <row r="1123" spans="2:8">
      <c r="B1123" s="293">
        <v>44057</v>
      </c>
      <c r="C1123" s="311" t="s">
        <v>3612</v>
      </c>
      <c r="D1123" s="311" t="s">
        <v>3613</v>
      </c>
      <c r="E1123" s="311" t="s">
        <v>3614</v>
      </c>
      <c r="F1123" s="311" t="s">
        <v>3615</v>
      </c>
      <c r="G1123" s="311">
        <v>25402282</v>
      </c>
      <c r="H1123" s="311" t="s">
        <v>85</v>
      </c>
    </row>
    <row r="1124" spans="2:8">
      <c r="B1124" s="310">
        <v>44056</v>
      </c>
      <c r="C1124" s="312" t="s">
        <v>3616</v>
      </c>
      <c r="D1124" s="312" t="s">
        <v>3617</v>
      </c>
      <c r="E1124" s="312" t="s">
        <v>3618</v>
      </c>
      <c r="F1124" s="312" t="s">
        <v>3619</v>
      </c>
      <c r="G1124" s="312">
        <v>13723113</v>
      </c>
      <c r="H1124" s="312" t="s">
        <v>3551</v>
      </c>
    </row>
    <row r="1125" spans="2:8">
      <c r="B1125" s="293">
        <v>44055</v>
      </c>
      <c r="C1125" s="311" t="s">
        <v>3620</v>
      </c>
      <c r="D1125" s="311" t="s">
        <v>3621</v>
      </c>
      <c r="E1125" s="311" t="s">
        <v>3622</v>
      </c>
      <c r="F1125" s="311" t="s">
        <v>3623</v>
      </c>
      <c r="G1125" s="311">
        <v>14803880</v>
      </c>
      <c r="H1125" s="311" t="s">
        <v>85</v>
      </c>
    </row>
    <row r="1126" spans="2:8">
      <c r="B1126" s="293">
        <v>44054</v>
      </c>
      <c r="C1126" s="311" t="s">
        <v>3624</v>
      </c>
      <c r="D1126" s="311" t="s">
        <v>3625</v>
      </c>
      <c r="E1126" s="311" t="s">
        <v>3626</v>
      </c>
      <c r="F1126" s="311" t="s">
        <v>3627</v>
      </c>
      <c r="G1126" s="311">
        <v>11180265</v>
      </c>
      <c r="H1126" s="311" t="s">
        <v>85</v>
      </c>
    </row>
    <row r="1127" spans="2:8">
      <c r="B1127" s="293">
        <v>44053</v>
      </c>
      <c r="C1127" s="311" t="s">
        <v>3628</v>
      </c>
      <c r="D1127" s="311" t="s">
        <v>3623</v>
      </c>
      <c r="E1127" s="311" t="s">
        <v>3629</v>
      </c>
      <c r="F1127" s="311" t="s">
        <v>3630</v>
      </c>
      <c r="G1127" s="311">
        <v>12215464</v>
      </c>
      <c r="H1127" s="311" t="s">
        <v>85</v>
      </c>
    </row>
    <row r="1128" spans="2:8">
      <c r="B1128" s="293">
        <v>44050</v>
      </c>
      <c r="C1128" s="311" t="s">
        <v>3631</v>
      </c>
      <c r="D1128" s="311" t="s">
        <v>3632</v>
      </c>
      <c r="E1128" s="311" t="s">
        <v>3633</v>
      </c>
      <c r="F1128" s="311" t="s">
        <v>3634</v>
      </c>
      <c r="G1128" s="311">
        <v>10339288</v>
      </c>
      <c r="H1128" s="311" t="s">
        <v>85</v>
      </c>
    </row>
    <row r="1129" spans="2:8">
      <c r="B1129" s="293">
        <v>44049</v>
      </c>
      <c r="C1129" s="311" t="s">
        <v>3635</v>
      </c>
      <c r="D1129" s="311" t="s">
        <v>3636</v>
      </c>
      <c r="E1129" s="311" t="s">
        <v>3637</v>
      </c>
      <c r="F1129" s="311" t="s">
        <v>3629</v>
      </c>
      <c r="G1129" s="311">
        <v>12208873</v>
      </c>
      <c r="H1129" s="311" t="s">
        <v>85</v>
      </c>
    </row>
    <row r="1130" spans="2:8">
      <c r="B1130" s="293">
        <v>44048</v>
      </c>
      <c r="C1130" s="311" t="s">
        <v>3638</v>
      </c>
      <c r="D1130" s="311" t="s">
        <v>3639</v>
      </c>
      <c r="E1130" s="311" t="s">
        <v>3640</v>
      </c>
      <c r="F1130" s="311" t="s">
        <v>3638</v>
      </c>
      <c r="G1130" s="311">
        <v>9478990</v>
      </c>
      <c r="H1130" s="311" t="s">
        <v>85</v>
      </c>
    </row>
    <row r="1131" spans="2:8">
      <c r="B1131" s="293">
        <v>44047</v>
      </c>
      <c r="C1131" s="311" t="s">
        <v>3635</v>
      </c>
      <c r="D1131" s="311" t="s">
        <v>3504</v>
      </c>
      <c r="E1131" s="311" t="s">
        <v>3633</v>
      </c>
      <c r="F1131" s="311" t="s">
        <v>3637</v>
      </c>
      <c r="G1131" s="311">
        <v>19621505</v>
      </c>
      <c r="H1131" s="311" t="s">
        <v>85</v>
      </c>
    </row>
    <row r="1132" spans="2:8">
      <c r="B1132" s="293">
        <v>44046</v>
      </c>
      <c r="C1132" s="311" t="s">
        <v>3641</v>
      </c>
      <c r="D1132" s="311" t="s">
        <v>3641</v>
      </c>
      <c r="E1132" s="311" t="s">
        <v>3642</v>
      </c>
      <c r="F1132" s="311" t="s">
        <v>3637</v>
      </c>
      <c r="G1132" s="311">
        <v>14158505</v>
      </c>
      <c r="H1132" s="311" t="s">
        <v>85</v>
      </c>
    </row>
    <row r="1133" spans="2:8">
      <c r="B1133" s="293">
        <v>44043</v>
      </c>
      <c r="C1133" s="311" t="s">
        <v>3643</v>
      </c>
      <c r="D1133" s="311" t="s">
        <v>3644</v>
      </c>
      <c r="E1133" s="311" t="s">
        <v>3645</v>
      </c>
      <c r="F1133" s="311" t="s">
        <v>3504</v>
      </c>
      <c r="G1133" s="311">
        <v>7906179</v>
      </c>
      <c r="H1133" s="311" t="s">
        <v>85</v>
      </c>
    </row>
    <row r="1134" spans="2:8">
      <c r="B1134" s="293">
        <v>44042</v>
      </c>
      <c r="C1134" s="311" t="s">
        <v>3646</v>
      </c>
      <c r="D1134" s="311" t="s">
        <v>3624</v>
      </c>
      <c r="E1134" s="311" t="s">
        <v>3647</v>
      </c>
      <c r="F1134" s="311" t="s">
        <v>3639</v>
      </c>
      <c r="G1134" s="311">
        <v>10668042</v>
      </c>
      <c r="H1134" s="311" t="s">
        <v>85</v>
      </c>
    </row>
    <row r="1135" spans="2:8">
      <c r="B1135" s="293">
        <v>44041</v>
      </c>
      <c r="C1135" s="311" t="s">
        <v>3648</v>
      </c>
      <c r="D1135" s="311" t="s">
        <v>3649</v>
      </c>
      <c r="E1135" s="311" t="s">
        <v>3650</v>
      </c>
      <c r="F1135" s="311" t="s">
        <v>3651</v>
      </c>
      <c r="G1135" s="311">
        <v>10732504</v>
      </c>
      <c r="H1135" s="311" t="s">
        <v>85</v>
      </c>
    </row>
    <row r="1136" spans="2:8">
      <c r="B1136" s="293">
        <v>44040</v>
      </c>
      <c r="C1136" s="311" t="s">
        <v>3650</v>
      </c>
      <c r="D1136" s="311" t="s">
        <v>3518</v>
      </c>
      <c r="E1136" s="311" t="s">
        <v>3643</v>
      </c>
      <c r="F1136" s="311" t="s">
        <v>3646</v>
      </c>
      <c r="G1136" s="311">
        <v>13888285</v>
      </c>
      <c r="H1136" s="311" t="s">
        <v>85</v>
      </c>
    </row>
    <row r="1137" spans="2:8">
      <c r="B1137" s="293">
        <v>44039</v>
      </c>
      <c r="C1137" s="311" t="s">
        <v>3652</v>
      </c>
      <c r="D1137" s="311" t="s">
        <v>3625</v>
      </c>
      <c r="E1137" s="311" t="s">
        <v>3653</v>
      </c>
      <c r="F1137" s="311" t="s">
        <v>3654</v>
      </c>
      <c r="G1137" s="311">
        <v>10071266</v>
      </c>
      <c r="H1137" s="311" t="s">
        <v>85</v>
      </c>
    </row>
    <row r="1138" spans="2:8">
      <c r="B1138" s="293">
        <v>44036</v>
      </c>
      <c r="C1138" s="311" t="s">
        <v>3655</v>
      </c>
      <c r="D1138" s="311" t="s">
        <v>3656</v>
      </c>
      <c r="E1138" s="311" t="s">
        <v>3646</v>
      </c>
      <c r="F1138" s="311" t="s">
        <v>3527</v>
      </c>
      <c r="G1138" s="311">
        <v>11352904</v>
      </c>
      <c r="H1138" s="311" t="s">
        <v>85</v>
      </c>
    </row>
    <row r="1139" spans="2:8">
      <c r="B1139" s="293">
        <v>44035</v>
      </c>
      <c r="C1139" s="311" t="s">
        <v>3657</v>
      </c>
      <c r="D1139" s="311" t="s">
        <v>3658</v>
      </c>
      <c r="E1139" s="311" t="s">
        <v>3532</v>
      </c>
      <c r="F1139" s="311" t="s">
        <v>3659</v>
      </c>
      <c r="G1139" s="311">
        <v>11161294</v>
      </c>
      <c r="H1139" s="311" t="s">
        <v>85</v>
      </c>
    </row>
    <row r="1140" spans="2:8">
      <c r="B1140" s="293">
        <v>44034</v>
      </c>
      <c r="C1140" s="311" t="s">
        <v>3660</v>
      </c>
      <c r="D1140" s="311" t="s">
        <v>3661</v>
      </c>
      <c r="E1140" s="311" t="s">
        <v>3623</v>
      </c>
      <c r="F1140" s="311" t="s">
        <v>3478</v>
      </c>
      <c r="G1140" s="311">
        <v>31321718</v>
      </c>
      <c r="H1140" s="311" t="s">
        <v>85</v>
      </c>
    </row>
    <row r="1141" spans="2:8">
      <c r="B1141" s="293">
        <v>44033</v>
      </c>
      <c r="C1141" s="311" t="s">
        <v>3620</v>
      </c>
      <c r="D1141" s="311" t="s">
        <v>3662</v>
      </c>
      <c r="E1141" s="311" t="s">
        <v>3628</v>
      </c>
      <c r="F1141" s="311" t="s">
        <v>3663</v>
      </c>
      <c r="G1141" s="311">
        <v>20118152</v>
      </c>
      <c r="H1141" s="311" t="s">
        <v>85</v>
      </c>
    </row>
    <row r="1142" spans="2:8">
      <c r="B1142" s="293">
        <v>44032</v>
      </c>
      <c r="C1142" s="311" t="s">
        <v>3664</v>
      </c>
      <c r="D1142" s="311" t="s">
        <v>3664</v>
      </c>
      <c r="E1142" s="311" t="s">
        <v>3504</v>
      </c>
      <c r="F1142" s="311" t="s">
        <v>3665</v>
      </c>
      <c r="G1142" s="311">
        <v>12349129</v>
      </c>
      <c r="H1142" s="311" t="s">
        <v>85</v>
      </c>
    </row>
    <row r="1143" spans="2:8">
      <c r="B1143" s="293">
        <v>44029</v>
      </c>
      <c r="C1143" s="311" t="s">
        <v>3641</v>
      </c>
      <c r="D1143" s="311" t="s">
        <v>3662</v>
      </c>
      <c r="E1143" s="311" t="s">
        <v>3504</v>
      </c>
      <c r="F1143" s="311" t="s">
        <v>3666</v>
      </c>
      <c r="G1143" s="311">
        <v>12238969</v>
      </c>
      <c r="H1143" s="311" t="s">
        <v>85</v>
      </c>
    </row>
    <row r="1144" spans="2:8">
      <c r="B1144" s="293">
        <v>44028</v>
      </c>
      <c r="C1144" s="311" t="s">
        <v>3630</v>
      </c>
      <c r="D1144" s="311" t="s">
        <v>3667</v>
      </c>
      <c r="E1144" s="311" t="s">
        <v>3668</v>
      </c>
      <c r="F1144" s="311" t="s">
        <v>3669</v>
      </c>
      <c r="G1144" s="311">
        <v>10152592</v>
      </c>
      <c r="H1144" s="311" t="s">
        <v>85</v>
      </c>
    </row>
    <row r="1145" spans="2:8">
      <c r="B1145" s="293">
        <v>44027</v>
      </c>
      <c r="C1145" s="311" t="s">
        <v>3666</v>
      </c>
      <c r="D1145" s="311" t="s">
        <v>3670</v>
      </c>
      <c r="E1145" s="311" t="s">
        <v>3671</v>
      </c>
      <c r="F1145" s="311" t="s">
        <v>3672</v>
      </c>
      <c r="G1145" s="311">
        <v>11582839</v>
      </c>
      <c r="H1145" s="311" t="s">
        <v>85</v>
      </c>
    </row>
    <row r="1146" spans="2:8">
      <c r="B1146" s="293">
        <v>44026</v>
      </c>
      <c r="C1146" s="311" t="s">
        <v>3673</v>
      </c>
      <c r="D1146" s="311" t="s">
        <v>3674</v>
      </c>
      <c r="E1146" s="311" t="s">
        <v>3675</v>
      </c>
      <c r="F1146" s="311" t="s">
        <v>3654</v>
      </c>
      <c r="G1146" s="311">
        <v>14240946</v>
      </c>
      <c r="H1146" s="311" t="s">
        <v>85</v>
      </c>
    </row>
    <row r="1147" spans="2:8">
      <c r="B1147" s="293">
        <v>44025</v>
      </c>
      <c r="C1147" s="311" t="s">
        <v>3676</v>
      </c>
      <c r="D1147" s="311" t="s">
        <v>3677</v>
      </c>
      <c r="E1147" s="311" t="s">
        <v>3493</v>
      </c>
      <c r="F1147" s="311" t="s">
        <v>3674</v>
      </c>
      <c r="G1147" s="311">
        <v>17508551</v>
      </c>
      <c r="H1147" s="311" t="s">
        <v>85</v>
      </c>
    </row>
    <row r="1148" spans="2:8">
      <c r="B1148" s="293">
        <v>44022</v>
      </c>
      <c r="C1148" s="311" t="s">
        <v>3497</v>
      </c>
      <c r="D1148" s="311" t="s">
        <v>3486</v>
      </c>
      <c r="E1148" s="311" t="s">
        <v>3670</v>
      </c>
      <c r="F1148" s="311" t="s">
        <v>3678</v>
      </c>
      <c r="G1148" s="311">
        <v>12213053</v>
      </c>
      <c r="H1148" s="311" t="s">
        <v>85</v>
      </c>
    </row>
    <row r="1149" spans="2:8">
      <c r="B1149" s="293">
        <v>44021</v>
      </c>
      <c r="C1149" s="311" t="s">
        <v>3486</v>
      </c>
      <c r="D1149" s="311" t="s">
        <v>3564</v>
      </c>
      <c r="E1149" s="311" t="s">
        <v>3679</v>
      </c>
      <c r="F1149" s="311" t="s">
        <v>3497</v>
      </c>
      <c r="G1149" s="311">
        <v>11910945</v>
      </c>
      <c r="H1149" s="311" t="s">
        <v>85</v>
      </c>
    </row>
    <row r="1150" spans="2:8">
      <c r="B1150" s="293">
        <v>44020</v>
      </c>
      <c r="C1150" s="311" t="s">
        <v>3677</v>
      </c>
      <c r="D1150" s="311" t="s">
        <v>3677</v>
      </c>
      <c r="E1150" s="311" t="s">
        <v>3680</v>
      </c>
      <c r="F1150" s="311" t="s">
        <v>3681</v>
      </c>
      <c r="G1150" s="311">
        <v>26256635</v>
      </c>
      <c r="H1150" s="311" t="s">
        <v>85</v>
      </c>
    </row>
    <row r="1151" spans="2:8">
      <c r="B1151" s="293">
        <v>44019</v>
      </c>
      <c r="C1151" s="311" t="s">
        <v>3464</v>
      </c>
      <c r="D1151" s="311" t="s">
        <v>3442</v>
      </c>
      <c r="E1151" s="311" t="s">
        <v>3682</v>
      </c>
      <c r="F1151" s="311" t="s">
        <v>3683</v>
      </c>
      <c r="G1151" s="311">
        <v>18786009</v>
      </c>
      <c r="H1151" s="311" t="s">
        <v>85</v>
      </c>
    </row>
    <row r="1152" spans="2:8">
      <c r="B1152" s="293">
        <v>44018</v>
      </c>
      <c r="C1152" s="311" t="s">
        <v>3684</v>
      </c>
      <c r="D1152" s="311" t="s">
        <v>3685</v>
      </c>
      <c r="E1152" s="311" t="s">
        <v>3686</v>
      </c>
      <c r="F1152" s="311" t="s">
        <v>3687</v>
      </c>
      <c r="G1152" s="311">
        <v>11830916</v>
      </c>
      <c r="H1152" s="311" t="s">
        <v>85</v>
      </c>
    </row>
    <row r="1153" spans="2:8">
      <c r="B1153" s="293">
        <v>44015</v>
      </c>
      <c r="C1153" s="311" t="s">
        <v>3688</v>
      </c>
      <c r="D1153" s="311" t="s">
        <v>3689</v>
      </c>
      <c r="E1153" s="311" t="s">
        <v>3546</v>
      </c>
      <c r="F1153" s="311" t="s">
        <v>3690</v>
      </c>
      <c r="G1153" s="311">
        <v>15274841</v>
      </c>
      <c r="H1153" s="311" t="s">
        <v>85</v>
      </c>
    </row>
    <row r="1154" spans="2:8">
      <c r="B1154" s="293">
        <v>44014</v>
      </c>
      <c r="C1154" s="311" t="s">
        <v>3690</v>
      </c>
      <c r="D1154" s="311" t="s">
        <v>3690</v>
      </c>
      <c r="E1154" s="311" t="s">
        <v>3691</v>
      </c>
      <c r="F1154" s="311" t="s">
        <v>3692</v>
      </c>
      <c r="G1154" s="311">
        <v>14333457</v>
      </c>
      <c r="H1154" s="311" t="s">
        <v>85</v>
      </c>
    </row>
    <row r="1155" spans="2:8">
      <c r="B1155" s="293">
        <v>44013</v>
      </c>
      <c r="C1155" s="311" t="s">
        <v>3457</v>
      </c>
      <c r="D1155" s="311" t="s">
        <v>3457</v>
      </c>
      <c r="E1155" s="311" t="s">
        <v>3693</v>
      </c>
      <c r="F1155" s="311" t="s">
        <v>3688</v>
      </c>
      <c r="G1155" s="311">
        <v>21639137</v>
      </c>
      <c r="H1155" s="311" t="s">
        <v>85</v>
      </c>
    </row>
    <row r="1156" spans="2:8">
      <c r="B1156" s="293">
        <v>44012</v>
      </c>
      <c r="C1156" s="311" t="s">
        <v>3694</v>
      </c>
      <c r="D1156" s="311" t="s">
        <v>3695</v>
      </c>
      <c r="E1156" s="311" t="s">
        <v>3687</v>
      </c>
      <c r="F1156" s="311" t="s">
        <v>3696</v>
      </c>
      <c r="G1156" s="311">
        <v>18496305</v>
      </c>
      <c r="H1156" s="311" t="s">
        <v>85</v>
      </c>
    </row>
    <row r="1157" spans="2:8">
      <c r="B1157" s="293">
        <v>44011</v>
      </c>
      <c r="C1157" s="311" t="s">
        <v>3697</v>
      </c>
      <c r="D1157" s="311" t="s">
        <v>3456</v>
      </c>
      <c r="E1157" s="311" t="s">
        <v>3698</v>
      </c>
      <c r="F1157" s="311" t="s">
        <v>3699</v>
      </c>
      <c r="G1157" s="311">
        <v>18130595</v>
      </c>
      <c r="H1157" s="311" t="s">
        <v>85</v>
      </c>
    </row>
    <row r="1158" spans="2:8">
      <c r="B1158" s="293">
        <v>44008</v>
      </c>
      <c r="C1158" s="311" t="s">
        <v>3685</v>
      </c>
      <c r="D1158" s="311" t="s">
        <v>3450</v>
      </c>
      <c r="E1158" s="311" t="s">
        <v>3455</v>
      </c>
      <c r="F1158" s="311" t="s">
        <v>3694</v>
      </c>
      <c r="G1158" s="311">
        <v>15572219</v>
      </c>
      <c r="H1158" s="311" t="s">
        <v>85</v>
      </c>
    </row>
    <row r="1159" spans="2:8">
      <c r="B1159" s="293">
        <v>44007</v>
      </c>
      <c r="C1159" s="311" t="s">
        <v>3700</v>
      </c>
      <c r="D1159" s="311" t="s">
        <v>3701</v>
      </c>
      <c r="E1159" s="311" t="s">
        <v>3702</v>
      </c>
      <c r="F1159" s="311" t="s">
        <v>3703</v>
      </c>
      <c r="G1159" s="311">
        <v>69278017</v>
      </c>
      <c r="H1159" s="311" t="s">
        <v>85</v>
      </c>
    </row>
    <row r="1160" spans="2:8">
      <c r="B1160" s="293">
        <v>44006</v>
      </c>
      <c r="C1160" s="311" t="s">
        <v>3583</v>
      </c>
      <c r="D1160" s="311" t="s">
        <v>3704</v>
      </c>
      <c r="E1160" s="311" t="s">
        <v>3705</v>
      </c>
      <c r="F1160" s="311" t="s">
        <v>3700</v>
      </c>
      <c r="G1160" s="311">
        <v>24055051</v>
      </c>
      <c r="H1160" s="311" t="s">
        <v>85</v>
      </c>
    </row>
    <row r="1161" spans="2:8">
      <c r="B1161" s="293">
        <v>44005</v>
      </c>
      <c r="C1161" s="311" t="s">
        <v>3706</v>
      </c>
      <c r="D1161" s="311" t="s">
        <v>3707</v>
      </c>
      <c r="E1161" s="311" t="s">
        <v>3708</v>
      </c>
      <c r="F1161" s="311" t="s">
        <v>3435</v>
      </c>
      <c r="G1161" s="311">
        <v>20331626</v>
      </c>
      <c r="H1161" s="311" t="s">
        <v>85</v>
      </c>
    </row>
    <row r="1162" spans="2:8">
      <c r="B1162" s="293">
        <v>44004</v>
      </c>
      <c r="C1162" s="311" t="s">
        <v>3709</v>
      </c>
      <c r="D1162" s="311" t="s">
        <v>3710</v>
      </c>
      <c r="E1162" s="311" t="s">
        <v>3711</v>
      </c>
      <c r="F1162" s="311" t="s">
        <v>3712</v>
      </c>
      <c r="G1162" s="311">
        <v>18868376</v>
      </c>
      <c r="H1162" s="311" t="s">
        <v>85</v>
      </c>
    </row>
    <row r="1163" spans="2:8">
      <c r="B1163" s="293">
        <v>44001</v>
      </c>
      <c r="C1163" s="311" t="s">
        <v>3713</v>
      </c>
      <c r="D1163" s="311" t="s">
        <v>3714</v>
      </c>
      <c r="E1163" s="311" t="s">
        <v>3715</v>
      </c>
      <c r="F1163" s="311" t="s">
        <v>3484</v>
      </c>
      <c r="G1163" s="311">
        <v>13836691</v>
      </c>
      <c r="H1163" s="311" t="s">
        <v>85</v>
      </c>
    </row>
    <row r="1164" spans="2:8">
      <c r="B1164" s="293">
        <v>44000</v>
      </c>
      <c r="C1164" s="311" t="s">
        <v>3716</v>
      </c>
      <c r="D1164" s="311" t="s">
        <v>3717</v>
      </c>
      <c r="E1164" s="311" t="s">
        <v>3674</v>
      </c>
      <c r="F1164" s="311" t="s">
        <v>3718</v>
      </c>
      <c r="G1164" s="311">
        <v>16520026</v>
      </c>
      <c r="H1164" s="311" t="s">
        <v>85</v>
      </c>
    </row>
    <row r="1165" spans="2:8">
      <c r="B1165" s="293">
        <v>43999</v>
      </c>
      <c r="C1165" s="311" t="s">
        <v>3719</v>
      </c>
      <c r="D1165" s="311" t="s">
        <v>3720</v>
      </c>
      <c r="E1165" s="311" t="s">
        <v>3680</v>
      </c>
      <c r="F1165" s="311" t="s">
        <v>3721</v>
      </c>
      <c r="G1165" s="311">
        <v>17081311</v>
      </c>
      <c r="H1165" s="311" t="s">
        <v>85</v>
      </c>
    </row>
    <row r="1166" spans="2:8">
      <c r="B1166" s="293">
        <v>43998</v>
      </c>
      <c r="C1166" s="311" t="s">
        <v>3722</v>
      </c>
      <c r="D1166" s="311" t="s">
        <v>3706</v>
      </c>
      <c r="E1166" s="311" t="s">
        <v>3682</v>
      </c>
      <c r="F1166" s="311" t="s">
        <v>3723</v>
      </c>
      <c r="G1166" s="311">
        <v>8757035</v>
      </c>
      <c r="H1166" s="311" t="s">
        <v>85</v>
      </c>
    </row>
    <row r="1167" spans="2:8">
      <c r="B1167" s="293">
        <v>43997</v>
      </c>
      <c r="C1167" s="311" t="s">
        <v>3724</v>
      </c>
      <c r="D1167" s="311" t="s">
        <v>3609</v>
      </c>
      <c r="E1167" s="311" t="s">
        <v>3661</v>
      </c>
      <c r="F1167" s="311" t="s">
        <v>3725</v>
      </c>
      <c r="G1167" s="311">
        <v>10980359</v>
      </c>
      <c r="H1167" s="311" t="s">
        <v>85</v>
      </c>
    </row>
    <row r="1168" spans="2:8">
      <c r="B1168" s="293">
        <v>43994</v>
      </c>
      <c r="C1168" s="311" t="s">
        <v>3690</v>
      </c>
      <c r="D1168" s="311" t="s">
        <v>3726</v>
      </c>
      <c r="E1168" s="311" t="s">
        <v>3717</v>
      </c>
      <c r="F1168" s="311" t="s">
        <v>3727</v>
      </c>
      <c r="G1168" s="311">
        <v>10925477</v>
      </c>
      <c r="H1168" s="311" t="s">
        <v>85</v>
      </c>
    </row>
    <row r="1169" spans="2:8">
      <c r="B1169" s="293">
        <v>43993</v>
      </c>
      <c r="C1169" s="311" t="s">
        <v>3728</v>
      </c>
      <c r="D1169" s="311" t="s">
        <v>3729</v>
      </c>
      <c r="E1169" s="311" t="s">
        <v>3730</v>
      </c>
      <c r="F1169" s="311" t="s">
        <v>3456</v>
      </c>
      <c r="G1169" s="311">
        <v>10258905</v>
      </c>
      <c r="H1169" s="311" t="s">
        <v>85</v>
      </c>
    </row>
    <row r="1170" spans="2:8">
      <c r="B1170" s="293">
        <v>43992</v>
      </c>
      <c r="C1170" s="311" t="s">
        <v>3728</v>
      </c>
      <c r="D1170" s="311" t="s">
        <v>3731</v>
      </c>
      <c r="E1170" s="311" t="s">
        <v>3333</v>
      </c>
      <c r="F1170" s="311" t="s">
        <v>3728</v>
      </c>
      <c r="G1170" s="311">
        <v>12104423</v>
      </c>
      <c r="H1170" s="311" t="s">
        <v>85</v>
      </c>
    </row>
    <row r="1171" spans="2:8">
      <c r="B1171" s="293">
        <v>43991</v>
      </c>
      <c r="C1171" s="311" t="s">
        <v>3573</v>
      </c>
      <c r="D1171" s="311" t="s">
        <v>3729</v>
      </c>
      <c r="E1171" s="311" t="s">
        <v>3732</v>
      </c>
      <c r="F1171" s="311" t="s">
        <v>3733</v>
      </c>
      <c r="G1171" s="311">
        <v>14232434</v>
      </c>
      <c r="H1171" s="311" t="s">
        <v>85</v>
      </c>
    </row>
    <row r="1172" spans="2:8">
      <c r="B1172" s="293">
        <v>43990</v>
      </c>
      <c r="C1172" s="311" t="s">
        <v>3340</v>
      </c>
      <c r="D1172" s="311" t="s">
        <v>3734</v>
      </c>
      <c r="E1172" s="311" t="s">
        <v>3695</v>
      </c>
      <c r="F1172" s="311" t="s">
        <v>3701</v>
      </c>
      <c r="G1172" s="311">
        <v>14168383</v>
      </c>
      <c r="H1172" s="311" t="s">
        <v>85</v>
      </c>
    </row>
    <row r="1173" spans="2:8">
      <c r="B1173" s="293">
        <v>43987</v>
      </c>
      <c r="C1173" s="311" t="s">
        <v>3708</v>
      </c>
      <c r="D1173" s="311" t="s">
        <v>3735</v>
      </c>
      <c r="E1173" s="311" t="s">
        <v>3736</v>
      </c>
      <c r="F1173" s="311" t="s">
        <v>3726</v>
      </c>
      <c r="G1173" s="311">
        <v>11744302</v>
      </c>
      <c r="H1173" s="311" t="s">
        <v>85</v>
      </c>
    </row>
    <row r="1174" spans="2:8">
      <c r="B1174" s="293">
        <v>43986</v>
      </c>
      <c r="C1174" s="311" t="s">
        <v>3736</v>
      </c>
      <c r="D1174" s="311" t="s">
        <v>3737</v>
      </c>
      <c r="E1174" s="311" t="s">
        <v>3546</v>
      </c>
      <c r="F1174" s="311" t="s">
        <v>3738</v>
      </c>
      <c r="G1174" s="311">
        <v>12827335</v>
      </c>
      <c r="H1174" s="311" t="s">
        <v>85</v>
      </c>
    </row>
    <row r="1175" spans="2:8">
      <c r="B1175" s="293">
        <v>43985</v>
      </c>
      <c r="C1175" s="311" t="s">
        <v>3695</v>
      </c>
      <c r="D1175" s="311" t="s">
        <v>3739</v>
      </c>
      <c r="E1175" s="311" t="s">
        <v>3740</v>
      </c>
      <c r="F1175" s="311" t="s">
        <v>3457</v>
      </c>
      <c r="G1175" s="311">
        <v>23102350</v>
      </c>
      <c r="H1175" s="311" t="s">
        <v>85</v>
      </c>
    </row>
    <row r="1176" spans="2:8">
      <c r="B1176" s="293">
        <v>43984</v>
      </c>
      <c r="C1176" s="311" t="s">
        <v>3741</v>
      </c>
      <c r="D1176" s="311" t="s">
        <v>3340</v>
      </c>
      <c r="E1176" s="311" t="s">
        <v>3742</v>
      </c>
      <c r="F1176" s="311" t="s">
        <v>3705</v>
      </c>
      <c r="G1176" s="311">
        <v>18170659</v>
      </c>
      <c r="H1176" s="311" t="s">
        <v>85</v>
      </c>
    </row>
    <row r="1177" spans="2:8">
      <c r="B1177" s="293">
        <v>43983</v>
      </c>
      <c r="C1177" s="311" t="s">
        <v>3743</v>
      </c>
      <c r="D1177" s="311" t="s">
        <v>3744</v>
      </c>
      <c r="E1177" s="311" t="s">
        <v>3606</v>
      </c>
      <c r="F1177" s="311" t="s">
        <v>3745</v>
      </c>
      <c r="G1177" s="311">
        <v>10106253</v>
      </c>
      <c r="H1177" s="311" t="s">
        <v>85</v>
      </c>
    </row>
    <row r="1178" spans="2:8">
      <c r="B1178" s="293">
        <v>43980</v>
      </c>
      <c r="C1178" s="311" t="s">
        <v>3457</v>
      </c>
      <c r="D1178" s="311" t="s">
        <v>3335</v>
      </c>
      <c r="E1178" s="311" t="s">
        <v>3717</v>
      </c>
      <c r="F1178" s="311" t="s">
        <v>3746</v>
      </c>
      <c r="G1178" s="311">
        <v>19891080</v>
      </c>
      <c r="H1178" s="311" t="s">
        <v>85</v>
      </c>
    </row>
    <row r="1179" spans="2:8">
      <c r="B1179" s="293">
        <v>43979</v>
      </c>
      <c r="C1179" s="311" t="s">
        <v>3572</v>
      </c>
      <c r="D1179" s="311" t="s">
        <v>3747</v>
      </c>
      <c r="E1179" s="311" t="s">
        <v>3690</v>
      </c>
      <c r="F1179" s="311" t="s">
        <v>3748</v>
      </c>
      <c r="G1179" s="311">
        <v>12156645</v>
      </c>
      <c r="H1179" s="311" t="s">
        <v>85</v>
      </c>
    </row>
    <row r="1180" spans="2:8">
      <c r="B1180" s="293">
        <v>43978</v>
      </c>
      <c r="C1180" s="311" t="s">
        <v>3484</v>
      </c>
      <c r="D1180" s="311" t="s">
        <v>3687</v>
      </c>
      <c r="E1180" s="311" t="s">
        <v>3749</v>
      </c>
      <c r="F1180" s="311" t="s">
        <v>3457</v>
      </c>
      <c r="G1180" s="311">
        <v>11684730</v>
      </c>
      <c r="H1180" s="311" t="s">
        <v>85</v>
      </c>
    </row>
    <row r="1181" spans="2:8">
      <c r="B1181" s="293">
        <v>43977</v>
      </c>
      <c r="C1181" s="311" t="s">
        <v>3750</v>
      </c>
      <c r="D1181" s="311" t="s">
        <v>3692</v>
      </c>
      <c r="E1181" s="311" t="s">
        <v>3750</v>
      </c>
      <c r="F1181" s="311" t="s">
        <v>3484</v>
      </c>
      <c r="G1181" s="311">
        <v>12350762</v>
      </c>
      <c r="H1181" s="311" t="s">
        <v>85</v>
      </c>
    </row>
    <row r="1182" spans="2:8">
      <c r="B1182" s="293">
        <v>43973</v>
      </c>
      <c r="C1182" s="311" t="s">
        <v>3674</v>
      </c>
      <c r="D1182" s="311" t="s">
        <v>3497</v>
      </c>
      <c r="E1182" s="311" t="s">
        <v>3663</v>
      </c>
      <c r="F1182" s="311" t="s">
        <v>3751</v>
      </c>
      <c r="G1182" s="311">
        <v>9392095</v>
      </c>
      <c r="H1182" s="311" t="s">
        <v>85</v>
      </c>
    </row>
    <row r="1183" spans="2:8">
      <c r="B1183" s="293">
        <v>43972</v>
      </c>
      <c r="C1183" s="311" t="s">
        <v>3474</v>
      </c>
      <c r="D1183" s="311" t="s">
        <v>3752</v>
      </c>
      <c r="E1183" s="311" t="s">
        <v>3673</v>
      </c>
      <c r="F1183" s="311" t="s">
        <v>3532</v>
      </c>
      <c r="G1183" s="311">
        <v>20143324</v>
      </c>
      <c r="H1183" s="311" t="s">
        <v>85</v>
      </c>
    </row>
    <row r="1184" spans="2:8">
      <c r="B1184" s="293">
        <v>43971</v>
      </c>
      <c r="C1184" s="311" t="s">
        <v>3674</v>
      </c>
      <c r="D1184" s="311" t="s">
        <v>3692</v>
      </c>
      <c r="E1184" s="311" t="s">
        <v>3753</v>
      </c>
      <c r="F1184" s="311" t="s">
        <v>3489</v>
      </c>
      <c r="G1184" s="311">
        <v>10126022</v>
      </c>
      <c r="H1184" s="311" t="s">
        <v>85</v>
      </c>
    </row>
    <row r="1185" spans="2:8">
      <c r="B1185" s="293">
        <v>43970</v>
      </c>
      <c r="C1185" s="311" t="s">
        <v>3625</v>
      </c>
      <c r="D1185" s="311" t="s">
        <v>3754</v>
      </c>
      <c r="E1185" s="311" t="s">
        <v>3630</v>
      </c>
      <c r="F1185" s="311" t="s">
        <v>3676</v>
      </c>
      <c r="G1185" s="311">
        <v>12262118</v>
      </c>
      <c r="H1185" s="311" t="s">
        <v>85</v>
      </c>
    </row>
    <row r="1186" spans="2:8">
      <c r="B1186" s="293">
        <v>43969</v>
      </c>
      <c r="C1186" s="311" t="s">
        <v>3656</v>
      </c>
      <c r="D1186" s="311" t="s">
        <v>3656</v>
      </c>
      <c r="E1186" s="311" t="s">
        <v>3755</v>
      </c>
      <c r="F1186" s="311" t="s">
        <v>3664</v>
      </c>
      <c r="G1186" s="311">
        <v>11368562</v>
      </c>
      <c r="H1186" s="311" t="s">
        <v>85</v>
      </c>
    </row>
    <row r="1187" spans="2:8">
      <c r="B1187" s="293">
        <v>43966</v>
      </c>
      <c r="C1187" s="311" t="s">
        <v>3756</v>
      </c>
      <c r="D1187" s="311" t="s">
        <v>3716</v>
      </c>
      <c r="E1187" s="311" t="s">
        <v>3757</v>
      </c>
      <c r="F1187" s="311" t="s">
        <v>3680</v>
      </c>
      <c r="G1187" s="311">
        <v>16925981</v>
      </c>
      <c r="H1187" s="311" t="s">
        <v>85</v>
      </c>
    </row>
    <row r="1188" spans="2:8">
      <c r="B1188" s="293">
        <v>43965</v>
      </c>
      <c r="C1188" s="311" t="s">
        <v>3758</v>
      </c>
      <c r="D1188" s="311" t="s">
        <v>3759</v>
      </c>
      <c r="E1188" s="311" t="s">
        <v>3760</v>
      </c>
      <c r="F1188" s="311" t="s">
        <v>3761</v>
      </c>
      <c r="G1188" s="311">
        <v>39115884</v>
      </c>
      <c r="H1188" s="311" t="s">
        <v>85</v>
      </c>
    </row>
    <row r="1189" spans="2:8">
      <c r="B1189" s="293">
        <v>43964</v>
      </c>
      <c r="C1189" s="311" t="s">
        <v>3722</v>
      </c>
      <c r="D1189" s="311" t="s">
        <v>3762</v>
      </c>
      <c r="E1189" s="311" t="s">
        <v>3752</v>
      </c>
      <c r="F1189" s="311" t="s">
        <v>3713</v>
      </c>
      <c r="G1189" s="311">
        <v>19037031</v>
      </c>
      <c r="H1189" s="311" t="s">
        <v>85</v>
      </c>
    </row>
    <row r="1190" spans="2:8">
      <c r="B1190" s="293">
        <v>43963</v>
      </c>
      <c r="C1190" s="311" t="s">
        <v>3635</v>
      </c>
      <c r="D1190" s="311" t="s">
        <v>3763</v>
      </c>
      <c r="E1190" s="311" t="s">
        <v>3764</v>
      </c>
      <c r="F1190" s="311" t="s">
        <v>3765</v>
      </c>
      <c r="G1190" s="311">
        <v>18124894</v>
      </c>
      <c r="H1190" s="311" t="s">
        <v>85</v>
      </c>
    </row>
    <row r="1191" spans="2:8">
      <c r="B1191" s="293">
        <v>43962</v>
      </c>
      <c r="C1191" s="311" t="s">
        <v>3630</v>
      </c>
      <c r="D1191" s="311" t="s">
        <v>3528</v>
      </c>
      <c r="E1191" s="311" t="s">
        <v>3668</v>
      </c>
      <c r="F1191" s="311" t="s">
        <v>3766</v>
      </c>
      <c r="G1191" s="311">
        <v>12243824</v>
      </c>
      <c r="H1191" s="311" t="s">
        <v>85</v>
      </c>
    </row>
    <row r="1192" spans="2:8">
      <c r="B1192" s="293">
        <v>43959</v>
      </c>
      <c r="C1192" s="311" t="s">
        <v>3681</v>
      </c>
      <c r="D1192" s="311" t="s">
        <v>3767</v>
      </c>
      <c r="E1192" s="311" t="s">
        <v>3768</v>
      </c>
      <c r="F1192" s="311" t="s">
        <v>3504</v>
      </c>
      <c r="G1192" s="311">
        <v>28174665</v>
      </c>
      <c r="H1192" s="311" t="s">
        <v>85</v>
      </c>
    </row>
    <row r="1193" spans="2:8">
      <c r="B1193" s="293">
        <v>43958</v>
      </c>
      <c r="C1193" s="311" t="s">
        <v>3709</v>
      </c>
      <c r="D1193" s="311" t="s">
        <v>3740</v>
      </c>
      <c r="E1193" s="311" t="s">
        <v>3750</v>
      </c>
      <c r="F1193" s="311" t="s">
        <v>3769</v>
      </c>
      <c r="G1193" s="311">
        <v>8449705</v>
      </c>
      <c r="H1193" s="311" t="s">
        <v>85</v>
      </c>
    </row>
    <row r="1194" spans="2:8">
      <c r="B1194" s="293">
        <v>43957</v>
      </c>
      <c r="C1194" s="311" t="s">
        <v>3719</v>
      </c>
      <c r="D1194" s="311" t="s">
        <v>3442</v>
      </c>
      <c r="E1194" s="311" t="s">
        <v>3560</v>
      </c>
      <c r="F1194" s="311" t="s">
        <v>3457</v>
      </c>
      <c r="G1194" s="311">
        <v>10232281</v>
      </c>
      <c r="H1194" s="311" t="s">
        <v>85</v>
      </c>
    </row>
    <row r="1195" spans="2:8">
      <c r="B1195" s="293">
        <v>43956</v>
      </c>
      <c r="C1195" s="311" t="s">
        <v>3560</v>
      </c>
      <c r="D1195" s="311" t="s">
        <v>3722</v>
      </c>
      <c r="E1195" s="311" t="s">
        <v>3770</v>
      </c>
      <c r="F1195" s="311" t="s">
        <v>3661</v>
      </c>
      <c r="G1195" s="311">
        <v>10628539</v>
      </c>
      <c r="H1195" s="311" t="s">
        <v>85</v>
      </c>
    </row>
    <row r="1196" spans="2:8">
      <c r="B1196" s="293">
        <v>43955</v>
      </c>
      <c r="C1196" s="311" t="s">
        <v>3676</v>
      </c>
      <c r="D1196" s="311" t="s">
        <v>3558</v>
      </c>
      <c r="E1196" s="311" t="s">
        <v>3656</v>
      </c>
      <c r="F1196" s="311" t="s">
        <v>3771</v>
      </c>
      <c r="G1196" s="311">
        <v>10305663</v>
      </c>
      <c r="H1196" s="311" t="s">
        <v>85</v>
      </c>
    </row>
    <row r="1197" spans="2:8">
      <c r="B1197" s="293">
        <v>43951</v>
      </c>
      <c r="C1197" s="311" t="s">
        <v>3770</v>
      </c>
      <c r="D1197" s="311" t="s">
        <v>3694</v>
      </c>
      <c r="E1197" s="311" t="s">
        <v>3678</v>
      </c>
      <c r="F1197" s="311" t="s">
        <v>3772</v>
      </c>
      <c r="G1197" s="311">
        <v>15151435</v>
      </c>
      <c r="H1197" s="311" t="s">
        <v>85</v>
      </c>
    </row>
    <row r="1198" spans="2:8">
      <c r="B1198" s="293">
        <v>43950</v>
      </c>
      <c r="C1198" s="311" t="s">
        <v>3771</v>
      </c>
      <c r="D1198" s="311" t="s">
        <v>3773</v>
      </c>
      <c r="E1198" s="311" t="s">
        <v>3670</v>
      </c>
      <c r="F1198" s="311" t="s">
        <v>3617</v>
      </c>
      <c r="G1198" s="311">
        <v>21550996</v>
      </c>
      <c r="H1198" s="311" t="s">
        <v>85</v>
      </c>
    </row>
    <row r="1199" spans="2:8">
      <c r="B1199" s="293">
        <v>43949</v>
      </c>
      <c r="C1199" s="311" t="s">
        <v>3474</v>
      </c>
      <c r="D1199" s="311" t="s">
        <v>3489</v>
      </c>
      <c r="E1199" s="311" t="s">
        <v>3662</v>
      </c>
      <c r="F1199" s="311" t="s">
        <v>3478</v>
      </c>
      <c r="G1199" s="311">
        <v>19815445</v>
      </c>
      <c r="H1199" s="311" t="s">
        <v>85</v>
      </c>
    </row>
    <row r="1200" spans="2:8">
      <c r="B1200" s="293">
        <v>43948</v>
      </c>
      <c r="C1200" s="311" t="s">
        <v>3740</v>
      </c>
      <c r="D1200" s="311" t="s">
        <v>3740</v>
      </c>
      <c r="E1200" s="311" t="s">
        <v>3754</v>
      </c>
      <c r="F1200" s="311" t="s">
        <v>3773</v>
      </c>
      <c r="G1200" s="311">
        <v>22675928</v>
      </c>
      <c r="H1200" s="311" t="s">
        <v>85</v>
      </c>
    </row>
    <row r="1201" spans="2:8">
      <c r="B1201" s="293">
        <v>43945</v>
      </c>
      <c r="C1201" s="311" t="s">
        <v>3774</v>
      </c>
      <c r="D1201" s="311" t="s">
        <v>3775</v>
      </c>
      <c r="E1201" s="311" t="s">
        <v>3776</v>
      </c>
      <c r="F1201" s="311" t="s">
        <v>3692</v>
      </c>
      <c r="G1201" s="311">
        <v>10148964</v>
      </c>
      <c r="H1201" s="311" t="s">
        <v>85</v>
      </c>
    </row>
    <row r="1202" spans="2:8">
      <c r="B1202" s="293">
        <v>43944</v>
      </c>
      <c r="C1202" s="311" t="s">
        <v>3777</v>
      </c>
      <c r="D1202" s="311" t="s">
        <v>3778</v>
      </c>
      <c r="E1202" s="311" t="s">
        <v>3779</v>
      </c>
      <c r="F1202" s="311" t="s">
        <v>3687</v>
      </c>
      <c r="G1202" s="311">
        <v>14078729</v>
      </c>
      <c r="H1202" s="311" t="s">
        <v>85</v>
      </c>
    </row>
    <row r="1203" spans="2:8">
      <c r="B1203" s="293">
        <v>43943</v>
      </c>
      <c r="C1203" s="311" t="s">
        <v>3780</v>
      </c>
      <c r="D1203" s="311" t="s">
        <v>3781</v>
      </c>
      <c r="E1203" s="311" t="s">
        <v>3699</v>
      </c>
      <c r="F1203" s="311" t="s">
        <v>3782</v>
      </c>
      <c r="G1203" s="311">
        <v>10342633</v>
      </c>
      <c r="H1203" s="311" t="s">
        <v>85</v>
      </c>
    </row>
    <row r="1204" spans="2:8">
      <c r="B1204" s="293">
        <v>43942</v>
      </c>
      <c r="C1204" s="311" t="s">
        <v>3747</v>
      </c>
      <c r="D1204" s="311" t="s">
        <v>3743</v>
      </c>
      <c r="E1204" s="311" t="s">
        <v>3455</v>
      </c>
      <c r="F1204" s="311" t="s">
        <v>3780</v>
      </c>
      <c r="G1204" s="311">
        <v>15085097</v>
      </c>
      <c r="H1204" s="311" t="s">
        <v>85</v>
      </c>
    </row>
    <row r="1205" spans="2:8">
      <c r="B1205" s="293">
        <v>43941</v>
      </c>
      <c r="C1205" s="311" t="s">
        <v>3694</v>
      </c>
      <c r="D1205" s="311" t="s">
        <v>3783</v>
      </c>
      <c r="E1205" s="311" t="s">
        <v>3692</v>
      </c>
      <c r="F1205" s="311" t="s">
        <v>3784</v>
      </c>
      <c r="G1205" s="311">
        <v>17639066</v>
      </c>
      <c r="H1205" s="311" t="s">
        <v>85</v>
      </c>
    </row>
    <row r="1206" spans="2:8">
      <c r="B1206" s="293">
        <v>43938</v>
      </c>
      <c r="C1206" s="311" t="s">
        <v>3785</v>
      </c>
      <c r="D1206" s="311" t="s">
        <v>3785</v>
      </c>
      <c r="E1206" s="311" t="s">
        <v>3708</v>
      </c>
      <c r="F1206" s="311" t="s">
        <v>3737</v>
      </c>
      <c r="G1206" s="311">
        <v>16969641</v>
      </c>
      <c r="H1206" s="311" t="s">
        <v>85</v>
      </c>
    </row>
    <row r="1207" spans="2:8">
      <c r="B1207" s="293">
        <v>43937</v>
      </c>
      <c r="C1207" s="311" t="s">
        <v>3653</v>
      </c>
      <c r="D1207" s="311" t="s">
        <v>3786</v>
      </c>
      <c r="E1207" s="311" t="s">
        <v>3504</v>
      </c>
      <c r="F1207" s="311" t="s">
        <v>3706</v>
      </c>
      <c r="G1207" s="311">
        <v>20876392</v>
      </c>
      <c r="H1207" s="311" t="s">
        <v>85</v>
      </c>
    </row>
    <row r="1208" spans="2:8">
      <c r="B1208" s="293">
        <v>43936</v>
      </c>
      <c r="C1208" s="311" t="s">
        <v>3787</v>
      </c>
      <c r="D1208" s="311" t="s">
        <v>3788</v>
      </c>
      <c r="E1208" s="311" t="s">
        <v>3623</v>
      </c>
      <c r="F1208" s="311" t="s">
        <v>3674</v>
      </c>
      <c r="G1208" s="311">
        <v>24127975</v>
      </c>
      <c r="H1208" s="311" t="s">
        <v>85</v>
      </c>
    </row>
    <row r="1209" spans="2:8">
      <c r="B1209" s="293">
        <v>43934</v>
      </c>
      <c r="C1209" s="311" t="s">
        <v>3789</v>
      </c>
      <c r="D1209" s="311" t="s">
        <v>3621</v>
      </c>
      <c r="E1209" s="311" t="s">
        <v>3790</v>
      </c>
      <c r="F1209" s="311" t="s">
        <v>3662</v>
      </c>
      <c r="G1209" s="311">
        <v>33266662</v>
      </c>
      <c r="H1209" s="311" t="s">
        <v>85</v>
      </c>
    </row>
    <row r="1210" spans="2:8">
      <c r="B1210" s="293">
        <v>43930</v>
      </c>
      <c r="C1210" s="311" t="s">
        <v>3663</v>
      </c>
      <c r="D1210" s="311" t="s">
        <v>3663</v>
      </c>
      <c r="E1210" s="311" t="s">
        <v>3791</v>
      </c>
      <c r="F1210" s="311" t="s">
        <v>3789</v>
      </c>
      <c r="G1210" s="311">
        <v>9322342</v>
      </c>
      <c r="H1210" s="311" t="s">
        <v>85</v>
      </c>
    </row>
    <row r="1211" spans="2:8">
      <c r="B1211" s="293">
        <v>43929</v>
      </c>
      <c r="C1211" s="311" t="s">
        <v>3792</v>
      </c>
      <c r="D1211" s="311" t="s">
        <v>3628</v>
      </c>
      <c r="E1211" s="311" t="s">
        <v>3793</v>
      </c>
      <c r="F1211" s="311" t="s">
        <v>3794</v>
      </c>
      <c r="G1211" s="311">
        <v>38072700</v>
      </c>
      <c r="H1211" s="311" t="s">
        <v>85</v>
      </c>
    </row>
    <row r="1212" spans="2:8">
      <c r="B1212" s="293">
        <v>43928</v>
      </c>
      <c r="C1212" s="311" t="s">
        <v>3795</v>
      </c>
      <c r="D1212" s="311" t="s">
        <v>3796</v>
      </c>
      <c r="E1212" s="311" t="s">
        <v>3797</v>
      </c>
      <c r="F1212" s="311" t="s">
        <v>3792</v>
      </c>
      <c r="G1212" s="311">
        <v>47686619</v>
      </c>
      <c r="H1212" s="311" t="s">
        <v>85</v>
      </c>
    </row>
    <row r="1213" spans="2:8">
      <c r="B1213" s="293">
        <v>43924</v>
      </c>
      <c r="C1213" s="311" t="s">
        <v>3796</v>
      </c>
      <c r="D1213" s="311" t="s">
        <v>3798</v>
      </c>
      <c r="E1213" s="311" t="s">
        <v>3799</v>
      </c>
      <c r="F1213" s="311" t="s">
        <v>3800</v>
      </c>
      <c r="G1213" s="311">
        <v>18310156</v>
      </c>
      <c r="H1213" s="311" t="s">
        <v>85</v>
      </c>
    </row>
    <row r="1214" spans="2:8">
      <c r="B1214" s="293">
        <v>43922</v>
      </c>
      <c r="C1214" s="311" t="s">
        <v>3801</v>
      </c>
      <c r="D1214" s="311" t="s">
        <v>3802</v>
      </c>
      <c r="E1214" s="311" t="s">
        <v>3803</v>
      </c>
      <c r="F1214" s="311" t="s">
        <v>3804</v>
      </c>
      <c r="G1214" s="311">
        <v>14355207</v>
      </c>
      <c r="H1214" s="311" t="s">
        <v>85</v>
      </c>
    </row>
    <row r="1215" spans="2:8">
      <c r="B1215" s="293">
        <v>43921</v>
      </c>
      <c r="C1215" s="311" t="s">
        <v>3805</v>
      </c>
      <c r="D1215" s="311" t="s">
        <v>3806</v>
      </c>
      <c r="E1215" s="311" t="s">
        <v>3807</v>
      </c>
      <c r="F1215" s="311" t="s">
        <v>3808</v>
      </c>
      <c r="G1215" s="311">
        <v>28293281</v>
      </c>
      <c r="H1215" s="311" t="s">
        <v>85</v>
      </c>
    </row>
    <row r="1216" spans="2:8">
      <c r="B1216" s="293">
        <v>43920</v>
      </c>
      <c r="C1216" s="311" t="s">
        <v>3809</v>
      </c>
      <c r="D1216" s="311" t="s">
        <v>3810</v>
      </c>
      <c r="E1216" s="311" t="s">
        <v>3811</v>
      </c>
      <c r="F1216" s="311" t="s">
        <v>3812</v>
      </c>
      <c r="G1216" s="311">
        <v>17043895</v>
      </c>
      <c r="H1216" s="311" t="s">
        <v>85</v>
      </c>
    </row>
    <row r="1217" spans="2:8">
      <c r="B1217" s="293">
        <v>43917</v>
      </c>
      <c r="C1217" s="311" t="s">
        <v>3813</v>
      </c>
      <c r="D1217" s="311" t="s">
        <v>3814</v>
      </c>
      <c r="E1217" s="311" t="s">
        <v>3815</v>
      </c>
      <c r="F1217" s="311" t="s">
        <v>3816</v>
      </c>
      <c r="G1217" s="311">
        <v>39345541</v>
      </c>
      <c r="H1217" s="311" t="s">
        <v>85</v>
      </c>
    </row>
    <row r="1218" spans="2:8">
      <c r="B1218" s="310">
        <v>43916</v>
      </c>
      <c r="C1218" s="312" t="s">
        <v>3817</v>
      </c>
      <c r="D1218" s="312" t="s">
        <v>3818</v>
      </c>
      <c r="E1218" s="312" t="s">
        <v>3819</v>
      </c>
      <c r="F1218" s="312" t="s">
        <v>3820</v>
      </c>
      <c r="G1218" s="312">
        <v>39959613</v>
      </c>
      <c r="H1218" s="312" t="s">
        <v>3821</v>
      </c>
    </row>
    <row r="1219" spans="2:8">
      <c r="B1219" s="293">
        <v>43915</v>
      </c>
      <c r="C1219" s="311" t="s">
        <v>3822</v>
      </c>
      <c r="D1219" s="311" t="s">
        <v>3823</v>
      </c>
      <c r="E1219" s="311" t="s">
        <v>3824</v>
      </c>
      <c r="F1219" s="311" t="s">
        <v>3811</v>
      </c>
      <c r="G1219" s="311">
        <v>16472741</v>
      </c>
      <c r="H1219" s="311" t="s">
        <v>85</v>
      </c>
    </row>
    <row r="1220" spans="2:8">
      <c r="B1220" s="293">
        <v>43914</v>
      </c>
      <c r="C1220" s="311" t="s">
        <v>3825</v>
      </c>
      <c r="D1220" s="311" t="s">
        <v>3826</v>
      </c>
      <c r="E1220" s="311" t="s">
        <v>3827</v>
      </c>
      <c r="F1220" s="311" t="s">
        <v>3828</v>
      </c>
      <c r="G1220" s="311">
        <v>13742927</v>
      </c>
      <c r="H1220" s="311" t="s">
        <v>85</v>
      </c>
    </row>
    <row r="1221" spans="2:8">
      <c r="B1221" s="293">
        <v>43913</v>
      </c>
      <c r="C1221" s="311" t="s">
        <v>3829</v>
      </c>
      <c r="D1221" s="311" t="s">
        <v>3830</v>
      </c>
      <c r="E1221" s="311" t="s">
        <v>3831</v>
      </c>
      <c r="F1221" s="311" t="s">
        <v>3832</v>
      </c>
      <c r="G1221" s="311">
        <v>37653540</v>
      </c>
      <c r="H1221" s="311" t="s">
        <v>85</v>
      </c>
    </row>
    <row r="1222" spans="2:8">
      <c r="B1222" s="293">
        <v>43910</v>
      </c>
      <c r="C1222" s="311" t="s">
        <v>3833</v>
      </c>
      <c r="D1222" s="311" t="s">
        <v>3834</v>
      </c>
      <c r="E1222" s="311" t="s">
        <v>3835</v>
      </c>
      <c r="F1222" s="311" t="s">
        <v>3836</v>
      </c>
      <c r="G1222" s="311">
        <v>58499591</v>
      </c>
      <c r="H1222" s="311" t="s">
        <v>85</v>
      </c>
    </row>
    <row r="1223" spans="2:8">
      <c r="B1223" s="293">
        <v>43909</v>
      </c>
      <c r="C1223" s="311" t="s">
        <v>3837</v>
      </c>
      <c r="D1223" s="311" t="s">
        <v>3838</v>
      </c>
      <c r="E1223" s="311" t="s">
        <v>3827</v>
      </c>
      <c r="F1223" s="311" t="s">
        <v>3839</v>
      </c>
      <c r="G1223" s="311">
        <v>33846928</v>
      </c>
      <c r="H1223" s="311" t="s">
        <v>85</v>
      </c>
    </row>
    <row r="1224" spans="2:8">
      <c r="B1224" s="293">
        <v>43908</v>
      </c>
      <c r="C1224" s="311" t="s">
        <v>3840</v>
      </c>
      <c r="D1224" s="311" t="s">
        <v>3841</v>
      </c>
      <c r="E1224" s="311" t="s">
        <v>3829</v>
      </c>
      <c r="F1224" s="311" t="s">
        <v>3842</v>
      </c>
      <c r="G1224" s="311">
        <v>88654467</v>
      </c>
      <c r="H1224" s="311" t="s">
        <v>85</v>
      </c>
    </row>
    <row r="1225" spans="2:8">
      <c r="B1225" s="293">
        <v>43907</v>
      </c>
      <c r="C1225" s="311" t="s">
        <v>3843</v>
      </c>
      <c r="D1225" s="311" t="s">
        <v>3712</v>
      </c>
      <c r="E1225" s="311" t="s">
        <v>3844</v>
      </c>
      <c r="F1225" s="311" t="s">
        <v>3845</v>
      </c>
      <c r="G1225" s="311">
        <v>21241388</v>
      </c>
      <c r="H1225" s="311" t="s">
        <v>85</v>
      </c>
    </row>
    <row r="1226" spans="2:8">
      <c r="B1226" s="293">
        <v>43906</v>
      </c>
      <c r="C1226" s="311" t="s">
        <v>3464</v>
      </c>
      <c r="D1226" s="311" t="s">
        <v>3464</v>
      </c>
      <c r="E1226" s="311" t="s">
        <v>3846</v>
      </c>
      <c r="F1226" s="311" t="s">
        <v>3847</v>
      </c>
      <c r="G1226" s="311">
        <v>34649740</v>
      </c>
      <c r="H1226" s="311" t="s">
        <v>85</v>
      </c>
    </row>
    <row r="1227" spans="2:8">
      <c r="B1227" s="293">
        <v>43903</v>
      </c>
      <c r="C1227" s="311" t="s">
        <v>3848</v>
      </c>
      <c r="D1227" s="311" t="s">
        <v>3318</v>
      </c>
      <c r="E1227" s="311" t="s">
        <v>3836</v>
      </c>
      <c r="F1227" s="311" t="s">
        <v>3849</v>
      </c>
      <c r="G1227" s="311">
        <v>49533058</v>
      </c>
      <c r="H1227" s="311" t="s">
        <v>85</v>
      </c>
    </row>
    <row r="1228" spans="2:8">
      <c r="B1228" s="293">
        <v>43902</v>
      </c>
      <c r="C1228" s="311" t="s">
        <v>3850</v>
      </c>
      <c r="D1228" s="311" t="s">
        <v>3590</v>
      </c>
      <c r="E1228" s="311" t="s">
        <v>3851</v>
      </c>
      <c r="F1228" s="311" t="s">
        <v>3852</v>
      </c>
      <c r="G1228" s="311">
        <v>47225243</v>
      </c>
      <c r="H1228" s="311" t="s">
        <v>85</v>
      </c>
    </row>
    <row r="1229" spans="2:8">
      <c r="B1229" s="293">
        <v>43901</v>
      </c>
      <c r="C1229" s="311" t="s">
        <v>3853</v>
      </c>
      <c r="D1229" s="311" t="s">
        <v>3854</v>
      </c>
      <c r="E1229" s="311" t="s">
        <v>3855</v>
      </c>
      <c r="F1229" s="311" t="s">
        <v>3856</v>
      </c>
      <c r="G1229" s="311">
        <v>28434577</v>
      </c>
      <c r="H1229" s="311" t="s">
        <v>85</v>
      </c>
    </row>
    <row r="1230" spans="2:8">
      <c r="B1230" s="293">
        <v>43899</v>
      </c>
      <c r="C1230" s="311" t="s">
        <v>3371</v>
      </c>
      <c r="D1230" s="311" t="s">
        <v>3857</v>
      </c>
      <c r="E1230" s="311" t="s">
        <v>3858</v>
      </c>
      <c r="F1230" s="311" t="s">
        <v>3859</v>
      </c>
      <c r="G1230" s="311">
        <v>47383195</v>
      </c>
      <c r="H1230" s="311" t="s">
        <v>85</v>
      </c>
    </row>
    <row r="1231" spans="2:8">
      <c r="B1231" s="293">
        <v>43896</v>
      </c>
      <c r="C1231" s="311" t="s">
        <v>3860</v>
      </c>
      <c r="D1231" s="311" t="s">
        <v>3861</v>
      </c>
      <c r="E1231" s="311" t="s">
        <v>3859</v>
      </c>
      <c r="F1231" s="311" t="s">
        <v>3862</v>
      </c>
      <c r="G1231" s="311">
        <v>13533444</v>
      </c>
      <c r="H1231" s="311" t="s">
        <v>85</v>
      </c>
    </row>
    <row r="1232" spans="2:8">
      <c r="B1232" s="293">
        <v>43895</v>
      </c>
      <c r="C1232" s="311" t="s">
        <v>3863</v>
      </c>
      <c r="D1232" s="311" t="s">
        <v>3281</v>
      </c>
      <c r="E1232" s="311" t="s">
        <v>3313</v>
      </c>
      <c r="F1232" s="311" t="s">
        <v>3308</v>
      </c>
      <c r="G1232" s="311">
        <v>11579256</v>
      </c>
      <c r="H1232" s="311" t="s">
        <v>85</v>
      </c>
    </row>
    <row r="1233" spans="2:8">
      <c r="B1233" s="293">
        <v>43894</v>
      </c>
      <c r="C1233" s="311" t="s">
        <v>3200</v>
      </c>
      <c r="D1233" s="311" t="s">
        <v>3864</v>
      </c>
      <c r="E1233" s="311" t="s">
        <v>3865</v>
      </c>
      <c r="F1233" s="311" t="s">
        <v>3382</v>
      </c>
      <c r="G1233" s="311">
        <v>17095867</v>
      </c>
      <c r="H1233" s="311" t="s">
        <v>85</v>
      </c>
    </row>
    <row r="1234" spans="2:8">
      <c r="B1234" s="293">
        <v>43893</v>
      </c>
      <c r="C1234" s="311" t="s">
        <v>3383</v>
      </c>
      <c r="D1234" s="311" t="s">
        <v>3596</v>
      </c>
      <c r="E1234" s="311" t="s">
        <v>3866</v>
      </c>
      <c r="F1234" s="311" t="s">
        <v>3867</v>
      </c>
      <c r="G1234" s="311">
        <v>17194661</v>
      </c>
      <c r="H1234" s="311" t="s">
        <v>85</v>
      </c>
    </row>
    <row r="1235" spans="2:8">
      <c r="B1235" s="293">
        <v>43892</v>
      </c>
      <c r="C1235" s="311" t="s">
        <v>3868</v>
      </c>
      <c r="D1235" s="311" t="s">
        <v>3869</v>
      </c>
      <c r="E1235" s="311" t="s">
        <v>3577</v>
      </c>
      <c r="F1235" s="311" t="s">
        <v>3374</v>
      </c>
      <c r="G1235" s="311">
        <v>15614944</v>
      </c>
      <c r="H1235" s="311" t="s">
        <v>85</v>
      </c>
    </row>
    <row r="1236" spans="2:8">
      <c r="B1236" s="293">
        <v>43889</v>
      </c>
      <c r="C1236" s="311" t="s">
        <v>3870</v>
      </c>
      <c r="D1236" s="311" t="s">
        <v>3871</v>
      </c>
      <c r="E1236" s="311" t="s">
        <v>3872</v>
      </c>
      <c r="F1236" s="311" t="s">
        <v>3873</v>
      </c>
      <c r="G1236" s="311">
        <v>25696761</v>
      </c>
      <c r="H1236" s="311" t="s">
        <v>85</v>
      </c>
    </row>
    <row r="1237" spans="2:8">
      <c r="B1237" s="293">
        <v>43888</v>
      </c>
      <c r="C1237" s="311" t="s">
        <v>3874</v>
      </c>
      <c r="D1237" s="311" t="s">
        <v>3875</v>
      </c>
      <c r="E1237" s="311" t="s">
        <v>3870</v>
      </c>
      <c r="F1237" s="311" t="s">
        <v>3876</v>
      </c>
      <c r="G1237" s="311">
        <v>22610691</v>
      </c>
      <c r="H1237" s="311" t="s">
        <v>85</v>
      </c>
    </row>
    <row r="1238" spans="2:8">
      <c r="B1238" s="293">
        <v>43887</v>
      </c>
      <c r="C1238" s="311" t="s">
        <v>3869</v>
      </c>
      <c r="D1238" s="311" t="s">
        <v>3877</v>
      </c>
      <c r="E1238" s="311" t="s">
        <v>3878</v>
      </c>
      <c r="F1238" s="311" t="s">
        <v>3197</v>
      </c>
      <c r="G1238" s="311">
        <v>14998071</v>
      </c>
      <c r="H1238" s="311" t="s">
        <v>85</v>
      </c>
    </row>
    <row r="1239" spans="2:8">
      <c r="B1239" s="293">
        <v>43886</v>
      </c>
      <c r="C1239" s="311" t="s">
        <v>3879</v>
      </c>
      <c r="D1239" s="311" t="s">
        <v>3880</v>
      </c>
      <c r="E1239" s="311" t="s">
        <v>3281</v>
      </c>
      <c r="F1239" s="311" t="s">
        <v>3881</v>
      </c>
      <c r="G1239" s="311">
        <v>10775289</v>
      </c>
      <c r="H1239" s="311" t="s">
        <v>85</v>
      </c>
    </row>
    <row r="1240" spans="2:8">
      <c r="B1240" s="293">
        <v>43885</v>
      </c>
      <c r="C1240" s="311" t="s">
        <v>3276</v>
      </c>
      <c r="D1240" s="311" t="s">
        <v>3276</v>
      </c>
      <c r="E1240" s="311" t="s">
        <v>3882</v>
      </c>
      <c r="F1240" s="311" t="s">
        <v>3883</v>
      </c>
      <c r="G1240" s="311">
        <v>11370193</v>
      </c>
      <c r="H1240" s="311" t="s">
        <v>85</v>
      </c>
    </row>
    <row r="1241" spans="2:8">
      <c r="B1241" s="293">
        <v>43881</v>
      </c>
      <c r="C1241" s="311" t="s">
        <v>3172</v>
      </c>
      <c r="D1241" s="311" t="s">
        <v>3884</v>
      </c>
      <c r="E1241" s="311" t="s">
        <v>3360</v>
      </c>
      <c r="F1241" s="311" t="s">
        <v>3885</v>
      </c>
      <c r="G1241" s="311">
        <v>19663654</v>
      </c>
      <c r="H1241" s="311" t="s">
        <v>85</v>
      </c>
    </row>
    <row r="1242" spans="2:8">
      <c r="B1242" s="293">
        <v>43880</v>
      </c>
      <c r="C1242" s="311" t="s">
        <v>3886</v>
      </c>
      <c r="D1242" s="311" t="s">
        <v>3887</v>
      </c>
      <c r="E1242" s="311" t="s">
        <v>3888</v>
      </c>
      <c r="F1242" s="311" t="s">
        <v>3889</v>
      </c>
      <c r="G1242" s="311">
        <v>17935374</v>
      </c>
      <c r="H1242" s="311" t="s">
        <v>85</v>
      </c>
    </row>
    <row r="1243" spans="2:8">
      <c r="B1243" s="293">
        <v>43879</v>
      </c>
      <c r="C1243" s="311" t="s">
        <v>3890</v>
      </c>
      <c r="D1243" s="311" t="s">
        <v>3879</v>
      </c>
      <c r="E1243" s="311" t="s">
        <v>3891</v>
      </c>
      <c r="F1243" s="311" t="s">
        <v>3890</v>
      </c>
      <c r="G1243" s="311">
        <v>34458578</v>
      </c>
      <c r="H1243" s="311" t="s">
        <v>85</v>
      </c>
    </row>
    <row r="1244" spans="2:8">
      <c r="B1244" s="293">
        <v>43878</v>
      </c>
      <c r="C1244" s="311" t="s">
        <v>3406</v>
      </c>
      <c r="D1244" s="311" t="s">
        <v>3887</v>
      </c>
      <c r="E1244" s="311" t="s">
        <v>3874</v>
      </c>
      <c r="F1244" s="311" t="s">
        <v>3875</v>
      </c>
      <c r="G1244" s="311">
        <v>22137354</v>
      </c>
      <c r="H1244" s="311" t="s">
        <v>85</v>
      </c>
    </row>
    <row r="1245" spans="2:8">
      <c r="B1245" s="293">
        <v>43875</v>
      </c>
      <c r="C1245" s="311" t="s">
        <v>3892</v>
      </c>
      <c r="D1245" s="311" t="s">
        <v>3893</v>
      </c>
      <c r="E1245" s="311" t="s">
        <v>3894</v>
      </c>
      <c r="F1245" s="311" t="s">
        <v>3895</v>
      </c>
      <c r="G1245" s="311">
        <v>23827224</v>
      </c>
      <c r="H1245" s="311" t="s">
        <v>85</v>
      </c>
    </row>
    <row r="1246" spans="2:8">
      <c r="B1246" s="293">
        <v>43874</v>
      </c>
      <c r="C1246" s="311" t="s">
        <v>3896</v>
      </c>
      <c r="D1246" s="311" t="s">
        <v>3897</v>
      </c>
      <c r="E1246" s="311" t="s">
        <v>3898</v>
      </c>
      <c r="F1246" s="311" t="s">
        <v>3899</v>
      </c>
      <c r="G1246" s="311">
        <v>20903696</v>
      </c>
      <c r="H1246" s="311" t="s">
        <v>85</v>
      </c>
    </row>
    <row r="1247" spans="2:8">
      <c r="B1247" s="293">
        <v>43873</v>
      </c>
      <c r="C1247" s="311" t="s">
        <v>3900</v>
      </c>
      <c r="D1247" s="311" t="s">
        <v>3901</v>
      </c>
      <c r="E1247" s="311" t="s">
        <v>3902</v>
      </c>
      <c r="F1247" s="311" t="s">
        <v>3896</v>
      </c>
      <c r="G1247" s="311">
        <v>13679292</v>
      </c>
      <c r="H1247" s="311" t="s">
        <v>85</v>
      </c>
    </row>
    <row r="1248" spans="2:8">
      <c r="B1248" s="293">
        <v>43872</v>
      </c>
      <c r="C1248" s="311" t="s">
        <v>3180</v>
      </c>
      <c r="D1248" s="311" t="s">
        <v>3903</v>
      </c>
      <c r="E1248" s="311" t="s">
        <v>3904</v>
      </c>
      <c r="F1248" s="311" t="s">
        <v>3905</v>
      </c>
      <c r="G1248" s="311">
        <v>20937033</v>
      </c>
      <c r="H1248" s="311" t="s">
        <v>85</v>
      </c>
    </row>
    <row r="1249" spans="2:8">
      <c r="B1249" s="293">
        <v>43871</v>
      </c>
      <c r="C1249" s="311" t="s">
        <v>3906</v>
      </c>
      <c r="D1249" s="311" t="s">
        <v>3907</v>
      </c>
      <c r="E1249" s="311" t="s">
        <v>3889</v>
      </c>
      <c r="F1249" s="311" t="s">
        <v>3163</v>
      </c>
      <c r="G1249" s="311">
        <v>31637511</v>
      </c>
      <c r="H1249" s="311" t="s">
        <v>85</v>
      </c>
    </row>
    <row r="1250" spans="2:8">
      <c r="B1250" s="293">
        <v>43868</v>
      </c>
      <c r="C1250" s="311" t="s">
        <v>3884</v>
      </c>
      <c r="D1250" s="311" t="s">
        <v>3908</v>
      </c>
      <c r="E1250" s="311" t="s">
        <v>3886</v>
      </c>
      <c r="F1250" s="311" t="s">
        <v>3909</v>
      </c>
      <c r="G1250" s="311">
        <v>18446803</v>
      </c>
      <c r="H1250" s="311" t="s">
        <v>85</v>
      </c>
    </row>
    <row r="1251" spans="2:8">
      <c r="B1251" s="293">
        <v>43867</v>
      </c>
      <c r="C1251" s="311" t="s">
        <v>3910</v>
      </c>
      <c r="D1251" s="311" t="s">
        <v>3911</v>
      </c>
      <c r="E1251" s="311" t="s">
        <v>3910</v>
      </c>
      <c r="F1251" s="311" t="s">
        <v>3912</v>
      </c>
      <c r="G1251" s="311">
        <v>11852617</v>
      </c>
      <c r="H1251" s="311" t="s">
        <v>85</v>
      </c>
    </row>
    <row r="1252" spans="2:8">
      <c r="B1252" s="293">
        <v>43866</v>
      </c>
      <c r="C1252" s="311" t="s">
        <v>3174</v>
      </c>
      <c r="D1252" s="311" t="s">
        <v>3913</v>
      </c>
      <c r="E1252" s="311" t="s">
        <v>3910</v>
      </c>
      <c r="F1252" s="311" t="s">
        <v>3914</v>
      </c>
      <c r="G1252" s="311">
        <v>10671590</v>
      </c>
      <c r="H1252" s="311" t="s">
        <v>85</v>
      </c>
    </row>
    <row r="1253" spans="2:8">
      <c r="B1253" s="293">
        <v>43865</v>
      </c>
      <c r="C1253" s="311" t="s">
        <v>3915</v>
      </c>
      <c r="D1253" s="311" t="s">
        <v>3886</v>
      </c>
      <c r="E1253" s="311" t="s">
        <v>3916</v>
      </c>
      <c r="F1253" s="311" t="s">
        <v>3912</v>
      </c>
      <c r="G1253" s="311">
        <v>9743806</v>
      </c>
      <c r="H1253" s="311" t="s">
        <v>85</v>
      </c>
    </row>
    <row r="1254" spans="2:8">
      <c r="B1254" s="293">
        <v>43864</v>
      </c>
      <c r="C1254" s="311" t="s">
        <v>3917</v>
      </c>
      <c r="D1254" s="311" t="s">
        <v>3918</v>
      </c>
      <c r="E1254" s="311" t="s">
        <v>3861</v>
      </c>
      <c r="F1254" s="311" t="s">
        <v>3916</v>
      </c>
      <c r="G1254" s="311">
        <v>14889516</v>
      </c>
      <c r="H1254" s="311" t="s">
        <v>85</v>
      </c>
    </row>
    <row r="1255" spans="2:8">
      <c r="B1255" s="293">
        <v>43861</v>
      </c>
      <c r="C1255" s="311" t="s">
        <v>3887</v>
      </c>
      <c r="D1255" s="311" t="s">
        <v>3919</v>
      </c>
      <c r="E1255" s="311" t="s">
        <v>3920</v>
      </c>
      <c r="F1255" s="311" t="s">
        <v>3921</v>
      </c>
      <c r="G1255" s="311">
        <v>64518347</v>
      </c>
      <c r="H1255" s="311" t="s">
        <v>85</v>
      </c>
    </row>
    <row r="1256" spans="2:8">
      <c r="B1256" s="293">
        <v>43860</v>
      </c>
      <c r="C1256" s="311" t="s">
        <v>3188</v>
      </c>
      <c r="D1256" s="311" t="s">
        <v>3892</v>
      </c>
      <c r="E1256" s="311" t="s">
        <v>3889</v>
      </c>
      <c r="F1256" s="311" t="s">
        <v>3922</v>
      </c>
      <c r="G1256" s="311">
        <v>18545239</v>
      </c>
      <c r="H1256" s="311" t="s">
        <v>85</v>
      </c>
    </row>
    <row r="1257" spans="2:8">
      <c r="B1257" s="293">
        <v>43859</v>
      </c>
      <c r="C1257" s="311" t="s">
        <v>3923</v>
      </c>
      <c r="D1257" s="311" t="s">
        <v>3924</v>
      </c>
      <c r="E1257" s="311" t="s">
        <v>3410</v>
      </c>
      <c r="F1257" s="311" t="s">
        <v>3925</v>
      </c>
      <c r="G1257" s="311">
        <v>18501507</v>
      </c>
      <c r="H1257" s="311" t="s">
        <v>85</v>
      </c>
    </row>
    <row r="1258" spans="2:8">
      <c r="B1258" s="293">
        <v>43858</v>
      </c>
      <c r="C1258" s="311" t="s">
        <v>3887</v>
      </c>
      <c r="D1258" s="311" t="s">
        <v>3887</v>
      </c>
      <c r="E1258" s="311" t="s">
        <v>3879</v>
      </c>
      <c r="F1258" s="311" t="s">
        <v>3889</v>
      </c>
      <c r="G1258" s="311">
        <v>12128081</v>
      </c>
      <c r="H1258" s="311" t="s">
        <v>85</v>
      </c>
    </row>
    <row r="1259" spans="2:8">
      <c r="B1259" s="293">
        <v>43857</v>
      </c>
      <c r="C1259" s="311" t="s">
        <v>3926</v>
      </c>
      <c r="D1259" s="311" t="s">
        <v>3927</v>
      </c>
      <c r="E1259" s="311" t="s">
        <v>3913</v>
      </c>
      <c r="F1259" s="311" t="s">
        <v>3928</v>
      </c>
      <c r="G1259" s="311">
        <v>5597365</v>
      </c>
      <c r="H1259" s="311" t="s">
        <v>85</v>
      </c>
    </row>
    <row r="1260" spans="2:8">
      <c r="B1260" s="293">
        <v>43854</v>
      </c>
      <c r="C1260" s="311" t="s">
        <v>3170</v>
      </c>
      <c r="D1260" s="311" t="s">
        <v>3929</v>
      </c>
      <c r="E1260" s="311" t="s">
        <v>3930</v>
      </c>
      <c r="F1260" s="311" t="s">
        <v>3931</v>
      </c>
      <c r="G1260" s="311">
        <v>9898052</v>
      </c>
      <c r="H1260" s="311" t="s">
        <v>85</v>
      </c>
    </row>
    <row r="1261" spans="2:8">
      <c r="B1261" s="293">
        <v>43853</v>
      </c>
      <c r="C1261" s="311" t="s">
        <v>3913</v>
      </c>
      <c r="D1261" s="311" t="s">
        <v>3932</v>
      </c>
      <c r="E1261" s="311" t="s">
        <v>3886</v>
      </c>
      <c r="F1261" s="311" t="s">
        <v>3163</v>
      </c>
      <c r="G1261" s="311">
        <v>22793170</v>
      </c>
      <c r="H1261" s="311" t="s">
        <v>85</v>
      </c>
    </row>
    <row r="1262" spans="2:8">
      <c r="B1262" s="293">
        <v>43852</v>
      </c>
      <c r="C1262" s="311" t="s">
        <v>3933</v>
      </c>
      <c r="D1262" s="311" t="s">
        <v>3934</v>
      </c>
      <c r="E1262" s="311" t="s">
        <v>3920</v>
      </c>
      <c r="F1262" s="311" t="s">
        <v>3935</v>
      </c>
      <c r="G1262" s="311">
        <v>19388739</v>
      </c>
      <c r="H1262" s="311" t="s">
        <v>85</v>
      </c>
    </row>
    <row r="1263" spans="2:8">
      <c r="B1263" s="293">
        <v>43851</v>
      </c>
      <c r="C1263" s="311" t="s">
        <v>3224</v>
      </c>
      <c r="D1263" s="311" t="s">
        <v>3936</v>
      </c>
      <c r="E1263" s="311" t="s">
        <v>3937</v>
      </c>
      <c r="F1263" s="311" t="s">
        <v>3938</v>
      </c>
      <c r="G1263" s="311">
        <v>5150830</v>
      </c>
      <c r="H1263" s="311" t="s">
        <v>85</v>
      </c>
    </row>
    <row r="1264" spans="2:8">
      <c r="B1264" s="293">
        <v>43850</v>
      </c>
      <c r="C1264" s="311" t="s">
        <v>3243</v>
      </c>
      <c r="D1264" s="311" t="s">
        <v>3939</v>
      </c>
      <c r="E1264" s="311" t="s">
        <v>3226</v>
      </c>
      <c r="F1264" s="311" t="s">
        <v>3216</v>
      </c>
      <c r="G1264" s="311">
        <v>10655638</v>
      </c>
      <c r="H1264" s="311" t="s">
        <v>85</v>
      </c>
    </row>
    <row r="1265" spans="2:8">
      <c r="B1265" s="293">
        <v>43847</v>
      </c>
      <c r="C1265" s="311" t="s">
        <v>3940</v>
      </c>
      <c r="D1265" s="311" t="s">
        <v>3941</v>
      </c>
      <c r="E1265" s="311" t="s">
        <v>3942</v>
      </c>
      <c r="F1265" s="311" t="s">
        <v>3943</v>
      </c>
      <c r="G1265" s="311">
        <v>6811534</v>
      </c>
      <c r="H1265" s="311" t="s">
        <v>85</v>
      </c>
    </row>
    <row r="1266" spans="2:8">
      <c r="B1266" s="293">
        <v>43846</v>
      </c>
      <c r="C1266" s="311" t="s">
        <v>3944</v>
      </c>
      <c r="D1266" s="311" t="s">
        <v>3944</v>
      </c>
      <c r="E1266" s="311" t="s">
        <v>3945</v>
      </c>
      <c r="F1266" s="311" t="s">
        <v>3940</v>
      </c>
      <c r="G1266" s="311">
        <v>8806007</v>
      </c>
      <c r="H1266" s="311" t="s">
        <v>85</v>
      </c>
    </row>
    <row r="1267" spans="2:8">
      <c r="B1267" s="293">
        <v>43845</v>
      </c>
      <c r="C1267" s="311" t="s">
        <v>3946</v>
      </c>
      <c r="D1267" s="311" t="s">
        <v>3947</v>
      </c>
      <c r="E1267" s="311" t="s">
        <v>3948</v>
      </c>
      <c r="F1267" s="311" t="s">
        <v>3949</v>
      </c>
      <c r="G1267" s="311">
        <v>6537916</v>
      </c>
      <c r="H1267" s="311" t="s">
        <v>85</v>
      </c>
    </row>
    <row r="1268" spans="2:8">
      <c r="B1268" s="293">
        <v>43844</v>
      </c>
      <c r="C1268" s="311" t="s">
        <v>3939</v>
      </c>
      <c r="D1268" s="311" t="s">
        <v>3950</v>
      </c>
      <c r="E1268" s="311" t="s">
        <v>3951</v>
      </c>
      <c r="F1268" s="311" t="s">
        <v>3952</v>
      </c>
      <c r="G1268" s="311">
        <v>8631692</v>
      </c>
      <c r="H1268" s="311" t="s">
        <v>85</v>
      </c>
    </row>
    <row r="1269" spans="2:8">
      <c r="B1269" s="293">
        <v>43843</v>
      </c>
      <c r="C1269" s="311" t="s">
        <v>3953</v>
      </c>
      <c r="D1269" s="311" t="s">
        <v>3954</v>
      </c>
      <c r="E1269" s="311" t="s">
        <v>3955</v>
      </c>
      <c r="F1269" s="311" t="s">
        <v>3939</v>
      </c>
      <c r="G1269" s="311">
        <v>3534313</v>
      </c>
      <c r="H1269" s="311" t="s">
        <v>85</v>
      </c>
    </row>
    <row r="1270" spans="2:8">
      <c r="B1270" s="293">
        <v>43840</v>
      </c>
      <c r="C1270" s="311" t="s">
        <v>3956</v>
      </c>
      <c r="D1270" s="311" t="s">
        <v>3957</v>
      </c>
      <c r="E1270" s="311" t="s">
        <v>3958</v>
      </c>
      <c r="F1270" s="311" t="s">
        <v>3959</v>
      </c>
      <c r="G1270" s="311">
        <v>5588344</v>
      </c>
      <c r="H1270" s="311" t="s">
        <v>85</v>
      </c>
    </row>
    <row r="1271" spans="2:8">
      <c r="B1271" s="293">
        <v>43839</v>
      </c>
      <c r="C1271" s="311" t="s">
        <v>3237</v>
      </c>
      <c r="D1271" s="311" t="s">
        <v>3943</v>
      </c>
      <c r="E1271" s="311" t="s">
        <v>3901</v>
      </c>
      <c r="F1271" s="311" t="s">
        <v>3130</v>
      </c>
      <c r="G1271" s="311">
        <v>8309627</v>
      </c>
      <c r="H1271" s="311" t="s">
        <v>85</v>
      </c>
    </row>
    <row r="1272" spans="2:8">
      <c r="B1272" s="293">
        <v>43838</v>
      </c>
      <c r="C1272" s="311" t="s">
        <v>3960</v>
      </c>
      <c r="D1272" s="311" t="s">
        <v>3961</v>
      </c>
      <c r="E1272" s="311" t="s">
        <v>3903</v>
      </c>
      <c r="F1272" s="311" t="s">
        <v>3956</v>
      </c>
      <c r="G1272" s="311">
        <v>6372683</v>
      </c>
      <c r="H1272" s="311" t="s">
        <v>85</v>
      </c>
    </row>
    <row r="1273" spans="2:8">
      <c r="B1273" s="293">
        <v>43837</v>
      </c>
      <c r="C1273" s="311" t="s">
        <v>3962</v>
      </c>
      <c r="D1273" s="311" t="s">
        <v>3256</v>
      </c>
      <c r="E1273" s="311" t="s">
        <v>3962</v>
      </c>
      <c r="F1273" s="311" t="s">
        <v>3963</v>
      </c>
      <c r="G1273" s="311">
        <v>8959942</v>
      </c>
      <c r="H1273" s="311" t="s">
        <v>85</v>
      </c>
    </row>
    <row r="1274" spans="2:8">
      <c r="B1274" s="293">
        <v>43836</v>
      </c>
      <c r="C1274" s="311" t="s">
        <v>3964</v>
      </c>
      <c r="D1274" s="311" t="s">
        <v>3965</v>
      </c>
      <c r="E1274" s="311" t="s">
        <v>3966</v>
      </c>
      <c r="F1274" s="311" t="s">
        <v>3901</v>
      </c>
      <c r="G1274" s="311">
        <v>6596841</v>
      </c>
      <c r="H1274" s="311" t="s">
        <v>85</v>
      </c>
    </row>
    <row r="1275" spans="2:8">
      <c r="B1275" s="293">
        <v>43833</v>
      </c>
      <c r="C1275" s="311" t="s">
        <v>3243</v>
      </c>
      <c r="D1275" s="311" t="s">
        <v>3951</v>
      </c>
      <c r="E1275" s="311" t="s">
        <v>3967</v>
      </c>
      <c r="F1275" s="311" t="s">
        <v>3130</v>
      </c>
      <c r="G1275" s="311">
        <v>7392962</v>
      </c>
      <c r="H1275" s="311" t="s">
        <v>85</v>
      </c>
    </row>
    <row r="1276" spans="2:8">
      <c r="B1276" s="293">
        <v>43832</v>
      </c>
      <c r="C1276" s="311" t="s">
        <v>3128</v>
      </c>
      <c r="D1276" s="311" t="s">
        <v>3968</v>
      </c>
      <c r="E1276" s="311" t="s">
        <v>3942</v>
      </c>
      <c r="F1276" s="311" t="s">
        <v>3969</v>
      </c>
      <c r="G1276" s="311">
        <v>8731299</v>
      </c>
      <c r="H1276" s="311" t="s">
        <v>85</v>
      </c>
    </row>
    <row r="1277" spans="2:8">
      <c r="B1277" s="293">
        <v>43831</v>
      </c>
      <c r="C1277" s="311" t="s">
        <v>3958</v>
      </c>
      <c r="D1277" s="311" t="s">
        <v>3954</v>
      </c>
      <c r="E1277" s="311" t="s">
        <v>3216</v>
      </c>
      <c r="F1277" s="311" t="s">
        <v>3256</v>
      </c>
      <c r="G1277" s="311">
        <v>9953746</v>
      </c>
      <c r="H1277" s="311" t="s">
        <v>85</v>
      </c>
    </row>
    <row r="1278" spans="2:8">
      <c r="B1278" s="293">
        <v>43830</v>
      </c>
      <c r="C1278" s="311" t="s">
        <v>3970</v>
      </c>
      <c r="D1278" s="311" t="s">
        <v>3960</v>
      </c>
      <c r="E1278" s="311" t="s">
        <v>3971</v>
      </c>
      <c r="F1278" s="311" t="s">
        <v>3958</v>
      </c>
      <c r="G1278" s="311">
        <v>12438719</v>
      </c>
      <c r="H1278" s="311" t="s">
        <v>85</v>
      </c>
    </row>
    <row r="1279" spans="2:8">
      <c r="B1279" s="293">
        <v>43829</v>
      </c>
      <c r="C1279" s="311" t="s">
        <v>3905</v>
      </c>
      <c r="D1279" s="311" t="s">
        <v>3972</v>
      </c>
      <c r="E1279" s="311" t="s">
        <v>3971</v>
      </c>
      <c r="F1279" s="311" t="s">
        <v>3970</v>
      </c>
      <c r="G1279" s="311">
        <v>4193724</v>
      </c>
      <c r="H1279" s="311" t="s">
        <v>85</v>
      </c>
    </row>
    <row r="1280" spans="2:8">
      <c r="B1280" s="293">
        <v>43826</v>
      </c>
      <c r="C1280" s="311" t="s">
        <v>3929</v>
      </c>
      <c r="D1280" s="311" t="s">
        <v>3973</v>
      </c>
      <c r="E1280" s="311" t="s">
        <v>3934</v>
      </c>
      <c r="F1280" s="311" t="s">
        <v>3905</v>
      </c>
      <c r="G1280" s="311">
        <v>4474934</v>
      </c>
      <c r="H1280" s="311" t="s">
        <v>85</v>
      </c>
    </row>
    <row r="1281" spans="2:8">
      <c r="B1281" s="293">
        <v>43825</v>
      </c>
      <c r="C1281" s="311" t="s">
        <v>3899</v>
      </c>
      <c r="D1281" s="311" t="s">
        <v>3222</v>
      </c>
      <c r="E1281" s="311" t="s">
        <v>3170</v>
      </c>
      <c r="F1281" s="311" t="s">
        <v>3902</v>
      </c>
      <c r="G1281" s="311">
        <v>12763347</v>
      </c>
      <c r="H1281" s="311" t="s">
        <v>85</v>
      </c>
    </row>
    <row r="1282" spans="2:8">
      <c r="B1282" s="293">
        <v>43823</v>
      </c>
      <c r="C1282" s="311" t="s">
        <v>3180</v>
      </c>
      <c r="D1282" s="311" t="s">
        <v>3906</v>
      </c>
      <c r="E1282" s="311" t="s">
        <v>3180</v>
      </c>
      <c r="F1282" s="311" t="s">
        <v>3974</v>
      </c>
      <c r="G1282" s="311">
        <v>7929835</v>
      </c>
      <c r="H1282" s="311" t="s">
        <v>85</v>
      </c>
    </row>
    <row r="1283" spans="2:8">
      <c r="B1283" s="293">
        <v>43822</v>
      </c>
      <c r="C1283" s="311" t="s">
        <v>3975</v>
      </c>
      <c r="D1283" s="311" t="s">
        <v>3976</v>
      </c>
      <c r="E1283" s="311" t="s">
        <v>3977</v>
      </c>
      <c r="F1283" s="311" t="s">
        <v>3978</v>
      </c>
      <c r="G1283" s="311">
        <v>13980109</v>
      </c>
      <c r="H1283" s="311" t="s">
        <v>85</v>
      </c>
    </row>
    <row r="1284" spans="2:8">
      <c r="B1284" s="293">
        <v>43819</v>
      </c>
      <c r="C1284" s="311" t="s">
        <v>3979</v>
      </c>
      <c r="D1284" s="311" t="s">
        <v>3976</v>
      </c>
      <c r="E1284" s="311" t="s">
        <v>3977</v>
      </c>
      <c r="F1284" s="311" t="s">
        <v>3898</v>
      </c>
      <c r="G1284" s="311">
        <v>5813877</v>
      </c>
      <c r="H1284" s="311" t="s">
        <v>85</v>
      </c>
    </row>
    <row r="1285" spans="2:8">
      <c r="B1285" s="293">
        <v>43818</v>
      </c>
      <c r="C1285" s="311" t="s">
        <v>3170</v>
      </c>
      <c r="D1285" s="311" t="s">
        <v>3980</v>
      </c>
      <c r="E1285" s="311" t="s">
        <v>3921</v>
      </c>
      <c r="F1285" s="311" t="s">
        <v>3979</v>
      </c>
      <c r="G1285" s="311">
        <v>5995825</v>
      </c>
      <c r="H1285" s="311" t="s">
        <v>85</v>
      </c>
    </row>
    <row r="1286" spans="2:8">
      <c r="B1286" s="293">
        <v>43817</v>
      </c>
      <c r="C1286" s="311" t="s">
        <v>3926</v>
      </c>
      <c r="D1286" s="311" t="s">
        <v>3908</v>
      </c>
      <c r="E1286" s="311" t="s">
        <v>3977</v>
      </c>
      <c r="F1286" s="311" t="s">
        <v>3981</v>
      </c>
      <c r="G1286" s="311">
        <v>8626400</v>
      </c>
      <c r="H1286" s="311" t="s">
        <v>85</v>
      </c>
    </row>
    <row r="1287" spans="2:8">
      <c r="B1287" s="293">
        <v>43816</v>
      </c>
      <c r="C1287" s="311" t="s">
        <v>3933</v>
      </c>
      <c r="D1287" s="311" t="s">
        <v>3982</v>
      </c>
      <c r="E1287" s="311" t="s">
        <v>3983</v>
      </c>
      <c r="F1287" s="311" t="s">
        <v>3984</v>
      </c>
      <c r="G1287" s="311">
        <v>6241009</v>
      </c>
      <c r="H1287" s="311" t="s">
        <v>85</v>
      </c>
    </row>
    <row r="1288" spans="2:8">
      <c r="B1288" s="293">
        <v>43815</v>
      </c>
      <c r="C1288" s="311" t="s">
        <v>3157</v>
      </c>
      <c r="D1288" s="311" t="s">
        <v>3929</v>
      </c>
      <c r="E1288" s="311" t="s">
        <v>3978</v>
      </c>
      <c r="F1288" s="311" t="s">
        <v>3933</v>
      </c>
      <c r="G1288" s="311">
        <v>3659151</v>
      </c>
      <c r="H1288" s="311" t="s">
        <v>85</v>
      </c>
    </row>
    <row r="1289" spans="2:8">
      <c r="B1289" s="293">
        <v>43812</v>
      </c>
      <c r="C1289" s="311" t="s">
        <v>3985</v>
      </c>
      <c r="D1289" s="311" t="s">
        <v>3218</v>
      </c>
      <c r="E1289" s="311" t="s">
        <v>3180</v>
      </c>
      <c r="F1289" s="311" t="s">
        <v>3986</v>
      </c>
      <c r="G1289" s="311">
        <v>4293299</v>
      </c>
      <c r="H1289" s="311" t="s">
        <v>85</v>
      </c>
    </row>
    <row r="1290" spans="2:8">
      <c r="B1290" s="293">
        <v>43811</v>
      </c>
      <c r="C1290" s="311" t="s">
        <v>3930</v>
      </c>
      <c r="D1290" s="311" t="s">
        <v>3933</v>
      </c>
      <c r="E1290" s="311" t="s">
        <v>3925</v>
      </c>
      <c r="F1290" s="311" t="s">
        <v>3932</v>
      </c>
      <c r="G1290" s="311">
        <v>3850652</v>
      </c>
      <c r="H1290" s="311" t="s">
        <v>85</v>
      </c>
    </row>
    <row r="1291" spans="2:8">
      <c r="B1291" s="293">
        <v>43810</v>
      </c>
      <c r="C1291" s="311" t="s">
        <v>3910</v>
      </c>
      <c r="D1291" s="311" t="s">
        <v>3977</v>
      </c>
      <c r="E1291" s="311" t="s">
        <v>3881</v>
      </c>
      <c r="F1291" s="311" t="s">
        <v>3987</v>
      </c>
      <c r="G1291" s="311">
        <v>8746687</v>
      </c>
      <c r="H1291" s="311" t="s">
        <v>85</v>
      </c>
    </row>
    <row r="1292" spans="2:8">
      <c r="B1292" s="293">
        <v>43809</v>
      </c>
      <c r="C1292" s="311" t="s">
        <v>3911</v>
      </c>
      <c r="D1292" s="311" t="s">
        <v>3928</v>
      </c>
      <c r="E1292" s="311" t="s">
        <v>3883</v>
      </c>
      <c r="F1292" s="311" t="s">
        <v>3869</v>
      </c>
      <c r="G1292" s="311">
        <v>18958648</v>
      </c>
      <c r="H1292" s="311" t="s">
        <v>85</v>
      </c>
    </row>
    <row r="1293" spans="2:8">
      <c r="B1293" s="293">
        <v>43808</v>
      </c>
      <c r="C1293" s="311" t="s">
        <v>3925</v>
      </c>
      <c r="D1293" s="311" t="s">
        <v>3925</v>
      </c>
      <c r="E1293" s="311" t="s">
        <v>3920</v>
      </c>
      <c r="F1293" s="311" t="s">
        <v>3895</v>
      </c>
      <c r="G1293" s="311">
        <v>7866941</v>
      </c>
      <c r="H1293" s="311" t="s">
        <v>85</v>
      </c>
    </row>
    <row r="1294" spans="2:8">
      <c r="B1294" s="293">
        <v>43805</v>
      </c>
      <c r="C1294" s="311" t="s">
        <v>3898</v>
      </c>
      <c r="D1294" s="311" t="s">
        <v>3898</v>
      </c>
      <c r="E1294" s="311" t="s">
        <v>3988</v>
      </c>
      <c r="F1294" s="311" t="s">
        <v>3989</v>
      </c>
      <c r="G1294" s="311">
        <v>3836996</v>
      </c>
      <c r="H1294" s="311" t="s">
        <v>85</v>
      </c>
    </row>
    <row r="1295" spans="2:8">
      <c r="B1295" s="293">
        <v>43804</v>
      </c>
      <c r="C1295" s="311" t="s">
        <v>3931</v>
      </c>
      <c r="D1295" s="311" t="s">
        <v>3919</v>
      </c>
      <c r="E1295" s="311" t="s">
        <v>3990</v>
      </c>
      <c r="F1295" s="311" t="s">
        <v>3904</v>
      </c>
      <c r="G1295" s="311">
        <v>2537275</v>
      </c>
      <c r="H1295" s="311" t="s">
        <v>85</v>
      </c>
    </row>
    <row r="1296" spans="2:8">
      <c r="B1296" s="293">
        <v>43803</v>
      </c>
      <c r="C1296" s="311" t="s">
        <v>3985</v>
      </c>
      <c r="D1296" s="311" t="s">
        <v>3927</v>
      </c>
      <c r="E1296" s="311" t="s">
        <v>3170</v>
      </c>
      <c r="F1296" s="311" t="s">
        <v>3892</v>
      </c>
      <c r="G1296" s="311">
        <v>4444594</v>
      </c>
      <c r="H1296" s="311" t="s">
        <v>85</v>
      </c>
    </row>
    <row r="1297" spans="2:8">
      <c r="B1297" s="293">
        <v>43802</v>
      </c>
      <c r="C1297" s="311" t="s">
        <v>3273</v>
      </c>
      <c r="D1297" s="311" t="s">
        <v>3906</v>
      </c>
      <c r="E1297" s="311" t="s">
        <v>3980</v>
      </c>
      <c r="F1297" s="311" t="s">
        <v>3156</v>
      </c>
      <c r="G1297" s="311">
        <v>6614178</v>
      </c>
      <c r="H1297" s="311" t="s">
        <v>85</v>
      </c>
    </row>
    <row r="1298" spans="2:8">
      <c r="B1298" s="293">
        <v>43801</v>
      </c>
      <c r="C1298" s="311" t="s">
        <v>3934</v>
      </c>
      <c r="D1298" s="311" t="s">
        <v>3929</v>
      </c>
      <c r="E1298" s="311" t="s">
        <v>3273</v>
      </c>
      <c r="F1298" s="311" t="s">
        <v>3927</v>
      </c>
      <c r="G1298" s="311">
        <v>6609154</v>
      </c>
      <c r="H1298" s="311" t="s">
        <v>85</v>
      </c>
    </row>
    <row r="1299" spans="2:8">
      <c r="B1299" s="293">
        <v>43798</v>
      </c>
      <c r="C1299" s="311" t="s">
        <v>3991</v>
      </c>
      <c r="D1299" s="311" t="s">
        <v>3992</v>
      </c>
      <c r="E1299" s="311" t="s">
        <v>3893</v>
      </c>
      <c r="F1299" s="311" t="s">
        <v>3971</v>
      </c>
      <c r="G1299" s="311">
        <v>7014266</v>
      </c>
      <c r="H1299" s="311" t="s">
        <v>85</v>
      </c>
    </row>
    <row r="1300" spans="2:8">
      <c r="B1300" s="293">
        <v>43797</v>
      </c>
      <c r="C1300" s="311" t="s">
        <v>3218</v>
      </c>
      <c r="D1300" s="311" t="s">
        <v>3908</v>
      </c>
      <c r="E1300" s="311" t="s">
        <v>3985</v>
      </c>
      <c r="F1300" s="311" t="s">
        <v>3984</v>
      </c>
      <c r="G1300" s="311">
        <v>10014250</v>
      </c>
      <c r="H1300" s="311" t="s">
        <v>85</v>
      </c>
    </row>
    <row r="1301" spans="2:8">
      <c r="B1301" s="293">
        <v>43796</v>
      </c>
      <c r="C1301" s="311" t="s">
        <v>3896</v>
      </c>
      <c r="D1301" s="311" t="s">
        <v>3993</v>
      </c>
      <c r="E1301" s="311" t="s">
        <v>3994</v>
      </c>
      <c r="F1301" s="311" t="s">
        <v>3934</v>
      </c>
      <c r="G1301" s="311">
        <v>5455521</v>
      </c>
      <c r="H1301" s="311" t="s">
        <v>85</v>
      </c>
    </row>
    <row r="1302" spans="2:8">
      <c r="B1302" s="293">
        <v>43795</v>
      </c>
      <c r="C1302" s="311" t="s">
        <v>3995</v>
      </c>
      <c r="D1302" s="311" t="s">
        <v>3901</v>
      </c>
      <c r="E1302" s="311" t="s">
        <v>3157</v>
      </c>
      <c r="F1302" s="311" t="s">
        <v>3996</v>
      </c>
      <c r="G1302" s="311">
        <v>14426269</v>
      </c>
      <c r="H1302" s="311" t="s">
        <v>85</v>
      </c>
    </row>
    <row r="1303" spans="2:8">
      <c r="B1303" s="293">
        <v>43794</v>
      </c>
      <c r="C1303" s="311" t="s">
        <v>3997</v>
      </c>
      <c r="D1303" s="311" t="s">
        <v>3224</v>
      </c>
      <c r="E1303" s="311" t="s">
        <v>3897</v>
      </c>
      <c r="F1303" s="311" t="s">
        <v>3995</v>
      </c>
      <c r="G1303" s="311">
        <v>10863475</v>
      </c>
      <c r="H1303" s="311" t="s">
        <v>85</v>
      </c>
    </row>
    <row r="1304" spans="2:8">
      <c r="B1304" s="293">
        <v>43791</v>
      </c>
      <c r="C1304" s="311" t="s">
        <v>3937</v>
      </c>
      <c r="D1304" s="311" t="s">
        <v>3998</v>
      </c>
      <c r="E1304" s="311" t="s">
        <v>3937</v>
      </c>
      <c r="F1304" s="311" t="s">
        <v>3226</v>
      </c>
      <c r="G1304" s="311">
        <v>13934099</v>
      </c>
      <c r="H1304" s="311" t="s">
        <v>85</v>
      </c>
    </row>
    <row r="1305" spans="2:8">
      <c r="B1305" s="293">
        <v>43790</v>
      </c>
      <c r="C1305" s="311" t="s">
        <v>3999</v>
      </c>
      <c r="D1305" s="311" t="s">
        <v>3999</v>
      </c>
      <c r="E1305" s="311" t="s">
        <v>3892</v>
      </c>
      <c r="F1305" s="311" t="s">
        <v>3927</v>
      </c>
      <c r="G1305" s="311">
        <v>15099980</v>
      </c>
      <c r="H1305" s="311" t="s">
        <v>85</v>
      </c>
    </row>
    <row r="1306" spans="2:8">
      <c r="B1306" s="293">
        <v>43789</v>
      </c>
      <c r="C1306" s="311" t="s">
        <v>3993</v>
      </c>
      <c r="D1306" s="311" t="s">
        <v>3992</v>
      </c>
      <c r="E1306" s="311" t="s">
        <v>4000</v>
      </c>
      <c r="F1306" s="311" t="s">
        <v>4001</v>
      </c>
      <c r="G1306" s="311">
        <v>10033434</v>
      </c>
      <c r="H1306" s="311" t="s">
        <v>85</v>
      </c>
    </row>
    <row r="1307" spans="2:8">
      <c r="B1307" s="293">
        <v>43788</v>
      </c>
      <c r="C1307" s="311" t="s">
        <v>3215</v>
      </c>
      <c r="D1307" s="311" t="s">
        <v>3222</v>
      </c>
      <c r="E1307" s="311" t="s">
        <v>3896</v>
      </c>
      <c r="F1307" s="311" t="s">
        <v>4002</v>
      </c>
      <c r="G1307" s="311">
        <v>7577320</v>
      </c>
      <c r="H1307" s="311" t="s">
        <v>85</v>
      </c>
    </row>
    <row r="1308" spans="2:8">
      <c r="B1308" s="293">
        <v>43787</v>
      </c>
      <c r="C1308" s="311" t="s">
        <v>4001</v>
      </c>
      <c r="D1308" s="311" t="s">
        <v>4003</v>
      </c>
      <c r="E1308" s="311" t="s">
        <v>3896</v>
      </c>
      <c r="F1308" s="311" t="s">
        <v>4004</v>
      </c>
      <c r="G1308" s="311">
        <v>4727251</v>
      </c>
      <c r="H1308" s="311" t="s">
        <v>85</v>
      </c>
    </row>
    <row r="1309" spans="2:8">
      <c r="B1309" s="293">
        <v>43784</v>
      </c>
      <c r="C1309" s="311" t="s">
        <v>4005</v>
      </c>
      <c r="D1309" s="311" t="s">
        <v>3227</v>
      </c>
      <c r="E1309" s="311" t="s">
        <v>3937</v>
      </c>
      <c r="F1309" s="311" t="s">
        <v>4002</v>
      </c>
      <c r="G1309" s="311">
        <v>4650424</v>
      </c>
      <c r="H1309" s="311" t="s">
        <v>85</v>
      </c>
    </row>
    <row r="1310" spans="2:8">
      <c r="B1310" s="293">
        <v>43783</v>
      </c>
      <c r="C1310" s="311" t="s">
        <v>4006</v>
      </c>
      <c r="D1310" s="311" t="s">
        <v>3965</v>
      </c>
      <c r="E1310" s="311" t="s">
        <v>3903</v>
      </c>
      <c r="F1310" s="311" t="s">
        <v>4005</v>
      </c>
      <c r="G1310" s="311">
        <v>5208393</v>
      </c>
      <c r="H1310" s="311" t="s">
        <v>85</v>
      </c>
    </row>
    <row r="1311" spans="2:8">
      <c r="B1311" s="293">
        <v>43782</v>
      </c>
      <c r="C1311" s="311" t="s">
        <v>4007</v>
      </c>
      <c r="D1311" s="311" t="s">
        <v>3962</v>
      </c>
      <c r="E1311" s="311" t="s">
        <v>3903</v>
      </c>
      <c r="F1311" s="311" t="s">
        <v>3222</v>
      </c>
      <c r="G1311" s="311">
        <v>12220298</v>
      </c>
      <c r="H1311" s="311" t="s">
        <v>85</v>
      </c>
    </row>
    <row r="1312" spans="2:8">
      <c r="B1312" s="293">
        <v>43780</v>
      </c>
      <c r="C1312" s="311" t="s">
        <v>4008</v>
      </c>
      <c r="D1312" s="311" t="s">
        <v>3939</v>
      </c>
      <c r="E1312" s="311" t="s">
        <v>3215</v>
      </c>
      <c r="F1312" s="311" t="s">
        <v>3216</v>
      </c>
      <c r="G1312" s="311">
        <v>22943443</v>
      </c>
      <c r="H1312" s="311" t="s">
        <v>85</v>
      </c>
    </row>
    <row r="1313" spans="2:8">
      <c r="B1313" s="293">
        <v>43777</v>
      </c>
      <c r="C1313" s="311" t="s">
        <v>3967</v>
      </c>
      <c r="D1313" s="311" t="s">
        <v>3130</v>
      </c>
      <c r="E1313" s="311" t="s">
        <v>3900</v>
      </c>
      <c r="F1313" s="311" t="s">
        <v>3999</v>
      </c>
      <c r="G1313" s="311">
        <v>9771715</v>
      </c>
      <c r="H1313" s="311" t="s">
        <v>85</v>
      </c>
    </row>
    <row r="1314" spans="2:8">
      <c r="B1314" s="293">
        <v>43776</v>
      </c>
      <c r="C1314" s="311" t="s">
        <v>4009</v>
      </c>
      <c r="D1314" s="311" t="s">
        <v>3943</v>
      </c>
      <c r="E1314" s="311" t="s">
        <v>3967</v>
      </c>
      <c r="F1314" s="311" t="s">
        <v>3936</v>
      </c>
      <c r="G1314" s="311">
        <v>6794239</v>
      </c>
      <c r="H1314" s="311" t="s">
        <v>85</v>
      </c>
    </row>
    <row r="1315" spans="2:8">
      <c r="B1315" s="293">
        <v>43775</v>
      </c>
      <c r="C1315" s="311" t="s">
        <v>3955</v>
      </c>
      <c r="D1315" s="311" t="s">
        <v>3939</v>
      </c>
      <c r="E1315" s="311" t="s">
        <v>3956</v>
      </c>
      <c r="F1315" s="311" t="s">
        <v>4010</v>
      </c>
      <c r="G1315" s="311">
        <v>5317553</v>
      </c>
      <c r="H1315" s="311" t="s">
        <v>85</v>
      </c>
    </row>
    <row r="1316" spans="2:8">
      <c r="B1316" s="293">
        <v>43774</v>
      </c>
      <c r="C1316" s="311" t="s">
        <v>4011</v>
      </c>
      <c r="D1316" s="311" t="s">
        <v>3128</v>
      </c>
      <c r="E1316" s="311" t="s">
        <v>3936</v>
      </c>
      <c r="F1316" s="311" t="s">
        <v>3942</v>
      </c>
      <c r="G1316" s="311">
        <v>6156847</v>
      </c>
      <c r="H1316" s="311" t="s">
        <v>85</v>
      </c>
    </row>
    <row r="1317" spans="2:8">
      <c r="B1317" s="293">
        <v>43773</v>
      </c>
      <c r="C1317" s="311" t="s">
        <v>3115</v>
      </c>
      <c r="D1317" s="311" t="s">
        <v>4012</v>
      </c>
      <c r="E1317" s="311" t="s">
        <v>4013</v>
      </c>
      <c r="F1317" s="311" t="s">
        <v>3963</v>
      </c>
      <c r="G1317" s="311">
        <v>7894331</v>
      </c>
      <c r="H1317" s="311" t="s">
        <v>85</v>
      </c>
    </row>
    <row r="1318" spans="2:8">
      <c r="B1318" s="293">
        <v>43770</v>
      </c>
      <c r="C1318" s="311" t="s">
        <v>3946</v>
      </c>
      <c r="D1318" s="311" t="s">
        <v>3259</v>
      </c>
      <c r="E1318" s="311" t="s">
        <v>3147</v>
      </c>
      <c r="F1318" s="311" t="s">
        <v>3128</v>
      </c>
      <c r="G1318" s="311">
        <v>4170369</v>
      </c>
      <c r="H1318" s="311" t="s">
        <v>85</v>
      </c>
    </row>
    <row r="1319" spans="2:8">
      <c r="B1319" s="293">
        <v>43769</v>
      </c>
      <c r="C1319" s="311" t="s">
        <v>3128</v>
      </c>
      <c r="D1319" s="311" t="s">
        <v>4014</v>
      </c>
      <c r="E1319" s="311" t="s">
        <v>4015</v>
      </c>
      <c r="F1319" s="311" t="s">
        <v>4016</v>
      </c>
      <c r="G1319" s="311">
        <v>16511583</v>
      </c>
      <c r="H1319" s="311" t="s">
        <v>85</v>
      </c>
    </row>
    <row r="1320" spans="2:8">
      <c r="B1320" s="293">
        <v>43768</v>
      </c>
      <c r="C1320" s="311" t="s">
        <v>3243</v>
      </c>
      <c r="D1320" s="311" t="s">
        <v>3939</v>
      </c>
      <c r="E1320" s="311" t="s">
        <v>3962</v>
      </c>
      <c r="F1320" s="311" t="s">
        <v>3945</v>
      </c>
      <c r="G1320" s="311">
        <v>12119474</v>
      </c>
      <c r="H1320" s="311" t="s">
        <v>85</v>
      </c>
    </row>
    <row r="1321" spans="2:8">
      <c r="B1321" s="293">
        <v>43767</v>
      </c>
      <c r="C1321" s="311" t="s">
        <v>4017</v>
      </c>
      <c r="D1321" s="311" t="s">
        <v>4018</v>
      </c>
      <c r="E1321" s="311" t="s">
        <v>3992</v>
      </c>
      <c r="F1321" s="311" t="s">
        <v>4013</v>
      </c>
      <c r="G1321" s="311">
        <v>8581053</v>
      </c>
      <c r="H1321" s="311" t="s">
        <v>85</v>
      </c>
    </row>
    <row r="1322" spans="2:8">
      <c r="B1322" s="293">
        <v>43765</v>
      </c>
      <c r="C1322" s="311" t="s">
        <v>3964</v>
      </c>
      <c r="D1322" s="311" t="s">
        <v>3967</v>
      </c>
      <c r="E1322" s="311" t="s">
        <v>4005</v>
      </c>
      <c r="F1322" s="311" t="s">
        <v>4019</v>
      </c>
      <c r="G1322" s="311">
        <v>312098</v>
      </c>
      <c r="H1322" s="311" t="s">
        <v>85</v>
      </c>
    </row>
    <row r="1323" spans="2:8">
      <c r="B1323" s="293">
        <v>43763</v>
      </c>
      <c r="C1323" s="311" t="s">
        <v>4020</v>
      </c>
      <c r="D1323" s="311" t="s">
        <v>4020</v>
      </c>
      <c r="E1323" s="311" t="s">
        <v>3272</v>
      </c>
      <c r="F1323" s="311" t="s">
        <v>4006</v>
      </c>
      <c r="G1323" s="311">
        <v>8505881</v>
      </c>
      <c r="H1323" s="311" t="s">
        <v>85</v>
      </c>
    </row>
    <row r="1324" spans="2:8">
      <c r="B1324" s="293">
        <v>43762</v>
      </c>
      <c r="C1324" s="311" t="s">
        <v>3954</v>
      </c>
      <c r="D1324" s="311" t="s">
        <v>3954</v>
      </c>
      <c r="E1324" s="311" t="s">
        <v>3998</v>
      </c>
      <c r="F1324" s="311" t="s">
        <v>4011</v>
      </c>
      <c r="G1324" s="311">
        <v>8009018</v>
      </c>
      <c r="H1324" s="311" t="s">
        <v>85</v>
      </c>
    </row>
    <row r="1325" spans="2:8">
      <c r="B1325" s="293">
        <v>43761</v>
      </c>
      <c r="C1325" s="311" t="s">
        <v>4021</v>
      </c>
      <c r="D1325" s="311" t="s">
        <v>3941</v>
      </c>
      <c r="E1325" s="311" t="s">
        <v>4021</v>
      </c>
      <c r="F1325" s="311" t="s">
        <v>3252</v>
      </c>
      <c r="G1325" s="311">
        <v>6580501</v>
      </c>
      <c r="H1325" s="311" t="s">
        <v>85</v>
      </c>
    </row>
    <row r="1326" spans="2:8">
      <c r="B1326" s="293">
        <v>43760</v>
      </c>
      <c r="C1326" s="311" t="s">
        <v>3115</v>
      </c>
      <c r="D1326" s="311" t="s">
        <v>3115</v>
      </c>
      <c r="E1326" s="311" t="s">
        <v>3956</v>
      </c>
      <c r="F1326" s="311" t="s">
        <v>4022</v>
      </c>
      <c r="G1326" s="311">
        <v>12091476</v>
      </c>
      <c r="H1326" s="311" t="s">
        <v>85</v>
      </c>
    </row>
    <row r="1327" spans="2:8">
      <c r="B1327" s="293">
        <v>43756</v>
      </c>
      <c r="C1327" s="311" t="s">
        <v>4019</v>
      </c>
      <c r="D1327" s="311" t="s">
        <v>3128</v>
      </c>
      <c r="E1327" s="311" t="s">
        <v>3224</v>
      </c>
      <c r="F1327" s="311" t="s">
        <v>3252</v>
      </c>
      <c r="G1327" s="311">
        <v>16961782</v>
      </c>
      <c r="H1327" s="311" t="s">
        <v>85</v>
      </c>
    </row>
    <row r="1328" spans="2:8">
      <c r="B1328" s="293">
        <v>43755</v>
      </c>
      <c r="C1328" s="311" t="s">
        <v>4023</v>
      </c>
      <c r="D1328" s="311" t="s">
        <v>3998</v>
      </c>
      <c r="E1328" s="311" t="s">
        <v>3937</v>
      </c>
      <c r="F1328" s="311" t="s">
        <v>4017</v>
      </c>
      <c r="G1328" s="311">
        <v>10163035</v>
      </c>
      <c r="H1328" s="311" t="s">
        <v>85</v>
      </c>
    </row>
    <row r="1329" spans="2:8">
      <c r="B1329" s="293">
        <v>43754</v>
      </c>
      <c r="C1329" s="311" t="s">
        <v>4019</v>
      </c>
      <c r="D1329" s="311" t="s">
        <v>4024</v>
      </c>
      <c r="E1329" s="311" t="s">
        <v>4025</v>
      </c>
      <c r="F1329" s="311" t="s">
        <v>3999</v>
      </c>
      <c r="G1329" s="311">
        <v>10206387</v>
      </c>
      <c r="H1329" s="311" t="s">
        <v>85</v>
      </c>
    </row>
    <row r="1330" spans="2:8">
      <c r="B1330" s="293">
        <v>43753</v>
      </c>
      <c r="C1330" s="311" t="s">
        <v>3900</v>
      </c>
      <c r="D1330" s="311" t="s">
        <v>4024</v>
      </c>
      <c r="E1330" s="311" t="s">
        <v>3900</v>
      </c>
      <c r="F1330" s="311" t="s">
        <v>3262</v>
      </c>
      <c r="G1330" s="311">
        <v>7630007</v>
      </c>
      <c r="H1330" s="311" t="s">
        <v>85</v>
      </c>
    </row>
    <row r="1331" spans="2:8">
      <c r="B1331" s="293">
        <v>43752</v>
      </c>
      <c r="C1331" s="311" t="s">
        <v>3970</v>
      </c>
      <c r="D1331" s="311" t="s">
        <v>4026</v>
      </c>
      <c r="E1331" s="311" t="s">
        <v>3157</v>
      </c>
      <c r="F1331" s="311" t="s">
        <v>3215</v>
      </c>
      <c r="G1331" s="311">
        <v>12146203</v>
      </c>
      <c r="H1331" s="311" t="s">
        <v>85</v>
      </c>
    </row>
    <row r="1332" spans="2:8">
      <c r="B1332" s="293">
        <v>43749</v>
      </c>
      <c r="C1332" s="311" t="s">
        <v>3973</v>
      </c>
      <c r="D1332" s="311" t="s">
        <v>3260</v>
      </c>
      <c r="E1332" s="311" t="s">
        <v>3907</v>
      </c>
      <c r="F1332" s="311" t="s">
        <v>3212</v>
      </c>
      <c r="G1332" s="311">
        <v>9176578</v>
      </c>
      <c r="H1332" s="311" t="s">
        <v>85</v>
      </c>
    </row>
    <row r="1333" spans="2:8">
      <c r="B1333" s="293">
        <v>43748</v>
      </c>
      <c r="C1333" s="311" t="s">
        <v>3973</v>
      </c>
      <c r="D1333" s="311" t="s">
        <v>4027</v>
      </c>
      <c r="E1333" s="311" t="s">
        <v>3971</v>
      </c>
      <c r="F1333" s="311" t="s">
        <v>3213</v>
      </c>
      <c r="G1333" s="311">
        <v>6885340</v>
      </c>
      <c r="H1333" s="311" t="s">
        <v>85</v>
      </c>
    </row>
    <row r="1334" spans="2:8">
      <c r="B1334" s="293">
        <v>43747</v>
      </c>
      <c r="C1334" s="311" t="s">
        <v>3991</v>
      </c>
      <c r="D1334" s="311" t="s">
        <v>3997</v>
      </c>
      <c r="E1334" s="311" t="s">
        <v>3976</v>
      </c>
      <c r="F1334" s="311" t="s">
        <v>3213</v>
      </c>
      <c r="G1334" s="311">
        <v>8413122</v>
      </c>
      <c r="H1334" s="311" t="s">
        <v>85</v>
      </c>
    </row>
    <row r="1335" spans="2:8">
      <c r="B1335" s="293">
        <v>43745</v>
      </c>
      <c r="C1335" s="311" t="s">
        <v>4004</v>
      </c>
      <c r="D1335" s="311" t="s">
        <v>4028</v>
      </c>
      <c r="E1335" s="311" t="s">
        <v>3898</v>
      </c>
      <c r="F1335" s="311" t="s">
        <v>3982</v>
      </c>
      <c r="G1335" s="311">
        <v>14111765</v>
      </c>
      <c r="H1335" s="311" t="s">
        <v>85</v>
      </c>
    </row>
    <row r="1336" spans="2:8">
      <c r="B1336" s="293">
        <v>43742</v>
      </c>
      <c r="C1336" s="311" t="s">
        <v>3993</v>
      </c>
      <c r="D1336" s="311" t="s">
        <v>3237</v>
      </c>
      <c r="E1336" s="311" t="s">
        <v>3966</v>
      </c>
      <c r="F1336" s="311" t="s">
        <v>3999</v>
      </c>
      <c r="G1336" s="311">
        <v>20289650</v>
      </c>
      <c r="H1336" s="311" t="s">
        <v>85</v>
      </c>
    </row>
    <row r="1337" spans="2:8">
      <c r="B1337" s="293">
        <v>43741</v>
      </c>
      <c r="C1337" s="311" t="s">
        <v>3903</v>
      </c>
      <c r="D1337" s="311" t="s">
        <v>3903</v>
      </c>
      <c r="E1337" s="311" t="s">
        <v>3978</v>
      </c>
      <c r="F1337" s="311" t="s">
        <v>3153</v>
      </c>
      <c r="G1337" s="311">
        <v>10477900</v>
      </c>
      <c r="H1337" s="311" t="s">
        <v>85</v>
      </c>
    </row>
    <row r="1338" spans="2:8">
      <c r="B1338" s="293">
        <v>43739</v>
      </c>
      <c r="C1338" s="311" t="s">
        <v>3997</v>
      </c>
      <c r="D1338" s="311" t="s">
        <v>3901</v>
      </c>
      <c r="E1338" s="311" t="s">
        <v>3908</v>
      </c>
      <c r="F1338" s="311" t="s">
        <v>4001</v>
      </c>
      <c r="G1338" s="311">
        <v>9718865</v>
      </c>
      <c r="H1338" s="311" t="s">
        <v>85</v>
      </c>
    </row>
    <row r="1339" spans="2:8">
      <c r="B1339" s="293">
        <v>43738</v>
      </c>
      <c r="C1339" s="311" t="s">
        <v>3897</v>
      </c>
      <c r="D1339" s="311" t="s">
        <v>3272</v>
      </c>
      <c r="E1339" s="311" t="s">
        <v>3934</v>
      </c>
      <c r="F1339" s="311" t="s">
        <v>4027</v>
      </c>
      <c r="G1339" s="311">
        <v>12045142</v>
      </c>
      <c r="H1339" s="311" t="s">
        <v>85</v>
      </c>
    </row>
    <row r="1340" spans="2:8">
      <c r="B1340" s="293">
        <v>43735</v>
      </c>
      <c r="C1340" s="311" t="s">
        <v>4007</v>
      </c>
      <c r="D1340" s="311" t="s">
        <v>3967</v>
      </c>
      <c r="E1340" s="311" t="s">
        <v>3929</v>
      </c>
      <c r="F1340" s="311" t="s">
        <v>4001</v>
      </c>
      <c r="G1340" s="311">
        <v>9325734</v>
      </c>
      <c r="H1340" s="311" t="s">
        <v>85</v>
      </c>
    </row>
    <row r="1341" spans="2:8">
      <c r="B1341" s="293">
        <v>43734</v>
      </c>
      <c r="C1341" s="311" t="s">
        <v>3213</v>
      </c>
      <c r="D1341" s="311" t="s">
        <v>4017</v>
      </c>
      <c r="E1341" s="311" t="s">
        <v>3982</v>
      </c>
      <c r="F1341" s="311" t="s">
        <v>3970</v>
      </c>
      <c r="G1341" s="311">
        <v>21458595</v>
      </c>
      <c r="H1341" s="311" t="s">
        <v>85</v>
      </c>
    </row>
    <row r="1342" spans="2:8">
      <c r="B1342" s="293">
        <v>43733</v>
      </c>
      <c r="C1342" s="311" t="s">
        <v>3909</v>
      </c>
      <c r="D1342" s="311" t="s">
        <v>4029</v>
      </c>
      <c r="E1342" s="311" t="s">
        <v>3985</v>
      </c>
      <c r="F1342" s="311" t="s">
        <v>4025</v>
      </c>
      <c r="G1342" s="311">
        <v>18851203</v>
      </c>
      <c r="H1342" s="311" t="s">
        <v>85</v>
      </c>
    </row>
    <row r="1343" spans="2:8">
      <c r="B1343" s="293">
        <v>43732</v>
      </c>
      <c r="C1343" s="311" t="s">
        <v>3929</v>
      </c>
      <c r="D1343" s="311" t="s">
        <v>3896</v>
      </c>
      <c r="E1343" s="311" t="s">
        <v>4030</v>
      </c>
      <c r="F1343" s="311" t="s">
        <v>3899</v>
      </c>
      <c r="G1343" s="311">
        <v>20864605</v>
      </c>
      <c r="H1343" s="311" t="s">
        <v>85</v>
      </c>
    </row>
    <row r="1344" spans="2:8">
      <c r="B1344" s="293">
        <v>43731</v>
      </c>
      <c r="C1344" s="311" t="s">
        <v>3147</v>
      </c>
      <c r="D1344" s="311" t="s">
        <v>4031</v>
      </c>
      <c r="E1344" s="311" t="s">
        <v>3979</v>
      </c>
      <c r="F1344" s="311" t="s">
        <v>4000</v>
      </c>
      <c r="G1344" s="311">
        <v>33355557</v>
      </c>
      <c r="H1344" s="311" t="s">
        <v>85</v>
      </c>
    </row>
    <row r="1345" spans="2:8">
      <c r="B1345" s="293">
        <v>43728</v>
      </c>
      <c r="C1345" s="311" t="s">
        <v>3252</v>
      </c>
      <c r="D1345" s="311" t="s">
        <v>4032</v>
      </c>
      <c r="E1345" s="311" t="s">
        <v>4006</v>
      </c>
      <c r="F1345" s="311" t="s">
        <v>3240</v>
      </c>
      <c r="G1345" s="311">
        <v>34008081</v>
      </c>
      <c r="H1345" s="311" t="s">
        <v>85</v>
      </c>
    </row>
    <row r="1346" spans="2:8">
      <c r="B1346" s="293">
        <v>43727</v>
      </c>
      <c r="C1346" s="311" t="s">
        <v>4033</v>
      </c>
      <c r="D1346" s="311" t="s">
        <v>4033</v>
      </c>
      <c r="E1346" s="311" t="s">
        <v>3955</v>
      </c>
      <c r="F1346" s="311" t="s">
        <v>3941</v>
      </c>
      <c r="G1346" s="311">
        <v>6031946</v>
      </c>
      <c r="H1346" s="311" t="s">
        <v>85</v>
      </c>
    </row>
    <row r="1347" spans="2:8">
      <c r="B1347" s="293">
        <v>43726</v>
      </c>
      <c r="C1347" s="311" t="s">
        <v>3256</v>
      </c>
      <c r="D1347" s="311" t="s">
        <v>4034</v>
      </c>
      <c r="E1347" s="311" t="s">
        <v>4035</v>
      </c>
      <c r="F1347" s="311" t="s">
        <v>4036</v>
      </c>
      <c r="G1347" s="311">
        <v>8627190</v>
      </c>
      <c r="H1347" s="311" t="s">
        <v>85</v>
      </c>
    </row>
    <row r="1348" spans="2:8">
      <c r="B1348" s="293">
        <v>43725</v>
      </c>
      <c r="C1348" s="311" t="s">
        <v>4034</v>
      </c>
      <c r="D1348" s="311" t="s">
        <v>3116</v>
      </c>
      <c r="E1348" s="311" t="s">
        <v>3963</v>
      </c>
      <c r="F1348" s="311" t="s">
        <v>4022</v>
      </c>
      <c r="G1348" s="311">
        <v>5663425</v>
      </c>
      <c r="H1348" s="311" t="s">
        <v>85</v>
      </c>
    </row>
    <row r="1349" spans="2:8">
      <c r="B1349" s="293">
        <v>43724</v>
      </c>
      <c r="C1349" s="311" t="s">
        <v>4037</v>
      </c>
      <c r="D1349" s="311" t="s">
        <v>4038</v>
      </c>
      <c r="E1349" s="311" t="s">
        <v>4039</v>
      </c>
      <c r="F1349" s="311" t="s">
        <v>4040</v>
      </c>
      <c r="G1349" s="311">
        <v>5593727</v>
      </c>
      <c r="H1349" s="311" t="s">
        <v>85</v>
      </c>
    </row>
    <row r="1350" spans="2:8">
      <c r="B1350" s="293">
        <v>43721</v>
      </c>
      <c r="C1350" s="311" t="s">
        <v>3948</v>
      </c>
      <c r="D1350" s="311" t="s">
        <v>3143</v>
      </c>
      <c r="E1350" s="311" t="s">
        <v>4041</v>
      </c>
      <c r="F1350" s="311" t="s">
        <v>4042</v>
      </c>
      <c r="G1350" s="311">
        <v>7509999</v>
      </c>
      <c r="H1350" s="311" t="s">
        <v>85</v>
      </c>
    </row>
    <row r="1351" spans="2:8">
      <c r="B1351" s="293">
        <v>43720</v>
      </c>
      <c r="C1351" s="311" t="s">
        <v>3950</v>
      </c>
      <c r="D1351" s="311" t="s">
        <v>3016</v>
      </c>
      <c r="E1351" s="311" t="s">
        <v>4031</v>
      </c>
      <c r="F1351" s="311" t="s">
        <v>4043</v>
      </c>
      <c r="G1351" s="311">
        <v>8444053</v>
      </c>
      <c r="H1351" s="311" t="s">
        <v>85</v>
      </c>
    </row>
    <row r="1352" spans="2:8">
      <c r="B1352" s="293">
        <v>43719</v>
      </c>
      <c r="C1352" s="311" t="s">
        <v>3136</v>
      </c>
      <c r="D1352" s="311" t="s">
        <v>3065</v>
      </c>
      <c r="E1352" s="311" t="s">
        <v>3949</v>
      </c>
      <c r="F1352" s="311" t="s">
        <v>4044</v>
      </c>
      <c r="G1352" s="311">
        <v>5473674</v>
      </c>
      <c r="H1352" s="311" t="s">
        <v>85</v>
      </c>
    </row>
    <row r="1353" spans="2:8">
      <c r="B1353" s="293">
        <v>43717</v>
      </c>
      <c r="C1353" s="311" t="s">
        <v>4045</v>
      </c>
      <c r="D1353" s="311" t="s">
        <v>4046</v>
      </c>
      <c r="E1353" s="311" t="s">
        <v>4047</v>
      </c>
      <c r="F1353" s="311" t="s">
        <v>4048</v>
      </c>
      <c r="G1353" s="311">
        <v>5303272</v>
      </c>
      <c r="H1353" s="311" t="s">
        <v>85</v>
      </c>
    </row>
    <row r="1354" spans="2:8">
      <c r="B1354" s="293">
        <v>43714</v>
      </c>
      <c r="C1354" s="311" t="s">
        <v>4049</v>
      </c>
      <c r="D1354" s="311" t="s">
        <v>4050</v>
      </c>
      <c r="E1354" s="311" t="s">
        <v>4051</v>
      </c>
      <c r="F1354" s="311" t="s">
        <v>4052</v>
      </c>
      <c r="G1354" s="311">
        <v>11891983</v>
      </c>
      <c r="H1354" s="311" t="s">
        <v>85</v>
      </c>
    </row>
    <row r="1355" spans="2:8">
      <c r="B1355" s="293">
        <v>43713</v>
      </c>
      <c r="C1355" s="311" t="s">
        <v>3240</v>
      </c>
      <c r="D1355" s="311" t="s">
        <v>3062</v>
      </c>
      <c r="E1355" s="311" t="s">
        <v>3240</v>
      </c>
      <c r="F1355" s="311" t="s">
        <v>4049</v>
      </c>
      <c r="G1355" s="311">
        <v>19432303</v>
      </c>
      <c r="H1355" s="311" t="s">
        <v>85</v>
      </c>
    </row>
    <row r="1356" spans="2:8">
      <c r="B1356" s="293">
        <v>43712</v>
      </c>
      <c r="C1356" s="311" t="s">
        <v>3997</v>
      </c>
      <c r="D1356" s="311" t="s">
        <v>4013</v>
      </c>
      <c r="E1356" s="311" t="s">
        <v>3996</v>
      </c>
      <c r="F1356" s="311" t="s">
        <v>3265</v>
      </c>
      <c r="G1356" s="311">
        <v>7299231</v>
      </c>
      <c r="H1356" s="311" t="s">
        <v>85</v>
      </c>
    </row>
    <row r="1357" spans="2:8">
      <c r="B1357" s="293">
        <v>43711</v>
      </c>
      <c r="C1357" s="311" t="s">
        <v>4053</v>
      </c>
      <c r="D1357" s="311" t="s">
        <v>4053</v>
      </c>
      <c r="E1357" s="311" t="s">
        <v>3938</v>
      </c>
      <c r="F1357" s="311" t="s">
        <v>3972</v>
      </c>
      <c r="G1357" s="311">
        <v>7635093</v>
      </c>
      <c r="H1357" s="311" t="s">
        <v>85</v>
      </c>
    </row>
    <row r="1358" spans="2:8">
      <c r="B1358" s="293">
        <v>43707</v>
      </c>
      <c r="C1358" s="311" t="s">
        <v>4054</v>
      </c>
      <c r="D1358" s="311" t="s">
        <v>4055</v>
      </c>
      <c r="E1358" s="311" t="s">
        <v>3909</v>
      </c>
      <c r="F1358" s="311" t="s">
        <v>3115</v>
      </c>
      <c r="G1358" s="311">
        <v>18833819</v>
      </c>
      <c r="H1358" s="311" t="s">
        <v>85</v>
      </c>
    </row>
    <row r="1359" spans="2:8">
      <c r="B1359" s="293">
        <v>43706</v>
      </c>
      <c r="C1359" s="311" t="s">
        <v>4056</v>
      </c>
      <c r="D1359" s="311" t="s">
        <v>4038</v>
      </c>
      <c r="E1359" s="311" t="s">
        <v>4007</v>
      </c>
      <c r="F1359" s="311" t="s">
        <v>3113</v>
      </c>
      <c r="G1359" s="311">
        <v>38336134</v>
      </c>
      <c r="H1359" s="311" t="s">
        <v>85</v>
      </c>
    </row>
    <row r="1360" spans="2:8">
      <c r="B1360" s="293">
        <v>43705</v>
      </c>
      <c r="C1360" s="311" t="s">
        <v>4057</v>
      </c>
      <c r="D1360" s="311" t="s">
        <v>4058</v>
      </c>
      <c r="E1360" s="311" t="s">
        <v>3265</v>
      </c>
      <c r="F1360" s="311" t="s">
        <v>4013</v>
      </c>
      <c r="G1360" s="311">
        <v>11905383</v>
      </c>
      <c r="H1360" s="311" t="s">
        <v>85</v>
      </c>
    </row>
    <row r="1361" spans="2:8">
      <c r="B1361" s="293">
        <v>43704</v>
      </c>
      <c r="C1361" s="311" t="s">
        <v>4059</v>
      </c>
      <c r="D1361" s="311" t="s">
        <v>4032</v>
      </c>
      <c r="E1361" s="311" t="s">
        <v>4059</v>
      </c>
      <c r="F1361" s="311" t="s">
        <v>3259</v>
      </c>
      <c r="G1361" s="311">
        <v>22238086</v>
      </c>
      <c r="H1361" s="311" t="s">
        <v>85</v>
      </c>
    </row>
    <row r="1362" spans="2:8">
      <c r="B1362" s="293">
        <v>43703</v>
      </c>
      <c r="C1362" s="311" t="s">
        <v>3964</v>
      </c>
      <c r="D1362" s="311" t="s">
        <v>3942</v>
      </c>
      <c r="E1362" s="311" t="s">
        <v>4023</v>
      </c>
      <c r="F1362" s="311" t="s">
        <v>4060</v>
      </c>
      <c r="G1362" s="311">
        <v>11965007</v>
      </c>
      <c r="H1362" s="311" t="s">
        <v>85</v>
      </c>
    </row>
    <row r="1363" spans="2:8">
      <c r="B1363" s="293">
        <v>43700</v>
      </c>
      <c r="C1363" s="311" t="s">
        <v>3926</v>
      </c>
      <c r="D1363" s="311" t="s">
        <v>4008</v>
      </c>
      <c r="E1363" s="311" t="s">
        <v>3904</v>
      </c>
      <c r="F1363" s="311" t="s">
        <v>4006</v>
      </c>
      <c r="G1363" s="311">
        <v>9284204</v>
      </c>
      <c r="H1363" s="311" t="s">
        <v>85</v>
      </c>
    </row>
    <row r="1364" spans="2:8">
      <c r="B1364" s="293">
        <v>43699</v>
      </c>
      <c r="C1364" s="311" t="s">
        <v>3997</v>
      </c>
      <c r="D1364" s="311" t="s">
        <v>3224</v>
      </c>
      <c r="E1364" s="311" t="s">
        <v>3990</v>
      </c>
      <c r="F1364" s="311" t="s">
        <v>3931</v>
      </c>
      <c r="G1364" s="311">
        <v>16991585</v>
      </c>
      <c r="H1364" s="311" t="s">
        <v>85</v>
      </c>
    </row>
    <row r="1365" spans="2:8">
      <c r="B1365" s="293">
        <v>43698</v>
      </c>
      <c r="C1365" s="311" t="s">
        <v>3997</v>
      </c>
      <c r="D1365" s="311" t="s">
        <v>4061</v>
      </c>
      <c r="E1365" s="311" t="s">
        <v>4004</v>
      </c>
      <c r="F1365" s="311" t="s">
        <v>4007</v>
      </c>
      <c r="G1365" s="311">
        <v>12842739</v>
      </c>
      <c r="H1365" s="311" t="s">
        <v>85</v>
      </c>
    </row>
    <row r="1366" spans="2:8">
      <c r="B1366" s="293">
        <v>43697</v>
      </c>
      <c r="C1366" s="311" t="s">
        <v>3964</v>
      </c>
      <c r="D1366" s="311" t="s">
        <v>4021</v>
      </c>
      <c r="E1366" s="311" t="s">
        <v>4002</v>
      </c>
      <c r="F1366" s="311" t="s">
        <v>4028</v>
      </c>
      <c r="G1366" s="311">
        <v>7758935</v>
      </c>
      <c r="H1366" s="311" t="s">
        <v>85</v>
      </c>
    </row>
    <row r="1367" spans="2:8">
      <c r="B1367" s="293">
        <v>43696</v>
      </c>
      <c r="C1367" s="311" t="s">
        <v>3260</v>
      </c>
      <c r="D1367" s="311" t="s">
        <v>4062</v>
      </c>
      <c r="E1367" s="311" t="s">
        <v>3992</v>
      </c>
      <c r="F1367" s="311" t="s">
        <v>3901</v>
      </c>
      <c r="G1367" s="311">
        <v>9653434</v>
      </c>
      <c r="H1367" s="311" t="s">
        <v>85</v>
      </c>
    </row>
    <row r="1368" spans="2:8">
      <c r="B1368" s="293">
        <v>43693</v>
      </c>
      <c r="C1368" s="311" t="s">
        <v>3999</v>
      </c>
      <c r="D1368" s="311" t="s">
        <v>4063</v>
      </c>
      <c r="E1368" s="311" t="s">
        <v>3231</v>
      </c>
      <c r="F1368" s="311" t="s">
        <v>3226</v>
      </c>
      <c r="G1368" s="311">
        <v>10992249</v>
      </c>
      <c r="H1368" s="311" t="s">
        <v>85</v>
      </c>
    </row>
    <row r="1369" spans="2:8">
      <c r="B1369" s="293">
        <v>43691</v>
      </c>
      <c r="C1369" s="311" t="s">
        <v>3213</v>
      </c>
      <c r="D1369" s="311" t="s">
        <v>3964</v>
      </c>
      <c r="E1369" s="311" t="s">
        <v>3970</v>
      </c>
      <c r="F1369" s="311" t="s">
        <v>3992</v>
      </c>
      <c r="G1369" s="311">
        <v>8641527</v>
      </c>
      <c r="H1369" s="311" t="s">
        <v>85</v>
      </c>
    </row>
    <row r="1370" spans="2:8">
      <c r="B1370" s="310">
        <v>43690</v>
      </c>
      <c r="C1370" s="312" t="s">
        <v>3946</v>
      </c>
      <c r="D1370" s="312" t="s">
        <v>3946</v>
      </c>
      <c r="E1370" s="312" t="s">
        <v>3931</v>
      </c>
      <c r="F1370" s="312" t="s">
        <v>3938</v>
      </c>
      <c r="G1370" s="312">
        <v>25954194</v>
      </c>
      <c r="H1370" s="312" t="s">
        <v>639</v>
      </c>
    </row>
    <row r="1371" spans="2:8">
      <c r="B1371" s="293">
        <v>43686</v>
      </c>
      <c r="C1371" s="311" t="s">
        <v>4064</v>
      </c>
      <c r="D1371" s="311" t="s">
        <v>4065</v>
      </c>
      <c r="E1371" s="311" t="s">
        <v>3245</v>
      </c>
      <c r="F1371" s="311" t="s">
        <v>3969</v>
      </c>
      <c r="G1371" s="311">
        <v>10566552</v>
      </c>
      <c r="H1371" s="311" t="s">
        <v>85</v>
      </c>
    </row>
    <row r="1372" spans="2:8">
      <c r="B1372" s="293">
        <v>43685</v>
      </c>
      <c r="C1372" s="311" t="s">
        <v>3245</v>
      </c>
      <c r="D1372" s="311" t="s">
        <v>4066</v>
      </c>
      <c r="E1372" s="311" t="s">
        <v>4067</v>
      </c>
      <c r="F1372" s="311" t="s">
        <v>4068</v>
      </c>
      <c r="G1372" s="311">
        <v>8227791</v>
      </c>
      <c r="H1372" s="311" t="s">
        <v>85</v>
      </c>
    </row>
    <row r="1373" spans="2:8">
      <c r="B1373" s="293">
        <v>43684</v>
      </c>
      <c r="C1373" s="311" t="s">
        <v>4069</v>
      </c>
      <c r="D1373" s="311" t="s">
        <v>3120</v>
      </c>
      <c r="E1373" s="311" t="s">
        <v>4070</v>
      </c>
      <c r="F1373" s="311" t="s">
        <v>4071</v>
      </c>
      <c r="G1373" s="311">
        <v>13132981</v>
      </c>
      <c r="H1373" s="311" t="s">
        <v>85</v>
      </c>
    </row>
    <row r="1374" spans="2:8">
      <c r="B1374" s="293">
        <v>43683</v>
      </c>
      <c r="C1374" s="311" t="s">
        <v>4072</v>
      </c>
      <c r="D1374" s="311" t="s">
        <v>4073</v>
      </c>
      <c r="E1374" s="311" t="s">
        <v>4074</v>
      </c>
      <c r="F1374" s="311" t="s">
        <v>4075</v>
      </c>
      <c r="G1374" s="311">
        <v>13232442</v>
      </c>
      <c r="H1374" s="311" t="s">
        <v>85</v>
      </c>
    </row>
    <row r="1375" spans="2:8">
      <c r="B1375" s="293">
        <v>43682</v>
      </c>
      <c r="C1375" s="311" t="s">
        <v>4076</v>
      </c>
      <c r="D1375" s="311" t="s">
        <v>3945</v>
      </c>
      <c r="E1375" s="311" t="s">
        <v>3269</v>
      </c>
      <c r="F1375" s="311" t="s">
        <v>4077</v>
      </c>
      <c r="G1375" s="311">
        <v>8713907</v>
      </c>
      <c r="H1375" s="311" t="s">
        <v>85</v>
      </c>
    </row>
    <row r="1376" spans="2:8">
      <c r="B1376" s="293">
        <v>43679</v>
      </c>
      <c r="C1376" s="311" t="s">
        <v>4055</v>
      </c>
      <c r="D1376" s="311" t="s">
        <v>4078</v>
      </c>
      <c r="E1376" s="311" t="s">
        <v>4079</v>
      </c>
      <c r="F1376" s="311" t="s">
        <v>3123</v>
      </c>
      <c r="G1376" s="311">
        <v>21851409</v>
      </c>
      <c r="H1376" s="311" t="s">
        <v>85</v>
      </c>
    </row>
    <row r="1377" spans="2:8">
      <c r="B1377" s="293">
        <v>43678</v>
      </c>
      <c r="C1377" s="311" t="s">
        <v>3949</v>
      </c>
      <c r="D1377" s="311" t="s">
        <v>4080</v>
      </c>
      <c r="E1377" s="311" t="s">
        <v>4066</v>
      </c>
      <c r="F1377" s="311" t="s">
        <v>4081</v>
      </c>
      <c r="G1377" s="311">
        <v>11138203</v>
      </c>
      <c r="H1377" s="311" t="s">
        <v>85</v>
      </c>
    </row>
    <row r="1378" spans="2:8">
      <c r="B1378" s="293">
        <v>43677</v>
      </c>
      <c r="C1378" s="311" t="s">
        <v>4055</v>
      </c>
      <c r="D1378" s="311" t="s">
        <v>4082</v>
      </c>
      <c r="E1378" s="311" t="s">
        <v>4083</v>
      </c>
      <c r="F1378" s="311" t="s">
        <v>3950</v>
      </c>
      <c r="G1378" s="311">
        <v>14557889</v>
      </c>
      <c r="H1378" s="311" t="s">
        <v>85</v>
      </c>
    </row>
    <row r="1379" spans="2:8">
      <c r="B1379" s="293">
        <v>43676</v>
      </c>
      <c r="C1379" s="311" t="s">
        <v>4065</v>
      </c>
      <c r="D1379" s="311" t="s">
        <v>4084</v>
      </c>
      <c r="E1379" s="311" t="s">
        <v>4085</v>
      </c>
      <c r="F1379" s="311" t="s">
        <v>3141</v>
      </c>
      <c r="G1379" s="311">
        <v>16228044</v>
      </c>
      <c r="H1379" s="311" t="s">
        <v>85</v>
      </c>
    </row>
    <row r="1380" spans="2:8">
      <c r="B1380" s="293">
        <v>43675</v>
      </c>
      <c r="C1380" s="311" t="s">
        <v>4086</v>
      </c>
      <c r="D1380" s="311" t="s">
        <v>4087</v>
      </c>
      <c r="E1380" s="311" t="s">
        <v>3025</v>
      </c>
      <c r="F1380" s="311" t="s">
        <v>4088</v>
      </c>
      <c r="G1380" s="311">
        <v>22168687</v>
      </c>
      <c r="H1380" s="311" t="s">
        <v>85</v>
      </c>
    </row>
    <row r="1381" spans="2:8">
      <c r="B1381" s="293">
        <v>43672</v>
      </c>
      <c r="C1381" s="311" t="s">
        <v>3010</v>
      </c>
      <c r="D1381" s="311" t="s">
        <v>3010</v>
      </c>
      <c r="E1381" s="311" t="s">
        <v>4089</v>
      </c>
      <c r="F1381" s="311" t="s">
        <v>4087</v>
      </c>
      <c r="G1381" s="311">
        <v>11411885</v>
      </c>
      <c r="H1381" s="311" t="s">
        <v>85</v>
      </c>
    </row>
    <row r="1382" spans="2:8">
      <c r="B1382" s="293">
        <v>43671</v>
      </c>
      <c r="C1382" s="311" t="s">
        <v>4090</v>
      </c>
      <c r="D1382" s="311" t="s">
        <v>4091</v>
      </c>
      <c r="E1382" s="311" t="s">
        <v>4092</v>
      </c>
      <c r="F1382" s="311" t="s">
        <v>4093</v>
      </c>
      <c r="G1382" s="311">
        <v>29337351</v>
      </c>
      <c r="H1382" s="311" t="s">
        <v>85</v>
      </c>
    </row>
    <row r="1383" spans="2:8">
      <c r="B1383" s="293">
        <v>43670</v>
      </c>
      <c r="C1383" s="311" t="s">
        <v>3106</v>
      </c>
      <c r="D1383" s="311" t="s">
        <v>3106</v>
      </c>
      <c r="E1383" s="311" t="s">
        <v>4094</v>
      </c>
      <c r="F1383" s="311" t="s">
        <v>4095</v>
      </c>
      <c r="G1383" s="311">
        <v>10421947</v>
      </c>
      <c r="H1383" s="311" t="s">
        <v>85</v>
      </c>
    </row>
    <row r="1384" spans="2:8">
      <c r="B1384" s="293">
        <v>43669</v>
      </c>
      <c r="C1384" s="311" t="s">
        <v>4096</v>
      </c>
      <c r="D1384" s="311" t="s">
        <v>4097</v>
      </c>
      <c r="E1384" s="311" t="s">
        <v>4098</v>
      </c>
      <c r="F1384" s="311" t="s">
        <v>4099</v>
      </c>
      <c r="G1384" s="311">
        <v>9840729</v>
      </c>
      <c r="H1384" s="311" t="s">
        <v>85</v>
      </c>
    </row>
    <row r="1385" spans="2:8">
      <c r="B1385" s="293">
        <v>43668</v>
      </c>
      <c r="C1385" s="311" t="s">
        <v>4098</v>
      </c>
      <c r="D1385" s="311" t="s">
        <v>2984</v>
      </c>
      <c r="E1385" s="311" t="s">
        <v>3104</v>
      </c>
      <c r="F1385" s="311" t="s">
        <v>3099</v>
      </c>
      <c r="G1385" s="311">
        <v>15870663</v>
      </c>
      <c r="H1385" s="311" t="s">
        <v>85</v>
      </c>
    </row>
    <row r="1386" spans="2:8">
      <c r="B1386" s="293">
        <v>43665</v>
      </c>
      <c r="C1386" s="311" t="s">
        <v>4100</v>
      </c>
      <c r="D1386" s="311" t="s">
        <v>4101</v>
      </c>
      <c r="E1386" s="311" t="s">
        <v>3952</v>
      </c>
      <c r="F1386" s="311" t="s">
        <v>4102</v>
      </c>
      <c r="G1386" s="311">
        <v>33840376</v>
      </c>
      <c r="H1386" s="311" t="s">
        <v>85</v>
      </c>
    </row>
    <row r="1387" spans="2:8">
      <c r="B1387" s="293">
        <v>43664</v>
      </c>
      <c r="C1387" s="311" t="s">
        <v>4103</v>
      </c>
      <c r="D1387" s="311" t="s">
        <v>4104</v>
      </c>
      <c r="E1387" s="311" t="s">
        <v>3949</v>
      </c>
      <c r="F1387" s="311" t="s">
        <v>4105</v>
      </c>
      <c r="G1387" s="311">
        <v>18049102</v>
      </c>
      <c r="H1387" s="311" t="s">
        <v>85</v>
      </c>
    </row>
    <row r="1388" spans="2:8">
      <c r="B1388" s="293">
        <v>43663</v>
      </c>
      <c r="C1388" s="311" t="s">
        <v>4106</v>
      </c>
      <c r="D1388" s="311" t="s">
        <v>3094</v>
      </c>
      <c r="E1388" s="311" t="s">
        <v>4107</v>
      </c>
      <c r="F1388" s="311" t="s">
        <v>4108</v>
      </c>
      <c r="G1388" s="311">
        <v>10958942</v>
      </c>
      <c r="H1388" s="311" t="s">
        <v>85</v>
      </c>
    </row>
    <row r="1389" spans="2:8">
      <c r="B1389" s="293">
        <v>43662</v>
      </c>
      <c r="C1389" s="311" t="s">
        <v>4087</v>
      </c>
      <c r="D1389" s="311" t="s">
        <v>4109</v>
      </c>
      <c r="E1389" s="311" t="s">
        <v>4086</v>
      </c>
      <c r="F1389" s="311" t="s">
        <v>4104</v>
      </c>
      <c r="G1389" s="311">
        <v>11313969</v>
      </c>
      <c r="H1389" s="311" t="s">
        <v>85</v>
      </c>
    </row>
    <row r="1390" spans="2:8">
      <c r="B1390" s="293">
        <v>43661</v>
      </c>
      <c r="C1390" s="311" t="s">
        <v>4086</v>
      </c>
      <c r="D1390" s="311" t="s">
        <v>4048</v>
      </c>
      <c r="E1390" s="311" t="s">
        <v>4088</v>
      </c>
      <c r="F1390" s="311" t="s">
        <v>4100</v>
      </c>
      <c r="G1390" s="311">
        <v>5852788</v>
      </c>
      <c r="H1390" s="311" t="s">
        <v>85</v>
      </c>
    </row>
    <row r="1391" spans="2:8">
      <c r="B1391" s="293">
        <v>43658</v>
      </c>
      <c r="C1391" s="311" t="s">
        <v>4110</v>
      </c>
      <c r="D1391" s="311" t="s">
        <v>4111</v>
      </c>
      <c r="E1391" s="311" t="s">
        <v>4112</v>
      </c>
      <c r="F1391" s="311" t="s">
        <v>4113</v>
      </c>
      <c r="G1391" s="311">
        <v>21467991</v>
      </c>
      <c r="H1391" s="311" t="s">
        <v>85</v>
      </c>
    </row>
    <row r="1392" spans="2:8">
      <c r="B1392" s="293">
        <v>43657</v>
      </c>
      <c r="C1392" s="311" t="s">
        <v>4114</v>
      </c>
      <c r="D1392" s="311" t="s">
        <v>3004</v>
      </c>
      <c r="E1392" s="311" t="s">
        <v>4115</v>
      </c>
      <c r="F1392" s="311" t="s">
        <v>4048</v>
      </c>
      <c r="G1392" s="311">
        <v>6669919</v>
      </c>
      <c r="H1392" s="311" t="s">
        <v>85</v>
      </c>
    </row>
    <row r="1393" spans="2:8">
      <c r="B1393" s="293">
        <v>43656</v>
      </c>
      <c r="C1393" s="311" t="s">
        <v>3011</v>
      </c>
      <c r="D1393" s="311" t="s">
        <v>4101</v>
      </c>
      <c r="E1393" s="311" t="s">
        <v>4084</v>
      </c>
      <c r="F1393" s="311" t="s">
        <v>4116</v>
      </c>
      <c r="G1393" s="311">
        <v>9141198</v>
      </c>
      <c r="H1393" s="311" t="s">
        <v>85</v>
      </c>
    </row>
    <row r="1394" spans="2:8">
      <c r="B1394" s="293">
        <v>43655</v>
      </c>
      <c r="C1394" s="311" t="s">
        <v>4117</v>
      </c>
      <c r="D1394" s="311" t="s">
        <v>4090</v>
      </c>
      <c r="E1394" s="311" t="s">
        <v>4118</v>
      </c>
      <c r="F1394" s="311" t="s">
        <v>3000</v>
      </c>
      <c r="G1394" s="311">
        <v>19374808</v>
      </c>
      <c r="H1394" s="311" t="s">
        <v>85</v>
      </c>
    </row>
    <row r="1395" spans="2:8">
      <c r="B1395" s="293">
        <v>43654</v>
      </c>
      <c r="C1395" s="311" t="s">
        <v>4119</v>
      </c>
      <c r="D1395" s="311" t="s">
        <v>4119</v>
      </c>
      <c r="E1395" s="311" t="s">
        <v>3051</v>
      </c>
      <c r="F1395" s="311" t="s">
        <v>4120</v>
      </c>
      <c r="G1395" s="311">
        <v>20404790</v>
      </c>
      <c r="H1395" s="311" t="s">
        <v>85</v>
      </c>
    </row>
    <row r="1396" spans="2:8">
      <c r="B1396" s="293">
        <v>43651</v>
      </c>
      <c r="C1396" s="311" t="s">
        <v>4121</v>
      </c>
      <c r="D1396" s="311" t="s">
        <v>4122</v>
      </c>
      <c r="E1396" s="311" t="s">
        <v>4123</v>
      </c>
      <c r="F1396" s="311" t="s">
        <v>4124</v>
      </c>
      <c r="G1396" s="311">
        <v>21459265</v>
      </c>
      <c r="H1396" s="311" t="s">
        <v>85</v>
      </c>
    </row>
    <row r="1397" spans="2:8">
      <c r="B1397" s="293">
        <v>43650</v>
      </c>
      <c r="C1397" s="311" t="s">
        <v>4125</v>
      </c>
      <c r="D1397" s="311" t="s">
        <v>4125</v>
      </c>
      <c r="E1397" s="311" t="s">
        <v>4126</v>
      </c>
      <c r="F1397" s="311" t="s">
        <v>4127</v>
      </c>
      <c r="G1397" s="311">
        <v>5792826</v>
      </c>
      <c r="H1397" s="311" t="s">
        <v>85</v>
      </c>
    </row>
    <row r="1398" spans="2:8">
      <c r="B1398" s="293">
        <v>43649</v>
      </c>
      <c r="C1398" s="311" t="s">
        <v>4128</v>
      </c>
      <c r="D1398" s="311" t="s">
        <v>4129</v>
      </c>
      <c r="E1398" s="311" t="s">
        <v>4130</v>
      </c>
      <c r="F1398" s="311" t="s">
        <v>4131</v>
      </c>
      <c r="G1398" s="311">
        <v>6947927</v>
      </c>
      <c r="H1398" s="311" t="s">
        <v>85</v>
      </c>
    </row>
    <row r="1399" spans="2:8">
      <c r="B1399" s="293">
        <v>43648</v>
      </c>
      <c r="C1399" s="311" t="s">
        <v>2809</v>
      </c>
      <c r="D1399" s="311" t="s">
        <v>4129</v>
      </c>
      <c r="E1399" s="311" t="s">
        <v>4132</v>
      </c>
      <c r="F1399" s="311" t="s">
        <v>4133</v>
      </c>
      <c r="G1399" s="311">
        <v>8847109</v>
      </c>
      <c r="H1399" s="311" t="s">
        <v>85</v>
      </c>
    </row>
    <row r="1400" spans="2:8">
      <c r="B1400" s="293">
        <v>43647</v>
      </c>
      <c r="C1400" s="311" t="s">
        <v>4134</v>
      </c>
      <c r="D1400" s="311" t="s">
        <v>4135</v>
      </c>
      <c r="E1400" s="311" t="s">
        <v>4136</v>
      </c>
      <c r="F1400" s="311" t="s">
        <v>4132</v>
      </c>
      <c r="G1400" s="311">
        <v>31289422</v>
      </c>
      <c r="H1400" s="311" t="s">
        <v>85</v>
      </c>
    </row>
    <row r="1401" spans="2:8">
      <c r="B1401" s="293">
        <v>43644</v>
      </c>
      <c r="C1401" s="311" t="s">
        <v>4137</v>
      </c>
      <c r="D1401" s="311" t="s">
        <v>4138</v>
      </c>
      <c r="E1401" s="311" t="s">
        <v>4139</v>
      </c>
      <c r="F1401" s="311" t="s">
        <v>4140</v>
      </c>
      <c r="G1401" s="311">
        <v>10648757</v>
      </c>
      <c r="H1401" s="311" t="s">
        <v>85</v>
      </c>
    </row>
    <row r="1402" spans="2:8">
      <c r="B1402" s="293">
        <v>43643</v>
      </c>
      <c r="C1402" s="311" t="s">
        <v>4141</v>
      </c>
      <c r="D1402" s="311" t="s">
        <v>4142</v>
      </c>
      <c r="E1402" s="311" t="s">
        <v>4143</v>
      </c>
      <c r="F1402" s="311" t="s">
        <v>4144</v>
      </c>
      <c r="G1402" s="311">
        <v>38789825</v>
      </c>
      <c r="H1402" s="311" t="s">
        <v>85</v>
      </c>
    </row>
    <row r="1403" spans="2:8">
      <c r="B1403" s="293">
        <v>43642</v>
      </c>
      <c r="C1403" s="311" t="s">
        <v>4139</v>
      </c>
      <c r="D1403" s="311" t="s">
        <v>4145</v>
      </c>
      <c r="E1403" s="311" t="s">
        <v>4146</v>
      </c>
      <c r="F1403" s="311" t="s">
        <v>4147</v>
      </c>
      <c r="G1403" s="311">
        <v>24643824</v>
      </c>
      <c r="H1403" s="311" t="s">
        <v>85</v>
      </c>
    </row>
    <row r="1404" spans="2:8">
      <c r="B1404" s="293">
        <v>43641</v>
      </c>
      <c r="C1404" s="311" t="s">
        <v>4148</v>
      </c>
      <c r="D1404" s="311" t="s">
        <v>4149</v>
      </c>
      <c r="E1404" s="311" t="s">
        <v>4150</v>
      </c>
      <c r="F1404" s="311" t="s">
        <v>4151</v>
      </c>
      <c r="G1404" s="311">
        <v>18761799</v>
      </c>
      <c r="H1404" s="311" t="s">
        <v>85</v>
      </c>
    </row>
    <row r="1405" spans="2:8">
      <c r="B1405" s="293">
        <v>43640</v>
      </c>
      <c r="C1405" s="311" t="s">
        <v>4152</v>
      </c>
      <c r="D1405" s="311" t="s">
        <v>4153</v>
      </c>
      <c r="E1405" s="311" t="s">
        <v>4154</v>
      </c>
      <c r="F1405" s="311" t="s">
        <v>4155</v>
      </c>
      <c r="G1405" s="311">
        <v>5918107</v>
      </c>
      <c r="H1405" s="311" t="s">
        <v>85</v>
      </c>
    </row>
    <row r="1406" spans="2:8">
      <c r="B1406" s="293">
        <v>43637</v>
      </c>
      <c r="C1406" s="311" t="s">
        <v>4156</v>
      </c>
      <c r="D1406" s="311" t="s">
        <v>4157</v>
      </c>
      <c r="E1406" s="311" t="s">
        <v>2979</v>
      </c>
      <c r="F1406" s="311" t="s">
        <v>4158</v>
      </c>
      <c r="G1406" s="311">
        <v>9456244</v>
      </c>
      <c r="H1406" s="311" t="s">
        <v>85</v>
      </c>
    </row>
    <row r="1407" spans="2:8">
      <c r="B1407" s="293">
        <v>43636</v>
      </c>
      <c r="C1407" s="311" t="s">
        <v>4159</v>
      </c>
      <c r="D1407" s="311" t="s">
        <v>4160</v>
      </c>
      <c r="E1407" s="311" t="s">
        <v>3045</v>
      </c>
      <c r="F1407" s="311" t="s">
        <v>4158</v>
      </c>
      <c r="G1407" s="311">
        <v>6963441</v>
      </c>
      <c r="H1407" s="311" t="s">
        <v>85</v>
      </c>
    </row>
    <row r="1408" spans="2:8">
      <c r="B1408" s="293">
        <v>43635</v>
      </c>
      <c r="C1408" s="311" t="s">
        <v>4161</v>
      </c>
      <c r="D1408" s="311" t="s">
        <v>4160</v>
      </c>
      <c r="E1408" s="311" t="s">
        <v>4161</v>
      </c>
      <c r="F1408" s="311" t="s">
        <v>4162</v>
      </c>
      <c r="G1408" s="311">
        <v>5278372</v>
      </c>
      <c r="H1408" s="311" t="s">
        <v>85</v>
      </c>
    </row>
    <row r="1409" spans="2:8">
      <c r="B1409" s="293">
        <v>43634</v>
      </c>
      <c r="C1409" s="311" t="s">
        <v>2991</v>
      </c>
      <c r="D1409" s="311" t="s">
        <v>4163</v>
      </c>
      <c r="E1409" s="311" t="s">
        <v>4164</v>
      </c>
      <c r="F1409" s="311" t="s">
        <v>4165</v>
      </c>
      <c r="G1409" s="311">
        <v>5172138</v>
      </c>
      <c r="H1409" s="311" t="s">
        <v>85</v>
      </c>
    </row>
    <row r="1410" spans="2:8">
      <c r="B1410" s="293">
        <v>43633</v>
      </c>
      <c r="C1410" s="311" t="s">
        <v>4097</v>
      </c>
      <c r="D1410" s="311" t="s">
        <v>4166</v>
      </c>
      <c r="E1410" s="311" t="s">
        <v>4109</v>
      </c>
      <c r="F1410" s="311" t="s">
        <v>3002</v>
      </c>
      <c r="G1410" s="311">
        <v>3655275</v>
      </c>
      <c r="H1410" s="311" t="s">
        <v>85</v>
      </c>
    </row>
    <row r="1411" spans="2:8">
      <c r="B1411" s="293">
        <v>43630</v>
      </c>
      <c r="C1411" s="311" t="s">
        <v>4167</v>
      </c>
      <c r="D1411" s="311" t="s">
        <v>4168</v>
      </c>
      <c r="E1411" s="311" t="s">
        <v>4165</v>
      </c>
      <c r="F1411" s="311" t="s">
        <v>4169</v>
      </c>
      <c r="G1411" s="311">
        <v>4761596</v>
      </c>
      <c r="H1411" s="311" t="s">
        <v>85</v>
      </c>
    </row>
    <row r="1412" spans="2:8">
      <c r="B1412" s="293">
        <v>43629</v>
      </c>
      <c r="C1412" s="311" t="s">
        <v>4170</v>
      </c>
      <c r="D1412" s="311" t="s">
        <v>4171</v>
      </c>
      <c r="E1412" s="311" t="s">
        <v>4172</v>
      </c>
      <c r="F1412" s="311" t="s">
        <v>3069</v>
      </c>
      <c r="G1412" s="311">
        <v>5113806</v>
      </c>
      <c r="H1412" s="311" t="s">
        <v>85</v>
      </c>
    </row>
    <row r="1413" spans="2:8">
      <c r="B1413" s="293">
        <v>43628</v>
      </c>
      <c r="C1413" s="311" t="s">
        <v>4173</v>
      </c>
      <c r="D1413" s="311" t="s">
        <v>4174</v>
      </c>
      <c r="E1413" s="311" t="s">
        <v>4172</v>
      </c>
      <c r="F1413" s="311" t="s">
        <v>3064</v>
      </c>
      <c r="G1413" s="311">
        <v>3660802</v>
      </c>
      <c r="H1413" s="311" t="s">
        <v>85</v>
      </c>
    </row>
    <row r="1414" spans="2:8">
      <c r="B1414" s="293">
        <v>43627</v>
      </c>
      <c r="C1414" s="311" t="s">
        <v>4123</v>
      </c>
      <c r="D1414" s="311" t="s">
        <v>4175</v>
      </c>
      <c r="E1414" s="311" t="s">
        <v>4154</v>
      </c>
      <c r="F1414" s="311" t="s">
        <v>4176</v>
      </c>
      <c r="G1414" s="311">
        <v>4554162</v>
      </c>
      <c r="H1414" s="311" t="s">
        <v>85</v>
      </c>
    </row>
    <row r="1415" spans="2:8">
      <c r="B1415" s="293">
        <v>43626</v>
      </c>
      <c r="C1415" s="311" t="s">
        <v>4157</v>
      </c>
      <c r="D1415" s="311" t="s">
        <v>4177</v>
      </c>
      <c r="E1415" s="311" t="s">
        <v>4178</v>
      </c>
      <c r="F1415" s="311" t="s">
        <v>4173</v>
      </c>
      <c r="G1415" s="311">
        <v>7295669</v>
      </c>
      <c r="H1415" s="311" t="s">
        <v>85</v>
      </c>
    </row>
    <row r="1416" spans="2:8">
      <c r="B1416" s="293">
        <v>43623</v>
      </c>
      <c r="C1416" s="311" t="s">
        <v>4179</v>
      </c>
      <c r="D1416" s="311" t="s">
        <v>4180</v>
      </c>
      <c r="E1416" s="311" t="s">
        <v>4170</v>
      </c>
      <c r="F1416" s="311" t="s">
        <v>4150</v>
      </c>
      <c r="G1416" s="311">
        <v>9310029</v>
      </c>
      <c r="H1416" s="311" t="s">
        <v>85</v>
      </c>
    </row>
    <row r="1417" spans="2:8">
      <c r="B1417" s="293">
        <v>43622</v>
      </c>
      <c r="C1417" s="311" t="s">
        <v>4150</v>
      </c>
      <c r="D1417" s="311" t="s">
        <v>4179</v>
      </c>
      <c r="E1417" s="311" t="s">
        <v>4181</v>
      </c>
      <c r="F1417" s="311" t="s">
        <v>4182</v>
      </c>
      <c r="G1417" s="311">
        <v>12191883</v>
      </c>
      <c r="H1417" s="311" t="s">
        <v>85</v>
      </c>
    </row>
    <row r="1418" spans="2:8">
      <c r="B1418" s="293">
        <v>43620</v>
      </c>
      <c r="C1418" s="311" t="s">
        <v>3076</v>
      </c>
      <c r="D1418" s="311" t="s">
        <v>4183</v>
      </c>
      <c r="E1418" s="311" t="s">
        <v>3076</v>
      </c>
      <c r="F1418" s="311" t="s">
        <v>4184</v>
      </c>
      <c r="G1418" s="311">
        <v>10439893</v>
      </c>
      <c r="H1418" s="311" t="s">
        <v>85</v>
      </c>
    </row>
    <row r="1419" spans="2:8">
      <c r="B1419" s="293">
        <v>43619</v>
      </c>
      <c r="C1419" s="311" t="s">
        <v>3064</v>
      </c>
      <c r="D1419" s="311" t="s">
        <v>4185</v>
      </c>
      <c r="E1419" s="311" t="s">
        <v>4186</v>
      </c>
      <c r="F1419" s="311" t="s">
        <v>3089</v>
      </c>
      <c r="G1419" s="311">
        <v>7302092</v>
      </c>
      <c r="H1419" s="311" t="s">
        <v>85</v>
      </c>
    </row>
    <row r="1420" spans="2:8">
      <c r="B1420" s="293">
        <v>43616</v>
      </c>
      <c r="C1420" s="311" t="s">
        <v>4160</v>
      </c>
      <c r="D1420" s="311" t="s">
        <v>4187</v>
      </c>
      <c r="E1420" s="311" t="s">
        <v>4188</v>
      </c>
      <c r="F1420" s="311" t="s">
        <v>4189</v>
      </c>
      <c r="G1420" s="311">
        <v>11325445</v>
      </c>
      <c r="H1420" s="311" t="s">
        <v>85</v>
      </c>
    </row>
    <row r="1421" spans="2:8">
      <c r="B1421" s="293">
        <v>43615</v>
      </c>
      <c r="C1421" s="311" t="s">
        <v>4190</v>
      </c>
      <c r="D1421" s="311" t="s">
        <v>4155</v>
      </c>
      <c r="E1421" s="311" t="s">
        <v>4190</v>
      </c>
      <c r="F1421" s="311" t="s">
        <v>4191</v>
      </c>
      <c r="G1421" s="311">
        <v>30257040</v>
      </c>
      <c r="H1421" s="311" t="s">
        <v>85</v>
      </c>
    </row>
    <row r="1422" spans="2:8">
      <c r="B1422" s="293">
        <v>43614</v>
      </c>
      <c r="C1422" s="311" t="s">
        <v>4090</v>
      </c>
      <c r="D1422" s="311" t="s">
        <v>4189</v>
      </c>
      <c r="E1422" s="311" t="s">
        <v>4192</v>
      </c>
      <c r="F1422" s="311" t="s">
        <v>3004</v>
      </c>
      <c r="G1422" s="311">
        <v>5397986</v>
      </c>
      <c r="H1422" s="311" t="s">
        <v>85</v>
      </c>
    </row>
    <row r="1423" spans="2:8">
      <c r="B1423" s="293">
        <v>43613</v>
      </c>
      <c r="C1423" s="311" t="s">
        <v>4193</v>
      </c>
      <c r="D1423" s="311" t="s">
        <v>4194</v>
      </c>
      <c r="E1423" s="311" t="s">
        <v>3088</v>
      </c>
      <c r="F1423" s="311" t="s">
        <v>2991</v>
      </c>
      <c r="G1423" s="311">
        <v>15628186</v>
      </c>
      <c r="H1423" s="311" t="s">
        <v>85</v>
      </c>
    </row>
    <row r="1424" spans="2:8">
      <c r="B1424" s="293">
        <v>43612</v>
      </c>
      <c r="C1424" s="311" t="s">
        <v>4165</v>
      </c>
      <c r="D1424" s="311" t="s">
        <v>4195</v>
      </c>
      <c r="E1424" s="311" t="s">
        <v>4196</v>
      </c>
      <c r="F1424" s="311" t="s">
        <v>4197</v>
      </c>
      <c r="G1424" s="311">
        <v>19948676</v>
      </c>
      <c r="H1424" s="311" t="s">
        <v>85</v>
      </c>
    </row>
    <row r="1425" spans="2:8">
      <c r="B1425" s="293">
        <v>43609</v>
      </c>
      <c r="C1425" s="311" t="s">
        <v>4098</v>
      </c>
      <c r="D1425" s="311" t="s">
        <v>4101</v>
      </c>
      <c r="E1425" s="311" t="s">
        <v>3051</v>
      </c>
      <c r="F1425" s="311" t="s">
        <v>4198</v>
      </c>
      <c r="G1425" s="311">
        <v>9371443</v>
      </c>
      <c r="H1425" s="311" t="s">
        <v>85</v>
      </c>
    </row>
    <row r="1426" spans="2:8">
      <c r="B1426" s="293">
        <v>43608</v>
      </c>
      <c r="C1426" s="311" t="s">
        <v>4199</v>
      </c>
      <c r="D1426" s="311" t="s">
        <v>4097</v>
      </c>
      <c r="E1426" s="311" t="s">
        <v>4200</v>
      </c>
      <c r="F1426" s="311" t="s">
        <v>4110</v>
      </c>
      <c r="G1426" s="311">
        <v>11017547</v>
      </c>
      <c r="H1426" s="311" t="s">
        <v>85</v>
      </c>
    </row>
    <row r="1427" spans="2:8">
      <c r="B1427" s="293">
        <v>43607</v>
      </c>
      <c r="C1427" s="311" t="s">
        <v>4115</v>
      </c>
      <c r="D1427" s="311" t="s">
        <v>4201</v>
      </c>
      <c r="E1427" s="311" t="s">
        <v>4202</v>
      </c>
      <c r="F1427" s="311" t="s">
        <v>4120</v>
      </c>
      <c r="G1427" s="311">
        <v>9540723</v>
      </c>
      <c r="H1427" s="311" t="s">
        <v>85</v>
      </c>
    </row>
    <row r="1428" spans="2:8">
      <c r="B1428" s="293">
        <v>43606</v>
      </c>
      <c r="C1428" s="311" t="s">
        <v>4203</v>
      </c>
      <c r="D1428" s="311" t="s">
        <v>4093</v>
      </c>
      <c r="E1428" s="311" t="s">
        <v>4080</v>
      </c>
      <c r="F1428" s="311" t="s">
        <v>4115</v>
      </c>
      <c r="G1428" s="311">
        <v>8095621</v>
      </c>
      <c r="H1428" s="311" t="s">
        <v>85</v>
      </c>
    </row>
    <row r="1429" spans="2:8">
      <c r="B1429" s="293">
        <v>43605</v>
      </c>
      <c r="C1429" s="311" t="s">
        <v>4204</v>
      </c>
      <c r="D1429" s="311" t="s">
        <v>4103</v>
      </c>
      <c r="E1429" s="311" t="s">
        <v>4205</v>
      </c>
      <c r="F1429" s="311" t="s">
        <v>4206</v>
      </c>
      <c r="G1429" s="311">
        <v>12330905</v>
      </c>
      <c r="H1429" s="311" t="s">
        <v>85</v>
      </c>
    </row>
    <row r="1430" spans="2:8">
      <c r="B1430" s="293">
        <v>43602</v>
      </c>
      <c r="C1430" s="311" t="s">
        <v>4207</v>
      </c>
      <c r="D1430" s="311" t="s">
        <v>4042</v>
      </c>
      <c r="E1430" s="311" t="s">
        <v>3128</v>
      </c>
      <c r="F1430" s="311" t="s">
        <v>4083</v>
      </c>
      <c r="G1430" s="311">
        <v>10003051</v>
      </c>
      <c r="H1430" s="311" t="s">
        <v>85</v>
      </c>
    </row>
    <row r="1431" spans="2:8">
      <c r="B1431" s="293">
        <v>43601</v>
      </c>
      <c r="C1431" s="311" t="s">
        <v>4208</v>
      </c>
      <c r="D1431" s="311" t="s">
        <v>4057</v>
      </c>
      <c r="E1431" s="311" t="s">
        <v>4209</v>
      </c>
      <c r="F1431" s="311" t="s">
        <v>4210</v>
      </c>
      <c r="G1431" s="311">
        <v>6519422</v>
      </c>
      <c r="H1431" s="311" t="s">
        <v>85</v>
      </c>
    </row>
    <row r="1432" spans="2:8">
      <c r="B1432" s="293">
        <v>43600</v>
      </c>
      <c r="C1432" s="311" t="s">
        <v>3138</v>
      </c>
      <c r="D1432" s="311" t="s">
        <v>4078</v>
      </c>
      <c r="E1432" s="311" t="s">
        <v>4069</v>
      </c>
      <c r="F1432" s="311" t="s">
        <v>3940</v>
      </c>
      <c r="G1432" s="311">
        <v>9384447</v>
      </c>
      <c r="H1432" s="311" t="s">
        <v>85</v>
      </c>
    </row>
    <row r="1433" spans="2:8">
      <c r="B1433" s="293">
        <v>43599</v>
      </c>
      <c r="C1433" s="311" t="s">
        <v>3943</v>
      </c>
      <c r="D1433" s="311" t="s">
        <v>4211</v>
      </c>
      <c r="E1433" s="311" t="s">
        <v>4076</v>
      </c>
      <c r="F1433" s="311" t="s">
        <v>4205</v>
      </c>
      <c r="G1433" s="311">
        <v>6908544</v>
      </c>
      <c r="H1433" s="311" t="s">
        <v>85</v>
      </c>
    </row>
    <row r="1434" spans="2:8">
      <c r="B1434" s="293">
        <v>43598</v>
      </c>
      <c r="C1434" s="311" t="s">
        <v>4078</v>
      </c>
      <c r="D1434" s="311" t="s">
        <v>4212</v>
      </c>
      <c r="E1434" s="311" t="s">
        <v>4069</v>
      </c>
      <c r="F1434" s="311" t="s">
        <v>4213</v>
      </c>
      <c r="G1434" s="311">
        <v>11507204</v>
      </c>
      <c r="H1434" s="311" t="s">
        <v>85</v>
      </c>
    </row>
    <row r="1435" spans="2:8">
      <c r="B1435" s="293">
        <v>43595</v>
      </c>
      <c r="C1435" s="311" t="s">
        <v>4117</v>
      </c>
      <c r="D1435" s="311" t="s">
        <v>4214</v>
      </c>
      <c r="E1435" s="311" t="s">
        <v>4215</v>
      </c>
      <c r="F1435" s="311" t="s">
        <v>4212</v>
      </c>
      <c r="G1435" s="311">
        <v>9724014</v>
      </c>
      <c r="H1435" s="311" t="s">
        <v>85</v>
      </c>
    </row>
    <row r="1436" spans="2:8">
      <c r="B1436" s="293">
        <v>43594</v>
      </c>
      <c r="C1436" s="311" t="s">
        <v>4216</v>
      </c>
      <c r="D1436" s="311" t="s">
        <v>3013</v>
      </c>
      <c r="E1436" s="311" t="s">
        <v>3949</v>
      </c>
      <c r="F1436" s="311" t="s">
        <v>4217</v>
      </c>
      <c r="G1436" s="311">
        <v>14395488</v>
      </c>
      <c r="H1436" s="311" t="s">
        <v>85</v>
      </c>
    </row>
    <row r="1437" spans="2:8">
      <c r="B1437" s="293">
        <v>43593</v>
      </c>
      <c r="C1437" s="311" t="s">
        <v>4166</v>
      </c>
      <c r="D1437" s="311" t="s">
        <v>3074</v>
      </c>
      <c r="E1437" s="311" t="s">
        <v>4192</v>
      </c>
      <c r="F1437" s="311" t="s">
        <v>3013</v>
      </c>
      <c r="G1437" s="311">
        <v>8742473</v>
      </c>
      <c r="H1437" s="311" t="s">
        <v>85</v>
      </c>
    </row>
    <row r="1438" spans="2:8">
      <c r="B1438" s="293">
        <v>43592</v>
      </c>
      <c r="C1438" s="311" t="s">
        <v>4218</v>
      </c>
      <c r="D1438" s="311" t="s">
        <v>4219</v>
      </c>
      <c r="E1438" s="311" t="s">
        <v>3045</v>
      </c>
      <c r="F1438" s="311" t="s">
        <v>4220</v>
      </c>
      <c r="G1438" s="311">
        <v>9137799</v>
      </c>
      <c r="H1438" s="311" t="s">
        <v>85</v>
      </c>
    </row>
    <row r="1439" spans="2:8">
      <c r="B1439" s="293">
        <v>43591</v>
      </c>
      <c r="C1439" s="311" t="s">
        <v>4173</v>
      </c>
      <c r="D1439" s="311" t="s">
        <v>4155</v>
      </c>
      <c r="E1439" s="311" t="s">
        <v>4221</v>
      </c>
      <c r="F1439" s="311" t="s">
        <v>4173</v>
      </c>
      <c r="G1439" s="311">
        <v>6080575</v>
      </c>
      <c r="H1439" s="311" t="s">
        <v>85</v>
      </c>
    </row>
    <row r="1440" spans="2:8">
      <c r="B1440" s="293">
        <v>43588</v>
      </c>
      <c r="C1440" s="311" t="s">
        <v>3089</v>
      </c>
      <c r="D1440" s="311" t="s">
        <v>4175</v>
      </c>
      <c r="E1440" s="311" t="s">
        <v>4222</v>
      </c>
      <c r="F1440" s="311" t="s">
        <v>4218</v>
      </c>
      <c r="G1440" s="311">
        <v>9226969</v>
      </c>
      <c r="H1440" s="311" t="s">
        <v>85</v>
      </c>
    </row>
    <row r="1441" spans="2:8">
      <c r="B1441" s="293">
        <v>43587</v>
      </c>
      <c r="C1441" s="311" t="s">
        <v>4172</v>
      </c>
      <c r="D1441" s="311" t="s">
        <v>4223</v>
      </c>
      <c r="E1441" s="311" t="s">
        <v>4224</v>
      </c>
      <c r="F1441" s="311" t="s">
        <v>3089</v>
      </c>
      <c r="G1441" s="311">
        <v>6401386</v>
      </c>
      <c r="H1441" s="311" t="s">
        <v>85</v>
      </c>
    </row>
    <row r="1442" spans="2:8">
      <c r="B1442" s="293">
        <v>43585</v>
      </c>
      <c r="C1442" s="311" t="s">
        <v>4225</v>
      </c>
      <c r="D1442" s="311" t="s">
        <v>4185</v>
      </c>
      <c r="E1442" s="311" t="s">
        <v>4096</v>
      </c>
      <c r="F1442" s="311" t="s">
        <v>2979</v>
      </c>
      <c r="G1442" s="311">
        <v>7527996</v>
      </c>
      <c r="H1442" s="311" t="s">
        <v>85</v>
      </c>
    </row>
    <row r="1443" spans="2:8">
      <c r="B1443" s="293">
        <v>43581</v>
      </c>
      <c r="C1443" s="311" t="s">
        <v>4097</v>
      </c>
      <c r="D1443" s="311" t="s">
        <v>4191</v>
      </c>
      <c r="E1443" s="311" t="s">
        <v>4163</v>
      </c>
      <c r="F1443" s="311" t="s">
        <v>4220</v>
      </c>
      <c r="G1443" s="311">
        <v>4789673</v>
      </c>
      <c r="H1443" s="311" t="s">
        <v>85</v>
      </c>
    </row>
    <row r="1444" spans="2:8">
      <c r="B1444" s="293">
        <v>43580</v>
      </c>
      <c r="C1444" s="311" t="s">
        <v>3074</v>
      </c>
      <c r="D1444" s="311" t="s">
        <v>4226</v>
      </c>
      <c r="E1444" s="311" t="s">
        <v>4188</v>
      </c>
      <c r="F1444" s="311" t="s">
        <v>4227</v>
      </c>
      <c r="G1444" s="311">
        <v>29354749</v>
      </c>
      <c r="H1444" s="311" t="s">
        <v>85</v>
      </c>
    </row>
    <row r="1445" spans="2:8">
      <c r="B1445" s="293">
        <v>43579</v>
      </c>
      <c r="C1445" s="311" t="s">
        <v>4228</v>
      </c>
      <c r="D1445" s="311" t="s">
        <v>3068</v>
      </c>
      <c r="E1445" s="311" t="s">
        <v>4188</v>
      </c>
      <c r="F1445" s="311" t="s">
        <v>4193</v>
      </c>
      <c r="G1445" s="311">
        <v>9255095</v>
      </c>
      <c r="H1445" s="311" t="s">
        <v>85</v>
      </c>
    </row>
    <row r="1446" spans="2:8">
      <c r="B1446" s="293">
        <v>43578</v>
      </c>
      <c r="C1446" s="311" t="s">
        <v>4153</v>
      </c>
      <c r="D1446" s="311" t="s">
        <v>4229</v>
      </c>
      <c r="E1446" s="311" t="s">
        <v>4189</v>
      </c>
      <c r="F1446" s="311" t="s">
        <v>4228</v>
      </c>
      <c r="G1446" s="311">
        <v>8790522</v>
      </c>
      <c r="H1446" s="311" t="s">
        <v>85</v>
      </c>
    </row>
    <row r="1447" spans="2:8">
      <c r="B1447" s="293">
        <v>43577</v>
      </c>
      <c r="C1447" s="311" t="s">
        <v>4191</v>
      </c>
      <c r="D1447" s="311" t="s">
        <v>4230</v>
      </c>
      <c r="E1447" s="311" t="s">
        <v>4178</v>
      </c>
      <c r="F1447" s="311" t="s">
        <v>4153</v>
      </c>
      <c r="G1447" s="311">
        <v>5541225</v>
      </c>
      <c r="H1447" s="311" t="s">
        <v>85</v>
      </c>
    </row>
    <row r="1448" spans="2:8">
      <c r="B1448" s="293">
        <v>43573</v>
      </c>
      <c r="C1448" s="311" t="s">
        <v>4180</v>
      </c>
      <c r="D1448" s="311" t="s">
        <v>4231</v>
      </c>
      <c r="E1448" s="311" t="s">
        <v>4184</v>
      </c>
      <c r="F1448" s="311" t="s">
        <v>4226</v>
      </c>
      <c r="G1448" s="311">
        <v>6634192</v>
      </c>
      <c r="H1448" s="311" t="s">
        <v>85</v>
      </c>
    </row>
    <row r="1449" spans="2:8">
      <c r="B1449" s="293">
        <v>43571</v>
      </c>
      <c r="C1449" s="311" t="s">
        <v>4232</v>
      </c>
      <c r="D1449" s="311" t="s">
        <v>4233</v>
      </c>
      <c r="E1449" s="311" t="s">
        <v>4124</v>
      </c>
      <c r="F1449" s="311" t="s">
        <v>4234</v>
      </c>
      <c r="G1449" s="311">
        <v>7469500</v>
      </c>
      <c r="H1449" s="311" t="s">
        <v>85</v>
      </c>
    </row>
    <row r="1450" spans="2:8">
      <c r="B1450" s="293">
        <v>43570</v>
      </c>
      <c r="C1450" s="311" t="s">
        <v>4235</v>
      </c>
      <c r="D1450" s="311" t="s">
        <v>4236</v>
      </c>
      <c r="E1450" s="311" t="s">
        <v>4123</v>
      </c>
      <c r="F1450" s="311" t="s">
        <v>4237</v>
      </c>
      <c r="G1450" s="311">
        <v>11013801</v>
      </c>
      <c r="H1450" s="311" t="s">
        <v>85</v>
      </c>
    </row>
    <row r="1451" spans="2:8">
      <c r="B1451" s="293">
        <v>43567</v>
      </c>
      <c r="C1451" s="311" t="s">
        <v>4153</v>
      </c>
      <c r="D1451" s="311" t="s">
        <v>4124</v>
      </c>
      <c r="E1451" s="311" t="s">
        <v>4157</v>
      </c>
      <c r="F1451" s="311" t="s">
        <v>4148</v>
      </c>
      <c r="G1451" s="311">
        <v>7212573</v>
      </c>
      <c r="H1451" s="311" t="s">
        <v>85</v>
      </c>
    </row>
    <row r="1452" spans="2:8">
      <c r="B1452" s="293">
        <v>43566</v>
      </c>
      <c r="C1452" s="311" t="s">
        <v>4167</v>
      </c>
      <c r="D1452" s="311" t="s">
        <v>4230</v>
      </c>
      <c r="E1452" s="311" t="s">
        <v>3064</v>
      </c>
      <c r="F1452" s="311" t="s">
        <v>4148</v>
      </c>
      <c r="G1452" s="311">
        <v>8703097</v>
      </c>
      <c r="H1452" s="311" t="s">
        <v>85</v>
      </c>
    </row>
    <row r="1453" spans="2:8">
      <c r="B1453" s="293">
        <v>43565</v>
      </c>
      <c r="C1453" s="311" t="s">
        <v>4235</v>
      </c>
      <c r="D1453" s="311" t="s">
        <v>4179</v>
      </c>
      <c r="E1453" s="311" t="s">
        <v>4238</v>
      </c>
      <c r="F1453" s="311" t="s">
        <v>4159</v>
      </c>
      <c r="G1453" s="311">
        <v>9502300</v>
      </c>
      <c r="H1453" s="311" t="s">
        <v>85</v>
      </c>
    </row>
    <row r="1454" spans="2:8">
      <c r="B1454" s="293">
        <v>43564</v>
      </c>
      <c r="C1454" s="311" t="s">
        <v>4168</v>
      </c>
      <c r="D1454" s="311" t="s">
        <v>4239</v>
      </c>
      <c r="E1454" s="311" t="s">
        <v>4184</v>
      </c>
      <c r="F1454" s="311" t="s">
        <v>4240</v>
      </c>
      <c r="G1454" s="311">
        <v>7506763</v>
      </c>
      <c r="H1454" s="311" t="s">
        <v>85</v>
      </c>
    </row>
    <row r="1455" spans="2:8">
      <c r="B1455" s="293">
        <v>43563</v>
      </c>
      <c r="C1455" s="311" t="s">
        <v>3069</v>
      </c>
      <c r="D1455" s="311" t="s">
        <v>4241</v>
      </c>
      <c r="E1455" s="311" t="s">
        <v>4158</v>
      </c>
      <c r="F1455" s="311" t="s">
        <v>4242</v>
      </c>
      <c r="G1455" s="311">
        <v>13409083</v>
      </c>
      <c r="H1455" s="311" t="s">
        <v>85</v>
      </c>
    </row>
    <row r="1456" spans="2:8">
      <c r="B1456" s="293">
        <v>43560</v>
      </c>
      <c r="C1456" s="311" t="s">
        <v>4242</v>
      </c>
      <c r="D1456" s="311" t="s">
        <v>4239</v>
      </c>
      <c r="E1456" s="311" t="s">
        <v>3064</v>
      </c>
      <c r="F1456" s="311" t="s">
        <v>4185</v>
      </c>
      <c r="G1456" s="311">
        <v>7742848</v>
      </c>
      <c r="H1456" s="311" t="s">
        <v>85</v>
      </c>
    </row>
    <row r="1457" spans="2:8">
      <c r="B1457" s="293">
        <v>43559</v>
      </c>
      <c r="C1457" s="311" t="s">
        <v>4185</v>
      </c>
      <c r="D1457" s="311" t="s">
        <v>4241</v>
      </c>
      <c r="E1457" s="311" t="s">
        <v>3068</v>
      </c>
      <c r="F1457" s="311" t="s">
        <v>4243</v>
      </c>
      <c r="G1457" s="311">
        <v>12939086</v>
      </c>
      <c r="H1457" s="311" t="s">
        <v>85</v>
      </c>
    </row>
    <row r="1458" spans="2:8">
      <c r="B1458" s="293">
        <v>43558</v>
      </c>
      <c r="C1458" s="311" t="s">
        <v>4148</v>
      </c>
      <c r="D1458" s="311" t="s">
        <v>4180</v>
      </c>
      <c r="E1458" s="311" t="s">
        <v>3074</v>
      </c>
      <c r="F1458" s="311" t="s">
        <v>4185</v>
      </c>
      <c r="G1458" s="311">
        <v>12596804</v>
      </c>
      <c r="H1458" s="311" t="s">
        <v>85</v>
      </c>
    </row>
    <row r="1459" spans="2:8">
      <c r="B1459" s="293">
        <v>43557</v>
      </c>
      <c r="C1459" s="311" t="s">
        <v>4187</v>
      </c>
      <c r="D1459" s="311" t="s">
        <v>4244</v>
      </c>
      <c r="E1459" s="311" t="s">
        <v>3074</v>
      </c>
      <c r="F1459" s="311" t="s">
        <v>4150</v>
      </c>
      <c r="G1459" s="311">
        <v>14343829</v>
      </c>
      <c r="H1459" s="311" t="s">
        <v>85</v>
      </c>
    </row>
    <row r="1460" spans="2:8">
      <c r="B1460" s="293">
        <v>43556</v>
      </c>
      <c r="C1460" s="311" t="s">
        <v>4230</v>
      </c>
      <c r="D1460" s="311" t="s">
        <v>4180</v>
      </c>
      <c r="E1460" s="311" t="s">
        <v>3106</v>
      </c>
      <c r="F1460" s="311" t="s">
        <v>4191</v>
      </c>
      <c r="G1460" s="311">
        <v>26716877</v>
      </c>
      <c r="H1460" s="311" t="s">
        <v>85</v>
      </c>
    </row>
    <row r="1461" spans="2:8">
      <c r="B1461" s="293">
        <v>43552</v>
      </c>
      <c r="C1461" s="311" t="s">
        <v>4180</v>
      </c>
      <c r="D1461" s="311" t="s">
        <v>4245</v>
      </c>
      <c r="E1461" s="311" t="s">
        <v>4191</v>
      </c>
      <c r="F1461" s="311" t="s">
        <v>3081</v>
      </c>
      <c r="G1461" s="311">
        <v>41232946</v>
      </c>
      <c r="H1461" s="311" t="s">
        <v>85</v>
      </c>
    </row>
    <row r="1462" spans="2:8">
      <c r="B1462" s="293">
        <v>43551</v>
      </c>
      <c r="C1462" s="311" t="s">
        <v>4246</v>
      </c>
      <c r="D1462" s="311" t="s">
        <v>4246</v>
      </c>
      <c r="E1462" s="311" t="s">
        <v>4219</v>
      </c>
      <c r="F1462" s="311" t="s">
        <v>4179</v>
      </c>
      <c r="G1462" s="311">
        <v>20849776</v>
      </c>
      <c r="H1462" s="311" t="s">
        <v>85</v>
      </c>
    </row>
    <row r="1463" spans="2:8">
      <c r="B1463" s="293">
        <v>43550</v>
      </c>
      <c r="C1463" s="311" t="s">
        <v>4153</v>
      </c>
      <c r="D1463" s="311" t="s">
        <v>4142</v>
      </c>
      <c r="E1463" s="311" t="s">
        <v>4153</v>
      </c>
      <c r="F1463" s="311" t="s">
        <v>4247</v>
      </c>
      <c r="G1463" s="311">
        <v>23510777</v>
      </c>
      <c r="H1463" s="311" t="s">
        <v>85</v>
      </c>
    </row>
    <row r="1464" spans="2:8">
      <c r="B1464" s="293">
        <v>43549</v>
      </c>
      <c r="C1464" s="311" t="s">
        <v>4166</v>
      </c>
      <c r="D1464" s="311" t="s">
        <v>4180</v>
      </c>
      <c r="E1464" s="311" t="s">
        <v>4154</v>
      </c>
      <c r="F1464" s="311" t="s">
        <v>4226</v>
      </c>
      <c r="G1464" s="311">
        <v>31535535</v>
      </c>
      <c r="H1464" s="311" t="s">
        <v>85</v>
      </c>
    </row>
    <row r="1465" spans="2:8">
      <c r="B1465" s="293">
        <v>43546</v>
      </c>
      <c r="C1465" s="311" t="s">
        <v>4101</v>
      </c>
      <c r="D1465" s="311" t="s">
        <v>4219</v>
      </c>
      <c r="E1465" s="311" t="s">
        <v>4203</v>
      </c>
      <c r="F1465" s="311" t="s">
        <v>4162</v>
      </c>
      <c r="G1465" s="311">
        <v>53779933</v>
      </c>
      <c r="H1465" s="311" t="s">
        <v>85</v>
      </c>
    </row>
    <row r="1466" spans="2:8">
      <c r="B1466" s="293">
        <v>43544</v>
      </c>
      <c r="C1466" s="311" t="s">
        <v>3080</v>
      </c>
      <c r="D1466" s="311" t="s">
        <v>4153</v>
      </c>
      <c r="E1466" s="311" t="s">
        <v>3031</v>
      </c>
      <c r="F1466" s="311" t="s">
        <v>4206</v>
      </c>
      <c r="G1466" s="311">
        <v>28098992</v>
      </c>
      <c r="H1466" s="311" t="s">
        <v>85</v>
      </c>
    </row>
    <row r="1467" spans="2:8">
      <c r="B1467" s="293">
        <v>43543</v>
      </c>
      <c r="C1467" s="311" t="s">
        <v>4193</v>
      </c>
      <c r="D1467" s="311" t="s">
        <v>4248</v>
      </c>
      <c r="E1467" s="311" t="s">
        <v>3010</v>
      </c>
      <c r="F1467" s="311" t="s">
        <v>3069</v>
      </c>
      <c r="G1467" s="311">
        <v>25950621</v>
      </c>
      <c r="H1467" s="311" t="s">
        <v>85</v>
      </c>
    </row>
    <row r="1468" spans="2:8">
      <c r="B1468" s="293">
        <v>43542</v>
      </c>
      <c r="C1468" s="311" t="s">
        <v>4249</v>
      </c>
      <c r="D1468" s="311" t="s">
        <v>3074</v>
      </c>
      <c r="E1468" s="311" t="s">
        <v>4250</v>
      </c>
      <c r="F1468" s="311" t="s">
        <v>4251</v>
      </c>
      <c r="G1468" s="311">
        <v>19289406</v>
      </c>
      <c r="H1468" s="311" t="s">
        <v>85</v>
      </c>
    </row>
    <row r="1469" spans="2:8">
      <c r="B1469" s="293">
        <v>43539</v>
      </c>
      <c r="C1469" s="311" t="s">
        <v>4252</v>
      </c>
      <c r="D1469" s="311" t="s">
        <v>3056</v>
      </c>
      <c r="E1469" s="311" t="s">
        <v>4253</v>
      </c>
      <c r="F1469" s="311" t="s">
        <v>4254</v>
      </c>
      <c r="G1469" s="311">
        <v>20356743</v>
      </c>
      <c r="H1469" s="311" t="s">
        <v>85</v>
      </c>
    </row>
    <row r="1470" spans="2:8">
      <c r="B1470" s="293">
        <v>43538</v>
      </c>
      <c r="C1470" s="311" t="s">
        <v>4255</v>
      </c>
      <c r="D1470" s="311" t="s">
        <v>4256</v>
      </c>
      <c r="E1470" s="311" t="s">
        <v>4257</v>
      </c>
      <c r="F1470" s="311" t="s">
        <v>3135</v>
      </c>
      <c r="G1470" s="311">
        <v>14675396</v>
      </c>
      <c r="H1470" s="311" t="s">
        <v>85</v>
      </c>
    </row>
    <row r="1471" spans="2:8">
      <c r="B1471" s="293">
        <v>43537</v>
      </c>
      <c r="C1471" s="311" t="s">
        <v>4051</v>
      </c>
      <c r="D1471" s="311" t="s">
        <v>4258</v>
      </c>
      <c r="E1471" s="311" t="s">
        <v>4259</v>
      </c>
      <c r="F1471" s="311" t="s">
        <v>4260</v>
      </c>
      <c r="G1471" s="311">
        <v>20943115</v>
      </c>
      <c r="H1471" s="311" t="s">
        <v>85</v>
      </c>
    </row>
    <row r="1472" spans="2:8">
      <c r="B1472" s="293">
        <v>43536</v>
      </c>
      <c r="C1472" s="311" t="s">
        <v>4261</v>
      </c>
      <c r="D1472" s="311" t="s">
        <v>3003</v>
      </c>
      <c r="E1472" s="311" t="s">
        <v>3118</v>
      </c>
      <c r="F1472" s="311" t="s">
        <v>4262</v>
      </c>
      <c r="G1472" s="311">
        <v>23315044</v>
      </c>
      <c r="H1472" s="311" t="s">
        <v>85</v>
      </c>
    </row>
    <row r="1473" spans="2:8">
      <c r="B1473" s="293">
        <v>43535</v>
      </c>
      <c r="C1473" s="311" t="s">
        <v>4263</v>
      </c>
      <c r="D1473" s="311" t="s">
        <v>4264</v>
      </c>
      <c r="E1473" s="311" t="s">
        <v>4265</v>
      </c>
      <c r="F1473" s="311" t="s">
        <v>4266</v>
      </c>
      <c r="G1473" s="311">
        <v>30007645</v>
      </c>
      <c r="H1473" s="311" t="s">
        <v>85</v>
      </c>
    </row>
    <row r="1474" spans="2:8">
      <c r="B1474" s="293">
        <v>43532</v>
      </c>
      <c r="C1474" s="311" t="s">
        <v>4267</v>
      </c>
      <c r="D1474" s="311" t="s">
        <v>3011</v>
      </c>
      <c r="E1474" s="311" t="s">
        <v>3219</v>
      </c>
      <c r="F1474" s="311" t="s">
        <v>4268</v>
      </c>
      <c r="G1474" s="311">
        <v>34663172</v>
      </c>
      <c r="H1474" s="311" t="s">
        <v>85</v>
      </c>
    </row>
    <row r="1475" spans="2:8">
      <c r="B1475" s="293">
        <v>43531</v>
      </c>
      <c r="C1475" s="311" t="s">
        <v>3939</v>
      </c>
      <c r="D1475" s="311" t="s">
        <v>4083</v>
      </c>
      <c r="E1475" s="311" t="s">
        <v>4019</v>
      </c>
      <c r="F1475" s="311" t="s">
        <v>4269</v>
      </c>
      <c r="G1475" s="311">
        <v>8337421</v>
      </c>
      <c r="H1475" s="311" t="s">
        <v>85</v>
      </c>
    </row>
    <row r="1476" spans="2:8">
      <c r="B1476" s="293">
        <v>43530</v>
      </c>
      <c r="C1476" s="311" t="s">
        <v>3942</v>
      </c>
      <c r="D1476" s="311" t="s">
        <v>4265</v>
      </c>
      <c r="E1476" s="311" t="s">
        <v>4270</v>
      </c>
      <c r="F1476" s="311" t="s">
        <v>4271</v>
      </c>
      <c r="G1476" s="311">
        <v>10313295</v>
      </c>
      <c r="H1476" s="311" t="s">
        <v>85</v>
      </c>
    </row>
    <row r="1477" spans="2:8">
      <c r="B1477" s="293">
        <v>43529</v>
      </c>
      <c r="C1477" s="311" t="s">
        <v>4272</v>
      </c>
      <c r="D1477" s="311" t="s">
        <v>4260</v>
      </c>
      <c r="E1477" s="311" t="s">
        <v>4272</v>
      </c>
      <c r="F1477" s="311" t="s">
        <v>4273</v>
      </c>
      <c r="G1477" s="311">
        <v>12988303</v>
      </c>
      <c r="H1477" s="311" t="s">
        <v>85</v>
      </c>
    </row>
    <row r="1478" spans="2:8">
      <c r="B1478" s="293">
        <v>43525</v>
      </c>
      <c r="C1478" s="311" t="s">
        <v>4274</v>
      </c>
      <c r="D1478" s="311" t="s">
        <v>4275</v>
      </c>
      <c r="E1478" s="311" t="s">
        <v>3160</v>
      </c>
      <c r="F1478" s="311" t="s">
        <v>4272</v>
      </c>
      <c r="G1478" s="311">
        <v>6789074</v>
      </c>
      <c r="H1478" s="311" t="s">
        <v>85</v>
      </c>
    </row>
    <row r="1479" spans="2:8">
      <c r="B1479" s="293">
        <v>43524</v>
      </c>
      <c r="C1479" s="311" t="s">
        <v>4276</v>
      </c>
      <c r="D1479" s="311" t="s">
        <v>4277</v>
      </c>
      <c r="E1479" s="311" t="s">
        <v>4278</v>
      </c>
      <c r="F1479" s="311" t="s">
        <v>3214</v>
      </c>
      <c r="G1479" s="311">
        <v>50183582</v>
      </c>
      <c r="H1479" s="311" t="s">
        <v>85</v>
      </c>
    </row>
    <row r="1480" spans="2:8">
      <c r="B1480" s="293">
        <v>43523</v>
      </c>
      <c r="C1480" s="311" t="s">
        <v>4279</v>
      </c>
      <c r="D1480" s="311" t="s">
        <v>4280</v>
      </c>
      <c r="E1480" s="311" t="s">
        <v>4281</v>
      </c>
      <c r="F1480" s="311" t="s">
        <v>3179</v>
      </c>
      <c r="G1480" s="311">
        <v>18258775</v>
      </c>
      <c r="H1480" s="311" t="s">
        <v>85</v>
      </c>
    </row>
    <row r="1481" spans="2:8">
      <c r="B1481" s="293">
        <v>43522</v>
      </c>
      <c r="C1481" s="311" t="s">
        <v>3184</v>
      </c>
      <c r="D1481" s="311" t="s">
        <v>4282</v>
      </c>
      <c r="E1481" s="311" t="s">
        <v>3174</v>
      </c>
      <c r="F1481" s="311" t="s">
        <v>4283</v>
      </c>
      <c r="G1481" s="311">
        <v>15501729</v>
      </c>
      <c r="H1481" s="311" t="s">
        <v>85</v>
      </c>
    </row>
    <row r="1482" spans="2:8">
      <c r="B1482" s="293">
        <v>43521</v>
      </c>
      <c r="C1482" s="311" t="s">
        <v>4284</v>
      </c>
      <c r="D1482" s="311" t="s">
        <v>4285</v>
      </c>
      <c r="E1482" s="311" t="s">
        <v>4286</v>
      </c>
      <c r="F1482" s="311" t="s">
        <v>3978</v>
      </c>
      <c r="G1482" s="311">
        <v>27557787</v>
      </c>
      <c r="H1482" s="311" t="s">
        <v>85</v>
      </c>
    </row>
    <row r="1483" spans="2:8">
      <c r="B1483" s="293">
        <v>43518</v>
      </c>
      <c r="C1483" s="311" t="s">
        <v>3918</v>
      </c>
      <c r="D1483" s="311" t="s">
        <v>4287</v>
      </c>
      <c r="E1483" s="311" t="s">
        <v>4288</v>
      </c>
      <c r="F1483" s="311" t="s">
        <v>4289</v>
      </c>
      <c r="G1483" s="311">
        <v>11678731</v>
      </c>
      <c r="H1483" s="311" t="s">
        <v>85</v>
      </c>
    </row>
    <row r="1484" spans="2:8">
      <c r="B1484" s="293">
        <v>43517</v>
      </c>
      <c r="C1484" s="311" t="s">
        <v>3181</v>
      </c>
      <c r="D1484" s="311" t="s">
        <v>3406</v>
      </c>
      <c r="E1484" s="311" t="s">
        <v>4290</v>
      </c>
      <c r="F1484" s="311" t="s">
        <v>3208</v>
      </c>
      <c r="G1484" s="311">
        <v>4719134</v>
      </c>
      <c r="H1484" s="311" t="s">
        <v>85</v>
      </c>
    </row>
    <row r="1485" spans="2:8">
      <c r="B1485" s="293">
        <v>43516</v>
      </c>
      <c r="C1485" s="311" t="s">
        <v>4291</v>
      </c>
      <c r="D1485" s="311" t="s">
        <v>4292</v>
      </c>
      <c r="E1485" s="311" t="s">
        <v>4293</v>
      </c>
      <c r="F1485" s="311" t="s">
        <v>3184</v>
      </c>
      <c r="G1485" s="311">
        <v>14955330</v>
      </c>
      <c r="H1485" s="311" t="s">
        <v>85</v>
      </c>
    </row>
    <row r="1486" spans="2:8">
      <c r="B1486" s="293">
        <v>43515</v>
      </c>
      <c r="C1486" s="311" t="s">
        <v>4294</v>
      </c>
      <c r="D1486" s="311" t="s">
        <v>4295</v>
      </c>
      <c r="E1486" s="311" t="s">
        <v>4296</v>
      </c>
      <c r="F1486" s="311" t="s">
        <v>4297</v>
      </c>
      <c r="G1486" s="311">
        <v>9029095</v>
      </c>
      <c r="H1486" s="311" t="s">
        <v>85</v>
      </c>
    </row>
    <row r="1487" spans="2:8">
      <c r="B1487" s="293">
        <v>43514</v>
      </c>
      <c r="C1487" s="311" t="s">
        <v>4298</v>
      </c>
      <c r="D1487" s="311" t="s">
        <v>4299</v>
      </c>
      <c r="E1487" s="311" t="s">
        <v>4300</v>
      </c>
      <c r="F1487" s="311" t="s">
        <v>3201</v>
      </c>
      <c r="G1487" s="311">
        <v>13001166</v>
      </c>
      <c r="H1487" s="311" t="s">
        <v>85</v>
      </c>
    </row>
    <row r="1488" spans="2:8">
      <c r="B1488" s="293">
        <v>43511</v>
      </c>
      <c r="C1488" s="311" t="s">
        <v>3282</v>
      </c>
      <c r="D1488" s="311" t="s">
        <v>3988</v>
      </c>
      <c r="E1488" s="311" t="s">
        <v>3282</v>
      </c>
      <c r="F1488" s="311" t="s">
        <v>4286</v>
      </c>
      <c r="G1488" s="311">
        <v>25855830</v>
      </c>
      <c r="H1488" s="311" t="s">
        <v>85</v>
      </c>
    </row>
    <row r="1489" spans="2:8">
      <c r="B1489" s="293">
        <v>43510</v>
      </c>
      <c r="C1489" s="311" t="s">
        <v>4301</v>
      </c>
      <c r="D1489" s="311" t="s">
        <v>4302</v>
      </c>
      <c r="E1489" s="311" t="s">
        <v>3411</v>
      </c>
      <c r="F1489" s="311" t="s">
        <v>3310</v>
      </c>
      <c r="G1489" s="311">
        <v>37913966</v>
      </c>
      <c r="H1489" s="311" t="s">
        <v>85</v>
      </c>
    </row>
    <row r="1490" spans="2:8">
      <c r="B1490" s="293">
        <v>43508</v>
      </c>
      <c r="C1490" s="311" t="s">
        <v>4303</v>
      </c>
      <c r="D1490" s="311" t="s">
        <v>4304</v>
      </c>
      <c r="E1490" s="311" t="s">
        <v>3379</v>
      </c>
      <c r="F1490" s="311" t="s">
        <v>4305</v>
      </c>
      <c r="G1490" s="311">
        <v>14900754</v>
      </c>
      <c r="H1490" s="311" t="s">
        <v>85</v>
      </c>
    </row>
    <row r="1491" spans="2:8">
      <c r="B1491" s="293">
        <v>43507</v>
      </c>
      <c r="C1491" s="311" t="s">
        <v>3350</v>
      </c>
      <c r="D1491" s="311" t="s">
        <v>4302</v>
      </c>
      <c r="E1491" s="311" t="s">
        <v>4306</v>
      </c>
      <c r="F1491" s="311" t="s">
        <v>4307</v>
      </c>
      <c r="G1491" s="311">
        <v>13126864</v>
      </c>
      <c r="H1491" s="311" t="s">
        <v>85</v>
      </c>
    </row>
    <row r="1492" spans="2:8">
      <c r="B1492" s="293">
        <v>43504</v>
      </c>
      <c r="C1492" s="311" t="s">
        <v>4308</v>
      </c>
      <c r="D1492" s="311" t="s">
        <v>3988</v>
      </c>
      <c r="E1492" s="311" t="s">
        <v>4309</v>
      </c>
      <c r="F1492" s="311" t="s">
        <v>4310</v>
      </c>
      <c r="G1492" s="311">
        <v>5597162</v>
      </c>
      <c r="H1492" s="311" t="s">
        <v>85</v>
      </c>
    </row>
    <row r="1493" spans="2:8">
      <c r="B1493" s="293">
        <v>43503</v>
      </c>
      <c r="C1493" s="311" t="s">
        <v>4311</v>
      </c>
      <c r="D1493" s="311" t="s">
        <v>4312</v>
      </c>
      <c r="E1493" s="311" t="s">
        <v>3283</v>
      </c>
      <c r="F1493" s="311" t="s">
        <v>4313</v>
      </c>
      <c r="G1493" s="311">
        <v>5193513</v>
      </c>
      <c r="H1493" s="311" t="s">
        <v>85</v>
      </c>
    </row>
    <row r="1494" spans="2:8">
      <c r="B1494" s="310">
        <v>43502</v>
      </c>
      <c r="C1494" s="312" t="s">
        <v>4298</v>
      </c>
      <c r="D1494" s="312" t="s">
        <v>4314</v>
      </c>
      <c r="E1494" s="312" t="s">
        <v>4288</v>
      </c>
      <c r="F1494" s="312" t="s">
        <v>4294</v>
      </c>
      <c r="G1494" s="312">
        <v>12810810</v>
      </c>
      <c r="H1494" s="312" t="s">
        <v>4315</v>
      </c>
    </row>
    <row r="1495" spans="2:8">
      <c r="B1495" s="293">
        <v>43501</v>
      </c>
      <c r="C1495" s="311" t="s">
        <v>4316</v>
      </c>
      <c r="D1495" s="311" t="s">
        <v>4317</v>
      </c>
      <c r="E1495" s="311" t="s">
        <v>4318</v>
      </c>
      <c r="F1495" s="311" t="s">
        <v>4319</v>
      </c>
      <c r="G1495" s="311">
        <v>8526399</v>
      </c>
      <c r="H1495" s="311" t="s">
        <v>85</v>
      </c>
    </row>
    <row r="1496" spans="2:8">
      <c r="B1496" s="293">
        <v>43500</v>
      </c>
      <c r="C1496" s="311" t="s">
        <v>4320</v>
      </c>
      <c r="D1496" s="311" t="s">
        <v>4321</v>
      </c>
      <c r="E1496" s="311" t="s">
        <v>4322</v>
      </c>
      <c r="F1496" s="311" t="s">
        <v>4323</v>
      </c>
      <c r="G1496" s="311">
        <v>6716304</v>
      </c>
      <c r="H1496" s="311" t="s">
        <v>85</v>
      </c>
    </row>
    <row r="1497" spans="2:8">
      <c r="B1497" s="293">
        <v>43497</v>
      </c>
      <c r="C1497" s="311" t="s">
        <v>3885</v>
      </c>
      <c r="D1497" s="311" t="s">
        <v>3410</v>
      </c>
      <c r="E1497" s="311" t="s">
        <v>3888</v>
      </c>
      <c r="F1497" s="311" t="s">
        <v>3204</v>
      </c>
      <c r="G1497" s="311">
        <v>7099405</v>
      </c>
      <c r="H1497" s="311" t="s">
        <v>85</v>
      </c>
    </row>
    <row r="1498" spans="2:8">
      <c r="B1498" s="293">
        <v>43496</v>
      </c>
      <c r="C1498" s="311" t="s">
        <v>3410</v>
      </c>
      <c r="D1498" s="311" t="s">
        <v>3886</v>
      </c>
      <c r="E1498" s="311" t="s">
        <v>4308</v>
      </c>
      <c r="F1498" s="311" t="s">
        <v>3400</v>
      </c>
      <c r="G1498" s="311">
        <v>44034840</v>
      </c>
      <c r="H1498" s="311" t="s">
        <v>85</v>
      </c>
    </row>
    <row r="1499" spans="2:8">
      <c r="B1499" s="293">
        <v>43495</v>
      </c>
      <c r="C1499" s="311" t="s">
        <v>4324</v>
      </c>
      <c r="D1499" s="311" t="s">
        <v>4321</v>
      </c>
      <c r="E1499" s="311" t="s">
        <v>4325</v>
      </c>
      <c r="F1499" s="311" t="s">
        <v>4326</v>
      </c>
      <c r="G1499" s="311">
        <v>13777792</v>
      </c>
      <c r="H1499" s="311" t="s">
        <v>85</v>
      </c>
    </row>
    <row r="1500" spans="2:8">
      <c r="B1500" s="293">
        <v>43494</v>
      </c>
      <c r="C1500" s="311" t="s">
        <v>4327</v>
      </c>
      <c r="D1500" s="311" t="s">
        <v>4324</v>
      </c>
      <c r="E1500" s="311" t="s">
        <v>4328</v>
      </c>
      <c r="F1500" s="311" t="s">
        <v>4329</v>
      </c>
      <c r="G1500" s="311">
        <v>9728281</v>
      </c>
      <c r="H1500" s="311" t="s">
        <v>85</v>
      </c>
    </row>
    <row r="1501" spans="2:8">
      <c r="B1501" s="293">
        <v>43493</v>
      </c>
      <c r="C1501" s="311" t="s">
        <v>4329</v>
      </c>
      <c r="D1501" s="311" t="s">
        <v>3360</v>
      </c>
      <c r="E1501" s="311" t="s">
        <v>4330</v>
      </c>
      <c r="F1501" s="311" t="s">
        <v>4327</v>
      </c>
      <c r="G1501" s="311">
        <v>7303346</v>
      </c>
      <c r="H1501" s="311" t="s">
        <v>85</v>
      </c>
    </row>
    <row r="1502" spans="2:8">
      <c r="B1502" s="293">
        <v>43490</v>
      </c>
      <c r="C1502" s="311" t="s">
        <v>3410</v>
      </c>
      <c r="D1502" s="311" t="s">
        <v>3921</v>
      </c>
      <c r="E1502" s="311" t="s">
        <v>4319</v>
      </c>
      <c r="F1502" s="311" t="s">
        <v>4331</v>
      </c>
      <c r="G1502" s="311">
        <v>5463236</v>
      </c>
      <c r="H1502" s="311" t="s">
        <v>85</v>
      </c>
    </row>
    <row r="1503" spans="2:8">
      <c r="B1503" s="293">
        <v>43489</v>
      </c>
      <c r="C1503" s="311" t="s">
        <v>4294</v>
      </c>
      <c r="D1503" s="311" t="s">
        <v>4332</v>
      </c>
      <c r="E1503" s="311" t="s">
        <v>4290</v>
      </c>
      <c r="F1503" s="311" t="s">
        <v>4333</v>
      </c>
      <c r="G1503" s="311">
        <v>4250377</v>
      </c>
      <c r="H1503" s="311" t="s">
        <v>85</v>
      </c>
    </row>
    <row r="1504" spans="2:8">
      <c r="B1504" s="293">
        <v>43488</v>
      </c>
      <c r="C1504" s="311" t="s">
        <v>3922</v>
      </c>
      <c r="D1504" s="311" t="s">
        <v>3234</v>
      </c>
      <c r="E1504" s="311" t="s">
        <v>3401</v>
      </c>
      <c r="F1504" s="311" t="s">
        <v>4294</v>
      </c>
      <c r="G1504" s="311">
        <v>5323552</v>
      </c>
      <c r="H1504" s="311" t="s">
        <v>85</v>
      </c>
    </row>
    <row r="1505" spans="2:8">
      <c r="B1505" s="293">
        <v>43487</v>
      </c>
      <c r="C1505" s="311" t="s">
        <v>3932</v>
      </c>
      <c r="D1505" s="311" t="s">
        <v>3932</v>
      </c>
      <c r="E1505" s="311" t="s">
        <v>4334</v>
      </c>
      <c r="F1505" s="311" t="s">
        <v>4335</v>
      </c>
      <c r="G1505" s="311">
        <v>7074433</v>
      </c>
      <c r="H1505" s="311" t="s">
        <v>85</v>
      </c>
    </row>
    <row r="1506" spans="2:8">
      <c r="B1506" s="293">
        <v>43486</v>
      </c>
      <c r="C1506" s="311" t="s">
        <v>4277</v>
      </c>
      <c r="D1506" s="311" t="s">
        <v>4336</v>
      </c>
      <c r="E1506" s="311" t="s">
        <v>3188</v>
      </c>
      <c r="F1506" s="311" t="s">
        <v>3183</v>
      </c>
      <c r="G1506" s="311">
        <v>13187677</v>
      </c>
      <c r="H1506" s="311" t="s">
        <v>85</v>
      </c>
    </row>
    <row r="1507" spans="2:8">
      <c r="B1507" s="293">
        <v>43483</v>
      </c>
      <c r="C1507" s="311" t="s">
        <v>4337</v>
      </c>
      <c r="D1507" s="311" t="s">
        <v>4338</v>
      </c>
      <c r="E1507" s="311" t="s">
        <v>4339</v>
      </c>
      <c r="F1507" s="311" t="s">
        <v>3235</v>
      </c>
      <c r="G1507" s="311">
        <v>3100312</v>
      </c>
      <c r="H1507" s="311" t="s">
        <v>85</v>
      </c>
    </row>
    <row r="1508" spans="2:8">
      <c r="B1508" s="293">
        <v>43482</v>
      </c>
      <c r="C1508" s="311" t="s">
        <v>4340</v>
      </c>
      <c r="D1508" s="311" t="s">
        <v>4341</v>
      </c>
      <c r="E1508" s="311" t="s">
        <v>4342</v>
      </c>
      <c r="F1508" s="311" t="s">
        <v>3919</v>
      </c>
      <c r="G1508" s="311">
        <v>7529166</v>
      </c>
      <c r="H1508" s="311" t="s">
        <v>85</v>
      </c>
    </row>
    <row r="1509" spans="2:8">
      <c r="B1509" s="293">
        <v>43481</v>
      </c>
      <c r="C1509" s="311" t="s">
        <v>4343</v>
      </c>
      <c r="D1509" s="311" t="s">
        <v>4344</v>
      </c>
      <c r="E1509" s="311" t="s">
        <v>4345</v>
      </c>
      <c r="F1509" s="311" t="s">
        <v>3902</v>
      </c>
      <c r="G1509" s="311">
        <v>5679378</v>
      </c>
      <c r="H1509" s="311" t="s">
        <v>85</v>
      </c>
    </row>
    <row r="1510" spans="2:8">
      <c r="B1510" s="293">
        <v>43480</v>
      </c>
      <c r="C1510" s="311" t="s">
        <v>4346</v>
      </c>
      <c r="D1510" s="311" t="s">
        <v>3233</v>
      </c>
      <c r="E1510" s="311" t="s">
        <v>4347</v>
      </c>
      <c r="F1510" s="311" t="s">
        <v>4348</v>
      </c>
      <c r="G1510" s="311">
        <v>14730974</v>
      </c>
      <c r="H1510" s="311" t="s">
        <v>85</v>
      </c>
    </row>
    <row r="1511" spans="2:8">
      <c r="B1511" s="293">
        <v>43479</v>
      </c>
      <c r="C1511" s="311" t="s">
        <v>4023</v>
      </c>
      <c r="D1511" s="311" t="s">
        <v>4349</v>
      </c>
      <c r="E1511" s="311" t="s">
        <v>4350</v>
      </c>
      <c r="F1511" s="311" t="s">
        <v>3161</v>
      </c>
      <c r="G1511" s="311">
        <v>5010679</v>
      </c>
      <c r="H1511" s="311" t="s">
        <v>85</v>
      </c>
    </row>
    <row r="1512" spans="2:8">
      <c r="B1512" s="293">
        <v>43476</v>
      </c>
      <c r="C1512" s="311" t="s">
        <v>4023</v>
      </c>
      <c r="D1512" s="311" t="s">
        <v>4351</v>
      </c>
      <c r="E1512" s="311" t="s">
        <v>4352</v>
      </c>
      <c r="F1512" s="311" t="s">
        <v>4023</v>
      </c>
      <c r="G1512" s="311">
        <v>13579929</v>
      </c>
      <c r="H1512" s="311" t="s">
        <v>85</v>
      </c>
    </row>
    <row r="1513" spans="2:8">
      <c r="B1513" s="293">
        <v>43475</v>
      </c>
      <c r="C1513" s="311" t="s">
        <v>3229</v>
      </c>
      <c r="D1513" s="311" t="s">
        <v>4008</v>
      </c>
      <c r="E1513" s="311" t="s">
        <v>4336</v>
      </c>
      <c r="F1513" s="311" t="s">
        <v>4353</v>
      </c>
      <c r="G1513" s="311">
        <v>15340801</v>
      </c>
      <c r="H1513" s="311" t="s">
        <v>85</v>
      </c>
    </row>
    <row r="1514" spans="2:8">
      <c r="B1514" s="293">
        <v>43474</v>
      </c>
      <c r="C1514" s="311" t="s">
        <v>4354</v>
      </c>
      <c r="D1514" s="311" t="s">
        <v>4355</v>
      </c>
      <c r="E1514" s="311" t="s">
        <v>3986</v>
      </c>
      <c r="F1514" s="311" t="s">
        <v>3970</v>
      </c>
      <c r="G1514" s="311">
        <v>4636543</v>
      </c>
      <c r="H1514" s="311" t="s">
        <v>85</v>
      </c>
    </row>
    <row r="1515" spans="2:8">
      <c r="B1515" s="293">
        <v>43473</v>
      </c>
      <c r="C1515" s="311" t="s">
        <v>4023</v>
      </c>
      <c r="D1515" s="311" t="s">
        <v>4356</v>
      </c>
      <c r="E1515" s="311" t="s">
        <v>4346</v>
      </c>
      <c r="F1515" s="311" t="s">
        <v>3229</v>
      </c>
      <c r="G1515" s="311">
        <v>6656692</v>
      </c>
      <c r="H1515" s="311" t="s">
        <v>85</v>
      </c>
    </row>
    <row r="1516" spans="2:8">
      <c r="B1516" s="293">
        <v>43472</v>
      </c>
      <c r="C1516" s="311" t="s">
        <v>3154</v>
      </c>
      <c r="D1516" s="311" t="s">
        <v>3220</v>
      </c>
      <c r="E1516" s="311" t="s">
        <v>4357</v>
      </c>
      <c r="F1516" s="311" t="s">
        <v>3272</v>
      </c>
      <c r="G1516" s="311">
        <v>14121843</v>
      </c>
      <c r="H1516" s="311" t="s">
        <v>85</v>
      </c>
    </row>
    <row r="1517" spans="2:8">
      <c r="B1517" s="293">
        <v>43469</v>
      </c>
      <c r="C1517" s="311" t="s">
        <v>3180</v>
      </c>
      <c r="D1517" s="311" t="s">
        <v>4343</v>
      </c>
      <c r="E1517" s="311" t="s">
        <v>4358</v>
      </c>
      <c r="F1517" s="311" t="s">
        <v>4359</v>
      </c>
      <c r="G1517" s="311">
        <v>7988112</v>
      </c>
      <c r="H1517" s="311" t="s">
        <v>85</v>
      </c>
    </row>
    <row r="1518" spans="2:8">
      <c r="B1518" s="293">
        <v>43468</v>
      </c>
      <c r="C1518" s="311" t="s">
        <v>4354</v>
      </c>
      <c r="D1518" s="311" t="s">
        <v>4360</v>
      </c>
      <c r="E1518" s="311" t="s">
        <v>4361</v>
      </c>
      <c r="F1518" s="311" t="s">
        <v>3183</v>
      </c>
      <c r="G1518" s="311">
        <v>7035283</v>
      </c>
      <c r="H1518" s="311" t="s">
        <v>85</v>
      </c>
    </row>
    <row r="1519" spans="2:8">
      <c r="B1519" s="293">
        <v>43467</v>
      </c>
      <c r="C1519" s="311" t="s">
        <v>4362</v>
      </c>
      <c r="D1519" s="311" t="s">
        <v>4363</v>
      </c>
      <c r="E1519" s="311" t="s">
        <v>4357</v>
      </c>
      <c r="F1519" s="311" t="s">
        <v>4354</v>
      </c>
      <c r="G1519" s="311">
        <v>5201079</v>
      </c>
      <c r="H1519" s="311" t="s">
        <v>85</v>
      </c>
    </row>
    <row r="1520" spans="2:8">
      <c r="B1520" s="293">
        <v>43466</v>
      </c>
      <c r="C1520" s="311" t="s">
        <v>4364</v>
      </c>
      <c r="D1520" s="311" t="s">
        <v>4365</v>
      </c>
      <c r="E1520" s="311" t="s">
        <v>4338</v>
      </c>
      <c r="F1520" s="311" t="s">
        <v>4363</v>
      </c>
      <c r="G1520" s="311">
        <v>4011082</v>
      </c>
      <c r="H1520" s="311" t="s">
        <v>85</v>
      </c>
    </row>
    <row r="1521" spans="2:8">
      <c r="B1521" s="293">
        <v>43465</v>
      </c>
      <c r="C1521" s="311" t="s">
        <v>3965</v>
      </c>
      <c r="D1521" s="311" t="s">
        <v>3130</v>
      </c>
      <c r="E1521" s="311" t="s">
        <v>4353</v>
      </c>
      <c r="F1521" s="311" t="s">
        <v>4005</v>
      </c>
      <c r="G1521" s="311">
        <v>5010889</v>
      </c>
      <c r="H1521" s="311" t="s">
        <v>85</v>
      </c>
    </row>
    <row r="1522" spans="2:8">
      <c r="B1522" s="293">
        <v>43462</v>
      </c>
      <c r="C1522" s="311" t="s">
        <v>4366</v>
      </c>
      <c r="D1522" s="311" t="s">
        <v>4071</v>
      </c>
      <c r="E1522" s="311" t="s">
        <v>4277</v>
      </c>
      <c r="F1522" s="311" t="s">
        <v>4367</v>
      </c>
      <c r="G1522" s="311">
        <v>11010662</v>
      </c>
      <c r="H1522" s="311" t="s">
        <v>85</v>
      </c>
    </row>
    <row r="1523" spans="2:8">
      <c r="B1523" s="293">
        <v>43461</v>
      </c>
      <c r="C1523" s="311" t="s">
        <v>4368</v>
      </c>
      <c r="D1523" s="311" t="s">
        <v>3967</v>
      </c>
      <c r="E1523" s="311" t="s">
        <v>4369</v>
      </c>
      <c r="F1523" s="311" t="s">
        <v>4370</v>
      </c>
      <c r="G1523" s="311">
        <v>32905857</v>
      </c>
      <c r="H1523" s="311" t="s">
        <v>85</v>
      </c>
    </row>
    <row r="1524" spans="2:8">
      <c r="B1524" s="293">
        <v>43460</v>
      </c>
      <c r="C1524" s="311" t="s">
        <v>4371</v>
      </c>
      <c r="D1524" s="311" t="s">
        <v>4349</v>
      </c>
      <c r="E1524" s="311" t="s">
        <v>4342</v>
      </c>
      <c r="F1524" s="311" t="s">
        <v>3161</v>
      </c>
      <c r="G1524" s="311">
        <v>10358386</v>
      </c>
      <c r="H1524" s="311" t="s">
        <v>85</v>
      </c>
    </row>
    <row r="1525" spans="2:8">
      <c r="B1525" s="293">
        <v>43458</v>
      </c>
      <c r="C1525" s="311" t="s">
        <v>4063</v>
      </c>
      <c r="D1525" s="311" t="s">
        <v>4067</v>
      </c>
      <c r="E1525" s="311" t="s">
        <v>4350</v>
      </c>
      <c r="F1525" s="311" t="s">
        <v>4338</v>
      </c>
      <c r="G1525" s="311">
        <v>8506178</v>
      </c>
      <c r="H1525" s="311" t="s">
        <v>85</v>
      </c>
    </row>
    <row r="1526" spans="2:8">
      <c r="B1526" s="293">
        <v>43455</v>
      </c>
      <c r="C1526" s="311" t="s">
        <v>4356</v>
      </c>
      <c r="D1526" s="311" t="s">
        <v>4372</v>
      </c>
      <c r="E1526" s="311" t="s">
        <v>4007</v>
      </c>
      <c r="F1526" s="311" t="s">
        <v>4067</v>
      </c>
      <c r="G1526" s="311">
        <v>18956932</v>
      </c>
      <c r="H1526" s="311" t="s">
        <v>85</v>
      </c>
    </row>
    <row r="1527" spans="2:8">
      <c r="B1527" s="293">
        <v>43454</v>
      </c>
      <c r="C1527" s="311" t="s">
        <v>3272</v>
      </c>
      <c r="D1527" s="311" t="s">
        <v>4373</v>
      </c>
      <c r="E1527" s="311" t="s">
        <v>4374</v>
      </c>
      <c r="F1527" s="311" t="s">
        <v>4056</v>
      </c>
      <c r="G1527" s="311">
        <v>13909968</v>
      </c>
      <c r="H1527" s="311" t="s">
        <v>85</v>
      </c>
    </row>
    <row r="1528" spans="2:8">
      <c r="B1528" s="293">
        <v>43453</v>
      </c>
      <c r="C1528" s="311" t="s">
        <v>4349</v>
      </c>
      <c r="D1528" s="311" t="s">
        <v>4351</v>
      </c>
      <c r="E1528" s="311" t="s">
        <v>4375</v>
      </c>
      <c r="F1528" s="311" t="s">
        <v>3965</v>
      </c>
      <c r="G1528" s="311">
        <v>8182075</v>
      </c>
      <c r="H1528" s="311" t="s">
        <v>85</v>
      </c>
    </row>
    <row r="1529" spans="2:8">
      <c r="B1529" s="293">
        <v>43452</v>
      </c>
      <c r="C1529" s="311" t="s">
        <v>4346</v>
      </c>
      <c r="D1529" s="311" t="s">
        <v>4376</v>
      </c>
      <c r="E1529" s="311" t="s">
        <v>4377</v>
      </c>
      <c r="F1529" s="311" t="s">
        <v>4378</v>
      </c>
      <c r="G1529" s="311">
        <v>13037010</v>
      </c>
      <c r="H1529" s="311" t="s">
        <v>85</v>
      </c>
    </row>
    <row r="1530" spans="2:8">
      <c r="B1530" s="293">
        <v>43451</v>
      </c>
      <c r="C1530" s="311" t="s">
        <v>4063</v>
      </c>
      <c r="D1530" s="311" t="s">
        <v>4379</v>
      </c>
      <c r="E1530" s="311" t="s">
        <v>4285</v>
      </c>
      <c r="F1530" s="311" t="s">
        <v>3157</v>
      </c>
      <c r="G1530" s="311">
        <v>21749589</v>
      </c>
      <c r="H1530" s="311" t="s">
        <v>85</v>
      </c>
    </row>
    <row r="1531" spans="2:8">
      <c r="B1531" s="293">
        <v>43448</v>
      </c>
      <c r="C1531" s="311" t="s">
        <v>4380</v>
      </c>
      <c r="D1531" s="311" t="s">
        <v>4347</v>
      </c>
      <c r="E1531" s="311" t="s">
        <v>4381</v>
      </c>
      <c r="F1531" s="311" t="s">
        <v>4382</v>
      </c>
      <c r="G1531" s="311">
        <v>13732576</v>
      </c>
      <c r="H1531" s="311" t="s">
        <v>85</v>
      </c>
    </row>
    <row r="1532" spans="2:8">
      <c r="B1532" s="293">
        <v>43447</v>
      </c>
      <c r="C1532" s="311" t="s">
        <v>4383</v>
      </c>
      <c r="D1532" s="311" t="s">
        <v>4334</v>
      </c>
      <c r="E1532" s="311" t="s">
        <v>4384</v>
      </c>
      <c r="F1532" s="311" t="s">
        <v>4385</v>
      </c>
      <c r="G1532" s="311">
        <v>10636545</v>
      </c>
      <c r="H1532" s="311" t="s">
        <v>85</v>
      </c>
    </row>
    <row r="1533" spans="2:8">
      <c r="B1533" s="293">
        <v>43446</v>
      </c>
      <c r="C1533" s="311" t="s">
        <v>3207</v>
      </c>
      <c r="D1533" s="311" t="s">
        <v>4386</v>
      </c>
      <c r="E1533" s="311" t="s">
        <v>4387</v>
      </c>
      <c r="F1533" s="311" t="s">
        <v>3894</v>
      </c>
      <c r="G1533" s="311">
        <v>12274362</v>
      </c>
      <c r="H1533" s="311" t="s">
        <v>85</v>
      </c>
    </row>
    <row r="1534" spans="2:8">
      <c r="B1534" s="293">
        <v>43445</v>
      </c>
      <c r="C1534" s="311" t="s">
        <v>3391</v>
      </c>
      <c r="D1534" s="311" t="s">
        <v>4319</v>
      </c>
      <c r="E1534" s="311" t="s">
        <v>3391</v>
      </c>
      <c r="F1534" s="311" t="s">
        <v>4388</v>
      </c>
      <c r="G1534" s="311">
        <v>13406569</v>
      </c>
      <c r="H1534" s="311" t="s">
        <v>85</v>
      </c>
    </row>
    <row r="1535" spans="2:8">
      <c r="B1535" s="293">
        <v>43444</v>
      </c>
      <c r="C1535" s="311" t="s">
        <v>4389</v>
      </c>
      <c r="D1535" s="311" t="s">
        <v>3276</v>
      </c>
      <c r="E1535" s="311" t="s">
        <v>4390</v>
      </c>
      <c r="F1535" s="311" t="s">
        <v>4318</v>
      </c>
      <c r="G1535" s="311">
        <v>34436070</v>
      </c>
      <c r="H1535" s="311" t="s">
        <v>85</v>
      </c>
    </row>
    <row r="1536" spans="2:8">
      <c r="B1536" s="293">
        <v>43441</v>
      </c>
      <c r="C1536" s="311" t="s">
        <v>3885</v>
      </c>
      <c r="D1536" s="311" t="s">
        <v>4391</v>
      </c>
      <c r="E1536" s="311" t="s">
        <v>4392</v>
      </c>
      <c r="F1536" s="311" t="s">
        <v>4393</v>
      </c>
      <c r="G1536" s="311">
        <v>13240540</v>
      </c>
      <c r="H1536" s="311" t="s">
        <v>85</v>
      </c>
    </row>
    <row r="1537" spans="2:8">
      <c r="B1537" s="293">
        <v>43440</v>
      </c>
      <c r="C1537" s="311" t="s">
        <v>3894</v>
      </c>
      <c r="D1537" s="311" t="s">
        <v>3406</v>
      </c>
      <c r="E1537" s="311" t="s">
        <v>4394</v>
      </c>
      <c r="F1537" s="311" t="s">
        <v>4395</v>
      </c>
      <c r="G1537" s="311">
        <v>5460772</v>
      </c>
      <c r="H1537" s="311" t="s">
        <v>85</v>
      </c>
    </row>
    <row r="1538" spans="2:8">
      <c r="B1538" s="293">
        <v>43439</v>
      </c>
      <c r="C1538" s="311" t="s">
        <v>4396</v>
      </c>
      <c r="D1538" s="311" t="s">
        <v>3919</v>
      </c>
      <c r="E1538" s="311" t="s">
        <v>4397</v>
      </c>
      <c r="F1538" s="311" t="s">
        <v>4385</v>
      </c>
      <c r="G1538" s="311">
        <v>8833965</v>
      </c>
      <c r="H1538" s="311" t="s">
        <v>85</v>
      </c>
    </row>
    <row r="1539" spans="2:8">
      <c r="B1539" s="293">
        <v>43438</v>
      </c>
      <c r="C1539" s="311" t="s">
        <v>4285</v>
      </c>
      <c r="D1539" s="311" t="s">
        <v>4285</v>
      </c>
      <c r="E1539" s="311" t="s">
        <v>4334</v>
      </c>
      <c r="F1539" s="311" t="s">
        <v>3277</v>
      </c>
      <c r="G1539" s="311">
        <v>6785000</v>
      </c>
      <c r="H1539" s="311" t="s">
        <v>85</v>
      </c>
    </row>
    <row r="1540" spans="2:8">
      <c r="B1540" s="293">
        <v>43437</v>
      </c>
      <c r="C1540" s="311" t="s">
        <v>4398</v>
      </c>
      <c r="D1540" s="311" t="s">
        <v>4399</v>
      </c>
      <c r="E1540" s="311" t="s">
        <v>3885</v>
      </c>
      <c r="F1540" s="311" t="s">
        <v>3919</v>
      </c>
      <c r="G1540" s="311">
        <v>12013041</v>
      </c>
      <c r="H1540" s="311" t="s">
        <v>85</v>
      </c>
    </row>
    <row r="1541" spans="2:8">
      <c r="B1541" s="293">
        <v>43434</v>
      </c>
      <c r="C1541" s="311" t="s">
        <v>4334</v>
      </c>
      <c r="D1541" s="311" t="s">
        <v>4292</v>
      </c>
      <c r="E1541" s="311" t="s">
        <v>4400</v>
      </c>
      <c r="F1541" s="311" t="s">
        <v>3401</v>
      </c>
      <c r="G1541" s="311">
        <v>29840662</v>
      </c>
      <c r="H1541" s="311" t="s">
        <v>85</v>
      </c>
    </row>
    <row r="1542" spans="2:8">
      <c r="B1542" s="293">
        <v>43433</v>
      </c>
      <c r="C1542" s="311" t="s">
        <v>4401</v>
      </c>
      <c r="D1542" s="311" t="s">
        <v>4359</v>
      </c>
      <c r="E1542" s="311" t="s">
        <v>3184</v>
      </c>
      <c r="F1542" s="311" t="s">
        <v>4358</v>
      </c>
      <c r="G1542" s="311">
        <v>30727317</v>
      </c>
      <c r="H1542" s="311" t="s">
        <v>85</v>
      </c>
    </row>
    <row r="1543" spans="2:8">
      <c r="B1543" s="293">
        <v>43432</v>
      </c>
      <c r="C1543" s="311" t="s">
        <v>3229</v>
      </c>
      <c r="D1543" s="311" t="s">
        <v>4002</v>
      </c>
      <c r="E1543" s="311" t="s">
        <v>4334</v>
      </c>
      <c r="F1543" s="311" t="s">
        <v>3904</v>
      </c>
      <c r="G1543" s="311">
        <v>17823474</v>
      </c>
      <c r="H1543" s="311" t="s">
        <v>85</v>
      </c>
    </row>
    <row r="1544" spans="2:8">
      <c r="B1544" s="293">
        <v>43431</v>
      </c>
      <c r="C1544" s="311" t="s">
        <v>4402</v>
      </c>
      <c r="D1544" s="311" t="s">
        <v>3153</v>
      </c>
      <c r="E1544" s="311" t="s">
        <v>4403</v>
      </c>
      <c r="F1544" s="311" t="s">
        <v>4359</v>
      </c>
      <c r="G1544" s="311">
        <v>4866687</v>
      </c>
      <c r="H1544" s="311" t="s">
        <v>85</v>
      </c>
    </row>
    <row r="1545" spans="2:8">
      <c r="B1545" s="293">
        <v>43430</v>
      </c>
      <c r="C1545" s="311" t="s">
        <v>4338</v>
      </c>
      <c r="D1545" s="311" t="s">
        <v>3229</v>
      </c>
      <c r="E1545" s="311" t="s">
        <v>3895</v>
      </c>
      <c r="F1545" s="311" t="s">
        <v>4404</v>
      </c>
      <c r="G1545" s="311">
        <v>6534517</v>
      </c>
      <c r="H1545" s="311" t="s">
        <v>85</v>
      </c>
    </row>
    <row r="1546" spans="2:8">
      <c r="B1546" s="293">
        <v>43426</v>
      </c>
      <c r="C1546" s="311" t="s">
        <v>4405</v>
      </c>
      <c r="D1546" s="311" t="s">
        <v>4376</v>
      </c>
      <c r="E1546" s="311" t="s">
        <v>3906</v>
      </c>
      <c r="F1546" s="311" t="s">
        <v>4346</v>
      </c>
      <c r="G1546" s="311">
        <v>3684871</v>
      </c>
      <c r="H1546" s="311" t="s">
        <v>85</v>
      </c>
    </row>
    <row r="1547" spans="2:8">
      <c r="B1547" s="293">
        <v>43425</v>
      </c>
      <c r="C1547" s="311" t="s">
        <v>3155</v>
      </c>
      <c r="D1547" s="311" t="s">
        <v>4367</v>
      </c>
      <c r="E1547" s="311" t="s">
        <v>4406</v>
      </c>
      <c r="F1547" s="311" t="s">
        <v>3279</v>
      </c>
      <c r="G1547" s="311">
        <v>7625524</v>
      </c>
      <c r="H1547" s="311" t="s">
        <v>85</v>
      </c>
    </row>
    <row r="1548" spans="2:8">
      <c r="B1548" s="293">
        <v>43424</v>
      </c>
      <c r="C1548" s="311" t="s">
        <v>3943</v>
      </c>
      <c r="D1548" s="311" t="s">
        <v>4407</v>
      </c>
      <c r="E1548" s="311" t="s">
        <v>4344</v>
      </c>
      <c r="F1548" s="311" t="s">
        <v>3155</v>
      </c>
      <c r="G1548" s="311">
        <v>4600113</v>
      </c>
      <c r="H1548" s="311" t="s">
        <v>85</v>
      </c>
    </row>
    <row r="1549" spans="2:8">
      <c r="B1549" s="293">
        <v>43423</v>
      </c>
      <c r="C1549" s="311" t="s">
        <v>3145</v>
      </c>
      <c r="D1549" s="311" t="s">
        <v>4408</v>
      </c>
      <c r="E1549" s="311" t="s">
        <v>4409</v>
      </c>
      <c r="F1549" s="311" t="s">
        <v>4410</v>
      </c>
      <c r="G1549" s="311">
        <v>6879644</v>
      </c>
      <c r="H1549" s="311" t="s">
        <v>85</v>
      </c>
    </row>
    <row r="1550" spans="2:8">
      <c r="B1550" s="293">
        <v>43420</v>
      </c>
      <c r="C1550" s="311" t="s">
        <v>4411</v>
      </c>
      <c r="D1550" s="311" t="s">
        <v>4412</v>
      </c>
      <c r="E1550" s="311" t="s">
        <v>4413</v>
      </c>
      <c r="F1550" s="311" t="s">
        <v>4414</v>
      </c>
      <c r="G1550" s="311">
        <v>5166086</v>
      </c>
      <c r="H1550" s="311" t="s">
        <v>85</v>
      </c>
    </row>
    <row r="1551" spans="2:8">
      <c r="B1551" s="293">
        <v>43419</v>
      </c>
      <c r="C1551" s="311" t="s">
        <v>4204</v>
      </c>
      <c r="D1551" s="311" t="s">
        <v>4415</v>
      </c>
      <c r="E1551" s="311" t="s">
        <v>3954</v>
      </c>
      <c r="F1551" s="311" t="s">
        <v>4208</v>
      </c>
      <c r="G1551" s="311">
        <v>4538966</v>
      </c>
      <c r="H1551" s="311" t="s">
        <v>85</v>
      </c>
    </row>
    <row r="1552" spans="2:8">
      <c r="B1552" s="293">
        <v>43418</v>
      </c>
      <c r="C1552" s="311" t="s">
        <v>4416</v>
      </c>
      <c r="D1552" s="311" t="s">
        <v>4417</v>
      </c>
      <c r="E1552" s="311" t="s">
        <v>4418</v>
      </c>
      <c r="F1552" s="311" t="s">
        <v>4419</v>
      </c>
      <c r="G1552" s="311">
        <v>3853852</v>
      </c>
      <c r="H1552" s="311" t="s">
        <v>85</v>
      </c>
    </row>
    <row r="1553" spans="2:8">
      <c r="B1553" s="293">
        <v>43417</v>
      </c>
      <c r="C1553" s="311" t="s">
        <v>4420</v>
      </c>
      <c r="D1553" s="311" t="s">
        <v>4421</v>
      </c>
      <c r="E1553" s="311" t="s">
        <v>3238</v>
      </c>
      <c r="F1553" s="311" t="s">
        <v>4422</v>
      </c>
      <c r="G1553" s="311">
        <v>7903864</v>
      </c>
      <c r="H1553" s="311" t="s">
        <v>85</v>
      </c>
    </row>
    <row r="1554" spans="2:8">
      <c r="B1554" s="293">
        <v>43416</v>
      </c>
      <c r="C1554" s="311" t="s">
        <v>4423</v>
      </c>
      <c r="D1554" s="311" t="s">
        <v>3146</v>
      </c>
      <c r="E1554" s="311" t="s">
        <v>4420</v>
      </c>
      <c r="F1554" s="311" t="s">
        <v>4424</v>
      </c>
      <c r="G1554" s="311">
        <v>3916333</v>
      </c>
      <c r="H1554" s="311" t="s">
        <v>85</v>
      </c>
    </row>
    <row r="1555" spans="2:8">
      <c r="B1555" s="293">
        <v>43413</v>
      </c>
      <c r="C1555" s="311" t="s">
        <v>4425</v>
      </c>
      <c r="D1555" s="311" t="s">
        <v>3138</v>
      </c>
      <c r="E1555" s="311" t="s">
        <v>4064</v>
      </c>
      <c r="F1555" s="311" t="s">
        <v>4034</v>
      </c>
      <c r="G1555" s="311">
        <v>8098182</v>
      </c>
      <c r="H1555" s="311" t="s">
        <v>85</v>
      </c>
    </row>
    <row r="1556" spans="2:8">
      <c r="B1556" s="293">
        <v>43411</v>
      </c>
      <c r="C1556" s="311" t="s">
        <v>4426</v>
      </c>
      <c r="D1556" s="311" t="s">
        <v>4427</v>
      </c>
      <c r="E1556" s="311" t="s">
        <v>4408</v>
      </c>
      <c r="F1556" s="311" t="s">
        <v>4428</v>
      </c>
      <c r="G1556" s="311">
        <v>212175</v>
      </c>
      <c r="H1556" s="311" t="s">
        <v>85</v>
      </c>
    </row>
    <row r="1557" spans="2:8">
      <c r="B1557" s="293">
        <v>43410</v>
      </c>
      <c r="C1557" s="311" t="s">
        <v>4429</v>
      </c>
      <c r="D1557" s="311" t="s">
        <v>4430</v>
      </c>
      <c r="E1557" s="311" t="s">
        <v>3238</v>
      </c>
      <c r="F1557" s="311" t="s">
        <v>4431</v>
      </c>
      <c r="G1557" s="311">
        <v>6223800</v>
      </c>
      <c r="H1557" s="311" t="s">
        <v>85</v>
      </c>
    </row>
    <row r="1558" spans="2:8">
      <c r="B1558" s="293">
        <v>43409</v>
      </c>
      <c r="C1558" s="311" t="s">
        <v>4432</v>
      </c>
      <c r="D1558" s="311" t="s">
        <v>4432</v>
      </c>
      <c r="E1558" s="311" t="s">
        <v>4010</v>
      </c>
      <c r="F1558" s="311" t="s">
        <v>4064</v>
      </c>
      <c r="G1558" s="311">
        <v>18263054</v>
      </c>
      <c r="H1558" s="311" t="s">
        <v>85</v>
      </c>
    </row>
    <row r="1559" spans="2:8">
      <c r="B1559" s="293">
        <v>43406</v>
      </c>
      <c r="C1559" s="311" t="s">
        <v>4433</v>
      </c>
      <c r="D1559" s="311" t="s">
        <v>4200</v>
      </c>
      <c r="E1559" s="311" t="s">
        <v>4434</v>
      </c>
      <c r="F1559" s="311" t="s">
        <v>4089</v>
      </c>
      <c r="G1559" s="311">
        <v>11487762</v>
      </c>
      <c r="H1559" s="311" t="s">
        <v>85</v>
      </c>
    </row>
    <row r="1560" spans="2:8">
      <c r="B1560" s="293">
        <v>43405</v>
      </c>
      <c r="C1560" s="311" t="s">
        <v>4435</v>
      </c>
      <c r="D1560" s="311" t="s">
        <v>4436</v>
      </c>
      <c r="E1560" s="311" t="s">
        <v>4437</v>
      </c>
      <c r="F1560" s="311" t="s">
        <v>4416</v>
      </c>
      <c r="G1560" s="311">
        <v>2992327</v>
      </c>
      <c r="H1560" s="311" t="s">
        <v>85</v>
      </c>
    </row>
    <row r="1561" spans="2:8">
      <c r="B1561" s="293">
        <v>43404</v>
      </c>
      <c r="C1561" s="311" t="s">
        <v>4438</v>
      </c>
      <c r="D1561" s="311" t="s">
        <v>4199</v>
      </c>
      <c r="E1561" s="311" t="s">
        <v>3021</v>
      </c>
      <c r="F1561" s="311" t="s">
        <v>4120</v>
      </c>
      <c r="G1561" s="311">
        <v>6069514</v>
      </c>
      <c r="H1561" s="311" t="s">
        <v>85</v>
      </c>
    </row>
    <row r="1562" spans="2:8">
      <c r="B1562" s="293">
        <v>43403</v>
      </c>
      <c r="C1562" s="311" t="s">
        <v>4198</v>
      </c>
      <c r="D1562" s="311" t="s">
        <v>4439</v>
      </c>
      <c r="E1562" s="311" t="s">
        <v>3016</v>
      </c>
      <c r="F1562" s="311" t="s">
        <v>3008</v>
      </c>
      <c r="G1562" s="311">
        <v>3257071</v>
      </c>
      <c r="H1562" s="311" t="s">
        <v>85</v>
      </c>
    </row>
    <row r="1563" spans="2:8">
      <c r="B1563" s="293">
        <v>43402</v>
      </c>
      <c r="C1563" s="311" t="s">
        <v>4440</v>
      </c>
      <c r="D1563" s="311" t="s">
        <v>3017</v>
      </c>
      <c r="E1563" s="311" t="s">
        <v>4441</v>
      </c>
      <c r="F1563" s="311" t="s">
        <v>4442</v>
      </c>
      <c r="G1563" s="311">
        <v>6963919</v>
      </c>
      <c r="H1563" s="311" t="s">
        <v>85</v>
      </c>
    </row>
    <row r="1564" spans="2:8">
      <c r="B1564" s="293">
        <v>43399</v>
      </c>
      <c r="C1564" s="311" t="s">
        <v>4442</v>
      </c>
      <c r="D1564" s="311" t="s">
        <v>4436</v>
      </c>
      <c r="E1564" s="311" t="s">
        <v>4443</v>
      </c>
      <c r="F1564" s="311" t="s">
        <v>4444</v>
      </c>
      <c r="G1564" s="311">
        <v>9339921</v>
      </c>
      <c r="H1564" s="311" t="s">
        <v>85</v>
      </c>
    </row>
    <row r="1565" spans="2:8">
      <c r="B1565" s="293">
        <v>43398</v>
      </c>
      <c r="C1565" s="311" t="s">
        <v>4164</v>
      </c>
      <c r="D1565" s="311" t="s">
        <v>4223</v>
      </c>
      <c r="E1565" s="311" t="s">
        <v>4441</v>
      </c>
      <c r="F1565" s="311" t="s">
        <v>4445</v>
      </c>
      <c r="G1565" s="311">
        <v>94631476</v>
      </c>
      <c r="H1565" s="311" t="s">
        <v>85</v>
      </c>
    </row>
    <row r="1566" spans="2:8">
      <c r="B1566" s="293">
        <v>43397</v>
      </c>
      <c r="C1566" s="311" t="s">
        <v>4194</v>
      </c>
      <c r="D1566" s="311" t="s">
        <v>4226</v>
      </c>
      <c r="E1566" s="311" t="s">
        <v>4446</v>
      </c>
      <c r="F1566" s="311" t="s">
        <v>4447</v>
      </c>
      <c r="G1566" s="311">
        <v>12856915</v>
      </c>
      <c r="H1566" s="311" t="s">
        <v>85</v>
      </c>
    </row>
    <row r="1567" spans="2:8">
      <c r="B1567" s="293">
        <v>43396</v>
      </c>
      <c r="C1567" s="311" t="s">
        <v>4189</v>
      </c>
      <c r="D1567" s="311" t="s">
        <v>4194</v>
      </c>
      <c r="E1567" s="311" t="s">
        <v>4448</v>
      </c>
      <c r="F1567" s="311" t="s">
        <v>2985</v>
      </c>
      <c r="G1567" s="311">
        <v>7316558</v>
      </c>
      <c r="H1567" s="311" t="s">
        <v>85</v>
      </c>
    </row>
    <row r="1568" spans="2:8">
      <c r="B1568" s="293">
        <v>43395</v>
      </c>
      <c r="C1568" s="311" t="s">
        <v>4447</v>
      </c>
      <c r="D1568" s="311" t="s">
        <v>4449</v>
      </c>
      <c r="E1568" s="311" t="s">
        <v>3055</v>
      </c>
      <c r="F1568" s="311" t="s">
        <v>4450</v>
      </c>
      <c r="G1568" s="311">
        <v>6407974</v>
      </c>
      <c r="H1568" s="311" t="s">
        <v>85</v>
      </c>
    </row>
    <row r="1569" spans="2:8">
      <c r="B1569" s="293">
        <v>43392</v>
      </c>
      <c r="C1569" s="311" t="s">
        <v>3036</v>
      </c>
      <c r="D1569" s="311" t="s">
        <v>4451</v>
      </c>
      <c r="E1569" s="311" t="s">
        <v>3032</v>
      </c>
      <c r="F1569" s="311" t="s">
        <v>4190</v>
      </c>
      <c r="G1569" s="311">
        <v>6202959</v>
      </c>
      <c r="H1569" s="311" t="s">
        <v>85</v>
      </c>
    </row>
    <row r="1570" spans="2:8">
      <c r="B1570" s="293">
        <v>43390</v>
      </c>
      <c r="C1570" s="311" t="s">
        <v>4452</v>
      </c>
      <c r="D1570" s="311" t="s">
        <v>4170</v>
      </c>
      <c r="E1570" s="311" t="s">
        <v>4453</v>
      </c>
      <c r="F1570" s="311" t="s">
        <v>4454</v>
      </c>
      <c r="G1570" s="311">
        <v>5369029</v>
      </c>
      <c r="H1570" s="311" t="s">
        <v>85</v>
      </c>
    </row>
    <row r="1571" spans="2:8">
      <c r="B1571" s="293">
        <v>43389</v>
      </c>
      <c r="C1571" s="311" t="s">
        <v>4228</v>
      </c>
      <c r="D1571" s="311" t="s">
        <v>2983</v>
      </c>
      <c r="E1571" s="311" t="s">
        <v>3055</v>
      </c>
      <c r="F1571" s="311" t="s">
        <v>4455</v>
      </c>
      <c r="G1571" s="311">
        <v>3857880</v>
      </c>
      <c r="H1571" s="311" t="s">
        <v>85</v>
      </c>
    </row>
    <row r="1572" spans="2:8">
      <c r="B1572" s="293">
        <v>43388</v>
      </c>
      <c r="C1572" s="311" t="s">
        <v>3057</v>
      </c>
      <c r="D1572" s="311" t="s">
        <v>4456</v>
      </c>
      <c r="E1572" s="311" t="s">
        <v>2989</v>
      </c>
      <c r="F1572" s="311" t="s">
        <v>4228</v>
      </c>
      <c r="G1572" s="311">
        <v>2191491</v>
      </c>
      <c r="H1572" s="311" t="s">
        <v>85</v>
      </c>
    </row>
    <row r="1573" spans="2:8">
      <c r="B1573" s="293">
        <v>43385</v>
      </c>
      <c r="C1573" s="311" t="s">
        <v>4099</v>
      </c>
      <c r="D1573" s="311" t="s">
        <v>2983</v>
      </c>
      <c r="E1573" s="311" t="s">
        <v>4447</v>
      </c>
      <c r="F1573" s="311" t="s">
        <v>4457</v>
      </c>
      <c r="G1573" s="311">
        <v>4147903</v>
      </c>
      <c r="H1573" s="311" t="s">
        <v>85</v>
      </c>
    </row>
    <row r="1574" spans="2:8">
      <c r="B1574" s="293">
        <v>43384</v>
      </c>
      <c r="C1574" s="311" t="s">
        <v>4458</v>
      </c>
      <c r="D1574" s="311" t="s">
        <v>4170</v>
      </c>
      <c r="E1574" s="311" t="s">
        <v>4459</v>
      </c>
      <c r="F1574" s="311" t="s">
        <v>2995</v>
      </c>
      <c r="G1574" s="311">
        <v>3668989</v>
      </c>
      <c r="H1574" s="311" t="s">
        <v>85</v>
      </c>
    </row>
    <row r="1575" spans="2:8">
      <c r="B1575" s="293">
        <v>43383</v>
      </c>
      <c r="C1575" s="311" t="s">
        <v>4460</v>
      </c>
      <c r="D1575" s="311" t="s">
        <v>4461</v>
      </c>
      <c r="E1575" s="311" t="s">
        <v>4462</v>
      </c>
      <c r="F1575" s="311" t="s">
        <v>4463</v>
      </c>
      <c r="G1575" s="311">
        <v>3411681</v>
      </c>
      <c r="H1575" s="311" t="s">
        <v>85</v>
      </c>
    </row>
    <row r="1576" spans="2:8">
      <c r="B1576" s="293">
        <v>43382</v>
      </c>
      <c r="C1576" s="311" t="s">
        <v>4464</v>
      </c>
      <c r="D1576" s="311" t="s">
        <v>2985</v>
      </c>
      <c r="E1576" s="311" t="s">
        <v>4199</v>
      </c>
      <c r="F1576" s="311" t="s">
        <v>4460</v>
      </c>
      <c r="G1576" s="311">
        <v>5756458</v>
      </c>
      <c r="H1576" s="311" t="s">
        <v>85</v>
      </c>
    </row>
    <row r="1577" spans="2:8">
      <c r="B1577" s="293">
        <v>43381</v>
      </c>
      <c r="C1577" s="311" t="s">
        <v>4465</v>
      </c>
      <c r="D1577" s="311" t="s">
        <v>4166</v>
      </c>
      <c r="E1577" s="311" t="s">
        <v>4466</v>
      </c>
      <c r="F1577" s="311" t="s">
        <v>4467</v>
      </c>
      <c r="G1577" s="311">
        <v>4637569</v>
      </c>
      <c r="H1577" s="311" t="s">
        <v>85</v>
      </c>
    </row>
    <row r="1578" spans="2:8">
      <c r="B1578" s="293">
        <v>43378</v>
      </c>
      <c r="C1578" s="311" t="s">
        <v>3083</v>
      </c>
      <c r="D1578" s="311" t="s">
        <v>4449</v>
      </c>
      <c r="E1578" s="311" t="s">
        <v>4468</v>
      </c>
      <c r="F1578" s="311" t="s">
        <v>4454</v>
      </c>
      <c r="G1578" s="311">
        <v>13292940</v>
      </c>
      <c r="H1578" s="311" t="s">
        <v>85</v>
      </c>
    </row>
    <row r="1579" spans="2:8">
      <c r="B1579" s="293">
        <v>43377</v>
      </c>
      <c r="C1579" s="311" t="s">
        <v>3079</v>
      </c>
      <c r="D1579" s="311" t="s">
        <v>4469</v>
      </c>
      <c r="E1579" s="311" t="s">
        <v>4470</v>
      </c>
      <c r="F1579" s="311" t="s">
        <v>4471</v>
      </c>
      <c r="G1579" s="311">
        <v>6563494</v>
      </c>
      <c r="H1579" s="311" t="s">
        <v>85</v>
      </c>
    </row>
    <row r="1580" spans="2:8">
      <c r="B1580" s="293">
        <v>43376</v>
      </c>
      <c r="C1580" s="311" t="s">
        <v>4472</v>
      </c>
      <c r="D1580" s="311" t="s">
        <v>4473</v>
      </c>
      <c r="E1580" s="311" t="s">
        <v>4474</v>
      </c>
      <c r="F1580" s="311" t="s">
        <v>4475</v>
      </c>
      <c r="G1580" s="311">
        <v>5780126</v>
      </c>
      <c r="H1580" s="311" t="s">
        <v>85</v>
      </c>
    </row>
    <row r="1581" spans="2:8">
      <c r="B1581" s="293">
        <v>43374</v>
      </c>
      <c r="C1581" s="311" t="s">
        <v>4476</v>
      </c>
      <c r="D1581" s="311" t="s">
        <v>4477</v>
      </c>
      <c r="E1581" s="311" t="s">
        <v>4478</v>
      </c>
      <c r="F1581" s="311" t="s">
        <v>4479</v>
      </c>
      <c r="G1581" s="311">
        <v>4950123</v>
      </c>
      <c r="H1581" s="311" t="s">
        <v>85</v>
      </c>
    </row>
    <row r="1582" spans="2:8">
      <c r="B1582" s="293">
        <v>43371</v>
      </c>
      <c r="C1582" s="311" t="s">
        <v>4480</v>
      </c>
      <c r="D1582" s="311" t="s">
        <v>4481</v>
      </c>
      <c r="E1582" s="311" t="s">
        <v>4194</v>
      </c>
      <c r="F1582" s="311" t="s">
        <v>4482</v>
      </c>
      <c r="G1582" s="311">
        <v>5444684</v>
      </c>
      <c r="H1582" s="311" t="s">
        <v>85</v>
      </c>
    </row>
    <row r="1583" spans="2:8">
      <c r="B1583" s="293">
        <v>43370</v>
      </c>
      <c r="C1583" s="311" t="s">
        <v>4483</v>
      </c>
      <c r="D1583" s="311" t="s">
        <v>4484</v>
      </c>
      <c r="E1583" s="311" t="s">
        <v>4150</v>
      </c>
      <c r="F1583" s="311" t="s">
        <v>4480</v>
      </c>
      <c r="G1583" s="311">
        <v>6718629</v>
      </c>
      <c r="H1583" s="311" t="s">
        <v>85</v>
      </c>
    </row>
    <row r="1584" spans="2:8">
      <c r="B1584" s="293">
        <v>43369</v>
      </c>
      <c r="C1584" s="311" t="s">
        <v>4485</v>
      </c>
      <c r="D1584" s="311" t="s">
        <v>4485</v>
      </c>
      <c r="E1584" s="311" t="s">
        <v>4194</v>
      </c>
      <c r="F1584" s="311" t="s">
        <v>4219</v>
      </c>
      <c r="G1584" s="311">
        <v>3591889</v>
      </c>
      <c r="H1584" s="311" t="s">
        <v>85</v>
      </c>
    </row>
    <row r="1585" spans="2:8">
      <c r="B1585" s="293">
        <v>43368</v>
      </c>
      <c r="C1585" s="311" t="s">
        <v>4486</v>
      </c>
      <c r="D1585" s="311" t="s">
        <v>4487</v>
      </c>
      <c r="E1585" s="311" t="s">
        <v>4097</v>
      </c>
      <c r="F1585" s="311" t="s">
        <v>4484</v>
      </c>
      <c r="G1585" s="311">
        <v>6496965</v>
      </c>
      <c r="H1585" s="311" t="s">
        <v>85</v>
      </c>
    </row>
    <row r="1586" spans="2:8">
      <c r="B1586" s="293">
        <v>43367</v>
      </c>
      <c r="C1586" s="311" t="s">
        <v>4488</v>
      </c>
      <c r="D1586" s="311" t="s">
        <v>4489</v>
      </c>
      <c r="E1586" s="311" t="s">
        <v>4490</v>
      </c>
      <c r="F1586" s="311" t="s">
        <v>4449</v>
      </c>
      <c r="G1586" s="311">
        <v>6216532</v>
      </c>
      <c r="H1586" s="311" t="s">
        <v>85</v>
      </c>
    </row>
    <row r="1587" spans="2:8">
      <c r="B1587" s="293">
        <v>43364</v>
      </c>
      <c r="C1587" s="311" t="s">
        <v>4491</v>
      </c>
      <c r="D1587" s="311" t="s">
        <v>4492</v>
      </c>
      <c r="E1587" s="311" t="s">
        <v>4482</v>
      </c>
      <c r="F1587" s="311" t="s">
        <v>4493</v>
      </c>
      <c r="G1587" s="311">
        <v>9597428</v>
      </c>
      <c r="H1587" s="311" t="s">
        <v>85</v>
      </c>
    </row>
    <row r="1588" spans="2:8">
      <c r="B1588" s="293">
        <v>43362</v>
      </c>
      <c r="C1588" s="311" t="s">
        <v>4494</v>
      </c>
      <c r="D1588" s="311" t="s">
        <v>4495</v>
      </c>
      <c r="E1588" s="311" t="s">
        <v>4496</v>
      </c>
      <c r="F1588" s="311" t="s">
        <v>4486</v>
      </c>
      <c r="G1588" s="311">
        <v>5092003</v>
      </c>
      <c r="H1588" s="311" t="s">
        <v>85</v>
      </c>
    </row>
    <row r="1589" spans="2:8">
      <c r="B1589" s="293">
        <v>43361</v>
      </c>
      <c r="C1589" s="311" t="s">
        <v>4497</v>
      </c>
      <c r="D1589" s="311" t="s">
        <v>4498</v>
      </c>
      <c r="E1589" s="311" t="s">
        <v>4499</v>
      </c>
      <c r="F1589" s="311" t="s">
        <v>4481</v>
      </c>
      <c r="G1589" s="311">
        <v>3646318</v>
      </c>
      <c r="H1589" s="311" t="s">
        <v>85</v>
      </c>
    </row>
    <row r="1590" spans="2:8">
      <c r="B1590" s="293">
        <v>43360</v>
      </c>
      <c r="C1590" s="311" t="s">
        <v>4500</v>
      </c>
      <c r="D1590" s="311" t="s">
        <v>4501</v>
      </c>
      <c r="E1590" s="311" t="s">
        <v>4502</v>
      </c>
      <c r="F1590" s="311" t="s">
        <v>4503</v>
      </c>
      <c r="G1590" s="311">
        <v>2792490</v>
      </c>
      <c r="H1590" s="311" t="s">
        <v>85</v>
      </c>
    </row>
    <row r="1591" spans="2:8">
      <c r="B1591" s="293">
        <v>43357</v>
      </c>
      <c r="C1591" s="311" t="s">
        <v>4504</v>
      </c>
      <c r="D1591" s="311" t="s">
        <v>2978</v>
      </c>
      <c r="E1591" s="311" t="s">
        <v>4504</v>
      </c>
      <c r="F1591" s="311" t="s">
        <v>4505</v>
      </c>
      <c r="G1591" s="311">
        <v>7340733</v>
      </c>
      <c r="H1591" s="311" t="s">
        <v>85</v>
      </c>
    </row>
    <row r="1592" spans="2:8">
      <c r="B1592" s="293">
        <v>43355</v>
      </c>
      <c r="C1592" s="311" t="s">
        <v>4504</v>
      </c>
      <c r="D1592" s="311" t="s">
        <v>4485</v>
      </c>
      <c r="E1592" s="311" t="s">
        <v>4482</v>
      </c>
      <c r="F1592" s="311" t="s">
        <v>4484</v>
      </c>
      <c r="G1592" s="311">
        <v>7109565</v>
      </c>
      <c r="H1592" s="311" t="s">
        <v>85</v>
      </c>
    </row>
    <row r="1593" spans="2:8">
      <c r="B1593" s="293">
        <v>43354</v>
      </c>
      <c r="C1593" s="311" t="s">
        <v>4506</v>
      </c>
      <c r="D1593" s="311" t="s">
        <v>4507</v>
      </c>
      <c r="E1593" s="311" t="s">
        <v>3077</v>
      </c>
      <c r="F1593" s="311" t="s">
        <v>4508</v>
      </c>
      <c r="G1593" s="311">
        <v>9709410</v>
      </c>
      <c r="H1593" s="311" t="s">
        <v>85</v>
      </c>
    </row>
    <row r="1594" spans="2:8">
      <c r="B1594" s="293">
        <v>43353</v>
      </c>
      <c r="C1594" s="311" t="s">
        <v>4509</v>
      </c>
      <c r="D1594" s="311" t="s">
        <v>4510</v>
      </c>
      <c r="E1594" s="311" t="s">
        <v>4483</v>
      </c>
      <c r="F1594" s="311" t="s">
        <v>4491</v>
      </c>
      <c r="G1594" s="311">
        <v>5871138</v>
      </c>
      <c r="H1594" s="311" t="s">
        <v>85</v>
      </c>
    </row>
    <row r="1595" spans="2:8">
      <c r="B1595" s="293">
        <v>43350</v>
      </c>
      <c r="C1595" s="311" t="s">
        <v>4487</v>
      </c>
      <c r="D1595" s="311" t="s">
        <v>4511</v>
      </c>
      <c r="E1595" s="311" t="s">
        <v>4512</v>
      </c>
      <c r="F1595" s="311" t="s">
        <v>4513</v>
      </c>
      <c r="G1595" s="311">
        <v>3585828</v>
      </c>
      <c r="H1595" s="311" t="s">
        <v>85</v>
      </c>
    </row>
    <row r="1596" spans="2:8">
      <c r="B1596" s="310">
        <v>43349</v>
      </c>
      <c r="C1596" s="312" t="s">
        <v>4194</v>
      </c>
      <c r="D1596" s="312" t="s">
        <v>4514</v>
      </c>
      <c r="E1596" s="312" t="s">
        <v>4515</v>
      </c>
      <c r="F1596" s="312" t="s">
        <v>4177</v>
      </c>
      <c r="G1596" s="312">
        <v>7658860</v>
      </c>
      <c r="H1596" s="312" t="s">
        <v>4516</v>
      </c>
    </row>
    <row r="1597" spans="2:8">
      <c r="B1597" s="293">
        <v>43348</v>
      </c>
      <c r="C1597" s="311" t="s">
        <v>4517</v>
      </c>
      <c r="D1597" s="311" t="s">
        <v>4183</v>
      </c>
      <c r="E1597" s="311" t="s">
        <v>4518</v>
      </c>
      <c r="F1597" s="311" t="s">
        <v>3064</v>
      </c>
      <c r="G1597" s="311">
        <v>2837060</v>
      </c>
      <c r="H1597" s="311" t="s">
        <v>85</v>
      </c>
    </row>
    <row r="1598" spans="2:8">
      <c r="B1598" s="293">
        <v>43347</v>
      </c>
      <c r="C1598" s="311" t="s">
        <v>4519</v>
      </c>
      <c r="D1598" s="311" t="s">
        <v>4520</v>
      </c>
      <c r="E1598" s="311" t="s">
        <v>4193</v>
      </c>
      <c r="F1598" s="311" t="s">
        <v>4170</v>
      </c>
      <c r="G1598" s="311">
        <v>3016566</v>
      </c>
      <c r="H1598" s="311" t="s">
        <v>85</v>
      </c>
    </row>
    <row r="1599" spans="2:8">
      <c r="B1599" s="293">
        <v>43346</v>
      </c>
      <c r="C1599" s="311" t="s">
        <v>4521</v>
      </c>
      <c r="D1599" s="311" t="s">
        <v>4522</v>
      </c>
      <c r="E1599" s="311" t="s">
        <v>4193</v>
      </c>
      <c r="F1599" s="311" t="s">
        <v>4519</v>
      </c>
      <c r="G1599" s="311">
        <v>4592967</v>
      </c>
      <c r="H1599" s="311" t="s">
        <v>85</v>
      </c>
    </row>
    <row r="1600" spans="2:8">
      <c r="B1600" s="293">
        <v>43343</v>
      </c>
      <c r="C1600" s="311" t="s">
        <v>4155</v>
      </c>
      <c r="D1600" s="311" t="s">
        <v>4523</v>
      </c>
      <c r="E1600" s="311" t="s">
        <v>3083</v>
      </c>
      <c r="F1600" s="311" t="s">
        <v>4506</v>
      </c>
      <c r="G1600" s="311">
        <v>8445506</v>
      </c>
      <c r="H1600" s="311" t="s">
        <v>85</v>
      </c>
    </row>
    <row r="1601" spans="2:8">
      <c r="B1601" s="293">
        <v>43342</v>
      </c>
      <c r="C1601" s="311" t="s">
        <v>4524</v>
      </c>
      <c r="D1601" s="311" t="s">
        <v>4525</v>
      </c>
      <c r="E1601" s="311" t="s">
        <v>4524</v>
      </c>
      <c r="F1601" s="311" t="s">
        <v>4526</v>
      </c>
      <c r="G1601" s="311">
        <v>13384598</v>
      </c>
      <c r="H1601" s="311" t="s">
        <v>85</v>
      </c>
    </row>
    <row r="1602" spans="2:8">
      <c r="B1602" s="293">
        <v>43341</v>
      </c>
      <c r="C1602" s="311" t="s">
        <v>4155</v>
      </c>
      <c r="D1602" s="311" t="s">
        <v>4155</v>
      </c>
      <c r="E1602" s="311" t="s">
        <v>2995</v>
      </c>
      <c r="F1602" s="311" t="s">
        <v>3061</v>
      </c>
      <c r="G1602" s="311">
        <v>3769664</v>
      </c>
      <c r="H1602" s="311" t="s">
        <v>85</v>
      </c>
    </row>
    <row r="1603" spans="2:8">
      <c r="B1603" s="293">
        <v>43340</v>
      </c>
      <c r="C1603" s="311" t="s">
        <v>4163</v>
      </c>
      <c r="D1603" s="311" t="s">
        <v>4527</v>
      </c>
      <c r="E1603" s="311" t="s">
        <v>4528</v>
      </c>
      <c r="F1603" s="311" t="s">
        <v>4512</v>
      </c>
      <c r="G1603" s="311">
        <v>8727238</v>
      </c>
      <c r="H1603" s="311" t="s">
        <v>85</v>
      </c>
    </row>
    <row r="1604" spans="2:8">
      <c r="B1604" s="293">
        <v>43339</v>
      </c>
      <c r="C1604" s="311" t="s">
        <v>4529</v>
      </c>
      <c r="D1604" s="311" t="s">
        <v>4530</v>
      </c>
      <c r="E1604" s="311" t="s">
        <v>4531</v>
      </c>
      <c r="F1604" s="311" t="s">
        <v>4532</v>
      </c>
      <c r="G1604" s="311">
        <v>2630486</v>
      </c>
      <c r="H1604" s="311" t="s">
        <v>85</v>
      </c>
    </row>
    <row r="1605" spans="2:8">
      <c r="B1605" s="293">
        <v>43336</v>
      </c>
      <c r="C1605" s="311" t="s">
        <v>4254</v>
      </c>
      <c r="D1605" s="311" t="s">
        <v>4533</v>
      </c>
      <c r="E1605" s="311" t="s">
        <v>4104</v>
      </c>
      <c r="F1605" s="311" t="s">
        <v>3048</v>
      </c>
      <c r="G1605" s="311">
        <v>5436786</v>
      </c>
      <c r="H1605" s="311" t="s">
        <v>85</v>
      </c>
    </row>
    <row r="1606" spans="2:8">
      <c r="B1606" s="293">
        <v>43335</v>
      </c>
      <c r="C1606" s="311" t="s">
        <v>4534</v>
      </c>
      <c r="D1606" s="311" t="s">
        <v>4535</v>
      </c>
      <c r="E1606" s="311" t="s">
        <v>4536</v>
      </c>
      <c r="F1606" s="311" t="s">
        <v>4537</v>
      </c>
      <c r="G1606" s="311">
        <v>7704134</v>
      </c>
      <c r="H1606" s="311" t="s">
        <v>85</v>
      </c>
    </row>
    <row r="1607" spans="2:8">
      <c r="B1607" s="293">
        <v>43333</v>
      </c>
      <c r="C1607" s="311" t="s">
        <v>4538</v>
      </c>
      <c r="D1607" s="311" t="s">
        <v>3008</v>
      </c>
      <c r="E1607" s="311" t="s">
        <v>4085</v>
      </c>
      <c r="F1607" s="311" t="s">
        <v>4107</v>
      </c>
      <c r="G1607" s="311">
        <v>5279408</v>
      </c>
      <c r="H1607" s="311" t="s">
        <v>85</v>
      </c>
    </row>
    <row r="1608" spans="2:8">
      <c r="B1608" s="293">
        <v>43332</v>
      </c>
      <c r="C1608" s="311" t="s">
        <v>4434</v>
      </c>
      <c r="D1608" s="311" t="s">
        <v>4536</v>
      </c>
      <c r="E1608" s="311" t="s">
        <v>4539</v>
      </c>
      <c r="F1608" s="311" t="s">
        <v>4540</v>
      </c>
      <c r="G1608" s="311">
        <v>3448567</v>
      </c>
      <c r="H1608" s="311" t="s">
        <v>85</v>
      </c>
    </row>
    <row r="1609" spans="2:8">
      <c r="B1609" s="293">
        <v>43329</v>
      </c>
      <c r="C1609" s="311" t="s">
        <v>4541</v>
      </c>
      <c r="D1609" s="311" t="s">
        <v>4542</v>
      </c>
      <c r="E1609" s="311" t="s">
        <v>4543</v>
      </c>
      <c r="F1609" s="311" t="s">
        <v>4539</v>
      </c>
      <c r="G1609" s="311">
        <v>4672155</v>
      </c>
      <c r="H1609" s="311" t="s">
        <v>85</v>
      </c>
    </row>
    <row r="1610" spans="2:8">
      <c r="B1610" s="293">
        <v>43328</v>
      </c>
      <c r="C1610" s="311" t="s">
        <v>4544</v>
      </c>
      <c r="D1610" s="311" t="s">
        <v>4541</v>
      </c>
      <c r="E1610" s="311" t="s">
        <v>4545</v>
      </c>
      <c r="F1610" s="311" t="s">
        <v>4540</v>
      </c>
      <c r="G1610" s="311">
        <v>2153881</v>
      </c>
      <c r="H1610" s="311" t="s">
        <v>85</v>
      </c>
    </row>
    <row r="1611" spans="2:8">
      <c r="B1611" s="293">
        <v>43326</v>
      </c>
      <c r="C1611" s="311" t="s">
        <v>4425</v>
      </c>
      <c r="D1611" s="311" t="s">
        <v>3111</v>
      </c>
      <c r="E1611" s="311" t="s">
        <v>3150</v>
      </c>
      <c r="F1611" s="311" t="s">
        <v>4544</v>
      </c>
      <c r="G1611" s="311">
        <v>2030044</v>
      </c>
      <c r="H1611" s="311" t="s">
        <v>85</v>
      </c>
    </row>
    <row r="1612" spans="2:8">
      <c r="B1612" s="293">
        <v>43325</v>
      </c>
      <c r="C1612" s="311" t="s">
        <v>4541</v>
      </c>
      <c r="D1612" s="311" t="s">
        <v>4058</v>
      </c>
      <c r="E1612" s="311" t="s">
        <v>4546</v>
      </c>
      <c r="F1612" s="311" t="s">
        <v>4539</v>
      </c>
      <c r="G1612" s="311">
        <v>2702390</v>
      </c>
      <c r="H1612" s="311" t="s">
        <v>85</v>
      </c>
    </row>
    <row r="1613" spans="2:8">
      <c r="B1613" s="293">
        <v>43322</v>
      </c>
      <c r="C1613" s="311" t="s">
        <v>4547</v>
      </c>
      <c r="D1613" s="311" t="s">
        <v>4415</v>
      </c>
      <c r="E1613" s="311" t="s">
        <v>4548</v>
      </c>
      <c r="F1613" s="311" t="s">
        <v>4549</v>
      </c>
      <c r="G1613" s="311">
        <v>4518788</v>
      </c>
      <c r="H1613" s="311" t="s">
        <v>85</v>
      </c>
    </row>
    <row r="1614" spans="2:8">
      <c r="B1614" s="293">
        <v>43321</v>
      </c>
      <c r="C1614" s="311" t="s">
        <v>3025</v>
      </c>
      <c r="D1614" s="311" t="s">
        <v>3136</v>
      </c>
      <c r="E1614" s="311" t="s">
        <v>4550</v>
      </c>
      <c r="F1614" s="311" t="s">
        <v>4551</v>
      </c>
      <c r="G1614" s="311">
        <v>4915016</v>
      </c>
      <c r="H1614" s="311" t="s">
        <v>85</v>
      </c>
    </row>
    <row r="1615" spans="2:8">
      <c r="B1615" s="293">
        <v>43320</v>
      </c>
      <c r="C1615" s="311" t="s">
        <v>4552</v>
      </c>
      <c r="D1615" s="311" t="s">
        <v>4553</v>
      </c>
      <c r="E1615" s="311" t="s">
        <v>4085</v>
      </c>
      <c r="F1615" s="311" t="s">
        <v>4548</v>
      </c>
      <c r="G1615" s="311">
        <v>4151246</v>
      </c>
      <c r="H1615" s="311" t="s">
        <v>85</v>
      </c>
    </row>
    <row r="1616" spans="2:8">
      <c r="B1616" s="293">
        <v>43319</v>
      </c>
      <c r="C1616" s="311" t="s">
        <v>3113</v>
      </c>
      <c r="D1616" s="311" t="s">
        <v>4100</v>
      </c>
      <c r="E1616" s="311" t="s">
        <v>4554</v>
      </c>
      <c r="F1616" s="311" t="s">
        <v>4555</v>
      </c>
      <c r="G1616" s="311">
        <v>4450873</v>
      </c>
      <c r="H1616" s="311" t="s">
        <v>85</v>
      </c>
    </row>
    <row r="1617" spans="2:8">
      <c r="B1617" s="293">
        <v>43318</v>
      </c>
      <c r="C1617" s="311" t="s">
        <v>4544</v>
      </c>
      <c r="D1617" s="311" t="s">
        <v>4539</v>
      </c>
      <c r="E1617" s="311" t="s">
        <v>4556</v>
      </c>
      <c r="F1617" s="311" t="s">
        <v>4054</v>
      </c>
      <c r="G1617" s="311">
        <v>2395237</v>
      </c>
      <c r="H1617" s="311" t="s">
        <v>85</v>
      </c>
    </row>
    <row r="1618" spans="2:8">
      <c r="B1618" s="293">
        <v>43315</v>
      </c>
      <c r="C1618" s="311" t="s">
        <v>4557</v>
      </c>
      <c r="D1618" s="311" t="s">
        <v>4558</v>
      </c>
      <c r="E1618" s="311" t="s">
        <v>4411</v>
      </c>
      <c r="F1618" s="311" t="s">
        <v>4559</v>
      </c>
      <c r="G1618" s="311">
        <v>3276529</v>
      </c>
      <c r="H1618" s="311" t="s">
        <v>85</v>
      </c>
    </row>
    <row r="1619" spans="2:8">
      <c r="B1619" s="293">
        <v>43314</v>
      </c>
      <c r="C1619" s="311" t="s">
        <v>4420</v>
      </c>
      <c r="D1619" s="311" t="s">
        <v>4560</v>
      </c>
      <c r="E1619" s="311" t="s">
        <v>4075</v>
      </c>
      <c r="F1619" s="311" t="s">
        <v>4411</v>
      </c>
      <c r="G1619" s="311">
        <v>3895179</v>
      </c>
      <c r="H1619" s="311" t="s">
        <v>85</v>
      </c>
    </row>
    <row r="1620" spans="2:8">
      <c r="B1620" s="293">
        <v>43313</v>
      </c>
      <c r="C1620" s="311" t="s">
        <v>4561</v>
      </c>
      <c r="D1620" s="311" t="s">
        <v>4556</v>
      </c>
      <c r="E1620" s="311" t="s">
        <v>4562</v>
      </c>
      <c r="F1620" s="311" t="s">
        <v>3957</v>
      </c>
      <c r="G1620" s="311">
        <v>4903117</v>
      </c>
      <c r="H1620" s="311" t="s">
        <v>85</v>
      </c>
    </row>
    <row r="1621" spans="2:8">
      <c r="B1621" s="293">
        <v>43312</v>
      </c>
      <c r="C1621" s="311" t="s">
        <v>4557</v>
      </c>
      <c r="D1621" s="311" t="s">
        <v>4563</v>
      </c>
      <c r="E1621" s="311" t="s">
        <v>3268</v>
      </c>
      <c r="F1621" s="311" t="s">
        <v>3969</v>
      </c>
      <c r="G1621" s="311">
        <v>9065227</v>
      </c>
      <c r="H1621" s="311" t="s">
        <v>85</v>
      </c>
    </row>
    <row r="1622" spans="2:8">
      <c r="B1622" s="293">
        <v>43311</v>
      </c>
      <c r="C1622" s="311" t="s">
        <v>3113</v>
      </c>
      <c r="D1622" s="311" t="s">
        <v>3944</v>
      </c>
      <c r="E1622" s="311" t="s">
        <v>4564</v>
      </c>
      <c r="F1622" s="311" t="s">
        <v>4565</v>
      </c>
      <c r="G1622" s="311">
        <v>9747265</v>
      </c>
      <c r="H1622" s="311" t="s">
        <v>85</v>
      </c>
    </row>
    <row r="1623" spans="2:8">
      <c r="B1623" s="293">
        <v>43308</v>
      </c>
      <c r="C1623" s="311" t="s">
        <v>3956</v>
      </c>
      <c r="D1623" s="311" t="s">
        <v>4566</v>
      </c>
      <c r="E1623" s="311" t="s">
        <v>3962</v>
      </c>
      <c r="F1623" s="311" t="s">
        <v>4567</v>
      </c>
      <c r="G1623" s="311">
        <v>5766367</v>
      </c>
      <c r="H1623" s="311" t="s">
        <v>85</v>
      </c>
    </row>
    <row r="1624" spans="2:8">
      <c r="B1624" s="293">
        <v>43307</v>
      </c>
      <c r="C1624" s="311" t="s">
        <v>3126</v>
      </c>
      <c r="D1624" s="311" t="s">
        <v>4568</v>
      </c>
      <c r="E1624" s="311" t="s">
        <v>3992</v>
      </c>
      <c r="F1624" s="311" t="s">
        <v>4569</v>
      </c>
      <c r="G1624" s="311">
        <v>17803995</v>
      </c>
      <c r="H1624" s="311" t="s">
        <v>85</v>
      </c>
    </row>
    <row r="1625" spans="2:8">
      <c r="B1625" s="293">
        <v>43306</v>
      </c>
      <c r="C1625" s="311" t="s">
        <v>4556</v>
      </c>
      <c r="D1625" s="311" t="s">
        <v>4210</v>
      </c>
      <c r="E1625" s="311" t="s">
        <v>4570</v>
      </c>
      <c r="F1625" s="311" t="s">
        <v>4259</v>
      </c>
      <c r="G1625" s="311">
        <v>15232765</v>
      </c>
      <c r="H1625" s="311" t="s">
        <v>85</v>
      </c>
    </row>
    <row r="1626" spans="2:8">
      <c r="B1626" s="293">
        <v>43305</v>
      </c>
      <c r="C1626" s="311" t="s">
        <v>4539</v>
      </c>
      <c r="D1626" s="311" t="s">
        <v>4571</v>
      </c>
      <c r="E1626" s="311" t="s">
        <v>4066</v>
      </c>
      <c r="F1626" s="311" t="s">
        <v>4572</v>
      </c>
      <c r="G1626" s="311">
        <v>4224482</v>
      </c>
      <c r="H1626" s="311" t="s">
        <v>85</v>
      </c>
    </row>
    <row r="1627" spans="2:8">
      <c r="B1627" s="293">
        <v>43304</v>
      </c>
      <c r="C1627" s="311" t="s">
        <v>4407</v>
      </c>
      <c r="D1627" s="311" t="s">
        <v>4538</v>
      </c>
      <c r="E1627" s="311" t="s">
        <v>4407</v>
      </c>
      <c r="F1627" s="311" t="s">
        <v>3950</v>
      </c>
      <c r="G1627" s="311">
        <v>6286406</v>
      </c>
      <c r="H1627" s="311" t="s">
        <v>85</v>
      </c>
    </row>
    <row r="1628" spans="2:8">
      <c r="B1628" s="293">
        <v>43301</v>
      </c>
      <c r="C1628" s="311" t="s">
        <v>3961</v>
      </c>
      <c r="D1628" s="311" t="s">
        <v>4556</v>
      </c>
      <c r="E1628" s="311" t="s">
        <v>3961</v>
      </c>
      <c r="F1628" s="311" t="s">
        <v>3263</v>
      </c>
      <c r="G1628" s="311">
        <v>3659896</v>
      </c>
      <c r="H1628" s="311" t="s">
        <v>85</v>
      </c>
    </row>
    <row r="1629" spans="2:8">
      <c r="B1629" s="293">
        <v>43300</v>
      </c>
      <c r="C1629" s="311" t="s">
        <v>4424</v>
      </c>
      <c r="D1629" s="311" t="s">
        <v>4557</v>
      </c>
      <c r="E1629" s="311" t="s">
        <v>4573</v>
      </c>
      <c r="F1629" s="311" t="s">
        <v>3238</v>
      </c>
      <c r="G1629" s="311">
        <v>3163729</v>
      </c>
      <c r="H1629" s="311" t="s">
        <v>85</v>
      </c>
    </row>
    <row r="1630" spans="2:8">
      <c r="B1630" s="293">
        <v>43299</v>
      </c>
      <c r="C1630" s="311" t="s">
        <v>3129</v>
      </c>
      <c r="D1630" s="311" t="s">
        <v>4073</v>
      </c>
      <c r="E1630" s="311" t="s">
        <v>4574</v>
      </c>
      <c r="F1630" s="311" t="s">
        <v>4566</v>
      </c>
      <c r="G1630" s="311">
        <v>2892637</v>
      </c>
      <c r="H1630" s="311" t="s">
        <v>85</v>
      </c>
    </row>
    <row r="1631" spans="2:8">
      <c r="B1631" s="293">
        <v>43298</v>
      </c>
      <c r="C1631" s="311" t="s">
        <v>4424</v>
      </c>
      <c r="D1631" s="311" t="s">
        <v>4556</v>
      </c>
      <c r="E1631" s="311" t="s">
        <v>4575</v>
      </c>
      <c r="F1631" s="311" t="s">
        <v>4407</v>
      </c>
      <c r="G1631" s="311">
        <v>2670880</v>
      </c>
      <c r="H1631" s="311" t="s">
        <v>85</v>
      </c>
    </row>
    <row r="1632" spans="2:8">
      <c r="B1632" s="293">
        <v>43297</v>
      </c>
      <c r="C1632" s="311" t="s">
        <v>3956</v>
      </c>
      <c r="D1632" s="311" t="s">
        <v>3113</v>
      </c>
      <c r="E1632" s="311" t="s">
        <v>4576</v>
      </c>
      <c r="F1632" s="311" t="s">
        <v>3954</v>
      </c>
      <c r="G1632" s="311">
        <v>4117044</v>
      </c>
      <c r="H1632" s="311" t="s">
        <v>85</v>
      </c>
    </row>
    <row r="1633" spans="2:8">
      <c r="B1633" s="293">
        <v>43294</v>
      </c>
      <c r="C1633" s="311" t="s">
        <v>4022</v>
      </c>
      <c r="D1633" s="311" t="s">
        <v>4577</v>
      </c>
      <c r="E1633" s="311" t="s">
        <v>4578</v>
      </c>
      <c r="F1633" s="311" t="s">
        <v>4579</v>
      </c>
      <c r="G1633" s="311">
        <v>3615536</v>
      </c>
      <c r="H1633" s="311" t="s">
        <v>85</v>
      </c>
    </row>
    <row r="1634" spans="2:8">
      <c r="B1634" s="293">
        <v>43293</v>
      </c>
      <c r="C1634" s="311" t="s">
        <v>3961</v>
      </c>
      <c r="D1634" s="311" t="s">
        <v>4420</v>
      </c>
      <c r="E1634" s="311" t="s">
        <v>4580</v>
      </c>
      <c r="F1634" s="311" t="s">
        <v>4564</v>
      </c>
      <c r="G1634" s="311">
        <v>3424965</v>
      </c>
      <c r="H1634" s="311" t="s">
        <v>85</v>
      </c>
    </row>
    <row r="1635" spans="2:8">
      <c r="B1635" s="293">
        <v>43292</v>
      </c>
      <c r="C1635" s="311" t="s">
        <v>4574</v>
      </c>
      <c r="D1635" s="311" t="s">
        <v>3963</v>
      </c>
      <c r="E1635" s="311" t="s">
        <v>4581</v>
      </c>
      <c r="F1635" s="311" t="s">
        <v>3232</v>
      </c>
      <c r="G1635" s="311">
        <v>4037034</v>
      </c>
      <c r="H1635" s="311" t="s">
        <v>85</v>
      </c>
    </row>
    <row r="1636" spans="2:8">
      <c r="B1636" s="293">
        <v>43291</v>
      </c>
      <c r="C1636" s="311" t="s">
        <v>4582</v>
      </c>
      <c r="D1636" s="311" t="s">
        <v>3268</v>
      </c>
      <c r="E1636" s="311" t="s">
        <v>4583</v>
      </c>
      <c r="F1636" s="311" t="s">
        <v>3245</v>
      </c>
      <c r="G1636" s="311">
        <v>3890373</v>
      </c>
      <c r="H1636" s="311" t="s">
        <v>85</v>
      </c>
    </row>
    <row r="1637" spans="2:8">
      <c r="B1637" s="293">
        <v>43290</v>
      </c>
      <c r="C1637" s="311" t="s">
        <v>4584</v>
      </c>
      <c r="D1637" s="311" t="s">
        <v>4578</v>
      </c>
      <c r="E1637" s="311" t="s">
        <v>3226</v>
      </c>
      <c r="F1637" s="311" t="s">
        <v>4585</v>
      </c>
      <c r="G1637" s="311">
        <v>5759994</v>
      </c>
      <c r="H1637" s="311" t="s">
        <v>85</v>
      </c>
    </row>
    <row r="1638" spans="2:8">
      <c r="B1638" s="293">
        <v>43287</v>
      </c>
      <c r="C1638" s="311" t="s">
        <v>4586</v>
      </c>
      <c r="D1638" s="311" t="s">
        <v>4580</v>
      </c>
      <c r="E1638" s="311" t="s">
        <v>4570</v>
      </c>
      <c r="F1638" s="311" t="s">
        <v>4587</v>
      </c>
      <c r="G1638" s="311">
        <v>10642270</v>
      </c>
      <c r="H1638" s="311" t="s">
        <v>85</v>
      </c>
    </row>
    <row r="1639" spans="2:8">
      <c r="B1639" s="293">
        <v>43286</v>
      </c>
      <c r="C1639" s="311" t="s">
        <v>4588</v>
      </c>
      <c r="D1639" s="311" t="s">
        <v>4018</v>
      </c>
      <c r="E1639" s="311" t="s">
        <v>4589</v>
      </c>
      <c r="F1639" s="311" t="s">
        <v>4590</v>
      </c>
      <c r="G1639" s="311">
        <v>4155312</v>
      </c>
      <c r="H1639" s="311" t="s">
        <v>85</v>
      </c>
    </row>
    <row r="1640" spans="2:8">
      <c r="B1640" s="293">
        <v>43285</v>
      </c>
      <c r="C1640" s="311" t="s">
        <v>4567</v>
      </c>
      <c r="D1640" s="311" t="s">
        <v>4557</v>
      </c>
      <c r="E1640" s="311" t="s">
        <v>4591</v>
      </c>
      <c r="F1640" s="311" t="s">
        <v>4592</v>
      </c>
      <c r="G1640" s="311">
        <v>11418056</v>
      </c>
      <c r="H1640" s="311" t="s">
        <v>85</v>
      </c>
    </row>
    <row r="1641" spans="2:8">
      <c r="B1641" s="293">
        <v>43284</v>
      </c>
      <c r="C1641" s="311" t="s">
        <v>3961</v>
      </c>
      <c r="D1641" s="311" t="s">
        <v>3261</v>
      </c>
      <c r="E1641" s="311" t="s">
        <v>3227</v>
      </c>
      <c r="F1641" s="311" t="s">
        <v>4424</v>
      </c>
      <c r="G1641" s="311">
        <v>7506727</v>
      </c>
      <c r="H1641" s="311" t="s">
        <v>85</v>
      </c>
    </row>
    <row r="1642" spans="2:8">
      <c r="B1642" s="293">
        <v>43283</v>
      </c>
      <c r="C1642" s="311" t="s">
        <v>4541</v>
      </c>
      <c r="D1642" s="311" t="s">
        <v>4593</v>
      </c>
      <c r="E1642" s="311" t="s">
        <v>4017</v>
      </c>
      <c r="F1642" s="311" t="s">
        <v>3132</v>
      </c>
      <c r="G1642" s="311">
        <v>15954402</v>
      </c>
      <c r="H1642" s="311" t="s">
        <v>85</v>
      </c>
    </row>
    <row r="1643" spans="2:8">
      <c r="B1643" s="293">
        <v>43280</v>
      </c>
      <c r="C1643" s="311" t="s">
        <v>3957</v>
      </c>
      <c r="D1643" s="311" t="s">
        <v>4214</v>
      </c>
      <c r="E1643" s="311" t="s">
        <v>4594</v>
      </c>
      <c r="F1643" s="311" t="s">
        <v>4080</v>
      </c>
      <c r="G1643" s="311">
        <v>6659236</v>
      </c>
      <c r="H1643" s="311" t="s">
        <v>85</v>
      </c>
    </row>
    <row r="1644" spans="2:8">
      <c r="B1644" s="293">
        <v>43279</v>
      </c>
      <c r="C1644" s="311" t="s">
        <v>3956</v>
      </c>
      <c r="D1644" s="311" t="s">
        <v>4057</v>
      </c>
      <c r="E1644" s="311" t="s">
        <v>4595</v>
      </c>
      <c r="F1644" s="311" t="s">
        <v>4066</v>
      </c>
      <c r="G1644" s="311">
        <v>15010362</v>
      </c>
      <c r="H1644" s="311" t="s">
        <v>85</v>
      </c>
    </row>
    <row r="1645" spans="2:8">
      <c r="B1645" s="293">
        <v>43278</v>
      </c>
      <c r="C1645" s="311" t="s">
        <v>4559</v>
      </c>
      <c r="D1645" s="311" t="s">
        <v>4559</v>
      </c>
      <c r="E1645" s="311" t="s">
        <v>3227</v>
      </c>
      <c r="F1645" s="311" t="s">
        <v>4596</v>
      </c>
      <c r="G1645" s="311">
        <v>7083915</v>
      </c>
      <c r="H1645" s="311" t="s">
        <v>85</v>
      </c>
    </row>
    <row r="1646" spans="2:8">
      <c r="B1646" s="293">
        <v>43277</v>
      </c>
      <c r="C1646" s="311" t="s">
        <v>4597</v>
      </c>
      <c r="D1646" s="311" t="s">
        <v>3142</v>
      </c>
      <c r="E1646" s="311" t="s">
        <v>3132</v>
      </c>
      <c r="F1646" s="311" t="s">
        <v>3954</v>
      </c>
      <c r="G1646" s="311">
        <v>6173371</v>
      </c>
      <c r="H1646" s="311" t="s">
        <v>85</v>
      </c>
    </row>
    <row r="1647" spans="2:8">
      <c r="B1647" s="293">
        <v>43276</v>
      </c>
      <c r="C1647" s="311" t="s">
        <v>4261</v>
      </c>
      <c r="D1647" s="311" t="s">
        <v>3146</v>
      </c>
      <c r="E1647" s="311" t="s">
        <v>4569</v>
      </c>
      <c r="F1647" s="311" t="s">
        <v>4041</v>
      </c>
      <c r="G1647" s="311">
        <v>8198617</v>
      </c>
      <c r="H1647" s="311" t="s">
        <v>85</v>
      </c>
    </row>
    <row r="1648" spans="2:8">
      <c r="B1648" s="293">
        <v>43273</v>
      </c>
      <c r="C1648" s="311" t="s">
        <v>4424</v>
      </c>
      <c r="D1648" s="311" t="s">
        <v>4598</v>
      </c>
      <c r="E1648" s="311" t="s">
        <v>3237</v>
      </c>
      <c r="F1648" s="311" t="s">
        <v>4258</v>
      </c>
      <c r="G1648" s="311">
        <v>5141889</v>
      </c>
      <c r="H1648" s="311" t="s">
        <v>85</v>
      </c>
    </row>
    <row r="1649" spans="2:8">
      <c r="B1649" s="293">
        <v>43272</v>
      </c>
      <c r="C1649" s="311" t="s">
        <v>3146</v>
      </c>
      <c r="D1649" s="311" t="s">
        <v>3146</v>
      </c>
      <c r="E1649" s="311" t="s">
        <v>3940</v>
      </c>
      <c r="F1649" s="311" t="s">
        <v>4566</v>
      </c>
      <c r="G1649" s="311">
        <v>9600354</v>
      </c>
      <c r="H1649" s="311" t="s">
        <v>85</v>
      </c>
    </row>
    <row r="1650" spans="2:8">
      <c r="B1650" s="293">
        <v>43271</v>
      </c>
      <c r="C1650" s="311" t="s">
        <v>4550</v>
      </c>
      <c r="D1650" s="311" t="s">
        <v>3146</v>
      </c>
      <c r="E1650" s="311" t="s">
        <v>4565</v>
      </c>
      <c r="F1650" s="311" t="s">
        <v>4261</v>
      </c>
      <c r="G1650" s="311">
        <v>7262452</v>
      </c>
      <c r="H1650" s="311" t="s">
        <v>85</v>
      </c>
    </row>
    <row r="1651" spans="2:8">
      <c r="B1651" s="293">
        <v>43270</v>
      </c>
      <c r="C1651" s="311" t="s">
        <v>3109</v>
      </c>
      <c r="D1651" s="311" t="s">
        <v>3109</v>
      </c>
      <c r="E1651" s="311" t="s">
        <v>4075</v>
      </c>
      <c r="F1651" s="311" t="s">
        <v>4545</v>
      </c>
      <c r="G1651" s="311">
        <v>5222522</v>
      </c>
      <c r="H1651" s="311" t="s">
        <v>85</v>
      </c>
    </row>
    <row r="1652" spans="2:8">
      <c r="B1652" s="293">
        <v>43269</v>
      </c>
      <c r="C1652" s="311" t="s">
        <v>4554</v>
      </c>
      <c r="D1652" s="311" t="s">
        <v>4425</v>
      </c>
      <c r="E1652" s="311" t="s">
        <v>4565</v>
      </c>
      <c r="F1652" s="311" t="s">
        <v>3113</v>
      </c>
      <c r="G1652" s="311">
        <v>2289944</v>
      </c>
      <c r="H1652" s="311" t="s">
        <v>85</v>
      </c>
    </row>
    <row r="1653" spans="2:8">
      <c r="B1653" s="293">
        <v>43266</v>
      </c>
      <c r="C1653" s="311" t="s">
        <v>4268</v>
      </c>
      <c r="D1653" s="311" t="s">
        <v>4599</v>
      </c>
      <c r="E1653" s="311" t="s">
        <v>3238</v>
      </c>
      <c r="F1653" s="311" t="s">
        <v>4600</v>
      </c>
      <c r="G1653" s="311">
        <v>10800649</v>
      </c>
      <c r="H1653" s="311" t="s">
        <v>85</v>
      </c>
    </row>
    <row r="1654" spans="2:8">
      <c r="B1654" s="293">
        <v>43265</v>
      </c>
      <c r="C1654" s="311" t="s">
        <v>4601</v>
      </c>
      <c r="D1654" s="311" t="s">
        <v>4601</v>
      </c>
      <c r="E1654" s="311" t="s">
        <v>4539</v>
      </c>
      <c r="F1654" s="311" t="s">
        <v>3025</v>
      </c>
      <c r="G1654" s="311">
        <v>6200254</v>
      </c>
      <c r="H1654" s="311" t="s">
        <v>85</v>
      </c>
    </row>
    <row r="1655" spans="2:8">
      <c r="B1655" s="293">
        <v>43264</v>
      </c>
      <c r="C1655" s="311" t="s">
        <v>4602</v>
      </c>
      <c r="D1655" s="311" t="s">
        <v>4200</v>
      </c>
      <c r="E1655" s="311" t="s">
        <v>4603</v>
      </c>
      <c r="F1655" s="311" t="s">
        <v>4542</v>
      </c>
      <c r="G1655" s="311">
        <v>6527995</v>
      </c>
      <c r="H1655" s="311" t="s">
        <v>85</v>
      </c>
    </row>
    <row r="1656" spans="2:8">
      <c r="B1656" s="293">
        <v>43263</v>
      </c>
      <c r="C1656" s="311" t="s">
        <v>4052</v>
      </c>
      <c r="D1656" s="311" t="s">
        <v>3097</v>
      </c>
      <c r="E1656" s="311" t="s">
        <v>4214</v>
      </c>
      <c r="F1656" s="311" t="s">
        <v>4604</v>
      </c>
      <c r="G1656" s="311">
        <v>3082809</v>
      </c>
      <c r="H1656" s="311" t="s">
        <v>85</v>
      </c>
    </row>
    <row r="1657" spans="2:8">
      <c r="B1657" s="293">
        <v>43262</v>
      </c>
      <c r="C1657" s="311" t="s">
        <v>4602</v>
      </c>
      <c r="D1657" s="311" t="s">
        <v>4605</v>
      </c>
      <c r="E1657" s="311" t="s">
        <v>4442</v>
      </c>
      <c r="F1657" s="311" t="s">
        <v>4466</v>
      </c>
      <c r="G1657" s="311">
        <v>4838494</v>
      </c>
      <c r="H1657" s="311" t="s">
        <v>85</v>
      </c>
    </row>
    <row r="1658" spans="2:8">
      <c r="B1658" s="293">
        <v>43259</v>
      </c>
      <c r="C1658" s="311" t="s">
        <v>4606</v>
      </c>
      <c r="D1658" s="311" t="s">
        <v>4607</v>
      </c>
      <c r="E1658" s="311" t="s">
        <v>3264</v>
      </c>
      <c r="F1658" s="311" t="s">
        <v>4415</v>
      </c>
      <c r="G1658" s="311">
        <v>2199740</v>
      </c>
      <c r="H1658" s="311" t="s">
        <v>85</v>
      </c>
    </row>
    <row r="1659" spans="2:8">
      <c r="B1659" s="293">
        <v>43258</v>
      </c>
      <c r="C1659" s="311" t="s">
        <v>4052</v>
      </c>
      <c r="D1659" s="311" t="s">
        <v>4608</v>
      </c>
      <c r="E1659" s="311" t="s">
        <v>4609</v>
      </c>
      <c r="F1659" s="311" t="s">
        <v>4607</v>
      </c>
      <c r="G1659" s="311">
        <v>4624826</v>
      </c>
      <c r="H1659" s="311" t="s">
        <v>85</v>
      </c>
    </row>
    <row r="1660" spans="2:8">
      <c r="B1660" s="293">
        <v>43257</v>
      </c>
      <c r="C1660" s="311" t="s">
        <v>4198</v>
      </c>
      <c r="D1660" s="311" t="s">
        <v>4610</v>
      </c>
      <c r="E1660" s="311" t="s">
        <v>4542</v>
      </c>
      <c r="F1660" s="311" t="s">
        <v>4607</v>
      </c>
      <c r="G1660" s="311">
        <v>3647491</v>
      </c>
      <c r="H1660" s="311" t="s">
        <v>85</v>
      </c>
    </row>
    <row r="1661" spans="2:8">
      <c r="B1661" s="293">
        <v>43256</v>
      </c>
      <c r="C1661" s="311" t="s">
        <v>4602</v>
      </c>
      <c r="D1661" s="311" t="s">
        <v>3097</v>
      </c>
      <c r="E1661" s="311" t="s">
        <v>4603</v>
      </c>
      <c r="F1661" s="311" t="s">
        <v>4604</v>
      </c>
      <c r="G1661" s="311">
        <v>2369418</v>
      </c>
      <c r="H1661" s="311" t="s">
        <v>85</v>
      </c>
    </row>
    <row r="1662" spans="2:8">
      <c r="B1662" s="293">
        <v>43255</v>
      </c>
      <c r="C1662" s="311" t="s">
        <v>4611</v>
      </c>
      <c r="D1662" s="311" t="s">
        <v>4447</v>
      </c>
      <c r="E1662" s="311" t="s">
        <v>4440</v>
      </c>
      <c r="F1662" s="311" t="s">
        <v>4612</v>
      </c>
      <c r="G1662" s="311">
        <v>5021538</v>
      </c>
      <c r="H1662" s="311" t="s">
        <v>85</v>
      </c>
    </row>
    <row r="1663" spans="2:8">
      <c r="B1663" s="293">
        <v>43252</v>
      </c>
      <c r="C1663" s="311" t="s">
        <v>4613</v>
      </c>
      <c r="D1663" s="311" t="s">
        <v>4613</v>
      </c>
      <c r="E1663" s="311" t="s">
        <v>4614</v>
      </c>
      <c r="F1663" s="311" t="s">
        <v>4537</v>
      </c>
      <c r="G1663" s="311">
        <v>2975864</v>
      </c>
      <c r="H1663" s="311" t="s">
        <v>85</v>
      </c>
    </row>
    <row r="1664" spans="2:8">
      <c r="B1664" s="293">
        <v>43251</v>
      </c>
      <c r="C1664" s="311" t="s">
        <v>2995</v>
      </c>
      <c r="D1664" s="311" t="s">
        <v>4615</v>
      </c>
      <c r="E1664" s="311" t="s">
        <v>3066</v>
      </c>
      <c r="F1664" s="311" t="s">
        <v>4616</v>
      </c>
      <c r="G1664" s="311">
        <v>29432894</v>
      </c>
      <c r="H1664" s="311" t="s">
        <v>85</v>
      </c>
    </row>
    <row r="1665" spans="2:8">
      <c r="B1665" s="293">
        <v>43250</v>
      </c>
      <c r="C1665" s="311" t="s">
        <v>4617</v>
      </c>
      <c r="D1665" s="311" t="s">
        <v>4152</v>
      </c>
      <c r="E1665" s="311" t="s">
        <v>4618</v>
      </c>
      <c r="F1665" s="311" t="s">
        <v>4619</v>
      </c>
      <c r="G1665" s="311">
        <v>5414080</v>
      </c>
      <c r="H1665" s="311" t="s">
        <v>85</v>
      </c>
    </row>
    <row r="1666" spans="2:8">
      <c r="B1666" s="293">
        <v>43249</v>
      </c>
      <c r="C1666" s="311" t="s">
        <v>4620</v>
      </c>
      <c r="D1666" s="311" t="s">
        <v>4242</v>
      </c>
      <c r="E1666" s="311" t="s">
        <v>2997</v>
      </c>
      <c r="F1666" s="311" t="s">
        <v>4621</v>
      </c>
      <c r="G1666" s="311">
        <v>7141778</v>
      </c>
      <c r="H1666" s="311" t="s">
        <v>85</v>
      </c>
    </row>
    <row r="1667" spans="2:8">
      <c r="B1667" s="293">
        <v>43248</v>
      </c>
      <c r="C1667" s="311" t="s">
        <v>3061</v>
      </c>
      <c r="D1667" s="311" t="s">
        <v>4240</v>
      </c>
      <c r="E1667" s="311" t="s">
        <v>4524</v>
      </c>
      <c r="F1667" s="311" t="s">
        <v>4517</v>
      </c>
      <c r="G1667" s="311">
        <v>11540245</v>
      </c>
      <c r="H1667" s="311" t="s">
        <v>85</v>
      </c>
    </row>
    <row r="1668" spans="2:8">
      <c r="B1668" s="293">
        <v>43245</v>
      </c>
      <c r="C1668" s="311" t="s">
        <v>4447</v>
      </c>
      <c r="D1668" s="311" t="s">
        <v>4170</v>
      </c>
      <c r="E1668" s="311" t="s">
        <v>4529</v>
      </c>
      <c r="F1668" s="311" t="s">
        <v>4619</v>
      </c>
      <c r="G1668" s="311">
        <v>7705690</v>
      </c>
      <c r="H1668" s="311" t="s">
        <v>85</v>
      </c>
    </row>
    <row r="1669" spans="2:8">
      <c r="B1669" s="293">
        <v>43244</v>
      </c>
      <c r="C1669" s="311" t="s">
        <v>4163</v>
      </c>
      <c r="D1669" s="311" t="s">
        <v>3046</v>
      </c>
      <c r="E1669" s="311" t="s">
        <v>4622</v>
      </c>
      <c r="F1669" s="311" t="s">
        <v>4623</v>
      </c>
      <c r="G1669" s="311">
        <v>2379879</v>
      </c>
      <c r="H1669" s="311" t="s">
        <v>85</v>
      </c>
    </row>
    <row r="1670" spans="2:8">
      <c r="B1670" s="293">
        <v>43243</v>
      </c>
      <c r="C1670" s="311" t="s">
        <v>4611</v>
      </c>
      <c r="D1670" s="311" t="s">
        <v>3064</v>
      </c>
      <c r="E1670" s="311" t="s">
        <v>2990</v>
      </c>
      <c r="F1670" s="311" t="s">
        <v>3073</v>
      </c>
      <c r="G1670" s="311">
        <v>3475720</v>
      </c>
      <c r="H1670" s="311" t="s">
        <v>85</v>
      </c>
    </row>
    <row r="1671" spans="2:8">
      <c r="B1671" s="293">
        <v>43242</v>
      </c>
      <c r="C1671" s="311" t="s">
        <v>4622</v>
      </c>
      <c r="D1671" s="311" t="s">
        <v>3064</v>
      </c>
      <c r="E1671" s="311" t="s">
        <v>4531</v>
      </c>
      <c r="F1671" s="311" t="s">
        <v>3094</v>
      </c>
      <c r="G1671" s="311">
        <v>4612272</v>
      </c>
      <c r="H1671" s="311" t="s">
        <v>85</v>
      </c>
    </row>
    <row r="1672" spans="2:8">
      <c r="B1672" s="293">
        <v>43241</v>
      </c>
      <c r="C1672" s="311" t="s">
        <v>4624</v>
      </c>
      <c r="D1672" s="311" t="s">
        <v>4625</v>
      </c>
      <c r="E1672" s="311" t="s">
        <v>4626</v>
      </c>
      <c r="F1672" s="311" t="s">
        <v>4618</v>
      </c>
      <c r="G1672" s="311">
        <v>3879174</v>
      </c>
      <c r="H1672" s="311" t="s">
        <v>85</v>
      </c>
    </row>
    <row r="1673" spans="2:8">
      <c r="B1673" s="293">
        <v>43238</v>
      </c>
      <c r="C1673" s="311" t="s">
        <v>4518</v>
      </c>
      <c r="D1673" s="311" t="s">
        <v>4170</v>
      </c>
      <c r="E1673" s="311" t="s">
        <v>4627</v>
      </c>
      <c r="F1673" s="311" t="s">
        <v>4172</v>
      </c>
      <c r="G1673" s="311">
        <v>5496430</v>
      </c>
      <c r="H1673" s="311" t="s">
        <v>85</v>
      </c>
    </row>
    <row r="1674" spans="2:8">
      <c r="B1674" s="293">
        <v>43237</v>
      </c>
      <c r="C1674" s="311" t="s">
        <v>4628</v>
      </c>
      <c r="D1674" s="311" t="s">
        <v>4629</v>
      </c>
      <c r="E1674" s="311" t="s">
        <v>4172</v>
      </c>
      <c r="F1674" s="311" t="s">
        <v>4630</v>
      </c>
      <c r="G1674" s="311">
        <v>6783446</v>
      </c>
      <c r="H1674" s="311" t="s">
        <v>85</v>
      </c>
    </row>
    <row r="1675" spans="2:8">
      <c r="B1675" s="293">
        <v>43236</v>
      </c>
      <c r="C1675" s="311" t="s">
        <v>3078</v>
      </c>
      <c r="D1675" s="311" t="s">
        <v>4631</v>
      </c>
      <c r="E1675" s="311" t="s">
        <v>4474</v>
      </c>
      <c r="F1675" s="311" t="s">
        <v>3107</v>
      </c>
      <c r="G1675" s="311">
        <v>3899072</v>
      </c>
      <c r="H1675" s="311" t="s">
        <v>85</v>
      </c>
    </row>
    <row r="1676" spans="2:8">
      <c r="B1676" s="293">
        <v>43235</v>
      </c>
      <c r="C1676" s="311" t="s">
        <v>4632</v>
      </c>
      <c r="D1676" s="311" t="s">
        <v>4633</v>
      </c>
      <c r="E1676" s="311" t="s">
        <v>4634</v>
      </c>
      <c r="F1676" s="311" t="s">
        <v>4628</v>
      </c>
      <c r="G1676" s="311">
        <v>5782708</v>
      </c>
      <c r="H1676" s="311" t="s">
        <v>85</v>
      </c>
    </row>
    <row r="1677" spans="2:8">
      <c r="B1677" s="293">
        <v>43234</v>
      </c>
      <c r="C1677" s="311" t="s">
        <v>4613</v>
      </c>
      <c r="D1677" s="311" t="s">
        <v>4635</v>
      </c>
      <c r="E1677" s="311" t="s">
        <v>4169</v>
      </c>
      <c r="F1677" s="311" t="s">
        <v>4491</v>
      </c>
      <c r="G1677" s="311">
        <v>7046984</v>
      </c>
      <c r="H1677" s="311" t="s">
        <v>85</v>
      </c>
    </row>
    <row r="1678" spans="2:8">
      <c r="B1678" s="293">
        <v>43231</v>
      </c>
      <c r="C1678" s="311" t="s">
        <v>4636</v>
      </c>
      <c r="D1678" s="311" t="s">
        <v>4632</v>
      </c>
      <c r="E1678" s="311" t="s">
        <v>3106</v>
      </c>
      <c r="F1678" s="311" t="s">
        <v>4637</v>
      </c>
      <c r="G1678" s="311">
        <v>15561708</v>
      </c>
      <c r="H1678" s="311" t="s">
        <v>85</v>
      </c>
    </row>
    <row r="1679" spans="2:8">
      <c r="B1679" s="293">
        <v>43230</v>
      </c>
      <c r="C1679" s="311" t="s">
        <v>3075</v>
      </c>
      <c r="D1679" s="311" t="s">
        <v>4631</v>
      </c>
      <c r="E1679" s="311" t="s">
        <v>4638</v>
      </c>
      <c r="F1679" s="311" t="s">
        <v>4474</v>
      </c>
      <c r="G1679" s="311">
        <v>9844190</v>
      </c>
      <c r="H1679" s="311" t="s">
        <v>85</v>
      </c>
    </row>
    <row r="1680" spans="2:8">
      <c r="B1680" s="293">
        <v>43229</v>
      </c>
      <c r="C1680" s="311" t="s">
        <v>3078</v>
      </c>
      <c r="D1680" s="311" t="s">
        <v>4639</v>
      </c>
      <c r="E1680" s="311" t="s">
        <v>4148</v>
      </c>
      <c r="F1680" s="311" t="s">
        <v>4183</v>
      </c>
      <c r="G1680" s="311">
        <v>10928712</v>
      </c>
      <c r="H1680" s="311" t="s">
        <v>85</v>
      </c>
    </row>
    <row r="1681" spans="2:8">
      <c r="B1681" s="293">
        <v>43228</v>
      </c>
      <c r="C1681" s="311" t="s">
        <v>4469</v>
      </c>
      <c r="D1681" s="311" t="s">
        <v>4513</v>
      </c>
      <c r="E1681" s="311" t="s">
        <v>4632</v>
      </c>
      <c r="F1681" s="311" t="s">
        <v>3075</v>
      </c>
      <c r="G1681" s="311">
        <v>3453937</v>
      </c>
      <c r="H1681" s="311" t="s">
        <v>85</v>
      </c>
    </row>
    <row r="1682" spans="2:8">
      <c r="B1682" s="293">
        <v>43227</v>
      </c>
      <c r="C1682" s="311" t="s">
        <v>4640</v>
      </c>
      <c r="D1682" s="311" t="s">
        <v>4641</v>
      </c>
      <c r="E1682" s="311" t="s">
        <v>3107</v>
      </c>
      <c r="F1682" s="311" t="s">
        <v>4520</v>
      </c>
      <c r="G1682" s="311">
        <v>5823535</v>
      </c>
      <c r="H1682" s="311" t="s">
        <v>85</v>
      </c>
    </row>
    <row r="1683" spans="2:8">
      <c r="B1683" s="293">
        <v>43224</v>
      </c>
      <c r="C1683" s="311" t="s">
        <v>4642</v>
      </c>
      <c r="D1683" s="311" t="s">
        <v>4642</v>
      </c>
      <c r="E1683" s="311" t="s">
        <v>4643</v>
      </c>
      <c r="F1683" s="311" t="s">
        <v>4237</v>
      </c>
      <c r="G1683" s="311">
        <v>3371295</v>
      </c>
      <c r="H1683" s="311" t="s">
        <v>85</v>
      </c>
    </row>
    <row r="1684" spans="2:8">
      <c r="B1684" s="293">
        <v>43223</v>
      </c>
      <c r="C1684" s="311" t="s">
        <v>4525</v>
      </c>
      <c r="D1684" s="311" t="s">
        <v>4644</v>
      </c>
      <c r="E1684" s="311" t="s">
        <v>4645</v>
      </c>
      <c r="F1684" s="311" t="s">
        <v>4646</v>
      </c>
      <c r="G1684" s="311">
        <v>3549040</v>
      </c>
      <c r="H1684" s="311" t="s">
        <v>85</v>
      </c>
    </row>
    <row r="1685" spans="2:8">
      <c r="B1685" s="293">
        <v>43222</v>
      </c>
      <c r="C1685" s="311" t="s">
        <v>4647</v>
      </c>
      <c r="D1685" s="311" t="s">
        <v>4647</v>
      </c>
      <c r="E1685" s="311" t="s">
        <v>4648</v>
      </c>
      <c r="F1685" s="311" t="s">
        <v>4183</v>
      </c>
      <c r="G1685" s="311">
        <v>2610385</v>
      </c>
      <c r="H1685" s="311" t="s">
        <v>85</v>
      </c>
    </row>
    <row r="1686" spans="2:8">
      <c r="B1686" s="293">
        <v>43220</v>
      </c>
      <c r="C1686" s="311" t="s">
        <v>3077</v>
      </c>
      <c r="D1686" s="311" t="s">
        <v>4649</v>
      </c>
      <c r="E1686" s="311" t="s">
        <v>4648</v>
      </c>
      <c r="F1686" s="311" t="s">
        <v>4481</v>
      </c>
      <c r="G1686" s="311">
        <v>2290147</v>
      </c>
      <c r="H1686" s="311" t="s">
        <v>85</v>
      </c>
    </row>
    <row r="1687" spans="2:8">
      <c r="B1687" s="293">
        <v>43217</v>
      </c>
      <c r="C1687" s="311" t="s">
        <v>4650</v>
      </c>
      <c r="D1687" s="311" t="s">
        <v>4647</v>
      </c>
      <c r="E1687" s="311" t="s">
        <v>4242</v>
      </c>
      <c r="F1687" s="311" t="s">
        <v>4525</v>
      </c>
      <c r="G1687" s="311">
        <v>9327048</v>
      </c>
      <c r="H1687" s="311" t="s">
        <v>85</v>
      </c>
    </row>
    <row r="1688" spans="2:8">
      <c r="B1688" s="293">
        <v>43216</v>
      </c>
      <c r="C1688" s="311" t="s">
        <v>4233</v>
      </c>
      <c r="D1688" s="311" t="s">
        <v>4651</v>
      </c>
      <c r="E1688" s="311" t="s">
        <v>4652</v>
      </c>
      <c r="F1688" s="311" t="s">
        <v>4513</v>
      </c>
      <c r="G1688" s="311">
        <v>5347538</v>
      </c>
      <c r="H1688" s="311" t="s">
        <v>85</v>
      </c>
    </row>
    <row r="1689" spans="2:8">
      <c r="B1689" s="293">
        <v>43215</v>
      </c>
      <c r="C1689" s="311" t="s">
        <v>4522</v>
      </c>
      <c r="D1689" s="311" t="s">
        <v>4236</v>
      </c>
      <c r="E1689" s="311" t="s">
        <v>4519</v>
      </c>
      <c r="F1689" s="311" t="s">
        <v>4653</v>
      </c>
      <c r="G1689" s="311">
        <v>5424140</v>
      </c>
      <c r="H1689" s="311" t="s">
        <v>85</v>
      </c>
    </row>
    <row r="1690" spans="2:8">
      <c r="B1690" s="293">
        <v>43214</v>
      </c>
      <c r="C1690" s="311" t="s">
        <v>4654</v>
      </c>
      <c r="D1690" s="311" t="s">
        <v>4655</v>
      </c>
      <c r="E1690" s="311" t="s">
        <v>4656</v>
      </c>
      <c r="F1690" s="311" t="s">
        <v>4236</v>
      </c>
      <c r="G1690" s="311">
        <v>2003576</v>
      </c>
      <c r="H1690" s="311" t="s">
        <v>85</v>
      </c>
    </row>
    <row r="1691" spans="2:8">
      <c r="B1691" s="293">
        <v>43213</v>
      </c>
      <c r="C1691" s="311" t="s">
        <v>4657</v>
      </c>
      <c r="D1691" s="311" t="s">
        <v>4658</v>
      </c>
      <c r="E1691" s="311" t="s">
        <v>4649</v>
      </c>
      <c r="F1691" s="311" t="s">
        <v>4659</v>
      </c>
      <c r="G1691" s="311">
        <v>3569025</v>
      </c>
      <c r="H1691" s="311" t="s">
        <v>85</v>
      </c>
    </row>
    <row r="1692" spans="2:8">
      <c r="B1692" s="293">
        <v>43210</v>
      </c>
      <c r="C1692" s="311" t="s">
        <v>4660</v>
      </c>
      <c r="D1692" s="311" t="s">
        <v>4660</v>
      </c>
      <c r="E1692" s="311" t="s">
        <v>4661</v>
      </c>
      <c r="F1692" s="311" t="s">
        <v>4139</v>
      </c>
      <c r="G1692" s="311">
        <v>3495886</v>
      </c>
      <c r="H1692" s="311" t="s">
        <v>85</v>
      </c>
    </row>
    <row r="1693" spans="2:8">
      <c r="B1693" s="293">
        <v>43209</v>
      </c>
      <c r="C1693" s="311" t="s">
        <v>4662</v>
      </c>
      <c r="D1693" s="311" t="s">
        <v>4663</v>
      </c>
      <c r="E1693" s="311" t="s">
        <v>4664</v>
      </c>
      <c r="F1693" s="311" t="s">
        <v>4665</v>
      </c>
      <c r="G1693" s="311">
        <v>3141238</v>
      </c>
      <c r="H1693" s="311" t="s">
        <v>85</v>
      </c>
    </row>
    <row r="1694" spans="2:8">
      <c r="B1694" s="293">
        <v>43208</v>
      </c>
      <c r="C1694" s="311" t="s">
        <v>4666</v>
      </c>
      <c r="D1694" s="311" t="s">
        <v>4667</v>
      </c>
      <c r="E1694" s="311" t="s">
        <v>4668</v>
      </c>
      <c r="F1694" s="311" t="s">
        <v>4669</v>
      </c>
      <c r="G1694" s="311">
        <v>4948994</v>
      </c>
      <c r="H1694" s="311" t="s">
        <v>85</v>
      </c>
    </row>
    <row r="1695" spans="2:8">
      <c r="B1695" s="293">
        <v>43207</v>
      </c>
      <c r="C1695" s="311" t="s">
        <v>4670</v>
      </c>
      <c r="D1695" s="311" t="s">
        <v>4671</v>
      </c>
      <c r="E1695" s="311" t="s">
        <v>4146</v>
      </c>
      <c r="F1695" s="311" t="s">
        <v>4672</v>
      </c>
      <c r="G1695" s="311">
        <v>6699236</v>
      </c>
      <c r="H1695" s="311" t="s">
        <v>85</v>
      </c>
    </row>
    <row r="1696" spans="2:8">
      <c r="B1696" s="293">
        <v>43206</v>
      </c>
      <c r="C1696" s="311" t="s">
        <v>4174</v>
      </c>
      <c r="D1696" s="311" t="s">
        <v>4673</v>
      </c>
      <c r="E1696" s="311" t="s">
        <v>4174</v>
      </c>
      <c r="F1696" s="311" t="s">
        <v>4146</v>
      </c>
      <c r="G1696" s="311">
        <v>3694548</v>
      </c>
      <c r="H1696" s="311" t="s">
        <v>85</v>
      </c>
    </row>
    <row r="1697" spans="2:8">
      <c r="B1697" s="293">
        <v>43203</v>
      </c>
      <c r="C1697" s="311" t="s">
        <v>4174</v>
      </c>
      <c r="D1697" s="311" t="s">
        <v>4631</v>
      </c>
      <c r="E1697" s="311" t="s">
        <v>4226</v>
      </c>
      <c r="F1697" s="311" t="s">
        <v>4241</v>
      </c>
      <c r="G1697" s="311">
        <v>3483164</v>
      </c>
      <c r="H1697" s="311" t="s">
        <v>85</v>
      </c>
    </row>
    <row r="1698" spans="2:8">
      <c r="B1698" s="293">
        <v>43202</v>
      </c>
      <c r="C1698" s="311" t="s">
        <v>4170</v>
      </c>
      <c r="D1698" s="311" t="s">
        <v>4240</v>
      </c>
      <c r="E1698" s="311" t="s">
        <v>4674</v>
      </c>
      <c r="F1698" s="311" t="s">
        <v>4519</v>
      </c>
      <c r="G1698" s="311">
        <v>6867020</v>
      </c>
      <c r="H1698" s="311" t="s">
        <v>85</v>
      </c>
    </row>
    <row r="1699" spans="2:8">
      <c r="B1699" s="293">
        <v>43201</v>
      </c>
      <c r="C1699" s="311" t="s">
        <v>4634</v>
      </c>
      <c r="D1699" s="311" t="s">
        <v>4643</v>
      </c>
      <c r="E1699" s="311" t="s">
        <v>4517</v>
      </c>
      <c r="F1699" s="311" t="s">
        <v>4474</v>
      </c>
      <c r="G1699" s="311">
        <v>6787894</v>
      </c>
      <c r="H1699" s="311" t="s">
        <v>85</v>
      </c>
    </row>
    <row r="1700" spans="2:8">
      <c r="B1700" s="293">
        <v>43200</v>
      </c>
      <c r="C1700" s="311" t="s">
        <v>4148</v>
      </c>
      <c r="D1700" s="311" t="s">
        <v>4183</v>
      </c>
      <c r="E1700" s="311" t="s">
        <v>4158</v>
      </c>
      <c r="F1700" s="311" t="s">
        <v>4194</v>
      </c>
      <c r="G1700" s="311">
        <v>2607237</v>
      </c>
      <c r="H1700" s="311" t="s">
        <v>85</v>
      </c>
    </row>
    <row r="1701" spans="2:8">
      <c r="B1701" s="293">
        <v>43199</v>
      </c>
      <c r="C1701" s="311" t="s">
        <v>3083</v>
      </c>
      <c r="D1701" s="311" t="s">
        <v>4615</v>
      </c>
      <c r="E1701" s="311" t="s">
        <v>3087</v>
      </c>
      <c r="F1701" s="311" t="s">
        <v>3081</v>
      </c>
      <c r="G1701" s="311">
        <v>3930802</v>
      </c>
      <c r="H1701" s="311" t="s">
        <v>85</v>
      </c>
    </row>
    <row r="1702" spans="2:8">
      <c r="B1702" s="293">
        <v>43196</v>
      </c>
      <c r="C1702" s="311" t="s">
        <v>4194</v>
      </c>
      <c r="D1702" s="311" t="s">
        <v>3107</v>
      </c>
      <c r="E1702" s="311" t="s">
        <v>4154</v>
      </c>
      <c r="F1702" s="311" t="s">
        <v>4155</v>
      </c>
      <c r="G1702" s="311">
        <v>3134724</v>
      </c>
      <c r="H1702" s="311" t="s">
        <v>85</v>
      </c>
    </row>
    <row r="1703" spans="2:8">
      <c r="B1703" s="293">
        <v>43195</v>
      </c>
      <c r="C1703" s="311" t="s">
        <v>4675</v>
      </c>
      <c r="D1703" s="311" t="s">
        <v>4676</v>
      </c>
      <c r="E1703" s="311" t="s">
        <v>2987</v>
      </c>
      <c r="F1703" s="311" t="s">
        <v>4677</v>
      </c>
      <c r="G1703" s="311">
        <v>3916746</v>
      </c>
      <c r="H1703" s="311" t="s">
        <v>85</v>
      </c>
    </row>
    <row r="1704" spans="2:8">
      <c r="B1704" s="293">
        <v>43194</v>
      </c>
      <c r="C1704" s="311" t="s">
        <v>4226</v>
      </c>
      <c r="D1704" s="311" t="s">
        <v>4678</v>
      </c>
      <c r="E1704" s="311" t="s">
        <v>2995</v>
      </c>
      <c r="F1704" s="311" t="s">
        <v>3073</v>
      </c>
      <c r="G1704" s="311">
        <v>3998232</v>
      </c>
      <c r="H1704" s="311" t="s">
        <v>85</v>
      </c>
    </row>
    <row r="1705" spans="2:8">
      <c r="B1705" s="293">
        <v>43193</v>
      </c>
      <c r="C1705" s="311" t="s">
        <v>4679</v>
      </c>
      <c r="D1705" s="311" t="s">
        <v>4234</v>
      </c>
      <c r="E1705" s="311" t="s">
        <v>4680</v>
      </c>
      <c r="F1705" s="311" t="s">
        <v>4678</v>
      </c>
      <c r="G1705" s="311">
        <v>4460793</v>
      </c>
      <c r="H1705" s="311" t="s">
        <v>85</v>
      </c>
    </row>
    <row r="1706" spans="2:8">
      <c r="B1706" s="293">
        <v>43192</v>
      </c>
      <c r="C1706" s="311" t="s">
        <v>4148</v>
      </c>
      <c r="D1706" s="311" t="s">
        <v>4681</v>
      </c>
      <c r="E1706" s="311" t="s">
        <v>4170</v>
      </c>
      <c r="F1706" s="311" t="s">
        <v>4183</v>
      </c>
      <c r="G1706" s="311">
        <v>3367125</v>
      </c>
      <c r="H1706" s="311" t="s">
        <v>85</v>
      </c>
    </row>
    <row r="1707" spans="2:8">
      <c r="B1707" s="293">
        <v>43187</v>
      </c>
      <c r="C1707" s="311" t="s">
        <v>4195</v>
      </c>
      <c r="D1707" s="311" t="s">
        <v>4682</v>
      </c>
      <c r="E1707" s="311" t="s">
        <v>2982</v>
      </c>
      <c r="F1707" s="311" t="s">
        <v>4526</v>
      </c>
      <c r="G1707" s="311">
        <v>10138818</v>
      </c>
      <c r="H1707" s="311" t="s">
        <v>85</v>
      </c>
    </row>
    <row r="1708" spans="2:8">
      <c r="B1708" s="293">
        <v>43186</v>
      </c>
      <c r="C1708" s="311" t="s">
        <v>4632</v>
      </c>
      <c r="D1708" s="311" t="s">
        <v>4506</v>
      </c>
      <c r="E1708" s="311" t="s">
        <v>3087</v>
      </c>
      <c r="F1708" s="311" t="s">
        <v>4469</v>
      </c>
      <c r="G1708" s="311">
        <v>4195293</v>
      </c>
      <c r="H1708" s="311" t="s">
        <v>85</v>
      </c>
    </row>
    <row r="1709" spans="2:8">
      <c r="B1709" s="293">
        <v>43185</v>
      </c>
      <c r="C1709" s="311" t="s">
        <v>4683</v>
      </c>
      <c r="D1709" s="311" t="s">
        <v>4682</v>
      </c>
      <c r="E1709" s="311" t="s">
        <v>4684</v>
      </c>
      <c r="F1709" s="311" t="s">
        <v>4240</v>
      </c>
      <c r="G1709" s="311">
        <v>6600055</v>
      </c>
      <c r="H1709" s="311" t="s">
        <v>85</v>
      </c>
    </row>
    <row r="1710" spans="2:8">
      <c r="B1710" s="293">
        <v>43182</v>
      </c>
      <c r="C1710" s="311" t="s">
        <v>4150</v>
      </c>
      <c r="D1710" s="311" t="s">
        <v>4685</v>
      </c>
      <c r="E1710" s="311" t="s">
        <v>4512</v>
      </c>
      <c r="F1710" s="311" t="s">
        <v>4645</v>
      </c>
      <c r="G1710" s="311">
        <v>10827793</v>
      </c>
      <c r="H1710" s="311" t="s">
        <v>85</v>
      </c>
    </row>
    <row r="1711" spans="2:8">
      <c r="B1711" s="293">
        <v>43181</v>
      </c>
      <c r="C1711" s="311" t="s">
        <v>3083</v>
      </c>
      <c r="D1711" s="311" t="s">
        <v>3077</v>
      </c>
      <c r="E1711" s="311" t="s">
        <v>4474</v>
      </c>
      <c r="F1711" s="311" t="s">
        <v>4241</v>
      </c>
      <c r="G1711" s="311">
        <v>4472313</v>
      </c>
      <c r="H1711" s="311" t="s">
        <v>85</v>
      </c>
    </row>
    <row r="1712" spans="2:8">
      <c r="B1712" s="293">
        <v>43180</v>
      </c>
      <c r="C1712" s="311" t="s">
        <v>4613</v>
      </c>
      <c r="D1712" s="311" t="s">
        <v>4681</v>
      </c>
      <c r="E1712" s="311" t="s">
        <v>4686</v>
      </c>
      <c r="F1712" s="311" t="s">
        <v>4687</v>
      </c>
      <c r="G1712" s="311">
        <v>6866022</v>
      </c>
      <c r="H1712" s="311" t="s">
        <v>85</v>
      </c>
    </row>
    <row r="1713" spans="2:8">
      <c r="B1713" s="293">
        <v>43179</v>
      </c>
      <c r="C1713" s="311" t="s">
        <v>3076</v>
      </c>
      <c r="D1713" s="311" t="s">
        <v>4688</v>
      </c>
      <c r="E1713" s="311" t="s">
        <v>3047</v>
      </c>
      <c r="F1713" s="311" t="s">
        <v>3076</v>
      </c>
      <c r="G1713" s="311">
        <v>3780434</v>
      </c>
      <c r="H1713" s="311" t="s">
        <v>85</v>
      </c>
    </row>
    <row r="1714" spans="2:8">
      <c r="B1714" s="293">
        <v>43178</v>
      </c>
      <c r="C1714" s="311" t="s">
        <v>4535</v>
      </c>
      <c r="D1714" s="311" t="s">
        <v>4178</v>
      </c>
      <c r="E1714" s="311" t="s">
        <v>4104</v>
      </c>
      <c r="F1714" s="311" t="s">
        <v>4675</v>
      </c>
      <c r="G1714" s="311">
        <v>6026004</v>
      </c>
      <c r="H1714" s="311" t="s">
        <v>85</v>
      </c>
    </row>
    <row r="1715" spans="2:8">
      <c r="B1715" s="293">
        <v>43175</v>
      </c>
      <c r="C1715" s="311" t="s">
        <v>3046</v>
      </c>
      <c r="D1715" s="311" t="s">
        <v>4155</v>
      </c>
      <c r="E1715" s="311" t="s">
        <v>4104</v>
      </c>
      <c r="F1715" s="311" t="s">
        <v>2988</v>
      </c>
      <c r="G1715" s="311">
        <v>14854449</v>
      </c>
      <c r="H1715" s="311" t="s">
        <v>85</v>
      </c>
    </row>
    <row r="1716" spans="2:8">
      <c r="B1716" s="293">
        <v>43174</v>
      </c>
      <c r="C1716" s="311" t="s">
        <v>3083</v>
      </c>
      <c r="D1716" s="311" t="s">
        <v>4689</v>
      </c>
      <c r="E1716" s="311" t="s">
        <v>4688</v>
      </c>
      <c r="F1716" s="311" t="s">
        <v>4148</v>
      </c>
      <c r="G1716" s="311">
        <v>4383296</v>
      </c>
      <c r="H1716" s="311" t="s">
        <v>85</v>
      </c>
    </row>
    <row r="1717" spans="2:8">
      <c r="B1717" s="293">
        <v>43173</v>
      </c>
      <c r="C1717" s="311" t="s">
        <v>4634</v>
      </c>
      <c r="D1717" s="311" t="s">
        <v>4689</v>
      </c>
      <c r="E1717" s="311" t="s">
        <v>4158</v>
      </c>
      <c r="F1717" s="311" t="s">
        <v>4526</v>
      </c>
      <c r="G1717" s="311">
        <v>4448883</v>
      </c>
      <c r="H1717" s="311" t="s">
        <v>85</v>
      </c>
    </row>
    <row r="1718" spans="2:8">
      <c r="B1718" s="293">
        <v>43172</v>
      </c>
      <c r="C1718" s="311" t="s">
        <v>4242</v>
      </c>
      <c r="D1718" s="311" t="s">
        <v>4525</v>
      </c>
      <c r="E1718" s="311" t="s">
        <v>4688</v>
      </c>
      <c r="F1718" s="311" t="s">
        <v>4242</v>
      </c>
      <c r="G1718" s="311">
        <v>3752316</v>
      </c>
      <c r="H1718" s="311" t="s">
        <v>85</v>
      </c>
    </row>
    <row r="1719" spans="2:8">
      <c r="B1719" s="293">
        <v>43171</v>
      </c>
      <c r="C1719" s="311" t="s">
        <v>4611</v>
      </c>
      <c r="D1719" s="311" t="s">
        <v>4647</v>
      </c>
      <c r="E1719" s="311" t="s">
        <v>3066</v>
      </c>
      <c r="F1719" s="311" t="s">
        <v>4640</v>
      </c>
      <c r="G1719" s="311">
        <v>3493401</v>
      </c>
      <c r="H1719" s="311" t="s">
        <v>85</v>
      </c>
    </row>
    <row r="1720" spans="2:8">
      <c r="B1720" s="293">
        <v>43168</v>
      </c>
      <c r="C1720" s="311" t="s">
        <v>4224</v>
      </c>
      <c r="D1720" s="311" t="s">
        <v>4619</v>
      </c>
      <c r="E1720" s="311" t="s">
        <v>3097</v>
      </c>
      <c r="F1720" s="311" t="s">
        <v>4618</v>
      </c>
      <c r="G1720" s="311">
        <v>4485285</v>
      </c>
      <c r="H1720" s="311" t="s">
        <v>85</v>
      </c>
    </row>
    <row r="1721" spans="2:8">
      <c r="B1721" s="293">
        <v>43167</v>
      </c>
      <c r="C1721" s="311" t="s">
        <v>4531</v>
      </c>
      <c r="D1721" s="311" t="s">
        <v>4624</v>
      </c>
      <c r="E1721" s="311" t="s">
        <v>4606</v>
      </c>
      <c r="F1721" s="311" t="s">
        <v>4619</v>
      </c>
      <c r="G1721" s="311">
        <v>5446693</v>
      </c>
      <c r="H1721" s="311" t="s">
        <v>85</v>
      </c>
    </row>
    <row r="1722" spans="2:8">
      <c r="B1722" s="293">
        <v>43166</v>
      </c>
      <c r="C1722" s="311" t="s">
        <v>4050</v>
      </c>
      <c r="D1722" s="311" t="s">
        <v>2997</v>
      </c>
      <c r="E1722" s="311" t="s">
        <v>4690</v>
      </c>
      <c r="F1722" s="311" t="s">
        <v>4608</v>
      </c>
      <c r="G1722" s="311">
        <v>3130801</v>
      </c>
      <c r="H1722" s="311" t="s">
        <v>85</v>
      </c>
    </row>
    <row r="1723" spans="2:8">
      <c r="B1723" s="293">
        <v>43165</v>
      </c>
      <c r="C1723" s="311" t="s">
        <v>3048</v>
      </c>
      <c r="D1723" s="311" t="s">
        <v>3036</v>
      </c>
      <c r="E1723" s="311" t="s">
        <v>4691</v>
      </c>
      <c r="F1723" s="311" t="s">
        <v>4692</v>
      </c>
      <c r="G1723" s="311">
        <v>6137704</v>
      </c>
      <c r="H1723" s="311" t="s">
        <v>85</v>
      </c>
    </row>
    <row r="1724" spans="2:8">
      <c r="B1724" s="293">
        <v>43164</v>
      </c>
      <c r="C1724" s="311" t="s">
        <v>4602</v>
      </c>
      <c r="D1724" s="311" t="s">
        <v>4224</v>
      </c>
      <c r="E1724" s="311" t="s">
        <v>4693</v>
      </c>
      <c r="F1724" s="311" t="s">
        <v>4694</v>
      </c>
      <c r="G1724" s="311">
        <v>3945470</v>
      </c>
      <c r="H1724" s="311" t="s">
        <v>85</v>
      </c>
    </row>
    <row r="1725" spans="2:8">
      <c r="B1725" s="293">
        <v>43160</v>
      </c>
      <c r="C1725" s="311" t="s">
        <v>4614</v>
      </c>
      <c r="D1725" s="311" t="s">
        <v>3039</v>
      </c>
      <c r="E1725" s="311" t="s">
        <v>4052</v>
      </c>
      <c r="F1725" s="311" t="s">
        <v>4050</v>
      </c>
      <c r="G1725" s="311">
        <v>2576112</v>
      </c>
      <c r="H1725" s="311" t="s">
        <v>85</v>
      </c>
    </row>
    <row r="1726" spans="2:8">
      <c r="B1726" s="293">
        <v>43159</v>
      </c>
      <c r="C1726" s="311" t="s">
        <v>4531</v>
      </c>
      <c r="D1726" s="311" t="s">
        <v>4695</v>
      </c>
      <c r="E1726" s="311" t="s">
        <v>3097</v>
      </c>
      <c r="F1726" s="311" t="s">
        <v>3042</v>
      </c>
      <c r="G1726" s="311">
        <v>5257828</v>
      </c>
      <c r="H1726" s="311" t="s">
        <v>85</v>
      </c>
    </row>
    <row r="1727" spans="2:8">
      <c r="B1727" s="293">
        <v>43158</v>
      </c>
      <c r="C1727" s="311" t="s">
        <v>4531</v>
      </c>
      <c r="D1727" s="311" t="s">
        <v>4624</v>
      </c>
      <c r="E1727" s="311" t="s">
        <v>3097</v>
      </c>
      <c r="F1727" s="311" t="s">
        <v>4524</v>
      </c>
      <c r="G1727" s="311">
        <v>3844933</v>
      </c>
      <c r="H1727" s="311" t="s">
        <v>85</v>
      </c>
    </row>
    <row r="1728" spans="2:8">
      <c r="B1728" s="293">
        <v>43157</v>
      </c>
      <c r="C1728" s="311" t="s">
        <v>3004</v>
      </c>
      <c r="D1728" s="311" t="s">
        <v>4104</v>
      </c>
      <c r="E1728" s="311" t="s">
        <v>4602</v>
      </c>
      <c r="F1728" s="311" t="s">
        <v>4696</v>
      </c>
      <c r="G1728" s="311">
        <v>3486711</v>
      </c>
      <c r="H1728" s="311" t="s">
        <v>85</v>
      </c>
    </row>
    <row r="1729" spans="2:8">
      <c r="B1729" s="293">
        <v>43154</v>
      </c>
      <c r="C1729" s="311" t="s">
        <v>4697</v>
      </c>
      <c r="D1729" s="311" t="s">
        <v>4531</v>
      </c>
      <c r="E1729" s="311" t="s">
        <v>4107</v>
      </c>
      <c r="F1729" s="311" t="s">
        <v>4698</v>
      </c>
      <c r="G1729" s="311">
        <v>4571212</v>
      </c>
      <c r="H1729" s="311" t="s">
        <v>85</v>
      </c>
    </row>
    <row r="1730" spans="2:8">
      <c r="B1730" s="293">
        <v>43153</v>
      </c>
      <c r="C1730" s="311" t="s">
        <v>4690</v>
      </c>
      <c r="D1730" s="311" t="s">
        <v>4699</v>
      </c>
      <c r="E1730" s="311" t="s">
        <v>3027</v>
      </c>
      <c r="F1730" s="311" t="s">
        <v>4700</v>
      </c>
      <c r="G1730" s="311">
        <v>5934736</v>
      </c>
      <c r="H1730" s="311" t="s">
        <v>85</v>
      </c>
    </row>
    <row r="1731" spans="2:8">
      <c r="B1731" s="293">
        <v>43152</v>
      </c>
      <c r="C1731" s="311" t="s">
        <v>4535</v>
      </c>
      <c r="D1731" s="311" t="s">
        <v>4535</v>
      </c>
      <c r="E1731" s="311" t="s">
        <v>4602</v>
      </c>
      <c r="F1731" s="311" t="s">
        <v>4699</v>
      </c>
      <c r="G1731" s="311">
        <v>9316350</v>
      </c>
      <c r="H1731" s="311" t="s">
        <v>85</v>
      </c>
    </row>
    <row r="1732" spans="2:8">
      <c r="B1732" s="293">
        <v>43151</v>
      </c>
      <c r="C1732" s="311" t="s">
        <v>4102</v>
      </c>
      <c r="D1732" s="311" t="s">
        <v>4224</v>
      </c>
      <c r="E1732" s="311" t="s">
        <v>4203</v>
      </c>
      <c r="F1732" s="311" t="s">
        <v>4701</v>
      </c>
      <c r="G1732" s="311">
        <v>6225978</v>
      </c>
      <c r="H1732" s="311" t="s">
        <v>85</v>
      </c>
    </row>
    <row r="1733" spans="2:8">
      <c r="B1733" s="293">
        <v>43150</v>
      </c>
      <c r="C1733" s="311" t="s">
        <v>4692</v>
      </c>
      <c r="D1733" s="311" t="s">
        <v>4104</v>
      </c>
      <c r="E1733" s="311" t="s">
        <v>4415</v>
      </c>
      <c r="F1733" s="311" t="s">
        <v>3015</v>
      </c>
      <c r="G1733" s="311">
        <v>2634882</v>
      </c>
      <c r="H1733" s="311" t="s">
        <v>85</v>
      </c>
    </row>
    <row r="1734" spans="2:8">
      <c r="B1734" s="293">
        <v>43147</v>
      </c>
      <c r="C1734" s="311" t="s">
        <v>4608</v>
      </c>
      <c r="D1734" s="311" t="s">
        <v>4702</v>
      </c>
      <c r="E1734" s="311" t="s">
        <v>4612</v>
      </c>
      <c r="F1734" s="311" t="s">
        <v>4703</v>
      </c>
      <c r="G1734" s="311">
        <v>7340724</v>
      </c>
      <c r="H1734" s="311" t="s">
        <v>85</v>
      </c>
    </row>
    <row r="1735" spans="2:8">
      <c r="B1735" s="293">
        <v>43146</v>
      </c>
      <c r="C1735" s="311" t="s">
        <v>4704</v>
      </c>
      <c r="D1735" s="311" t="s">
        <v>4537</v>
      </c>
      <c r="E1735" s="311" t="s">
        <v>4196</v>
      </c>
      <c r="F1735" s="311" t="s">
        <v>4705</v>
      </c>
      <c r="G1735" s="311">
        <v>2581964</v>
      </c>
      <c r="H1735" s="311" t="s">
        <v>85</v>
      </c>
    </row>
    <row r="1736" spans="2:8">
      <c r="B1736" s="293">
        <v>43145</v>
      </c>
      <c r="C1736" s="311" t="s">
        <v>4535</v>
      </c>
      <c r="D1736" s="311" t="s">
        <v>4706</v>
      </c>
      <c r="E1736" s="311" t="s">
        <v>4093</v>
      </c>
      <c r="F1736" s="311" t="s">
        <v>4696</v>
      </c>
      <c r="G1736" s="311">
        <v>4921964</v>
      </c>
      <c r="H1736" s="311" t="s">
        <v>85</v>
      </c>
    </row>
    <row r="1737" spans="2:8">
      <c r="B1737" s="293">
        <v>43143</v>
      </c>
      <c r="C1737" s="311" t="s">
        <v>4702</v>
      </c>
      <c r="D1737" s="311" t="s">
        <v>4619</v>
      </c>
      <c r="E1737" s="311" t="s">
        <v>4203</v>
      </c>
      <c r="F1737" s="311" t="s">
        <v>4529</v>
      </c>
      <c r="G1737" s="311">
        <v>10466476</v>
      </c>
      <c r="H1737" s="311" t="s">
        <v>85</v>
      </c>
    </row>
    <row r="1738" spans="2:8">
      <c r="B1738" s="293">
        <v>43140</v>
      </c>
      <c r="C1738" s="311" t="s">
        <v>4707</v>
      </c>
      <c r="D1738" s="311" t="s">
        <v>4708</v>
      </c>
      <c r="E1738" s="311" t="s">
        <v>4709</v>
      </c>
      <c r="F1738" s="311" t="s">
        <v>3042</v>
      </c>
      <c r="G1738" s="311">
        <v>4518222</v>
      </c>
      <c r="H1738" s="311" t="s">
        <v>85</v>
      </c>
    </row>
    <row r="1739" spans="2:8">
      <c r="B1739" s="293">
        <v>43139</v>
      </c>
      <c r="C1739" s="311" t="s">
        <v>4710</v>
      </c>
      <c r="D1739" s="311" t="s">
        <v>4627</v>
      </c>
      <c r="E1739" s="311" t="s">
        <v>4050</v>
      </c>
      <c r="F1739" s="311" t="s">
        <v>4614</v>
      </c>
      <c r="G1739" s="311">
        <v>7486767</v>
      </c>
      <c r="H1739" s="311" t="s">
        <v>85</v>
      </c>
    </row>
    <row r="1740" spans="2:8">
      <c r="B1740" s="310">
        <v>43138</v>
      </c>
      <c r="C1740" s="312" t="s">
        <v>4617</v>
      </c>
      <c r="D1740" s="312" t="s">
        <v>4711</v>
      </c>
      <c r="E1740" s="312" t="s">
        <v>4712</v>
      </c>
      <c r="F1740" s="312" t="s">
        <v>4710</v>
      </c>
      <c r="G1740" s="312">
        <v>11374195</v>
      </c>
      <c r="H1740" s="312" t="s">
        <v>4713</v>
      </c>
    </row>
    <row r="1741" spans="2:8">
      <c r="B1741" s="293">
        <v>43137</v>
      </c>
      <c r="C1741" s="311" t="s">
        <v>4714</v>
      </c>
      <c r="D1741" s="311" t="s">
        <v>3042</v>
      </c>
      <c r="E1741" s="311" t="s">
        <v>4078</v>
      </c>
      <c r="F1741" s="311" t="s">
        <v>4436</v>
      </c>
      <c r="G1741" s="311">
        <v>4853142</v>
      </c>
      <c r="H1741" s="311" t="s">
        <v>85</v>
      </c>
    </row>
    <row r="1742" spans="2:8">
      <c r="B1742" s="293">
        <v>43136</v>
      </c>
      <c r="C1742" s="311" t="s">
        <v>4714</v>
      </c>
      <c r="D1742" s="311" t="s">
        <v>4445</v>
      </c>
      <c r="E1742" s="311" t="s">
        <v>4714</v>
      </c>
      <c r="F1742" s="311" t="s">
        <v>4715</v>
      </c>
      <c r="G1742" s="311">
        <v>7129994</v>
      </c>
      <c r="H1742" s="311" t="s">
        <v>85</v>
      </c>
    </row>
    <row r="1743" spans="2:8">
      <c r="B1743" s="293">
        <v>43133</v>
      </c>
      <c r="C1743" s="311" t="s">
        <v>4716</v>
      </c>
      <c r="D1743" s="311" t="s">
        <v>4717</v>
      </c>
      <c r="E1743" s="311" t="s">
        <v>4718</v>
      </c>
      <c r="F1743" s="311" t="s">
        <v>4719</v>
      </c>
      <c r="G1743" s="311">
        <v>4803742</v>
      </c>
      <c r="H1743" s="311" t="s">
        <v>85</v>
      </c>
    </row>
    <row r="1744" spans="2:8">
      <c r="B1744" s="293">
        <v>43132</v>
      </c>
      <c r="C1744" s="311" t="s">
        <v>4197</v>
      </c>
      <c r="D1744" s="311" t="s">
        <v>4675</v>
      </c>
      <c r="E1744" s="311" t="s">
        <v>4445</v>
      </c>
      <c r="F1744" s="311" t="s">
        <v>4711</v>
      </c>
      <c r="G1744" s="311">
        <v>11024756</v>
      </c>
      <c r="H1744" s="311" t="s">
        <v>85</v>
      </c>
    </row>
    <row r="1745" spans="2:8">
      <c r="B1745" s="293">
        <v>43131</v>
      </c>
      <c r="C1745" s="311" t="s">
        <v>4625</v>
      </c>
      <c r="D1745" s="311" t="s">
        <v>4720</v>
      </c>
      <c r="E1745" s="311" t="s">
        <v>4181</v>
      </c>
      <c r="F1745" s="311" t="s">
        <v>4721</v>
      </c>
      <c r="G1745" s="311">
        <v>7820538</v>
      </c>
      <c r="H1745" s="311" t="s">
        <v>85</v>
      </c>
    </row>
    <row r="1746" spans="2:8">
      <c r="B1746" s="293">
        <v>43130</v>
      </c>
      <c r="C1746" s="311" t="s">
        <v>4722</v>
      </c>
      <c r="D1746" s="311" t="s">
        <v>3081</v>
      </c>
      <c r="E1746" s="311" t="s">
        <v>4675</v>
      </c>
      <c r="F1746" s="311" t="s">
        <v>4723</v>
      </c>
      <c r="G1746" s="311">
        <v>9204885</v>
      </c>
      <c r="H1746" s="311" t="s">
        <v>85</v>
      </c>
    </row>
    <row r="1747" spans="2:8">
      <c r="B1747" s="293">
        <v>43129</v>
      </c>
      <c r="C1747" s="311" t="s">
        <v>4226</v>
      </c>
      <c r="D1747" s="311" t="s">
        <v>4148</v>
      </c>
      <c r="E1747" s="311" t="s">
        <v>4724</v>
      </c>
      <c r="F1747" s="311" t="s">
        <v>4722</v>
      </c>
      <c r="G1747" s="311">
        <v>12918822</v>
      </c>
      <c r="H1747" s="311" t="s">
        <v>85</v>
      </c>
    </row>
    <row r="1748" spans="2:8">
      <c r="B1748" s="293">
        <v>43125</v>
      </c>
      <c r="C1748" s="311" t="s">
        <v>4725</v>
      </c>
      <c r="D1748" s="311" t="s">
        <v>4726</v>
      </c>
      <c r="E1748" s="311" t="s">
        <v>4727</v>
      </c>
      <c r="F1748" s="311" t="s">
        <v>4728</v>
      </c>
      <c r="G1748" s="311">
        <v>13565392</v>
      </c>
      <c r="H1748" s="311" t="s">
        <v>85</v>
      </c>
    </row>
    <row r="1749" spans="2:8">
      <c r="B1749" s="293">
        <v>43124</v>
      </c>
      <c r="C1749" s="311" t="s">
        <v>4648</v>
      </c>
      <c r="D1749" s="311" t="s">
        <v>4729</v>
      </c>
      <c r="E1749" s="311" t="s">
        <v>4730</v>
      </c>
      <c r="F1749" s="311" t="s">
        <v>4731</v>
      </c>
      <c r="G1749" s="311">
        <v>11677422</v>
      </c>
      <c r="H1749" s="311" t="s">
        <v>85</v>
      </c>
    </row>
    <row r="1750" spans="2:8">
      <c r="B1750" s="293">
        <v>43123</v>
      </c>
      <c r="C1750" s="311" t="s">
        <v>4482</v>
      </c>
      <c r="D1750" s="311" t="s">
        <v>4732</v>
      </c>
      <c r="E1750" s="311" t="s">
        <v>4482</v>
      </c>
      <c r="F1750" s="311" t="s">
        <v>4240</v>
      </c>
      <c r="G1750" s="311">
        <v>6478592</v>
      </c>
      <c r="H1750" s="311" t="s">
        <v>85</v>
      </c>
    </row>
    <row r="1751" spans="2:8">
      <c r="B1751" s="293">
        <v>43122</v>
      </c>
      <c r="C1751" s="311" t="s">
        <v>4689</v>
      </c>
      <c r="D1751" s="311" t="s">
        <v>4733</v>
      </c>
      <c r="E1751" s="311" t="s">
        <v>4734</v>
      </c>
      <c r="F1751" s="311" t="s">
        <v>4735</v>
      </c>
      <c r="G1751" s="311">
        <v>5422626</v>
      </c>
      <c r="H1751" s="311" t="s">
        <v>85</v>
      </c>
    </row>
    <row r="1752" spans="2:8">
      <c r="B1752" s="293">
        <v>43119</v>
      </c>
      <c r="C1752" s="311" t="s">
        <v>4471</v>
      </c>
      <c r="D1752" s="311" t="s">
        <v>4124</v>
      </c>
      <c r="E1752" s="311" t="s">
        <v>2985</v>
      </c>
      <c r="F1752" s="311" t="s">
        <v>4148</v>
      </c>
      <c r="G1752" s="311">
        <v>3836697</v>
      </c>
      <c r="H1752" s="311" t="s">
        <v>85</v>
      </c>
    </row>
    <row r="1753" spans="2:8">
      <c r="B1753" s="293">
        <v>43118</v>
      </c>
      <c r="C1753" s="311" t="s">
        <v>4736</v>
      </c>
      <c r="D1753" s="311" t="s">
        <v>4736</v>
      </c>
      <c r="E1753" s="311" t="s">
        <v>4737</v>
      </c>
      <c r="F1753" s="311" t="s">
        <v>4634</v>
      </c>
      <c r="G1753" s="311">
        <v>8280381</v>
      </c>
      <c r="H1753" s="311" t="s">
        <v>85</v>
      </c>
    </row>
    <row r="1754" spans="2:8">
      <c r="B1754" s="293">
        <v>43117</v>
      </c>
      <c r="C1754" s="311" t="s">
        <v>4738</v>
      </c>
      <c r="D1754" s="311" t="s">
        <v>4736</v>
      </c>
      <c r="E1754" s="311" t="s">
        <v>3068</v>
      </c>
      <c r="F1754" s="311" t="s">
        <v>4739</v>
      </c>
      <c r="G1754" s="311">
        <v>7596332</v>
      </c>
      <c r="H1754" s="311" t="s">
        <v>85</v>
      </c>
    </row>
    <row r="1755" spans="2:8">
      <c r="B1755" s="293">
        <v>43116</v>
      </c>
      <c r="C1755" s="311" t="s">
        <v>4740</v>
      </c>
      <c r="D1755" s="311" t="s">
        <v>4232</v>
      </c>
      <c r="E1755" s="311" t="s">
        <v>4741</v>
      </c>
      <c r="F1755" s="311" t="s">
        <v>4742</v>
      </c>
      <c r="G1755" s="311">
        <v>10138000</v>
      </c>
      <c r="H1755" s="311" t="s">
        <v>85</v>
      </c>
    </row>
    <row r="1756" spans="2:8">
      <c r="B1756" s="293">
        <v>43115</v>
      </c>
      <c r="C1756" s="311" t="s">
        <v>4689</v>
      </c>
      <c r="D1756" s="311" t="s">
        <v>4521</v>
      </c>
      <c r="E1756" s="311" t="s">
        <v>4157</v>
      </c>
      <c r="F1756" s="311" t="s">
        <v>4628</v>
      </c>
      <c r="G1756" s="311">
        <v>5463837</v>
      </c>
      <c r="H1756" s="311" t="s">
        <v>85</v>
      </c>
    </row>
    <row r="1757" spans="2:8">
      <c r="B1757" s="293">
        <v>43112</v>
      </c>
      <c r="C1757" s="311" t="s">
        <v>4743</v>
      </c>
      <c r="D1757" s="311" t="s">
        <v>4744</v>
      </c>
      <c r="E1757" s="311" t="s">
        <v>4157</v>
      </c>
      <c r="F1757" s="311" t="s">
        <v>3081</v>
      </c>
      <c r="G1757" s="311">
        <v>8369301</v>
      </c>
      <c r="H1757" s="311" t="s">
        <v>85</v>
      </c>
    </row>
    <row r="1758" spans="2:8">
      <c r="B1758" s="293">
        <v>43111</v>
      </c>
      <c r="C1758" s="311" t="s">
        <v>4731</v>
      </c>
      <c r="D1758" s="311" t="s">
        <v>4745</v>
      </c>
      <c r="E1758" s="311" t="s">
        <v>4689</v>
      </c>
      <c r="F1758" s="311" t="s">
        <v>4746</v>
      </c>
      <c r="G1758" s="311">
        <v>6643371</v>
      </c>
      <c r="H1758" s="311" t="s">
        <v>85</v>
      </c>
    </row>
    <row r="1759" spans="2:8">
      <c r="B1759" s="293">
        <v>43110</v>
      </c>
      <c r="C1759" s="311" t="s">
        <v>4136</v>
      </c>
      <c r="D1759" s="311" t="s">
        <v>4747</v>
      </c>
      <c r="E1759" s="311" t="s">
        <v>4748</v>
      </c>
      <c r="F1759" s="311" t="s">
        <v>4749</v>
      </c>
      <c r="G1759" s="311">
        <v>9836607</v>
      </c>
      <c r="H1759" s="311" t="s">
        <v>85</v>
      </c>
    </row>
    <row r="1760" spans="2:8">
      <c r="B1760" s="293">
        <v>43109</v>
      </c>
      <c r="C1760" s="311" t="s">
        <v>4750</v>
      </c>
      <c r="D1760" s="311" t="s">
        <v>4751</v>
      </c>
      <c r="E1760" s="311" t="s">
        <v>4236</v>
      </c>
      <c r="F1760" s="311" t="s">
        <v>4752</v>
      </c>
      <c r="G1760" s="311">
        <v>7868696</v>
      </c>
      <c r="H1760" s="311" t="s">
        <v>85</v>
      </c>
    </row>
    <row r="1761" spans="2:8">
      <c r="B1761" s="293">
        <v>43108</v>
      </c>
      <c r="C1761" s="311" t="s">
        <v>4753</v>
      </c>
      <c r="D1761" s="311" t="s">
        <v>4754</v>
      </c>
      <c r="E1761" s="311" t="s">
        <v>4755</v>
      </c>
      <c r="F1761" s="311" t="s">
        <v>4756</v>
      </c>
      <c r="G1761" s="311">
        <v>7290126</v>
      </c>
      <c r="H1761" s="311" t="s">
        <v>85</v>
      </c>
    </row>
    <row r="1762" spans="2:8">
      <c r="B1762" s="293">
        <v>43105</v>
      </c>
      <c r="C1762" s="311" t="s">
        <v>4757</v>
      </c>
      <c r="D1762" s="311" t="s">
        <v>4758</v>
      </c>
      <c r="E1762" s="311" t="s">
        <v>4759</v>
      </c>
      <c r="F1762" s="311" t="s">
        <v>4760</v>
      </c>
      <c r="G1762" s="311">
        <v>12431070</v>
      </c>
      <c r="H1762" s="311" t="s">
        <v>85</v>
      </c>
    </row>
    <row r="1763" spans="2:8">
      <c r="B1763" s="293">
        <v>43104</v>
      </c>
      <c r="C1763" s="311" t="s">
        <v>4761</v>
      </c>
      <c r="D1763" s="311" t="s">
        <v>4750</v>
      </c>
      <c r="E1763" s="311" t="s">
        <v>4762</v>
      </c>
      <c r="F1763" s="311" t="s">
        <v>4763</v>
      </c>
      <c r="G1763" s="311">
        <v>8712321</v>
      </c>
      <c r="H1763" s="311" t="s">
        <v>85</v>
      </c>
    </row>
    <row r="1764" spans="2:8">
      <c r="B1764" s="293">
        <v>43103</v>
      </c>
      <c r="C1764" s="311" t="s">
        <v>4764</v>
      </c>
      <c r="D1764" s="311" t="s">
        <v>4765</v>
      </c>
      <c r="E1764" s="311" t="s">
        <v>4766</v>
      </c>
      <c r="F1764" s="311" t="s">
        <v>4767</v>
      </c>
      <c r="G1764" s="311">
        <v>12409998</v>
      </c>
      <c r="H1764" s="311" t="s">
        <v>85</v>
      </c>
    </row>
    <row r="1765" spans="2:8">
      <c r="B1765" s="293">
        <v>43102</v>
      </c>
      <c r="C1765" s="311" t="s">
        <v>4747</v>
      </c>
      <c r="D1765" s="311" t="s">
        <v>4141</v>
      </c>
      <c r="E1765" s="311" t="s">
        <v>4762</v>
      </c>
      <c r="F1765" s="311" t="s">
        <v>4768</v>
      </c>
      <c r="G1765" s="311">
        <v>10171537</v>
      </c>
      <c r="H1765" s="311" t="s">
        <v>85</v>
      </c>
    </row>
    <row r="1766" spans="2:8">
      <c r="B1766" s="293">
        <v>43101</v>
      </c>
      <c r="C1766" s="311" t="s">
        <v>4767</v>
      </c>
      <c r="D1766" s="311" t="s">
        <v>4495</v>
      </c>
      <c r="E1766" s="311" t="s">
        <v>4522</v>
      </c>
      <c r="F1766" s="311" t="s">
        <v>4762</v>
      </c>
      <c r="G1766" s="311">
        <v>6689762</v>
      </c>
      <c r="H1766" s="311" t="s">
        <v>85</v>
      </c>
    </row>
    <row r="1767" spans="2:8">
      <c r="B1767" s="293">
        <v>43098</v>
      </c>
      <c r="C1767" s="311" t="s">
        <v>4769</v>
      </c>
      <c r="D1767" s="311" t="s">
        <v>4758</v>
      </c>
      <c r="E1767" s="311" t="s">
        <v>4635</v>
      </c>
      <c r="F1767" s="311" t="s">
        <v>4485</v>
      </c>
      <c r="G1767" s="311">
        <v>8900653</v>
      </c>
      <c r="H1767" s="311" t="s">
        <v>85</v>
      </c>
    </row>
    <row r="1768" spans="2:8">
      <c r="B1768" s="293">
        <v>43097</v>
      </c>
      <c r="C1768" s="311" t="s">
        <v>4750</v>
      </c>
      <c r="D1768" s="311" t="s">
        <v>4770</v>
      </c>
      <c r="E1768" s="311" t="s">
        <v>4233</v>
      </c>
      <c r="F1768" s="311" t="s">
        <v>4771</v>
      </c>
      <c r="G1768" s="311">
        <v>17995456</v>
      </c>
      <c r="H1768" s="311" t="s">
        <v>85</v>
      </c>
    </row>
    <row r="1769" spans="2:8">
      <c r="B1769" s="293">
        <v>43096</v>
      </c>
      <c r="C1769" s="311" t="s">
        <v>4658</v>
      </c>
      <c r="D1769" s="311" t="s">
        <v>4765</v>
      </c>
      <c r="E1769" s="311" t="s">
        <v>4772</v>
      </c>
      <c r="F1769" s="311" t="s">
        <v>4760</v>
      </c>
      <c r="G1769" s="311">
        <v>7842159</v>
      </c>
      <c r="H1769" s="311" t="s">
        <v>85</v>
      </c>
    </row>
    <row r="1770" spans="2:8">
      <c r="B1770" s="293">
        <v>43095</v>
      </c>
      <c r="C1770" s="311" t="s">
        <v>4773</v>
      </c>
      <c r="D1770" s="311" t="s">
        <v>4773</v>
      </c>
      <c r="E1770" s="311" t="s">
        <v>4755</v>
      </c>
      <c r="F1770" s="311" t="s">
        <v>4658</v>
      </c>
      <c r="G1770" s="311">
        <v>11741056</v>
      </c>
      <c r="H1770" s="311" t="s">
        <v>85</v>
      </c>
    </row>
    <row r="1771" spans="2:8">
      <c r="B1771" s="293">
        <v>43091</v>
      </c>
      <c r="C1771" s="311" t="s">
        <v>4764</v>
      </c>
      <c r="D1771" s="311" t="s">
        <v>4774</v>
      </c>
      <c r="E1771" s="311" t="s">
        <v>4775</v>
      </c>
      <c r="F1771" s="311" t="s">
        <v>4776</v>
      </c>
      <c r="G1771" s="311">
        <v>3793356</v>
      </c>
      <c r="H1771" s="311" t="s">
        <v>85</v>
      </c>
    </row>
    <row r="1772" spans="2:8">
      <c r="B1772" s="293">
        <v>43090</v>
      </c>
      <c r="C1772" s="311" t="s">
        <v>4777</v>
      </c>
      <c r="D1772" s="311" t="s">
        <v>4778</v>
      </c>
      <c r="E1772" s="311" t="s">
        <v>4754</v>
      </c>
      <c r="F1772" s="311" t="s">
        <v>4779</v>
      </c>
      <c r="G1772" s="311">
        <v>6576799</v>
      </c>
      <c r="H1772" s="311" t="s">
        <v>85</v>
      </c>
    </row>
    <row r="1773" spans="2:8">
      <c r="B1773" s="293">
        <v>43089</v>
      </c>
      <c r="C1773" s="311" t="s">
        <v>4780</v>
      </c>
      <c r="D1773" s="311" t="s">
        <v>4781</v>
      </c>
      <c r="E1773" s="311" t="s">
        <v>4782</v>
      </c>
      <c r="F1773" s="311" t="s">
        <v>4658</v>
      </c>
      <c r="G1773" s="311">
        <v>5873828</v>
      </c>
      <c r="H1773" s="311" t="s">
        <v>85</v>
      </c>
    </row>
    <row r="1774" spans="2:8">
      <c r="B1774" s="293">
        <v>43088</v>
      </c>
      <c r="C1774" s="311" t="s">
        <v>4783</v>
      </c>
      <c r="D1774" s="311" t="s">
        <v>4778</v>
      </c>
      <c r="E1774" s="311" t="s">
        <v>4769</v>
      </c>
      <c r="F1774" s="311" t="s">
        <v>4784</v>
      </c>
      <c r="G1774" s="311">
        <v>7419950</v>
      </c>
      <c r="H1774" s="311" t="s">
        <v>85</v>
      </c>
    </row>
    <row r="1775" spans="2:8">
      <c r="B1775" s="293">
        <v>43087</v>
      </c>
      <c r="C1775" s="311" t="s">
        <v>4521</v>
      </c>
      <c r="D1775" s="311" t="s">
        <v>4758</v>
      </c>
      <c r="E1775" s="311" t="s">
        <v>4785</v>
      </c>
      <c r="F1775" s="311" t="s">
        <v>4786</v>
      </c>
      <c r="G1775" s="311">
        <v>6610290</v>
      </c>
      <c r="H1775" s="311" t="s">
        <v>85</v>
      </c>
    </row>
    <row r="1776" spans="2:8">
      <c r="B1776" s="293">
        <v>43084</v>
      </c>
      <c r="C1776" s="311" t="s">
        <v>4144</v>
      </c>
      <c r="D1776" s="311" t="s">
        <v>4787</v>
      </c>
      <c r="E1776" s="311" t="s">
        <v>4788</v>
      </c>
      <c r="F1776" s="311" t="s">
        <v>4761</v>
      </c>
      <c r="G1776" s="311">
        <v>6455800</v>
      </c>
      <c r="H1776" s="311" t="s">
        <v>85</v>
      </c>
    </row>
    <row r="1777" spans="2:8">
      <c r="B1777" s="293">
        <v>43083</v>
      </c>
      <c r="C1777" s="311" t="s">
        <v>4788</v>
      </c>
      <c r="D1777" s="311" t="s">
        <v>4750</v>
      </c>
      <c r="E1777" s="311" t="s">
        <v>4725</v>
      </c>
      <c r="F1777" s="311" t="s">
        <v>4757</v>
      </c>
      <c r="G1777" s="311">
        <v>8551278</v>
      </c>
      <c r="H1777" s="311" t="s">
        <v>85</v>
      </c>
    </row>
    <row r="1778" spans="2:8">
      <c r="B1778" s="293">
        <v>43082</v>
      </c>
      <c r="C1778" s="311" t="s">
        <v>4752</v>
      </c>
      <c r="D1778" s="311" t="s">
        <v>4485</v>
      </c>
      <c r="E1778" s="311" t="s">
        <v>4484</v>
      </c>
      <c r="F1778" s="311" t="s">
        <v>4649</v>
      </c>
      <c r="G1778" s="311">
        <v>8234570</v>
      </c>
      <c r="H1778" s="311" t="s">
        <v>85</v>
      </c>
    </row>
    <row r="1779" spans="2:8">
      <c r="B1779" s="293">
        <v>43081</v>
      </c>
      <c r="C1779" s="311" t="s">
        <v>4782</v>
      </c>
      <c r="D1779" s="311" t="s">
        <v>4783</v>
      </c>
      <c r="E1779" s="311" t="s">
        <v>4745</v>
      </c>
      <c r="F1779" s="311" t="s">
        <v>4789</v>
      </c>
      <c r="G1779" s="311">
        <v>9448897</v>
      </c>
      <c r="H1779" s="311" t="s">
        <v>85</v>
      </c>
    </row>
    <row r="1780" spans="2:8">
      <c r="B1780" s="293">
        <v>43080</v>
      </c>
      <c r="C1780" s="311" t="s">
        <v>4790</v>
      </c>
      <c r="D1780" s="311" t="s">
        <v>4662</v>
      </c>
      <c r="E1780" s="311" t="s">
        <v>4782</v>
      </c>
      <c r="F1780" s="311" t="s">
        <v>4791</v>
      </c>
      <c r="G1780" s="311">
        <v>8522901</v>
      </c>
      <c r="H1780" s="311" t="s">
        <v>85</v>
      </c>
    </row>
    <row r="1781" spans="2:8">
      <c r="B1781" s="293">
        <v>43077</v>
      </c>
      <c r="C1781" s="311" t="s">
        <v>4144</v>
      </c>
      <c r="D1781" s="311" t="s">
        <v>4133</v>
      </c>
      <c r="E1781" s="311" t="s">
        <v>4792</v>
      </c>
      <c r="F1781" s="311" t="s">
        <v>4781</v>
      </c>
      <c r="G1781" s="311">
        <v>13832593</v>
      </c>
      <c r="H1781" s="311" t="s">
        <v>85</v>
      </c>
    </row>
    <row r="1782" spans="2:8">
      <c r="B1782" s="293">
        <v>43076</v>
      </c>
      <c r="C1782" s="311" t="s">
        <v>4485</v>
      </c>
      <c r="D1782" s="311" t="s">
        <v>4121</v>
      </c>
      <c r="E1782" s="311" t="s">
        <v>4508</v>
      </c>
      <c r="F1782" s="311" t="s">
        <v>4765</v>
      </c>
      <c r="G1782" s="311">
        <v>13097042</v>
      </c>
      <c r="H1782" s="311" t="s">
        <v>85</v>
      </c>
    </row>
    <row r="1783" spans="2:8">
      <c r="B1783" s="293">
        <v>43075</v>
      </c>
      <c r="C1783" s="311" t="s">
        <v>4649</v>
      </c>
      <c r="D1783" s="311" t="s">
        <v>4786</v>
      </c>
      <c r="E1783" s="311" t="s">
        <v>4729</v>
      </c>
      <c r="F1783" s="311" t="s">
        <v>4647</v>
      </c>
      <c r="G1783" s="311">
        <v>10349719</v>
      </c>
      <c r="H1783" s="311" t="s">
        <v>85</v>
      </c>
    </row>
    <row r="1784" spans="2:8">
      <c r="B1784" s="293">
        <v>43074</v>
      </c>
      <c r="C1784" s="311" t="s">
        <v>4793</v>
      </c>
      <c r="D1784" s="311" t="s">
        <v>4793</v>
      </c>
      <c r="E1784" s="311" t="s">
        <v>4794</v>
      </c>
      <c r="F1784" s="311" t="s">
        <v>4763</v>
      </c>
      <c r="G1784" s="311">
        <v>9543513</v>
      </c>
      <c r="H1784" s="311" t="s">
        <v>85</v>
      </c>
    </row>
    <row r="1785" spans="2:8">
      <c r="B1785" s="293">
        <v>43073</v>
      </c>
      <c r="C1785" s="311" t="s">
        <v>4795</v>
      </c>
      <c r="D1785" s="311" t="s">
        <v>4796</v>
      </c>
      <c r="E1785" s="311" t="s">
        <v>4797</v>
      </c>
      <c r="F1785" s="311" t="s">
        <v>4780</v>
      </c>
      <c r="G1785" s="311">
        <v>10381372</v>
      </c>
      <c r="H1785" s="311" t="s">
        <v>85</v>
      </c>
    </row>
    <row r="1786" spans="2:8">
      <c r="B1786" s="293">
        <v>43070</v>
      </c>
      <c r="C1786" s="311" t="s">
        <v>4798</v>
      </c>
      <c r="D1786" s="311" t="s">
        <v>4799</v>
      </c>
      <c r="E1786" s="311" t="s">
        <v>4773</v>
      </c>
      <c r="F1786" s="311" t="s">
        <v>4800</v>
      </c>
      <c r="G1786" s="311">
        <v>5247830</v>
      </c>
      <c r="H1786" s="311" t="s">
        <v>85</v>
      </c>
    </row>
    <row r="1787" spans="2:8">
      <c r="B1787" s="293">
        <v>43069</v>
      </c>
      <c r="C1787" s="311" t="s">
        <v>4801</v>
      </c>
      <c r="D1787" s="311" t="s">
        <v>4802</v>
      </c>
      <c r="E1787" s="311" t="s">
        <v>4498</v>
      </c>
      <c r="F1787" s="311" t="s">
        <v>4132</v>
      </c>
      <c r="G1787" s="311">
        <v>21081258</v>
      </c>
      <c r="H1787" s="311" t="s">
        <v>85</v>
      </c>
    </row>
    <row r="1788" spans="2:8">
      <c r="B1788" s="293">
        <v>43068</v>
      </c>
      <c r="C1788" s="311" t="s">
        <v>4803</v>
      </c>
      <c r="D1788" s="311" t="s">
        <v>4804</v>
      </c>
      <c r="E1788" s="311" t="s">
        <v>4790</v>
      </c>
      <c r="F1788" s="311" t="s">
        <v>4662</v>
      </c>
      <c r="G1788" s="311">
        <v>14803374</v>
      </c>
      <c r="H1788" s="311" t="s">
        <v>85</v>
      </c>
    </row>
    <row r="1789" spans="2:8">
      <c r="B1789" s="293">
        <v>43067</v>
      </c>
      <c r="C1789" s="311" t="s">
        <v>4805</v>
      </c>
      <c r="D1789" s="311" t="s">
        <v>4805</v>
      </c>
      <c r="E1789" s="311" t="s">
        <v>4806</v>
      </c>
      <c r="F1789" s="311" t="s">
        <v>4798</v>
      </c>
      <c r="G1789" s="311">
        <v>21490923</v>
      </c>
      <c r="H1789" s="311" t="s">
        <v>85</v>
      </c>
    </row>
    <row r="1790" spans="2:8">
      <c r="B1790" s="293">
        <v>43066</v>
      </c>
      <c r="C1790" s="311" t="s">
        <v>4807</v>
      </c>
      <c r="D1790" s="311" t="s">
        <v>4808</v>
      </c>
      <c r="E1790" s="311" t="s">
        <v>4809</v>
      </c>
      <c r="F1790" s="311" t="s">
        <v>4810</v>
      </c>
      <c r="G1790" s="311">
        <v>12239492</v>
      </c>
      <c r="H1790" s="311" t="s">
        <v>85</v>
      </c>
    </row>
    <row r="1791" spans="2:8">
      <c r="B1791" s="293">
        <v>43063</v>
      </c>
      <c r="C1791" s="311" t="s">
        <v>4807</v>
      </c>
      <c r="D1791" s="311" t="s">
        <v>4811</v>
      </c>
      <c r="E1791" s="311" t="s">
        <v>4812</v>
      </c>
      <c r="F1791" s="311" t="s">
        <v>4765</v>
      </c>
      <c r="G1791" s="311">
        <v>4985976</v>
      </c>
      <c r="H1791" s="311" t="s">
        <v>85</v>
      </c>
    </row>
    <row r="1792" spans="2:8">
      <c r="B1792" s="293">
        <v>43062</v>
      </c>
      <c r="C1792" s="311" t="s">
        <v>4795</v>
      </c>
      <c r="D1792" s="311" t="s">
        <v>4813</v>
      </c>
      <c r="E1792" s="311" t="s">
        <v>4814</v>
      </c>
      <c r="F1792" s="311" t="s">
        <v>4781</v>
      </c>
      <c r="G1792" s="311">
        <v>6313909</v>
      </c>
      <c r="H1792" s="311" t="s">
        <v>85</v>
      </c>
    </row>
    <row r="1793" spans="2:8">
      <c r="B1793" s="293">
        <v>43061</v>
      </c>
      <c r="C1793" s="311" t="s">
        <v>2808</v>
      </c>
      <c r="D1793" s="311" t="s">
        <v>4815</v>
      </c>
      <c r="E1793" s="311" t="s">
        <v>4132</v>
      </c>
      <c r="F1793" s="311" t="s">
        <v>4816</v>
      </c>
      <c r="G1793" s="311">
        <v>7199913</v>
      </c>
      <c r="H1793" s="311" t="s">
        <v>85</v>
      </c>
    </row>
    <row r="1794" spans="2:8">
      <c r="B1794" s="293">
        <v>43060</v>
      </c>
      <c r="C1794" s="311" t="s">
        <v>4817</v>
      </c>
      <c r="D1794" s="311" t="s">
        <v>4818</v>
      </c>
      <c r="E1794" s="311" t="s">
        <v>4819</v>
      </c>
      <c r="F1794" s="311" t="s">
        <v>4820</v>
      </c>
      <c r="G1794" s="311">
        <v>12956512</v>
      </c>
      <c r="H1794" s="311" t="s">
        <v>85</v>
      </c>
    </row>
    <row r="1795" spans="2:8">
      <c r="B1795" s="293">
        <v>43059</v>
      </c>
      <c r="C1795" s="311" t="s">
        <v>4507</v>
      </c>
      <c r="D1795" s="311" t="s">
        <v>4132</v>
      </c>
      <c r="E1795" s="311" t="s">
        <v>4507</v>
      </c>
      <c r="F1795" s="311" t="s">
        <v>4142</v>
      </c>
      <c r="G1795" s="311">
        <v>5624824</v>
      </c>
      <c r="H1795" s="311" t="s">
        <v>85</v>
      </c>
    </row>
    <row r="1796" spans="2:8">
      <c r="B1796" s="293">
        <v>43056</v>
      </c>
      <c r="C1796" s="311" t="s">
        <v>4144</v>
      </c>
      <c r="D1796" s="311" t="s">
        <v>4784</v>
      </c>
      <c r="E1796" s="311" t="s">
        <v>4788</v>
      </c>
      <c r="F1796" s="311" t="s">
        <v>4821</v>
      </c>
      <c r="G1796" s="311">
        <v>8639323</v>
      </c>
      <c r="H1796" s="311" t="s">
        <v>85</v>
      </c>
    </row>
    <row r="1797" spans="2:8">
      <c r="B1797" s="293">
        <v>43055</v>
      </c>
      <c r="C1797" s="311" t="s">
        <v>4726</v>
      </c>
      <c r="D1797" s="311" t="s">
        <v>4751</v>
      </c>
      <c r="E1797" s="311" t="s">
        <v>4744</v>
      </c>
      <c r="F1797" s="311" t="s">
        <v>4822</v>
      </c>
      <c r="G1797" s="311">
        <v>8639272</v>
      </c>
      <c r="H1797" s="311" t="s">
        <v>85</v>
      </c>
    </row>
    <row r="1798" spans="2:8">
      <c r="B1798" s="293">
        <v>43054</v>
      </c>
      <c r="C1798" s="311" t="s">
        <v>4822</v>
      </c>
      <c r="D1798" s="311" t="s">
        <v>4769</v>
      </c>
      <c r="E1798" s="311" t="s">
        <v>4725</v>
      </c>
      <c r="F1798" s="311" t="s">
        <v>4823</v>
      </c>
      <c r="G1798" s="311">
        <v>8244417</v>
      </c>
      <c r="H1798" s="311" t="s">
        <v>85</v>
      </c>
    </row>
    <row r="1799" spans="2:8">
      <c r="B1799" s="293">
        <v>43053</v>
      </c>
      <c r="C1799" s="311" t="s">
        <v>4760</v>
      </c>
      <c r="D1799" s="311" t="s">
        <v>4816</v>
      </c>
      <c r="E1799" s="311" t="s">
        <v>4732</v>
      </c>
      <c r="F1799" s="311" t="s">
        <v>4767</v>
      </c>
      <c r="G1799" s="311">
        <v>11136588</v>
      </c>
      <c r="H1799" s="311" t="s">
        <v>85</v>
      </c>
    </row>
    <row r="1800" spans="2:8">
      <c r="B1800" s="293">
        <v>43052</v>
      </c>
      <c r="C1800" s="311" t="s">
        <v>4792</v>
      </c>
      <c r="D1800" s="311" t="s">
        <v>4814</v>
      </c>
      <c r="E1800" s="311" t="s">
        <v>4732</v>
      </c>
      <c r="F1800" s="311" t="s">
        <v>4769</v>
      </c>
      <c r="G1800" s="311">
        <v>5605167</v>
      </c>
      <c r="H1800" s="311" t="s">
        <v>85</v>
      </c>
    </row>
    <row r="1801" spans="2:8">
      <c r="B1801" s="293">
        <v>43049</v>
      </c>
      <c r="C1801" s="311" t="s">
        <v>4783</v>
      </c>
      <c r="D1801" s="311" t="s">
        <v>4751</v>
      </c>
      <c r="E1801" s="311" t="s">
        <v>4233</v>
      </c>
      <c r="F1801" s="311" t="s">
        <v>4762</v>
      </c>
      <c r="G1801" s="311">
        <v>6573186</v>
      </c>
      <c r="H1801" s="311" t="s">
        <v>85</v>
      </c>
    </row>
    <row r="1802" spans="2:8">
      <c r="B1802" s="293">
        <v>43048</v>
      </c>
      <c r="C1802" s="311" t="s">
        <v>4762</v>
      </c>
      <c r="D1802" s="311" t="s">
        <v>4776</v>
      </c>
      <c r="E1802" s="311" t="s">
        <v>4762</v>
      </c>
      <c r="F1802" s="311" t="s">
        <v>4792</v>
      </c>
      <c r="G1802" s="311">
        <v>5041654</v>
      </c>
      <c r="H1802" s="311" t="s">
        <v>85</v>
      </c>
    </row>
    <row r="1803" spans="2:8">
      <c r="B1803" s="293">
        <v>43047</v>
      </c>
      <c r="C1803" s="311" t="s">
        <v>4750</v>
      </c>
      <c r="D1803" s="311" t="s">
        <v>4775</v>
      </c>
      <c r="E1803" s="311" t="s">
        <v>4824</v>
      </c>
      <c r="F1803" s="311" t="s">
        <v>4825</v>
      </c>
      <c r="G1803" s="311">
        <v>7184114</v>
      </c>
      <c r="H1803" s="311" t="s">
        <v>85</v>
      </c>
    </row>
    <row r="1804" spans="2:8">
      <c r="B1804" s="293">
        <v>43046</v>
      </c>
      <c r="C1804" s="311" t="s">
        <v>4826</v>
      </c>
      <c r="D1804" s="311" t="s">
        <v>4817</v>
      </c>
      <c r="E1804" s="311" t="s">
        <v>4507</v>
      </c>
      <c r="F1804" s="311" t="s">
        <v>4751</v>
      </c>
      <c r="G1804" s="311">
        <v>10390363</v>
      </c>
      <c r="H1804" s="311" t="s">
        <v>85</v>
      </c>
    </row>
    <row r="1805" spans="2:8">
      <c r="B1805" s="293">
        <v>43045</v>
      </c>
      <c r="C1805" s="311" t="s">
        <v>4795</v>
      </c>
      <c r="D1805" s="311" t="s">
        <v>4795</v>
      </c>
      <c r="E1805" s="311" t="s">
        <v>4497</v>
      </c>
      <c r="F1805" s="311" t="s">
        <v>4141</v>
      </c>
      <c r="G1805" s="311">
        <v>4282537</v>
      </c>
      <c r="H1805" s="311" t="s">
        <v>85</v>
      </c>
    </row>
    <row r="1806" spans="2:8">
      <c r="B1806" s="293">
        <v>43042</v>
      </c>
      <c r="C1806" s="311" t="s">
        <v>4827</v>
      </c>
      <c r="D1806" s="311" t="s">
        <v>4828</v>
      </c>
      <c r="E1806" s="311" t="s">
        <v>4827</v>
      </c>
      <c r="F1806" s="311" t="s">
        <v>4829</v>
      </c>
      <c r="G1806" s="311">
        <v>10815914</v>
      </c>
      <c r="H1806" s="311" t="s">
        <v>85</v>
      </c>
    </row>
    <row r="1807" spans="2:8">
      <c r="B1807" s="293">
        <v>43041</v>
      </c>
      <c r="C1807" s="311" t="s">
        <v>4763</v>
      </c>
      <c r="D1807" s="311" t="s">
        <v>4830</v>
      </c>
      <c r="E1807" s="311" t="s">
        <v>4755</v>
      </c>
      <c r="F1807" s="311" t="s">
        <v>4138</v>
      </c>
      <c r="G1807" s="311">
        <v>7958055</v>
      </c>
      <c r="H1807" s="311" t="s">
        <v>85</v>
      </c>
    </row>
    <row r="1808" spans="2:8">
      <c r="B1808" s="293">
        <v>43040</v>
      </c>
      <c r="C1808" s="311" t="s">
        <v>4831</v>
      </c>
      <c r="D1808" s="311" t="s">
        <v>4832</v>
      </c>
      <c r="E1808" s="311" t="s">
        <v>4784</v>
      </c>
      <c r="F1808" s="311" t="s">
        <v>4833</v>
      </c>
      <c r="G1808" s="311">
        <v>9539526</v>
      </c>
      <c r="H1808" s="311" t="s">
        <v>85</v>
      </c>
    </row>
    <row r="1809" spans="2:8">
      <c r="B1809" s="293">
        <v>43039</v>
      </c>
      <c r="C1809" s="311" t="s">
        <v>4834</v>
      </c>
      <c r="D1809" s="311" t="s">
        <v>4835</v>
      </c>
      <c r="E1809" s="311" t="s">
        <v>4779</v>
      </c>
      <c r="F1809" s="311" t="s">
        <v>4836</v>
      </c>
      <c r="G1809" s="311">
        <v>9992200</v>
      </c>
      <c r="H1809" s="311" t="s">
        <v>85</v>
      </c>
    </row>
    <row r="1810" spans="2:8">
      <c r="B1810" s="293">
        <v>43038</v>
      </c>
      <c r="C1810" s="311" t="s">
        <v>4837</v>
      </c>
      <c r="D1810" s="311" t="s">
        <v>4838</v>
      </c>
      <c r="E1810" s="311" t="s">
        <v>4837</v>
      </c>
      <c r="F1810" s="311" t="s">
        <v>4839</v>
      </c>
      <c r="G1810" s="311">
        <v>5224491</v>
      </c>
      <c r="H1810" s="311" t="s">
        <v>85</v>
      </c>
    </row>
    <row r="1811" spans="2:8">
      <c r="B1811" s="293">
        <v>43035</v>
      </c>
      <c r="C1811" s="311" t="s">
        <v>4832</v>
      </c>
      <c r="D1811" s="311" t="s">
        <v>4840</v>
      </c>
      <c r="E1811" s="311" t="s">
        <v>4836</v>
      </c>
      <c r="F1811" s="311" t="s">
        <v>4829</v>
      </c>
      <c r="G1811" s="311">
        <v>7227376</v>
      </c>
      <c r="H1811" s="311" t="s">
        <v>85</v>
      </c>
    </row>
    <row r="1812" spans="2:8">
      <c r="B1812" s="293">
        <v>43034</v>
      </c>
      <c r="C1812" s="311" t="s">
        <v>4841</v>
      </c>
      <c r="D1812" s="311" t="s">
        <v>4842</v>
      </c>
      <c r="E1812" s="311" t="s">
        <v>4813</v>
      </c>
      <c r="F1812" s="311" t="s">
        <v>2820</v>
      </c>
      <c r="G1812" s="311">
        <v>11019600</v>
      </c>
      <c r="H1812" s="311" t="s">
        <v>85</v>
      </c>
    </row>
    <row r="1813" spans="2:8">
      <c r="B1813" s="293">
        <v>43033</v>
      </c>
      <c r="C1813" s="311" t="s">
        <v>4795</v>
      </c>
      <c r="D1813" s="311" t="s">
        <v>4843</v>
      </c>
      <c r="E1813" s="311" t="s">
        <v>4844</v>
      </c>
      <c r="F1813" s="311" t="s">
        <v>4845</v>
      </c>
      <c r="G1813" s="311">
        <v>10983906</v>
      </c>
      <c r="H1813" s="311" t="s">
        <v>85</v>
      </c>
    </row>
    <row r="1814" spans="2:8">
      <c r="B1814" s="293">
        <v>43032</v>
      </c>
      <c r="C1814" s="311" t="s">
        <v>4485</v>
      </c>
      <c r="D1814" s="311" t="s">
        <v>4846</v>
      </c>
      <c r="E1814" s="311" t="s">
        <v>4732</v>
      </c>
      <c r="F1814" s="311" t="s">
        <v>4133</v>
      </c>
      <c r="G1814" s="311">
        <v>14176243</v>
      </c>
      <c r="H1814" s="311" t="s">
        <v>85</v>
      </c>
    </row>
    <row r="1815" spans="2:8">
      <c r="B1815" s="293">
        <v>43031</v>
      </c>
      <c r="C1815" s="311" t="s">
        <v>4481</v>
      </c>
      <c r="D1815" s="311" t="s">
        <v>4750</v>
      </c>
      <c r="E1815" s="311" t="s">
        <v>4847</v>
      </c>
      <c r="F1815" s="311" t="s">
        <v>4769</v>
      </c>
      <c r="G1815" s="311">
        <v>6443756</v>
      </c>
      <c r="H1815" s="311" t="s">
        <v>85</v>
      </c>
    </row>
    <row r="1816" spans="2:8">
      <c r="B1816" s="293">
        <v>43027</v>
      </c>
      <c r="C1816" s="311" t="s">
        <v>4751</v>
      </c>
      <c r="D1816" s="311" t="s">
        <v>4754</v>
      </c>
      <c r="E1816" s="311" t="s">
        <v>4823</v>
      </c>
      <c r="F1816" s="311" t="s">
        <v>4481</v>
      </c>
      <c r="G1816" s="311">
        <v>556915</v>
      </c>
      <c r="H1816" s="311" t="s">
        <v>85</v>
      </c>
    </row>
    <row r="1817" spans="2:8">
      <c r="B1817" s="293">
        <v>43026</v>
      </c>
      <c r="C1817" s="311" t="s">
        <v>4794</v>
      </c>
      <c r="D1817" s="311" t="s">
        <v>4807</v>
      </c>
      <c r="E1817" s="311" t="s">
        <v>4656</v>
      </c>
      <c r="F1817" s="311" t="s">
        <v>4792</v>
      </c>
      <c r="G1817" s="311">
        <v>8205376</v>
      </c>
      <c r="H1817" s="311" t="s">
        <v>85</v>
      </c>
    </row>
    <row r="1818" spans="2:8">
      <c r="B1818" s="293">
        <v>43025</v>
      </c>
      <c r="C1818" s="311" t="s">
        <v>4522</v>
      </c>
      <c r="D1818" s="311" t="s">
        <v>4759</v>
      </c>
      <c r="E1818" s="311" t="s">
        <v>4848</v>
      </c>
      <c r="F1818" s="311" t="s">
        <v>4789</v>
      </c>
      <c r="G1818" s="311">
        <v>23635226</v>
      </c>
      <c r="H1818" s="311" t="s">
        <v>85</v>
      </c>
    </row>
    <row r="1819" spans="2:8">
      <c r="B1819" s="293">
        <v>43024</v>
      </c>
      <c r="C1819" s="311" t="s">
        <v>4849</v>
      </c>
      <c r="D1819" s="311" t="s">
        <v>4507</v>
      </c>
      <c r="E1819" s="311" t="s">
        <v>4745</v>
      </c>
      <c r="F1819" s="311" t="s">
        <v>4850</v>
      </c>
      <c r="G1819" s="311">
        <v>2658920</v>
      </c>
      <c r="H1819" s="311" t="s">
        <v>85</v>
      </c>
    </row>
    <row r="1820" spans="2:8">
      <c r="B1820" s="293">
        <v>43021</v>
      </c>
      <c r="C1820" s="311" t="s">
        <v>4851</v>
      </c>
      <c r="D1820" s="311" t="s">
        <v>4751</v>
      </c>
      <c r="E1820" s="311" t="s">
        <v>4852</v>
      </c>
      <c r="F1820" s="311" t="s">
        <v>4824</v>
      </c>
      <c r="G1820" s="311">
        <v>6797923</v>
      </c>
      <c r="H1820" s="311" t="s">
        <v>85</v>
      </c>
    </row>
    <row r="1821" spans="2:8">
      <c r="B1821" s="293">
        <v>43020</v>
      </c>
      <c r="C1821" s="311" t="s">
        <v>4656</v>
      </c>
      <c r="D1821" s="311" t="s">
        <v>4768</v>
      </c>
      <c r="E1821" s="311" t="s">
        <v>4656</v>
      </c>
      <c r="F1821" s="311" t="s">
        <v>4752</v>
      </c>
      <c r="G1821" s="311">
        <v>19542392</v>
      </c>
      <c r="H1821" s="311" t="s">
        <v>85</v>
      </c>
    </row>
    <row r="1822" spans="2:8">
      <c r="B1822" s="293">
        <v>43019</v>
      </c>
      <c r="C1822" s="311" t="s">
        <v>4788</v>
      </c>
      <c r="D1822" s="311" t="s">
        <v>4853</v>
      </c>
      <c r="E1822" s="311" t="s">
        <v>4739</v>
      </c>
      <c r="F1822" s="311" t="s">
        <v>4736</v>
      </c>
      <c r="G1822" s="311">
        <v>5036053</v>
      </c>
      <c r="H1822" s="311" t="s">
        <v>85</v>
      </c>
    </row>
    <row r="1823" spans="2:8">
      <c r="B1823" s="293">
        <v>43018</v>
      </c>
      <c r="C1823" s="311" t="s">
        <v>4745</v>
      </c>
      <c r="D1823" s="311" t="s">
        <v>4824</v>
      </c>
      <c r="E1823" s="311" t="s">
        <v>4854</v>
      </c>
      <c r="F1823" s="311" t="s">
        <v>4726</v>
      </c>
      <c r="G1823" s="311">
        <v>5929921</v>
      </c>
      <c r="H1823" s="311" t="s">
        <v>85</v>
      </c>
    </row>
    <row r="1824" spans="2:8">
      <c r="B1824" s="293">
        <v>43017</v>
      </c>
      <c r="C1824" s="311" t="s">
        <v>4479</v>
      </c>
      <c r="D1824" s="311" t="s">
        <v>4753</v>
      </c>
      <c r="E1824" s="311" t="s">
        <v>4855</v>
      </c>
      <c r="F1824" s="311" t="s">
        <v>4745</v>
      </c>
      <c r="G1824" s="311">
        <v>6961627</v>
      </c>
      <c r="H1824" s="311" t="s">
        <v>85</v>
      </c>
    </row>
    <row r="1825" spans="2:8">
      <c r="B1825" s="293">
        <v>43014</v>
      </c>
      <c r="C1825" s="311" t="s">
        <v>4856</v>
      </c>
      <c r="D1825" s="311" t="s">
        <v>4851</v>
      </c>
      <c r="E1825" s="311" t="s">
        <v>4857</v>
      </c>
      <c r="F1825" s="311" t="s">
        <v>4649</v>
      </c>
      <c r="G1825" s="311">
        <v>18944218</v>
      </c>
      <c r="H1825" s="311" t="s">
        <v>85</v>
      </c>
    </row>
    <row r="1826" spans="2:8">
      <c r="B1826" s="293">
        <v>43013</v>
      </c>
      <c r="C1826" s="311" t="s">
        <v>3096</v>
      </c>
      <c r="D1826" s="311" t="s">
        <v>4730</v>
      </c>
      <c r="E1826" s="311" t="s">
        <v>4858</v>
      </c>
      <c r="F1826" s="311" t="s">
        <v>4162</v>
      </c>
      <c r="G1826" s="311">
        <v>13895436</v>
      </c>
      <c r="H1826" s="311" t="s">
        <v>85</v>
      </c>
    </row>
    <row r="1827" spans="2:8">
      <c r="B1827" s="293">
        <v>43012</v>
      </c>
      <c r="C1827" s="311" t="s">
        <v>4859</v>
      </c>
      <c r="D1827" s="311" t="s">
        <v>3076</v>
      </c>
      <c r="E1827" s="311" t="s">
        <v>3055</v>
      </c>
      <c r="F1827" s="311" t="s">
        <v>3002</v>
      </c>
      <c r="G1827" s="311">
        <v>6354854</v>
      </c>
      <c r="H1827" s="311" t="s">
        <v>85</v>
      </c>
    </row>
    <row r="1828" spans="2:8">
      <c r="B1828" s="293">
        <v>43011</v>
      </c>
      <c r="C1828" s="311" t="s">
        <v>4860</v>
      </c>
      <c r="D1828" s="311" t="s">
        <v>4532</v>
      </c>
      <c r="E1828" s="311" t="s">
        <v>4861</v>
      </c>
      <c r="F1828" s="311" t="s">
        <v>4859</v>
      </c>
      <c r="G1828" s="311">
        <v>5038693</v>
      </c>
      <c r="H1828" s="311" t="s">
        <v>85</v>
      </c>
    </row>
    <row r="1829" spans="2:8">
      <c r="B1829" s="293">
        <v>43007</v>
      </c>
      <c r="C1829" s="311" t="s">
        <v>3039</v>
      </c>
      <c r="D1829" s="311" t="s">
        <v>4862</v>
      </c>
      <c r="E1829" s="311" t="s">
        <v>4863</v>
      </c>
      <c r="F1829" s="311" t="s">
        <v>4864</v>
      </c>
      <c r="G1829" s="311">
        <v>4245489</v>
      </c>
      <c r="H1829" s="311" t="s">
        <v>85</v>
      </c>
    </row>
    <row r="1830" spans="2:8">
      <c r="B1830" s="293">
        <v>43006</v>
      </c>
      <c r="C1830" s="311" t="s">
        <v>4110</v>
      </c>
      <c r="D1830" s="311" t="s">
        <v>3039</v>
      </c>
      <c r="E1830" s="311" t="s">
        <v>4865</v>
      </c>
      <c r="F1830" s="311" t="s">
        <v>4694</v>
      </c>
      <c r="G1830" s="311">
        <v>6199570</v>
      </c>
      <c r="H1830" s="311" t="s">
        <v>85</v>
      </c>
    </row>
    <row r="1831" spans="2:8">
      <c r="B1831" s="293">
        <v>43005</v>
      </c>
      <c r="C1831" s="311" t="s">
        <v>4866</v>
      </c>
      <c r="D1831" s="311" t="s">
        <v>4864</v>
      </c>
      <c r="E1831" s="311" t="s">
        <v>4867</v>
      </c>
      <c r="F1831" s="311" t="s">
        <v>4110</v>
      </c>
      <c r="G1831" s="311">
        <v>3760716</v>
      </c>
      <c r="H1831" s="311" t="s">
        <v>85</v>
      </c>
    </row>
    <row r="1832" spans="2:8">
      <c r="B1832" s="293">
        <v>43004</v>
      </c>
      <c r="C1832" s="311" t="s">
        <v>4868</v>
      </c>
      <c r="D1832" s="311" t="s">
        <v>4864</v>
      </c>
      <c r="E1832" s="311" t="s">
        <v>4869</v>
      </c>
      <c r="F1832" s="311" t="s">
        <v>4701</v>
      </c>
      <c r="G1832" s="311">
        <v>4261666</v>
      </c>
      <c r="H1832" s="311" t="s">
        <v>85</v>
      </c>
    </row>
    <row r="1833" spans="2:8">
      <c r="B1833" s="293">
        <v>43003</v>
      </c>
      <c r="C1833" s="311" t="s">
        <v>2999</v>
      </c>
      <c r="D1833" s="311" t="s">
        <v>4870</v>
      </c>
      <c r="E1833" s="311" t="s">
        <v>4718</v>
      </c>
      <c r="F1833" s="311" t="s">
        <v>4715</v>
      </c>
      <c r="G1833" s="311">
        <v>5028435</v>
      </c>
      <c r="H1833" s="311" t="s">
        <v>85</v>
      </c>
    </row>
    <row r="1834" spans="2:8">
      <c r="B1834" s="293">
        <v>43000</v>
      </c>
      <c r="C1834" s="311" t="s">
        <v>4864</v>
      </c>
      <c r="D1834" s="311" t="s">
        <v>4860</v>
      </c>
      <c r="E1834" s="311" t="s">
        <v>4871</v>
      </c>
      <c r="F1834" s="311" t="s">
        <v>3042</v>
      </c>
      <c r="G1834" s="311">
        <v>6742154</v>
      </c>
      <c r="H1834" s="311" t="s">
        <v>85</v>
      </c>
    </row>
    <row r="1835" spans="2:8">
      <c r="B1835" s="293">
        <v>42999</v>
      </c>
      <c r="C1835" s="311" t="s">
        <v>4458</v>
      </c>
      <c r="D1835" s="311" t="s">
        <v>2991</v>
      </c>
      <c r="E1835" s="311" t="s">
        <v>4096</v>
      </c>
      <c r="F1835" s="311" t="s">
        <v>2993</v>
      </c>
      <c r="G1835" s="311">
        <v>3728936</v>
      </c>
      <c r="H1835" s="311" t="s">
        <v>85</v>
      </c>
    </row>
    <row r="1836" spans="2:8">
      <c r="B1836" s="293">
        <v>42998</v>
      </c>
      <c r="C1836" s="311" t="s">
        <v>3071</v>
      </c>
      <c r="D1836" s="311" t="s">
        <v>4872</v>
      </c>
      <c r="E1836" s="311" t="s">
        <v>4873</v>
      </c>
      <c r="F1836" s="311" t="s">
        <v>4858</v>
      </c>
      <c r="G1836" s="311">
        <v>4668108</v>
      </c>
      <c r="H1836" s="311" t="s">
        <v>85</v>
      </c>
    </row>
    <row r="1837" spans="2:8">
      <c r="B1837" s="293">
        <v>42997</v>
      </c>
      <c r="C1837" s="311" t="s">
        <v>4860</v>
      </c>
      <c r="D1837" s="311" t="s">
        <v>2987</v>
      </c>
      <c r="E1837" s="311" t="s">
        <v>3066</v>
      </c>
      <c r="F1837" s="311" t="s">
        <v>3071</v>
      </c>
      <c r="G1837" s="311">
        <v>2329150</v>
      </c>
      <c r="H1837" s="311" t="s">
        <v>85</v>
      </c>
    </row>
    <row r="1838" spans="2:8">
      <c r="B1838" s="293">
        <v>42996</v>
      </c>
      <c r="C1838" s="311" t="s">
        <v>4860</v>
      </c>
      <c r="D1838" s="311" t="s">
        <v>4874</v>
      </c>
      <c r="E1838" s="311" t="s">
        <v>4875</v>
      </c>
      <c r="F1838" s="311" t="s">
        <v>4860</v>
      </c>
      <c r="G1838" s="311">
        <v>3664866</v>
      </c>
      <c r="H1838" s="311" t="s">
        <v>85</v>
      </c>
    </row>
    <row r="1839" spans="2:8">
      <c r="B1839" s="293">
        <v>42993</v>
      </c>
      <c r="C1839" s="311" t="s">
        <v>4860</v>
      </c>
      <c r="D1839" s="311" t="s">
        <v>2993</v>
      </c>
      <c r="E1839" s="311" t="s">
        <v>4868</v>
      </c>
      <c r="F1839" s="311" t="s">
        <v>3088</v>
      </c>
      <c r="G1839" s="311">
        <v>6626685</v>
      </c>
      <c r="H1839" s="311" t="s">
        <v>85</v>
      </c>
    </row>
    <row r="1840" spans="2:8">
      <c r="B1840" s="293">
        <v>42992</v>
      </c>
      <c r="C1840" s="311" t="s">
        <v>4532</v>
      </c>
      <c r="D1840" s="311" t="s">
        <v>4625</v>
      </c>
      <c r="E1840" s="311" t="s">
        <v>4251</v>
      </c>
      <c r="F1840" s="311" t="s">
        <v>4876</v>
      </c>
      <c r="G1840" s="311">
        <v>7281802</v>
      </c>
      <c r="H1840" s="311" t="s">
        <v>85</v>
      </c>
    </row>
    <row r="1841" spans="2:8">
      <c r="B1841" s="293">
        <v>42991</v>
      </c>
      <c r="C1841" s="311" t="s">
        <v>3106</v>
      </c>
      <c r="D1841" s="311" t="s">
        <v>4727</v>
      </c>
      <c r="E1841" s="311" t="s">
        <v>4877</v>
      </c>
      <c r="F1841" s="311" t="s">
        <v>4532</v>
      </c>
      <c r="G1841" s="311">
        <v>5065327</v>
      </c>
      <c r="H1841" s="311" t="s">
        <v>85</v>
      </c>
    </row>
    <row r="1842" spans="2:8">
      <c r="B1842" s="293">
        <v>42990</v>
      </c>
      <c r="C1842" s="311" t="s">
        <v>4451</v>
      </c>
      <c r="D1842" s="311" t="s">
        <v>4160</v>
      </c>
      <c r="E1842" s="311" t="s">
        <v>4197</v>
      </c>
      <c r="F1842" s="311" t="s">
        <v>4874</v>
      </c>
      <c r="G1842" s="311">
        <v>4997685</v>
      </c>
      <c r="H1842" s="311" t="s">
        <v>85</v>
      </c>
    </row>
    <row r="1843" spans="2:8">
      <c r="B1843" s="293">
        <v>42989</v>
      </c>
      <c r="C1843" s="311" t="s">
        <v>4716</v>
      </c>
      <c r="D1843" s="311" t="s">
        <v>4185</v>
      </c>
      <c r="E1843" s="311" t="s">
        <v>4531</v>
      </c>
      <c r="F1843" s="311" t="s">
        <v>2983</v>
      </c>
      <c r="G1843" s="311">
        <v>13794789</v>
      </c>
      <c r="H1843" s="311" t="s">
        <v>85</v>
      </c>
    </row>
    <row r="1844" spans="2:8">
      <c r="B1844" s="293">
        <v>42986</v>
      </c>
      <c r="C1844" s="311" t="s">
        <v>3076</v>
      </c>
      <c r="D1844" s="311" t="s">
        <v>4166</v>
      </c>
      <c r="E1844" s="311" t="s">
        <v>4702</v>
      </c>
      <c r="F1844" s="311" t="s">
        <v>4878</v>
      </c>
      <c r="G1844" s="311">
        <v>3959727</v>
      </c>
      <c r="H1844" s="311" t="s">
        <v>85</v>
      </c>
    </row>
    <row r="1845" spans="2:8">
      <c r="B1845" s="310">
        <v>42985</v>
      </c>
      <c r="C1845" s="312" t="s">
        <v>4860</v>
      </c>
      <c r="D1845" s="312" t="s">
        <v>4879</v>
      </c>
      <c r="E1845" s="312" t="s">
        <v>3096</v>
      </c>
      <c r="F1845" s="312" t="s">
        <v>4166</v>
      </c>
      <c r="G1845" s="312">
        <v>5341582</v>
      </c>
      <c r="H1845" s="312" t="s">
        <v>4880</v>
      </c>
    </row>
    <row r="1846" spans="2:8">
      <c r="B1846" s="293">
        <v>42984</v>
      </c>
      <c r="C1846" s="311" t="s">
        <v>4460</v>
      </c>
      <c r="D1846" s="311" t="s">
        <v>4619</v>
      </c>
      <c r="E1846" s="311" t="s">
        <v>4881</v>
      </c>
      <c r="F1846" s="311" t="s">
        <v>3090</v>
      </c>
      <c r="G1846" s="311">
        <v>2789814</v>
      </c>
      <c r="H1846" s="311" t="s">
        <v>85</v>
      </c>
    </row>
    <row r="1847" spans="2:8">
      <c r="B1847" s="293">
        <v>42983</v>
      </c>
      <c r="C1847" s="311" t="s">
        <v>4715</v>
      </c>
      <c r="D1847" s="311" t="s">
        <v>4611</v>
      </c>
      <c r="E1847" s="311" t="s">
        <v>3065</v>
      </c>
      <c r="F1847" s="311" t="s">
        <v>4882</v>
      </c>
      <c r="G1847" s="311">
        <v>3431329</v>
      </c>
      <c r="H1847" s="311" t="s">
        <v>85</v>
      </c>
    </row>
    <row r="1848" spans="2:8">
      <c r="B1848" s="293">
        <v>42982</v>
      </c>
      <c r="C1848" s="311" t="s">
        <v>4093</v>
      </c>
      <c r="D1848" s="311" t="s">
        <v>4096</v>
      </c>
      <c r="E1848" s="311" t="s">
        <v>4052</v>
      </c>
      <c r="F1848" s="311" t="s">
        <v>4692</v>
      </c>
      <c r="G1848" s="311">
        <v>5787289</v>
      </c>
      <c r="H1848" s="311" t="s">
        <v>85</v>
      </c>
    </row>
    <row r="1849" spans="2:8">
      <c r="B1849" s="293">
        <v>42979</v>
      </c>
      <c r="C1849" s="311" t="s">
        <v>4103</v>
      </c>
      <c r="D1849" s="311" t="s">
        <v>4883</v>
      </c>
      <c r="E1849" s="311" t="s">
        <v>3000</v>
      </c>
      <c r="F1849" s="311" t="s">
        <v>4692</v>
      </c>
      <c r="G1849" s="311">
        <v>6407655</v>
      </c>
      <c r="H1849" s="311" t="s">
        <v>85</v>
      </c>
    </row>
    <row r="1850" spans="2:8">
      <c r="B1850" s="293">
        <v>42978</v>
      </c>
      <c r="C1850" s="311" t="s">
        <v>4884</v>
      </c>
      <c r="D1850" s="311" t="s">
        <v>4096</v>
      </c>
      <c r="E1850" s="311" t="s">
        <v>4541</v>
      </c>
      <c r="F1850" s="311" t="s">
        <v>4881</v>
      </c>
      <c r="G1850" s="311">
        <v>100020078</v>
      </c>
      <c r="H1850" s="311" t="s">
        <v>85</v>
      </c>
    </row>
    <row r="1851" spans="2:8">
      <c r="B1851" s="293">
        <v>42977</v>
      </c>
      <c r="C1851" s="311" t="s">
        <v>4885</v>
      </c>
      <c r="D1851" s="311" t="s">
        <v>4886</v>
      </c>
      <c r="E1851" s="311" t="s">
        <v>3050</v>
      </c>
      <c r="F1851" s="311" t="s">
        <v>4887</v>
      </c>
      <c r="G1851" s="311">
        <v>24858153</v>
      </c>
      <c r="H1851" s="311" t="s">
        <v>85</v>
      </c>
    </row>
    <row r="1852" spans="2:8">
      <c r="B1852" s="293">
        <v>42976</v>
      </c>
      <c r="C1852" s="311" t="s">
        <v>4888</v>
      </c>
      <c r="D1852" s="311" t="s">
        <v>4883</v>
      </c>
      <c r="E1852" s="311" t="s">
        <v>4889</v>
      </c>
      <c r="F1852" s="311" t="s">
        <v>4715</v>
      </c>
      <c r="G1852" s="311">
        <v>26027901</v>
      </c>
      <c r="H1852" s="311" t="s">
        <v>85</v>
      </c>
    </row>
    <row r="1853" spans="2:8">
      <c r="B1853" s="293">
        <v>42975</v>
      </c>
      <c r="C1853" s="311" t="s">
        <v>4095</v>
      </c>
      <c r="D1853" s="311" t="s">
        <v>4890</v>
      </c>
      <c r="E1853" s="311" t="s">
        <v>4095</v>
      </c>
      <c r="F1853" s="311" t="s">
        <v>4891</v>
      </c>
      <c r="G1853" s="311">
        <v>6243884</v>
      </c>
      <c r="H1853" s="311" t="s">
        <v>85</v>
      </c>
    </row>
    <row r="1854" spans="2:8">
      <c r="B1854" s="293">
        <v>42971</v>
      </c>
      <c r="C1854" s="311" t="s">
        <v>4091</v>
      </c>
      <c r="D1854" s="311" t="s">
        <v>4872</v>
      </c>
      <c r="E1854" s="311" t="s">
        <v>4692</v>
      </c>
      <c r="F1854" s="311" t="s">
        <v>4892</v>
      </c>
      <c r="G1854" s="311">
        <v>5959692</v>
      </c>
      <c r="H1854" s="311" t="s">
        <v>85</v>
      </c>
    </row>
    <row r="1855" spans="2:8">
      <c r="B1855" s="293">
        <v>42970</v>
      </c>
      <c r="C1855" s="311" t="s">
        <v>4893</v>
      </c>
      <c r="D1855" s="311" t="s">
        <v>3043</v>
      </c>
      <c r="E1855" s="311" t="s">
        <v>4894</v>
      </c>
      <c r="F1855" s="311" t="s">
        <v>4619</v>
      </c>
      <c r="G1855" s="311">
        <v>5016500</v>
      </c>
      <c r="H1855" s="311" t="s">
        <v>85</v>
      </c>
    </row>
    <row r="1856" spans="2:8">
      <c r="B1856" s="293">
        <v>42969</v>
      </c>
      <c r="C1856" s="311" t="s">
        <v>4684</v>
      </c>
      <c r="D1856" s="311" t="s">
        <v>3079</v>
      </c>
      <c r="E1856" s="311" t="s">
        <v>4102</v>
      </c>
      <c r="F1856" s="311" t="s">
        <v>4895</v>
      </c>
      <c r="G1856" s="311">
        <v>5514501</v>
      </c>
      <c r="H1856" s="311" t="s">
        <v>85</v>
      </c>
    </row>
    <row r="1857" spans="2:8">
      <c r="B1857" s="293">
        <v>42968</v>
      </c>
      <c r="C1857" s="311" t="s">
        <v>3072</v>
      </c>
      <c r="D1857" s="311" t="s">
        <v>4896</v>
      </c>
      <c r="E1857" s="311" t="s">
        <v>4897</v>
      </c>
      <c r="F1857" s="311" t="s">
        <v>4675</v>
      </c>
      <c r="G1857" s="311">
        <v>4958263</v>
      </c>
      <c r="H1857" s="311" t="s">
        <v>85</v>
      </c>
    </row>
    <row r="1858" spans="2:8">
      <c r="B1858" s="293">
        <v>42965</v>
      </c>
      <c r="C1858" s="311" t="s">
        <v>4898</v>
      </c>
      <c r="D1858" s="311" t="s">
        <v>4899</v>
      </c>
      <c r="E1858" s="311" t="s">
        <v>4451</v>
      </c>
      <c r="F1858" s="311" t="s">
        <v>4900</v>
      </c>
      <c r="G1858" s="311">
        <v>9086977</v>
      </c>
      <c r="H1858" s="311" t="s">
        <v>85</v>
      </c>
    </row>
    <row r="1859" spans="2:8">
      <c r="B1859" s="293">
        <v>42964</v>
      </c>
      <c r="C1859" s="311" t="s">
        <v>4091</v>
      </c>
      <c r="D1859" s="311" t="s">
        <v>4901</v>
      </c>
      <c r="E1859" s="311" t="s">
        <v>4249</v>
      </c>
      <c r="F1859" s="311" t="s">
        <v>4902</v>
      </c>
      <c r="G1859" s="311">
        <v>6198212</v>
      </c>
      <c r="H1859" s="311" t="s">
        <v>85</v>
      </c>
    </row>
    <row r="1860" spans="2:8">
      <c r="B1860" s="293">
        <v>42963</v>
      </c>
      <c r="C1860" s="311" t="s">
        <v>4903</v>
      </c>
      <c r="D1860" s="311" t="s">
        <v>4185</v>
      </c>
      <c r="E1860" s="311" t="s">
        <v>3093</v>
      </c>
      <c r="F1860" s="311" t="s">
        <v>4904</v>
      </c>
      <c r="G1860" s="311">
        <v>6909514</v>
      </c>
      <c r="H1860" s="311" t="s">
        <v>85</v>
      </c>
    </row>
    <row r="1861" spans="2:8">
      <c r="B1861" s="293">
        <v>42961</v>
      </c>
      <c r="C1861" s="311" t="s">
        <v>4905</v>
      </c>
      <c r="D1861" s="311" t="s">
        <v>4478</v>
      </c>
      <c r="E1861" s="311" t="s">
        <v>4702</v>
      </c>
      <c r="F1861" s="311" t="s">
        <v>3054</v>
      </c>
      <c r="G1861" s="311">
        <v>4955436</v>
      </c>
      <c r="H1861" s="311" t="s">
        <v>85</v>
      </c>
    </row>
    <row r="1862" spans="2:8">
      <c r="B1862" s="293">
        <v>42958</v>
      </c>
      <c r="C1862" s="311" t="s">
        <v>4882</v>
      </c>
      <c r="D1862" s="311" t="s">
        <v>4225</v>
      </c>
      <c r="E1862" s="311" t="s">
        <v>4103</v>
      </c>
      <c r="F1862" s="311" t="s">
        <v>2998</v>
      </c>
      <c r="G1862" s="311">
        <v>6021926</v>
      </c>
      <c r="H1862" s="311" t="s">
        <v>85</v>
      </c>
    </row>
    <row r="1863" spans="2:8">
      <c r="B1863" s="293">
        <v>42957</v>
      </c>
      <c r="C1863" s="311" t="s">
        <v>4680</v>
      </c>
      <c r="D1863" s="311" t="s">
        <v>4906</v>
      </c>
      <c r="E1863" s="311" t="s">
        <v>4106</v>
      </c>
      <c r="F1863" s="311" t="s">
        <v>4451</v>
      </c>
      <c r="G1863" s="311">
        <v>2957564</v>
      </c>
      <c r="H1863" s="311" t="s">
        <v>85</v>
      </c>
    </row>
    <row r="1864" spans="2:8">
      <c r="B1864" s="293">
        <v>42956</v>
      </c>
      <c r="C1864" s="311" t="s">
        <v>4091</v>
      </c>
      <c r="D1864" s="311" t="s">
        <v>4632</v>
      </c>
      <c r="E1864" s="311" t="s">
        <v>4524</v>
      </c>
      <c r="F1864" s="311" t="s">
        <v>4680</v>
      </c>
      <c r="G1864" s="311">
        <v>3248853</v>
      </c>
      <c r="H1864" s="311" t="s">
        <v>85</v>
      </c>
    </row>
    <row r="1865" spans="2:8">
      <c r="B1865" s="293">
        <v>42955</v>
      </c>
      <c r="C1865" s="311" t="s">
        <v>4166</v>
      </c>
      <c r="D1865" s="311" t="s">
        <v>4680</v>
      </c>
      <c r="E1865" s="311" t="s">
        <v>4106</v>
      </c>
      <c r="F1865" s="311" t="s">
        <v>4907</v>
      </c>
      <c r="G1865" s="311">
        <v>4508409</v>
      </c>
      <c r="H1865" s="311" t="s">
        <v>85</v>
      </c>
    </row>
    <row r="1866" spans="2:8">
      <c r="B1866" s="293">
        <v>42954</v>
      </c>
      <c r="C1866" s="311" t="s">
        <v>4908</v>
      </c>
      <c r="D1866" s="311" t="s">
        <v>4909</v>
      </c>
      <c r="E1866" s="311" t="s">
        <v>4684</v>
      </c>
      <c r="F1866" s="311" t="s">
        <v>4910</v>
      </c>
      <c r="G1866" s="311">
        <v>4356682</v>
      </c>
      <c r="H1866" s="311" t="s">
        <v>85</v>
      </c>
    </row>
    <row r="1867" spans="2:8">
      <c r="B1867" s="293">
        <v>42951</v>
      </c>
      <c r="C1867" s="311" t="s">
        <v>4223</v>
      </c>
      <c r="D1867" s="311" t="s">
        <v>4511</v>
      </c>
      <c r="E1867" s="311" t="s">
        <v>4911</v>
      </c>
      <c r="F1867" s="311" t="s">
        <v>4912</v>
      </c>
      <c r="G1867" s="311">
        <v>9251462</v>
      </c>
      <c r="H1867" s="311" t="s">
        <v>85</v>
      </c>
    </row>
    <row r="1868" spans="2:8">
      <c r="B1868" s="293">
        <v>42950</v>
      </c>
      <c r="C1868" s="311" t="s">
        <v>4675</v>
      </c>
      <c r="D1868" s="311" t="s">
        <v>4906</v>
      </c>
      <c r="E1868" s="311" t="s">
        <v>4913</v>
      </c>
      <c r="F1868" s="311" t="s">
        <v>4874</v>
      </c>
      <c r="G1868" s="311">
        <v>7242470</v>
      </c>
      <c r="H1868" s="311" t="s">
        <v>85</v>
      </c>
    </row>
    <row r="1869" spans="2:8">
      <c r="B1869" s="293">
        <v>42949</v>
      </c>
      <c r="C1869" s="311" t="s">
        <v>4914</v>
      </c>
      <c r="D1869" s="311" t="s">
        <v>4915</v>
      </c>
      <c r="E1869" s="311" t="s">
        <v>4914</v>
      </c>
      <c r="F1869" s="311" t="s">
        <v>4530</v>
      </c>
      <c r="G1869" s="311">
        <v>22272063</v>
      </c>
      <c r="H1869" s="311" t="s">
        <v>85</v>
      </c>
    </row>
    <row r="1870" spans="2:8">
      <c r="B1870" s="293">
        <v>42948</v>
      </c>
      <c r="C1870" s="311" t="s">
        <v>4916</v>
      </c>
      <c r="D1870" s="311" t="s">
        <v>4885</v>
      </c>
      <c r="E1870" s="311" t="s">
        <v>4038</v>
      </c>
      <c r="F1870" s="311" t="s">
        <v>4917</v>
      </c>
      <c r="G1870" s="311">
        <v>7131372</v>
      </c>
      <c r="H1870" s="311" t="s">
        <v>85</v>
      </c>
    </row>
    <row r="1871" spans="2:8">
      <c r="B1871" s="293">
        <v>42947</v>
      </c>
      <c r="C1871" s="311" t="s">
        <v>4918</v>
      </c>
      <c r="D1871" s="311" t="s">
        <v>3000</v>
      </c>
      <c r="E1871" s="311" t="s">
        <v>4426</v>
      </c>
      <c r="F1871" s="311" t="s">
        <v>3947</v>
      </c>
      <c r="G1871" s="311">
        <v>11319219</v>
      </c>
      <c r="H1871" s="311" t="s">
        <v>85</v>
      </c>
    </row>
    <row r="1872" spans="2:8">
      <c r="B1872" s="293">
        <v>42944</v>
      </c>
      <c r="C1872" s="311" t="s">
        <v>4536</v>
      </c>
      <c r="D1872" s="311" t="s">
        <v>4914</v>
      </c>
      <c r="E1872" s="311" t="s">
        <v>4428</v>
      </c>
      <c r="F1872" s="311" t="s">
        <v>4919</v>
      </c>
      <c r="G1872" s="311">
        <v>5825488</v>
      </c>
      <c r="H1872" s="311" t="s">
        <v>85</v>
      </c>
    </row>
    <row r="1873" spans="2:8">
      <c r="B1873" s="293">
        <v>42943</v>
      </c>
      <c r="C1873" s="311" t="s">
        <v>4093</v>
      </c>
      <c r="D1873" s="311" t="s">
        <v>4102</v>
      </c>
      <c r="E1873" s="311" t="s">
        <v>4920</v>
      </c>
      <c r="F1873" s="311" t="s">
        <v>4921</v>
      </c>
      <c r="G1873" s="311">
        <v>13313542</v>
      </c>
      <c r="H1873" s="311" t="s">
        <v>85</v>
      </c>
    </row>
    <row r="1874" spans="2:8">
      <c r="B1874" s="293">
        <v>42942</v>
      </c>
      <c r="C1874" s="311" t="s">
        <v>4884</v>
      </c>
      <c r="D1874" s="311" t="s">
        <v>4699</v>
      </c>
      <c r="E1874" s="311" t="s">
        <v>4884</v>
      </c>
      <c r="F1874" s="311" t="s">
        <v>4206</v>
      </c>
      <c r="G1874" s="311">
        <v>4710169</v>
      </c>
      <c r="H1874" s="311" t="s">
        <v>85</v>
      </c>
    </row>
    <row r="1875" spans="2:8">
      <c r="B1875" s="293">
        <v>42941</v>
      </c>
      <c r="C1875" s="311" t="s">
        <v>4714</v>
      </c>
      <c r="D1875" s="311" t="s">
        <v>4918</v>
      </c>
      <c r="E1875" s="311" t="s">
        <v>4922</v>
      </c>
      <c r="F1875" s="311" t="s">
        <v>4919</v>
      </c>
      <c r="G1875" s="311">
        <v>5238774</v>
      </c>
      <c r="H1875" s="311" t="s">
        <v>85</v>
      </c>
    </row>
    <row r="1876" spans="2:8">
      <c r="B1876" s="293">
        <v>42940</v>
      </c>
      <c r="C1876" s="311" t="s">
        <v>4714</v>
      </c>
      <c r="D1876" s="311" t="s">
        <v>4200</v>
      </c>
      <c r="E1876" s="311" t="s">
        <v>4058</v>
      </c>
      <c r="F1876" s="311" t="s">
        <v>4923</v>
      </c>
      <c r="G1876" s="311">
        <v>4095321</v>
      </c>
      <c r="H1876" s="311" t="s">
        <v>85</v>
      </c>
    </row>
    <row r="1877" spans="2:8">
      <c r="B1877" s="293">
        <v>42937</v>
      </c>
      <c r="C1877" s="311" t="s">
        <v>4921</v>
      </c>
      <c r="D1877" s="311" t="s">
        <v>4466</v>
      </c>
      <c r="E1877" s="311" t="s">
        <v>4924</v>
      </c>
      <c r="F1877" s="311" t="s">
        <v>4603</v>
      </c>
      <c r="G1877" s="311">
        <v>4679146</v>
      </c>
      <c r="H1877" s="311" t="s">
        <v>85</v>
      </c>
    </row>
    <row r="1878" spans="2:8">
      <c r="B1878" s="293">
        <v>42936</v>
      </c>
      <c r="C1878" s="311" t="s">
        <v>4201</v>
      </c>
      <c r="D1878" s="311" t="s">
        <v>4873</v>
      </c>
      <c r="E1878" s="311" t="s">
        <v>4693</v>
      </c>
      <c r="F1878" s="311" t="s">
        <v>3051</v>
      </c>
      <c r="G1878" s="311">
        <v>3079837</v>
      </c>
      <c r="H1878" s="311" t="s">
        <v>85</v>
      </c>
    </row>
    <row r="1879" spans="2:8">
      <c r="B1879" s="293">
        <v>42935</v>
      </c>
      <c r="C1879" s="311" t="s">
        <v>4705</v>
      </c>
      <c r="D1879" s="311" t="s">
        <v>3006</v>
      </c>
      <c r="E1879" s="311" t="s">
        <v>4120</v>
      </c>
      <c r="F1879" s="311" t="s">
        <v>4417</v>
      </c>
      <c r="G1879" s="311">
        <v>4443198</v>
      </c>
      <c r="H1879" s="311" t="s">
        <v>85</v>
      </c>
    </row>
    <row r="1880" spans="2:8">
      <c r="B1880" s="293">
        <v>42934</v>
      </c>
      <c r="C1880" s="311" t="s">
        <v>4417</v>
      </c>
      <c r="D1880" s="311" t="s">
        <v>4530</v>
      </c>
      <c r="E1880" s="311" t="s">
        <v>4925</v>
      </c>
      <c r="F1880" s="311" t="s">
        <v>3065</v>
      </c>
      <c r="G1880" s="311">
        <v>4280904</v>
      </c>
      <c r="H1880" s="311" t="s">
        <v>85</v>
      </c>
    </row>
    <row r="1881" spans="2:8">
      <c r="B1881" s="293">
        <v>42933</v>
      </c>
      <c r="C1881" s="311" t="s">
        <v>4873</v>
      </c>
      <c r="D1881" s="311" t="s">
        <v>4892</v>
      </c>
      <c r="E1881" s="311" t="s">
        <v>4103</v>
      </c>
      <c r="F1881" s="311" t="s">
        <v>4104</v>
      </c>
      <c r="G1881" s="311">
        <v>4854055</v>
      </c>
      <c r="H1881" s="311" t="s">
        <v>85</v>
      </c>
    </row>
    <row r="1882" spans="2:8">
      <c r="B1882" s="293">
        <v>42930</v>
      </c>
      <c r="C1882" s="311" t="s">
        <v>4884</v>
      </c>
      <c r="D1882" s="311" t="s">
        <v>4216</v>
      </c>
      <c r="E1882" s="311" t="s">
        <v>3103</v>
      </c>
      <c r="F1882" s="311" t="s">
        <v>4926</v>
      </c>
      <c r="G1882" s="311">
        <v>4127641</v>
      </c>
      <c r="H1882" s="311" t="s">
        <v>85</v>
      </c>
    </row>
    <row r="1883" spans="2:8">
      <c r="B1883" s="293">
        <v>42929</v>
      </c>
      <c r="C1883" s="311" t="s">
        <v>4601</v>
      </c>
      <c r="D1883" s="311" t="s">
        <v>4925</v>
      </c>
      <c r="E1883" s="311" t="s">
        <v>4927</v>
      </c>
      <c r="F1883" s="311" t="s">
        <v>4919</v>
      </c>
      <c r="G1883" s="311">
        <v>3014683</v>
      </c>
      <c r="H1883" s="311" t="s">
        <v>85</v>
      </c>
    </row>
    <row r="1884" spans="2:8">
      <c r="B1884" s="293">
        <v>42928</v>
      </c>
      <c r="C1884" s="311" t="s">
        <v>4418</v>
      </c>
      <c r="D1884" s="311" t="s">
        <v>4419</v>
      </c>
      <c r="E1884" s="311" t="s">
        <v>3949</v>
      </c>
      <c r="F1884" s="311" t="s">
        <v>4923</v>
      </c>
      <c r="G1884" s="311">
        <v>4097499</v>
      </c>
      <c r="H1884" s="311" t="s">
        <v>85</v>
      </c>
    </row>
    <row r="1885" spans="2:8">
      <c r="B1885" s="293">
        <v>42927</v>
      </c>
      <c r="C1885" s="311" t="s">
        <v>4411</v>
      </c>
      <c r="D1885" s="311" t="s">
        <v>4928</v>
      </c>
      <c r="E1885" s="311" t="s">
        <v>4566</v>
      </c>
      <c r="F1885" s="311" t="s">
        <v>4540</v>
      </c>
      <c r="G1885" s="311">
        <v>5956020</v>
      </c>
      <c r="H1885" s="311" t="s">
        <v>85</v>
      </c>
    </row>
    <row r="1886" spans="2:8">
      <c r="B1886" s="293">
        <v>42926</v>
      </c>
      <c r="C1886" s="311" t="s">
        <v>4929</v>
      </c>
      <c r="D1886" s="311" t="s">
        <v>3145</v>
      </c>
      <c r="E1886" s="311" t="s">
        <v>4930</v>
      </c>
      <c r="F1886" s="311" t="s">
        <v>4411</v>
      </c>
      <c r="G1886" s="311">
        <v>1170691</v>
      </c>
      <c r="H1886" s="311" t="s">
        <v>85</v>
      </c>
    </row>
    <row r="1887" spans="2:8">
      <c r="B1887" s="293">
        <v>42923</v>
      </c>
      <c r="C1887" s="311" t="s">
        <v>4011</v>
      </c>
      <c r="D1887" s="311" t="s">
        <v>3128</v>
      </c>
      <c r="E1887" s="311" t="s">
        <v>4931</v>
      </c>
      <c r="F1887" s="311" t="s">
        <v>4932</v>
      </c>
      <c r="G1887" s="311">
        <v>4768952</v>
      </c>
      <c r="H1887" s="311" t="s">
        <v>85</v>
      </c>
    </row>
    <row r="1888" spans="2:8">
      <c r="B1888" s="293">
        <v>42922</v>
      </c>
      <c r="C1888" s="311" t="s">
        <v>4018</v>
      </c>
      <c r="D1888" s="311" t="s">
        <v>3258</v>
      </c>
      <c r="E1888" s="311" t="s">
        <v>3247</v>
      </c>
      <c r="F1888" s="311" t="s">
        <v>4573</v>
      </c>
      <c r="G1888" s="311">
        <v>5379126</v>
      </c>
      <c r="H1888" s="311" t="s">
        <v>85</v>
      </c>
    </row>
    <row r="1889" spans="2:8">
      <c r="B1889" s="293">
        <v>42921</v>
      </c>
      <c r="C1889" s="311" t="s">
        <v>4594</v>
      </c>
      <c r="D1889" s="311" t="s">
        <v>4933</v>
      </c>
      <c r="E1889" s="311" t="s">
        <v>4934</v>
      </c>
      <c r="F1889" s="311" t="s">
        <v>4935</v>
      </c>
      <c r="G1889" s="311">
        <v>5059808</v>
      </c>
      <c r="H1889" s="311" t="s">
        <v>85</v>
      </c>
    </row>
    <row r="1890" spans="2:8">
      <c r="B1890" s="293">
        <v>42920</v>
      </c>
      <c r="C1890" s="311" t="s">
        <v>4936</v>
      </c>
      <c r="D1890" s="311" t="s">
        <v>4031</v>
      </c>
      <c r="E1890" s="311" t="s">
        <v>4934</v>
      </c>
      <c r="F1890" s="311" t="s">
        <v>4573</v>
      </c>
      <c r="G1890" s="311">
        <v>5282948</v>
      </c>
      <c r="H1890" s="311" t="s">
        <v>85</v>
      </c>
    </row>
    <row r="1891" spans="2:8">
      <c r="B1891" s="293">
        <v>42919</v>
      </c>
      <c r="C1891" s="311" t="s">
        <v>3945</v>
      </c>
      <c r="D1891" s="311" t="s">
        <v>3945</v>
      </c>
      <c r="E1891" s="311" t="s">
        <v>4937</v>
      </c>
      <c r="F1891" s="311" t="s">
        <v>4938</v>
      </c>
      <c r="G1891" s="311">
        <v>8945122</v>
      </c>
      <c r="H1891" s="311" t="s">
        <v>85</v>
      </c>
    </row>
    <row r="1892" spans="2:8">
      <c r="B1892" s="293">
        <v>42916</v>
      </c>
      <c r="C1892" s="311" t="s">
        <v>3237</v>
      </c>
      <c r="D1892" s="311" t="s">
        <v>4413</v>
      </c>
      <c r="E1892" s="311" t="s">
        <v>3936</v>
      </c>
      <c r="F1892" s="311" t="s">
        <v>3243</v>
      </c>
      <c r="G1892" s="311">
        <v>6122950</v>
      </c>
      <c r="H1892" s="311" t="s">
        <v>85</v>
      </c>
    </row>
    <row r="1893" spans="2:8">
      <c r="B1893" s="293">
        <v>42915</v>
      </c>
      <c r="C1893" s="311" t="s">
        <v>4935</v>
      </c>
      <c r="D1893" s="311" t="s">
        <v>4566</v>
      </c>
      <c r="E1893" s="311" t="s">
        <v>4939</v>
      </c>
      <c r="F1893" s="311" t="s">
        <v>3258</v>
      </c>
      <c r="G1893" s="311">
        <v>10103880</v>
      </c>
      <c r="H1893" s="311" t="s">
        <v>85</v>
      </c>
    </row>
    <row r="1894" spans="2:8">
      <c r="B1894" s="293">
        <v>42914</v>
      </c>
      <c r="C1894" s="311" t="s">
        <v>4011</v>
      </c>
      <c r="D1894" s="311" t="s">
        <v>4933</v>
      </c>
      <c r="E1894" s="311" t="s">
        <v>3960</v>
      </c>
      <c r="F1894" s="311" t="s">
        <v>4940</v>
      </c>
      <c r="G1894" s="311">
        <v>5058873</v>
      </c>
      <c r="H1894" s="311" t="s">
        <v>85</v>
      </c>
    </row>
    <row r="1895" spans="2:8">
      <c r="B1895" s="293">
        <v>42913</v>
      </c>
      <c r="C1895" s="311" t="s">
        <v>4013</v>
      </c>
      <c r="D1895" s="311" t="s">
        <v>4941</v>
      </c>
      <c r="E1895" s="311" t="s">
        <v>3997</v>
      </c>
      <c r="F1895" s="311" t="s">
        <v>4011</v>
      </c>
      <c r="G1895" s="311">
        <v>3746638</v>
      </c>
      <c r="H1895" s="311" t="s">
        <v>85</v>
      </c>
    </row>
    <row r="1896" spans="2:8">
      <c r="B1896" s="293">
        <v>42909</v>
      </c>
      <c r="C1896" s="311" t="s">
        <v>3945</v>
      </c>
      <c r="D1896" s="311" t="s">
        <v>3145</v>
      </c>
      <c r="E1896" s="311" t="s">
        <v>3960</v>
      </c>
      <c r="F1896" s="311" t="s">
        <v>4939</v>
      </c>
      <c r="G1896" s="311">
        <v>4643132</v>
      </c>
      <c r="H1896" s="311" t="s">
        <v>85</v>
      </c>
    </row>
    <row r="1897" spans="2:8">
      <c r="B1897" s="293">
        <v>42908</v>
      </c>
      <c r="C1897" s="311" t="s">
        <v>4411</v>
      </c>
      <c r="D1897" s="311" t="s">
        <v>4942</v>
      </c>
      <c r="E1897" s="311" t="s">
        <v>3237</v>
      </c>
      <c r="F1897" s="311" t="s">
        <v>3243</v>
      </c>
      <c r="G1897" s="311">
        <v>5139614</v>
      </c>
      <c r="H1897" s="311" t="s">
        <v>85</v>
      </c>
    </row>
    <row r="1898" spans="2:8">
      <c r="B1898" s="293">
        <v>42907</v>
      </c>
      <c r="C1898" s="311" t="s">
        <v>3119</v>
      </c>
      <c r="D1898" s="311" t="s">
        <v>4943</v>
      </c>
      <c r="E1898" s="311" t="s">
        <v>4934</v>
      </c>
      <c r="F1898" s="311" t="s">
        <v>4410</v>
      </c>
      <c r="G1898" s="311">
        <v>4094097</v>
      </c>
      <c r="H1898" s="311" t="s">
        <v>85</v>
      </c>
    </row>
    <row r="1899" spans="2:8">
      <c r="B1899" s="293">
        <v>42906</v>
      </c>
      <c r="C1899" s="311" t="s">
        <v>4944</v>
      </c>
      <c r="D1899" s="311" t="s">
        <v>4942</v>
      </c>
      <c r="E1899" s="311" t="s">
        <v>3258</v>
      </c>
      <c r="F1899" s="311" t="s">
        <v>3243</v>
      </c>
      <c r="G1899" s="311">
        <v>2603080</v>
      </c>
      <c r="H1899" s="311" t="s">
        <v>85</v>
      </c>
    </row>
    <row r="1900" spans="2:8">
      <c r="B1900" s="293">
        <v>42905</v>
      </c>
      <c r="C1900" s="311" t="s">
        <v>4945</v>
      </c>
      <c r="D1900" s="311" t="s">
        <v>3113</v>
      </c>
      <c r="E1900" s="311" t="s">
        <v>4946</v>
      </c>
      <c r="F1900" s="311" t="s">
        <v>4947</v>
      </c>
      <c r="G1900" s="311">
        <v>3415876</v>
      </c>
      <c r="H1900" s="311" t="s">
        <v>85</v>
      </c>
    </row>
    <row r="1901" spans="2:8">
      <c r="B1901" s="293">
        <v>42902</v>
      </c>
      <c r="C1901" s="311" t="s">
        <v>4932</v>
      </c>
      <c r="D1901" s="311" t="s">
        <v>4948</v>
      </c>
      <c r="E1901" s="311" t="s">
        <v>4932</v>
      </c>
      <c r="F1901" s="311" t="s">
        <v>4043</v>
      </c>
      <c r="G1901" s="311">
        <v>5082594</v>
      </c>
      <c r="H1901" s="311" t="s">
        <v>85</v>
      </c>
    </row>
    <row r="1902" spans="2:8">
      <c r="B1902" s="293">
        <v>42901</v>
      </c>
      <c r="C1902" s="311" t="s">
        <v>4949</v>
      </c>
      <c r="D1902" s="311" t="s">
        <v>4215</v>
      </c>
      <c r="E1902" s="311" t="s">
        <v>4950</v>
      </c>
      <c r="F1902" s="311" t="s">
        <v>4932</v>
      </c>
      <c r="G1902" s="311">
        <v>6250599</v>
      </c>
      <c r="H1902" s="311" t="s">
        <v>85</v>
      </c>
    </row>
    <row r="1903" spans="2:8">
      <c r="B1903" s="293">
        <v>42900</v>
      </c>
      <c r="C1903" s="311" t="s">
        <v>4951</v>
      </c>
      <c r="D1903" s="311" t="s">
        <v>4951</v>
      </c>
      <c r="E1903" s="311" t="s">
        <v>4596</v>
      </c>
      <c r="F1903" s="311" t="s">
        <v>4407</v>
      </c>
      <c r="G1903" s="311">
        <v>2630623</v>
      </c>
      <c r="H1903" s="311" t="s">
        <v>85</v>
      </c>
    </row>
    <row r="1904" spans="2:8">
      <c r="B1904" s="293">
        <v>42899</v>
      </c>
      <c r="C1904" s="311" t="s">
        <v>4950</v>
      </c>
      <c r="D1904" s="311" t="s">
        <v>4951</v>
      </c>
      <c r="E1904" s="311" t="s">
        <v>4018</v>
      </c>
      <c r="F1904" s="311" t="s">
        <v>3957</v>
      </c>
      <c r="G1904" s="311">
        <v>4090297</v>
      </c>
      <c r="H1904" s="311" t="s">
        <v>85</v>
      </c>
    </row>
    <row r="1905" spans="2:8">
      <c r="B1905" s="293">
        <v>42898</v>
      </c>
      <c r="C1905" s="311" t="s">
        <v>4930</v>
      </c>
      <c r="D1905" s="311" t="s">
        <v>4941</v>
      </c>
      <c r="E1905" s="311" t="s">
        <v>4029</v>
      </c>
      <c r="F1905" s="311" t="s">
        <v>4952</v>
      </c>
      <c r="G1905" s="311">
        <v>3738913</v>
      </c>
      <c r="H1905" s="311" t="s">
        <v>85</v>
      </c>
    </row>
    <row r="1906" spans="2:8">
      <c r="B1906" s="293">
        <v>42895</v>
      </c>
      <c r="C1906" s="311" t="s">
        <v>4930</v>
      </c>
      <c r="D1906" s="311" t="s">
        <v>4949</v>
      </c>
      <c r="E1906" s="311" t="s">
        <v>4953</v>
      </c>
      <c r="F1906" s="311" t="s">
        <v>4934</v>
      </c>
      <c r="G1906" s="311">
        <v>2940114</v>
      </c>
      <c r="H1906" s="311" t="s">
        <v>85</v>
      </c>
    </row>
    <row r="1907" spans="2:8">
      <c r="B1907" s="293">
        <v>42894</v>
      </c>
      <c r="C1907" s="311" t="s">
        <v>4018</v>
      </c>
      <c r="D1907" s="311" t="s">
        <v>3237</v>
      </c>
      <c r="E1907" s="311" t="s">
        <v>4954</v>
      </c>
      <c r="F1907" s="311" t="s">
        <v>4939</v>
      </c>
      <c r="G1907" s="311">
        <v>1812870</v>
      </c>
      <c r="H1907" s="311" t="s">
        <v>85</v>
      </c>
    </row>
    <row r="1908" spans="2:8">
      <c r="B1908" s="293">
        <v>42893</v>
      </c>
      <c r="C1908" s="311" t="s">
        <v>4060</v>
      </c>
      <c r="D1908" s="311" t="s">
        <v>4010</v>
      </c>
      <c r="E1908" s="311" t="s">
        <v>4955</v>
      </c>
      <c r="F1908" s="311" t="s">
        <v>4939</v>
      </c>
      <c r="G1908" s="311">
        <v>10697568</v>
      </c>
      <c r="H1908" s="311" t="s">
        <v>85</v>
      </c>
    </row>
    <row r="1909" spans="2:8">
      <c r="B1909" s="293">
        <v>42892</v>
      </c>
      <c r="C1909" s="311" t="s">
        <v>4956</v>
      </c>
      <c r="D1909" s="311" t="s">
        <v>4956</v>
      </c>
      <c r="E1909" s="311" t="s">
        <v>4957</v>
      </c>
      <c r="F1909" s="311" t="s">
        <v>4018</v>
      </c>
      <c r="G1909" s="311">
        <v>5236093</v>
      </c>
      <c r="H1909" s="311" t="s">
        <v>85</v>
      </c>
    </row>
    <row r="1910" spans="2:8">
      <c r="B1910" s="293">
        <v>42891</v>
      </c>
      <c r="C1910" s="311" t="s">
        <v>3952</v>
      </c>
      <c r="D1910" s="311" t="s">
        <v>4038</v>
      </c>
      <c r="E1910" s="311" t="s">
        <v>4550</v>
      </c>
      <c r="F1910" s="311" t="s">
        <v>4958</v>
      </c>
      <c r="G1910" s="311">
        <v>2986412</v>
      </c>
      <c r="H1910" s="311" t="s">
        <v>85</v>
      </c>
    </row>
    <row r="1911" spans="2:8">
      <c r="B1911" s="293">
        <v>42888</v>
      </c>
      <c r="C1911" s="311" t="s">
        <v>4947</v>
      </c>
      <c r="D1911" s="311" t="s">
        <v>4418</v>
      </c>
      <c r="E1911" s="311" t="s">
        <v>4942</v>
      </c>
      <c r="F1911" s="311" t="s">
        <v>4958</v>
      </c>
      <c r="G1911" s="311">
        <v>5955807</v>
      </c>
      <c r="H1911" s="311" t="s">
        <v>85</v>
      </c>
    </row>
    <row r="1912" spans="2:8">
      <c r="B1912" s="293">
        <v>42887</v>
      </c>
      <c r="C1912" s="311" t="s">
        <v>4053</v>
      </c>
      <c r="D1912" s="311" t="s">
        <v>4544</v>
      </c>
      <c r="E1912" s="311" t="s">
        <v>4949</v>
      </c>
      <c r="F1912" s="311" t="s">
        <v>4959</v>
      </c>
      <c r="G1912" s="311">
        <v>2350266</v>
      </c>
      <c r="H1912" s="311" t="s">
        <v>85</v>
      </c>
    </row>
    <row r="1913" spans="2:8">
      <c r="B1913" s="293">
        <v>42886</v>
      </c>
      <c r="C1913" s="311" t="s">
        <v>4933</v>
      </c>
      <c r="D1913" s="311" t="s">
        <v>3949</v>
      </c>
      <c r="E1913" s="311" t="s">
        <v>4410</v>
      </c>
      <c r="F1913" s="311" t="s">
        <v>4053</v>
      </c>
      <c r="G1913" s="311">
        <v>6385513</v>
      </c>
      <c r="H1913" s="311" t="s">
        <v>85</v>
      </c>
    </row>
    <row r="1914" spans="2:8">
      <c r="B1914" s="293">
        <v>42885</v>
      </c>
      <c r="C1914" s="311" t="s">
        <v>4960</v>
      </c>
      <c r="D1914" s="311" t="s">
        <v>4927</v>
      </c>
      <c r="E1914" s="311" t="s">
        <v>3958</v>
      </c>
      <c r="F1914" s="311" t="s">
        <v>4948</v>
      </c>
      <c r="G1914" s="311">
        <v>5871019</v>
      </c>
      <c r="H1914" s="311" t="s">
        <v>85</v>
      </c>
    </row>
    <row r="1915" spans="2:8">
      <c r="B1915" s="293">
        <v>42884</v>
      </c>
      <c r="C1915" s="311" t="s">
        <v>4961</v>
      </c>
      <c r="D1915" s="311" t="s">
        <v>4934</v>
      </c>
      <c r="E1915" s="311" t="s">
        <v>4962</v>
      </c>
      <c r="F1915" s="311" t="s">
        <v>4960</v>
      </c>
      <c r="G1915" s="311">
        <v>8203143</v>
      </c>
      <c r="H1915" s="311" t="s">
        <v>85</v>
      </c>
    </row>
    <row r="1916" spans="2:8">
      <c r="B1916" s="293">
        <v>42881</v>
      </c>
      <c r="C1916" s="311" t="s">
        <v>4008</v>
      </c>
      <c r="D1916" s="311" t="s">
        <v>4576</v>
      </c>
      <c r="E1916" s="311" t="s">
        <v>4963</v>
      </c>
      <c r="F1916" s="311" t="s">
        <v>4056</v>
      </c>
      <c r="G1916" s="311">
        <v>3186957</v>
      </c>
      <c r="H1916" s="311" t="s">
        <v>85</v>
      </c>
    </row>
    <row r="1917" spans="2:8">
      <c r="B1917" s="293">
        <v>42880</v>
      </c>
      <c r="C1917" s="311" t="s">
        <v>3962</v>
      </c>
      <c r="D1917" s="311" t="s">
        <v>3254</v>
      </c>
      <c r="E1917" s="311" t="s">
        <v>4584</v>
      </c>
      <c r="F1917" s="311" t="s">
        <v>4953</v>
      </c>
      <c r="G1917" s="311">
        <v>5992188</v>
      </c>
      <c r="H1917" s="311" t="s">
        <v>85</v>
      </c>
    </row>
    <row r="1918" spans="2:8">
      <c r="B1918" s="293">
        <v>42879</v>
      </c>
      <c r="C1918" s="311" t="s">
        <v>4061</v>
      </c>
      <c r="D1918" s="311" t="s">
        <v>4964</v>
      </c>
      <c r="E1918" s="311" t="s">
        <v>4965</v>
      </c>
      <c r="F1918" s="311" t="s">
        <v>4578</v>
      </c>
      <c r="G1918" s="311">
        <v>2830014</v>
      </c>
      <c r="H1918" s="311" t="s">
        <v>85</v>
      </c>
    </row>
    <row r="1919" spans="2:8">
      <c r="B1919" s="293">
        <v>42878</v>
      </c>
      <c r="C1919" s="311" t="s">
        <v>4930</v>
      </c>
      <c r="D1919" s="311" t="s">
        <v>4596</v>
      </c>
      <c r="E1919" s="311" t="s">
        <v>4966</v>
      </c>
      <c r="F1919" s="311" t="s">
        <v>4955</v>
      </c>
      <c r="G1919" s="311">
        <v>2820800</v>
      </c>
      <c r="H1919" s="311" t="s">
        <v>85</v>
      </c>
    </row>
    <row r="1920" spans="2:8">
      <c r="B1920" s="293">
        <v>42877</v>
      </c>
      <c r="C1920" s="311" t="s">
        <v>4967</v>
      </c>
      <c r="D1920" s="311" t="s">
        <v>4944</v>
      </c>
      <c r="E1920" s="311" t="s">
        <v>4957</v>
      </c>
      <c r="F1920" s="311" t="s">
        <v>4594</v>
      </c>
      <c r="G1920" s="311">
        <v>3324104</v>
      </c>
      <c r="H1920" s="311" t="s">
        <v>85</v>
      </c>
    </row>
    <row r="1921" spans="2:8">
      <c r="B1921" s="293">
        <v>42874</v>
      </c>
      <c r="C1921" s="311" t="s">
        <v>4968</v>
      </c>
      <c r="D1921" s="311" t="s">
        <v>4208</v>
      </c>
      <c r="E1921" s="311" t="s">
        <v>4018</v>
      </c>
      <c r="F1921" s="311" t="s">
        <v>4936</v>
      </c>
      <c r="G1921" s="311">
        <v>2852978</v>
      </c>
      <c r="H1921" s="311" t="s">
        <v>85</v>
      </c>
    </row>
    <row r="1922" spans="2:8">
      <c r="B1922" s="293">
        <v>42873</v>
      </c>
      <c r="C1922" s="311" t="s">
        <v>4930</v>
      </c>
      <c r="D1922" s="311" t="s">
        <v>4946</v>
      </c>
      <c r="E1922" s="311" t="s">
        <v>4067</v>
      </c>
      <c r="F1922" s="311" t="s">
        <v>4934</v>
      </c>
      <c r="G1922" s="311">
        <v>6185143</v>
      </c>
      <c r="H1922" s="311" t="s">
        <v>85</v>
      </c>
    </row>
    <row r="1923" spans="2:8">
      <c r="B1923" s="293">
        <v>42872</v>
      </c>
      <c r="C1923" s="311" t="s">
        <v>4557</v>
      </c>
      <c r="D1923" s="311" t="s">
        <v>4428</v>
      </c>
      <c r="E1923" s="311" t="s">
        <v>4010</v>
      </c>
      <c r="F1923" s="311" t="s">
        <v>3945</v>
      </c>
      <c r="G1923" s="311">
        <v>8423958</v>
      </c>
      <c r="H1923" s="311" t="s">
        <v>85</v>
      </c>
    </row>
    <row r="1924" spans="2:8">
      <c r="B1924" s="293">
        <v>42871</v>
      </c>
      <c r="C1924" s="311" t="s">
        <v>4031</v>
      </c>
      <c r="D1924" s="311" t="s">
        <v>3145</v>
      </c>
      <c r="E1924" s="311" t="s">
        <v>4968</v>
      </c>
      <c r="F1924" s="311" t="s">
        <v>4407</v>
      </c>
      <c r="G1924" s="311">
        <v>5617327</v>
      </c>
      <c r="H1924" s="311" t="s">
        <v>85</v>
      </c>
    </row>
    <row r="1925" spans="2:8">
      <c r="B1925" s="293">
        <v>42870</v>
      </c>
      <c r="C1925" s="311" t="s">
        <v>4935</v>
      </c>
      <c r="D1925" s="311" t="s">
        <v>3957</v>
      </c>
      <c r="E1925" s="311" t="s">
        <v>4934</v>
      </c>
      <c r="F1925" s="311" t="s">
        <v>4031</v>
      </c>
      <c r="G1925" s="311">
        <v>2060881</v>
      </c>
      <c r="H1925" s="311" t="s">
        <v>85</v>
      </c>
    </row>
    <row r="1926" spans="2:8">
      <c r="B1926" s="293">
        <v>42867</v>
      </c>
      <c r="C1926" s="311" t="s">
        <v>4411</v>
      </c>
      <c r="D1926" s="311" t="s">
        <v>4544</v>
      </c>
      <c r="E1926" s="311" t="s">
        <v>4930</v>
      </c>
      <c r="F1926" s="311" t="s">
        <v>4964</v>
      </c>
      <c r="G1926" s="311">
        <v>2748128</v>
      </c>
      <c r="H1926" s="311" t="s">
        <v>85</v>
      </c>
    </row>
    <row r="1927" spans="2:8">
      <c r="B1927" s="293">
        <v>42866</v>
      </c>
      <c r="C1927" s="311" t="s">
        <v>4969</v>
      </c>
      <c r="D1927" s="311" t="s">
        <v>4970</v>
      </c>
      <c r="E1927" s="311" t="s">
        <v>4031</v>
      </c>
      <c r="F1927" s="311" t="s">
        <v>4944</v>
      </c>
      <c r="G1927" s="311">
        <v>4567666</v>
      </c>
      <c r="H1927" s="311" t="s">
        <v>85</v>
      </c>
    </row>
    <row r="1928" spans="2:8">
      <c r="B1928" s="293">
        <v>42865</v>
      </c>
      <c r="C1928" s="311" t="s">
        <v>3110</v>
      </c>
      <c r="D1928" s="311" t="s">
        <v>4042</v>
      </c>
      <c r="E1928" s="311" t="s">
        <v>4971</v>
      </c>
      <c r="F1928" s="311" t="s">
        <v>4972</v>
      </c>
      <c r="G1928" s="311">
        <v>2730601</v>
      </c>
      <c r="H1928" s="311" t="s">
        <v>85</v>
      </c>
    </row>
    <row r="1929" spans="2:8">
      <c r="B1929" s="293">
        <v>42864</v>
      </c>
      <c r="C1929" s="311" t="s">
        <v>3110</v>
      </c>
      <c r="D1929" s="311" t="s">
        <v>3131</v>
      </c>
      <c r="E1929" s="311" t="s">
        <v>4413</v>
      </c>
      <c r="F1929" s="311" t="s">
        <v>4948</v>
      </c>
      <c r="G1929" s="311">
        <v>3186598</v>
      </c>
      <c r="H1929" s="311" t="s">
        <v>85</v>
      </c>
    </row>
    <row r="1930" spans="2:8">
      <c r="B1930" s="293">
        <v>42863</v>
      </c>
      <c r="C1930" s="311" t="s">
        <v>4968</v>
      </c>
      <c r="D1930" s="311" t="s">
        <v>3110</v>
      </c>
      <c r="E1930" s="311" t="s">
        <v>4968</v>
      </c>
      <c r="F1930" s="311" t="s">
        <v>4043</v>
      </c>
      <c r="G1930" s="311">
        <v>3692730</v>
      </c>
      <c r="H1930" s="311" t="s">
        <v>85</v>
      </c>
    </row>
    <row r="1931" spans="2:8">
      <c r="B1931" s="293">
        <v>42860</v>
      </c>
      <c r="C1931" s="311" t="s">
        <v>3033</v>
      </c>
      <c r="D1931" s="311" t="s">
        <v>4266</v>
      </c>
      <c r="E1931" s="311" t="s">
        <v>3124</v>
      </c>
      <c r="F1931" s="311" t="s">
        <v>4973</v>
      </c>
      <c r="G1931" s="311">
        <v>2507920</v>
      </c>
      <c r="H1931" s="311" t="s">
        <v>85</v>
      </c>
    </row>
    <row r="1932" spans="2:8">
      <c r="B1932" s="293">
        <v>42859</v>
      </c>
      <c r="C1932" s="311" t="s">
        <v>4958</v>
      </c>
      <c r="D1932" s="311" t="s">
        <v>3103</v>
      </c>
      <c r="E1932" s="311" t="s">
        <v>4572</v>
      </c>
      <c r="F1932" s="311" t="s">
        <v>4974</v>
      </c>
      <c r="G1932" s="311">
        <v>3344888</v>
      </c>
      <c r="H1932" s="311" t="s">
        <v>85</v>
      </c>
    </row>
    <row r="1933" spans="2:8">
      <c r="B1933" s="293">
        <v>42858</v>
      </c>
      <c r="C1933" s="311" t="s">
        <v>4956</v>
      </c>
      <c r="D1933" s="311" t="s">
        <v>4432</v>
      </c>
      <c r="E1933" s="311" t="s">
        <v>3110</v>
      </c>
      <c r="F1933" s="311" t="s">
        <v>3944</v>
      </c>
      <c r="G1933" s="311">
        <v>3870368</v>
      </c>
      <c r="H1933" s="311" t="s">
        <v>85</v>
      </c>
    </row>
    <row r="1934" spans="2:8">
      <c r="B1934" s="293">
        <v>42857</v>
      </c>
      <c r="C1934" s="311" t="s">
        <v>3026</v>
      </c>
      <c r="D1934" s="311" t="s">
        <v>4084</v>
      </c>
      <c r="E1934" s="311" t="s">
        <v>4975</v>
      </c>
      <c r="F1934" s="311" t="s">
        <v>3944</v>
      </c>
      <c r="G1934" s="311">
        <v>4025983</v>
      </c>
      <c r="H1934" s="311" t="s">
        <v>85</v>
      </c>
    </row>
    <row r="1935" spans="2:8">
      <c r="B1935" s="293">
        <v>42853</v>
      </c>
      <c r="C1935" s="311" t="s">
        <v>4884</v>
      </c>
      <c r="D1935" s="311" t="s">
        <v>4917</v>
      </c>
      <c r="E1935" s="311" t="s">
        <v>4418</v>
      </c>
      <c r="F1935" s="311" t="s">
        <v>4113</v>
      </c>
      <c r="G1935" s="311">
        <v>3063996</v>
      </c>
      <c r="H1935" s="311" t="s">
        <v>85</v>
      </c>
    </row>
    <row r="1936" spans="2:8">
      <c r="B1936" s="293">
        <v>42852</v>
      </c>
      <c r="C1936" s="311" t="s">
        <v>3028</v>
      </c>
      <c r="D1936" s="311" t="s">
        <v>4444</v>
      </c>
      <c r="E1936" s="311" t="s">
        <v>4956</v>
      </c>
      <c r="F1936" s="311" t="s">
        <v>4714</v>
      </c>
      <c r="G1936" s="311">
        <v>4868335</v>
      </c>
      <c r="H1936" s="311" t="s">
        <v>85</v>
      </c>
    </row>
    <row r="1937" spans="2:8">
      <c r="B1937" s="293">
        <v>42851</v>
      </c>
      <c r="C1937" s="311" t="s">
        <v>3051</v>
      </c>
      <c r="D1937" s="311" t="s">
        <v>4444</v>
      </c>
      <c r="E1937" s="311" t="s">
        <v>4419</v>
      </c>
      <c r="F1937" s="311" t="s">
        <v>4084</v>
      </c>
      <c r="G1937" s="311">
        <v>4119194</v>
      </c>
      <c r="H1937" s="311" t="s">
        <v>85</v>
      </c>
    </row>
    <row r="1938" spans="2:8">
      <c r="B1938" s="293">
        <v>42850</v>
      </c>
      <c r="C1938" s="311" t="s">
        <v>4203</v>
      </c>
      <c r="D1938" s="311" t="s">
        <v>4093</v>
      </c>
      <c r="E1938" s="311" t="s">
        <v>4044</v>
      </c>
      <c r="F1938" s="311" t="s">
        <v>3051</v>
      </c>
      <c r="G1938" s="311">
        <v>3704083</v>
      </c>
      <c r="H1938" s="311" t="s">
        <v>85</v>
      </c>
    </row>
    <row r="1939" spans="2:8">
      <c r="B1939" s="293">
        <v>42849</v>
      </c>
      <c r="C1939" s="311" t="s">
        <v>4102</v>
      </c>
      <c r="D1939" s="311" t="s">
        <v>4976</v>
      </c>
      <c r="E1939" s="311" t="s">
        <v>3050</v>
      </c>
      <c r="F1939" s="311" t="s">
        <v>3008</v>
      </c>
      <c r="G1939" s="311">
        <v>2517796</v>
      </c>
      <c r="H1939" s="311" t="s">
        <v>85</v>
      </c>
    </row>
    <row r="1940" spans="2:8">
      <c r="B1940" s="293">
        <v>42846</v>
      </c>
      <c r="C1940" s="311" t="s">
        <v>4923</v>
      </c>
      <c r="D1940" s="311" t="s">
        <v>4977</v>
      </c>
      <c r="E1940" s="311" t="s">
        <v>3137</v>
      </c>
      <c r="F1940" s="311" t="s">
        <v>4102</v>
      </c>
      <c r="G1940" s="311">
        <v>9538297</v>
      </c>
      <c r="H1940" s="311" t="s">
        <v>85</v>
      </c>
    </row>
    <row r="1941" spans="2:8">
      <c r="B1941" s="293">
        <v>42845</v>
      </c>
      <c r="C1941" s="311" t="s">
        <v>4603</v>
      </c>
      <c r="D1941" s="311" t="s">
        <v>4536</v>
      </c>
      <c r="E1941" s="311" t="s">
        <v>4978</v>
      </c>
      <c r="F1941" s="311" t="s">
        <v>4571</v>
      </c>
      <c r="G1941" s="311">
        <v>2381107</v>
      </c>
      <c r="H1941" s="311" t="s">
        <v>85</v>
      </c>
    </row>
    <row r="1942" spans="2:8">
      <c r="B1942" s="293">
        <v>42844</v>
      </c>
      <c r="C1942" s="311" t="s">
        <v>3113</v>
      </c>
      <c r="D1942" s="311" t="s">
        <v>4979</v>
      </c>
      <c r="E1942" s="311" t="s">
        <v>4945</v>
      </c>
      <c r="F1942" s="311" t="s">
        <v>4536</v>
      </c>
      <c r="G1942" s="311">
        <v>5434806</v>
      </c>
      <c r="H1942" s="311" t="s">
        <v>85</v>
      </c>
    </row>
    <row r="1943" spans="2:8">
      <c r="B1943" s="293">
        <v>42843</v>
      </c>
      <c r="C1943" s="311" t="s">
        <v>4557</v>
      </c>
      <c r="D1943" s="311" t="s">
        <v>4980</v>
      </c>
      <c r="E1943" s="311" t="s">
        <v>3957</v>
      </c>
      <c r="F1943" s="311" t="s">
        <v>3113</v>
      </c>
      <c r="G1943" s="311">
        <v>5073410</v>
      </c>
      <c r="H1943" s="311" t="s">
        <v>85</v>
      </c>
    </row>
    <row r="1944" spans="2:8">
      <c r="B1944" s="293">
        <v>42842</v>
      </c>
      <c r="C1944" s="311" t="s">
        <v>4928</v>
      </c>
      <c r="D1944" s="311" t="s">
        <v>4601</v>
      </c>
      <c r="E1944" s="311" t="s">
        <v>4596</v>
      </c>
      <c r="F1944" s="311" t="s">
        <v>4967</v>
      </c>
      <c r="G1944" s="311">
        <v>9580728</v>
      </c>
      <c r="H1944" s="311" t="s">
        <v>85</v>
      </c>
    </row>
    <row r="1945" spans="2:8">
      <c r="B1945" s="293">
        <v>42838</v>
      </c>
      <c r="C1945" s="311" t="s">
        <v>4601</v>
      </c>
      <c r="D1945" s="311" t="s">
        <v>3051</v>
      </c>
      <c r="E1945" s="311" t="s">
        <v>3947</v>
      </c>
      <c r="F1945" s="311" t="s">
        <v>3026</v>
      </c>
      <c r="G1945" s="311">
        <v>4090750</v>
      </c>
      <c r="H1945" s="311" t="s">
        <v>85</v>
      </c>
    </row>
    <row r="1946" spans="2:8">
      <c r="B1946" s="293">
        <v>42837</v>
      </c>
      <c r="C1946" s="311" t="s">
        <v>4981</v>
      </c>
      <c r="D1946" s="311" t="s">
        <v>4692</v>
      </c>
      <c r="E1946" s="311" t="s">
        <v>4982</v>
      </c>
      <c r="F1946" s="311" t="s">
        <v>3027</v>
      </c>
      <c r="G1946" s="311">
        <v>8425531</v>
      </c>
      <c r="H1946" s="311" t="s">
        <v>85</v>
      </c>
    </row>
    <row r="1947" spans="2:8">
      <c r="B1947" s="293">
        <v>42836</v>
      </c>
      <c r="C1947" s="311" t="s">
        <v>4691</v>
      </c>
      <c r="D1947" s="311" t="s">
        <v>4201</v>
      </c>
      <c r="E1947" s="311" t="s">
        <v>4540</v>
      </c>
      <c r="F1947" s="311" t="s">
        <v>4093</v>
      </c>
      <c r="G1947" s="311">
        <v>17414233</v>
      </c>
      <c r="H1947" s="311" t="s">
        <v>85</v>
      </c>
    </row>
    <row r="1948" spans="2:8">
      <c r="B1948" s="293">
        <v>42835</v>
      </c>
      <c r="C1948" s="311" t="s">
        <v>3098</v>
      </c>
      <c r="D1948" s="311" t="s">
        <v>4460</v>
      </c>
      <c r="E1948" s="311" t="s">
        <v>3028</v>
      </c>
      <c r="F1948" s="311" t="s">
        <v>3000</v>
      </c>
      <c r="G1948" s="311">
        <v>2686148</v>
      </c>
      <c r="H1948" s="311" t="s">
        <v>85</v>
      </c>
    </row>
    <row r="1949" spans="2:8">
      <c r="B1949" s="293">
        <v>42832</v>
      </c>
      <c r="C1949" s="311" t="s">
        <v>4093</v>
      </c>
      <c r="D1949" s="311" t="s">
        <v>4249</v>
      </c>
      <c r="E1949" s="311" t="s">
        <v>4885</v>
      </c>
      <c r="F1949" s="311" t="s">
        <v>4692</v>
      </c>
      <c r="G1949" s="311">
        <v>7405474</v>
      </c>
      <c r="H1949" s="311" t="s">
        <v>85</v>
      </c>
    </row>
    <row r="1950" spans="2:8">
      <c r="B1950" s="293">
        <v>42831</v>
      </c>
      <c r="C1950" s="311" t="s">
        <v>4200</v>
      </c>
      <c r="D1950" s="311" t="s">
        <v>3098</v>
      </c>
      <c r="E1950" s="311" t="s">
        <v>4601</v>
      </c>
      <c r="F1950" s="311" t="s">
        <v>4895</v>
      </c>
      <c r="G1950" s="311">
        <v>5319375</v>
      </c>
      <c r="H1950" s="311" t="s">
        <v>85</v>
      </c>
    </row>
    <row r="1951" spans="2:8">
      <c r="B1951" s="293">
        <v>42830</v>
      </c>
      <c r="C1951" s="311" t="s">
        <v>4979</v>
      </c>
      <c r="D1951" s="311" t="s">
        <v>4893</v>
      </c>
      <c r="E1951" s="311" t="s">
        <v>4928</v>
      </c>
      <c r="F1951" s="311" t="s">
        <v>4200</v>
      </c>
      <c r="G1951" s="311">
        <v>6131202</v>
      </c>
      <c r="H1951" s="311" t="s">
        <v>85</v>
      </c>
    </row>
    <row r="1952" spans="2:8">
      <c r="B1952" s="293">
        <v>42828</v>
      </c>
      <c r="C1952" s="311" t="s">
        <v>4885</v>
      </c>
      <c r="D1952" s="311" t="s">
        <v>4926</v>
      </c>
      <c r="E1952" s="311" t="s">
        <v>4923</v>
      </c>
      <c r="F1952" s="311" t="s">
        <v>3026</v>
      </c>
      <c r="G1952" s="311">
        <v>3542816</v>
      </c>
      <c r="H1952" s="311" t="s">
        <v>85</v>
      </c>
    </row>
    <row r="1953" spans="2:8">
      <c r="B1953" s="293">
        <v>42825</v>
      </c>
      <c r="C1953" s="311" t="s">
        <v>4555</v>
      </c>
      <c r="D1953" s="311" t="s">
        <v>3000</v>
      </c>
      <c r="E1953" s="311" t="s">
        <v>4038</v>
      </c>
      <c r="F1953" s="311" t="s">
        <v>4885</v>
      </c>
      <c r="G1953" s="311">
        <v>3814359</v>
      </c>
      <c r="H1953" s="311" t="s">
        <v>85</v>
      </c>
    </row>
    <row r="1954" spans="2:8">
      <c r="B1954" s="293">
        <v>42824</v>
      </c>
      <c r="C1954" s="311" t="s">
        <v>4923</v>
      </c>
      <c r="D1954" s="311" t="s">
        <v>4551</v>
      </c>
      <c r="E1954" s="311" t="s">
        <v>4958</v>
      </c>
      <c r="F1954" s="311" t="s">
        <v>4038</v>
      </c>
      <c r="G1954" s="311">
        <v>9615726</v>
      </c>
      <c r="H1954" s="311" t="s">
        <v>85</v>
      </c>
    </row>
    <row r="1955" spans="2:8">
      <c r="B1955" s="293">
        <v>42823</v>
      </c>
      <c r="C1955" s="311" t="s">
        <v>3014</v>
      </c>
      <c r="D1955" s="311" t="s">
        <v>3014</v>
      </c>
      <c r="E1955" s="311" t="s">
        <v>4418</v>
      </c>
      <c r="F1955" s="311" t="s">
        <v>3137</v>
      </c>
      <c r="G1955" s="311">
        <v>4597850</v>
      </c>
      <c r="H1955" s="311" t="s">
        <v>85</v>
      </c>
    </row>
    <row r="1956" spans="2:8">
      <c r="B1956" s="293">
        <v>42822</v>
      </c>
      <c r="C1956" s="311" t="s">
        <v>4714</v>
      </c>
      <c r="D1956" s="311" t="s">
        <v>4983</v>
      </c>
      <c r="E1956" s="311" t="s">
        <v>4919</v>
      </c>
      <c r="F1956" s="311" t="s">
        <v>4536</v>
      </c>
      <c r="G1956" s="311">
        <v>1686946</v>
      </c>
      <c r="H1956" s="311" t="s">
        <v>85</v>
      </c>
    </row>
    <row r="1957" spans="2:8">
      <c r="B1957" s="293">
        <v>42821</v>
      </c>
      <c r="C1957" s="311" t="s">
        <v>4884</v>
      </c>
      <c r="D1957" s="311" t="s">
        <v>3027</v>
      </c>
      <c r="E1957" s="311" t="s">
        <v>4956</v>
      </c>
      <c r="F1957" s="311" t="s">
        <v>3103</v>
      </c>
      <c r="G1957" s="311">
        <v>3264932</v>
      </c>
      <c r="H1957" s="311" t="s">
        <v>85</v>
      </c>
    </row>
    <row r="1958" spans="2:8">
      <c r="B1958" s="293">
        <v>42818</v>
      </c>
      <c r="C1958" s="311" t="s">
        <v>4693</v>
      </c>
      <c r="D1958" s="311" t="s">
        <v>4984</v>
      </c>
      <c r="E1958" s="311" t="s">
        <v>4927</v>
      </c>
      <c r="F1958" s="311" t="s">
        <v>4916</v>
      </c>
      <c r="G1958" s="311">
        <v>4581844</v>
      </c>
      <c r="H1958" s="311" t="s">
        <v>85</v>
      </c>
    </row>
    <row r="1959" spans="2:8">
      <c r="B1959" s="293">
        <v>42817</v>
      </c>
      <c r="C1959" s="311" t="s">
        <v>4985</v>
      </c>
      <c r="D1959" s="311" t="s">
        <v>4603</v>
      </c>
      <c r="E1959" s="311" t="s">
        <v>4945</v>
      </c>
      <c r="F1959" s="311" t="s">
        <v>4419</v>
      </c>
      <c r="G1959" s="311">
        <v>6384273</v>
      </c>
      <c r="H1959" s="311" t="s">
        <v>85</v>
      </c>
    </row>
    <row r="1960" spans="2:8">
      <c r="B1960" s="293">
        <v>42816</v>
      </c>
      <c r="C1960" s="311" t="s">
        <v>4975</v>
      </c>
      <c r="D1960" s="311" t="s">
        <v>4427</v>
      </c>
      <c r="E1960" s="311" t="s">
        <v>4944</v>
      </c>
      <c r="F1960" s="311" t="s">
        <v>3134</v>
      </c>
      <c r="G1960" s="311">
        <v>2992011</v>
      </c>
      <c r="H1960" s="311" t="s">
        <v>85</v>
      </c>
    </row>
    <row r="1961" spans="2:8">
      <c r="B1961" s="293">
        <v>42815</v>
      </c>
      <c r="C1961" s="311" t="s">
        <v>4054</v>
      </c>
      <c r="D1961" s="311" t="s">
        <v>4986</v>
      </c>
      <c r="E1961" s="311" t="s">
        <v>3957</v>
      </c>
      <c r="F1961" s="311" t="s">
        <v>4572</v>
      </c>
      <c r="G1961" s="311">
        <v>3637201</v>
      </c>
      <c r="H1961" s="311" t="s">
        <v>85</v>
      </c>
    </row>
    <row r="1962" spans="2:8">
      <c r="B1962" s="293">
        <v>42814</v>
      </c>
      <c r="C1962" s="311" t="s">
        <v>4936</v>
      </c>
      <c r="D1962" s="311" t="s">
        <v>3259</v>
      </c>
      <c r="E1962" s="311" t="s">
        <v>4936</v>
      </c>
      <c r="F1962" s="311" t="s">
        <v>4985</v>
      </c>
      <c r="G1962" s="311">
        <v>2691794</v>
      </c>
      <c r="H1962" s="311" t="s">
        <v>85</v>
      </c>
    </row>
    <row r="1963" spans="2:8">
      <c r="B1963" s="293">
        <v>42811</v>
      </c>
      <c r="C1963" s="311" t="s">
        <v>3113</v>
      </c>
      <c r="D1963" s="311" t="s">
        <v>3259</v>
      </c>
      <c r="E1963" s="311" t="s">
        <v>4020</v>
      </c>
      <c r="F1963" s="311" t="s">
        <v>4407</v>
      </c>
      <c r="G1963" s="311">
        <v>7716466</v>
      </c>
      <c r="H1963" s="311" t="s">
        <v>85</v>
      </c>
    </row>
    <row r="1964" spans="2:8">
      <c r="B1964" s="293">
        <v>42810</v>
      </c>
      <c r="C1964" s="311" t="s">
        <v>3124</v>
      </c>
      <c r="D1964" s="311" t="s">
        <v>4550</v>
      </c>
      <c r="E1964" s="311" t="s">
        <v>4932</v>
      </c>
      <c r="F1964" s="311" t="s">
        <v>4948</v>
      </c>
      <c r="G1964" s="311">
        <v>3935551</v>
      </c>
      <c r="H1964" s="311" t="s">
        <v>85</v>
      </c>
    </row>
    <row r="1965" spans="2:8">
      <c r="B1965" s="293">
        <v>42809</v>
      </c>
      <c r="C1965" s="311" t="s">
        <v>4987</v>
      </c>
      <c r="D1965" s="311" t="s">
        <v>3957</v>
      </c>
      <c r="E1965" s="311" t="s">
        <v>3237</v>
      </c>
      <c r="F1965" s="311" t="s">
        <v>3258</v>
      </c>
      <c r="G1965" s="311">
        <v>3038296</v>
      </c>
      <c r="H1965" s="311" t="s">
        <v>85</v>
      </c>
    </row>
    <row r="1966" spans="2:8">
      <c r="B1966" s="293">
        <v>42808</v>
      </c>
      <c r="C1966" s="311" t="s">
        <v>3968</v>
      </c>
      <c r="D1966" s="311" t="s">
        <v>4947</v>
      </c>
      <c r="E1966" s="311" t="s">
        <v>4018</v>
      </c>
      <c r="F1966" s="311" t="s">
        <v>3128</v>
      </c>
      <c r="G1966" s="311">
        <v>5506806</v>
      </c>
      <c r="H1966" s="311" t="s">
        <v>85</v>
      </c>
    </row>
    <row r="1967" spans="2:8">
      <c r="B1967" s="293">
        <v>42804</v>
      </c>
      <c r="C1967" s="311" t="s">
        <v>3963</v>
      </c>
      <c r="D1967" s="311" t="s">
        <v>3124</v>
      </c>
      <c r="E1967" s="311" t="s">
        <v>3958</v>
      </c>
      <c r="F1967" s="311" t="s">
        <v>4061</v>
      </c>
      <c r="G1967" s="311">
        <v>2902393</v>
      </c>
      <c r="H1967" s="311" t="s">
        <v>85</v>
      </c>
    </row>
    <row r="1968" spans="2:8">
      <c r="B1968" s="293">
        <v>42803</v>
      </c>
      <c r="C1968" s="311" t="s">
        <v>3962</v>
      </c>
      <c r="D1968" s="311" t="s">
        <v>3119</v>
      </c>
      <c r="E1968" s="311" t="s">
        <v>4965</v>
      </c>
      <c r="F1968" s="311" t="s">
        <v>3237</v>
      </c>
      <c r="G1968" s="311">
        <v>5600349</v>
      </c>
      <c r="H1968" s="311" t="s">
        <v>85</v>
      </c>
    </row>
    <row r="1969" spans="2:8">
      <c r="B1969" s="293">
        <v>42802</v>
      </c>
      <c r="C1969" s="311" t="s">
        <v>4931</v>
      </c>
      <c r="D1969" s="311" t="s">
        <v>4988</v>
      </c>
      <c r="E1969" s="311" t="s">
        <v>4008</v>
      </c>
      <c r="F1969" s="311" t="s">
        <v>4061</v>
      </c>
      <c r="G1969" s="311">
        <v>3653134</v>
      </c>
      <c r="H1969" s="311" t="s">
        <v>85</v>
      </c>
    </row>
    <row r="1970" spans="2:8">
      <c r="B1970" s="293">
        <v>42801</v>
      </c>
      <c r="C1970" s="311" t="s">
        <v>3957</v>
      </c>
      <c r="D1970" s="311" t="s">
        <v>4411</v>
      </c>
      <c r="E1970" s="311" t="s">
        <v>3247</v>
      </c>
      <c r="F1970" s="311" t="s">
        <v>4989</v>
      </c>
      <c r="G1970" s="311">
        <v>4820226</v>
      </c>
      <c r="H1970" s="311" t="s">
        <v>85</v>
      </c>
    </row>
    <row r="1971" spans="2:8">
      <c r="B1971" s="293">
        <v>42800</v>
      </c>
      <c r="C1971" s="311" t="s">
        <v>4961</v>
      </c>
      <c r="D1971" s="311" t="s">
        <v>4935</v>
      </c>
      <c r="E1971" s="311" t="s">
        <v>4990</v>
      </c>
      <c r="F1971" s="311" t="s">
        <v>4596</v>
      </c>
      <c r="G1971" s="311">
        <v>5028422</v>
      </c>
      <c r="H1971" s="311" t="s">
        <v>85</v>
      </c>
    </row>
    <row r="1972" spans="2:8">
      <c r="B1972" s="293">
        <v>42797</v>
      </c>
      <c r="C1972" s="311" t="s">
        <v>4991</v>
      </c>
      <c r="D1972" s="311" t="s">
        <v>4992</v>
      </c>
      <c r="E1972" s="311" t="s">
        <v>4993</v>
      </c>
      <c r="F1972" s="311" t="s">
        <v>4990</v>
      </c>
      <c r="G1972" s="311">
        <v>9776836</v>
      </c>
      <c r="H1972" s="311" t="s">
        <v>85</v>
      </c>
    </row>
    <row r="1973" spans="2:8">
      <c r="B1973" s="293">
        <v>42796</v>
      </c>
      <c r="C1973" s="311" t="s">
        <v>3145</v>
      </c>
      <c r="D1973" s="311" t="s">
        <v>3145</v>
      </c>
      <c r="E1973" s="311" t="s">
        <v>4994</v>
      </c>
      <c r="F1973" s="311" t="s">
        <v>4991</v>
      </c>
      <c r="G1973" s="311">
        <v>16388160</v>
      </c>
      <c r="H1973" s="311" t="s">
        <v>85</v>
      </c>
    </row>
    <row r="1974" spans="2:8">
      <c r="B1974" s="293">
        <v>42795</v>
      </c>
      <c r="C1974" s="311" t="s">
        <v>4980</v>
      </c>
      <c r="D1974" s="311" t="s">
        <v>4982</v>
      </c>
      <c r="E1974" s="311" t="s">
        <v>4935</v>
      </c>
      <c r="F1974" s="311" t="s">
        <v>4407</v>
      </c>
      <c r="G1974" s="311">
        <v>11781903</v>
      </c>
      <c r="H1974" s="311" t="s">
        <v>85</v>
      </c>
    </row>
    <row r="1975" spans="2:8">
      <c r="B1975" s="293">
        <v>42794</v>
      </c>
      <c r="C1975" s="311" t="s">
        <v>4885</v>
      </c>
      <c r="D1975" s="311" t="s">
        <v>4256</v>
      </c>
      <c r="E1975" s="311" t="s">
        <v>3952</v>
      </c>
      <c r="F1975" s="311" t="s">
        <v>4042</v>
      </c>
      <c r="G1975" s="311">
        <v>16850186</v>
      </c>
      <c r="H1975" s="311" t="s">
        <v>85</v>
      </c>
    </row>
    <row r="1976" spans="2:8">
      <c r="B1976" s="293">
        <v>42793</v>
      </c>
      <c r="C1976" s="311" t="s">
        <v>4256</v>
      </c>
      <c r="D1976" s="311" t="s">
        <v>4444</v>
      </c>
      <c r="E1976" s="311" t="s">
        <v>4555</v>
      </c>
      <c r="F1976" s="311" t="s">
        <v>4921</v>
      </c>
      <c r="G1976" s="311">
        <v>8850588</v>
      </c>
      <c r="H1976" s="311" t="s">
        <v>85</v>
      </c>
    </row>
    <row r="1977" spans="2:8">
      <c r="B1977" s="293">
        <v>42789</v>
      </c>
      <c r="C1977" s="311" t="s">
        <v>4981</v>
      </c>
      <c r="D1977" s="311" t="s">
        <v>4981</v>
      </c>
      <c r="E1977" s="311" t="s">
        <v>4923</v>
      </c>
      <c r="F1977" s="311" t="s">
        <v>4551</v>
      </c>
      <c r="G1977" s="311">
        <v>8046589</v>
      </c>
      <c r="H1977" s="311" t="s">
        <v>85</v>
      </c>
    </row>
    <row r="1978" spans="2:8">
      <c r="B1978" s="293">
        <v>42788</v>
      </c>
      <c r="C1978" s="311" t="s">
        <v>3079</v>
      </c>
      <c r="D1978" s="311" t="s">
        <v>4890</v>
      </c>
      <c r="E1978" s="311" t="s">
        <v>3014</v>
      </c>
      <c r="F1978" s="311" t="s">
        <v>4440</v>
      </c>
      <c r="G1978" s="311">
        <v>8138626</v>
      </c>
      <c r="H1978" s="311" t="s">
        <v>85</v>
      </c>
    </row>
    <row r="1979" spans="2:8">
      <c r="B1979" s="293">
        <v>42787</v>
      </c>
      <c r="C1979" s="311" t="s">
        <v>4264</v>
      </c>
      <c r="D1979" s="311" t="s">
        <v>3068</v>
      </c>
      <c r="E1979" s="311" t="s">
        <v>4995</v>
      </c>
      <c r="F1979" s="311" t="s">
        <v>4723</v>
      </c>
      <c r="G1979" s="311">
        <v>2167004</v>
      </c>
      <c r="H1979" s="311" t="s">
        <v>85</v>
      </c>
    </row>
    <row r="1980" spans="2:8">
      <c r="B1980" s="293">
        <v>42786</v>
      </c>
      <c r="C1980" s="311" t="s">
        <v>4905</v>
      </c>
      <c r="D1980" s="311" t="s">
        <v>4220</v>
      </c>
      <c r="E1980" s="311" t="s">
        <v>4882</v>
      </c>
      <c r="F1980" s="311" t="s">
        <v>4996</v>
      </c>
      <c r="G1980" s="311">
        <v>7358422</v>
      </c>
      <c r="H1980" s="311" t="s">
        <v>85</v>
      </c>
    </row>
    <row r="1981" spans="2:8">
      <c r="B1981" s="293">
        <v>42783</v>
      </c>
      <c r="C1981" s="311" t="s">
        <v>4997</v>
      </c>
      <c r="D1981" s="311" t="s">
        <v>3086</v>
      </c>
      <c r="E1981" s="311" t="s">
        <v>2998</v>
      </c>
      <c r="F1981" s="311" t="s">
        <v>4611</v>
      </c>
      <c r="G1981" s="311">
        <v>3268471</v>
      </c>
      <c r="H1981" s="311" t="s">
        <v>85</v>
      </c>
    </row>
    <row r="1982" spans="2:8">
      <c r="B1982" s="293">
        <v>42782</v>
      </c>
      <c r="C1982" s="311" t="s">
        <v>4882</v>
      </c>
      <c r="D1982" s="311" t="s">
        <v>4998</v>
      </c>
      <c r="E1982" s="311" t="s">
        <v>4999</v>
      </c>
      <c r="F1982" s="311" t="s">
        <v>4188</v>
      </c>
      <c r="G1982" s="311">
        <v>4049570</v>
      </c>
      <c r="H1982" s="311" t="s">
        <v>85</v>
      </c>
    </row>
    <row r="1983" spans="2:8">
      <c r="B1983" s="310">
        <v>42781</v>
      </c>
      <c r="C1983" s="312" t="s">
        <v>4881</v>
      </c>
      <c r="D1983" s="312" t="s">
        <v>3006</v>
      </c>
      <c r="E1983" s="312" t="s">
        <v>4216</v>
      </c>
      <c r="F1983" s="312" t="s">
        <v>5000</v>
      </c>
      <c r="G1983" s="312">
        <v>4591172</v>
      </c>
      <c r="H1983" s="312" t="s">
        <v>5001</v>
      </c>
    </row>
    <row r="1984" spans="2:8">
      <c r="B1984" s="293">
        <v>42780</v>
      </c>
      <c r="C1984" s="311" t="s">
        <v>5002</v>
      </c>
      <c r="D1984" s="311" t="s">
        <v>5002</v>
      </c>
      <c r="E1984" s="311" t="s">
        <v>4707</v>
      </c>
      <c r="F1984" s="311" t="s">
        <v>4094</v>
      </c>
      <c r="G1984" s="311">
        <v>5174097</v>
      </c>
      <c r="H1984" s="311" t="s">
        <v>85</v>
      </c>
    </row>
    <row r="1985" spans="2:8">
      <c r="B1985" s="293">
        <v>42779</v>
      </c>
      <c r="C1985" s="311" t="s">
        <v>4704</v>
      </c>
      <c r="D1985" s="311" t="s">
        <v>2995</v>
      </c>
      <c r="E1985" s="311" t="s">
        <v>4704</v>
      </c>
      <c r="F1985" s="311" t="s">
        <v>4875</v>
      </c>
      <c r="G1985" s="311">
        <v>7380872</v>
      </c>
      <c r="H1985" s="311" t="s">
        <v>85</v>
      </c>
    </row>
    <row r="1986" spans="2:8">
      <c r="B1986" s="293">
        <v>42776</v>
      </c>
      <c r="C1986" s="311" t="s">
        <v>4871</v>
      </c>
      <c r="D1986" s="311" t="s">
        <v>5003</v>
      </c>
      <c r="E1986" s="311" t="s">
        <v>4442</v>
      </c>
      <c r="F1986" s="311" t="s">
        <v>4468</v>
      </c>
      <c r="G1986" s="311">
        <v>4783242</v>
      </c>
      <c r="H1986" s="311" t="s">
        <v>85</v>
      </c>
    </row>
    <row r="1987" spans="2:8">
      <c r="B1987" s="293">
        <v>42775</v>
      </c>
      <c r="C1987" s="311" t="s">
        <v>4537</v>
      </c>
      <c r="D1987" s="311" t="s">
        <v>5004</v>
      </c>
      <c r="E1987" s="311" t="s">
        <v>4693</v>
      </c>
      <c r="F1987" s="311" t="s">
        <v>5005</v>
      </c>
      <c r="G1987" s="311">
        <v>7504140</v>
      </c>
      <c r="H1987" s="311" t="s">
        <v>85</v>
      </c>
    </row>
    <row r="1988" spans="2:8">
      <c r="B1988" s="293">
        <v>42774</v>
      </c>
      <c r="C1988" s="311" t="s">
        <v>5006</v>
      </c>
      <c r="D1988" s="311" t="s">
        <v>4616</v>
      </c>
      <c r="E1988" s="311" t="s">
        <v>5007</v>
      </c>
      <c r="F1988" s="311" t="s">
        <v>4537</v>
      </c>
      <c r="G1988" s="311">
        <v>10220055</v>
      </c>
      <c r="H1988" s="311" t="s">
        <v>85</v>
      </c>
    </row>
    <row r="1989" spans="2:8">
      <c r="B1989" s="293">
        <v>42773</v>
      </c>
      <c r="C1989" s="311" t="s">
        <v>3100</v>
      </c>
      <c r="D1989" s="311" t="s">
        <v>4741</v>
      </c>
      <c r="E1989" s="311" t="s">
        <v>3049</v>
      </c>
      <c r="F1989" s="311" t="s">
        <v>4447</v>
      </c>
      <c r="G1989" s="311">
        <v>6618921</v>
      </c>
      <c r="H1989" s="311" t="s">
        <v>85</v>
      </c>
    </row>
    <row r="1990" spans="2:8">
      <c r="B1990" s="293">
        <v>42772</v>
      </c>
      <c r="C1990" s="311" t="s">
        <v>4875</v>
      </c>
      <c r="D1990" s="311" t="s">
        <v>5008</v>
      </c>
      <c r="E1990" s="311" t="s">
        <v>4453</v>
      </c>
      <c r="F1990" s="311" t="s">
        <v>4181</v>
      </c>
      <c r="G1990" s="311">
        <v>6082885</v>
      </c>
      <c r="H1990" s="311" t="s">
        <v>85</v>
      </c>
    </row>
    <row r="1991" spans="2:8">
      <c r="B1991" s="293">
        <v>42769</v>
      </c>
      <c r="C1991" s="311" t="s">
        <v>4875</v>
      </c>
      <c r="D1991" s="311" t="s">
        <v>4091</v>
      </c>
      <c r="E1991" s="311" t="s">
        <v>5009</v>
      </c>
      <c r="F1991" s="311" t="s">
        <v>4618</v>
      </c>
      <c r="G1991" s="311">
        <v>4129434</v>
      </c>
      <c r="H1991" s="311" t="s">
        <v>85</v>
      </c>
    </row>
    <row r="1992" spans="2:8">
      <c r="B1992" s="293">
        <v>42768</v>
      </c>
      <c r="C1992" s="311" t="s">
        <v>4913</v>
      </c>
      <c r="D1992" s="311" t="s">
        <v>4162</v>
      </c>
      <c r="E1992" s="311" t="s">
        <v>4109</v>
      </c>
      <c r="F1992" s="311" t="s">
        <v>4878</v>
      </c>
      <c r="G1992" s="311">
        <v>7142464</v>
      </c>
      <c r="H1992" s="311" t="s">
        <v>85</v>
      </c>
    </row>
    <row r="1993" spans="2:8">
      <c r="B1993" s="293">
        <v>42767</v>
      </c>
      <c r="C1993" s="311" t="s">
        <v>3096</v>
      </c>
      <c r="D1993" s="311" t="s">
        <v>5010</v>
      </c>
      <c r="E1993" s="311" t="s">
        <v>5011</v>
      </c>
      <c r="F1993" s="311" t="s">
        <v>3029</v>
      </c>
      <c r="G1993" s="311">
        <v>10397133</v>
      </c>
      <c r="H1993" s="311" t="s">
        <v>85</v>
      </c>
    </row>
    <row r="1994" spans="2:8">
      <c r="B1994" s="293">
        <v>42766</v>
      </c>
      <c r="C1994" s="311" t="s">
        <v>4162</v>
      </c>
      <c r="D1994" s="311" t="s">
        <v>4148</v>
      </c>
      <c r="E1994" s="311" t="s">
        <v>4109</v>
      </c>
      <c r="F1994" s="311" t="s">
        <v>3049</v>
      </c>
      <c r="G1994" s="311">
        <v>7441196</v>
      </c>
      <c r="H1994" s="311" t="s">
        <v>85</v>
      </c>
    </row>
    <row r="1995" spans="2:8">
      <c r="B1995" s="293">
        <v>42765</v>
      </c>
      <c r="C1995" s="311" t="s">
        <v>4176</v>
      </c>
      <c r="D1995" s="311" t="s">
        <v>4229</v>
      </c>
      <c r="E1995" s="311" t="s">
        <v>4530</v>
      </c>
      <c r="F1995" s="311" t="s">
        <v>4636</v>
      </c>
      <c r="G1995" s="311">
        <v>5516523</v>
      </c>
      <c r="H1995" s="311" t="s">
        <v>85</v>
      </c>
    </row>
    <row r="1996" spans="2:8">
      <c r="B1996" s="293">
        <v>42762</v>
      </c>
      <c r="C1996" s="311" t="s">
        <v>5012</v>
      </c>
      <c r="D1996" s="311" t="s">
        <v>4496</v>
      </c>
      <c r="E1996" s="311" t="s">
        <v>5013</v>
      </c>
      <c r="F1996" s="311" t="s">
        <v>3080</v>
      </c>
      <c r="G1996" s="311">
        <v>6091371</v>
      </c>
      <c r="H1996" s="311" t="s">
        <v>85</v>
      </c>
    </row>
    <row r="1997" spans="2:8">
      <c r="B1997" s="293">
        <v>42760</v>
      </c>
      <c r="C1997" s="311" t="s">
        <v>4878</v>
      </c>
      <c r="D1997" s="311" t="s">
        <v>4998</v>
      </c>
      <c r="E1997" s="311" t="s">
        <v>3010</v>
      </c>
      <c r="F1997" s="311" t="s">
        <v>5014</v>
      </c>
      <c r="G1997" s="311">
        <v>13115185</v>
      </c>
      <c r="H1997" s="311" t="s">
        <v>85</v>
      </c>
    </row>
    <row r="1998" spans="2:8">
      <c r="B1998" s="293">
        <v>42759</v>
      </c>
      <c r="C1998" s="311" t="s">
        <v>4606</v>
      </c>
      <c r="D1998" s="311" t="s">
        <v>5015</v>
      </c>
      <c r="E1998" s="311" t="s">
        <v>4606</v>
      </c>
      <c r="F1998" s="311" t="s">
        <v>3049</v>
      </c>
      <c r="G1998" s="311">
        <v>7209640</v>
      </c>
      <c r="H1998" s="311" t="s">
        <v>85</v>
      </c>
    </row>
    <row r="1999" spans="2:8">
      <c r="B1999" s="293">
        <v>42758</v>
      </c>
      <c r="C1999" s="311" t="s">
        <v>4981</v>
      </c>
      <c r="D1999" s="311" t="s">
        <v>5016</v>
      </c>
      <c r="E1999" s="311" t="s">
        <v>5017</v>
      </c>
      <c r="F1999" s="311" t="s">
        <v>5018</v>
      </c>
      <c r="G1999" s="311">
        <v>4522695</v>
      </c>
      <c r="H1999" s="311" t="s">
        <v>85</v>
      </c>
    </row>
    <row r="2000" spans="2:8">
      <c r="B2000" s="293">
        <v>42755</v>
      </c>
      <c r="C2000" s="311" t="s">
        <v>2989</v>
      </c>
      <c r="D2000" s="311" t="s">
        <v>4197</v>
      </c>
      <c r="E2000" s="311" t="s">
        <v>4102</v>
      </c>
      <c r="F2000" s="311" t="s">
        <v>3010</v>
      </c>
      <c r="G2000" s="311">
        <v>4372642</v>
      </c>
      <c r="H2000" s="311" t="s">
        <v>85</v>
      </c>
    </row>
    <row r="2001" spans="2:8">
      <c r="B2001" s="293">
        <v>42754</v>
      </c>
      <c r="C2001" s="311" t="s">
        <v>4447</v>
      </c>
      <c r="D2001" s="311" t="s">
        <v>3053</v>
      </c>
      <c r="E2001" s="311" t="s">
        <v>4109</v>
      </c>
      <c r="F2001" s="311" t="s">
        <v>4903</v>
      </c>
      <c r="G2001" s="311">
        <v>7877224</v>
      </c>
      <c r="H2001" s="311" t="s">
        <v>85</v>
      </c>
    </row>
    <row r="2002" spans="2:8">
      <c r="B2002" s="293">
        <v>42753</v>
      </c>
      <c r="C2002" s="311" t="s">
        <v>4162</v>
      </c>
      <c r="D2002" s="311" t="s">
        <v>3059</v>
      </c>
      <c r="E2002" s="311" t="s">
        <v>5019</v>
      </c>
      <c r="F2002" s="311" t="s">
        <v>4904</v>
      </c>
      <c r="G2002" s="311">
        <v>6211531</v>
      </c>
      <c r="H2002" s="311" t="s">
        <v>85</v>
      </c>
    </row>
    <row r="2003" spans="2:8">
      <c r="B2003" s="293">
        <v>42752</v>
      </c>
      <c r="C2003" s="311" t="s">
        <v>4190</v>
      </c>
      <c r="D2003" s="311" t="s">
        <v>4185</v>
      </c>
      <c r="E2003" s="311" t="s">
        <v>5007</v>
      </c>
      <c r="F2003" s="311" t="s">
        <v>4636</v>
      </c>
      <c r="G2003" s="311">
        <v>7873125</v>
      </c>
      <c r="H2003" s="311" t="s">
        <v>85</v>
      </c>
    </row>
    <row r="2004" spans="2:8">
      <c r="B2004" s="293">
        <v>42751</v>
      </c>
      <c r="C2004" s="311" t="s">
        <v>3000</v>
      </c>
      <c r="D2004" s="311" t="s">
        <v>4524</v>
      </c>
      <c r="E2004" s="311" t="s">
        <v>5020</v>
      </c>
      <c r="F2004" s="311" t="s">
        <v>5021</v>
      </c>
      <c r="G2004" s="311">
        <v>5560533</v>
      </c>
      <c r="H2004" s="311" t="s">
        <v>85</v>
      </c>
    </row>
    <row r="2005" spans="2:8">
      <c r="B2005" s="293">
        <v>42748</v>
      </c>
      <c r="C2005" s="311" t="s">
        <v>5008</v>
      </c>
      <c r="D2005" s="311" t="s">
        <v>3053</v>
      </c>
      <c r="E2005" s="311" t="s">
        <v>5021</v>
      </c>
      <c r="F2005" s="311" t="s">
        <v>4608</v>
      </c>
      <c r="G2005" s="311">
        <v>6432948</v>
      </c>
      <c r="H2005" s="311" t="s">
        <v>85</v>
      </c>
    </row>
    <row r="2006" spans="2:8">
      <c r="B2006" s="293">
        <v>42747</v>
      </c>
      <c r="C2006" s="311" t="s">
        <v>3140</v>
      </c>
      <c r="D2006" s="311" t="s">
        <v>5022</v>
      </c>
      <c r="E2006" s="311" t="s">
        <v>3024</v>
      </c>
      <c r="F2006" s="311" t="s">
        <v>2989</v>
      </c>
      <c r="G2006" s="311">
        <v>12138549</v>
      </c>
      <c r="H2006" s="311" t="s">
        <v>85</v>
      </c>
    </row>
    <row r="2007" spans="2:8">
      <c r="B2007" s="293">
        <v>42746</v>
      </c>
      <c r="C2007" s="311" t="s">
        <v>4557</v>
      </c>
      <c r="D2007" s="311" t="s">
        <v>3108</v>
      </c>
      <c r="E2007" s="311" t="s">
        <v>3149</v>
      </c>
      <c r="F2007" s="311" t="s">
        <v>3024</v>
      </c>
      <c r="G2007" s="311">
        <v>2763603</v>
      </c>
      <c r="H2007" s="311" t="s">
        <v>85</v>
      </c>
    </row>
    <row r="2008" spans="2:8">
      <c r="B2008" s="293">
        <v>42745</v>
      </c>
      <c r="C2008" s="311" t="s">
        <v>4429</v>
      </c>
      <c r="D2008" s="311" t="s">
        <v>5023</v>
      </c>
      <c r="E2008" s="311" t="s">
        <v>3943</v>
      </c>
      <c r="F2008" s="311" t="s">
        <v>3115</v>
      </c>
      <c r="G2008" s="311">
        <v>2423820</v>
      </c>
      <c r="H2008" s="311" t="s">
        <v>85</v>
      </c>
    </row>
    <row r="2009" spans="2:8">
      <c r="B2009" s="293">
        <v>42744</v>
      </c>
      <c r="C2009" s="311" t="s">
        <v>4550</v>
      </c>
      <c r="D2009" s="311" t="s">
        <v>4428</v>
      </c>
      <c r="E2009" s="311" t="s">
        <v>4209</v>
      </c>
      <c r="F2009" s="311" t="s">
        <v>4565</v>
      </c>
      <c r="G2009" s="311">
        <v>4569656</v>
      </c>
      <c r="H2009" s="311" t="s">
        <v>85</v>
      </c>
    </row>
    <row r="2010" spans="2:8">
      <c r="B2010" s="293">
        <v>42741</v>
      </c>
      <c r="C2010" s="311" t="s">
        <v>4425</v>
      </c>
      <c r="D2010" s="311" t="s">
        <v>4541</v>
      </c>
      <c r="E2010" s="311" t="s">
        <v>4945</v>
      </c>
      <c r="F2010" s="311" t="s">
        <v>4550</v>
      </c>
      <c r="G2010" s="311">
        <v>4947444</v>
      </c>
      <c r="H2010" s="311" t="s">
        <v>85</v>
      </c>
    </row>
    <row r="2011" spans="2:8">
      <c r="B2011" s="293">
        <v>42740</v>
      </c>
      <c r="C2011" s="311" t="s">
        <v>3131</v>
      </c>
      <c r="D2011" s="311" t="s">
        <v>4541</v>
      </c>
      <c r="E2011" s="311" t="s">
        <v>3131</v>
      </c>
      <c r="F2011" s="311" t="s">
        <v>3140</v>
      </c>
      <c r="G2011" s="311">
        <v>6652960</v>
      </c>
      <c r="H2011" s="311" t="s">
        <v>85</v>
      </c>
    </row>
    <row r="2012" spans="2:8">
      <c r="B2012" s="293">
        <v>42739</v>
      </c>
      <c r="C2012" s="311" t="s">
        <v>4425</v>
      </c>
      <c r="D2012" s="311" t="s">
        <v>5024</v>
      </c>
      <c r="E2012" s="311" t="s">
        <v>3259</v>
      </c>
      <c r="F2012" s="311" t="s">
        <v>5025</v>
      </c>
      <c r="G2012" s="311">
        <v>3729337</v>
      </c>
      <c r="H2012" s="311" t="s">
        <v>85</v>
      </c>
    </row>
    <row r="2013" spans="2:8">
      <c r="B2013" s="293">
        <v>42738</v>
      </c>
      <c r="C2013" s="311" t="s">
        <v>5026</v>
      </c>
      <c r="D2013" s="311" t="s">
        <v>4571</v>
      </c>
      <c r="E2013" s="311" t="s">
        <v>4443</v>
      </c>
      <c r="F2013" s="311" t="s">
        <v>3144</v>
      </c>
      <c r="G2013" s="311">
        <v>2448501</v>
      </c>
      <c r="H2013" s="311" t="s">
        <v>85</v>
      </c>
    </row>
    <row r="2014" spans="2:8">
      <c r="B2014" s="293">
        <v>42737</v>
      </c>
      <c r="C2014" s="311" t="s">
        <v>4425</v>
      </c>
      <c r="D2014" s="311" t="s">
        <v>4916</v>
      </c>
      <c r="E2014" s="311" t="s">
        <v>4924</v>
      </c>
      <c r="F2014" s="311" t="s">
        <v>3108</v>
      </c>
      <c r="G2014" s="311">
        <v>3152186</v>
      </c>
      <c r="H2014" s="311" t="s">
        <v>85</v>
      </c>
    </row>
    <row r="2015" spans="2:8">
      <c r="B2015" s="293">
        <v>42734</v>
      </c>
      <c r="C2015" s="311" t="s">
        <v>4208</v>
      </c>
      <c r="D2015" s="311" t="s">
        <v>3144</v>
      </c>
      <c r="E2015" s="311" t="s">
        <v>4557</v>
      </c>
      <c r="F2015" s="311" t="s">
        <v>4262</v>
      </c>
      <c r="G2015" s="311">
        <v>4244060</v>
      </c>
      <c r="H2015" s="311" t="s">
        <v>85</v>
      </c>
    </row>
    <row r="2016" spans="2:8">
      <c r="B2016" s="293">
        <v>42733</v>
      </c>
      <c r="C2016" s="311" t="s">
        <v>4573</v>
      </c>
      <c r="D2016" s="311" t="s">
        <v>4443</v>
      </c>
      <c r="E2016" s="311" t="s">
        <v>4573</v>
      </c>
      <c r="F2016" s="311" t="s">
        <v>4012</v>
      </c>
      <c r="G2016" s="311">
        <v>5976016</v>
      </c>
      <c r="H2016" s="311" t="s">
        <v>85</v>
      </c>
    </row>
    <row r="2017" spans="2:8">
      <c r="B2017" s="293">
        <v>42732</v>
      </c>
      <c r="C2017" s="311" t="s">
        <v>4952</v>
      </c>
      <c r="D2017" s="311" t="s">
        <v>3115</v>
      </c>
      <c r="E2017" s="311" t="s">
        <v>5027</v>
      </c>
      <c r="F2017" s="311" t="s">
        <v>5028</v>
      </c>
      <c r="G2017" s="311">
        <v>2598544</v>
      </c>
      <c r="H2017" s="311" t="s">
        <v>85</v>
      </c>
    </row>
    <row r="2018" spans="2:8">
      <c r="B2018" s="293">
        <v>42731</v>
      </c>
      <c r="C2018" s="311" t="s">
        <v>5029</v>
      </c>
      <c r="D2018" s="311" t="s">
        <v>5030</v>
      </c>
      <c r="E2018" s="311" t="s">
        <v>4591</v>
      </c>
      <c r="F2018" s="311" t="s">
        <v>4952</v>
      </c>
      <c r="G2018" s="311">
        <v>3137931</v>
      </c>
      <c r="H2018" s="311" t="s">
        <v>85</v>
      </c>
    </row>
    <row r="2019" spans="2:8">
      <c r="B2019" s="293">
        <v>42730</v>
      </c>
      <c r="C2019" s="311" t="s">
        <v>5031</v>
      </c>
      <c r="D2019" s="311" t="s">
        <v>3256</v>
      </c>
      <c r="E2019" s="311" t="s">
        <v>3265</v>
      </c>
      <c r="F2019" s="311" t="s">
        <v>4013</v>
      </c>
      <c r="G2019" s="311">
        <v>2883518</v>
      </c>
      <c r="H2019" s="311" t="s">
        <v>85</v>
      </c>
    </row>
    <row r="2020" spans="2:8">
      <c r="B2020" s="293">
        <v>42727</v>
      </c>
      <c r="C2020" s="311" t="s">
        <v>5031</v>
      </c>
      <c r="D2020" s="311" t="s">
        <v>3149</v>
      </c>
      <c r="E2020" s="311" t="s">
        <v>4963</v>
      </c>
      <c r="F2020" s="311" t="s">
        <v>5032</v>
      </c>
      <c r="G2020" s="311">
        <v>3019249</v>
      </c>
      <c r="H2020" s="311" t="s">
        <v>85</v>
      </c>
    </row>
    <row r="2021" spans="2:8">
      <c r="B2021" s="293">
        <v>42726</v>
      </c>
      <c r="C2021" s="311" t="s">
        <v>4429</v>
      </c>
      <c r="D2021" s="311" t="s">
        <v>3946</v>
      </c>
      <c r="E2021" s="311" t="s">
        <v>5027</v>
      </c>
      <c r="F2021" s="311" t="s">
        <v>4573</v>
      </c>
      <c r="G2021" s="311">
        <v>2898685</v>
      </c>
      <c r="H2021" s="311" t="s">
        <v>85</v>
      </c>
    </row>
    <row r="2022" spans="2:8">
      <c r="B2022" s="293">
        <v>42725</v>
      </c>
      <c r="C2022" s="311" t="s">
        <v>3941</v>
      </c>
      <c r="D2022" s="311" t="s">
        <v>5026</v>
      </c>
      <c r="E2022" s="311" t="s">
        <v>5032</v>
      </c>
      <c r="F2022" s="311" t="s">
        <v>5033</v>
      </c>
      <c r="G2022" s="311">
        <v>3838824</v>
      </c>
      <c r="H2022" s="311" t="s">
        <v>85</v>
      </c>
    </row>
    <row r="2023" spans="2:8">
      <c r="B2023" s="293">
        <v>42724</v>
      </c>
      <c r="C2023" s="311" t="s">
        <v>3123</v>
      </c>
      <c r="D2023" s="311" t="s">
        <v>5034</v>
      </c>
      <c r="E2023" s="311" t="s">
        <v>4573</v>
      </c>
      <c r="F2023" s="311" t="s">
        <v>3149</v>
      </c>
      <c r="G2023" s="311">
        <v>2882146</v>
      </c>
      <c r="H2023" s="311" t="s">
        <v>85</v>
      </c>
    </row>
    <row r="2024" spans="2:8">
      <c r="B2024" s="293">
        <v>42723</v>
      </c>
      <c r="C2024" s="311" t="s">
        <v>4988</v>
      </c>
      <c r="D2024" s="311" t="s">
        <v>5035</v>
      </c>
      <c r="E2024" s="311" t="s">
        <v>4269</v>
      </c>
      <c r="F2024" s="311" t="s">
        <v>5029</v>
      </c>
      <c r="G2024" s="311">
        <v>3143113</v>
      </c>
      <c r="H2024" s="311" t="s">
        <v>85</v>
      </c>
    </row>
    <row r="2025" spans="2:8">
      <c r="B2025" s="293">
        <v>42720</v>
      </c>
      <c r="C2025" s="311" t="s">
        <v>4930</v>
      </c>
      <c r="D2025" s="311" t="s">
        <v>5036</v>
      </c>
      <c r="E2025" s="311" t="s">
        <v>4061</v>
      </c>
      <c r="F2025" s="311" t="s">
        <v>5027</v>
      </c>
      <c r="G2025" s="311">
        <v>4329195</v>
      </c>
      <c r="H2025" s="311" t="s">
        <v>85</v>
      </c>
    </row>
    <row r="2026" spans="2:8">
      <c r="B2026" s="293">
        <v>42719</v>
      </c>
      <c r="C2026" s="311" t="s">
        <v>5037</v>
      </c>
      <c r="D2026" s="311" t="s">
        <v>4037</v>
      </c>
      <c r="E2026" s="311" t="s">
        <v>5038</v>
      </c>
      <c r="F2026" s="311" t="s">
        <v>4957</v>
      </c>
      <c r="G2026" s="311">
        <v>3354172</v>
      </c>
      <c r="H2026" s="311" t="s">
        <v>85</v>
      </c>
    </row>
    <row r="2027" spans="2:8">
      <c r="B2027" s="293">
        <v>42718</v>
      </c>
      <c r="C2027" s="311" t="s">
        <v>3138</v>
      </c>
      <c r="D2027" s="311" t="s">
        <v>4088</v>
      </c>
      <c r="E2027" s="311" t="s">
        <v>4565</v>
      </c>
      <c r="F2027" s="311" t="s">
        <v>4012</v>
      </c>
      <c r="G2027" s="311">
        <v>3354277</v>
      </c>
      <c r="H2027" s="311" t="s">
        <v>85</v>
      </c>
    </row>
    <row r="2028" spans="2:8">
      <c r="B2028" s="293">
        <v>42717</v>
      </c>
      <c r="C2028" s="311" t="s">
        <v>4058</v>
      </c>
      <c r="D2028" s="311" t="s">
        <v>3030</v>
      </c>
      <c r="E2028" s="311" t="s">
        <v>4565</v>
      </c>
      <c r="F2028" s="311" t="s">
        <v>3108</v>
      </c>
      <c r="G2028" s="311">
        <v>3550705</v>
      </c>
      <c r="H2028" s="311" t="s">
        <v>85</v>
      </c>
    </row>
    <row r="2029" spans="2:8">
      <c r="B2029" s="293">
        <v>42716</v>
      </c>
      <c r="C2029" s="311" t="s">
        <v>4985</v>
      </c>
      <c r="D2029" s="311" t="s">
        <v>5039</v>
      </c>
      <c r="E2029" s="311" t="s">
        <v>4012</v>
      </c>
      <c r="F2029" s="311" t="s">
        <v>3144</v>
      </c>
      <c r="G2029" s="311">
        <v>3724072</v>
      </c>
      <c r="H2029" s="311" t="s">
        <v>85</v>
      </c>
    </row>
    <row r="2030" spans="2:8">
      <c r="B2030" s="293">
        <v>42713</v>
      </c>
      <c r="C2030" s="311" t="s">
        <v>4414</v>
      </c>
      <c r="D2030" s="311" t="s">
        <v>4924</v>
      </c>
      <c r="E2030" s="311" t="s">
        <v>4209</v>
      </c>
      <c r="F2030" s="311" t="s">
        <v>3131</v>
      </c>
      <c r="G2030" s="311">
        <v>2481586</v>
      </c>
      <c r="H2030" s="311" t="s">
        <v>85</v>
      </c>
    </row>
    <row r="2031" spans="2:8">
      <c r="B2031" s="293">
        <v>42712</v>
      </c>
      <c r="C2031" s="311" t="s">
        <v>4054</v>
      </c>
      <c r="D2031" s="311" t="s">
        <v>4057</v>
      </c>
      <c r="E2031" s="311" t="s">
        <v>4964</v>
      </c>
      <c r="F2031" s="311" t="s">
        <v>4565</v>
      </c>
      <c r="G2031" s="311">
        <v>4154828</v>
      </c>
      <c r="H2031" s="311" t="s">
        <v>85</v>
      </c>
    </row>
    <row r="2032" spans="2:8">
      <c r="B2032" s="293">
        <v>42711</v>
      </c>
      <c r="C2032" s="311" t="s">
        <v>3110</v>
      </c>
      <c r="D2032" s="311" t="s">
        <v>4081</v>
      </c>
      <c r="E2032" s="311" t="s">
        <v>5034</v>
      </c>
      <c r="F2032" s="311" t="s">
        <v>4556</v>
      </c>
      <c r="G2032" s="311">
        <v>3689476</v>
      </c>
      <c r="H2032" s="311" t="s">
        <v>85</v>
      </c>
    </row>
    <row r="2033" spans="2:8">
      <c r="B2033" s="293">
        <v>42710</v>
      </c>
      <c r="C2033" s="311" t="s">
        <v>4557</v>
      </c>
      <c r="D2033" s="311" t="s">
        <v>4065</v>
      </c>
      <c r="E2033" s="311" t="s">
        <v>3115</v>
      </c>
      <c r="F2033" s="311" t="s">
        <v>3129</v>
      </c>
      <c r="G2033" s="311">
        <v>5353840</v>
      </c>
      <c r="H2033" s="311" t="s">
        <v>85</v>
      </c>
    </row>
    <row r="2034" spans="2:8">
      <c r="B2034" s="293">
        <v>42709</v>
      </c>
      <c r="C2034" s="311" t="s">
        <v>4018</v>
      </c>
      <c r="D2034" s="311" t="s">
        <v>4208</v>
      </c>
      <c r="E2034" s="311" t="s">
        <v>4018</v>
      </c>
      <c r="F2034" s="311" t="s">
        <v>3241</v>
      </c>
      <c r="G2034" s="311">
        <v>3422251</v>
      </c>
      <c r="H2034" s="311" t="s">
        <v>85</v>
      </c>
    </row>
    <row r="2035" spans="2:8">
      <c r="B2035" s="293">
        <v>42706</v>
      </c>
      <c r="C2035" s="311" t="s">
        <v>3969</v>
      </c>
      <c r="D2035" s="311" t="s">
        <v>3968</v>
      </c>
      <c r="E2035" s="311" t="s">
        <v>4574</v>
      </c>
      <c r="F2035" s="311" t="s">
        <v>3238</v>
      </c>
      <c r="G2035" s="311">
        <v>3513333</v>
      </c>
      <c r="H2035" s="311" t="s">
        <v>85</v>
      </c>
    </row>
    <row r="2036" spans="2:8">
      <c r="B2036" s="293">
        <v>42705</v>
      </c>
      <c r="C2036" s="311" t="s">
        <v>4556</v>
      </c>
      <c r="D2036" s="311" t="s">
        <v>4055</v>
      </c>
      <c r="E2036" s="311" t="s">
        <v>4015</v>
      </c>
      <c r="F2036" s="311" t="s">
        <v>4561</v>
      </c>
      <c r="G2036" s="311">
        <v>3768108</v>
      </c>
      <c r="H2036" s="311" t="s">
        <v>85</v>
      </c>
    </row>
    <row r="2037" spans="2:8">
      <c r="B2037" s="293">
        <v>42704</v>
      </c>
      <c r="C2037" s="311" t="s">
        <v>4208</v>
      </c>
      <c r="D2037" s="311" t="s">
        <v>4550</v>
      </c>
      <c r="E2037" s="311" t="s">
        <v>4041</v>
      </c>
      <c r="F2037" s="311" t="s">
        <v>4556</v>
      </c>
      <c r="G2037" s="311">
        <v>9674742</v>
      </c>
      <c r="H2037" s="311" t="s">
        <v>85</v>
      </c>
    </row>
    <row r="2038" spans="2:8">
      <c r="B2038" s="293">
        <v>42703</v>
      </c>
      <c r="C2038" s="311" t="s">
        <v>3024</v>
      </c>
      <c r="D2038" s="311" t="s">
        <v>5040</v>
      </c>
      <c r="E2038" s="311" t="s">
        <v>5036</v>
      </c>
      <c r="F2038" s="311" t="s">
        <v>4557</v>
      </c>
      <c r="G2038" s="311">
        <v>6154771</v>
      </c>
      <c r="H2038" s="311" t="s">
        <v>85</v>
      </c>
    </row>
    <row r="2039" spans="2:8">
      <c r="B2039" s="293">
        <v>42702</v>
      </c>
      <c r="C2039" s="311" t="s">
        <v>5031</v>
      </c>
      <c r="D2039" s="311" t="s">
        <v>4055</v>
      </c>
      <c r="E2039" s="311" t="s">
        <v>5031</v>
      </c>
      <c r="F2039" s="311" t="s">
        <v>3259</v>
      </c>
      <c r="G2039" s="311">
        <v>4603195</v>
      </c>
      <c r="H2039" s="311" t="s">
        <v>85</v>
      </c>
    </row>
    <row r="2040" spans="2:8">
      <c r="B2040" s="293">
        <v>42699</v>
      </c>
      <c r="C2040" s="311" t="s">
        <v>3224</v>
      </c>
      <c r="D2040" s="311" t="s">
        <v>3241</v>
      </c>
      <c r="E2040" s="311" t="s">
        <v>5041</v>
      </c>
      <c r="F2040" s="311" t="s">
        <v>4213</v>
      </c>
      <c r="G2040" s="311">
        <v>5798672</v>
      </c>
      <c r="H2040" s="311" t="s">
        <v>85</v>
      </c>
    </row>
    <row r="2041" spans="2:8">
      <c r="B2041" s="293">
        <v>42698</v>
      </c>
      <c r="C2041" s="311" t="s">
        <v>5042</v>
      </c>
      <c r="D2041" s="311" t="s">
        <v>5027</v>
      </c>
      <c r="E2041" s="311" t="s">
        <v>3929</v>
      </c>
      <c r="F2041" s="311" t="s">
        <v>3242</v>
      </c>
      <c r="G2041" s="311">
        <v>5111353</v>
      </c>
      <c r="H2041" s="311" t="s">
        <v>85</v>
      </c>
    </row>
    <row r="2042" spans="2:8">
      <c r="B2042" s="293">
        <v>42697</v>
      </c>
      <c r="C2042" s="311" t="s">
        <v>5043</v>
      </c>
      <c r="D2042" s="311" t="s">
        <v>4988</v>
      </c>
      <c r="E2042" s="311" t="s">
        <v>3928</v>
      </c>
      <c r="F2042" s="311" t="s">
        <v>4989</v>
      </c>
      <c r="G2042" s="311">
        <v>10153308</v>
      </c>
      <c r="H2042" s="311" t="s">
        <v>85</v>
      </c>
    </row>
    <row r="2043" spans="2:8">
      <c r="B2043" s="293">
        <v>42696</v>
      </c>
      <c r="C2043" s="311" t="s">
        <v>5044</v>
      </c>
      <c r="D2043" s="311" t="s">
        <v>5045</v>
      </c>
      <c r="E2043" s="311" t="s">
        <v>3166</v>
      </c>
      <c r="F2043" s="311" t="s">
        <v>5046</v>
      </c>
      <c r="G2043" s="311">
        <v>10578529</v>
      </c>
      <c r="H2043" s="311" t="s">
        <v>85</v>
      </c>
    </row>
    <row r="2044" spans="2:8">
      <c r="B2044" s="293">
        <v>42695</v>
      </c>
      <c r="C2044" s="311" t="s">
        <v>4367</v>
      </c>
      <c r="D2044" s="311" t="s">
        <v>4989</v>
      </c>
      <c r="E2044" s="311" t="s">
        <v>5047</v>
      </c>
      <c r="F2044" s="311" t="s">
        <v>4346</v>
      </c>
      <c r="G2044" s="311">
        <v>9888339</v>
      </c>
      <c r="H2044" s="311" t="s">
        <v>85</v>
      </c>
    </row>
    <row r="2045" spans="2:8">
      <c r="B2045" s="293">
        <v>42692</v>
      </c>
      <c r="C2045" s="311" t="s">
        <v>5048</v>
      </c>
      <c r="D2045" s="311" t="s">
        <v>5027</v>
      </c>
      <c r="E2045" s="311" t="s">
        <v>3979</v>
      </c>
      <c r="F2045" s="311" t="s">
        <v>5049</v>
      </c>
      <c r="G2045" s="311">
        <v>13243760</v>
      </c>
      <c r="H2045" s="311" t="s">
        <v>85</v>
      </c>
    </row>
    <row r="2046" spans="2:8">
      <c r="B2046" s="293">
        <v>42691</v>
      </c>
      <c r="C2046" s="311" t="s">
        <v>3880</v>
      </c>
      <c r="D2046" s="311" t="s">
        <v>5048</v>
      </c>
      <c r="E2046" s="311" t="s">
        <v>5050</v>
      </c>
      <c r="F2046" s="311" t="s">
        <v>3977</v>
      </c>
      <c r="G2046" s="311">
        <v>6488716</v>
      </c>
      <c r="H2046" s="311" t="s">
        <v>85</v>
      </c>
    </row>
    <row r="2047" spans="2:8">
      <c r="B2047" s="293">
        <v>42690</v>
      </c>
      <c r="C2047" s="311" t="s">
        <v>4292</v>
      </c>
      <c r="D2047" s="311" t="s">
        <v>3977</v>
      </c>
      <c r="E2047" s="311" t="s">
        <v>3602</v>
      </c>
      <c r="F2047" s="311" t="s">
        <v>3408</v>
      </c>
      <c r="G2047" s="311">
        <v>3384367</v>
      </c>
      <c r="H2047" s="311" t="s">
        <v>85</v>
      </c>
    </row>
    <row r="2048" spans="2:8">
      <c r="B2048" s="293">
        <v>42689</v>
      </c>
      <c r="C2048" s="311" t="s">
        <v>5051</v>
      </c>
      <c r="D2048" s="311" t="s">
        <v>4030</v>
      </c>
      <c r="E2048" s="311" t="s">
        <v>3172</v>
      </c>
      <c r="F2048" s="311" t="s">
        <v>3408</v>
      </c>
      <c r="G2048" s="311">
        <v>4077310</v>
      </c>
      <c r="H2048" s="311" t="s">
        <v>85</v>
      </c>
    </row>
    <row r="2049" spans="2:8">
      <c r="B2049" s="293">
        <v>42685</v>
      </c>
      <c r="C2049" s="311" t="s">
        <v>3271</v>
      </c>
      <c r="D2049" s="311" t="s">
        <v>3271</v>
      </c>
      <c r="E2049" s="311" t="s">
        <v>5052</v>
      </c>
      <c r="F2049" s="311" t="s">
        <v>5053</v>
      </c>
      <c r="G2049" s="311">
        <v>3641463</v>
      </c>
      <c r="H2049" s="311" t="s">
        <v>85</v>
      </c>
    </row>
    <row r="2050" spans="2:8">
      <c r="B2050" s="293">
        <v>42684</v>
      </c>
      <c r="C2050" s="311" t="s">
        <v>5041</v>
      </c>
      <c r="D2050" s="311" t="s">
        <v>3973</v>
      </c>
      <c r="E2050" s="311" t="s">
        <v>5054</v>
      </c>
      <c r="F2050" s="311" t="s">
        <v>5055</v>
      </c>
      <c r="G2050" s="311">
        <v>4426790</v>
      </c>
      <c r="H2050" s="311" t="s">
        <v>85</v>
      </c>
    </row>
    <row r="2051" spans="2:8">
      <c r="B2051" s="293">
        <v>42683</v>
      </c>
      <c r="C2051" s="311" t="s">
        <v>4397</v>
      </c>
      <c r="D2051" s="311" t="s">
        <v>5044</v>
      </c>
      <c r="E2051" s="311" t="s">
        <v>5056</v>
      </c>
      <c r="F2051" s="311" t="s">
        <v>5046</v>
      </c>
      <c r="G2051" s="311">
        <v>8218180</v>
      </c>
      <c r="H2051" s="311" t="s">
        <v>85</v>
      </c>
    </row>
    <row r="2052" spans="2:8">
      <c r="B2052" s="293">
        <v>42682</v>
      </c>
      <c r="C2052" s="311" t="s">
        <v>5057</v>
      </c>
      <c r="D2052" s="311" t="s">
        <v>5058</v>
      </c>
      <c r="E2052" s="311" t="s">
        <v>3273</v>
      </c>
      <c r="F2052" s="311" t="s">
        <v>3984</v>
      </c>
      <c r="G2052" s="311">
        <v>4490103</v>
      </c>
      <c r="H2052" s="311" t="s">
        <v>85</v>
      </c>
    </row>
    <row r="2053" spans="2:8">
      <c r="B2053" s="293">
        <v>42681</v>
      </c>
      <c r="C2053" s="311" t="s">
        <v>3984</v>
      </c>
      <c r="D2053" s="311" t="s">
        <v>5059</v>
      </c>
      <c r="E2053" s="311" t="s">
        <v>5060</v>
      </c>
      <c r="F2053" s="311" t="s">
        <v>5061</v>
      </c>
      <c r="G2053" s="311">
        <v>4567302</v>
      </c>
      <c r="H2053" s="311" t="s">
        <v>85</v>
      </c>
    </row>
    <row r="2054" spans="2:8">
      <c r="B2054" s="293">
        <v>42678</v>
      </c>
      <c r="C2054" s="311" t="s">
        <v>5062</v>
      </c>
      <c r="D2054" s="311" t="s">
        <v>5041</v>
      </c>
      <c r="E2054" s="311" t="s">
        <v>4339</v>
      </c>
      <c r="F2054" s="311" t="s">
        <v>5063</v>
      </c>
      <c r="G2054" s="311">
        <v>2394276</v>
      </c>
      <c r="H2054" s="311" t="s">
        <v>85</v>
      </c>
    </row>
    <row r="2055" spans="2:8">
      <c r="B2055" s="293">
        <v>42677</v>
      </c>
      <c r="C2055" s="311" t="s">
        <v>3152</v>
      </c>
      <c r="D2055" s="311" t="s">
        <v>5064</v>
      </c>
      <c r="E2055" s="311" t="s">
        <v>5065</v>
      </c>
      <c r="F2055" s="311" t="s">
        <v>4342</v>
      </c>
      <c r="G2055" s="311">
        <v>4332021</v>
      </c>
      <c r="H2055" s="311" t="s">
        <v>85</v>
      </c>
    </row>
    <row r="2056" spans="2:8">
      <c r="B2056" s="293">
        <v>42676</v>
      </c>
      <c r="C2056" s="311" t="s">
        <v>3976</v>
      </c>
      <c r="D2056" s="311" t="s">
        <v>5066</v>
      </c>
      <c r="E2056" s="311" t="s">
        <v>3892</v>
      </c>
      <c r="F2056" s="311" t="s">
        <v>3236</v>
      </c>
      <c r="G2056" s="311">
        <v>8157837</v>
      </c>
      <c r="H2056" s="311" t="s">
        <v>85</v>
      </c>
    </row>
    <row r="2057" spans="2:8">
      <c r="B2057" s="293">
        <v>42675</v>
      </c>
      <c r="C2057" s="311" t="s">
        <v>5053</v>
      </c>
      <c r="D2057" s="311" t="s">
        <v>4002</v>
      </c>
      <c r="E2057" s="311" t="s">
        <v>3189</v>
      </c>
      <c r="F2057" s="311" t="s">
        <v>5067</v>
      </c>
      <c r="G2057" s="311">
        <v>4078814</v>
      </c>
      <c r="H2057" s="311" t="s">
        <v>85</v>
      </c>
    </row>
    <row r="2058" spans="2:8">
      <c r="B2058" s="293">
        <v>42671</v>
      </c>
      <c r="C2058" s="311" t="s">
        <v>5068</v>
      </c>
      <c r="D2058" s="311" t="s">
        <v>3218</v>
      </c>
      <c r="E2058" s="311" t="s">
        <v>3176</v>
      </c>
      <c r="F2058" s="311" t="s">
        <v>5069</v>
      </c>
      <c r="G2058" s="311">
        <v>7337786</v>
      </c>
      <c r="H2058" s="311" t="s">
        <v>85</v>
      </c>
    </row>
    <row r="2059" spans="2:8">
      <c r="B2059" s="293">
        <v>42670</v>
      </c>
      <c r="C2059" s="311" t="s">
        <v>5053</v>
      </c>
      <c r="D2059" s="311" t="s">
        <v>4339</v>
      </c>
      <c r="E2059" s="311" t="s">
        <v>5070</v>
      </c>
      <c r="F2059" s="311" t="s">
        <v>5053</v>
      </c>
      <c r="G2059" s="311">
        <v>3302029</v>
      </c>
      <c r="H2059" s="311" t="s">
        <v>85</v>
      </c>
    </row>
    <row r="2060" spans="2:8">
      <c r="B2060" s="293">
        <v>42669</v>
      </c>
      <c r="C2060" s="311" t="s">
        <v>5071</v>
      </c>
      <c r="D2060" s="311" t="s">
        <v>5072</v>
      </c>
      <c r="E2060" s="311" t="s">
        <v>5073</v>
      </c>
      <c r="F2060" s="311" t="s">
        <v>5074</v>
      </c>
      <c r="G2060" s="311">
        <v>1938522</v>
      </c>
      <c r="H2060" s="311" t="s">
        <v>85</v>
      </c>
    </row>
    <row r="2061" spans="2:8">
      <c r="B2061" s="293">
        <v>42668</v>
      </c>
      <c r="C2061" s="311" t="s">
        <v>5075</v>
      </c>
      <c r="D2061" s="311" t="s">
        <v>4030</v>
      </c>
      <c r="E2061" s="311" t="s">
        <v>3923</v>
      </c>
      <c r="F2061" s="311" t="s">
        <v>5076</v>
      </c>
      <c r="G2061" s="311">
        <v>2033961</v>
      </c>
      <c r="H2061" s="311" t="s">
        <v>85</v>
      </c>
    </row>
    <row r="2062" spans="2:8">
      <c r="B2062" s="293">
        <v>42667</v>
      </c>
      <c r="C2062" s="311" t="s">
        <v>5077</v>
      </c>
      <c r="D2062" s="311" t="s">
        <v>5076</v>
      </c>
      <c r="E2062" s="311" t="s">
        <v>5078</v>
      </c>
      <c r="F2062" s="311" t="s">
        <v>3188</v>
      </c>
      <c r="G2062" s="311">
        <v>1329955</v>
      </c>
      <c r="H2062" s="311" t="s">
        <v>85</v>
      </c>
    </row>
    <row r="2063" spans="2:8">
      <c r="B2063" s="293">
        <v>42664</v>
      </c>
      <c r="C2063" s="311" t="s">
        <v>4286</v>
      </c>
      <c r="D2063" s="311" t="s">
        <v>3880</v>
      </c>
      <c r="E2063" s="311" t="s">
        <v>4286</v>
      </c>
      <c r="F2063" s="311" t="s">
        <v>5079</v>
      </c>
      <c r="G2063" s="311">
        <v>1824866</v>
      </c>
      <c r="H2063" s="311" t="s">
        <v>85</v>
      </c>
    </row>
    <row r="2064" spans="2:8">
      <c r="B2064" s="293">
        <v>42663</v>
      </c>
      <c r="C2064" s="311" t="s">
        <v>5080</v>
      </c>
      <c r="D2064" s="311" t="s">
        <v>5081</v>
      </c>
      <c r="E2064" s="311" t="s">
        <v>3914</v>
      </c>
      <c r="F2064" s="311" t="s">
        <v>3172</v>
      </c>
      <c r="G2064" s="311">
        <v>3200011</v>
      </c>
      <c r="H2064" s="311" t="s">
        <v>85</v>
      </c>
    </row>
    <row r="2065" spans="2:8">
      <c r="B2065" s="293">
        <v>42662</v>
      </c>
      <c r="C2065" s="311" t="s">
        <v>5082</v>
      </c>
      <c r="D2065" s="311" t="s">
        <v>4295</v>
      </c>
      <c r="E2065" s="311" t="s">
        <v>5083</v>
      </c>
      <c r="F2065" s="311" t="s">
        <v>5084</v>
      </c>
      <c r="G2065" s="311">
        <v>8062418</v>
      </c>
      <c r="H2065" s="311" t="s">
        <v>85</v>
      </c>
    </row>
    <row r="2066" spans="2:8">
      <c r="B2066" s="293">
        <v>42661</v>
      </c>
      <c r="C2066" s="311" t="s">
        <v>5085</v>
      </c>
      <c r="D2066" s="311" t="s">
        <v>5086</v>
      </c>
      <c r="E2066" s="311" t="s">
        <v>3283</v>
      </c>
      <c r="F2066" s="311" t="s">
        <v>5085</v>
      </c>
      <c r="G2066" s="311">
        <v>10349815</v>
      </c>
      <c r="H2066" s="311" t="s">
        <v>85</v>
      </c>
    </row>
    <row r="2067" spans="2:8">
      <c r="B2067" s="293">
        <v>42660</v>
      </c>
      <c r="C2067" s="311" t="s">
        <v>4300</v>
      </c>
      <c r="D2067" s="311" t="s">
        <v>4333</v>
      </c>
      <c r="E2067" s="311" t="s">
        <v>3356</v>
      </c>
      <c r="F2067" s="311" t="s">
        <v>5087</v>
      </c>
      <c r="G2067" s="311">
        <v>9453096</v>
      </c>
      <c r="H2067" s="311" t="s">
        <v>85</v>
      </c>
    </row>
    <row r="2068" spans="2:8">
      <c r="B2068" s="293">
        <v>42657</v>
      </c>
      <c r="C2068" s="311" t="s">
        <v>5088</v>
      </c>
      <c r="D2068" s="311" t="s">
        <v>5056</v>
      </c>
      <c r="E2068" s="311" t="s">
        <v>5089</v>
      </c>
      <c r="F2068" s="311" t="s">
        <v>5090</v>
      </c>
      <c r="G2068" s="311">
        <v>3912372</v>
      </c>
      <c r="H2068" s="311" t="s">
        <v>85</v>
      </c>
    </row>
    <row r="2069" spans="2:8">
      <c r="B2069" s="293">
        <v>42656</v>
      </c>
      <c r="C2069" s="311" t="s">
        <v>4300</v>
      </c>
      <c r="D2069" s="311" t="s">
        <v>4300</v>
      </c>
      <c r="E2069" s="311" t="s">
        <v>4309</v>
      </c>
      <c r="F2069" s="311" t="s">
        <v>5091</v>
      </c>
      <c r="G2069" s="311">
        <v>7622096</v>
      </c>
      <c r="H2069" s="311" t="s">
        <v>85</v>
      </c>
    </row>
    <row r="2070" spans="2:8">
      <c r="B2070" s="293">
        <v>42653</v>
      </c>
      <c r="C2070" s="311" t="s">
        <v>5086</v>
      </c>
      <c r="D2070" s="311" t="s">
        <v>3184</v>
      </c>
      <c r="E2070" s="311" t="s">
        <v>4304</v>
      </c>
      <c r="F2070" s="311" t="s">
        <v>5092</v>
      </c>
      <c r="G2070" s="311">
        <v>5757795</v>
      </c>
      <c r="H2070" s="311" t="s">
        <v>85</v>
      </c>
    </row>
    <row r="2071" spans="2:8">
      <c r="B2071" s="293">
        <v>42650</v>
      </c>
      <c r="C2071" s="311" t="s">
        <v>3172</v>
      </c>
      <c r="D2071" s="311" t="s">
        <v>3408</v>
      </c>
      <c r="E2071" s="311" t="s">
        <v>4397</v>
      </c>
      <c r="F2071" s="311" t="s">
        <v>5093</v>
      </c>
      <c r="G2071" s="311">
        <v>2824920</v>
      </c>
      <c r="H2071" s="311" t="s">
        <v>85</v>
      </c>
    </row>
    <row r="2072" spans="2:8">
      <c r="B2072" s="293">
        <v>42649</v>
      </c>
      <c r="C2072" s="311" t="s">
        <v>5094</v>
      </c>
      <c r="D2072" s="311" t="s">
        <v>3214</v>
      </c>
      <c r="E2072" s="311" t="s">
        <v>5095</v>
      </c>
      <c r="F2072" s="311" t="s">
        <v>3918</v>
      </c>
      <c r="G2072" s="311">
        <v>5083105</v>
      </c>
      <c r="H2072" s="311" t="s">
        <v>85</v>
      </c>
    </row>
    <row r="2073" spans="2:8">
      <c r="B2073" s="293">
        <v>42648</v>
      </c>
      <c r="C2073" s="311" t="s">
        <v>3168</v>
      </c>
      <c r="D2073" s="311" t="s">
        <v>4282</v>
      </c>
      <c r="E2073" s="311" t="s">
        <v>3895</v>
      </c>
      <c r="F2073" s="311" t="s">
        <v>3171</v>
      </c>
      <c r="G2073" s="311">
        <v>3460152</v>
      </c>
      <c r="H2073" s="311" t="s">
        <v>85</v>
      </c>
    </row>
    <row r="2074" spans="2:8">
      <c r="B2074" s="293">
        <v>42647</v>
      </c>
      <c r="C2074" s="311" t="s">
        <v>5052</v>
      </c>
      <c r="D2074" s="311" t="s">
        <v>5096</v>
      </c>
      <c r="E2074" s="311" t="s">
        <v>5097</v>
      </c>
      <c r="F2074" s="311" t="s">
        <v>5069</v>
      </c>
      <c r="G2074" s="311">
        <v>3592586</v>
      </c>
      <c r="H2074" s="311" t="s">
        <v>85</v>
      </c>
    </row>
    <row r="2075" spans="2:8">
      <c r="B2075" s="293">
        <v>42646</v>
      </c>
      <c r="C2075" s="311" t="s">
        <v>5098</v>
      </c>
      <c r="D2075" s="311" t="s">
        <v>3249</v>
      </c>
      <c r="E2075" s="311" t="s">
        <v>5095</v>
      </c>
      <c r="F2075" s="311" t="s">
        <v>5075</v>
      </c>
      <c r="G2075" s="311">
        <v>2458561</v>
      </c>
      <c r="H2075" s="311" t="s">
        <v>85</v>
      </c>
    </row>
    <row r="2076" spans="2:8">
      <c r="B2076" s="293">
        <v>42643</v>
      </c>
      <c r="C2076" s="311" t="s">
        <v>5050</v>
      </c>
      <c r="D2076" s="311" t="s">
        <v>5074</v>
      </c>
      <c r="E2076" s="311" t="s">
        <v>5099</v>
      </c>
      <c r="F2076" s="311" t="s">
        <v>5085</v>
      </c>
      <c r="G2076" s="311">
        <v>3917944</v>
      </c>
      <c r="H2076" s="311" t="s">
        <v>85</v>
      </c>
    </row>
    <row r="2077" spans="2:8">
      <c r="B2077" s="293">
        <v>42642</v>
      </c>
      <c r="C2077" s="311" t="s">
        <v>5100</v>
      </c>
      <c r="D2077" s="311" t="s">
        <v>3919</v>
      </c>
      <c r="E2077" s="311" t="s">
        <v>5101</v>
      </c>
      <c r="F2077" s="311" t="s">
        <v>3184</v>
      </c>
      <c r="G2077" s="311">
        <v>9046064</v>
      </c>
      <c r="H2077" s="311" t="s">
        <v>85</v>
      </c>
    </row>
    <row r="2078" spans="2:8">
      <c r="B2078" s="293">
        <v>42641</v>
      </c>
      <c r="C2078" s="311" t="s">
        <v>5065</v>
      </c>
      <c r="D2078" s="311" t="s">
        <v>5062</v>
      </c>
      <c r="E2078" s="311" t="s">
        <v>3979</v>
      </c>
      <c r="F2078" s="311" t="s">
        <v>5048</v>
      </c>
      <c r="G2078" s="311">
        <v>2364836</v>
      </c>
      <c r="H2078" s="311" t="s">
        <v>85</v>
      </c>
    </row>
    <row r="2079" spans="2:8">
      <c r="B2079" s="293">
        <v>42640</v>
      </c>
      <c r="C2079" s="311" t="s">
        <v>4284</v>
      </c>
      <c r="D2079" s="311" t="s">
        <v>5060</v>
      </c>
      <c r="E2079" s="311" t="s">
        <v>5102</v>
      </c>
      <c r="F2079" s="311" t="s">
        <v>5103</v>
      </c>
      <c r="G2079" s="311">
        <v>2940974</v>
      </c>
      <c r="H2079" s="311" t="s">
        <v>85</v>
      </c>
    </row>
    <row r="2080" spans="2:8">
      <c r="B2080" s="293">
        <v>42639</v>
      </c>
      <c r="C2080" s="311" t="s">
        <v>5041</v>
      </c>
      <c r="D2080" s="311" t="s">
        <v>3236</v>
      </c>
      <c r="E2080" s="311" t="s">
        <v>4292</v>
      </c>
      <c r="F2080" s="311" t="s">
        <v>3979</v>
      </c>
      <c r="G2080" s="311">
        <v>5557129</v>
      </c>
      <c r="H2080" s="311" t="s">
        <v>85</v>
      </c>
    </row>
    <row r="2081" spans="2:8">
      <c r="B2081" s="293">
        <v>42636</v>
      </c>
      <c r="C2081" s="311" t="s">
        <v>4584</v>
      </c>
      <c r="D2081" s="311" t="s">
        <v>5104</v>
      </c>
      <c r="E2081" s="311" t="s">
        <v>5105</v>
      </c>
      <c r="F2081" s="311" t="s">
        <v>5059</v>
      </c>
      <c r="G2081" s="311">
        <v>4637128</v>
      </c>
      <c r="H2081" s="311" t="s">
        <v>85</v>
      </c>
    </row>
    <row r="2082" spans="2:8">
      <c r="B2082" s="293">
        <v>42635</v>
      </c>
      <c r="C2082" s="311" t="s">
        <v>4027</v>
      </c>
      <c r="D2082" s="311" t="s">
        <v>5064</v>
      </c>
      <c r="E2082" s="311" t="s">
        <v>5067</v>
      </c>
      <c r="F2082" s="311" t="s">
        <v>3242</v>
      </c>
      <c r="G2082" s="311">
        <v>2877253</v>
      </c>
      <c r="H2082" s="311" t="s">
        <v>85</v>
      </c>
    </row>
    <row r="2083" spans="2:8">
      <c r="B2083" s="293">
        <v>42634</v>
      </c>
      <c r="C2083" s="311" t="s">
        <v>5094</v>
      </c>
      <c r="D2083" s="311" t="s">
        <v>5057</v>
      </c>
      <c r="E2083" s="311" t="s">
        <v>5094</v>
      </c>
      <c r="F2083" s="311" t="s">
        <v>3271</v>
      </c>
      <c r="G2083" s="311">
        <v>3328227</v>
      </c>
      <c r="H2083" s="311" t="s">
        <v>85</v>
      </c>
    </row>
    <row r="2084" spans="2:8">
      <c r="B2084" s="293">
        <v>42633</v>
      </c>
      <c r="C2084" s="311" t="s">
        <v>4346</v>
      </c>
      <c r="D2084" s="311" t="s">
        <v>5067</v>
      </c>
      <c r="E2084" s="311" t="s">
        <v>4369</v>
      </c>
      <c r="F2084" s="311" t="s">
        <v>5106</v>
      </c>
      <c r="G2084" s="311">
        <v>3677742</v>
      </c>
      <c r="H2084" s="311" t="s">
        <v>85</v>
      </c>
    </row>
    <row r="2085" spans="2:8">
      <c r="B2085" s="293">
        <v>42632</v>
      </c>
      <c r="C2085" s="311" t="s">
        <v>3173</v>
      </c>
      <c r="D2085" s="311" t="s">
        <v>5044</v>
      </c>
      <c r="E2085" s="311" t="s">
        <v>5096</v>
      </c>
      <c r="F2085" s="311" t="s">
        <v>3929</v>
      </c>
      <c r="G2085" s="311">
        <v>2220804</v>
      </c>
      <c r="H2085" s="311" t="s">
        <v>85</v>
      </c>
    </row>
    <row r="2086" spans="2:8">
      <c r="B2086" s="293">
        <v>42629</v>
      </c>
      <c r="C2086" s="311" t="s">
        <v>5107</v>
      </c>
      <c r="D2086" s="311" t="s">
        <v>3972</v>
      </c>
      <c r="E2086" s="311" t="s">
        <v>5108</v>
      </c>
      <c r="F2086" s="311" t="s">
        <v>4342</v>
      </c>
      <c r="G2086" s="311">
        <v>7863216</v>
      </c>
      <c r="H2086" s="311" t="s">
        <v>85</v>
      </c>
    </row>
    <row r="2087" spans="2:8">
      <c r="B2087" s="293">
        <v>42628</v>
      </c>
      <c r="C2087" s="311" t="s">
        <v>5109</v>
      </c>
      <c r="D2087" s="311" t="s">
        <v>3242</v>
      </c>
      <c r="E2087" s="311" t="s">
        <v>3975</v>
      </c>
      <c r="F2087" s="311" t="s">
        <v>5106</v>
      </c>
      <c r="G2087" s="311">
        <v>3226718</v>
      </c>
      <c r="H2087" s="311" t="s">
        <v>85</v>
      </c>
    </row>
    <row r="2088" spans="2:8">
      <c r="B2088" s="293">
        <v>42627</v>
      </c>
      <c r="C2088" s="311" t="s">
        <v>5076</v>
      </c>
      <c r="D2088" s="311" t="s">
        <v>5058</v>
      </c>
      <c r="E2088" s="311" t="s">
        <v>5076</v>
      </c>
      <c r="F2088" s="311" t="s">
        <v>4336</v>
      </c>
      <c r="G2088" s="311">
        <v>3852837</v>
      </c>
      <c r="H2088" s="311" t="s">
        <v>85</v>
      </c>
    </row>
    <row r="2089" spans="2:8">
      <c r="B2089" s="293">
        <v>42625</v>
      </c>
      <c r="C2089" s="311" t="s">
        <v>3152</v>
      </c>
      <c r="D2089" s="311" t="s">
        <v>4585</v>
      </c>
      <c r="E2089" s="311" t="s">
        <v>5069</v>
      </c>
      <c r="F2089" s="311" t="s">
        <v>5096</v>
      </c>
      <c r="G2089" s="311">
        <v>3768448</v>
      </c>
      <c r="H2089" s="311" t="s">
        <v>85</v>
      </c>
    </row>
    <row r="2090" spans="2:8">
      <c r="B2090" s="293">
        <v>42622</v>
      </c>
      <c r="C2090" s="311" t="s">
        <v>5027</v>
      </c>
      <c r="D2090" s="311" t="s">
        <v>3123</v>
      </c>
      <c r="E2090" s="311" t="s">
        <v>3126</v>
      </c>
      <c r="F2090" s="311" t="s">
        <v>5042</v>
      </c>
      <c r="G2090" s="311">
        <v>2551233</v>
      </c>
      <c r="H2090" s="311" t="s">
        <v>85</v>
      </c>
    </row>
    <row r="2091" spans="2:8">
      <c r="B2091" s="310">
        <v>42621</v>
      </c>
      <c r="C2091" s="312" t="s">
        <v>4373</v>
      </c>
      <c r="D2091" s="312" t="s">
        <v>5110</v>
      </c>
      <c r="E2091" s="312" t="s">
        <v>5049</v>
      </c>
      <c r="F2091" s="312" t="s">
        <v>5038</v>
      </c>
      <c r="G2091" s="312">
        <v>2926024</v>
      </c>
      <c r="H2091" s="312" t="s">
        <v>5111</v>
      </c>
    </row>
    <row r="2092" spans="2:8">
      <c r="B2092" s="293">
        <v>42620</v>
      </c>
      <c r="C2092" s="311" t="s">
        <v>4260</v>
      </c>
      <c r="D2092" s="311" t="s">
        <v>4946</v>
      </c>
      <c r="E2092" s="311" t="s">
        <v>5042</v>
      </c>
      <c r="F2092" s="311" t="s">
        <v>4591</v>
      </c>
      <c r="G2092" s="311">
        <v>3051766</v>
      </c>
      <c r="H2092" s="311" t="s">
        <v>85</v>
      </c>
    </row>
    <row r="2093" spans="2:8">
      <c r="B2093" s="293">
        <v>42619</v>
      </c>
      <c r="C2093" s="311" t="s">
        <v>3964</v>
      </c>
      <c r="D2093" s="311" t="s">
        <v>4031</v>
      </c>
      <c r="E2093" s="311" t="s">
        <v>3964</v>
      </c>
      <c r="F2093" s="311" t="s">
        <v>3117</v>
      </c>
      <c r="G2093" s="311">
        <v>5273948</v>
      </c>
      <c r="H2093" s="311" t="s">
        <v>85</v>
      </c>
    </row>
    <row r="2094" spans="2:8">
      <c r="B2094" s="293">
        <v>42615</v>
      </c>
      <c r="C2094" s="311" t="s">
        <v>4376</v>
      </c>
      <c r="D2094" s="311" t="s">
        <v>5049</v>
      </c>
      <c r="E2094" s="311" t="s">
        <v>5112</v>
      </c>
      <c r="F2094" s="311" t="s">
        <v>3155</v>
      </c>
      <c r="G2094" s="311">
        <v>4700020</v>
      </c>
      <c r="H2094" s="311" t="s">
        <v>85</v>
      </c>
    </row>
    <row r="2095" spans="2:8">
      <c r="B2095" s="293">
        <v>42614</v>
      </c>
      <c r="C2095" s="311" t="s">
        <v>5113</v>
      </c>
      <c r="D2095" s="311" t="s">
        <v>5114</v>
      </c>
      <c r="E2095" s="311" t="s">
        <v>3938</v>
      </c>
      <c r="F2095" s="311" t="s">
        <v>4023</v>
      </c>
      <c r="G2095" s="311">
        <v>3383041</v>
      </c>
      <c r="H2095" s="311" t="s">
        <v>85</v>
      </c>
    </row>
    <row r="2096" spans="2:8">
      <c r="B2096" s="293">
        <v>42613</v>
      </c>
      <c r="C2096" s="311" t="s">
        <v>3227</v>
      </c>
      <c r="D2096" s="311" t="s">
        <v>4573</v>
      </c>
      <c r="E2096" s="311" t="s">
        <v>5115</v>
      </c>
      <c r="F2096" s="311" t="s">
        <v>4355</v>
      </c>
      <c r="G2096" s="311">
        <v>11099280</v>
      </c>
      <c r="H2096" s="311" t="s">
        <v>85</v>
      </c>
    </row>
    <row r="2097" spans="2:8">
      <c r="B2097" s="293">
        <v>42612</v>
      </c>
      <c r="C2097" s="311" t="s">
        <v>3155</v>
      </c>
      <c r="D2097" s="311" t="s">
        <v>5116</v>
      </c>
      <c r="E2097" s="311" t="s">
        <v>4353</v>
      </c>
      <c r="F2097" s="311" t="s">
        <v>5027</v>
      </c>
      <c r="G2097" s="311">
        <v>2913315</v>
      </c>
      <c r="H2097" s="311" t="s">
        <v>85</v>
      </c>
    </row>
    <row r="2098" spans="2:8">
      <c r="B2098" s="293">
        <v>42611</v>
      </c>
      <c r="C2098" s="311" t="s">
        <v>3938</v>
      </c>
      <c r="D2098" s="311" t="s">
        <v>3155</v>
      </c>
      <c r="E2098" s="311" t="s">
        <v>5061</v>
      </c>
      <c r="F2098" s="311" t="s">
        <v>3222</v>
      </c>
      <c r="G2098" s="311">
        <v>1646781</v>
      </c>
      <c r="H2098" s="311" t="s">
        <v>85</v>
      </c>
    </row>
    <row r="2099" spans="2:8">
      <c r="B2099" s="293">
        <v>42608</v>
      </c>
      <c r="C2099" s="311" t="s">
        <v>5117</v>
      </c>
      <c r="D2099" s="311" t="s">
        <v>5118</v>
      </c>
      <c r="E2099" s="311" t="s">
        <v>3231</v>
      </c>
      <c r="F2099" s="311" t="s">
        <v>3223</v>
      </c>
      <c r="G2099" s="311">
        <v>3957362</v>
      </c>
      <c r="H2099" s="311" t="s">
        <v>85</v>
      </c>
    </row>
    <row r="2100" spans="2:8">
      <c r="B2100" s="293">
        <v>42607</v>
      </c>
      <c r="C2100" s="311" t="s">
        <v>5119</v>
      </c>
      <c r="D2100" s="311" t="s">
        <v>5038</v>
      </c>
      <c r="E2100" s="311" t="s">
        <v>4360</v>
      </c>
      <c r="F2100" s="311" t="s">
        <v>5120</v>
      </c>
      <c r="G2100" s="311">
        <v>8434987</v>
      </c>
      <c r="H2100" s="311" t="s">
        <v>85</v>
      </c>
    </row>
    <row r="2101" spans="2:8">
      <c r="B2101" s="293">
        <v>42606</v>
      </c>
      <c r="C2101" s="311" t="s">
        <v>4023</v>
      </c>
      <c r="D2101" s="311" t="s">
        <v>3117</v>
      </c>
      <c r="E2101" s="311" t="s">
        <v>4360</v>
      </c>
      <c r="F2101" s="311" t="s">
        <v>4061</v>
      </c>
      <c r="G2101" s="311">
        <v>6789516</v>
      </c>
      <c r="H2101" s="311" t="s">
        <v>85</v>
      </c>
    </row>
    <row r="2102" spans="2:8">
      <c r="B2102" s="293">
        <v>42605</v>
      </c>
      <c r="C2102" s="311" t="s">
        <v>4260</v>
      </c>
      <c r="D2102" s="311" t="s">
        <v>4946</v>
      </c>
      <c r="E2102" s="311" t="s">
        <v>5112</v>
      </c>
      <c r="F2102" s="311" t="s">
        <v>5121</v>
      </c>
      <c r="G2102" s="311">
        <v>7852124</v>
      </c>
      <c r="H2102" s="311" t="s">
        <v>85</v>
      </c>
    </row>
    <row r="2103" spans="2:8">
      <c r="B2103" s="293">
        <v>42604</v>
      </c>
      <c r="C2103" s="311" t="s">
        <v>4044</v>
      </c>
      <c r="D2103" s="311" t="s">
        <v>5122</v>
      </c>
      <c r="E2103" s="311" t="s">
        <v>5116</v>
      </c>
      <c r="F2103" s="311" t="s">
        <v>4968</v>
      </c>
      <c r="G2103" s="311">
        <v>8943697</v>
      </c>
      <c r="H2103" s="311" t="s">
        <v>85</v>
      </c>
    </row>
    <row r="2104" spans="2:8">
      <c r="B2104" s="293">
        <v>42601</v>
      </c>
      <c r="C2104" s="311" t="s">
        <v>4540</v>
      </c>
      <c r="D2104" s="311" t="s">
        <v>4084</v>
      </c>
      <c r="E2104" s="311" t="s">
        <v>3131</v>
      </c>
      <c r="F2104" s="311" t="s">
        <v>3146</v>
      </c>
      <c r="G2104" s="311">
        <v>5195581</v>
      </c>
      <c r="H2104" s="311" t="s">
        <v>85</v>
      </c>
    </row>
    <row r="2105" spans="2:8">
      <c r="B2105" s="293">
        <v>42600</v>
      </c>
      <c r="C2105" s="311" t="s">
        <v>5027</v>
      </c>
      <c r="D2105" s="311" t="s">
        <v>4217</v>
      </c>
      <c r="E2105" s="311" t="s">
        <v>4989</v>
      </c>
      <c r="F2105" s="311" t="s">
        <v>4412</v>
      </c>
      <c r="G2105" s="311">
        <v>8815767</v>
      </c>
      <c r="H2105" s="311" t="s">
        <v>85</v>
      </c>
    </row>
    <row r="2106" spans="2:8">
      <c r="B2106" s="293">
        <v>42599</v>
      </c>
      <c r="C2106" s="311" t="s">
        <v>5042</v>
      </c>
      <c r="D2106" s="311" t="s">
        <v>4934</v>
      </c>
      <c r="E2106" s="311" t="s">
        <v>4991</v>
      </c>
      <c r="F2106" s="311" t="s">
        <v>3225</v>
      </c>
      <c r="G2106" s="311">
        <v>1653793</v>
      </c>
      <c r="H2106" s="311" t="s">
        <v>85</v>
      </c>
    </row>
    <row r="2107" spans="2:8">
      <c r="B2107" s="293">
        <v>42598</v>
      </c>
      <c r="C2107" s="311" t="s">
        <v>5123</v>
      </c>
      <c r="D2107" s="311" t="s">
        <v>4930</v>
      </c>
      <c r="E2107" s="311" t="s">
        <v>5113</v>
      </c>
      <c r="F2107" s="311" t="s">
        <v>4070</v>
      </c>
      <c r="G2107" s="311">
        <v>5136718</v>
      </c>
      <c r="H2107" s="311" t="s">
        <v>85</v>
      </c>
    </row>
    <row r="2108" spans="2:8">
      <c r="B2108" s="293">
        <v>42594</v>
      </c>
      <c r="C2108" s="311" t="s">
        <v>5124</v>
      </c>
      <c r="D2108" s="311" t="s">
        <v>4061</v>
      </c>
      <c r="E2108" s="311" t="s">
        <v>4355</v>
      </c>
      <c r="F2108" s="311" t="s">
        <v>5042</v>
      </c>
      <c r="G2108" s="311">
        <v>2793805</v>
      </c>
      <c r="H2108" s="311" t="s">
        <v>85</v>
      </c>
    </row>
    <row r="2109" spans="2:8">
      <c r="B2109" s="293">
        <v>42593</v>
      </c>
      <c r="C2109" s="311" t="s">
        <v>5121</v>
      </c>
      <c r="D2109" s="311" t="s">
        <v>3155</v>
      </c>
      <c r="E2109" s="311" t="s">
        <v>3970</v>
      </c>
      <c r="F2109" s="311" t="s">
        <v>3222</v>
      </c>
      <c r="G2109" s="311">
        <v>2147083</v>
      </c>
      <c r="H2109" s="311" t="s">
        <v>85</v>
      </c>
    </row>
    <row r="2110" spans="2:8">
      <c r="B2110" s="293">
        <v>42592</v>
      </c>
      <c r="C2110" s="311" t="s">
        <v>5125</v>
      </c>
      <c r="D2110" s="311" t="s">
        <v>4989</v>
      </c>
      <c r="E2110" s="311" t="s">
        <v>5126</v>
      </c>
      <c r="F2110" s="311" t="s">
        <v>3223</v>
      </c>
      <c r="G2110" s="311">
        <v>3919809</v>
      </c>
      <c r="H2110" s="311" t="s">
        <v>85</v>
      </c>
    </row>
    <row r="2111" spans="2:8">
      <c r="B2111" s="293">
        <v>42591</v>
      </c>
      <c r="C2111" s="311" t="s">
        <v>3222</v>
      </c>
      <c r="D2111" s="311" t="s">
        <v>4573</v>
      </c>
      <c r="E2111" s="311" t="s">
        <v>5127</v>
      </c>
      <c r="F2111" s="311" t="s">
        <v>5128</v>
      </c>
      <c r="G2111" s="311">
        <v>3574959</v>
      </c>
      <c r="H2111" s="311" t="s">
        <v>85</v>
      </c>
    </row>
    <row r="2112" spans="2:8">
      <c r="B2112" s="293">
        <v>42590</v>
      </c>
      <c r="C2112" s="311" t="s">
        <v>4059</v>
      </c>
      <c r="D2112" s="311" t="s">
        <v>4059</v>
      </c>
      <c r="E2112" s="311" t="s">
        <v>5117</v>
      </c>
      <c r="F2112" s="311" t="s">
        <v>5128</v>
      </c>
      <c r="G2112" s="311">
        <v>2541385</v>
      </c>
      <c r="H2112" s="311" t="s">
        <v>85</v>
      </c>
    </row>
    <row r="2113" spans="2:8">
      <c r="B2113" s="293">
        <v>42587</v>
      </c>
      <c r="C2113" s="311" t="s">
        <v>3155</v>
      </c>
      <c r="D2113" s="311" t="s">
        <v>4075</v>
      </c>
      <c r="E2113" s="311" t="s">
        <v>5129</v>
      </c>
      <c r="F2113" s="311" t="s">
        <v>5130</v>
      </c>
      <c r="G2113" s="311">
        <v>3142065</v>
      </c>
      <c r="H2113" s="311" t="s">
        <v>85</v>
      </c>
    </row>
    <row r="2114" spans="2:8">
      <c r="B2114" s="293">
        <v>42586</v>
      </c>
      <c r="C2114" s="311" t="s">
        <v>4368</v>
      </c>
      <c r="D2114" s="311" t="s">
        <v>5124</v>
      </c>
      <c r="E2114" s="311" t="s">
        <v>4368</v>
      </c>
      <c r="F2114" s="311" t="s">
        <v>5129</v>
      </c>
      <c r="G2114" s="311">
        <v>3007062</v>
      </c>
      <c r="H2114" s="311" t="s">
        <v>85</v>
      </c>
    </row>
    <row r="2115" spans="2:8">
      <c r="B2115" s="293">
        <v>42585</v>
      </c>
      <c r="C2115" s="311" t="s">
        <v>5117</v>
      </c>
      <c r="D2115" s="311" t="s">
        <v>4026</v>
      </c>
      <c r="E2115" s="311" t="s">
        <v>5067</v>
      </c>
      <c r="F2115" s="311" t="s">
        <v>5131</v>
      </c>
      <c r="G2115" s="311">
        <v>3387386</v>
      </c>
      <c r="H2115" s="311" t="s">
        <v>85</v>
      </c>
    </row>
    <row r="2116" spans="2:8">
      <c r="B2116" s="293">
        <v>42584</v>
      </c>
      <c r="C2116" s="311" t="s">
        <v>4077</v>
      </c>
      <c r="D2116" s="311" t="s">
        <v>5049</v>
      </c>
      <c r="E2116" s="311" t="s">
        <v>5132</v>
      </c>
      <c r="F2116" s="311" t="s">
        <v>4026</v>
      </c>
      <c r="G2116" s="311">
        <v>2760872</v>
      </c>
      <c r="H2116" s="311" t="s">
        <v>85</v>
      </c>
    </row>
    <row r="2117" spans="2:8">
      <c r="B2117" s="293">
        <v>42583</v>
      </c>
      <c r="C2117" s="311" t="s">
        <v>3992</v>
      </c>
      <c r="D2117" s="311" t="s">
        <v>3155</v>
      </c>
      <c r="E2117" s="311" t="s">
        <v>5133</v>
      </c>
      <c r="F2117" s="311" t="s">
        <v>3272</v>
      </c>
      <c r="G2117" s="311">
        <v>4640031</v>
      </c>
      <c r="H2117" s="311" t="s">
        <v>85</v>
      </c>
    </row>
    <row r="2118" spans="2:8">
      <c r="B2118" s="293">
        <v>42580</v>
      </c>
      <c r="C2118" s="311" t="s">
        <v>4366</v>
      </c>
      <c r="D2118" s="311" t="s">
        <v>3155</v>
      </c>
      <c r="E2118" s="311" t="s">
        <v>5134</v>
      </c>
      <c r="F2118" s="311" t="s">
        <v>5135</v>
      </c>
      <c r="G2118" s="311">
        <v>3023502</v>
      </c>
      <c r="H2118" s="311" t="s">
        <v>85</v>
      </c>
    </row>
    <row r="2119" spans="2:8">
      <c r="B2119" s="293">
        <v>42579</v>
      </c>
      <c r="C2119" s="311" t="s">
        <v>3270</v>
      </c>
      <c r="D2119" s="311" t="s">
        <v>3155</v>
      </c>
      <c r="E2119" s="311" t="s">
        <v>3907</v>
      </c>
      <c r="F2119" s="311" t="s">
        <v>3992</v>
      </c>
      <c r="G2119" s="311">
        <v>9605690</v>
      </c>
      <c r="H2119" s="311" t="s">
        <v>85</v>
      </c>
    </row>
    <row r="2120" spans="2:8">
      <c r="B2120" s="293">
        <v>42578</v>
      </c>
      <c r="C2120" s="311" t="s">
        <v>5117</v>
      </c>
      <c r="D2120" s="311" t="s">
        <v>4589</v>
      </c>
      <c r="E2120" s="311" t="s">
        <v>5057</v>
      </c>
      <c r="F2120" s="311" t="s">
        <v>5129</v>
      </c>
      <c r="G2120" s="311">
        <v>3822085</v>
      </c>
      <c r="H2120" s="311" t="s">
        <v>85</v>
      </c>
    </row>
    <row r="2121" spans="2:8">
      <c r="B2121" s="293">
        <v>42577</v>
      </c>
      <c r="C2121" s="311" t="s">
        <v>3900</v>
      </c>
      <c r="D2121" s="311" t="s">
        <v>4353</v>
      </c>
      <c r="E2121" s="311" t="s">
        <v>5057</v>
      </c>
      <c r="F2121" s="311" t="s">
        <v>4360</v>
      </c>
      <c r="G2121" s="311">
        <v>2391322</v>
      </c>
      <c r="H2121" s="311" t="s">
        <v>85</v>
      </c>
    </row>
    <row r="2122" spans="2:8">
      <c r="B2122" s="293">
        <v>42576</v>
      </c>
      <c r="C2122" s="311" t="s">
        <v>5136</v>
      </c>
      <c r="D2122" s="311" t="s">
        <v>3938</v>
      </c>
      <c r="E2122" s="311" t="s">
        <v>5136</v>
      </c>
      <c r="F2122" s="311" t="s">
        <v>5131</v>
      </c>
      <c r="G2122" s="311">
        <v>2762284</v>
      </c>
      <c r="H2122" s="311" t="s">
        <v>85</v>
      </c>
    </row>
    <row r="2123" spans="2:8">
      <c r="B2123" s="293">
        <v>42573</v>
      </c>
      <c r="C2123" s="311" t="s">
        <v>4402</v>
      </c>
      <c r="D2123" s="311" t="s">
        <v>5057</v>
      </c>
      <c r="E2123" s="311" t="s">
        <v>3402</v>
      </c>
      <c r="F2123" s="311" t="s">
        <v>4346</v>
      </c>
      <c r="G2123" s="311">
        <v>4439348</v>
      </c>
      <c r="H2123" s="311" t="s">
        <v>85</v>
      </c>
    </row>
    <row r="2124" spans="2:8">
      <c r="B2124" s="293">
        <v>42572</v>
      </c>
      <c r="C2124" s="311" t="s">
        <v>3938</v>
      </c>
      <c r="D2124" s="311" t="s">
        <v>4366</v>
      </c>
      <c r="E2124" s="311" t="s">
        <v>4276</v>
      </c>
      <c r="F2124" s="311" t="s">
        <v>5137</v>
      </c>
      <c r="G2124" s="311">
        <v>3602185</v>
      </c>
      <c r="H2124" s="311" t="s">
        <v>85</v>
      </c>
    </row>
    <row r="2125" spans="2:8">
      <c r="B2125" s="293">
        <v>42571</v>
      </c>
      <c r="C2125" s="311" t="s">
        <v>5138</v>
      </c>
      <c r="D2125" s="311" t="s">
        <v>3938</v>
      </c>
      <c r="E2125" s="311" t="s">
        <v>5139</v>
      </c>
      <c r="F2125" s="311" t="s">
        <v>4368</v>
      </c>
      <c r="G2125" s="311">
        <v>3747645</v>
      </c>
      <c r="H2125" s="311" t="s">
        <v>85</v>
      </c>
    </row>
    <row r="2126" spans="2:8">
      <c r="B2126" s="293">
        <v>42570</v>
      </c>
      <c r="C2126" s="311" t="s">
        <v>3927</v>
      </c>
      <c r="D2126" s="311" t="s">
        <v>4346</v>
      </c>
      <c r="E2126" s="311" t="s">
        <v>3931</v>
      </c>
      <c r="F2126" s="311" t="s">
        <v>5138</v>
      </c>
      <c r="G2126" s="311">
        <v>3266539</v>
      </c>
      <c r="H2126" s="311" t="s">
        <v>85</v>
      </c>
    </row>
    <row r="2127" spans="2:8">
      <c r="B2127" s="293">
        <v>42569</v>
      </c>
      <c r="C2127" s="311" t="s">
        <v>5136</v>
      </c>
      <c r="D2127" s="311" t="s">
        <v>5061</v>
      </c>
      <c r="E2127" s="311" t="s">
        <v>5140</v>
      </c>
      <c r="F2127" s="311" t="s">
        <v>5141</v>
      </c>
      <c r="G2127" s="311">
        <v>3678940</v>
      </c>
      <c r="H2127" s="311" t="s">
        <v>85</v>
      </c>
    </row>
    <row r="2128" spans="2:8">
      <c r="B2128" s="293">
        <v>42566</v>
      </c>
      <c r="C2128" s="311" t="s">
        <v>5142</v>
      </c>
      <c r="D2128" s="311" t="s">
        <v>5126</v>
      </c>
      <c r="E2128" s="311" t="s">
        <v>5142</v>
      </c>
      <c r="F2128" s="311" t="s">
        <v>5107</v>
      </c>
      <c r="G2128" s="311">
        <v>24967578</v>
      </c>
      <c r="H2128" s="311" t="s">
        <v>85</v>
      </c>
    </row>
    <row r="2129" spans="2:8">
      <c r="B2129" s="293">
        <v>42565</v>
      </c>
      <c r="C2129" s="311" t="s">
        <v>5126</v>
      </c>
      <c r="D2129" s="311" t="s">
        <v>4376</v>
      </c>
      <c r="E2129" s="311" t="s">
        <v>5126</v>
      </c>
      <c r="F2129" s="311" t="s">
        <v>4362</v>
      </c>
      <c r="G2129" s="311">
        <v>3467246</v>
      </c>
      <c r="H2129" s="311" t="s">
        <v>85</v>
      </c>
    </row>
    <row r="2130" spans="2:8">
      <c r="B2130" s="293">
        <v>42564</v>
      </c>
      <c r="C2130" s="311" t="s">
        <v>3270</v>
      </c>
      <c r="D2130" s="311" t="s">
        <v>3272</v>
      </c>
      <c r="E2130" s="311" t="s">
        <v>4346</v>
      </c>
      <c r="F2130" s="311" t="s">
        <v>5143</v>
      </c>
      <c r="G2130" s="311">
        <v>3752023</v>
      </c>
      <c r="H2130" s="311" t="s">
        <v>85</v>
      </c>
    </row>
    <row r="2131" spans="2:8">
      <c r="B2131" s="293">
        <v>42563</v>
      </c>
      <c r="C2131" s="311" t="s">
        <v>3253</v>
      </c>
      <c r="D2131" s="311" t="s">
        <v>4026</v>
      </c>
      <c r="E2131" s="311" t="s">
        <v>4368</v>
      </c>
      <c r="F2131" s="311" t="s">
        <v>4275</v>
      </c>
      <c r="G2131" s="311">
        <v>2558658</v>
      </c>
      <c r="H2131" s="311" t="s">
        <v>85</v>
      </c>
    </row>
    <row r="2132" spans="2:8">
      <c r="B2132" s="293">
        <v>42562</v>
      </c>
      <c r="C2132" s="311" t="s">
        <v>3926</v>
      </c>
      <c r="D2132" s="311" t="s">
        <v>4362</v>
      </c>
      <c r="E2132" s="311" t="s">
        <v>3926</v>
      </c>
      <c r="F2132" s="311" t="s">
        <v>5143</v>
      </c>
      <c r="G2132" s="311">
        <v>3684830</v>
      </c>
      <c r="H2132" s="311" t="s">
        <v>85</v>
      </c>
    </row>
    <row r="2133" spans="2:8">
      <c r="B2133" s="293">
        <v>42559</v>
      </c>
      <c r="C2133" s="311" t="s">
        <v>5144</v>
      </c>
      <c r="D2133" s="311" t="s">
        <v>4287</v>
      </c>
      <c r="E2133" s="311" t="s">
        <v>5145</v>
      </c>
      <c r="F2133" s="311" t="s">
        <v>5146</v>
      </c>
      <c r="G2133" s="311">
        <v>1792663</v>
      </c>
      <c r="H2133" s="311" t="s">
        <v>85</v>
      </c>
    </row>
    <row r="2134" spans="2:8">
      <c r="B2134" s="293">
        <v>42558</v>
      </c>
      <c r="C2134" s="311" t="s">
        <v>3928</v>
      </c>
      <c r="D2134" s="311" t="s">
        <v>5147</v>
      </c>
      <c r="E2134" s="311" t="s">
        <v>5148</v>
      </c>
      <c r="F2134" s="311" t="s">
        <v>5149</v>
      </c>
      <c r="G2134" s="311">
        <v>6193146</v>
      </c>
      <c r="H2134" s="311" t="s">
        <v>85</v>
      </c>
    </row>
    <row r="2135" spans="2:8">
      <c r="B2135" s="293">
        <v>42556</v>
      </c>
      <c r="C2135" s="311" t="s">
        <v>5150</v>
      </c>
      <c r="D2135" s="311" t="s">
        <v>5150</v>
      </c>
      <c r="E2135" s="311" t="s">
        <v>5144</v>
      </c>
      <c r="F2135" s="311" t="s">
        <v>3928</v>
      </c>
      <c r="G2135" s="311">
        <v>3307670</v>
      </c>
      <c r="H2135" s="311" t="s">
        <v>85</v>
      </c>
    </row>
    <row r="2136" spans="2:8">
      <c r="B2136" s="293">
        <v>42555</v>
      </c>
      <c r="C2136" s="311" t="s">
        <v>5136</v>
      </c>
      <c r="D2136" s="311" t="s">
        <v>3938</v>
      </c>
      <c r="E2136" s="311" t="s">
        <v>5151</v>
      </c>
      <c r="F2136" s="311" t="s">
        <v>5152</v>
      </c>
      <c r="G2136" s="311">
        <v>3504501</v>
      </c>
      <c r="H2136" s="311" t="s">
        <v>85</v>
      </c>
    </row>
    <row r="2137" spans="2:8">
      <c r="B2137" s="293">
        <v>42552</v>
      </c>
      <c r="C2137" s="311" t="s">
        <v>3899</v>
      </c>
      <c r="D2137" s="311" t="s">
        <v>5153</v>
      </c>
      <c r="E2137" s="311" t="s">
        <v>4402</v>
      </c>
      <c r="F2137" s="311" t="s">
        <v>5126</v>
      </c>
      <c r="G2137" s="311">
        <v>3022617</v>
      </c>
      <c r="H2137" s="311" t="s">
        <v>85</v>
      </c>
    </row>
    <row r="2138" spans="2:8">
      <c r="B2138" s="293">
        <v>42551</v>
      </c>
      <c r="C2138" s="311" t="s">
        <v>5052</v>
      </c>
      <c r="D2138" s="311" t="s">
        <v>5154</v>
      </c>
      <c r="E2138" s="311" t="s">
        <v>3189</v>
      </c>
      <c r="F2138" s="311" t="s">
        <v>3907</v>
      </c>
      <c r="G2138" s="311">
        <v>9291400</v>
      </c>
      <c r="H2138" s="311" t="s">
        <v>85</v>
      </c>
    </row>
    <row r="2139" spans="2:8">
      <c r="B2139" s="293">
        <v>42550</v>
      </c>
      <c r="C2139" s="311" t="s">
        <v>5155</v>
      </c>
      <c r="D2139" s="311" t="s">
        <v>3162</v>
      </c>
      <c r="E2139" s="311" t="s">
        <v>5155</v>
      </c>
      <c r="F2139" s="311" t="s">
        <v>5097</v>
      </c>
      <c r="G2139" s="311">
        <v>3666712</v>
      </c>
      <c r="H2139" s="311" t="s">
        <v>85</v>
      </c>
    </row>
    <row r="2140" spans="2:8">
      <c r="B2140" s="293">
        <v>42549</v>
      </c>
      <c r="C2140" s="311" t="s">
        <v>4321</v>
      </c>
      <c r="D2140" s="311" t="s">
        <v>5145</v>
      </c>
      <c r="E2140" s="311" t="s">
        <v>3197</v>
      </c>
      <c r="F2140" s="311" t="s">
        <v>5155</v>
      </c>
      <c r="G2140" s="311">
        <v>3265359</v>
      </c>
      <c r="H2140" s="311" t="s">
        <v>85</v>
      </c>
    </row>
    <row r="2141" spans="2:8">
      <c r="B2141" s="293">
        <v>42548</v>
      </c>
      <c r="C2141" s="311" t="s">
        <v>5156</v>
      </c>
      <c r="D2141" s="311" t="s">
        <v>5157</v>
      </c>
      <c r="E2141" s="311" t="s">
        <v>5156</v>
      </c>
      <c r="F2141" s="311" t="s">
        <v>5158</v>
      </c>
      <c r="G2141" s="311">
        <v>2847684</v>
      </c>
      <c r="H2141" s="311" t="s">
        <v>85</v>
      </c>
    </row>
    <row r="2142" spans="2:8">
      <c r="B2142" s="293">
        <v>42545</v>
      </c>
      <c r="C2142" s="311" t="s">
        <v>5159</v>
      </c>
      <c r="D2142" s="311" t="s">
        <v>5160</v>
      </c>
      <c r="E2142" s="311" t="s">
        <v>5161</v>
      </c>
      <c r="F2142" s="311" t="s">
        <v>5158</v>
      </c>
      <c r="G2142" s="311">
        <v>3570870</v>
      </c>
      <c r="H2142" s="311" t="s">
        <v>85</v>
      </c>
    </row>
    <row r="2143" spans="2:8">
      <c r="B2143" s="293">
        <v>42544</v>
      </c>
      <c r="C2143" s="311" t="s">
        <v>5155</v>
      </c>
      <c r="D2143" s="311" t="s">
        <v>4384</v>
      </c>
      <c r="E2143" s="311" t="s">
        <v>5091</v>
      </c>
      <c r="F2143" s="311" t="s">
        <v>4308</v>
      </c>
      <c r="G2143" s="311">
        <v>7649942</v>
      </c>
      <c r="H2143" s="311" t="s">
        <v>85</v>
      </c>
    </row>
    <row r="2144" spans="2:8">
      <c r="B2144" s="293">
        <v>42543</v>
      </c>
      <c r="C2144" s="311" t="s">
        <v>3895</v>
      </c>
      <c r="D2144" s="311" t="s">
        <v>5162</v>
      </c>
      <c r="E2144" s="311" t="s">
        <v>5163</v>
      </c>
      <c r="F2144" s="311" t="s">
        <v>3928</v>
      </c>
      <c r="G2144" s="311">
        <v>2958055</v>
      </c>
      <c r="H2144" s="311" t="s">
        <v>85</v>
      </c>
    </row>
    <row r="2145" spans="2:8">
      <c r="B2145" s="293">
        <v>42542</v>
      </c>
      <c r="C2145" s="311" t="s">
        <v>3402</v>
      </c>
      <c r="D2145" s="311" t="s">
        <v>5164</v>
      </c>
      <c r="E2145" s="311" t="s">
        <v>3404</v>
      </c>
      <c r="F2145" s="311" t="s">
        <v>3408</v>
      </c>
      <c r="G2145" s="311">
        <v>3185960</v>
      </c>
      <c r="H2145" s="311" t="s">
        <v>85</v>
      </c>
    </row>
    <row r="2146" spans="2:8">
      <c r="B2146" s="293">
        <v>42541</v>
      </c>
      <c r="C2146" s="311" t="s">
        <v>5165</v>
      </c>
      <c r="D2146" s="311" t="s">
        <v>5166</v>
      </c>
      <c r="E2146" s="311" t="s">
        <v>5165</v>
      </c>
      <c r="F2146" s="311" t="s">
        <v>4287</v>
      </c>
      <c r="G2146" s="311">
        <v>2779868</v>
      </c>
      <c r="H2146" s="311" t="s">
        <v>85</v>
      </c>
    </row>
    <row r="2147" spans="2:8">
      <c r="B2147" s="293">
        <v>42538</v>
      </c>
      <c r="C2147" s="311" t="s">
        <v>5097</v>
      </c>
      <c r="D2147" s="311" t="s">
        <v>5167</v>
      </c>
      <c r="E2147" s="311" t="s">
        <v>3404</v>
      </c>
      <c r="F2147" s="311" t="s">
        <v>4278</v>
      </c>
      <c r="G2147" s="311">
        <v>3636291</v>
      </c>
      <c r="H2147" s="311" t="s">
        <v>85</v>
      </c>
    </row>
    <row r="2148" spans="2:8">
      <c r="B2148" s="293">
        <v>42537</v>
      </c>
      <c r="C2148" s="311" t="s">
        <v>5147</v>
      </c>
      <c r="D2148" s="311" t="s">
        <v>5168</v>
      </c>
      <c r="E2148" s="311" t="s">
        <v>3174</v>
      </c>
      <c r="F2148" s="311" t="s">
        <v>3408</v>
      </c>
      <c r="G2148" s="311">
        <v>3753651</v>
      </c>
      <c r="H2148" s="311" t="s">
        <v>85</v>
      </c>
    </row>
    <row r="2149" spans="2:8">
      <c r="B2149" s="293">
        <v>42536</v>
      </c>
      <c r="C2149" s="311" t="s">
        <v>3198</v>
      </c>
      <c r="D2149" s="311" t="s">
        <v>4402</v>
      </c>
      <c r="E2149" s="311" t="s">
        <v>3198</v>
      </c>
      <c r="F2149" s="311" t="s">
        <v>5147</v>
      </c>
      <c r="G2149" s="311">
        <v>4583678</v>
      </c>
      <c r="H2149" s="311" t="s">
        <v>85</v>
      </c>
    </row>
    <row r="2150" spans="2:8">
      <c r="B2150" s="293">
        <v>42535</v>
      </c>
      <c r="C2150" s="311" t="s">
        <v>3869</v>
      </c>
      <c r="D2150" s="311" t="s">
        <v>3199</v>
      </c>
      <c r="E2150" s="311" t="s">
        <v>5169</v>
      </c>
      <c r="F2150" s="311" t="s">
        <v>5092</v>
      </c>
      <c r="G2150" s="311">
        <v>2696526</v>
      </c>
      <c r="H2150" s="311" t="s">
        <v>85</v>
      </c>
    </row>
    <row r="2151" spans="2:8">
      <c r="B2151" s="293">
        <v>42534</v>
      </c>
      <c r="C2151" s="311" t="s">
        <v>5148</v>
      </c>
      <c r="D2151" s="311" t="s">
        <v>5145</v>
      </c>
      <c r="E2151" s="311" t="s">
        <v>5170</v>
      </c>
      <c r="F2151" s="311" t="s">
        <v>3875</v>
      </c>
      <c r="G2151" s="311">
        <v>1383117</v>
      </c>
      <c r="H2151" s="311" t="s">
        <v>85</v>
      </c>
    </row>
    <row r="2152" spans="2:8">
      <c r="B2152" s="293">
        <v>42531</v>
      </c>
      <c r="C2152" s="311" t="s">
        <v>5171</v>
      </c>
      <c r="D2152" s="311" t="s">
        <v>5172</v>
      </c>
      <c r="E2152" s="311" t="s">
        <v>5173</v>
      </c>
      <c r="F2152" s="311" t="s">
        <v>5077</v>
      </c>
      <c r="G2152" s="311">
        <v>2818471</v>
      </c>
      <c r="H2152" s="311" t="s">
        <v>85</v>
      </c>
    </row>
    <row r="2153" spans="2:8">
      <c r="B2153" s="293">
        <v>42530</v>
      </c>
      <c r="C2153" s="311" t="s">
        <v>5174</v>
      </c>
      <c r="D2153" s="311" t="s">
        <v>4278</v>
      </c>
      <c r="E2153" s="311" t="s">
        <v>5092</v>
      </c>
      <c r="F2153" s="311" t="s">
        <v>3912</v>
      </c>
      <c r="G2153" s="311">
        <v>7092262</v>
      </c>
      <c r="H2153" s="311" t="s">
        <v>85</v>
      </c>
    </row>
    <row r="2154" spans="2:8">
      <c r="B2154" s="293">
        <v>42529</v>
      </c>
      <c r="C2154" s="311" t="s">
        <v>5175</v>
      </c>
      <c r="D2154" s="311" t="s">
        <v>5176</v>
      </c>
      <c r="E2154" s="311" t="s">
        <v>5056</v>
      </c>
      <c r="F2154" s="311" t="s">
        <v>5170</v>
      </c>
      <c r="G2154" s="311">
        <v>3645885</v>
      </c>
      <c r="H2154" s="311" t="s">
        <v>85</v>
      </c>
    </row>
    <row r="2155" spans="2:8">
      <c r="B2155" s="293">
        <v>42528</v>
      </c>
      <c r="C2155" s="311" t="s">
        <v>4304</v>
      </c>
      <c r="D2155" s="311" t="s">
        <v>5158</v>
      </c>
      <c r="E2155" s="311" t="s">
        <v>5177</v>
      </c>
      <c r="F2155" s="311" t="s">
        <v>5178</v>
      </c>
      <c r="G2155" s="311">
        <v>4160961</v>
      </c>
      <c r="H2155" s="311" t="s">
        <v>85</v>
      </c>
    </row>
    <row r="2156" spans="2:8">
      <c r="B2156" s="293">
        <v>42527</v>
      </c>
      <c r="C2156" s="311" t="s">
        <v>5155</v>
      </c>
      <c r="D2156" s="311" t="s">
        <v>3869</v>
      </c>
      <c r="E2156" s="311" t="s">
        <v>5179</v>
      </c>
      <c r="F2156" s="311" t="s">
        <v>5169</v>
      </c>
      <c r="G2156" s="311">
        <v>3080890</v>
      </c>
      <c r="H2156" s="311" t="s">
        <v>85</v>
      </c>
    </row>
    <row r="2157" spans="2:8">
      <c r="B2157" s="293">
        <v>42524</v>
      </c>
      <c r="C2157" s="311" t="s">
        <v>5180</v>
      </c>
      <c r="D2157" s="311" t="s">
        <v>3203</v>
      </c>
      <c r="E2157" s="311" t="s">
        <v>5181</v>
      </c>
      <c r="F2157" s="311" t="s">
        <v>3285</v>
      </c>
      <c r="G2157" s="311">
        <v>5230866</v>
      </c>
      <c r="H2157" s="311" t="s">
        <v>85</v>
      </c>
    </row>
    <row r="2158" spans="2:8">
      <c r="B2158" s="293">
        <v>42523</v>
      </c>
      <c r="C2158" s="311" t="s">
        <v>5182</v>
      </c>
      <c r="D2158" s="311" t="s">
        <v>5159</v>
      </c>
      <c r="E2158" s="311" t="s">
        <v>5183</v>
      </c>
      <c r="F2158" s="311" t="s">
        <v>5181</v>
      </c>
      <c r="G2158" s="311">
        <v>3890110</v>
      </c>
      <c r="H2158" s="311" t="s">
        <v>85</v>
      </c>
    </row>
    <row r="2159" spans="2:8">
      <c r="B2159" s="293">
        <v>42522</v>
      </c>
      <c r="C2159" s="311" t="s">
        <v>5184</v>
      </c>
      <c r="D2159" s="311" t="s">
        <v>5185</v>
      </c>
      <c r="E2159" s="311" t="s">
        <v>5186</v>
      </c>
      <c r="F2159" s="311" t="s">
        <v>5187</v>
      </c>
      <c r="G2159" s="311">
        <v>5578209</v>
      </c>
      <c r="H2159" s="311" t="s">
        <v>85</v>
      </c>
    </row>
    <row r="2160" spans="2:8">
      <c r="B2160" s="293">
        <v>42521</v>
      </c>
      <c r="C2160" s="311" t="s">
        <v>3284</v>
      </c>
      <c r="D2160" s="311" t="s">
        <v>3883</v>
      </c>
      <c r="E2160" s="311" t="s">
        <v>5188</v>
      </c>
      <c r="F2160" s="311" t="s">
        <v>3379</v>
      </c>
      <c r="G2160" s="311">
        <v>49654994</v>
      </c>
      <c r="H2160" s="311" t="s">
        <v>85</v>
      </c>
    </row>
    <row r="2161" spans="2:8">
      <c r="B2161" s="293">
        <v>42520</v>
      </c>
      <c r="C2161" s="311" t="s">
        <v>5189</v>
      </c>
      <c r="D2161" s="311" t="s">
        <v>3863</v>
      </c>
      <c r="E2161" s="311" t="s">
        <v>5190</v>
      </c>
      <c r="F2161" s="311" t="s">
        <v>5191</v>
      </c>
      <c r="G2161" s="311">
        <v>11452723</v>
      </c>
      <c r="H2161" s="311" t="s">
        <v>85</v>
      </c>
    </row>
    <row r="2162" spans="2:8">
      <c r="B2162" s="293">
        <v>42517</v>
      </c>
      <c r="C2162" s="311" t="s">
        <v>3380</v>
      </c>
      <c r="D2162" s="311" t="s">
        <v>5192</v>
      </c>
      <c r="E2162" s="311" t="s">
        <v>5193</v>
      </c>
      <c r="F2162" s="311" t="s">
        <v>5194</v>
      </c>
      <c r="G2162" s="311">
        <v>3192600</v>
      </c>
      <c r="H2162" s="311" t="s">
        <v>85</v>
      </c>
    </row>
    <row r="2163" spans="2:8">
      <c r="B2163" s="293">
        <v>42516</v>
      </c>
      <c r="C2163" s="311" t="s">
        <v>5195</v>
      </c>
      <c r="D2163" s="311" t="s">
        <v>5196</v>
      </c>
      <c r="E2163" s="311" t="s">
        <v>5197</v>
      </c>
      <c r="F2163" s="311" t="s">
        <v>5198</v>
      </c>
      <c r="G2163" s="311">
        <v>9645368</v>
      </c>
      <c r="H2163" s="311" t="s">
        <v>85</v>
      </c>
    </row>
    <row r="2164" spans="2:8">
      <c r="B2164" s="293">
        <v>42515</v>
      </c>
      <c r="C2164" s="311" t="s">
        <v>5199</v>
      </c>
      <c r="D2164" s="311" t="s">
        <v>3390</v>
      </c>
      <c r="E2164" s="311" t="s">
        <v>5200</v>
      </c>
      <c r="F2164" s="311" t="s">
        <v>5201</v>
      </c>
      <c r="G2164" s="311">
        <v>2999689</v>
      </c>
      <c r="H2164" s="311" t="s">
        <v>85</v>
      </c>
    </row>
    <row r="2165" spans="2:8">
      <c r="B2165" s="293">
        <v>42514</v>
      </c>
      <c r="C2165" s="311" t="s">
        <v>3434</v>
      </c>
      <c r="D2165" s="311" t="s">
        <v>5202</v>
      </c>
      <c r="E2165" s="311" t="s">
        <v>3734</v>
      </c>
      <c r="F2165" s="311" t="s">
        <v>3577</v>
      </c>
      <c r="G2165" s="311">
        <v>5846558</v>
      </c>
      <c r="H2165" s="311" t="s">
        <v>85</v>
      </c>
    </row>
    <row r="2166" spans="2:8">
      <c r="B2166" s="293">
        <v>42513</v>
      </c>
      <c r="C2166" s="311" t="s">
        <v>5203</v>
      </c>
      <c r="D2166" s="311" t="s">
        <v>5204</v>
      </c>
      <c r="E2166" s="311" t="s">
        <v>5205</v>
      </c>
      <c r="F2166" s="311" t="s">
        <v>5206</v>
      </c>
      <c r="G2166" s="311">
        <v>2955597</v>
      </c>
      <c r="H2166" s="311" t="s">
        <v>85</v>
      </c>
    </row>
    <row r="2167" spans="2:8">
      <c r="B2167" s="293">
        <v>42510</v>
      </c>
      <c r="C2167" s="311" t="s">
        <v>5207</v>
      </c>
      <c r="D2167" s="311" t="s">
        <v>5208</v>
      </c>
      <c r="E2167" s="311" t="s">
        <v>5205</v>
      </c>
      <c r="F2167" s="311" t="s">
        <v>5209</v>
      </c>
      <c r="G2167" s="311">
        <v>5662137</v>
      </c>
      <c r="H2167" s="311" t="s">
        <v>85</v>
      </c>
    </row>
    <row r="2168" spans="2:8">
      <c r="B2168" s="293">
        <v>42509</v>
      </c>
      <c r="C2168" s="311" t="s">
        <v>5210</v>
      </c>
      <c r="D2168" s="311" t="s">
        <v>3734</v>
      </c>
      <c r="E2168" s="311" t="s">
        <v>5211</v>
      </c>
      <c r="F2168" s="311" t="s">
        <v>5207</v>
      </c>
      <c r="G2168" s="311">
        <v>5504425</v>
      </c>
      <c r="H2168" s="311" t="s">
        <v>85</v>
      </c>
    </row>
    <row r="2169" spans="2:8">
      <c r="B2169" s="293">
        <v>42508</v>
      </c>
      <c r="C2169" s="311" t="s">
        <v>5209</v>
      </c>
      <c r="D2169" s="311" t="s">
        <v>5212</v>
      </c>
      <c r="E2169" s="311" t="s">
        <v>5213</v>
      </c>
      <c r="F2169" s="311" t="s">
        <v>3434</v>
      </c>
      <c r="G2169" s="311">
        <v>6099468</v>
      </c>
      <c r="H2169" s="311" t="s">
        <v>85</v>
      </c>
    </row>
    <row r="2170" spans="2:8">
      <c r="B2170" s="293">
        <v>42507</v>
      </c>
      <c r="C2170" s="311" t="s">
        <v>5214</v>
      </c>
      <c r="D2170" s="311" t="s">
        <v>5215</v>
      </c>
      <c r="E2170" s="311" t="s">
        <v>5216</v>
      </c>
      <c r="F2170" s="311" t="s">
        <v>5217</v>
      </c>
      <c r="G2170" s="311">
        <v>8913270</v>
      </c>
      <c r="H2170" s="311" t="s">
        <v>85</v>
      </c>
    </row>
    <row r="2171" spans="2:8">
      <c r="B2171" s="293">
        <v>42506</v>
      </c>
      <c r="C2171" s="311" t="s">
        <v>3375</v>
      </c>
      <c r="D2171" s="311" t="s">
        <v>5218</v>
      </c>
      <c r="E2171" s="311" t="s">
        <v>5199</v>
      </c>
      <c r="F2171" s="311" t="s">
        <v>5194</v>
      </c>
      <c r="G2171" s="311">
        <v>6137539</v>
      </c>
      <c r="H2171" s="311" t="s">
        <v>85</v>
      </c>
    </row>
    <row r="2172" spans="2:8">
      <c r="B2172" s="293">
        <v>42503</v>
      </c>
      <c r="C2172" s="311" t="s">
        <v>5214</v>
      </c>
      <c r="D2172" s="311" t="s">
        <v>5192</v>
      </c>
      <c r="E2172" s="311" t="s">
        <v>5194</v>
      </c>
      <c r="F2172" s="311" t="s">
        <v>3375</v>
      </c>
      <c r="G2172" s="311">
        <v>3152124</v>
      </c>
      <c r="H2172" s="311" t="s">
        <v>85</v>
      </c>
    </row>
    <row r="2173" spans="2:8">
      <c r="B2173" s="293">
        <v>42502</v>
      </c>
      <c r="C2173" s="311" t="s">
        <v>5219</v>
      </c>
      <c r="D2173" s="311" t="s">
        <v>3381</v>
      </c>
      <c r="E2173" s="311" t="s">
        <v>3891</v>
      </c>
      <c r="F2173" s="311" t="s">
        <v>3607</v>
      </c>
      <c r="G2173" s="311">
        <v>2931638</v>
      </c>
      <c r="H2173" s="311" t="s">
        <v>85</v>
      </c>
    </row>
    <row r="2174" spans="2:8">
      <c r="B2174" s="293">
        <v>42501</v>
      </c>
      <c r="C2174" s="311" t="s">
        <v>5220</v>
      </c>
      <c r="D2174" s="311" t="s">
        <v>5191</v>
      </c>
      <c r="E2174" s="311" t="s">
        <v>5193</v>
      </c>
      <c r="F2174" s="311" t="s">
        <v>3380</v>
      </c>
      <c r="G2174" s="311">
        <v>5366452</v>
      </c>
      <c r="H2174" s="311" t="s">
        <v>85</v>
      </c>
    </row>
    <row r="2175" spans="2:8">
      <c r="B2175" s="293">
        <v>42500</v>
      </c>
      <c r="C2175" s="311" t="s">
        <v>5221</v>
      </c>
      <c r="D2175" s="311" t="s">
        <v>5221</v>
      </c>
      <c r="E2175" s="311" t="s">
        <v>5194</v>
      </c>
      <c r="F2175" s="311" t="s">
        <v>5220</v>
      </c>
      <c r="G2175" s="311">
        <v>5002198</v>
      </c>
      <c r="H2175" s="311" t="s">
        <v>85</v>
      </c>
    </row>
    <row r="2176" spans="2:8">
      <c r="B2176" s="293">
        <v>42499</v>
      </c>
      <c r="C2176" s="311" t="s">
        <v>3891</v>
      </c>
      <c r="D2176" s="311" t="s">
        <v>5222</v>
      </c>
      <c r="E2176" s="311" t="s">
        <v>3891</v>
      </c>
      <c r="F2176" s="311" t="s">
        <v>4303</v>
      </c>
      <c r="G2176" s="311">
        <v>8002119</v>
      </c>
      <c r="H2176" s="311" t="s">
        <v>85</v>
      </c>
    </row>
    <row r="2177" spans="2:8">
      <c r="B2177" s="293">
        <v>42496</v>
      </c>
      <c r="C2177" s="311" t="s">
        <v>5223</v>
      </c>
      <c r="D2177" s="311" t="s">
        <v>5224</v>
      </c>
      <c r="E2177" s="311" t="s">
        <v>5225</v>
      </c>
      <c r="F2177" s="311" t="s">
        <v>3891</v>
      </c>
      <c r="G2177" s="311">
        <v>3943374</v>
      </c>
      <c r="H2177" s="311" t="s">
        <v>85</v>
      </c>
    </row>
    <row r="2178" spans="2:8">
      <c r="B2178" s="293">
        <v>42495</v>
      </c>
      <c r="C2178" s="311" t="s">
        <v>5193</v>
      </c>
      <c r="D2178" s="311" t="s">
        <v>5226</v>
      </c>
      <c r="E2178" s="311" t="s">
        <v>5227</v>
      </c>
      <c r="F2178" s="311" t="s">
        <v>3319</v>
      </c>
      <c r="G2178" s="311">
        <v>4772552</v>
      </c>
      <c r="H2178" s="311" t="s">
        <v>85</v>
      </c>
    </row>
    <row r="2179" spans="2:8">
      <c r="B2179" s="293">
        <v>42494</v>
      </c>
      <c r="C2179" s="311" t="s">
        <v>5228</v>
      </c>
      <c r="D2179" s="311" t="s">
        <v>5197</v>
      </c>
      <c r="E2179" s="311" t="s">
        <v>5228</v>
      </c>
      <c r="F2179" s="311" t="s">
        <v>5229</v>
      </c>
      <c r="G2179" s="311">
        <v>7557462</v>
      </c>
      <c r="H2179" s="311" t="s">
        <v>85</v>
      </c>
    </row>
    <row r="2180" spans="2:8">
      <c r="B2180" s="293">
        <v>42493</v>
      </c>
      <c r="C2180" s="311" t="s">
        <v>5230</v>
      </c>
      <c r="D2180" s="311" t="s">
        <v>3380</v>
      </c>
      <c r="E2180" s="311" t="s">
        <v>5231</v>
      </c>
      <c r="F2180" s="311" t="s">
        <v>5232</v>
      </c>
      <c r="G2180" s="311">
        <v>5122599</v>
      </c>
      <c r="H2180" s="311" t="s">
        <v>85</v>
      </c>
    </row>
    <row r="2181" spans="2:8">
      <c r="B2181" s="293">
        <v>42492</v>
      </c>
      <c r="C2181" s="311" t="s">
        <v>5233</v>
      </c>
      <c r="D2181" s="311" t="s">
        <v>5202</v>
      </c>
      <c r="E2181" s="311" t="s">
        <v>5234</v>
      </c>
      <c r="F2181" s="311" t="s">
        <v>5235</v>
      </c>
      <c r="G2181" s="311">
        <v>2710262</v>
      </c>
      <c r="H2181" s="311" t="s">
        <v>85</v>
      </c>
    </row>
    <row r="2182" spans="2:8">
      <c r="B2182" s="293">
        <v>42489</v>
      </c>
      <c r="C2182" s="311" t="s">
        <v>5236</v>
      </c>
      <c r="D2182" s="311" t="s">
        <v>3351</v>
      </c>
      <c r="E2182" s="311" t="s">
        <v>3434</v>
      </c>
      <c r="F2182" s="311" t="s">
        <v>5233</v>
      </c>
      <c r="G2182" s="311">
        <v>4812152</v>
      </c>
      <c r="H2182" s="311" t="s">
        <v>85</v>
      </c>
    </row>
    <row r="2183" spans="2:8">
      <c r="B2183" s="293">
        <v>42488</v>
      </c>
      <c r="C2183" s="311" t="s">
        <v>5237</v>
      </c>
      <c r="D2183" s="311" t="s">
        <v>3607</v>
      </c>
      <c r="E2183" s="311" t="s">
        <v>5238</v>
      </c>
      <c r="F2183" s="311" t="s">
        <v>5239</v>
      </c>
      <c r="G2183" s="311">
        <v>7582244</v>
      </c>
      <c r="H2183" s="311" t="s">
        <v>85</v>
      </c>
    </row>
    <row r="2184" spans="2:8">
      <c r="B2184" s="293">
        <v>42487</v>
      </c>
      <c r="C2184" s="311" t="s">
        <v>5214</v>
      </c>
      <c r="D2184" s="311" t="s">
        <v>5240</v>
      </c>
      <c r="E2184" s="311" t="s">
        <v>5241</v>
      </c>
      <c r="F2184" s="311" t="s">
        <v>3413</v>
      </c>
      <c r="G2184" s="311">
        <v>2213048</v>
      </c>
      <c r="H2184" s="311" t="s">
        <v>85</v>
      </c>
    </row>
    <row r="2185" spans="2:8">
      <c r="B2185" s="293">
        <v>42486</v>
      </c>
      <c r="C2185" s="311" t="s">
        <v>5193</v>
      </c>
      <c r="D2185" s="311" t="s">
        <v>5215</v>
      </c>
      <c r="E2185" s="311" t="s">
        <v>5242</v>
      </c>
      <c r="F2185" s="311" t="s">
        <v>3312</v>
      </c>
      <c r="G2185" s="311">
        <v>6118725</v>
      </c>
      <c r="H2185" s="311" t="s">
        <v>85</v>
      </c>
    </row>
    <row r="2186" spans="2:8">
      <c r="B2186" s="293">
        <v>42485</v>
      </c>
      <c r="C2186" s="311" t="s">
        <v>3391</v>
      </c>
      <c r="D2186" s="311" t="s">
        <v>5243</v>
      </c>
      <c r="E2186" s="311" t="s">
        <v>5212</v>
      </c>
      <c r="F2186" s="311" t="s">
        <v>5189</v>
      </c>
      <c r="G2186" s="311">
        <v>3757774</v>
      </c>
      <c r="H2186" s="311" t="s">
        <v>85</v>
      </c>
    </row>
    <row r="2187" spans="2:8">
      <c r="B2187" s="293">
        <v>42482</v>
      </c>
      <c r="C2187" s="311" t="s">
        <v>5244</v>
      </c>
      <c r="D2187" s="311" t="s">
        <v>5183</v>
      </c>
      <c r="E2187" s="311" t="s">
        <v>5245</v>
      </c>
      <c r="F2187" s="311" t="s">
        <v>3290</v>
      </c>
      <c r="G2187" s="311">
        <v>5904096</v>
      </c>
      <c r="H2187" s="311" t="s">
        <v>85</v>
      </c>
    </row>
    <row r="2188" spans="2:8">
      <c r="B2188" s="293">
        <v>42481</v>
      </c>
      <c r="C2188" s="311" t="s">
        <v>5246</v>
      </c>
      <c r="D2188" s="311" t="s">
        <v>5247</v>
      </c>
      <c r="E2188" s="311" t="s">
        <v>5220</v>
      </c>
      <c r="F2188" s="311" t="s">
        <v>3383</v>
      </c>
      <c r="G2188" s="311">
        <v>5878872</v>
      </c>
      <c r="H2188" s="311" t="s">
        <v>85</v>
      </c>
    </row>
    <row r="2189" spans="2:8">
      <c r="B2189" s="293">
        <v>42480</v>
      </c>
      <c r="C2189" s="311" t="s">
        <v>5248</v>
      </c>
      <c r="D2189" s="311" t="s">
        <v>5246</v>
      </c>
      <c r="E2189" s="311" t="s">
        <v>5199</v>
      </c>
      <c r="F2189" s="311" t="s">
        <v>5249</v>
      </c>
      <c r="G2189" s="311">
        <v>3941576</v>
      </c>
      <c r="H2189" s="311" t="s">
        <v>85</v>
      </c>
    </row>
    <row r="2190" spans="2:8">
      <c r="B2190" s="293">
        <v>42478</v>
      </c>
      <c r="C2190" s="311" t="s">
        <v>5193</v>
      </c>
      <c r="D2190" s="311" t="s">
        <v>5188</v>
      </c>
      <c r="E2190" s="311" t="s">
        <v>3734</v>
      </c>
      <c r="F2190" s="311" t="s">
        <v>5248</v>
      </c>
      <c r="G2190" s="311">
        <v>5881213</v>
      </c>
      <c r="H2190" s="311" t="s">
        <v>85</v>
      </c>
    </row>
    <row r="2191" spans="2:8">
      <c r="B2191" s="293">
        <v>42473</v>
      </c>
      <c r="C2191" s="311" t="s">
        <v>5250</v>
      </c>
      <c r="D2191" s="311" t="s">
        <v>5225</v>
      </c>
      <c r="E2191" s="311" t="s">
        <v>5251</v>
      </c>
      <c r="F2191" s="311" t="s">
        <v>5239</v>
      </c>
      <c r="G2191" s="311">
        <v>4541049</v>
      </c>
      <c r="H2191" s="311" t="s">
        <v>85</v>
      </c>
    </row>
    <row r="2192" spans="2:8">
      <c r="B2192" s="293">
        <v>42472</v>
      </c>
      <c r="C2192" s="311" t="s">
        <v>5252</v>
      </c>
      <c r="D2192" s="311" t="s">
        <v>5228</v>
      </c>
      <c r="E2192" s="311" t="s">
        <v>3726</v>
      </c>
      <c r="F2192" s="311" t="s">
        <v>5253</v>
      </c>
      <c r="G2192" s="311">
        <v>4394954</v>
      </c>
      <c r="H2192" s="311" t="s">
        <v>85</v>
      </c>
    </row>
    <row r="2193" spans="2:8">
      <c r="B2193" s="293">
        <v>42471</v>
      </c>
      <c r="C2193" s="311" t="s">
        <v>3336</v>
      </c>
      <c r="D2193" s="311" t="s">
        <v>3586</v>
      </c>
      <c r="E2193" s="311" t="s">
        <v>5254</v>
      </c>
      <c r="F2193" s="311" t="s">
        <v>5255</v>
      </c>
      <c r="G2193" s="311">
        <v>4473735</v>
      </c>
      <c r="H2193" s="311" t="s">
        <v>85</v>
      </c>
    </row>
    <row r="2194" spans="2:8">
      <c r="B2194" s="293">
        <v>42468</v>
      </c>
      <c r="C2194" s="311" t="s">
        <v>3709</v>
      </c>
      <c r="D2194" s="311" t="s">
        <v>5256</v>
      </c>
      <c r="E2194" s="311" t="s">
        <v>5257</v>
      </c>
      <c r="F2194" s="311" t="s">
        <v>3336</v>
      </c>
      <c r="G2194" s="311">
        <v>9962676</v>
      </c>
      <c r="H2194" s="311" t="s">
        <v>85</v>
      </c>
    </row>
    <row r="2195" spans="2:8">
      <c r="B2195" s="293">
        <v>42467</v>
      </c>
      <c r="C2195" s="311" t="s">
        <v>3542</v>
      </c>
      <c r="D2195" s="311" t="s">
        <v>5258</v>
      </c>
      <c r="E2195" s="311" t="s">
        <v>5259</v>
      </c>
      <c r="F2195" s="311" t="s">
        <v>5260</v>
      </c>
      <c r="G2195" s="311">
        <v>9263898</v>
      </c>
      <c r="H2195" s="311" t="s">
        <v>85</v>
      </c>
    </row>
    <row r="2196" spans="2:8">
      <c r="B2196" s="293">
        <v>42466</v>
      </c>
      <c r="C2196" s="311" t="s">
        <v>5261</v>
      </c>
      <c r="D2196" s="311" t="s">
        <v>5261</v>
      </c>
      <c r="E2196" s="311" t="s">
        <v>5262</v>
      </c>
      <c r="F2196" s="311" t="s">
        <v>3559</v>
      </c>
      <c r="G2196" s="311">
        <v>4536128</v>
      </c>
      <c r="H2196" s="311" t="s">
        <v>85</v>
      </c>
    </row>
    <row r="2197" spans="2:8">
      <c r="B2197" s="293">
        <v>42465</v>
      </c>
      <c r="C2197" s="311" t="s">
        <v>5263</v>
      </c>
      <c r="D2197" s="311" t="s">
        <v>3606</v>
      </c>
      <c r="E2197" s="311" t="s">
        <v>5260</v>
      </c>
      <c r="F2197" s="311" t="s">
        <v>5258</v>
      </c>
      <c r="G2197" s="311">
        <v>4594977</v>
      </c>
      <c r="H2197" s="311" t="s">
        <v>85</v>
      </c>
    </row>
    <row r="2198" spans="2:8">
      <c r="B2198" s="293">
        <v>42464</v>
      </c>
      <c r="C2198" s="311" t="s">
        <v>3710</v>
      </c>
      <c r="D2198" s="311" t="s">
        <v>5264</v>
      </c>
      <c r="E2198" s="311" t="s">
        <v>5265</v>
      </c>
      <c r="F2198" s="311" t="s">
        <v>5263</v>
      </c>
      <c r="G2198" s="311">
        <v>2727397</v>
      </c>
      <c r="H2198" s="311" t="s">
        <v>85</v>
      </c>
    </row>
    <row r="2199" spans="2:8">
      <c r="B2199" s="293">
        <v>42461</v>
      </c>
      <c r="C2199" s="311" t="s">
        <v>5266</v>
      </c>
      <c r="D2199" s="311" t="s">
        <v>5267</v>
      </c>
      <c r="E2199" s="311" t="s">
        <v>5268</v>
      </c>
      <c r="F2199" s="311" t="s">
        <v>5269</v>
      </c>
      <c r="G2199" s="311">
        <v>6204711</v>
      </c>
      <c r="H2199" s="311" t="s">
        <v>85</v>
      </c>
    </row>
    <row r="2200" spans="2:8">
      <c r="B2200" s="293">
        <v>42460</v>
      </c>
      <c r="C2200" s="311" t="s">
        <v>5270</v>
      </c>
      <c r="D2200" s="311" t="s">
        <v>3606</v>
      </c>
      <c r="E2200" s="311" t="s">
        <v>5271</v>
      </c>
      <c r="F2200" s="311" t="s">
        <v>5272</v>
      </c>
      <c r="G2200" s="311">
        <v>12576144</v>
      </c>
      <c r="H2200" s="311" t="s">
        <v>85</v>
      </c>
    </row>
    <row r="2201" spans="2:8">
      <c r="B2201" s="293">
        <v>42459</v>
      </c>
      <c r="C2201" s="311" t="s">
        <v>3717</v>
      </c>
      <c r="D2201" s="311" t="s">
        <v>5273</v>
      </c>
      <c r="E2201" s="311" t="s">
        <v>3558</v>
      </c>
      <c r="F2201" s="311" t="s">
        <v>5265</v>
      </c>
      <c r="G2201" s="311">
        <v>4581528</v>
      </c>
      <c r="H2201" s="311" t="s">
        <v>85</v>
      </c>
    </row>
    <row r="2202" spans="2:8">
      <c r="B2202" s="293">
        <v>42458</v>
      </c>
      <c r="C2202" s="311" t="s">
        <v>5274</v>
      </c>
      <c r="D2202" s="311" t="s">
        <v>5275</v>
      </c>
      <c r="E2202" s="311" t="s">
        <v>5258</v>
      </c>
      <c r="F2202" s="311" t="s">
        <v>5276</v>
      </c>
      <c r="G2202" s="311">
        <v>5982391</v>
      </c>
      <c r="H2202" s="311" t="s">
        <v>85</v>
      </c>
    </row>
    <row r="2203" spans="2:8">
      <c r="B2203" s="293">
        <v>42457</v>
      </c>
      <c r="C2203" s="311" t="s">
        <v>3717</v>
      </c>
      <c r="D2203" s="311" t="s">
        <v>3459</v>
      </c>
      <c r="E2203" s="311" t="s">
        <v>3852</v>
      </c>
      <c r="F2203" s="311" t="s">
        <v>5277</v>
      </c>
      <c r="G2203" s="311">
        <v>6322756</v>
      </c>
      <c r="H2203" s="311" t="s">
        <v>85</v>
      </c>
    </row>
    <row r="2204" spans="2:8">
      <c r="B2204" s="293">
        <v>42452</v>
      </c>
      <c r="C2204" s="311" t="s">
        <v>3690</v>
      </c>
      <c r="D2204" s="311" t="s">
        <v>5268</v>
      </c>
      <c r="E2204" s="311" t="s">
        <v>5258</v>
      </c>
      <c r="F2204" s="311" t="s">
        <v>5278</v>
      </c>
      <c r="G2204" s="311">
        <v>2682230</v>
      </c>
      <c r="H2204" s="311" t="s">
        <v>85</v>
      </c>
    </row>
    <row r="2205" spans="2:8">
      <c r="B2205" s="293">
        <v>42451</v>
      </c>
      <c r="C2205" s="311" t="s">
        <v>5279</v>
      </c>
      <c r="D2205" s="311" t="s">
        <v>3699</v>
      </c>
      <c r="E2205" s="311" t="s">
        <v>3444</v>
      </c>
      <c r="F2205" s="311" t="s">
        <v>3690</v>
      </c>
      <c r="G2205" s="311">
        <v>4386978</v>
      </c>
      <c r="H2205" s="311" t="s">
        <v>85</v>
      </c>
    </row>
    <row r="2206" spans="2:8">
      <c r="B2206" s="293">
        <v>42450</v>
      </c>
      <c r="C2206" s="311" t="s">
        <v>5280</v>
      </c>
      <c r="D2206" s="311" t="s">
        <v>5266</v>
      </c>
      <c r="E2206" s="311" t="s">
        <v>3542</v>
      </c>
      <c r="F2206" s="311" t="s">
        <v>3451</v>
      </c>
      <c r="G2206" s="311">
        <v>3162202</v>
      </c>
      <c r="H2206" s="311" t="s">
        <v>85</v>
      </c>
    </row>
    <row r="2207" spans="2:8">
      <c r="B2207" s="293">
        <v>42447</v>
      </c>
      <c r="C2207" s="311" t="s">
        <v>3725</v>
      </c>
      <c r="D2207" s="311" t="s">
        <v>5281</v>
      </c>
      <c r="E2207" s="311" t="s">
        <v>3720</v>
      </c>
      <c r="F2207" s="311" t="s">
        <v>5280</v>
      </c>
      <c r="G2207" s="311">
        <v>6395342</v>
      </c>
      <c r="H2207" s="311" t="s">
        <v>85</v>
      </c>
    </row>
    <row r="2208" spans="2:8">
      <c r="B2208" s="293">
        <v>42446</v>
      </c>
      <c r="C2208" s="311" t="s">
        <v>5282</v>
      </c>
      <c r="D2208" s="311" t="s">
        <v>3690</v>
      </c>
      <c r="E2208" s="311" t="s">
        <v>5283</v>
      </c>
      <c r="F2208" s="311" t="s">
        <v>5258</v>
      </c>
      <c r="G2208" s="311">
        <v>5303053</v>
      </c>
      <c r="H2208" s="311" t="s">
        <v>85</v>
      </c>
    </row>
    <row r="2209" spans="2:8">
      <c r="B2209" s="293">
        <v>42445</v>
      </c>
      <c r="C2209" s="311" t="s">
        <v>3709</v>
      </c>
      <c r="D2209" s="311" t="s">
        <v>5284</v>
      </c>
      <c r="E2209" s="311" t="s">
        <v>5285</v>
      </c>
      <c r="F2209" s="311" t="s">
        <v>5286</v>
      </c>
      <c r="G2209" s="311">
        <v>6045006</v>
      </c>
      <c r="H2209" s="311" t="s">
        <v>85</v>
      </c>
    </row>
    <row r="2210" spans="2:8">
      <c r="B2210" s="293">
        <v>42444</v>
      </c>
      <c r="C2210" s="311" t="s">
        <v>3709</v>
      </c>
      <c r="D2210" s="311" t="s">
        <v>5281</v>
      </c>
      <c r="E2210" s="311" t="s">
        <v>5283</v>
      </c>
      <c r="F2210" s="311" t="s">
        <v>5276</v>
      </c>
      <c r="G2210" s="311">
        <v>2454310</v>
      </c>
      <c r="H2210" s="311" t="s">
        <v>85</v>
      </c>
    </row>
    <row r="2211" spans="2:8">
      <c r="B2211" s="293">
        <v>42443</v>
      </c>
      <c r="C2211" s="311" t="s">
        <v>5287</v>
      </c>
      <c r="D2211" s="311" t="s">
        <v>5261</v>
      </c>
      <c r="E2211" s="311" t="s">
        <v>3561</v>
      </c>
      <c r="F2211" s="311" t="s">
        <v>5282</v>
      </c>
      <c r="G2211" s="311">
        <v>2195317</v>
      </c>
      <c r="H2211" s="311" t="s">
        <v>85</v>
      </c>
    </row>
    <row r="2212" spans="2:8">
      <c r="B2212" s="293">
        <v>42440</v>
      </c>
      <c r="C2212" s="311" t="s">
        <v>3444</v>
      </c>
      <c r="D2212" s="311" t="s">
        <v>5288</v>
      </c>
      <c r="E2212" s="311" t="s">
        <v>5289</v>
      </c>
      <c r="F2212" s="311" t="s">
        <v>5290</v>
      </c>
      <c r="G2212" s="311">
        <v>2484648</v>
      </c>
      <c r="H2212" s="311" t="s">
        <v>85</v>
      </c>
    </row>
    <row r="2213" spans="2:8">
      <c r="B2213" s="293">
        <v>42439</v>
      </c>
      <c r="C2213" s="311" t="s">
        <v>5291</v>
      </c>
      <c r="D2213" s="311" t="s">
        <v>3717</v>
      </c>
      <c r="E2213" s="311" t="s">
        <v>5290</v>
      </c>
      <c r="F2213" s="311" t="s">
        <v>3444</v>
      </c>
      <c r="G2213" s="311">
        <v>4072078</v>
      </c>
      <c r="H2213" s="311" t="s">
        <v>85</v>
      </c>
    </row>
    <row r="2214" spans="2:8">
      <c r="B2214" s="293">
        <v>42438</v>
      </c>
      <c r="C2214" s="311" t="s">
        <v>5276</v>
      </c>
      <c r="D2214" s="311" t="s">
        <v>3709</v>
      </c>
      <c r="E2214" s="311" t="s">
        <v>5292</v>
      </c>
      <c r="F2214" s="311" t="s">
        <v>5260</v>
      </c>
      <c r="G2214" s="311">
        <v>4332384</v>
      </c>
      <c r="H2214" s="311" t="s">
        <v>85</v>
      </c>
    </row>
    <row r="2215" spans="2:8">
      <c r="B2215" s="293">
        <v>42437</v>
      </c>
      <c r="C2215" s="311" t="s">
        <v>5283</v>
      </c>
      <c r="D2215" s="311" t="s">
        <v>3717</v>
      </c>
      <c r="E2215" s="311" t="s">
        <v>5293</v>
      </c>
      <c r="F2215" s="311" t="s">
        <v>5286</v>
      </c>
      <c r="G2215" s="311">
        <v>4202145</v>
      </c>
      <c r="H2215" s="311" t="s">
        <v>85</v>
      </c>
    </row>
    <row r="2216" spans="2:8">
      <c r="B2216" s="293">
        <v>42433</v>
      </c>
      <c r="C2216" s="311" t="s">
        <v>5294</v>
      </c>
      <c r="D2216" s="311" t="s">
        <v>3565</v>
      </c>
      <c r="E2216" s="311" t="s">
        <v>5295</v>
      </c>
      <c r="F2216" s="311" t="s">
        <v>3561</v>
      </c>
      <c r="G2216" s="311">
        <v>7395987</v>
      </c>
      <c r="H2216" s="311" t="s">
        <v>85</v>
      </c>
    </row>
    <row r="2217" spans="2:8">
      <c r="B2217" s="293">
        <v>42432</v>
      </c>
      <c r="C2217" s="311" t="s">
        <v>3717</v>
      </c>
      <c r="D2217" s="311" t="s">
        <v>5272</v>
      </c>
      <c r="E2217" s="311" t="s">
        <v>3723</v>
      </c>
      <c r="F2217" s="311" t="s">
        <v>5290</v>
      </c>
      <c r="G2217" s="311">
        <v>4161891</v>
      </c>
      <c r="H2217" s="311" t="s">
        <v>85</v>
      </c>
    </row>
    <row r="2218" spans="2:8">
      <c r="B2218" s="293">
        <v>42431</v>
      </c>
      <c r="C2218" s="311" t="s">
        <v>3471</v>
      </c>
      <c r="D2218" s="311" t="s">
        <v>3463</v>
      </c>
      <c r="E2218" s="311" t="s">
        <v>5296</v>
      </c>
      <c r="F2218" s="311" t="s">
        <v>3444</v>
      </c>
      <c r="G2218" s="311">
        <v>7180521</v>
      </c>
      <c r="H2218" s="311" t="s">
        <v>85</v>
      </c>
    </row>
    <row r="2219" spans="2:8">
      <c r="B2219" s="293">
        <v>42430</v>
      </c>
      <c r="C2219" s="311" t="s">
        <v>5297</v>
      </c>
      <c r="D2219" s="311" t="s">
        <v>5298</v>
      </c>
      <c r="E2219" s="311" t="s">
        <v>3650</v>
      </c>
      <c r="F2219" s="311" t="s">
        <v>5299</v>
      </c>
      <c r="G2219" s="311">
        <v>4792212</v>
      </c>
      <c r="H2219" s="311" t="s">
        <v>85</v>
      </c>
    </row>
    <row r="2220" spans="2:8">
      <c r="B2220" s="293">
        <v>42429</v>
      </c>
      <c r="C2220" s="311" t="s">
        <v>5300</v>
      </c>
      <c r="D2220" s="311" t="s">
        <v>5300</v>
      </c>
      <c r="E2220" s="311" t="s">
        <v>5301</v>
      </c>
      <c r="F2220" s="311" t="s">
        <v>3672</v>
      </c>
      <c r="G2220" s="311">
        <v>6291750</v>
      </c>
      <c r="H2220" s="311" t="s">
        <v>85</v>
      </c>
    </row>
    <row r="2221" spans="2:8">
      <c r="B2221" s="293">
        <v>42426</v>
      </c>
      <c r="C2221" s="311" t="s">
        <v>5302</v>
      </c>
      <c r="D2221" s="311" t="s">
        <v>3674</v>
      </c>
      <c r="E2221" s="311" t="s">
        <v>5303</v>
      </c>
      <c r="F2221" s="311" t="s">
        <v>5304</v>
      </c>
      <c r="G2221" s="311">
        <v>8436524</v>
      </c>
      <c r="H2221" s="311" t="s">
        <v>85</v>
      </c>
    </row>
    <row r="2222" spans="2:8">
      <c r="B2222" s="293">
        <v>42425</v>
      </c>
      <c r="C2222" s="311" t="s">
        <v>5305</v>
      </c>
      <c r="D2222" s="311" t="s">
        <v>3626</v>
      </c>
      <c r="E2222" s="311" t="s">
        <v>5306</v>
      </c>
      <c r="F2222" s="311" t="s">
        <v>5307</v>
      </c>
      <c r="G2222" s="311">
        <v>40502397</v>
      </c>
      <c r="H2222" s="311" t="s">
        <v>85</v>
      </c>
    </row>
    <row r="2223" spans="2:8">
      <c r="B2223" s="293">
        <v>42424</v>
      </c>
      <c r="C2223" s="311" t="s">
        <v>3670</v>
      </c>
      <c r="D2223" s="311" t="s">
        <v>3612</v>
      </c>
      <c r="E2223" s="311" t="s">
        <v>5308</v>
      </c>
      <c r="F2223" s="311" t="s">
        <v>3525</v>
      </c>
      <c r="G2223" s="311">
        <v>21683338</v>
      </c>
      <c r="H2223" s="311" t="s">
        <v>85</v>
      </c>
    </row>
    <row r="2224" spans="2:8">
      <c r="B2224" s="293">
        <v>42423</v>
      </c>
      <c r="C2224" s="311" t="s">
        <v>5309</v>
      </c>
      <c r="D2224" s="311" t="s">
        <v>5310</v>
      </c>
      <c r="E2224" s="311" t="s">
        <v>3537</v>
      </c>
      <c r="F2224" s="311" t="s">
        <v>3566</v>
      </c>
      <c r="G2224" s="311">
        <v>11574602</v>
      </c>
      <c r="H2224" s="311" t="s">
        <v>85</v>
      </c>
    </row>
    <row r="2225" spans="2:8">
      <c r="B2225" s="293">
        <v>42422</v>
      </c>
      <c r="C2225" s="311" t="s">
        <v>5311</v>
      </c>
      <c r="D2225" s="311" t="s">
        <v>5311</v>
      </c>
      <c r="E2225" s="311" t="s">
        <v>3561</v>
      </c>
      <c r="F2225" s="311" t="s">
        <v>5312</v>
      </c>
      <c r="G2225" s="311">
        <v>2703391</v>
      </c>
      <c r="H2225" s="311" t="s">
        <v>85</v>
      </c>
    </row>
    <row r="2226" spans="2:8">
      <c r="B2226" s="293">
        <v>42419</v>
      </c>
      <c r="C2226" s="311" t="s">
        <v>5280</v>
      </c>
      <c r="D2226" s="311" t="s">
        <v>3786</v>
      </c>
      <c r="E2226" s="311" t="s">
        <v>5312</v>
      </c>
      <c r="F2226" s="311" t="s">
        <v>5270</v>
      </c>
      <c r="G2226" s="311">
        <v>1806504</v>
      </c>
      <c r="H2226" s="311" t="s">
        <v>85</v>
      </c>
    </row>
    <row r="2227" spans="2:8">
      <c r="B2227" s="293">
        <v>42418</v>
      </c>
      <c r="C2227" s="311" t="s">
        <v>5313</v>
      </c>
      <c r="D2227" s="311" t="s">
        <v>3459</v>
      </c>
      <c r="E2227" s="311" t="s">
        <v>5314</v>
      </c>
      <c r="F2227" s="311" t="s">
        <v>5294</v>
      </c>
      <c r="G2227" s="311">
        <v>2623275</v>
      </c>
      <c r="H2227" s="311" t="s">
        <v>85</v>
      </c>
    </row>
    <row r="2228" spans="2:8">
      <c r="B2228" s="293">
        <v>42417</v>
      </c>
      <c r="C2228" s="311" t="s">
        <v>5271</v>
      </c>
      <c r="D2228" s="311" t="s">
        <v>5269</v>
      </c>
      <c r="E2228" s="311" t="s">
        <v>5315</v>
      </c>
      <c r="F2228" s="311" t="s">
        <v>3717</v>
      </c>
      <c r="G2228" s="311">
        <v>4187010</v>
      </c>
      <c r="H2228" s="311" t="s">
        <v>85</v>
      </c>
    </row>
    <row r="2229" spans="2:8">
      <c r="B2229" s="293">
        <v>42416</v>
      </c>
      <c r="C2229" s="311" t="s">
        <v>5287</v>
      </c>
      <c r="D2229" s="311" t="s">
        <v>5263</v>
      </c>
      <c r="E2229" s="311" t="s">
        <v>5316</v>
      </c>
      <c r="F2229" s="311" t="s">
        <v>3463</v>
      </c>
      <c r="G2229" s="311">
        <v>6067938</v>
      </c>
      <c r="H2229" s="311" t="s">
        <v>85</v>
      </c>
    </row>
    <row r="2230" spans="2:8">
      <c r="B2230" s="293">
        <v>42415</v>
      </c>
      <c r="C2230" s="311" t="s">
        <v>3682</v>
      </c>
      <c r="D2230" s="311" t="s">
        <v>3852</v>
      </c>
      <c r="E2230" s="311" t="s">
        <v>5317</v>
      </c>
      <c r="F2230" s="311" t="s">
        <v>3776</v>
      </c>
      <c r="G2230" s="311">
        <v>4458290</v>
      </c>
      <c r="H2230" s="311" t="s">
        <v>85</v>
      </c>
    </row>
    <row r="2231" spans="2:8">
      <c r="B2231" s="293">
        <v>42412</v>
      </c>
      <c r="C2231" s="311" t="s">
        <v>3618</v>
      </c>
      <c r="D2231" s="311" t="s">
        <v>3752</v>
      </c>
      <c r="E2231" s="311" t="s">
        <v>5318</v>
      </c>
      <c r="F2231" s="311" t="s">
        <v>5319</v>
      </c>
      <c r="G2231" s="311">
        <v>4086475</v>
      </c>
      <c r="H2231" s="311" t="s">
        <v>85</v>
      </c>
    </row>
    <row r="2232" spans="2:8">
      <c r="B2232" s="293">
        <v>42411</v>
      </c>
      <c r="C2232" s="311" t="s">
        <v>5320</v>
      </c>
      <c r="D2232" s="311" t="s">
        <v>5321</v>
      </c>
      <c r="E2232" s="311" t="s">
        <v>5322</v>
      </c>
      <c r="F2232" s="311" t="s">
        <v>5323</v>
      </c>
      <c r="G2232" s="311">
        <v>2946543</v>
      </c>
      <c r="H2232" s="311" t="s">
        <v>85</v>
      </c>
    </row>
    <row r="2233" spans="2:8">
      <c r="B2233" s="293">
        <v>42410</v>
      </c>
      <c r="C2233" s="311" t="s">
        <v>5310</v>
      </c>
      <c r="D2233" s="311" t="s">
        <v>3559</v>
      </c>
      <c r="E2233" s="311" t="s">
        <v>3471</v>
      </c>
      <c r="F2233" s="311" t="s">
        <v>5320</v>
      </c>
      <c r="G2233" s="311">
        <v>3106880</v>
      </c>
      <c r="H2233" s="311" t="s">
        <v>85</v>
      </c>
    </row>
    <row r="2234" spans="2:8">
      <c r="B2234" s="293">
        <v>42409</v>
      </c>
      <c r="C2234" s="311" t="s">
        <v>3753</v>
      </c>
      <c r="D2234" s="311" t="s">
        <v>3725</v>
      </c>
      <c r="E2234" s="311" t="s">
        <v>3753</v>
      </c>
      <c r="F2234" s="311" t="s">
        <v>5262</v>
      </c>
      <c r="G2234" s="311">
        <v>2829949</v>
      </c>
      <c r="H2234" s="311" t="s">
        <v>85</v>
      </c>
    </row>
    <row r="2235" spans="2:8">
      <c r="B2235" s="293">
        <v>42408</v>
      </c>
      <c r="C2235" s="311" t="s">
        <v>3776</v>
      </c>
      <c r="D2235" s="311" t="s">
        <v>5324</v>
      </c>
      <c r="E2235" s="311" t="s">
        <v>3769</v>
      </c>
      <c r="F2235" s="311" t="s">
        <v>5309</v>
      </c>
      <c r="G2235" s="311">
        <v>2578603</v>
      </c>
      <c r="H2235" s="311" t="s">
        <v>85</v>
      </c>
    </row>
    <row r="2236" spans="2:8">
      <c r="B2236" s="310">
        <v>42405</v>
      </c>
      <c r="C2236" s="312" t="s">
        <v>5321</v>
      </c>
      <c r="D2236" s="312" t="s">
        <v>5291</v>
      </c>
      <c r="E2236" s="312" t="s">
        <v>5295</v>
      </c>
      <c r="F2236" s="312" t="s">
        <v>3776</v>
      </c>
      <c r="G2236" s="312">
        <v>2917293</v>
      </c>
      <c r="H2236" s="312" t="s">
        <v>5325</v>
      </c>
    </row>
    <row r="2237" spans="2:8">
      <c r="B2237" s="293">
        <v>42404</v>
      </c>
      <c r="C2237" s="311" t="s">
        <v>5271</v>
      </c>
      <c r="D2237" s="311" t="s">
        <v>5326</v>
      </c>
      <c r="E2237" s="311" t="s">
        <v>5327</v>
      </c>
      <c r="F2237" s="311" t="s">
        <v>5328</v>
      </c>
      <c r="G2237" s="311">
        <v>8947989</v>
      </c>
      <c r="H2237" s="311" t="s">
        <v>85</v>
      </c>
    </row>
    <row r="2238" spans="2:8">
      <c r="B2238" s="293">
        <v>42403</v>
      </c>
      <c r="C2238" s="311" t="s">
        <v>3748</v>
      </c>
      <c r="D2238" s="311" t="s">
        <v>5329</v>
      </c>
      <c r="E2238" s="311" t="s">
        <v>3467</v>
      </c>
      <c r="F2238" s="311" t="s">
        <v>3328</v>
      </c>
      <c r="G2238" s="311">
        <v>5409084</v>
      </c>
      <c r="H2238" s="311" t="s">
        <v>85</v>
      </c>
    </row>
    <row r="2239" spans="2:8">
      <c r="B2239" s="293">
        <v>42402</v>
      </c>
      <c r="C2239" s="311" t="s">
        <v>5330</v>
      </c>
      <c r="D2239" s="311" t="s">
        <v>5331</v>
      </c>
      <c r="E2239" s="311" t="s">
        <v>5332</v>
      </c>
      <c r="F2239" s="311" t="s">
        <v>3604</v>
      </c>
      <c r="G2239" s="311">
        <v>5540090</v>
      </c>
      <c r="H2239" s="311" t="s">
        <v>85</v>
      </c>
    </row>
    <row r="2240" spans="2:8">
      <c r="B2240" s="293">
        <v>42401</v>
      </c>
      <c r="C2240" s="311" t="s">
        <v>3312</v>
      </c>
      <c r="D2240" s="311" t="s">
        <v>5333</v>
      </c>
      <c r="E2240" s="311" t="s">
        <v>5334</v>
      </c>
      <c r="F2240" s="311" t="s">
        <v>3309</v>
      </c>
      <c r="G2240" s="311">
        <v>4772776</v>
      </c>
      <c r="H2240" s="311" t="s">
        <v>85</v>
      </c>
    </row>
    <row r="2241" spans="2:8">
      <c r="B2241" s="293">
        <v>42398</v>
      </c>
      <c r="C2241" s="311" t="s">
        <v>5335</v>
      </c>
      <c r="D2241" s="311" t="s">
        <v>5336</v>
      </c>
      <c r="E2241" s="311" t="s">
        <v>3307</v>
      </c>
      <c r="F2241" s="311" t="s">
        <v>5220</v>
      </c>
      <c r="G2241" s="311">
        <v>9604422</v>
      </c>
      <c r="H2241" s="311" t="s">
        <v>85</v>
      </c>
    </row>
    <row r="2242" spans="2:8">
      <c r="B2242" s="293">
        <v>42397</v>
      </c>
      <c r="C2242" s="311" t="s">
        <v>5337</v>
      </c>
      <c r="D2242" s="311" t="s">
        <v>3347</v>
      </c>
      <c r="E2242" s="311" t="s">
        <v>5337</v>
      </c>
      <c r="F2242" s="311" t="s">
        <v>5338</v>
      </c>
      <c r="G2242" s="311">
        <v>10947943</v>
      </c>
      <c r="H2242" s="311" t="s">
        <v>85</v>
      </c>
    </row>
    <row r="2243" spans="2:8">
      <c r="B2243" s="293">
        <v>42396</v>
      </c>
      <c r="C2243" s="311" t="s">
        <v>5334</v>
      </c>
      <c r="D2243" s="311" t="s">
        <v>5339</v>
      </c>
      <c r="E2243" s="311" t="s">
        <v>3579</v>
      </c>
      <c r="F2243" s="311" t="s">
        <v>3372</v>
      </c>
      <c r="G2243" s="311">
        <v>6462206</v>
      </c>
      <c r="H2243" s="311" t="s">
        <v>85</v>
      </c>
    </row>
    <row r="2244" spans="2:8">
      <c r="B2244" s="293">
        <v>42394</v>
      </c>
      <c r="C2244" s="311" t="s">
        <v>5340</v>
      </c>
      <c r="D2244" s="311" t="s">
        <v>5341</v>
      </c>
      <c r="E2244" s="311" t="s">
        <v>5342</v>
      </c>
      <c r="F2244" s="311" t="s">
        <v>5343</v>
      </c>
      <c r="G2244" s="311">
        <v>3248101</v>
      </c>
      <c r="H2244" s="311" t="s">
        <v>85</v>
      </c>
    </row>
    <row r="2245" spans="2:8">
      <c r="B2245" s="293">
        <v>42391</v>
      </c>
      <c r="C2245" s="311" t="s">
        <v>5344</v>
      </c>
      <c r="D2245" s="311" t="s">
        <v>3582</v>
      </c>
      <c r="E2245" s="311" t="s">
        <v>5345</v>
      </c>
      <c r="F2245" s="311" t="s">
        <v>3584</v>
      </c>
      <c r="G2245" s="311">
        <v>4081641</v>
      </c>
      <c r="H2245" s="311" t="s">
        <v>85</v>
      </c>
    </row>
    <row r="2246" spans="2:8">
      <c r="B2246" s="293">
        <v>42390</v>
      </c>
      <c r="C2246" s="311" t="s">
        <v>5346</v>
      </c>
      <c r="D2246" s="311" t="s">
        <v>5347</v>
      </c>
      <c r="E2246" s="311" t="s">
        <v>3488</v>
      </c>
      <c r="F2246" s="311" t="s">
        <v>3705</v>
      </c>
      <c r="G2246" s="311">
        <v>3672420</v>
      </c>
      <c r="H2246" s="311" t="s">
        <v>85</v>
      </c>
    </row>
    <row r="2247" spans="2:8">
      <c r="B2247" s="293">
        <v>42389</v>
      </c>
      <c r="C2247" s="311" t="s">
        <v>3778</v>
      </c>
      <c r="D2247" s="311" t="s">
        <v>5348</v>
      </c>
      <c r="E2247" s="311" t="s">
        <v>3738</v>
      </c>
      <c r="F2247" s="311" t="s">
        <v>5349</v>
      </c>
      <c r="G2247" s="311">
        <v>4893918</v>
      </c>
      <c r="H2247" s="311" t="s">
        <v>85</v>
      </c>
    </row>
    <row r="2248" spans="2:8">
      <c r="B2248" s="293">
        <v>42388</v>
      </c>
      <c r="C2248" s="311" t="s">
        <v>3762</v>
      </c>
      <c r="D2248" s="311" t="s">
        <v>3584</v>
      </c>
      <c r="E2248" s="311" t="s">
        <v>5350</v>
      </c>
      <c r="F2248" s="311" t="s">
        <v>3327</v>
      </c>
      <c r="G2248" s="311">
        <v>3276105</v>
      </c>
      <c r="H2248" s="311" t="s">
        <v>85</v>
      </c>
    </row>
    <row r="2249" spans="2:8">
      <c r="B2249" s="293">
        <v>42387</v>
      </c>
      <c r="C2249" s="311" t="s">
        <v>5351</v>
      </c>
      <c r="D2249" s="311" t="s">
        <v>5238</v>
      </c>
      <c r="E2249" s="311" t="s">
        <v>3336</v>
      </c>
      <c r="F2249" s="311" t="s">
        <v>5352</v>
      </c>
      <c r="G2249" s="311">
        <v>7094769</v>
      </c>
      <c r="H2249" s="311" t="s">
        <v>85</v>
      </c>
    </row>
    <row r="2250" spans="2:8">
      <c r="B2250" s="293">
        <v>42384</v>
      </c>
      <c r="C2250" s="311" t="s">
        <v>3384</v>
      </c>
      <c r="D2250" s="311" t="s">
        <v>3366</v>
      </c>
      <c r="E2250" s="311" t="s">
        <v>5353</v>
      </c>
      <c r="F2250" s="311" t="s">
        <v>5354</v>
      </c>
      <c r="G2250" s="311">
        <v>5813482</v>
      </c>
      <c r="H2250" s="311" t="s">
        <v>85</v>
      </c>
    </row>
    <row r="2251" spans="2:8">
      <c r="B2251" s="293">
        <v>42383</v>
      </c>
      <c r="C2251" s="311" t="s">
        <v>5355</v>
      </c>
      <c r="D2251" s="311" t="s">
        <v>5339</v>
      </c>
      <c r="E2251" s="311" t="s">
        <v>5356</v>
      </c>
      <c r="F2251" s="311" t="s">
        <v>5357</v>
      </c>
      <c r="G2251" s="311">
        <v>2617408</v>
      </c>
      <c r="H2251" s="311" t="s">
        <v>85</v>
      </c>
    </row>
    <row r="2252" spans="2:8">
      <c r="B2252" s="293">
        <v>42382</v>
      </c>
      <c r="C2252" s="311" t="s">
        <v>5358</v>
      </c>
      <c r="D2252" s="311" t="s">
        <v>5089</v>
      </c>
      <c r="E2252" s="311" t="s">
        <v>5248</v>
      </c>
      <c r="F2252" s="311" t="s">
        <v>5338</v>
      </c>
      <c r="G2252" s="311">
        <v>6335397</v>
      </c>
      <c r="H2252" s="311" t="s">
        <v>85</v>
      </c>
    </row>
    <row r="2253" spans="2:8">
      <c r="B2253" s="293">
        <v>42381</v>
      </c>
      <c r="C2253" s="311" t="s">
        <v>5359</v>
      </c>
      <c r="D2253" s="311" t="s">
        <v>5358</v>
      </c>
      <c r="E2253" s="311" t="s">
        <v>3389</v>
      </c>
      <c r="F2253" s="311" t="s">
        <v>5360</v>
      </c>
      <c r="G2253" s="311">
        <v>5331380</v>
      </c>
      <c r="H2253" s="311" t="s">
        <v>85</v>
      </c>
    </row>
    <row r="2254" spans="2:8">
      <c r="B2254" s="293">
        <v>42380</v>
      </c>
      <c r="C2254" s="311" t="s">
        <v>3343</v>
      </c>
      <c r="D2254" s="311" t="s">
        <v>3383</v>
      </c>
      <c r="E2254" s="311" t="s">
        <v>3343</v>
      </c>
      <c r="F2254" s="311" t="s">
        <v>5241</v>
      </c>
      <c r="G2254" s="311">
        <v>9595707</v>
      </c>
      <c r="H2254" s="311" t="s">
        <v>85</v>
      </c>
    </row>
    <row r="2255" spans="2:8">
      <c r="B2255" s="293">
        <v>42377</v>
      </c>
      <c r="C2255" s="311" t="s">
        <v>5361</v>
      </c>
      <c r="D2255" s="311" t="s">
        <v>5362</v>
      </c>
      <c r="E2255" s="311" t="s">
        <v>5207</v>
      </c>
      <c r="F2255" s="311" t="s">
        <v>5363</v>
      </c>
      <c r="G2255" s="311">
        <v>5000222</v>
      </c>
      <c r="H2255" s="311" t="s">
        <v>85</v>
      </c>
    </row>
    <row r="2256" spans="2:8">
      <c r="B2256" s="293">
        <v>42376</v>
      </c>
      <c r="C2256" s="311" t="s">
        <v>5364</v>
      </c>
      <c r="D2256" s="311" t="s">
        <v>5364</v>
      </c>
      <c r="E2256" s="311" t="s">
        <v>3729</v>
      </c>
      <c r="F2256" s="311" t="s">
        <v>3434</v>
      </c>
      <c r="G2256" s="311">
        <v>4397205</v>
      </c>
      <c r="H2256" s="311" t="s">
        <v>85</v>
      </c>
    </row>
    <row r="2257" spans="2:8">
      <c r="B2257" s="293">
        <v>42375</v>
      </c>
      <c r="C2257" s="311" t="s">
        <v>3312</v>
      </c>
      <c r="D2257" s="311" t="s">
        <v>5355</v>
      </c>
      <c r="E2257" s="311" t="s">
        <v>5365</v>
      </c>
      <c r="F2257" s="311" t="s">
        <v>5366</v>
      </c>
      <c r="G2257" s="311">
        <v>2555581</v>
      </c>
      <c r="H2257" s="311" t="s">
        <v>85</v>
      </c>
    </row>
    <row r="2258" spans="2:8">
      <c r="B2258" s="293">
        <v>42374</v>
      </c>
      <c r="C2258" s="311" t="s">
        <v>3345</v>
      </c>
      <c r="D2258" s="311" t="s">
        <v>3391</v>
      </c>
      <c r="E2258" s="311" t="s">
        <v>3312</v>
      </c>
      <c r="F2258" s="311" t="s">
        <v>5224</v>
      </c>
      <c r="G2258" s="311">
        <v>2183413</v>
      </c>
      <c r="H2258" s="311" t="s">
        <v>85</v>
      </c>
    </row>
    <row r="2259" spans="2:8">
      <c r="B2259" s="293">
        <v>42373</v>
      </c>
      <c r="C2259" s="311" t="s">
        <v>3292</v>
      </c>
      <c r="D2259" s="311" t="s">
        <v>5367</v>
      </c>
      <c r="E2259" s="311" t="s">
        <v>5368</v>
      </c>
      <c r="F2259" s="311" t="s">
        <v>5369</v>
      </c>
      <c r="G2259" s="311">
        <v>1660154</v>
      </c>
      <c r="H2259" s="311" t="s">
        <v>85</v>
      </c>
    </row>
    <row r="2260" spans="2:8">
      <c r="B2260" s="293">
        <v>42370</v>
      </c>
      <c r="C2260" s="311" t="s">
        <v>5370</v>
      </c>
      <c r="D2260" s="311" t="s">
        <v>5370</v>
      </c>
      <c r="E2260" s="311" t="s">
        <v>5371</v>
      </c>
      <c r="F2260" s="311" t="s">
        <v>3366</v>
      </c>
      <c r="G2260" s="311">
        <v>1087959</v>
      </c>
      <c r="H2260" s="311" t="s">
        <v>85</v>
      </c>
    </row>
    <row r="2261" spans="2:8">
      <c r="B2261" s="293">
        <v>42369</v>
      </c>
      <c r="C2261" s="311" t="s">
        <v>4303</v>
      </c>
      <c r="D2261" s="311" t="s">
        <v>5372</v>
      </c>
      <c r="E2261" s="311" t="s">
        <v>3344</v>
      </c>
      <c r="F2261" s="311" t="s">
        <v>3313</v>
      </c>
      <c r="G2261" s="311">
        <v>6167425</v>
      </c>
      <c r="H2261" s="311" t="s">
        <v>85</v>
      </c>
    </row>
    <row r="2262" spans="2:8">
      <c r="B2262" s="293">
        <v>42368</v>
      </c>
      <c r="C2262" s="311" t="s">
        <v>5335</v>
      </c>
      <c r="D2262" s="311" t="s">
        <v>5367</v>
      </c>
      <c r="E2262" s="311" t="s">
        <v>3384</v>
      </c>
      <c r="F2262" s="311" t="s">
        <v>4303</v>
      </c>
      <c r="G2262" s="311">
        <v>7060556</v>
      </c>
      <c r="H2262" s="311" t="s">
        <v>85</v>
      </c>
    </row>
    <row r="2263" spans="2:8">
      <c r="B2263" s="293">
        <v>42367</v>
      </c>
      <c r="C2263" s="311" t="s">
        <v>5373</v>
      </c>
      <c r="D2263" s="311" t="s">
        <v>4316</v>
      </c>
      <c r="E2263" s="311" t="s">
        <v>5371</v>
      </c>
      <c r="F2263" s="311" t="s">
        <v>5374</v>
      </c>
      <c r="G2263" s="311">
        <v>11830292</v>
      </c>
      <c r="H2263" s="311" t="s">
        <v>85</v>
      </c>
    </row>
    <row r="2264" spans="2:8">
      <c r="B2264" s="293">
        <v>42366</v>
      </c>
      <c r="C2264" s="311" t="s">
        <v>3582</v>
      </c>
      <c r="D2264" s="311" t="s">
        <v>3345</v>
      </c>
      <c r="E2264" s="311" t="s">
        <v>3582</v>
      </c>
      <c r="F2264" s="311" t="s">
        <v>5375</v>
      </c>
      <c r="G2264" s="311">
        <v>6195141</v>
      </c>
      <c r="H2264" s="311" t="s">
        <v>85</v>
      </c>
    </row>
    <row r="2265" spans="2:8">
      <c r="B2265" s="293">
        <v>42362</v>
      </c>
      <c r="C2265" s="311" t="s">
        <v>5376</v>
      </c>
      <c r="D2265" s="311" t="s">
        <v>5377</v>
      </c>
      <c r="E2265" s="311" t="s">
        <v>5378</v>
      </c>
      <c r="F2265" s="311" t="s">
        <v>3582</v>
      </c>
      <c r="G2265" s="311">
        <v>2214117</v>
      </c>
      <c r="H2265" s="311" t="s">
        <v>85</v>
      </c>
    </row>
    <row r="2266" spans="2:8">
      <c r="B2266" s="293">
        <v>42361</v>
      </c>
      <c r="C2266" s="311" t="s">
        <v>5231</v>
      </c>
      <c r="D2266" s="311" t="s">
        <v>5334</v>
      </c>
      <c r="E2266" s="311" t="s">
        <v>5231</v>
      </c>
      <c r="F2266" s="311" t="s">
        <v>5379</v>
      </c>
      <c r="G2266" s="311">
        <v>2906598</v>
      </c>
      <c r="H2266" s="311" t="s">
        <v>85</v>
      </c>
    </row>
    <row r="2267" spans="2:8">
      <c r="B2267" s="293">
        <v>42360</v>
      </c>
      <c r="C2267" s="311" t="s">
        <v>5380</v>
      </c>
      <c r="D2267" s="311" t="s">
        <v>5381</v>
      </c>
      <c r="E2267" s="311" t="s">
        <v>3783</v>
      </c>
      <c r="F2267" s="311" t="s">
        <v>5382</v>
      </c>
      <c r="G2267" s="311">
        <v>5186119</v>
      </c>
      <c r="H2267" s="311" t="s">
        <v>85</v>
      </c>
    </row>
    <row r="2268" spans="2:8">
      <c r="B2268" s="293">
        <v>42359</v>
      </c>
      <c r="C2268" s="311" t="s">
        <v>3735</v>
      </c>
      <c r="D2268" s="311" t="s">
        <v>3322</v>
      </c>
      <c r="E2268" s="311" t="s">
        <v>3735</v>
      </c>
      <c r="F2268" s="311" t="s">
        <v>5383</v>
      </c>
      <c r="G2268" s="311">
        <v>2724703</v>
      </c>
      <c r="H2268" s="311" t="s">
        <v>85</v>
      </c>
    </row>
    <row r="2269" spans="2:8">
      <c r="B2269" s="293">
        <v>42356</v>
      </c>
      <c r="C2269" s="311" t="s">
        <v>5351</v>
      </c>
      <c r="D2269" s="311" t="s">
        <v>5384</v>
      </c>
      <c r="E2269" s="311" t="s">
        <v>5385</v>
      </c>
      <c r="F2269" s="311" t="s">
        <v>5386</v>
      </c>
      <c r="G2269" s="311">
        <v>7227156</v>
      </c>
      <c r="H2269" s="311" t="s">
        <v>85</v>
      </c>
    </row>
    <row r="2270" spans="2:8">
      <c r="B2270" s="293">
        <v>42355</v>
      </c>
      <c r="C2270" s="311" t="s">
        <v>5387</v>
      </c>
      <c r="D2270" s="311" t="s">
        <v>5383</v>
      </c>
      <c r="E2270" s="311" t="s">
        <v>3697</v>
      </c>
      <c r="F2270" s="311" t="s">
        <v>5388</v>
      </c>
      <c r="G2270" s="311">
        <v>5617645</v>
      </c>
      <c r="H2270" s="311" t="s">
        <v>85</v>
      </c>
    </row>
    <row r="2271" spans="2:8">
      <c r="B2271" s="293">
        <v>42354</v>
      </c>
      <c r="C2271" s="311" t="s">
        <v>5389</v>
      </c>
      <c r="D2271" s="311" t="s">
        <v>5390</v>
      </c>
      <c r="E2271" s="311" t="s">
        <v>5389</v>
      </c>
      <c r="F2271" s="311" t="s">
        <v>3606</v>
      </c>
      <c r="G2271" s="311">
        <v>2827382</v>
      </c>
      <c r="H2271" s="311" t="s">
        <v>85</v>
      </c>
    </row>
    <row r="2272" spans="2:8">
      <c r="B2272" s="293">
        <v>42353</v>
      </c>
      <c r="C2272" s="311" t="s">
        <v>3685</v>
      </c>
      <c r="D2272" s="311" t="s">
        <v>3336</v>
      </c>
      <c r="E2272" s="311" t="s">
        <v>5272</v>
      </c>
      <c r="F2272" s="311" t="s">
        <v>5389</v>
      </c>
      <c r="G2272" s="311">
        <v>2294697</v>
      </c>
      <c r="H2272" s="311" t="s">
        <v>85</v>
      </c>
    </row>
    <row r="2273" spans="2:8">
      <c r="B2273" s="293">
        <v>42352</v>
      </c>
      <c r="C2273" s="311" t="s">
        <v>5391</v>
      </c>
      <c r="D2273" s="311" t="s">
        <v>5264</v>
      </c>
      <c r="E2273" s="311" t="s">
        <v>5392</v>
      </c>
      <c r="F2273" s="311" t="s">
        <v>5393</v>
      </c>
      <c r="G2273" s="311">
        <v>3892008</v>
      </c>
      <c r="H2273" s="311" t="s">
        <v>85</v>
      </c>
    </row>
    <row r="2274" spans="2:8">
      <c r="B2274" s="293">
        <v>42349</v>
      </c>
      <c r="C2274" s="311" t="s">
        <v>5394</v>
      </c>
      <c r="D2274" s="311" t="s">
        <v>5394</v>
      </c>
      <c r="E2274" s="311" t="s">
        <v>5395</v>
      </c>
      <c r="F2274" s="311" t="s">
        <v>5332</v>
      </c>
      <c r="G2274" s="311">
        <v>7819576</v>
      </c>
      <c r="H2274" s="311" t="s">
        <v>85</v>
      </c>
    </row>
    <row r="2275" spans="2:8">
      <c r="B2275" s="293">
        <v>42348</v>
      </c>
      <c r="C2275" s="311" t="s">
        <v>5396</v>
      </c>
      <c r="D2275" s="311" t="s">
        <v>5397</v>
      </c>
      <c r="E2275" s="311" t="s">
        <v>5396</v>
      </c>
      <c r="F2275" s="311" t="s">
        <v>3575</v>
      </c>
      <c r="G2275" s="311">
        <v>4689330</v>
      </c>
      <c r="H2275" s="311" t="s">
        <v>85</v>
      </c>
    </row>
    <row r="2276" spans="2:8">
      <c r="B2276" s="293">
        <v>42347</v>
      </c>
      <c r="C2276" s="311" t="s">
        <v>3699</v>
      </c>
      <c r="D2276" s="311" t="s">
        <v>5398</v>
      </c>
      <c r="E2276" s="311" t="s">
        <v>5399</v>
      </c>
      <c r="F2276" s="311" t="s">
        <v>5400</v>
      </c>
      <c r="G2276" s="311">
        <v>4174069</v>
      </c>
      <c r="H2276" s="311" t="s">
        <v>85</v>
      </c>
    </row>
    <row r="2277" spans="2:8">
      <c r="B2277" s="293">
        <v>42346</v>
      </c>
      <c r="C2277" s="311" t="s">
        <v>3446</v>
      </c>
      <c r="D2277" s="311" t="s">
        <v>5401</v>
      </c>
      <c r="E2277" s="311" t="s">
        <v>3565</v>
      </c>
      <c r="F2277" s="311" t="s">
        <v>5402</v>
      </c>
      <c r="G2277" s="311">
        <v>2817922</v>
      </c>
      <c r="H2277" s="311" t="s">
        <v>85</v>
      </c>
    </row>
    <row r="2278" spans="2:8">
      <c r="B2278" s="293">
        <v>42345</v>
      </c>
      <c r="C2278" s="311" t="s">
        <v>5271</v>
      </c>
      <c r="D2278" s="311" t="s">
        <v>5403</v>
      </c>
      <c r="E2278" s="311" t="s">
        <v>3465</v>
      </c>
      <c r="F2278" s="311" t="s">
        <v>5396</v>
      </c>
      <c r="G2278" s="311">
        <v>3599509</v>
      </c>
      <c r="H2278" s="311" t="s">
        <v>85</v>
      </c>
    </row>
    <row r="2279" spans="2:8">
      <c r="B2279" s="293">
        <v>42342</v>
      </c>
      <c r="C2279" s="311" t="s">
        <v>5404</v>
      </c>
      <c r="D2279" s="311" t="s">
        <v>5405</v>
      </c>
      <c r="E2279" s="311" t="s">
        <v>5271</v>
      </c>
      <c r="F2279" s="311" t="s">
        <v>3323</v>
      </c>
      <c r="G2279" s="311">
        <v>2029555</v>
      </c>
      <c r="H2279" s="311" t="s">
        <v>85</v>
      </c>
    </row>
    <row r="2280" spans="2:8">
      <c r="B2280" s="293">
        <v>42341</v>
      </c>
      <c r="C2280" s="311" t="s">
        <v>5393</v>
      </c>
      <c r="D2280" s="311" t="s">
        <v>5390</v>
      </c>
      <c r="E2280" s="311" t="s">
        <v>5406</v>
      </c>
      <c r="F2280" s="311" t="s">
        <v>5407</v>
      </c>
      <c r="G2280" s="311">
        <v>2710232</v>
      </c>
      <c r="H2280" s="311" t="s">
        <v>85</v>
      </c>
    </row>
    <row r="2281" spans="2:8">
      <c r="B2281" s="293">
        <v>42340</v>
      </c>
      <c r="C2281" s="311" t="s">
        <v>5332</v>
      </c>
      <c r="D2281" s="311" t="s">
        <v>5394</v>
      </c>
      <c r="E2281" s="311" t="s">
        <v>5408</v>
      </c>
      <c r="F2281" s="311" t="s">
        <v>5404</v>
      </c>
      <c r="G2281" s="311">
        <v>1556103</v>
      </c>
      <c r="H2281" s="311" t="s">
        <v>85</v>
      </c>
    </row>
    <row r="2282" spans="2:8">
      <c r="B2282" s="293">
        <v>42339</v>
      </c>
      <c r="C2282" s="311" t="s">
        <v>5326</v>
      </c>
      <c r="D2282" s="311" t="s">
        <v>5346</v>
      </c>
      <c r="E2282" s="311" t="s">
        <v>5401</v>
      </c>
      <c r="F2282" s="311" t="s">
        <v>3747</v>
      </c>
      <c r="G2282" s="311">
        <v>1776526</v>
      </c>
      <c r="H2282" s="311" t="s">
        <v>85</v>
      </c>
    </row>
    <row r="2283" spans="2:8">
      <c r="B2283" s="293">
        <v>42338</v>
      </c>
      <c r="C2283" s="311" t="s">
        <v>3705</v>
      </c>
      <c r="D2283" s="311" t="s">
        <v>5409</v>
      </c>
      <c r="E2283" s="311" t="s">
        <v>5410</v>
      </c>
      <c r="F2283" s="311" t="s">
        <v>5411</v>
      </c>
      <c r="G2283" s="311">
        <v>8954815</v>
      </c>
      <c r="H2283" s="311" t="s">
        <v>85</v>
      </c>
    </row>
    <row r="2284" spans="2:8">
      <c r="B2284" s="293">
        <v>42335</v>
      </c>
      <c r="C2284" s="311" t="s">
        <v>5407</v>
      </c>
      <c r="D2284" s="311" t="s">
        <v>5412</v>
      </c>
      <c r="E2284" s="311" t="s">
        <v>5398</v>
      </c>
      <c r="F2284" s="311" t="s">
        <v>5413</v>
      </c>
      <c r="G2284" s="311">
        <v>4532130</v>
      </c>
      <c r="H2284" s="311" t="s">
        <v>85</v>
      </c>
    </row>
    <row r="2285" spans="2:8">
      <c r="B2285" s="293">
        <v>42334</v>
      </c>
      <c r="C2285" s="311" t="s">
        <v>5392</v>
      </c>
      <c r="D2285" s="311" t="s">
        <v>5414</v>
      </c>
      <c r="E2285" s="311" t="s">
        <v>5415</v>
      </c>
      <c r="F2285" s="311" t="s">
        <v>5346</v>
      </c>
      <c r="G2285" s="311">
        <v>5874213</v>
      </c>
      <c r="H2285" s="311" t="s">
        <v>85</v>
      </c>
    </row>
    <row r="2286" spans="2:8">
      <c r="B2286" s="293">
        <v>42332</v>
      </c>
      <c r="C2286" s="311" t="s">
        <v>5416</v>
      </c>
      <c r="D2286" s="311" t="s">
        <v>3780</v>
      </c>
      <c r="E2286" s="311" t="s">
        <v>3550</v>
      </c>
      <c r="F2286" s="311" t="s">
        <v>5417</v>
      </c>
      <c r="G2286" s="311">
        <v>2367228</v>
      </c>
      <c r="H2286" s="311" t="s">
        <v>85</v>
      </c>
    </row>
    <row r="2287" spans="2:8">
      <c r="B2287" s="293">
        <v>42331</v>
      </c>
      <c r="C2287" s="311" t="s">
        <v>3697</v>
      </c>
      <c r="D2287" s="311" t="s">
        <v>3610</v>
      </c>
      <c r="E2287" s="311" t="s">
        <v>5398</v>
      </c>
      <c r="F2287" s="311" t="s">
        <v>5404</v>
      </c>
      <c r="G2287" s="311">
        <v>1590408</v>
      </c>
      <c r="H2287" s="311" t="s">
        <v>85</v>
      </c>
    </row>
    <row r="2288" spans="2:8">
      <c r="B2288" s="293">
        <v>42328</v>
      </c>
      <c r="C2288" s="311" t="s">
        <v>5412</v>
      </c>
      <c r="D2288" s="311" t="s">
        <v>5418</v>
      </c>
      <c r="E2288" s="311" t="s">
        <v>5264</v>
      </c>
      <c r="F2288" s="311" t="s">
        <v>5345</v>
      </c>
      <c r="G2288" s="311">
        <v>4503478</v>
      </c>
      <c r="H2288" s="311" t="s">
        <v>85</v>
      </c>
    </row>
    <row r="2289" spans="2:8">
      <c r="B2289" s="293">
        <v>42327</v>
      </c>
      <c r="C2289" s="311" t="s">
        <v>3450</v>
      </c>
      <c r="D2289" s="311" t="s">
        <v>5419</v>
      </c>
      <c r="E2289" s="311" t="s">
        <v>5391</v>
      </c>
      <c r="F2289" s="311" t="s">
        <v>3777</v>
      </c>
      <c r="G2289" s="311">
        <v>1697204</v>
      </c>
      <c r="H2289" s="311" t="s">
        <v>85</v>
      </c>
    </row>
    <row r="2290" spans="2:8">
      <c r="B2290" s="293">
        <v>42326</v>
      </c>
      <c r="C2290" s="311" t="s">
        <v>5420</v>
      </c>
      <c r="D2290" s="311" t="s">
        <v>3327</v>
      </c>
      <c r="E2290" s="311" t="s">
        <v>5391</v>
      </c>
      <c r="F2290" s="311" t="s">
        <v>5346</v>
      </c>
      <c r="G2290" s="311">
        <v>8835048</v>
      </c>
      <c r="H2290" s="311" t="s">
        <v>85</v>
      </c>
    </row>
    <row r="2291" spans="2:8">
      <c r="B2291" s="293">
        <v>42325</v>
      </c>
      <c r="C2291" s="311" t="s">
        <v>5408</v>
      </c>
      <c r="D2291" s="311" t="s">
        <v>3336</v>
      </c>
      <c r="E2291" s="311" t="s">
        <v>3738</v>
      </c>
      <c r="F2291" s="311" t="s">
        <v>5420</v>
      </c>
      <c r="G2291" s="311">
        <v>2031129</v>
      </c>
      <c r="H2291" s="311" t="s">
        <v>85</v>
      </c>
    </row>
    <row r="2292" spans="2:8">
      <c r="B2292" s="293">
        <v>42324</v>
      </c>
      <c r="C2292" s="311" t="s">
        <v>5421</v>
      </c>
      <c r="D2292" s="311" t="s">
        <v>5391</v>
      </c>
      <c r="E2292" s="311" t="s">
        <v>5284</v>
      </c>
      <c r="F2292" s="311" t="s">
        <v>5422</v>
      </c>
      <c r="G2292" s="311">
        <v>3069470</v>
      </c>
      <c r="H2292" s="311" t="s">
        <v>85</v>
      </c>
    </row>
    <row r="2293" spans="2:8">
      <c r="B2293" s="293">
        <v>42321</v>
      </c>
      <c r="C2293" s="311" t="s">
        <v>5411</v>
      </c>
      <c r="D2293" s="311" t="s">
        <v>5332</v>
      </c>
      <c r="E2293" s="311" t="s">
        <v>5284</v>
      </c>
      <c r="F2293" s="311" t="s">
        <v>3738</v>
      </c>
      <c r="G2293" s="311">
        <v>2186415</v>
      </c>
      <c r="H2293" s="311" t="s">
        <v>85</v>
      </c>
    </row>
    <row r="2294" spans="2:8">
      <c r="B2294" s="293">
        <v>42318</v>
      </c>
      <c r="C2294" s="311" t="s">
        <v>5264</v>
      </c>
      <c r="D2294" s="311" t="s">
        <v>5423</v>
      </c>
      <c r="E2294" s="311" t="s">
        <v>5424</v>
      </c>
      <c r="F2294" s="311" t="s">
        <v>3455</v>
      </c>
      <c r="G2294" s="311">
        <v>2695531</v>
      </c>
      <c r="H2294" s="311" t="s">
        <v>85</v>
      </c>
    </row>
    <row r="2295" spans="2:8">
      <c r="B2295" s="293">
        <v>42317</v>
      </c>
      <c r="C2295" s="311" t="s">
        <v>5407</v>
      </c>
      <c r="D2295" s="311" t="s">
        <v>5425</v>
      </c>
      <c r="E2295" s="311" t="s">
        <v>3452</v>
      </c>
      <c r="F2295" s="311" t="s">
        <v>3606</v>
      </c>
      <c r="G2295" s="311">
        <v>3002449</v>
      </c>
      <c r="H2295" s="311" t="s">
        <v>85</v>
      </c>
    </row>
    <row r="2296" spans="2:8">
      <c r="B2296" s="293">
        <v>42314</v>
      </c>
      <c r="C2296" s="311" t="s">
        <v>3435</v>
      </c>
      <c r="D2296" s="311" t="s">
        <v>3582</v>
      </c>
      <c r="E2296" s="311" t="s">
        <v>5350</v>
      </c>
      <c r="F2296" s="311" t="s">
        <v>5388</v>
      </c>
      <c r="G2296" s="311">
        <v>7245621</v>
      </c>
      <c r="H2296" s="311" t="s">
        <v>85</v>
      </c>
    </row>
    <row r="2297" spans="2:8">
      <c r="B2297" s="293">
        <v>42313</v>
      </c>
      <c r="C2297" s="311" t="s">
        <v>3735</v>
      </c>
      <c r="D2297" s="311" t="s">
        <v>5382</v>
      </c>
      <c r="E2297" s="311" t="s">
        <v>3726</v>
      </c>
      <c r="F2297" s="311" t="s">
        <v>3858</v>
      </c>
      <c r="G2297" s="311">
        <v>7694065</v>
      </c>
      <c r="H2297" s="311" t="s">
        <v>85</v>
      </c>
    </row>
    <row r="2298" spans="2:8">
      <c r="B2298" s="293">
        <v>42312</v>
      </c>
      <c r="C2298" s="311" t="s">
        <v>5426</v>
      </c>
      <c r="D2298" s="311" t="s">
        <v>3783</v>
      </c>
      <c r="E2298" s="311" t="s">
        <v>5419</v>
      </c>
      <c r="F2298" s="311" t="s">
        <v>5344</v>
      </c>
      <c r="G2298" s="311">
        <v>4315034</v>
      </c>
      <c r="H2298" s="311" t="s">
        <v>85</v>
      </c>
    </row>
    <row r="2299" spans="2:8">
      <c r="B2299" s="293">
        <v>42311</v>
      </c>
      <c r="C2299" s="311" t="s">
        <v>3705</v>
      </c>
      <c r="D2299" s="311" t="s">
        <v>5427</v>
      </c>
      <c r="E2299" s="311" t="s">
        <v>3705</v>
      </c>
      <c r="F2299" s="311" t="s">
        <v>5428</v>
      </c>
      <c r="G2299" s="311">
        <v>11192800</v>
      </c>
      <c r="H2299" s="311" t="s">
        <v>85</v>
      </c>
    </row>
    <row r="2300" spans="2:8">
      <c r="B2300" s="293">
        <v>42310</v>
      </c>
      <c r="C2300" s="311" t="s">
        <v>3775</v>
      </c>
      <c r="D2300" s="311" t="s">
        <v>5429</v>
      </c>
      <c r="E2300" s="311" t="s">
        <v>3702</v>
      </c>
      <c r="F2300" s="311" t="s">
        <v>5413</v>
      </c>
      <c r="G2300" s="311">
        <v>11462052</v>
      </c>
      <c r="H2300" s="311" t="s">
        <v>85</v>
      </c>
    </row>
    <row r="2301" spans="2:8">
      <c r="B2301" s="293">
        <v>42307</v>
      </c>
      <c r="C2301" s="311" t="s">
        <v>3691</v>
      </c>
      <c r="D2301" s="311" t="s">
        <v>5430</v>
      </c>
      <c r="E2301" s="311" t="s">
        <v>3691</v>
      </c>
      <c r="F2301" s="311" t="s">
        <v>5416</v>
      </c>
      <c r="G2301" s="311">
        <v>10949250</v>
      </c>
      <c r="H2301" s="311" t="s">
        <v>85</v>
      </c>
    </row>
    <row r="2302" spans="2:8">
      <c r="B2302" s="293">
        <v>42306</v>
      </c>
      <c r="C2302" s="311" t="s">
        <v>5402</v>
      </c>
      <c r="D2302" s="311" t="s">
        <v>5422</v>
      </c>
      <c r="E2302" s="311" t="s">
        <v>3661</v>
      </c>
      <c r="F2302" s="311" t="s">
        <v>5431</v>
      </c>
      <c r="G2302" s="311">
        <v>9820096</v>
      </c>
      <c r="H2302" s="311" t="s">
        <v>85</v>
      </c>
    </row>
    <row r="2303" spans="2:8">
      <c r="B2303" s="293">
        <v>42305</v>
      </c>
      <c r="C2303" s="311" t="s">
        <v>5395</v>
      </c>
      <c r="D2303" s="311" t="s">
        <v>3705</v>
      </c>
      <c r="E2303" s="311" t="s">
        <v>5282</v>
      </c>
      <c r="F2303" s="311" t="s">
        <v>3446</v>
      </c>
      <c r="G2303" s="311">
        <v>4449216</v>
      </c>
      <c r="H2303" s="311" t="s">
        <v>85</v>
      </c>
    </row>
    <row r="2304" spans="2:8">
      <c r="B2304" s="293">
        <v>42304</v>
      </c>
      <c r="C2304" s="311" t="s">
        <v>5349</v>
      </c>
      <c r="D2304" s="311" t="s">
        <v>3336</v>
      </c>
      <c r="E2304" s="311" t="s">
        <v>5326</v>
      </c>
      <c r="F2304" s="311" t="s">
        <v>3747</v>
      </c>
      <c r="G2304" s="311">
        <v>8433085</v>
      </c>
      <c r="H2304" s="311" t="s">
        <v>85</v>
      </c>
    </row>
    <row r="2305" spans="2:8">
      <c r="B2305" s="293">
        <v>42303</v>
      </c>
      <c r="C2305" s="311" t="s">
        <v>3705</v>
      </c>
      <c r="D2305" s="311" t="s">
        <v>5407</v>
      </c>
      <c r="E2305" s="311" t="s">
        <v>5432</v>
      </c>
      <c r="F2305" s="311" t="s">
        <v>5393</v>
      </c>
      <c r="G2305" s="311">
        <v>2554590</v>
      </c>
      <c r="H2305" s="311" t="s">
        <v>85</v>
      </c>
    </row>
    <row r="2306" spans="2:8">
      <c r="B2306" s="293">
        <v>42300</v>
      </c>
      <c r="C2306" s="311" t="s">
        <v>5326</v>
      </c>
      <c r="D2306" s="311" t="s">
        <v>3777</v>
      </c>
      <c r="E2306" s="311" t="s">
        <v>5326</v>
      </c>
      <c r="F2306" s="311" t="s">
        <v>3747</v>
      </c>
      <c r="G2306" s="311">
        <v>3888451</v>
      </c>
      <c r="H2306" s="311" t="s">
        <v>85</v>
      </c>
    </row>
    <row r="2307" spans="2:8">
      <c r="B2307" s="293">
        <v>42298</v>
      </c>
      <c r="C2307" s="311" t="s">
        <v>5431</v>
      </c>
      <c r="D2307" s="311" t="s">
        <v>3696</v>
      </c>
      <c r="E2307" s="311" t="s">
        <v>3767</v>
      </c>
      <c r="F2307" s="311" t="s">
        <v>5268</v>
      </c>
      <c r="G2307" s="311">
        <v>4227984</v>
      </c>
      <c r="H2307" s="311" t="s">
        <v>85</v>
      </c>
    </row>
    <row r="2308" spans="2:8">
      <c r="B2308" s="293">
        <v>42297</v>
      </c>
      <c r="C2308" s="311" t="s">
        <v>5433</v>
      </c>
      <c r="D2308" s="311" t="s">
        <v>5284</v>
      </c>
      <c r="E2308" s="311" t="s">
        <v>5434</v>
      </c>
      <c r="F2308" s="311" t="s">
        <v>5431</v>
      </c>
      <c r="G2308" s="311">
        <v>5440894</v>
      </c>
      <c r="H2308" s="311" t="s">
        <v>85</v>
      </c>
    </row>
    <row r="2309" spans="2:8">
      <c r="B2309" s="293">
        <v>42296</v>
      </c>
      <c r="C2309" s="311" t="s">
        <v>5435</v>
      </c>
      <c r="D2309" s="311" t="s">
        <v>5436</v>
      </c>
      <c r="E2309" s="311" t="s">
        <v>5293</v>
      </c>
      <c r="F2309" s="311" t="s">
        <v>3661</v>
      </c>
      <c r="G2309" s="311">
        <v>4176244</v>
      </c>
      <c r="H2309" s="311" t="s">
        <v>85</v>
      </c>
    </row>
    <row r="2310" spans="2:8">
      <c r="B2310" s="293">
        <v>42293</v>
      </c>
      <c r="C2310" s="311" t="s">
        <v>3749</v>
      </c>
      <c r="D2310" s="311" t="s">
        <v>5431</v>
      </c>
      <c r="E2310" s="311" t="s">
        <v>5437</v>
      </c>
      <c r="F2310" s="311" t="s">
        <v>3682</v>
      </c>
      <c r="G2310" s="311">
        <v>19650850</v>
      </c>
      <c r="H2310" s="311" t="s">
        <v>85</v>
      </c>
    </row>
    <row r="2311" spans="2:8">
      <c r="B2311" s="293">
        <v>42292</v>
      </c>
      <c r="C2311" s="311" t="s">
        <v>5438</v>
      </c>
      <c r="D2311" s="311" t="s">
        <v>3682</v>
      </c>
      <c r="E2311" s="311" t="s">
        <v>5439</v>
      </c>
      <c r="F2311" s="311" t="s">
        <v>3540</v>
      </c>
      <c r="G2311" s="311">
        <v>2725071</v>
      </c>
      <c r="H2311" s="311" t="s">
        <v>85</v>
      </c>
    </row>
    <row r="2312" spans="2:8">
      <c r="B2312" s="293">
        <v>42291</v>
      </c>
      <c r="C2312" s="311" t="s">
        <v>3470</v>
      </c>
      <c r="D2312" s="311" t="s">
        <v>3555</v>
      </c>
      <c r="E2312" s="311" t="s">
        <v>5437</v>
      </c>
      <c r="F2312" s="311" t="s">
        <v>5440</v>
      </c>
      <c r="G2312" s="311">
        <v>2665834</v>
      </c>
      <c r="H2312" s="311" t="s">
        <v>85</v>
      </c>
    </row>
    <row r="2313" spans="2:8">
      <c r="B2313" s="293">
        <v>42290</v>
      </c>
      <c r="C2313" s="311" t="s">
        <v>3470</v>
      </c>
      <c r="D2313" s="311" t="s">
        <v>3692</v>
      </c>
      <c r="E2313" s="311" t="s">
        <v>5441</v>
      </c>
      <c r="F2313" s="311" t="s">
        <v>5442</v>
      </c>
      <c r="G2313" s="311">
        <v>2506449</v>
      </c>
      <c r="H2313" s="311" t="s">
        <v>85</v>
      </c>
    </row>
    <row r="2314" spans="2:8">
      <c r="B2314" s="293">
        <v>42289</v>
      </c>
      <c r="C2314" s="311" t="s">
        <v>3325</v>
      </c>
      <c r="D2314" s="311" t="s">
        <v>3325</v>
      </c>
      <c r="E2314" s="311" t="s">
        <v>3771</v>
      </c>
      <c r="F2314" s="311" t="s">
        <v>3467</v>
      </c>
      <c r="G2314" s="311">
        <v>2117947</v>
      </c>
      <c r="H2314" s="311" t="s">
        <v>85</v>
      </c>
    </row>
    <row r="2315" spans="2:8">
      <c r="B2315" s="293">
        <v>42286</v>
      </c>
      <c r="C2315" s="311" t="s">
        <v>5441</v>
      </c>
      <c r="D2315" s="311" t="s">
        <v>5435</v>
      </c>
      <c r="E2315" s="311" t="s">
        <v>3486</v>
      </c>
      <c r="F2315" s="311" t="s">
        <v>3765</v>
      </c>
      <c r="G2315" s="311">
        <v>3262202</v>
      </c>
      <c r="H2315" s="311" t="s">
        <v>85</v>
      </c>
    </row>
    <row r="2316" spans="2:8">
      <c r="B2316" s="293">
        <v>42285</v>
      </c>
      <c r="C2316" s="311" t="s">
        <v>3713</v>
      </c>
      <c r="D2316" s="311" t="s">
        <v>3758</v>
      </c>
      <c r="E2316" s="311" t="s">
        <v>3749</v>
      </c>
      <c r="F2316" s="311" t="s">
        <v>3765</v>
      </c>
      <c r="G2316" s="311">
        <v>3521266</v>
      </c>
      <c r="H2316" s="311" t="s">
        <v>85</v>
      </c>
    </row>
    <row r="2317" spans="2:8">
      <c r="B2317" s="293">
        <v>42284</v>
      </c>
      <c r="C2317" s="311" t="s">
        <v>5443</v>
      </c>
      <c r="D2317" s="311" t="s">
        <v>3465</v>
      </c>
      <c r="E2317" s="311" t="s">
        <v>5444</v>
      </c>
      <c r="F2317" s="311" t="s">
        <v>5445</v>
      </c>
      <c r="G2317" s="311">
        <v>3385142</v>
      </c>
      <c r="H2317" s="311" t="s">
        <v>85</v>
      </c>
    </row>
    <row r="2318" spans="2:8">
      <c r="B2318" s="293">
        <v>42283</v>
      </c>
      <c r="C2318" s="311" t="s">
        <v>3788</v>
      </c>
      <c r="D2318" s="311" t="s">
        <v>5446</v>
      </c>
      <c r="E2318" s="311" t="s">
        <v>5447</v>
      </c>
      <c r="F2318" s="311" t="s">
        <v>5448</v>
      </c>
      <c r="G2318" s="311">
        <v>8623933</v>
      </c>
      <c r="H2318" s="311" t="s">
        <v>85</v>
      </c>
    </row>
    <row r="2319" spans="2:8">
      <c r="B2319" s="293">
        <v>42282</v>
      </c>
      <c r="C2319" s="311" t="s">
        <v>3535</v>
      </c>
      <c r="D2319" s="311" t="s">
        <v>3758</v>
      </c>
      <c r="E2319" s="311" t="s">
        <v>3535</v>
      </c>
      <c r="F2319" s="311" t="s">
        <v>3489</v>
      </c>
      <c r="G2319" s="311">
        <v>4026033</v>
      </c>
      <c r="H2319" s="311" t="s">
        <v>85</v>
      </c>
    </row>
    <row r="2320" spans="2:8">
      <c r="B2320" s="293">
        <v>42278</v>
      </c>
      <c r="C2320" s="311" t="s">
        <v>5437</v>
      </c>
      <c r="D2320" s="311" t="s">
        <v>5328</v>
      </c>
      <c r="E2320" s="311" t="s">
        <v>3652</v>
      </c>
      <c r="F2320" s="311" t="s">
        <v>5449</v>
      </c>
      <c r="G2320" s="311">
        <v>3822145</v>
      </c>
      <c r="H2320" s="311" t="s">
        <v>85</v>
      </c>
    </row>
    <row r="2321" spans="2:8">
      <c r="B2321" s="293">
        <v>42277</v>
      </c>
      <c r="C2321" s="311" t="s">
        <v>5450</v>
      </c>
      <c r="D2321" s="311" t="s">
        <v>3656</v>
      </c>
      <c r="E2321" s="311" t="s">
        <v>3522</v>
      </c>
      <c r="F2321" s="311" t="s">
        <v>3538</v>
      </c>
      <c r="G2321" s="311">
        <v>3470785</v>
      </c>
      <c r="H2321" s="311" t="s">
        <v>85</v>
      </c>
    </row>
    <row r="2322" spans="2:8">
      <c r="B2322" s="293">
        <v>42276</v>
      </c>
      <c r="C2322" s="311" t="s">
        <v>5451</v>
      </c>
      <c r="D2322" s="311" t="s">
        <v>3539</v>
      </c>
      <c r="E2322" s="311" t="s">
        <v>5452</v>
      </c>
      <c r="F2322" s="311" t="s">
        <v>3507</v>
      </c>
      <c r="G2322" s="311">
        <v>3975267</v>
      </c>
      <c r="H2322" s="311" t="s">
        <v>85</v>
      </c>
    </row>
    <row r="2323" spans="2:8">
      <c r="B2323" s="293">
        <v>42275</v>
      </c>
      <c r="C2323" s="311" t="s">
        <v>5453</v>
      </c>
      <c r="D2323" s="311" t="s">
        <v>5454</v>
      </c>
      <c r="E2323" s="311" t="s">
        <v>5455</v>
      </c>
      <c r="F2323" s="311" t="s">
        <v>5456</v>
      </c>
      <c r="G2323" s="311">
        <v>2310477</v>
      </c>
      <c r="H2323" s="311" t="s">
        <v>85</v>
      </c>
    </row>
    <row r="2324" spans="2:8">
      <c r="B2324" s="293">
        <v>42271</v>
      </c>
      <c r="C2324" s="311" t="s">
        <v>5322</v>
      </c>
      <c r="D2324" s="311" t="s">
        <v>5457</v>
      </c>
      <c r="E2324" s="311" t="s">
        <v>3516</v>
      </c>
      <c r="F2324" s="311" t="s">
        <v>5453</v>
      </c>
      <c r="G2324" s="311">
        <v>3772704</v>
      </c>
      <c r="H2324" s="311" t="s">
        <v>85</v>
      </c>
    </row>
    <row r="2325" spans="2:8">
      <c r="B2325" s="293">
        <v>42270</v>
      </c>
      <c r="C2325" s="311" t="s">
        <v>3639</v>
      </c>
      <c r="D2325" s="311" t="s">
        <v>5458</v>
      </c>
      <c r="E2325" s="311" t="s">
        <v>3639</v>
      </c>
      <c r="F2325" s="311" t="s">
        <v>5459</v>
      </c>
      <c r="G2325" s="311">
        <v>3839610</v>
      </c>
      <c r="H2325" s="311" t="s">
        <v>85</v>
      </c>
    </row>
    <row r="2326" spans="2:8">
      <c r="B2326" s="293">
        <v>42269</v>
      </c>
      <c r="C2326" s="311" t="s">
        <v>5435</v>
      </c>
      <c r="D2326" s="311" t="s">
        <v>5433</v>
      </c>
      <c r="E2326" s="311" t="s">
        <v>5460</v>
      </c>
      <c r="F2326" s="311" t="s">
        <v>5461</v>
      </c>
      <c r="G2326" s="311">
        <v>6530800</v>
      </c>
      <c r="H2326" s="311" t="s">
        <v>85</v>
      </c>
    </row>
    <row r="2327" spans="2:8">
      <c r="B2327" s="293">
        <v>42268</v>
      </c>
      <c r="C2327" s="311" t="s">
        <v>5462</v>
      </c>
      <c r="D2327" s="311" t="s">
        <v>3489</v>
      </c>
      <c r="E2327" s="311" t="s">
        <v>3540</v>
      </c>
      <c r="F2327" s="311" t="s">
        <v>3560</v>
      </c>
      <c r="G2327" s="311">
        <v>2233722</v>
      </c>
      <c r="H2327" s="311" t="s">
        <v>85</v>
      </c>
    </row>
    <row r="2328" spans="2:8">
      <c r="B2328" s="293">
        <v>42265</v>
      </c>
      <c r="C2328" s="311" t="s">
        <v>3484</v>
      </c>
      <c r="D2328" s="311" t="s">
        <v>5271</v>
      </c>
      <c r="E2328" s="311" t="s">
        <v>5463</v>
      </c>
      <c r="F2328" s="311" t="s">
        <v>3682</v>
      </c>
      <c r="G2328" s="311">
        <v>7200021</v>
      </c>
      <c r="H2328" s="311" t="s">
        <v>85</v>
      </c>
    </row>
    <row r="2329" spans="2:8">
      <c r="B2329" s="293">
        <v>42263</v>
      </c>
      <c r="C2329" s="311" t="s">
        <v>3682</v>
      </c>
      <c r="D2329" s="311" t="s">
        <v>5464</v>
      </c>
      <c r="E2329" s="311" t="s">
        <v>5437</v>
      </c>
      <c r="F2329" s="311" t="s">
        <v>3484</v>
      </c>
      <c r="G2329" s="311">
        <v>3290786</v>
      </c>
      <c r="H2329" s="311" t="s">
        <v>85</v>
      </c>
    </row>
    <row r="2330" spans="2:8">
      <c r="B2330" s="293">
        <v>42262</v>
      </c>
      <c r="C2330" s="311" t="s">
        <v>5465</v>
      </c>
      <c r="D2330" s="311" t="s">
        <v>3788</v>
      </c>
      <c r="E2330" s="311" t="s">
        <v>3543</v>
      </c>
      <c r="F2330" s="311" t="s">
        <v>5466</v>
      </c>
      <c r="G2330" s="311">
        <v>5089286</v>
      </c>
      <c r="H2330" s="311" t="s">
        <v>85</v>
      </c>
    </row>
    <row r="2331" spans="2:8">
      <c r="B2331" s="293">
        <v>42261</v>
      </c>
      <c r="C2331" s="311" t="s">
        <v>5467</v>
      </c>
      <c r="D2331" s="311" t="s">
        <v>3776</v>
      </c>
      <c r="E2331" s="311" t="s">
        <v>5468</v>
      </c>
      <c r="F2331" s="311" t="s">
        <v>5328</v>
      </c>
      <c r="G2331" s="311">
        <v>5742222</v>
      </c>
      <c r="H2331" s="311" t="s">
        <v>85</v>
      </c>
    </row>
    <row r="2332" spans="2:8">
      <c r="B2332" s="293">
        <v>42258</v>
      </c>
      <c r="C2332" s="311" t="s">
        <v>5469</v>
      </c>
      <c r="D2332" s="311" t="s">
        <v>5470</v>
      </c>
      <c r="E2332" s="311" t="s">
        <v>5471</v>
      </c>
      <c r="F2332" s="311" t="s">
        <v>3622</v>
      </c>
      <c r="G2332" s="311">
        <v>2404740</v>
      </c>
      <c r="H2332" s="311" t="s">
        <v>85</v>
      </c>
    </row>
    <row r="2333" spans="2:8">
      <c r="B2333" s="293">
        <v>42257</v>
      </c>
      <c r="C2333" s="311" t="s">
        <v>5455</v>
      </c>
      <c r="D2333" s="311" t="s">
        <v>5461</v>
      </c>
      <c r="E2333" s="311" t="s">
        <v>3634</v>
      </c>
      <c r="F2333" s="311" t="s">
        <v>3669</v>
      </c>
      <c r="G2333" s="311">
        <v>2798323</v>
      </c>
      <c r="H2333" s="311" t="s">
        <v>85</v>
      </c>
    </row>
    <row r="2334" spans="2:8">
      <c r="B2334" s="293">
        <v>42256</v>
      </c>
      <c r="C2334" s="311" t="s">
        <v>5472</v>
      </c>
      <c r="D2334" s="311" t="s">
        <v>3507</v>
      </c>
      <c r="E2334" s="311" t="s">
        <v>5473</v>
      </c>
      <c r="F2334" s="311" t="s">
        <v>5461</v>
      </c>
      <c r="G2334" s="311">
        <v>12015592</v>
      </c>
      <c r="H2334" s="311" t="s">
        <v>85</v>
      </c>
    </row>
    <row r="2335" spans="2:8">
      <c r="B2335" s="293">
        <v>42255</v>
      </c>
      <c r="C2335" s="311" t="s">
        <v>3514</v>
      </c>
      <c r="D2335" s="311" t="s">
        <v>5474</v>
      </c>
      <c r="E2335" s="311" t="s">
        <v>5475</v>
      </c>
      <c r="F2335" s="311" t="s">
        <v>5476</v>
      </c>
      <c r="G2335" s="311">
        <v>5787757</v>
      </c>
      <c r="H2335" s="311" t="s">
        <v>85</v>
      </c>
    </row>
    <row r="2336" spans="2:8">
      <c r="B2336" s="293">
        <v>42254</v>
      </c>
      <c r="C2336" s="311" t="s">
        <v>5477</v>
      </c>
      <c r="D2336" s="311" t="s">
        <v>5478</v>
      </c>
      <c r="E2336" s="311" t="s">
        <v>5479</v>
      </c>
      <c r="F2336" s="311" t="s">
        <v>5480</v>
      </c>
      <c r="G2336" s="311">
        <v>8050246</v>
      </c>
      <c r="H2336" s="311" t="s">
        <v>85</v>
      </c>
    </row>
    <row r="2337" spans="2:8">
      <c r="B2337" s="293">
        <v>42251</v>
      </c>
      <c r="C2337" s="311" t="s">
        <v>5472</v>
      </c>
      <c r="D2337" s="311" t="s">
        <v>5481</v>
      </c>
      <c r="E2337" s="311" t="s">
        <v>5475</v>
      </c>
      <c r="F2337" s="311" t="s">
        <v>3510</v>
      </c>
      <c r="G2337" s="311">
        <v>10292604</v>
      </c>
      <c r="H2337" s="311" t="s">
        <v>85</v>
      </c>
    </row>
    <row r="2338" spans="2:8">
      <c r="B2338" s="310">
        <v>42250</v>
      </c>
      <c r="C2338" s="312" t="s">
        <v>3808</v>
      </c>
      <c r="D2338" s="312" t="s">
        <v>5482</v>
      </c>
      <c r="E2338" s="312" t="s">
        <v>5483</v>
      </c>
      <c r="F2338" s="312" t="s">
        <v>5481</v>
      </c>
      <c r="G2338" s="312">
        <v>5062188</v>
      </c>
      <c r="H2338" s="312" t="s">
        <v>5111</v>
      </c>
    </row>
    <row r="2339" spans="2:8">
      <c r="B2339" s="293">
        <v>42249</v>
      </c>
      <c r="C2339" s="311" t="s">
        <v>3632</v>
      </c>
      <c r="D2339" s="311" t="s">
        <v>3632</v>
      </c>
      <c r="E2339" s="311" t="s">
        <v>5484</v>
      </c>
      <c r="F2339" s="311" t="s">
        <v>5485</v>
      </c>
      <c r="G2339" s="311">
        <v>6875404</v>
      </c>
      <c r="H2339" s="311" t="s">
        <v>85</v>
      </c>
    </row>
    <row r="2340" spans="2:8">
      <c r="B2340" s="293">
        <v>42248</v>
      </c>
      <c r="C2340" s="311" t="s">
        <v>5486</v>
      </c>
      <c r="D2340" s="311" t="s">
        <v>5455</v>
      </c>
      <c r="E2340" s="311" t="s">
        <v>5481</v>
      </c>
      <c r="F2340" s="311" t="s">
        <v>5487</v>
      </c>
      <c r="G2340" s="311">
        <v>3799548</v>
      </c>
      <c r="H2340" s="311" t="s">
        <v>85</v>
      </c>
    </row>
    <row r="2341" spans="2:8">
      <c r="B2341" s="293">
        <v>42247</v>
      </c>
      <c r="C2341" s="311" t="s">
        <v>3632</v>
      </c>
      <c r="D2341" s="311" t="s">
        <v>5488</v>
      </c>
      <c r="E2341" s="311" t="s">
        <v>5486</v>
      </c>
      <c r="F2341" s="311" t="s">
        <v>5303</v>
      </c>
      <c r="G2341" s="311">
        <v>4827870</v>
      </c>
      <c r="H2341" s="311" t="s">
        <v>85</v>
      </c>
    </row>
    <row r="2342" spans="2:8">
      <c r="B2342" s="293">
        <v>42244</v>
      </c>
      <c r="C2342" s="311" t="s">
        <v>5489</v>
      </c>
      <c r="D2342" s="311" t="s">
        <v>3625</v>
      </c>
      <c r="E2342" s="311" t="s">
        <v>5490</v>
      </c>
      <c r="F2342" s="311" t="s">
        <v>5491</v>
      </c>
      <c r="G2342" s="311">
        <v>4771845</v>
      </c>
      <c r="H2342" s="311" t="s">
        <v>85</v>
      </c>
    </row>
    <row r="2343" spans="2:8">
      <c r="B2343" s="293">
        <v>42243</v>
      </c>
      <c r="C2343" s="311" t="s">
        <v>5492</v>
      </c>
      <c r="D2343" s="311" t="s">
        <v>3641</v>
      </c>
      <c r="E2343" s="311" t="s">
        <v>5493</v>
      </c>
      <c r="F2343" s="311" t="s">
        <v>5494</v>
      </c>
      <c r="G2343" s="311">
        <v>12451533</v>
      </c>
      <c r="H2343" s="311" t="s">
        <v>85</v>
      </c>
    </row>
    <row r="2344" spans="2:8">
      <c r="B2344" s="293">
        <v>42242</v>
      </c>
      <c r="C2344" s="311" t="s">
        <v>3640</v>
      </c>
      <c r="D2344" s="311" t="s">
        <v>5495</v>
      </c>
      <c r="E2344" s="311" t="s">
        <v>5496</v>
      </c>
      <c r="F2344" s="311" t="s">
        <v>5497</v>
      </c>
      <c r="G2344" s="311">
        <v>10884993</v>
      </c>
      <c r="H2344" s="311" t="s">
        <v>85</v>
      </c>
    </row>
    <row r="2345" spans="2:8">
      <c r="B2345" s="293">
        <v>42241</v>
      </c>
      <c r="C2345" s="311" t="s">
        <v>5493</v>
      </c>
      <c r="D2345" s="311" t="s">
        <v>3846</v>
      </c>
      <c r="E2345" s="311" t="s">
        <v>5498</v>
      </c>
      <c r="F2345" s="311" t="s">
        <v>5494</v>
      </c>
      <c r="G2345" s="311">
        <v>12442059</v>
      </c>
      <c r="H2345" s="311" t="s">
        <v>85</v>
      </c>
    </row>
    <row r="2346" spans="2:8">
      <c r="B2346" s="293">
        <v>42240</v>
      </c>
      <c r="C2346" s="311" t="s">
        <v>3632</v>
      </c>
      <c r="D2346" s="311" t="s">
        <v>5499</v>
      </c>
      <c r="E2346" s="311" t="s">
        <v>5500</v>
      </c>
      <c r="F2346" s="311" t="s">
        <v>5501</v>
      </c>
      <c r="G2346" s="311">
        <v>21259096</v>
      </c>
      <c r="H2346" s="311" t="s">
        <v>85</v>
      </c>
    </row>
    <row r="2347" spans="2:8">
      <c r="B2347" s="293">
        <v>42237</v>
      </c>
      <c r="C2347" s="311" t="s">
        <v>5304</v>
      </c>
      <c r="D2347" s="311" t="s">
        <v>5502</v>
      </c>
      <c r="E2347" s="311" t="s">
        <v>5503</v>
      </c>
      <c r="F2347" s="311" t="s">
        <v>5297</v>
      </c>
      <c r="G2347" s="311">
        <v>8286668</v>
      </c>
      <c r="H2347" s="311" t="s">
        <v>85</v>
      </c>
    </row>
    <row r="2348" spans="2:8">
      <c r="B2348" s="293">
        <v>42236</v>
      </c>
      <c r="C2348" s="311" t="s">
        <v>3477</v>
      </c>
      <c r="D2348" s="311" t="s">
        <v>3721</v>
      </c>
      <c r="E2348" s="311" t="s">
        <v>5304</v>
      </c>
      <c r="F2348" s="311" t="s">
        <v>3532</v>
      </c>
      <c r="G2348" s="311">
        <v>3895869</v>
      </c>
      <c r="H2348" s="311" t="s">
        <v>85</v>
      </c>
    </row>
    <row r="2349" spans="2:8">
      <c r="B2349" s="293">
        <v>42235</v>
      </c>
      <c r="C2349" s="311" t="s">
        <v>3681</v>
      </c>
      <c r="D2349" s="311" t="s">
        <v>5504</v>
      </c>
      <c r="E2349" s="311" t="s">
        <v>5505</v>
      </c>
      <c r="F2349" s="311" t="s">
        <v>5506</v>
      </c>
      <c r="G2349" s="311">
        <v>2073483</v>
      </c>
      <c r="H2349" s="311" t="s">
        <v>85</v>
      </c>
    </row>
    <row r="2350" spans="2:8">
      <c r="B2350" s="293">
        <v>42234</v>
      </c>
      <c r="C2350" s="311" t="s">
        <v>5507</v>
      </c>
      <c r="D2350" s="311" t="s">
        <v>3476</v>
      </c>
      <c r="E2350" s="311" t="s">
        <v>3540</v>
      </c>
      <c r="F2350" s="311" t="s">
        <v>5463</v>
      </c>
      <c r="G2350" s="311">
        <v>2115512</v>
      </c>
      <c r="H2350" s="311" t="s">
        <v>85</v>
      </c>
    </row>
    <row r="2351" spans="2:8">
      <c r="B2351" s="293">
        <v>42233</v>
      </c>
      <c r="C2351" s="311" t="s">
        <v>3489</v>
      </c>
      <c r="D2351" s="311" t="s">
        <v>3691</v>
      </c>
      <c r="E2351" s="311" t="s">
        <v>3721</v>
      </c>
      <c r="F2351" s="311" t="s">
        <v>5508</v>
      </c>
      <c r="G2351" s="311">
        <v>1299099</v>
      </c>
      <c r="H2351" s="311" t="s">
        <v>85</v>
      </c>
    </row>
    <row r="2352" spans="2:8">
      <c r="B2352" s="293">
        <v>42230</v>
      </c>
      <c r="C2352" s="311" t="s">
        <v>5508</v>
      </c>
      <c r="D2352" s="311" t="s">
        <v>3465</v>
      </c>
      <c r="E2352" s="311" t="s">
        <v>5509</v>
      </c>
      <c r="F2352" s="311" t="s">
        <v>3489</v>
      </c>
      <c r="G2352" s="311">
        <v>2001253</v>
      </c>
      <c r="H2352" s="311" t="s">
        <v>85</v>
      </c>
    </row>
    <row r="2353" spans="2:8">
      <c r="B2353" s="293">
        <v>42229</v>
      </c>
      <c r="C2353" s="311" t="s">
        <v>5510</v>
      </c>
      <c r="D2353" s="311" t="s">
        <v>3467</v>
      </c>
      <c r="E2353" s="311" t="s">
        <v>5511</v>
      </c>
      <c r="F2353" s="311" t="s">
        <v>3658</v>
      </c>
      <c r="G2353" s="311">
        <v>6023696</v>
      </c>
      <c r="H2353" s="311" t="s">
        <v>85</v>
      </c>
    </row>
    <row r="2354" spans="2:8">
      <c r="B2354" s="293">
        <v>42228</v>
      </c>
      <c r="C2354" s="311" t="s">
        <v>3691</v>
      </c>
      <c r="D2354" s="311" t="s">
        <v>5257</v>
      </c>
      <c r="E2354" s="311" t="s">
        <v>5437</v>
      </c>
      <c r="F2354" s="311" t="s">
        <v>5508</v>
      </c>
      <c r="G2354" s="311">
        <v>5033044</v>
      </c>
      <c r="H2354" s="311" t="s">
        <v>85</v>
      </c>
    </row>
    <row r="2355" spans="2:8">
      <c r="B2355" s="293">
        <v>42227</v>
      </c>
      <c r="C2355" s="311" t="s">
        <v>5294</v>
      </c>
      <c r="D2355" s="311" t="s">
        <v>5421</v>
      </c>
      <c r="E2355" s="311" t="s">
        <v>5436</v>
      </c>
      <c r="F2355" s="311" t="s">
        <v>5512</v>
      </c>
      <c r="G2355" s="311">
        <v>6722565</v>
      </c>
      <c r="H2355" s="311" t="s">
        <v>85</v>
      </c>
    </row>
    <row r="2356" spans="2:8">
      <c r="B2356" s="293">
        <v>42226</v>
      </c>
      <c r="C2356" s="311" t="s">
        <v>5513</v>
      </c>
      <c r="D2356" s="311" t="s">
        <v>5514</v>
      </c>
      <c r="E2356" s="311" t="s">
        <v>5276</v>
      </c>
      <c r="F2356" s="311" t="s">
        <v>5515</v>
      </c>
      <c r="G2356" s="311">
        <v>4761007</v>
      </c>
      <c r="H2356" s="311" t="s">
        <v>85</v>
      </c>
    </row>
    <row r="2357" spans="2:8">
      <c r="B2357" s="293">
        <v>42223</v>
      </c>
      <c r="C2357" s="311" t="s">
        <v>3730</v>
      </c>
      <c r="D2357" s="311" t="s">
        <v>5516</v>
      </c>
      <c r="E2357" s="311" t="s">
        <v>5517</v>
      </c>
      <c r="F2357" s="311" t="s">
        <v>5518</v>
      </c>
      <c r="G2357" s="311">
        <v>4762880</v>
      </c>
      <c r="H2357" s="311" t="s">
        <v>85</v>
      </c>
    </row>
    <row r="2358" spans="2:8">
      <c r="B2358" s="293">
        <v>42222</v>
      </c>
      <c r="C2358" s="311" t="s">
        <v>5418</v>
      </c>
      <c r="D2358" s="311" t="s">
        <v>5519</v>
      </c>
      <c r="E2358" s="311" t="s">
        <v>3727</v>
      </c>
      <c r="F2358" s="311" t="s">
        <v>5520</v>
      </c>
      <c r="G2358" s="311">
        <v>12025086</v>
      </c>
      <c r="H2358" s="311" t="s">
        <v>85</v>
      </c>
    </row>
    <row r="2359" spans="2:8">
      <c r="B2359" s="293">
        <v>42221</v>
      </c>
      <c r="C2359" s="311" t="s">
        <v>5521</v>
      </c>
      <c r="D2359" s="311" t="s">
        <v>3327</v>
      </c>
      <c r="E2359" s="311" t="s">
        <v>5514</v>
      </c>
      <c r="F2359" s="311" t="s">
        <v>3610</v>
      </c>
      <c r="G2359" s="311">
        <v>2769999</v>
      </c>
      <c r="H2359" s="311" t="s">
        <v>85</v>
      </c>
    </row>
    <row r="2360" spans="2:8">
      <c r="B2360" s="293">
        <v>42220</v>
      </c>
      <c r="C2360" s="311" t="s">
        <v>5522</v>
      </c>
      <c r="D2360" s="311" t="s">
        <v>5520</v>
      </c>
      <c r="E2360" s="311" t="s">
        <v>5395</v>
      </c>
      <c r="F2360" s="311" t="s">
        <v>5522</v>
      </c>
      <c r="G2360" s="311">
        <v>4383127</v>
      </c>
      <c r="H2360" s="311" t="s">
        <v>85</v>
      </c>
    </row>
    <row r="2361" spans="2:8">
      <c r="B2361" s="293">
        <v>42219</v>
      </c>
      <c r="C2361" s="311" t="s">
        <v>3730</v>
      </c>
      <c r="D2361" s="311" t="s">
        <v>5425</v>
      </c>
      <c r="E2361" s="311" t="s">
        <v>3454</v>
      </c>
      <c r="F2361" s="311" t="s">
        <v>5523</v>
      </c>
      <c r="G2361" s="311">
        <v>2878239</v>
      </c>
      <c r="H2361" s="311" t="s">
        <v>85</v>
      </c>
    </row>
    <row r="2362" spans="2:8">
      <c r="B2362" s="293">
        <v>42216</v>
      </c>
      <c r="C2362" s="311" t="s">
        <v>3777</v>
      </c>
      <c r="D2362" s="311" t="s">
        <v>5524</v>
      </c>
      <c r="E2362" s="311" t="s">
        <v>5525</v>
      </c>
      <c r="F2362" s="311" t="s">
        <v>5523</v>
      </c>
      <c r="G2362" s="311">
        <v>5377446</v>
      </c>
      <c r="H2362" s="311" t="s">
        <v>85</v>
      </c>
    </row>
    <row r="2363" spans="2:8">
      <c r="B2363" s="293">
        <v>42215</v>
      </c>
      <c r="C2363" s="311" t="s">
        <v>5329</v>
      </c>
      <c r="D2363" s="311" t="s">
        <v>5526</v>
      </c>
      <c r="E2363" s="311" t="s">
        <v>3458</v>
      </c>
      <c r="F2363" s="311" t="s">
        <v>5329</v>
      </c>
      <c r="G2363" s="311">
        <v>8104052</v>
      </c>
      <c r="H2363" s="311" t="s">
        <v>85</v>
      </c>
    </row>
    <row r="2364" spans="2:8">
      <c r="B2364" s="293">
        <v>42214</v>
      </c>
      <c r="C2364" s="311" t="s">
        <v>5418</v>
      </c>
      <c r="D2364" s="311" t="s">
        <v>5527</v>
      </c>
      <c r="E2364" s="311" t="s">
        <v>5528</v>
      </c>
      <c r="F2364" s="311" t="s">
        <v>3458</v>
      </c>
      <c r="G2364" s="311">
        <v>3799195</v>
      </c>
      <c r="H2364" s="311" t="s">
        <v>85</v>
      </c>
    </row>
    <row r="2365" spans="2:8">
      <c r="B2365" s="293">
        <v>42213</v>
      </c>
      <c r="C2365" s="311" t="s">
        <v>5395</v>
      </c>
      <c r="D2365" s="311" t="s">
        <v>5529</v>
      </c>
      <c r="E2365" s="311" t="s">
        <v>5415</v>
      </c>
      <c r="F2365" s="311" t="s">
        <v>3735</v>
      </c>
      <c r="G2365" s="311">
        <v>3351928</v>
      </c>
      <c r="H2365" s="311" t="s">
        <v>85</v>
      </c>
    </row>
    <row r="2366" spans="2:8">
      <c r="B2366" s="293">
        <v>42212</v>
      </c>
      <c r="C2366" s="311" t="s">
        <v>5519</v>
      </c>
      <c r="D2366" s="311" t="s">
        <v>5231</v>
      </c>
      <c r="E2366" s="311" t="s">
        <v>3455</v>
      </c>
      <c r="F2366" s="311" t="s">
        <v>5530</v>
      </c>
      <c r="G2366" s="311">
        <v>3031380</v>
      </c>
      <c r="H2366" s="311" t="s">
        <v>85</v>
      </c>
    </row>
    <row r="2367" spans="2:8">
      <c r="B2367" s="293">
        <v>42209</v>
      </c>
      <c r="C2367" s="311" t="s">
        <v>5531</v>
      </c>
      <c r="D2367" s="311" t="s">
        <v>3427</v>
      </c>
      <c r="E2367" s="311" t="s">
        <v>5524</v>
      </c>
      <c r="F2367" s="311" t="s">
        <v>5519</v>
      </c>
      <c r="G2367" s="311">
        <v>3777370</v>
      </c>
      <c r="H2367" s="311" t="s">
        <v>85</v>
      </c>
    </row>
    <row r="2368" spans="2:8">
      <c r="B2368" s="293">
        <v>42208</v>
      </c>
      <c r="C2368" s="311" t="s">
        <v>3611</v>
      </c>
      <c r="D2368" s="311" t="s">
        <v>3427</v>
      </c>
      <c r="E2368" s="311" t="s">
        <v>3611</v>
      </c>
      <c r="F2368" s="311" t="s">
        <v>5532</v>
      </c>
      <c r="G2368" s="311">
        <v>2745640</v>
      </c>
      <c r="H2368" s="311" t="s">
        <v>85</v>
      </c>
    </row>
    <row r="2369" spans="2:8">
      <c r="B2369" s="293">
        <v>42207</v>
      </c>
      <c r="C2369" s="311" t="s">
        <v>5533</v>
      </c>
      <c r="D2369" s="311" t="s">
        <v>5534</v>
      </c>
      <c r="E2369" s="311" t="s">
        <v>5533</v>
      </c>
      <c r="F2369" s="311" t="s">
        <v>5535</v>
      </c>
      <c r="G2369" s="311">
        <v>1659378</v>
      </c>
      <c r="H2369" s="311" t="s">
        <v>85</v>
      </c>
    </row>
    <row r="2370" spans="2:8">
      <c r="B2370" s="293">
        <v>42206</v>
      </c>
      <c r="C2370" s="311" t="s">
        <v>3458</v>
      </c>
      <c r="D2370" s="311" t="s">
        <v>5412</v>
      </c>
      <c r="E2370" s="311" t="s">
        <v>3609</v>
      </c>
      <c r="F2370" s="311" t="s">
        <v>3606</v>
      </c>
      <c r="G2370" s="311">
        <v>1367409</v>
      </c>
      <c r="H2370" s="311" t="s">
        <v>85</v>
      </c>
    </row>
    <row r="2371" spans="2:8">
      <c r="B2371" s="293">
        <v>42205</v>
      </c>
      <c r="C2371" s="311" t="s">
        <v>3732</v>
      </c>
      <c r="D2371" s="311" t="s">
        <v>5345</v>
      </c>
      <c r="E2371" s="311" t="s">
        <v>3700</v>
      </c>
      <c r="F2371" s="311" t="s">
        <v>5536</v>
      </c>
      <c r="G2371" s="311">
        <v>886364</v>
      </c>
      <c r="H2371" s="311" t="s">
        <v>85</v>
      </c>
    </row>
    <row r="2372" spans="2:8">
      <c r="B2372" s="293">
        <v>42202</v>
      </c>
      <c r="C2372" s="311" t="s">
        <v>5537</v>
      </c>
      <c r="D2372" s="311" t="s">
        <v>3780</v>
      </c>
      <c r="E2372" s="311" t="s">
        <v>5420</v>
      </c>
      <c r="F2372" s="311" t="s">
        <v>5538</v>
      </c>
      <c r="G2372" s="311">
        <v>1445403</v>
      </c>
      <c r="H2372" s="311" t="s">
        <v>85</v>
      </c>
    </row>
    <row r="2373" spans="2:8">
      <c r="B2373" s="293">
        <v>42201</v>
      </c>
      <c r="C2373" s="311" t="s">
        <v>3748</v>
      </c>
      <c r="D2373" s="311" t="s">
        <v>3730</v>
      </c>
      <c r="E2373" s="311" t="s">
        <v>3712</v>
      </c>
      <c r="F2373" s="311" t="s">
        <v>3454</v>
      </c>
      <c r="G2373" s="311">
        <v>1189351</v>
      </c>
      <c r="H2373" s="311" t="s">
        <v>85</v>
      </c>
    </row>
    <row r="2374" spans="2:8">
      <c r="B2374" s="293">
        <v>42200</v>
      </c>
      <c r="C2374" s="311" t="s">
        <v>3712</v>
      </c>
      <c r="D2374" s="311" t="s">
        <v>5513</v>
      </c>
      <c r="E2374" s="311" t="s">
        <v>3712</v>
      </c>
      <c r="F2374" s="311" t="s">
        <v>5417</v>
      </c>
      <c r="G2374" s="311">
        <v>2469536</v>
      </c>
      <c r="H2374" s="311" t="s">
        <v>85</v>
      </c>
    </row>
    <row r="2375" spans="2:8">
      <c r="B2375" s="293">
        <v>42199</v>
      </c>
      <c r="C2375" s="311" t="s">
        <v>5422</v>
      </c>
      <c r="D2375" s="311" t="s">
        <v>3742</v>
      </c>
      <c r="E2375" s="311" t="s">
        <v>5411</v>
      </c>
      <c r="F2375" s="311" t="s">
        <v>5326</v>
      </c>
      <c r="G2375" s="311">
        <v>2489889</v>
      </c>
      <c r="H2375" s="311" t="s">
        <v>85</v>
      </c>
    </row>
    <row r="2376" spans="2:8">
      <c r="B2376" s="293">
        <v>42198</v>
      </c>
      <c r="C2376" s="311" t="s">
        <v>3691</v>
      </c>
      <c r="D2376" s="311" t="s">
        <v>5539</v>
      </c>
      <c r="E2376" s="311" t="s">
        <v>3557</v>
      </c>
      <c r="F2376" s="311" t="s">
        <v>5326</v>
      </c>
      <c r="G2376" s="311">
        <v>3433429</v>
      </c>
      <c r="H2376" s="311" t="s">
        <v>85</v>
      </c>
    </row>
    <row r="2377" spans="2:8">
      <c r="B2377" s="293">
        <v>42195</v>
      </c>
      <c r="C2377" s="311" t="s">
        <v>3714</v>
      </c>
      <c r="D2377" s="311" t="s">
        <v>3740</v>
      </c>
      <c r="E2377" s="311" t="s">
        <v>5540</v>
      </c>
      <c r="F2377" s="311" t="s">
        <v>3713</v>
      </c>
      <c r="G2377" s="311">
        <v>6700296</v>
      </c>
      <c r="H2377" s="311" t="s">
        <v>85</v>
      </c>
    </row>
    <row r="2378" spans="2:8">
      <c r="B2378" s="293">
        <v>42194</v>
      </c>
      <c r="C2378" s="311" t="s">
        <v>5272</v>
      </c>
      <c r="D2378" s="311" t="s">
        <v>5417</v>
      </c>
      <c r="E2378" s="311" t="s">
        <v>3558</v>
      </c>
      <c r="F2378" s="311" t="s">
        <v>5294</v>
      </c>
      <c r="G2378" s="311">
        <v>3690094</v>
      </c>
      <c r="H2378" s="311" t="s">
        <v>85</v>
      </c>
    </row>
    <row r="2379" spans="2:8">
      <c r="B2379" s="293">
        <v>42193</v>
      </c>
      <c r="C2379" s="311" t="s">
        <v>5541</v>
      </c>
      <c r="D2379" s="311" t="s">
        <v>5518</v>
      </c>
      <c r="E2379" s="311" t="s">
        <v>5515</v>
      </c>
      <c r="F2379" s="311" t="s">
        <v>3712</v>
      </c>
      <c r="G2379" s="311">
        <v>6979066</v>
      </c>
      <c r="H2379" s="311" t="s">
        <v>85</v>
      </c>
    </row>
    <row r="2380" spans="2:8">
      <c r="B2380" s="293">
        <v>42192</v>
      </c>
      <c r="C2380" s="311" t="s">
        <v>5519</v>
      </c>
      <c r="D2380" s="311" t="s">
        <v>5542</v>
      </c>
      <c r="E2380" s="311" t="s">
        <v>5513</v>
      </c>
      <c r="F2380" s="311" t="s">
        <v>5543</v>
      </c>
      <c r="G2380" s="311">
        <v>11870942</v>
      </c>
      <c r="H2380" s="311" t="s">
        <v>85</v>
      </c>
    </row>
    <row r="2381" spans="2:8">
      <c r="B2381" s="293">
        <v>42191</v>
      </c>
      <c r="C2381" s="311" t="s">
        <v>5544</v>
      </c>
      <c r="D2381" s="311" t="s">
        <v>5545</v>
      </c>
      <c r="E2381" s="311" t="s">
        <v>5544</v>
      </c>
      <c r="F2381" s="311" t="s">
        <v>5519</v>
      </c>
      <c r="G2381" s="311">
        <v>1829578</v>
      </c>
      <c r="H2381" s="311" t="s">
        <v>85</v>
      </c>
    </row>
    <row r="2382" spans="2:8">
      <c r="B2382" s="293">
        <v>42188</v>
      </c>
      <c r="C2382" s="311" t="s">
        <v>3610</v>
      </c>
      <c r="D2382" s="311" t="s">
        <v>5546</v>
      </c>
      <c r="E2382" s="311" t="s">
        <v>5547</v>
      </c>
      <c r="F2382" s="311" t="s">
        <v>5548</v>
      </c>
      <c r="G2382" s="311">
        <v>1848141</v>
      </c>
      <c r="H2382" s="311" t="s">
        <v>85</v>
      </c>
    </row>
    <row r="2383" spans="2:8">
      <c r="B2383" s="293">
        <v>42187</v>
      </c>
      <c r="C2383" s="311" t="s">
        <v>5252</v>
      </c>
      <c r="D2383" s="311" t="s">
        <v>5548</v>
      </c>
      <c r="E2383" s="311" t="s">
        <v>3339</v>
      </c>
      <c r="F2383" s="311" t="s">
        <v>3320</v>
      </c>
      <c r="G2383" s="311">
        <v>2130937</v>
      </c>
      <c r="H2383" s="311" t="s">
        <v>85</v>
      </c>
    </row>
    <row r="2384" spans="2:8">
      <c r="B2384" s="293">
        <v>42186</v>
      </c>
      <c r="C2384" s="311" t="s">
        <v>3339</v>
      </c>
      <c r="D2384" s="311" t="s">
        <v>3343</v>
      </c>
      <c r="E2384" s="311" t="s">
        <v>5524</v>
      </c>
      <c r="F2384" s="311" t="s">
        <v>5542</v>
      </c>
      <c r="G2384" s="311">
        <v>2692186</v>
      </c>
      <c r="H2384" s="311" t="s">
        <v>85</v>
      </c>
    </row>
    <row r="2385" spans="2:8">
      <c r="B2385" s="293">
        <v>42185</v>
      </c>
      <c r="C2385" s="311" t="s">
        <v>3334</v>
      </c>
      <c r="D2385" s="311" t="s">
        <v>5545</v>
      </c>
      <c r="E2385" s="311" t="s">
        <v>5549</v>
      </c>
      <c r="F2385" s="311" t="s">
        <v>3320</v>
      </c>
      <c r="G2385" s="311">
        <v>5584984</v>
      </c>
      <c r="H2385" s="311" t="s">
        <v>85</v>
      </c>
    </row>
    <row r="2386" spans="2:8">
      <c r="B2386" s="293">
        <v>42184</v>
      </c>
      <c r="C2386" s="311" t="s">
        <v>5352</v>
      </c>
      <c r="D2386" s="311" t="s">
        <v>3322</v>
      </c>
      <c r="E2386" s="311" t="s">
        <v>5533</v>
      </c>
      <c r="F2386" s="311" t="s">
        <v>5550</v>
      </c>
      <c r="G2386" s="311">
        <v>2735258</v>
      </c>
      <c r="H2386" s="311" t="s">
        <v>85</v>
      </c>
    </row>
    <row r="2387" spans="2:8">
      <c r="B2387" s="293">
        <v>42181</v>
      </c>
      <c r="C2387" s="311" t="s">
        <v>3732</v>
      </c>
      <c r="D2387" s="311" t="s">
        <v>5551</v>
      </c>
      <c r="E2387" s="311" t="s">
        <v>5533</v>
      </c>
      <c r="F2387" s="311" t="s">
        <v>5552</v>
      </c>
      <c r="G2387" s="311">
        <v>3012900</v>
      </c>
      <c r="H2387" s="311" t="s">
        <v>85</v>
      </c>
    </row>
    <row r="2388" spans="2:8">
      <c r="B2388" s="293">
        <v>42180</v>
      </c>
      <c r="C2388" s="311" t="s">
        <v>5419</v>
      </c>
      <c r="D2388" s="311" t="s">
        <v>3339</v>
      </c>
      <c r="E2388" s="311" t="s">
        <v>5553</v>
      </c>
      <c r="F2388" s="311" t="s">
        <v>3606</v>
      </c>
      <c r="G2388" s="311">
        <v>13284873</v>
      </c>
      <c r="H2388" s="311" t="s">
        <v>85</v>
      </c>
    </row>
    <row r="2389" spans="2:8">
      <c r="B2389" s="293">
        <v>42179</v>
      </c>
      <c r="C2389" s="311" t="s">
        <v>5427</v>
      </c>
      <c r="D2389" s="311" t="s">
        <v>5228</v>
      </c>
      <c r="E2389" s="311" t="s">
        <v>5256</v>
      </c>
      <c r="F2389" s="311" t="s">
        <v>5423</v>
      </c>
      <c r="G2389" s="311">
        <v>1151251</v>
      </c>
      <c r="H2389" s="311" t="s">
        <v>85</v>
      </c>
    </row>
    <row r="2390" spans="2:8">
      <c r="B2390" s="293">
        <v>42178</v>
      </c>
      <c r="C2390" s="311" t="s">
        <v>5524</v>
      </c>
      <c r="D2390" s="311" t="s">
        <v>5216</v>
      </c>
      <c r="E2390" s="311" t="s">
        <v>5520</v>
      </c>
      <c r="F2390" s="311" t="s">
        <v>5554</v>
      </c>
      <c r="G2390" s="311">
        <v>4895708</v>
      </c>
      <c r="H2390" s="311" t="s">
        <v>85</v>
      </c>
    </row>
    <row r="2391" spans="2:8">
      <c r="B2391" s="293">
        <v>42177</v>
      </c>
      <c r="C2391" s="311" t="s">
        <v>5345</v>
      </c>
      <c r="D2391" s="311" t="s">
        <v>5529</v>
      </c>
      <c r="E2391" s="311" t="s">
        <v>3777</v>
      </c>
      <c r="F2391" s="311" t="s">
        <v>5418</v>
      </c>
      <c r="G2391" s="311">
        <v>2489085</v>
      </c>
      <c r="H2391" s="311" t="s">
        <v>85</v>
      </c>
    </row>
    <row r="2392" spans="2:8">
      <c r="B2392" s="293">
        <v>42174</v>
      </c>
      <c r="C2392" s="311" t="s">
        <v>5423</v>
      </c>
      <c r="D2392" s="311" t="s">
        <v>3850</v>
      </c>
      <c r="E2392" s="311" t="s">
        <v>3606</v>
      </c>
      <c r="F2392" s="311" t="s">
        <v>5412</v>
      </c>
      <c r="G2392" s="311">
        <v>3558112</v>
      </c>
      <c r="H2392" s="311" t="s">
        <v>85</v>
      </c>
    </row>
    <row r="2393" spans="2:8">
      <c r="B2393" s="293">
        <v>42173</v>
      </c>
      <c r="C2393" s="311" t="s">
        <v>3611</v>
      </c>
      <c r="D2393" s="311" t="s">
        <v>5531</v>
      </c>
      <c r="E2393" s="311" t="s">
        <v>5256</v>
      </c>
      <c r="F2393" s="311" t="s">
        <v>5419</v>
      </c>
      <c r="G2393" s="311">
        <v>3119080</v>
      </c>
      <c r="H2393" s="311" t="s">
        <v>85</v>
      </c>
    </row>
    <row r="2394" spans="2:8">
      <c r="B2394" s="293">
        <v>42172</v>
      </c>
      <c r="C2394" s="311" t="s">
        <v>3339</v>
      </c>
      <c r="D2394" s="311" t="s">
        <v>3335</v>
      </c>
      <c r="E2394" s="311" t="s">
        <v>5387</v>
      </c>
      <c r="F2394" s="311" t="s">
        <v>5418</v>
      </c>
      <c r="G2394" s="311">
        <v>4718553</v>
      </c>
      <c r="H2394" s="311" t="s">
        <v>85</v>
      </c>
    </row>
    <row r="2395" spans="2:8">
      <c r="B2395" s="293">
        <v>42171</v>
      </c>
      <c r="C2395" s="311" t="s">
        <v>5533</v>
      </c>
      <c r="D2395" s="311" t="s">
        <v>5519</v>
      </c>
      <c r="E2395" s="311" t="s">
        <v>5533</v>
      </c>
      <c r="F2395" s="311" t="s">
        <v>3320</v>
      </c>
      <c r="G2395" s="311">
        <v>2201316</v>
      </c>
      <c r="H2395" s="311" t="s">
        <v>85</v>
      </c>
    </row>
    <row r="2396" spans="2:8">
      <c r="B2396" s="293">
        <v>42170</v>
      </c>
      <c r="C2396" s="311" t="s">
        <v>3777</v>
      </c>
      <c r="D2396" s="311" t="s">
        <v>5352</v>
      </c>
      <c r="E2396" s="311" t="s">
        <v>5514</v>
      </c>
      <c r="F2396" s="311" t="s">
        <v>5329</v>
      </c>
      <c r="G2396" s="311">
        <v>2415729</v>
      </c>
      <c r="H2396" s="311" t="s">
        <v>85</v>
      </c>
    </row>
    <row r="2397" spans="2:8">
      <c r="B2397" s="293">
        <v>42167</v>
      </c>
      <c r="C2397" s="311" t="s">
        <v>3777</v>
      </c>
      <c r="D2397" s="311" t="s">
        <v>5529</v>
      </c>
      <c r="E2397" s="311" t="s">
        <v>3606</v>
      </c>
      <c r="F2397" s="311" t="s">
        <v>5425</v>
      </c>
      <c r="G2397" s="311">
        <v>4680678</v>
      </c>
      <c r="H2397" s="311" t="s">
        <v>85</v>
      </c>
    </row>
    <row r="2398" spans="2:8">
      <c r="B2398" s="293">
        <v>42166</v>
      </c>
      <c r="C2398" s="311" t="s">
        <v>3421</v>
      </c>
      <c r="D2398" s="311" t="s">
        <v>3394</v>
      </c>
      <c r="E2398" s="311" t="s">
        <v>5345</v>
      </c>
      <c r="F2398" s="311" t="s">
        <v>5387</v>
      </c>
      <c r="G2398" s="311">
        <v>5646832</v>
      </c>
      <c r="H2398" s="311" t="s">
        <v>85</v>
      </c>
    </row>
    <row r="2399" spans="2:8">
      <c r="B2399" s="293">
        <v>42165</v>
      </c>
      <c r="C2399" s="311" t="s">
        <v>3578</v>
      </c>
      <c r="D2399" s="311" t="s">
        <v>5555</v>
      </c>
      <c r="E2399" s="311" t="s">
        <v>5556</v>
      </c>
      <c r="F2399" s="311" t="s">
        <v>5216</v>
      </c>
      <c r="G2399" s="311">
        <v>4557562</v>
      </c>
      <c r="H2399" s="311" t="s">
        <v>85</v>
      </c>
    </row>
    <row r="2400" spans="2:8">
      <c r="B2400" s="293">
        <v>42164</v>
      </c>
      <c r="C2400" s="311" t="s">
        <v>5526</v>
      </c>
      <c r="D2400" s="311" t="s">
        <v>5557</v>
      </c>
      <c r="E2400" s="311" t="s">
        <v>3610</v>
      </c>
      <c r="F2400" s="311" t="s">
        <v>5558</v>
      </c>
      <c r="G2400" s="311">
        <v>5823418</v>
      </c>
      <c r="H2400" s="311" t="s">
        <v>85</v>
      </c>
    </row>
    <row r="2401" spans="2:8">
      <c r="B2401" s="293">
        <v>42163</v>
      </c>
      <c r="C2401" s="311" t="s">
        <v>5228</v>
      </c>
      <c r="D2401" s="311" t="s">
        <v>5381</v>
      </c>
      <c r="E2401" s="311" t="s">
        <v>5559</v>
      </c>
      <c r="F2401" s="311" t="s">
        <v>5560</v>
      </c>
      <c r="G2401" s="311">
        <v>5851057</v>
      </c>
      <c r="H2401" s="311" t="s">
        <v>85</v>
      </c>
    </row>
    <row r="2402" spans="2:8">
      <c r="B2402" s="293">
        <v>42160</v>
      </c>
      <c r="C2402" s="311" t="s">
        <v>3606</v>
      </c>
      <c r="D2402" s="311" t="s">
        <v>5561</v>
      </c>
      <c r="E2402" s="311" t="s">
        <v>3606</v>
      </c>
      <c r="F2402" s="311" t="s">
        <v>5562</v>
      </c>
      <c r="G2402" s="311">
        <v>6811179</v>
      </c>
      <c r="H2402" s="311" t="s">
        <v>85</v>
      </c>
    </row>
    <row r="2403" spans="2:8">
      <c r="B2403" s="293">
        <v>42159</v>
      </c>
      <c r="C2403" s="311" t="s">
        <v>3460</v>
      </c>
      <c r="D2403" s="311" t="s">
        <v>3578</v>
      </c>
      <c r="E2403" s="311" t="s">
        <v>5549</v>
      </c>
      <c r="F2403" s="311" t="s">
        <v>5524</v>
      </c>
      <c r="G2403" s="311">
        <v>6126315</v>
      </c>
      <c r="H2403" s="311" t="s">
        <v>85</v>
      </c>
    </row>
    <row r="2404" spans="2:8">
      <c r="B2404" s="293">
        <v>42158</v>
      </c>
      <c r="C2404" s="311" t="s">
        <v>5552</v>
      </c>
      <c r="D2404" s="311" t="s">
        <v>5430</v>
      </c>
      <c r="E2404" s="311" t="s">
        <v>5547</v>
      </c>
      <c r="F2404" s="311" t="s">
        <v>5560</v>
      </c>
      <c r="G2404" s="311">
        <v>8343859</v>
      </c>
      <c r="H2404" s="311" t="s">
        <v>85</v>
      </c>
    </row>
    <row r="2405" spans="2:8">
      <c r="B2405" s="293">
        <v>42157</v>
      </c>
      <c r="C2405" s="311" t="s">
        <v>5252</v>
      </c>
      <c r="D2405" s="311" t="s">
        <v>3427</v>
      </c>
      <c r="E2405" s="311" t="s">
        <v>3780</v>
      </c>
      <c r="F2405" s="311" t="s">
        <v>3335</v>
      </c>
      <c r="G2405" s="311">
        <v>4976767</v>
      </c>
      <c r="H2405" s="311" t="s">
        <v>85</v>
      </c>
    </row>
    <row r="2406" spans="2:8">
      <c r="B2406" s="293">
        <v>42156</v>
      </c>
      <c r="C2406" s="311" t="s">
        <v>5419</v>
      </c>
      <c r="D2406" s="311" t="s">
        <v>5231</v>
      </c>
      <c r="E2406" s="311" t="s">
        <v>5419</v>
      </c>
      <c r="F2406" s="311" t="s">
        <v>3460</v>
      </c>
      <c r="G2406" s="311">
        <v>5682194</v>
      </c>
      <c r="H2406" s="311" t="s">
        <v>85</v>
      </c>
    </row>
    <row r="2407" spans="2:8">
      <c r="B2407" s="293">
        <v>42153</v>
      </c>
      <c r="C2407" s="311" t="s">
        <v>5537</v>
      </c>
      <c r="D2407" s="311" t="s">
        <v>5210</v>
      </c>
      <c r="E2407" s="311" t="s">
        <v>3742</v>
      </c>
      <c r="F2407" s="311" t="s">
        <v>5387</v>
      </c>
      <c r="G2407" s="311">
        <v>55394842</v>
      </c>
      <c r="H2407" s="311" t="s">
        <v>85</v>
      </c>
    </row>
    <row r="2408" spans="2:8">
      <c r="B2408" s="293">
        <v>42152</v>
      </c>
      <c r="C2408" s="311" t="s">
        <v>5263</v>
      </c>
      <c r="D2408" s="311" t="s">
        <v>5538</v>
      </c>
      <c r="E2408" s="311" t="s">
        <v>5513</v>
      </c>
      <c r="F2408" s="311" t="s">
        <v>5563</v>
      </c>
      <c r="G2408" s="311">
        <v>9531386</v>
      </c>
      <c r="H2408" s="311" t="s">
        <v>85</v>
      </c>
    </row>
    <row r="2409" spans="2:8">
      <c r="B2409" s="293">
        <v>42151</v>
      </c>
      <c r="C2409" s="311" t="s">
        <v>5272</v>
      </c>
      <c r="D2409" s="311" t="s">
        <v>5329</v>
      </c>
      <c r="E2409" s="311" t="s">
        <v>5564</v>
      </c>
      <c r="F2409" s="311" t="s">
        <v>5565</v>
      </c>
      <c r="G2409" s="311">
        <v>8322991</v>
      </c>
      <c r="H2409" s="311" t="s">
        <v>85</v>
      </c>
    </row>
    <row r="2410" spans="2:8">
      <c r="B2410" s="293">
        <v>42150</v>
      </c>
      <c r="C2410" s="311" t="s">
        <v>5528</v>
      </c>
      <c r="D2410" s="311" t="s">
        <v>5528</v>
      </c>
      <c r="E2410" s="311" t="s">
        <v>5566</v>
      </c>
      <c r="F2410" s="311" t="s">
        <v>5272</v>
      </c>
      <c r="G2410" s="311">
        <v>8415657</v>
      </c>
      <c r="H2410" s="311" t="s">
        <v>85</v>
      </c>
    </row>
    <row r="2411" spans="2:8">
      <c r="B2411" s="293">
        <v>42149</v>
      </c>
      <c r="C2411" s="311" t="s">
        <v>5523</v>
      </c>
      <c r="D2411" s="311" t="s">
        <v>5329</v>
      </c>
      <c r="E2411" s="311" t="s">
        <v>5513</v>
      </c>
      <c r="F2411" s="311" t="s">
        <v>5565</v>
      </c>
      <c r="G2411" s="311">
        <v>1798695</v>
      </c>
      <c r="H2411" s="311" t="s">
        <v>85</v>
      </c>
    </row>
    <row r="2412" spans="2:8">
      <c r="B2412" s="293">
        <v>42146</v>
      </c>
      <c r="C2412" s="311" t="s">
        <v>5514</v>
      </c>
      <c r="D2412" s="311" t="s">
        <v>5536</v>
      </c>
      <c r="E2412" s="311" t="s">
        <v>5565</v>
      </c>
      <c r="F2412" s="311" t="s">
        <v>3545</v>
      </c>
      <c r="G2412" s="311">
        <v>5611028</v>
      </c>
      <c r="H2412" s="311" t="s">
        <v>85</v>
      </c>
    </row>
    <row r="2413" spans="2:8">
      <c r="B2413" s="293">
        <v>42145</v>
      </c>
      <c r="C2413" s="311" t="s">
        <v>5418</v>
      </c>
      <c r="D2413" s="311" t="s">
        <v>3611</v>
      </c>
      <c r="E2413" s="311" t="s">
        <v>5513</v>
      </c>
      <c r="F2413" s="311" t="s">
        <v>3724</v>
      </c>
      <c r="G2413" s="311">
        <v>4420716</v>
      </c>
      <c r="H2413" s="311" t="s">
        <v>85</v>
      </c>
    </row>
    <row r="2414" spans="2:8">
      <c r="B2414" s="293">
        <v>42144</v>
      </c>
      <c r="C2414" s="311" t="s">
        <v>5524</v>
      </c>
      <c r="D2414" s="311" t="s">
        <v>5552</v>
      </c>
      <c r="E2414" s="311" t="s">
        <v>3700</v>
      </c>
      <c r="F2414" s="311" t="s">
        <v>5549</v>
      </c>
      <c r="G2414" s="311">
        <v>4418476</v>
      </c>
      <c r="H2414" s="311" t="s">
        <v>85</v>
      </c>
    </row>
    <row r="2415" spans="2:8">
      <c r="B2415" s="293">
        <v>42143</v>
      </c>
      <c r="C2415" s="311" t="s">
        <v>5516</v>
      </c>
      <c r="D2415" s="311" t="s">
        <v>5531</v>
      </c>
      <c r="E2415" s="311" t="s">
        <v>5525</v>
      </c>
      <c r="F2415" s="311" t="s">
        <v>5547</v>
      </c>
      <c r="G2415" s="311">
        <v>3091772</v>
      </c>
      <c r="H2415" s="311" t="s">
        <v>85</v>
      </c>
    </row>
    <row r="2416" spans="2:8">
      <c r="B2416" s="293">
        <v>42142</v>
      </c>
      <c r="C2416" s="311" t="s">
        <v>5552</v>
      </c>
      <c r="D2416" s="311" t="s">
        <v>5552</v>
      </c>
      <c r="E2416" s="311" t="s">
        <v>5523</v>
      </c>
      <c r="F2416" s="311" t="s">
        <v>5549</v>
      </c>
      <c r="G2416" s="311">
        <v>3840517</v>
      </c>
      <c r="H2416" s="311" t="s">
        <v>85</v>
      </c>
    </row>
    <row r="2417" spans="2:8">
      <c r="B2417" s="293">
        <v>42139</v>
      </c>
      <c r="C2417" s="311" t="s">
        <v>5216</v>
      </c>
      <c r="D2417" s="311" t="s">
        <v>5567</v>
      </c>
      <c r="E2417" s="311" t="s">
        <v>3700</v>
      </c>
      <c r="F2417" s="311" t="s">
        <v>5547</v>
      </c>
      <c r="G2417" s="311">
        <v>3487633</v>
      </c>
      <c r="H2417" s="311" t="s">
        <v>85</v>
      </c>
    </row>
    <row r="2418" spans="2:8">
      <c r="B2418" s="293">
        <v>42138</v>
      </c>
      <c r="C2418" s="311" t="s">
        <v>3578</v>
      </c>
      <c r="D2418" s="311" t="s">
        <v>3319</v>
      </c>
      <c r="E2418" s="311" t="s">
        <v>5552</v>
      </c>
      <c r="F2418" s="311" t="s">
        <v>5568</v>
      </c>
      <c r="G2418" s="311">
        <v>11796906</v>
      </c>
      <c r="H2418" s="311" t="s">
        <v>85</v>
      </c>
    </row>
    <row r="2419" spans="2:8">
      <c r="B2419" s="293">
        <v>42137</v>
      </c>
      <c r="C2419" s="311" t="s">
        <v>5377</v>
      </c>
      <c r="D2419" s="311" t="s">
        <v>5569</v>
      </c>
      <c r="E2419" s="311" t="s">
        <v>5565</v>
      </c>
      <c r="F2419" s="311" t="s">
        <v>3432</v>
      </c>
      <c r="G2419" s="311">
        <v>12966652</v>
      </c>
      <c r="H2419" s="311" t="s">
        <v>85</v>
      </c>
    </row>
    <row r="2420" spans="2:8">
      <c r="B2420" s="293">
        <v>42136</v>
      </c>
      <c r="C2420" s="311" t="s">
        <v>3866</v>
      </c>
      <c r="D2420" s="311" t="s">
        <v>3607</v>
      </c>
      <c r="E2420" s="311" t="s">
        <v>5361</v>
      </c>
      <c r="F2420" s="311" t="s">
        <v>3346</v>
      </c>
      <c r="G2420" s="311">
        <v>5078632</v>
      </c>
      <c r="H2420" s="311" t="s">
        <v>85</v>
      </c>
    </row>
    <row r="2421" spans="2:8">
      <c r="B2421" s="293">
        <v>42135</v>
      </c>
      <c r="C2421" s="311" t="s">
        <v>5570</v>
      </c>
      <c r="D2421" s="311" t="s">
        <v>3380</v>
      </c>
      <c r="E2421" s="311" t="s">
        <v>5236</v>
      </c>
      <c r="F2421" s="311" t="s">
        <v>5571</v>
      </c>
      <c r="G2421" s="311">
        <v>2935518</v>
      </c>
      <c r="H2421" s="311" t="s">
        <v>85</v>
      </c>
    </row>
    <row r="2422" spans="2:8">
      <c r="B2422" s="293">
        <v>42132</v>
      </c>
      <c r="C2422" s="311" t="s">
        <v>5233</v>
      </c>
      <c r="D2422" s="311" t="s">
        <v>3370</v>
      </c>
      <c r="E2422" s="311" t="s">
        <v>5190</v>
      </c>
      <c r="F2422" s="311" t="s">
        <v>5572</v>
      </c>
      <c r="G2422" s="311">
        <v>2922648</v>
      </c>
      <c r="H2422" s="311" t="s">
        <v>85</v>
      </c>
    </row>
    <row r="2423" spans="2:8">
      <c r="B2423" s="293">
        <v>42131</v>
      </c>
      <c r="C2423" s="311" t="s">
        <v>3295</v>
      </c>
      <c r="D2423" s="311" t="s">
        <v>5573</v>
      </c>
      <c r="E2423" s="311" t="s">
        <v>5572</v>
      </c>
      <c r="F2423" s="311" t="s">
        <v>5574</v>
      </c>
      <c r="G2423" s="311">
        <v>3870685</v>
      </c>
      <c r="H2423" s="311" t="s">
        <v>85</v>
      </c>
    </row>
    <row r="2424" spans="2:8">
      <c r="B2424" s="293">
        <v>42130</v>
      </c>
      <c r="C2424" s="311" t="s">
        <v>5575</v>
      </c>
      <c r="D2424" s="311" t="s">
        <v>5576</v>
      </c>
      <c r="E2424" s="311" t="s">
        <v>5577</v>
      </c>
      <c r="F2424" s="311" t="s">
        <v>3370</v>
      </c>
      <c r="G2424" s="311">
        <v>5876370</v>
      </c>
      <c r="H2424" s="311" t="s">
        <v>85</v>
      </c>
    </row>
    <row r="2425" spans="2:8">
      <c r="B2425" s="293">
        <v>42129</v>
      </c>
      <c r="C2425" s="311" t="s">
        <v>4388</v>
      </c>
      <c r="D2425" s="311" t="s">
        <v>5578</v>
      </c>
      <c r="E2425" s="311" t="s">
        <v>3364</v>
      </c>
      <c r="F2425" s="311" t="s">
        <v>5579</v>
      </c>
      <c r="G2425" s="311">
        <v>2478207</v>
      </c>
      <c r="H2425" s="311" t="s">
        <v>85</v>
      </c>
    </row>
    <row r="2426" spans="2:8">
      <c r="B2426" s="293">
        <v>42128</v>
      </c>
      <c r="C2426" s="311" t="s">
        <v>4387</v>
      </c>
      <c r="D2426" s="311" t="s">
        <v>5580</v>
      </c>
      <c r="E2426" s="311" t="s">
        <v>5581</v>
      </c>
      <c r="F2426" s="311" t="s">
        <v>5582</v>
      </c>
      <c r="G2426" s="311">
        <v>2244895</v>
      </c>
      <c r="H2426" s="311" t="s">
        <v>85</v>
      </c>
    </row>
    <row r="2427" spans="2:8">
      <c r="B2427" s="293">
        <v>42124</v>
      </c>
      <c r="C2427" s="311" t="s">
        <v>5583</v>
      </c>
      <c r="D2427" s="311" t="s">
        <v>5584</v>
      </c>
      <c r="E2427" s="311" t="s">
        <v>3293</v>
      </c>
      <c r="F2427" s="311" t="s">
        <v>5585</v>
      </c>
      <c r="G2427" s="311">
        <v>6908986</v>
      </c>
      <c r="H2427" s="311" t="s">
        <v>85</v>
      </c>
    </row>
    <row r="2428" spans="2:8">
      <c r="B2428" s="293">
        <v>42123</v>
      </c>
      <c r="C2428" s="311" t="s">
        <v>4297</v>
      </c>
      <c r="D2428" s="311" t="s">
        <v>5586</v>
      </c>
      <c r="E2428" s="311" t="s">
        <v>3387</v>
      </c>
      <c r="F2428" s="311" t="s">
        <v>3209</v>
      </c>
      <c r="G2428" s="311">
        <v>4480990</v>
      </c>
      <c r="H2428" s="311" t="s">
        <v>85</v>
      </c>
    </row>
    <row r="2429" spans="2:8">
      <c r="B2429" s="293">
        <v>42122</v>
      </c>
      <c r="C2429" s="311" t="s">
        <v>5587</v>
      </c>
      <c r="D2429" s="311" t="s">
        <v>3207</v>
      </c>
      <c r="E2429" s="311" t="s">
        <v>5142</v>
      </c>
      <c r="F2429" s="311" t="s">
        <v>5583</v>
      </c>
      <c r="G2429" s="311">
        <v>3926425</v>
      </c>
      <c r="H2429" s="311" t="s">
        <v>85</v>
      </c>
    </row>
    <row r="2430" spans="2:8">
      <c r="B2430" s="293">
        <v>42121</v>
      </c>
      <c r="C2430" s="311" t="s">
        <v>5588</v>
      </c>
      <c r="D2430" s="311" t="s">
        <v>5087</v>
      </c>
      <c r="E2430" s="311" t="s">
        <v>5589</v>
      </c>
      <c r="F2430" s="311" t="s">
        <v>3192</v>
      </c>
      <c r="G2430" s="311">
        <v>4911789</v>
      </c>
      <c r="H2430" s="311" t="s">
        <v>85</v>
      </c>
    </row>
    <row r="2431" spans="2:8">
      <c r="B2431" s="293">
        <v>42118</v>
      </c>
      <c r="C2431" s="311" t="s">
        <v>5590</v>
      </c>
      <c r="D2431" s="311" t="s">
        <v>4387</v>
      </c>
      <c r="E2431" s="311" t="s">
        <v>3870</v>
      </c>
      <c r="F2431" s="311" t="s">
        <v>5591</v>
      </c>
      <c r="G2431" s="311">
        <v>4004778</v>
      </c>
      <c r="H2431" s="311" t="s">
        <v>85</v>
      </c>
    </row>
    <row r="2432" spans="2:8">
      <c r="B2432" s="293">
        <v>42117</v>
      </c>
      <c r="C2432" s="311" t="s">
        <v>5592</v>
      </c>
      <c r="D2432" s="311" t="s">
        <v>5592</v>
      </c>
      <c r="E2432" s="311" t="s">
        <v>5222</v>
      </c>
      <c r="F2432" s="311" t="s">
        <v>3354</v>
      </c>
      <c r="G2432" s="311">
        <v>2880820</v>
      </c>
      <c r="H2432" s="311" t="s">
        <v>85</v>
      </c>
    </row>
    <row r="2433" spans="2:8">
      <c r="B2433" s="293">
        <v>42116</v>
      </c>
      <c r="C2433" s="311" t="s">
        <v>5584</v>
      </c>
      <c r="D2433" s="311" t="s">
        <v>5593</v>
      </c>
      <c r="E2433" s="311" t="s">
        <v>5585</v>
      </c>
      <c r="F2433" s="311" t="s">
        <v>5594</v>
      </c>
      <c r="G2433" s="311">
        <v>3322204</v>
      </c>
      <c r="H2433" s="311" t="s">
        <v>85</v>
      </c>
    </row>
    <row r="2434" spans="2:8">
      <c r="B2434" s="293">
        <v>42115</v>
      </c>
      <c r="C2434" s="311" t="s">
        <v>3172</v>
      </c>
      <c r="D2434" s="311" t="s">
        <v>3895</v>
      </c>
      <c r="E2434" s="311" t="s">
        <v>4387</v>
      </c>
      <c r="F2434" s="311" t="s">
        <v>5595</v>
      </c>
      <c r="G2434" s="311">
        <v>3864529</v>
      </c>
      <c r="H2434" s="311" t="s">
        <v>85</v>
      </c>
    </row>
    <row r="2435" spans="2:8">
      <c r="B2435" s="293">
        <v>42114</v>
      </c>
      <c r="C2435" s="311" t="s">
        <v>4402</v>
      </c>
      <c r="D2435" s="311" t="s">
        <v>5141</v>
      </c>
      <c r="E2435" s="311" t="s">
        <v>3879</v>
      </c>
      <c r="F2435" s="311" t="s">
        <v>5596</v>
      </c>
      <c r="G2435" s="311">
        <v>2855564</v>
      </c>
      <c r="H2435" s="311" t="s">
        <v>85</v>
      </c>
    </row>
    <row r="2436" spans="2:8">
      <c r="B2436" s="293">
        <v>42111</v>
      </c>
      <c r="C2436" s="311" t="s">
        <v>3935</v>
      </c>
      <c r="D2436" s="311" t="s">
        <v>4339</v>
      </c>
      <c r="E2436" s="311" t="s">
        <v>3935</v>
      </c>
      <c r="F2436" s="311" t="s">
        <v>4403</v>
      </c>
      <c r="G2436" s="311">
        <v>3831186</v>
      </c>
      <c r="H2436" s="311" t="s">
        <v>85</v>
      </c>
    </row>
    <row r="2437" spans="2:8">
      <c r="B2437" s="293">
        <v>42110</v>
      </c>
      <c r="C2437" s="311" t="s">
        <v>5592</v>
      </c>
      <c r="D2437" s="311" t="s">
        <v>4278</v>
      </c>
      <c r="E2437" s="311" t="s">
        <v>5083</v>
      </c>
      <c r="F2437" s="311" t="s">
        <v>3408</v>
      </c>
      <c r="G2437" s="311">
        <v>3141138</v>
      </c>
      <c r="H2437" s="311" t="s">
        <v>85</v>
      </c>
    </row>
    <row r="2438" spans="2:8">
      <c r="B2438" s="293">
        <v>42109</v>
      </c>
      <c r="C2438" s="311" t="s">
        <v>3176</v>
      </c>
      <c r="D2438" s="311" t="s">
        <v>3171</v>
      </c>
      <c r="E2438" s="311" t="s">
        <v>5597</v>
      </c>
      <c r="F2438" s="311" t="s">
        <v>3174</v>
      </c>
      <c r="G2438" s="311">
        <v>4110085</v>
      </c>
      <c r="H2438" s="311" t="s">
        <v>85</v>
      </c>
    </row>
    <row r="2439" spans="2:8">
      <c r="B2439" s="293">
        <v>42107</v>
      </c>
      <c r="C2439" s="311" t="s">
        <v>5157</v>
      </c>
      <c r="D2439" s="311" t="s">
        <v>5598</v>
      </c>
      <c r="E2439" s="311" t="s">
        <v>5083</v>
      </c>
      <c r="F2439" s="311" t="s">
        <v>5599</v>
      </c>
      <c r="G2439" s="311">
        <v>3189088</v>
      </c>
      <c r="H2439" s="311" t="s">
        <v>85</v>
      </c>
    </row>
    <row r="2440" spans="2:8">
      <c r="B2440" s="293">
        <v>42104</v>
      </c>
      <c r="C2440" s="311" t="s">
        <v>3925</v>
      </c>
      <c r="D2440" s="311" t="s">
        <v>4299</v>
      </c>
      <c r="E2440" s="311" t="s">
        <v>5148</v>
      </c>
      <c r="F2440" s="311" t="s">
        <v>3201</v>
      </c>
      <c r="G2440" s="311">
        <v>3200816</v>
      </c>
      <c r="H2440" s="311" t="s">
        <v>85</v>
      </c>
    </row>
    <row r="2441" spans="2:8">
      <c r="B2441" s="293">
        <v>42103</v>
      </c>
      <c r="C2441" s="311" t="s">
        <v>4295</v>
      </c>
      <c r="D2441" s="311" t="s">
        <v>4403</v>
      </c>
      <c r="E2441" s="311" t="s">
        <v>5597</v>
      </c>
      <c r="F2441" s="311" t="s">
        <v>3188</v>
      </c>
      <c r="G2441" s="311">
        <v>3480921</v>
      </c>
      <c r="H2441" s="311" t="s">
        <v>85</v>
      </c>
    </row>
    <row r="2442" spans="2:8">
      <c r="B2442" s="293">
        <v>42102</v>
      </c>
      <c r="C2442" s="311" t="s">
        <v>3895</v>
      </c>
      <c r="D2442" s="311" t="s">
        <v>3277</v>
      </c>
      <c r="E2442" s="311" t="s">
        <v>5593</v>
      </c>
      <c r="F2442" s="311" t="s">
        <v>3408</v>
      </c>
      <c r="G2442" s="311">
        <v>3068680</v>
      </c>
      <c r="H2442" s="311" t="s">
        <v>85</v>
      </c>
    </row>
    <row r="2443" spans="2:8">
      <c r="B2443" s="293">
        <v>42101</v>
      </c>
      <c r="C2443" s="311" t="s">
        <v>5600</v>
      </c>
      <c r="D2443" s="311" t="s">
        <v>3925</v>
      </c>
      <c r="E2443" s="311" t="s">
        <v>4388</v>
      </c>
      <c r="F2443" s="311" t="s">
        <v>3895</v>
      </c>
      <c r="G2443" s="311">
        <v>5508952</v>
      </c>
      <c r="H2443" s="311" t="s">
        <v>85</v>
      </c>
    </row>
    <row r="2444" spans="2:8">
      <c r="B2444" s="293">
        <v>42100</v>
      </c>
      <c r="C2444" s="311" t="s">
        <v>5601</v>
      </c>
      <c r="D2444" s="311" t="s">
        <v>5600</v>
      </c>
      <c r="E2444" s="311" t="s">
        <v>5602</v>
      </c>
      <c r="F2444" s="311" t="s">
        <v>5578</v>
      </c>
      <c r="G2444" s="311">
        <v>4071922</v>
      </c>
      <c r="H2444" s="311" t="s">
        <v>85</v>
      </c>
    </row>
    <row r="2445" spans="2:8">
      <c r="B2445" s="293">
        <v>42095</v>
      </c>
      <c r="C2445" s="311" t="s">
        <v>5374</v>
      </c>
      <c r="D2445" s="311" t="s">
        <v>4389</v>
      </c>
      <c r="E2445" s="311" t="s">
        <v>5374</v>
      </c>
      <c r="F2445" s="311" t="s">
        <v>5603</v>
      </c>
      <c r="G2445" s="311">
        <v>3645848</v>
      </c>
      <c r="H2445" s="311" t="s">
        <v>85</v>
      </c>
    </row>
    <row r="2446" spans="2:8">
      <c r="B2446" s="293">
        <v>42094</v>
      </c>
      <c r="C2446" s="311" t="s">
        <v>5601</v>
      </c>
      <c r="D2446" s="311" t="s">
        <v>5601</v>
      </c>
      <c r="E2446" s="311" t="s">
        <v>5604</v>
      </c>
      <c r="F2446" s="311" t="s">
        <v>3381</v>
      </c>
      <c r="G2446" s="311">
        <v>8397256</v>
      </c>
      <c r="H2446" s="311" t="s">
        <v>85</v>
      </c>
    </row>
    <row r="2447" spans="2:8">
      <c r="B2447" s="293">
        <v>42093</v>
      </c>
      <c r="C2447" s="311" t="s">
        <v>3384</v>
      </c>
      <c r="D2447" s="311" t="s">
        <v>5602</v>
      </c>
      <c r="E2447" s="311" t="s">
        <v>5192</v>
      </c>
      <c r="F2447" s="311" t="s">
        <v>3587</v>
      </c>
      <c r="G2447" s="311">
        <v>4959049</v>
      </c>
      <c r="H2447" s="311" t="s">
        <v>85</v>
      </c>
    </row>
    <row r="2448" spans="2:8">
      <c r="B2448" s="293">
        <v>42090</v>
      </c>
      <c r="C2448" s="311" t="s">
        <v>5605</v>
      </c>
      <c r="D2448" s="311" t="s">
        <v>5247</v>
      </c>
      <c r="E2448" s="311" t="s">
        <v>3373</v>
      </c>
      <c r="F2448" s="311" t="s">
        <v>5606</v>
      </c>
      <c r="G2448" s="311">
        <v>5357637</v>
      </c>
      <c r="H2448" s="311" t="s">
        <v>85</v>
      </c>
    </row>
    <row r="2449" spans="2:8">
      <c r="B2449" s="293">
        <v>42089</v>
      </c>
      <c r="C2449" s="311" t="s">
        <v>5607</v>
      </c>
      <c r="D2449" s="311" t="s">
        <v>3377</v>
      </c>
      <c r="E2449" s="311" t="s">
        <v>5608</v>
      </c>
      <c r="F2449" s="311" t="s">
        <v>5609</v>
      </c>
      <c r="G2449" s="311">
        <v>26353953</v>
      </c>
      <c r="H2449" s="311" t="s">
        <v>85</v>
      </c>
    </row>
    <row r="2450" spans="2:8">
      <c r="B2450" s="293">
        <v>42088</v>
      </c>
      <c r="C2450" s="311" t="s">
        <v>3597</v>
      </c>
      <c r="D2450" s="311" t="s">
        <v>3172</v>
      </c>
      <c r="E2450" s="311" t="s">
        <v>5610</v>
      </c>
      <c r="F2450" s="311" t="s">
        <v>5611</v>
      </c>
      <c r="G2450" s="311">
        <v>19117210</v>
      </c>
      <c r="H2450" s="311" t="s">
        <v>85</v>
      </c>
    </row>
    <row r="2451" spans="2:8">
      <c r="B2451" s="293">
        <v>42087</v>
      </c>
      <c r="C2451" s="311" t="s">
        <v>4296</v>
      </c>
      <c r="D2451" s="311" t="s">
        <v>5597</v>
      </c>
      <c r="E2451" s="311" t="s">
        <v>5575</v>
      </c>
      <c r="F2451" s="311" t="s">
        <v>5594</v>
      </c>
      <c r="G2451" s="311">
        <v>7701613</v>
      </c>
      <c r="H2451" s="311" t="s">
        <v>85</v>
      </c>
    </row>
    <row r="2452" spans="2:8">
      <c r="B2452" s="293">
        <v>42086</v>
      </c>
      <c r="C2452" s="311" t="s">
        <v>5198</v>
      </c>
      <c r="D2452" s="311" t="s">
        <v>5579</v>
      </c>
      <c r="E2452" s="311" t="s">
        <v>5198</v>
      </c>
      <c r="F2452" s="311" t="s">
        <v>5612</v>
      </c>
      <c r="G2452" s="311">
        <v>8907972</v>
      </c>
      <c r="H2452" s="311" t="s">
        <v>85</v>
      </c>
    </row>
    <row r="2453" spans="2:8">
      <c r="B2453" s="293">
        <v>42083</v>
      </c>
      <c r="C2453" s="311" t="s">
        <v>3429</v>
      </c>
      <c r="D2453" s="311" t="s">
        <v>5613</v>
      </c>
      <c r="E2453" s="311" t="s">
        <v>3859</v>
      </c>
      <c r="F2453" s="311" t="s">
        <v>3380</v>
      </c>
      <c r="G2453" s="311">
        <v>20606029</v>
      </c>
      <c r="H2453" s="311" t="s">
        <v>85</v>
      </c>
    </row>
    <row r="2454" spans="2:8">
      <c r="B2454" s="293">
        <v>42082</v>
      </c>
      <c r="C2454" s="311" t="s">
        <v>5083</v>
      </c>
      <c r="D2454" s="311" t="s">
        <v>5614</v>
      </c>
      <c r="E2454" s="311" t="s">
        <v>5612</v>
      </c>
      <c r="F2454" s="311" t="s">
        <v>3401</v>
      </c>
      <c r="G2454" s="311">
        <v>24922042</v>
      </c>
      <c r="H2454" s="311" t="s">
        <v>85</v>
      </c>
    </row>
    <row r="2455" spans="2:8">
      <c r="B2455" s="293">
        <v>42081</v>
      </c>
      <c r="C2455" s="311" t="s">
        <v>4403</v>
      </c>
      <c r="D2455" s="311" t="s">
        <v>3924</v>
      </c>
      <c r="E2455" s="311" t="s">
        <v>5615</v>
      </c>
      <c r="F2455" s="311" t="s">
        <v>5178</v>
      </c>
      <c r="G2455" s="311">
        <v>19386136</v>
      </c>
      <c r="H2455" s="311" t="s">
        <v>85</v>
      </c>
    </row>
    <row r="2456" spans="2:8">
      <c r="B2456" s="293">
        <v>42080</v>
      </c>
      <c r="C2456" s="311" t="s">
        <v>3408</v>
      </c>
      <c r="D2456" s="311" t="s">
        <v>3171</v>
      </c>
      <c r="E2456" s="311" t="s">
        <v>5616</v>
      </c>
      <c r="F2456" s="311" t="s">
        <v>5074</v>
      </c>
      <c r="G2456" s="311">
        <v>6403596</v>
      </c>
      <c r="H2456" s="311" t="s">
        <v>85</v>
      </c>
    </row>
    <row r="2457" spans="2:8">
      <c r="B2457" s="293">
        <v>42079</v>
      </c>
      <c r="C2457" s="311" t="s">
        <v>5617</v>
      </c>
      <c r="D2457" s="311" t="s">
        <v>5618</v>
      </c>
      <c r="E2457" s="311" t="s">
        <v>3877</v>
      </c>
      <c r="F2457" s="311" t="s">
        <v>5614</v>
      </c>
      <c r="G2457" s="311">
        <v>12014666</v>
      </c>
      <c r="H2457" s="311" t="s">
        <v>85</v>
      </c>
    </row>
    <row r="2458" spans="2:8">
      <c r="B2458" s="293">
        <v>42076</v>
      </c>
      <c r="C2458" s="311" t="s">
        <v>5619</v>
      </c>
      <c r="D2458" s="311" t="s">
        <v>3929</v>
      </c>
      <c r="E2458" s="311" t="s">
        <v>5620</v>
      </c>
      <c r="F2458" s="311" t="s">
        <v>5621</v>
      </c>
      <c r="G2458" s="311">
        <v>16271358</v>
      </c>
      <c r="H2458" s="311" t="s">
        <v>85</v>
      </c>
    </row>
    <row r="2459" spans="2:8">
      <c r="B2459" s="293">
        <v>42075</v>
      </c>
      <c r="C2459" s="311" t="s">
        <v>5592</v>
      </c>
      <c r="D2459" s="311" t="s">
        <v>5622</v>
      </c>
      <c r="E2459" s="311" t="s">
        <v>4326</v>
      </c>
      <c r="F2459" s="311" t="s">
        <v>3899</v>
      </c>
      <c r="G2459" s="311">
        <v>23732349</v>
      </c>
      <c r="H2459" s="311" t="s">
        <v>85</v>
      </c>
    </row>
    <row r="2460" spans="2:8">
      <c r="B2460" s="293">
        <v>42074</v>
      </c>
      <c r="C2460" s="311" t="s">
        <v>3354</v>
      </c>
      <c r="D2460" s="311" t="s">
        <v>3401</v>
      </c>
      <c r="E2460" s="311" t="s">
        <v>5623</v>
      </c>
      <c r="F2460" s="311" t="s">
        <v>5624</v>
      </c>
      <c r="G2460" s="311">
        <v>4759294</v>
      </c>
      <c r="H2460" s="311" t="s">
        <v>85</v>
      </c>
    </row>
    <row r="2461" spans="2:8">
      <c r="B2461" s="293">
        <v>42073</v>
      </c>
      <c r="C2461" s="311" t="s">
        <v>5625</v>
      </c>
      <c r="D2461" s="311" t="s">
        <v>5625</v>
      </c>
      <c r="E2461" s="311" t="s">
        <v>5626</v>
      </c>
      <c r="F2461" s="311" t="s">
        <v>3304</v>
      </c>
      <c r="G2461" s="311">
        <v>3849673</v>
      </c>
      <c r="H2461" s="311" t="s">
        <v>85</v>
      </c>
    </row>
    <row r="2462" spans="2:8">
      <c r="B2462" s="293">
        <v>42072</v>
      </c>
      <c r="C2462" s="311" t="s">
        <v>4335</v>
      </c>
      <c r="D2462" s="311" t="s">
        <v>5627</v>
      </c>
      <c r="E2462" s="311" t="s">
        <v>4297</v>
      </c>
      <c r="F2462" s="311" t="s">
        <v>5628</v>
      </c>
      <c r="G2462" s="311">
        <v>3058852</v>
      </c>
      <c r="H2462" s="311" t="s">
        <v>85</v>
      </c>
    </row>
    <row r="2463" spans="2:8">
      <c r="B2463" s="293">
        <v>42068</v>
      </c>
      <c r="C2463" s="311" t="s">
        <v>5629</v>
      </c>
      <c r="D2463" s="311" t="s">
        <v>5598</v>
      </c>
      <c r="E2463" s="311" t="s">
        <v>3894</v>
      </c>
      <c r="F2463" s="311" t="s">
        <v>5146</v>
      </c>
      <c r="G2463" s="311">
        <v>4307704</v>
      </c>
      <c r="H2463" s="311" t="s">
        <v>85</v>
      </c>
    </row>
    <row r="2464" spans="2:8">
      <c r="B2464" s="293">
        <v>42067</v>
      </c>
      <c r="C2464" s="311" t="s">
        <v>4299</v>
      </c>
      <c r="D2464" s="311" t="s">
        <v>5630</v>
      </c>
      <c r="E2464" s="311" t="s">
        <v>3886</v>
      </c>
      <c r="F2464" s="311" t="s">
        <v>4335</v>
      </c>
      <c r="G2464" s="311">
        <v>4580594</v>
      </c>
      <c r="H2464" s="311" t="s">
        <v>85</v>
      </c>
    </row>
    <row r="2465" spans="2:8">
      <c r="B2465" s="293">
        <v>42066</v>
      </c>
      <c r="C2465" s="311" t="s">
        <v>5618</v>
      </c>
      <c r="D2465" s="311" t="s">
        <v>5141</v>
      </c>
      <c r="E2465" s="311" t="s">
        <v>3990</v>
      </c>
      <c r="F2465" s="311" t="s">
        <v>5598</v>
      </c>
      <c r="G2465" s="311">
        <v>5796930</v>
      </c>
      <c r="H2465" s="311" t="s">
        <v>85</v>
      </c>
    </row>
    <row r="2466" spans="2:8">
      <c r="B2466" s="293">
        <v>42065</v>
      </c>
      <c r="C2466" s="311" t="s">
        <v>5631</v>
      </c>
      <c r="D2466" s="311" t="s">
        <v>5141</v>
      </c>
      <c r="E2466" s="311" t="s">
        <v>5157</v>
      </c>
      <c r="F2466" s="311" t="s">
        <v>5618</v>
      </c>
      <c r="G2466" s="311">
        <v>7853508</v>
      </c>
      <c r="H2466" s="311" t="s">
        <v>85</v>
      </c>
    </row>
    <row r="2467" spans="2:8">
      <c r="B2467" s="293">
        <v>42062</v>
      </c>
      <c r="C2467" s="311" t="s">
        <v>4326</v>
      </c>
      <c r="D2467" s="311" t="s">
        <v>5618</v>
      </c>
      <c r="E2467" s="311" t="s">
        <v>5632</v>
      </c>
      <c r="F2467" s="311" t="s">
        <v>5108</v>
      </c>
      <c r="G2467" s="311">
        <v>12085627</v>
      </c>
      <c r="H2467" s="311" t="s">
        <v>85</v>
      </c>
    </row>
    <row r="2468" spans="2:8">
      <c r="B2468" s="293">
        <v>42061</v>
      </c>
      <c r="C2468" s="311" t="s">
        <v>5633</v>
      </c>
      <c r="D2468" s="311" t="s">
        <v>3918</v>
      </c>
      <c r="E2468" s="311" t="s">
        <v>5634</v>
      </c>
      <c r="F2468" s="311" t="s">
        <v>5087</v>
      </c>
      <c r="G2468" s="311">
        <v>25489447</v>
      </c>
      <c r="H2468" s="311" t="s">
        <v>85</v>
      </c>
    </row>
    <row r="2469" spans="2:8">
      <c r="B2469" s="293">
        <v>42060</v>
      </c>
      <c r="C2469" s="311" t="s">
        <v>5374</v>
      </c>
      <c r="D2469" s="311" t="s">
        <v>5635</v>
      </c>
      <c r="E2469" s="311" t="s">
        <v>5606</v>
      </c>
      <c r="F2469" s="311" t="s">
        <v>5636</v>
      </c>
      <c r="G2469" s="311">
        <v>7538304</v>
      </c>
      <c r="H2469" s="311" t="s">
        <v>85</v>
      </c>
    </row>
    <row r="2470" spans="2:8">
      <c r="B2470" s="293">
        <v>42059</v>
      </c>
      <c r="C2470" s="311" t="s">
        <v>5607</v>
      </c>
      <c r="D2470" s="311" t="s">
        <v>5637</v>
      </c>
      <c r="E2470" s="311" t="s">
        <v>5638</v>
      </c>
      <c r="F2470" s="311" t="s">
        <v>5623</v>
      </c>
      <c r="G2470" s="311">
        <v>5885637</v>
      </c>
      <c r="H2470" s="311" t="s">
        <v>85</v>
      </c>
    </row>
    <row r="2471" spans="2:8">
      <c r="B2471" s="293">
        <v>42058</v>
      </c>
      <c r="C2471" s="311" t="s">
        <v>3349</v>
      </c>
      <c r="D2471" s="311" t="s">
        <v>5339</v>
      </c>
      <c r="E2471" s="311" t="s">
        <v>5639</v>
      </c>
      <c r="F2471" s="311" t="s">
        <v>5636</v>
      </c>
      <c r="G2471" s="311">
        <v>6031716</v>
      </c>
      <c r="H2471" s="311" t="s">
        <v>85</v>
      </c>
    </row>
    <row r="2472" spans="2:8">
      <c r="B2472" s="293">
        <v>42055</v>
      </c>
      <c r="C2472" s="311" t="s">
        <v>5640</v>
      </c>
      <c r="D2472" s="311" t="s">
        <v>5611</v>
      </c>
      <c r="E2472" s="311" t="s">
        <v>3374</v>
      </c>
      <c r="F2472" s="311" t="s">
        <v>3349</v>
      </c>
      <c r="G2472" s="311">
        <v>3178180</v>
      </c>
      <c r="H2472" s="311" t="s">
        <v>85</v>
      </c>
    </row>
    <row r="2473" spans="2:8">
      <c r="B2473" s="293">
        <v>42054</v>
      </c>
      <c r="C2473" s="311" t="s">
        <v>5335</v>
      </c>
      <c r="D2473" s="311" t="s">
        <v>3379</v>
      </c>
      <c r="E2473" s="311" t="s">
        <v>5572</v>
      </c>
      <c r="F2473" s="311" t="s">
        <v>5247</v>
      </c>
      <c r="G2473" s="311">
        <v>3709054</v>
      </c>
      <c r="H2473" s="311" t="s">
        <v>85</v>
      </c>
    </row>
    <row r="2474" spans="2:8">
      <c r="B2474" s="293">
        <v>42053</v>
      </c>
      <c r="C2474" s="311" t="s">
        <v>5641</v>
      </c>
      <c r="D2474" s="311" t="s">
        <v>3377</v>
      </c>
      <c r="E2474" s="311" t="s">
        <v>5366</v>
      </c>
      <c r="F2474" s="311" t="s">
        <v>5636</v>
      </c>
      <c r="G2474" s="311">
        <v>4976054</v>
      </c>
      <c r="H2474" s="311" t="s">
        <v>85</v>
      </c>
    </row>
    <row r="2475" spans="2:8">
      <c r="B2475" s="293">
        <v>42051</v>
      </c>
      <c r="C2475" s="311" t="s">
        <v>5642</v>
      </c>
      <c r="D2475" s="311" t="s">
        <v>3866</v>
      </c>
      <c r="E2475" s="311" t="s">
        <v>5642</v>
      </c>
      <c r="F2475" s="311" t="s">
        <v>5609</v>
      </c>
      <c r="G2475" s="311">
        <v>1945558</v>
      </c>
      <c r="H2475" s="311" t="s">
        <v>85</v>
      </c>
    </row>
    <row r="2476" spans="2:8">
      <c r="B2476" s="293">
        <v>42048</v>
      </c>
      <c r="C2476" s="311" t="s">
        <v>5643</v>
      </c>
      <c r="D2476" s="311" t="s">
        <v>5644</v>
      </c>
      <c r="E2476" s="311" t="s">
        <v>5645</v>
      </c>
      <c r="F2476" s="311" t="s">
        <v>5233</v>
      </c>
      <c r="G2476" s="311">
        <v>3614205</v>
      </c>
      <c r="H2476" s="311" t="s">
        <v>85</v>
      </c>
    </row>
    <row r="2477" spans="2:8">
      <c r="B2477" s="293">
        <v>42047</v>
      </c>
      <c r="C2477" s="311" t="s">
        <v>3579</v>
      </c>
      <c r="D2477" s="311" t="s">
        <v>5331</v>
      </c>
      <c r="E2477" s="311" t="s">
        <v>5562</v>
      </c>
      <c r="F2477" s="311" t="s">
        <v>5643</v>
      </c>
      <c r="G2477" s="311">
        <v>5162803</v>
      </c>
      <c r="H2477" s="311" t="s">
        <v>85</v>
      </c>
    </row>
    <row r="2478" spans="2:8">
      <c r="B2478" s="293">
        <v>42046</v>
      </c>
      <c r="C2478" s="311" t="s">
        <v>5418</v>
      </c>
      <c r="D2478" s="311" t="s">
        <v>5646</v>
      </c>
      <c r="E2478" s="311" t="s">
        <v>5423</v>
      </c>
      <c r="F2478" s="311" t="s">
        <v>5228</v>
      </c>
      <c r="G2478" s="311">
        <v>3522442</v>
      </c>
      <c r="H2478" s="311" t="s">
        <v>85</v>
      </c>
    </row>
    <row r="2479" spans="2:8">
      <c r="B2479" s="293">
        <v>42045</v>
      </c>
      <c r="C2479" s="311" t="s">
        <v>5519</v>
      </c>
      <c r="D2479" s="311" t="s">
        <v>5361</v>
      </c>
      <c r="E2479" s="311" t="s">
        <v>3610</v>
      </c>
      <c r="F2479" s="311" t="s">
        <v>5647</v>
      </c>
      <c r="G2479" s="311">
        <v>4506774</v>
      </c>
      <c r="H2479" s="311" t="s">
        <v>85</v>
      </c>
    </row>
    <row r="2480" spans="2:8">
      <c r="B2480" s="293">
        <v>42044</v>
      </c>
      <c r="C2480" s="311" t="s">
        <v>5558</v>
      </c>
      <c r="D2480" s="311" t="s">
        <v>3394</v>
      </c>
      <c r="E2480" s="311" t="s">
        <v>3340</v>
      </c>
      <c r="F2480" s="311" t="s">
        <v>5556</v>
      </c>
      <c r="G2480" s="311">
        <v>3114468</v>
      </c>
      <c r="H2480" s="311" t="s">
        <v>85</v>
      </c>
    </row>
    <row r="2481" spans="2:8">
      <c r="B2481" s="293">
        <v>42041</v>
      </c>
      <c r="C2481" s="311" t="s">
        <v>5228</v>
      </c>
      <c r="D2481" s="311" t="s">
        <v>5555</v>
      </c>
      <c r="E2481" s="311" t="s">
        <v>5542</v>
      </c>
      <c r="F2481" s="311" t="s">
        <v>5216</v>
      </c>
      <c r="G2481" s="311">
        <v>5976495</v>
      </c>
      <c r="H2481" s="311" t="s">
        <v>85</v>
      </c>
    </row>
    <row r="2482" spans="2:8">
      <c r="B2482" s="293">
        <v>42040</v>
      </c>
      <c r="C2482" s="311" t="s">
        <v>5642</v>
      </c>
      <c r="D2482" s="311" t="s">
        <v>5577</v>
      </c>
      <c r="E2482" s="311" t="s">
        <v>5568</v>
      </c>
      <c r="F2482" s="311" t="s">
        <v>5228</v>
      </c>
      <c r="G2482" s="311">
        <v>6143088</v>
      </c>
      <c r="H2482" s="311" t="s">
        <v>85</v>
      </c>
    </row>
    <row r="2483" spans="2:8">
      <c r="B2483" s="310">
        <v>42039</v>
      </c>
      <c r="C2483" s="312" t="s">
        <v>5648</v>
      </c>
      <c r="D2483" s="312" t="s">
        <v>3374</v>
      </c>
      <c r="E2483" s="312" t="s">
        <v>5377</v>
      </c>
      <c r="F2483" s="312" t="s">
        <v>5649</v>
      </c>
      <c r="G2483" s="312">
        <v>4036543</v>
      </c>
      <c r="H2483" s="312" t="s">
        <v>5650</v>
      </c>
    </row>
    <row r="2484" spans="2:8">
      <c r="B2484" s="293">
        <v>42038</v>
      </c>
      <c r="C2484" s="311" t="s">
        <v>5651</v>
      </c>
      <c r="D2484" s="311" t="s">
        <v>5652</v>
      </c>
      <c r="E2484" s="311" t="s">
        <v>5567</v>
      </c>
      <c r="F2484" s="311" t="s">
        <v>5233</v>
      </c>
      <c r="G2484" s="311">
        <v>7781553</v>
      </c>
      <c r="H2484" s="311" t="s">
        <v>85</v>
      </c>
    </row>
    <row r="2485" spans="2:8">
      <c r="B2485" s="293">
        <v>42037</v>
      </c>
      <c r="C2485" s="311" t="s">
        <v>5644</v>
      </c>
      <c r="D2485" s="311" t="s">
        <v>5644</v>
      </c>
      <c r="E2485" s="311" t="s">
        <v>5653</v>
      </c>
      <c r="F2485" s="311" t="s">
        <v>5654</v>
      </c>
      <c r="G2485" s="311">
        <v>10364854</v>
      </c>
      <c r="H2485" s="311" t="s">
        <v>85</v>
      </c>
    </row>
    <row r="2486" spans="2:8">
      <c r="B2486" s="293">
        <v>42034</v>
      </c>
      <c r="C2486" s="311" t="s">
        <v>5655</v>
      </c>
      <c r="D2486" s="311" t="s">
        <v>5247</v>
      </c>
      <c r="E2486" s="311" t="s">
        <v>5656</v>
      </c>
      <c r="F2486" s="311" t="s">
        <v>5657</v>
      </c>
      <c r="G2486" s="311">
        <v>22309884</v>
      </c>
      <c r="H2486" s="311" t="s">
        <v>85</v>
      </c>
    </row>
    <row r="2487" spans="2:8">
      <c r="B2487" s="293">
        <v>42033</v>
      </c>
      <c r="C2487" s="311" t="s">
        <v>5212</v>
      </c>
      <c r="D2487" s="311" t="s">
        <v>5212</v>
      </c>
      <c r="E2487" s="311" t="s">
        <v>5658</v>
      </c>
      <c r="F2487" s="311" t="s">
        <v>5659</v>
      </c>
      <c r="G2487" s="311">
        <v>17553748</v>
      </c>
      <c r="H2487" s="311" t="s">
        <v>85</v>
      </c>
    </row>
    <row r="2488" spans="2:8">
      <c r="B2488" s="293">
        <v>42032</v>
      </c>
      <c r="C2488" s="311" t="s">
        <v>5660</v>
      </c>
      <c r="D2488" s="311" t="s">
        <v>5661</v>
      </c>
      <c r="E2488" s="311" t="s">
        <v>5653</v>
      </c>
      <c r="F2488" s="311" t="s">
        <v>5643</v>
      </c>
      <c r="G2488" s="311">
        <v>6764469</v>
      </c>
      <c r="H2488" s="311" t="s">
        <v>85</v>
      </c>
    </row>
    <row r="2489" spans="2:8">
      <c r="B2489" s="293">
        <v>42031</v>
      </c>
      <c r="C2489" s="311" t="s">
        <v>5225</v>
      </c>
      <c r="D2489" s="311" t="s">
        <v>5608</v>
      </c>
      <c r="E2489" s="311" t="s">
        <v>5662</v>
      </c>
      <c r="F2489" s="311" t="s">
        <v>5570</v>
      </c>
      <c r="G2489" s="311">
        <v>17981989</v>
      </c>
      <c r="H2489" s="311" t="s">
        <v>85</v>
      </c>
    </row>
    <row r="2490" spans="2:8">
      <c r="B2490" s="293">
        <v>42027</v>
      </c>
      <c r="C2490" s="311" t="s">
        <v>5663</v>
      </c>
      <c r="D2490" s="311" t="s">
        <v>5664</v>
      </c>
      <c r="E2490" s="311" t="s">
        <v>5665</v>
      </c>
      <c r="F2490" s="311" t="s">
        <v>3707</v>
      </c>
      <c r="G2490" s="311">
        <v>9045246</v>
      </c>
      <c r="H2490" s="311" t="s">
        <v>85</v>
      </c>
    </row>
    <row r="2491" spans="2:8">
      <c r="B2491" s="293">
        <v>42026</v>
      </c>
      <c r="C2491" s="311" t="s">
        <v>5666</v>
      </c>
      <c r="D2491" s="311" t="s">
        <v>5608</v>
      </c>
      <c r="E2491" s="311" t="s">
        <v>5234</v>
      </c>
      <c r="F2491" s="311" t="s">
        <v>5667</v>
      </c>
      <c r="G2491" s="311">
        <v>6729064</v>
      </c>
      <c r="H2491" s="311" t="s">
        <v>85</v>
      </c>
    </row>
    <row r="2492" spans="2:8">
      <c r="B2492" s="293">
        <v>42025</v>
      </c>
      <c r="C2492" s="311" t="s">
        <v>5574</v>
      </c>
      <c r="D2492" s="311" t="s">
        <v>5668</v>
      </c>
      <c r="E2492" s="311" t="s">
        <v>5669</v>
      </c>
      <c r="F2492" s="311" t="s">
        <v>5666</v>
      </c>
      <c r="G2492" s="311">
        <v>6947634</v>
      </c>
      <c r="H2492" s="311" t="s">
        <v>85</v>
      </c>
    </row>
    <row r="2493" spans="2:8">
      <c r="B2493" s="293">
        <v>42024</v>
      </c>
      <c r="C2493" s="311" t="s">
        <v>5572</v>
      </c>
      <c r="D2493" s="311" t="s">
        <v>5666</v>
      </c>
      <c r="E2493" s="311" t="s">
        <v>5656</v>
      </c>
      <c r="F2493" s="311" t="s">
        <v>5643</v>
      </c>
      <c r="G2493" s="311">
        <v>6449028</v>
      </c>
      <c r="H2493" s="311" t="s">
        <v>85</v>
      </c>
    </row>
    <row r="2494" spans="2:8">
      <c r="B2494" s="293">
        <v>42023</v>
      </c>
      <c r="C2494" s="311" t="s">
        <v>5670</v>
      </c>
      <c r="D2494" s="311" t="s">
        <v>5671</v>
      </c>
      <c r="E2494" s="311" t="s">
        <v>5205</v>
      </c>
      <c r="F2494" s="311" t="s">
        <v>5672</v>
      </c>
      <c r="G2494" s="311">
        <v>5186906</v>
      </c>
      <c r="H2494" s="311" t="s">
        <v>85</v>
      </c>
    </row>
    <row r="2495" spans="2:8">
      <c r="B2495" s="293">
        <v>42020</v>
      </c>
      <c r="C2495" s="311" t="s">
        <v>5386</v>
      </c>
      <c r="D2495" s="311" t="s">
        <v>3422</v>
      </c>
      <c r="E2495" s="311" t="s">
        <v>5388</v>
      </c>
      <c r="F2495" s="311" t="s">
        <v>3437</v>
      </c>
      <c r="G2495" s="311">
        <v>6225934</v>
      </c>
      <c r="H2495" s="311" t="s">
        <v>85</v>
      </c>
    </row>
    <row r="2496" spans="2:8">
      <c r="B2496" s="293">
        <v>42019</v>
      </c>
      <c r="C2496" s="311" t="s">
        <v>5205</v>
      </c>
      <c r="D2496" s="311" t="s">
        <v>5673</v>
      </c>
      <c r="E2496" s="311" t="s">
        <v>3781</v>
      </c>
      <c r="F2496" s="311" t="s">
        <v>3426</v>
      </c>
      <c r="G2496" s="311">
        <v>7016253</v>
      </c>
      <c r="H2496" s="311" t="s">
        <v>85</v>
      </c>
    </row>
    <row r="2497" spans="2:8">
      <c r="B2497" s="293">
        <v>42018</v>
      </c>
      <c r="C2497" s="311" t="s">
        <v>5674</v>
      </c>
      <c r="D2497" s="311" t="s">
        <v>5675</v>
      </c>
      <c r="E2497" s="311" t="s">
        <v>3739</v>
      </c>
      <c r="F2497" s="311" t="s">
        <v>5676</v>
      </c>
      <c r="G2497" s="311">
        <v>2736211</v>
      </c>
      <c r="H2497" s="311" t="s">
        <v>85</v>
      </c>
    </row>
    <row r="2498" spans="2:8">
      <c r="B2498" s="293">
        <v>42017</v>
      </c>
      <c r="C2498" s="311" t="s">
        <v>5354</v>
      </c>
      <c r="D2498" s="311" t="s">
        <v>5677</v>
      </c>
      <c r="E2498" s="311" t="s">
        <v>3589</v>
      </c>
      <c r="F2498" s="311" t="s">
        <v>5678</v>
      </c>
      <c r="G2498" s="311">
        <v>4515434</v>
      </c>
      <c r="H2498" s="311" t="s">
        <v>85</v>
      </c>
    </row>
    <row r="2499" spans="2:8">
      <c r="B2499" s="293">
        <v>42016</v>
      </c>
      <c r="C2499" s="311" t="s">
        <v>3584</v>
      </c>
      <c r="D2499" s="311" t="s">
        <v>5238</v>
      </c>
      <c r="E2499" s="311" t="s">
        <v>5428</v>
      </c>
      <c r="F2499" s="311" t="s">
        <v>5679</v>
      </c>
      <c r="G2499" s="311">
        <v>3190536</v>
      </c>
      <c r="H2499" s="311" t="s">
        <v>85</v>
      </c>
    </row>
    <row r="2500" spans="2:8">
      <c r="B2500" s="293">
        <v>42013</v>
      </c>
      <c r="C2500" s="311" t="s">
        <v>5680</v>
      </c>
      <c r="D2500" s="311" t="s">
        <v>5226</v>
      </c>
      <c r="E2500" s="311" t="s">
        <v>5681</v>
      </c>
      <c r="F2500" s="311" t="s">
        <v>5675</v>
      </c>
      <c r="G2500" s="311">
        <v>3778993</v>
      </c>
      <c r="H2500" s="311" t="s">
        <v>85</v>
      </c>
    </row>
    <row r="2501" spans="2:8">
      <c r="B2501" s="293">
        <v>42012</v>
      </c>
      <c r="C2501" s="311" t="s">
        <v>5682</v>
      </c>
      <c r="D2501" s="311" t="s">
        <v>5683</v>
      </c>
      <c r="E2501" s="311" t="s">
        <v>5684</v>
      </c>
      <c r="F2501" s="311" t="s">
        <v>5661</v>
      </c>
      <c r="G2501" s="311">
        <v>7564225</v>
      </c>
      <c r="H2501" s="311" t="s">
        <v>85</v>
      </c>
    </row>
    <row r="2502" spans="2:8">
      <c r="B2502" s="293">
        <v>42011</v>
      </c>
      <c r="C2502" s="311" t="s">
        <v>3731</v>
      </c>
      <c r="D2502" s="311" t="s">
        <v>5660</v>
      </c>
      <c r="E2502" s="311" t="s">
        <v>5234</v>
      </c>
      <c r="F2502" s="311" t="s">
        <v>5236</v>
      </c>
      <c r="G2502" s="311">
        <v>5848555</v>
      </c>
      <c r="H2502" s="311" t="s">
        <v>85</v>
      </c>
    </row>
    <row r="2503" spans="2:8">
      <c r="B2503" s="293">
        <v>42010</v>
      </c>
      <c r="C2503" s="311" t="s">
        <v>5666</v>
      </c>
      <c r="D2503" s="311" t="s">
        <v>5685</v>
      </c>
      <c r="E2503" s="311" t="s">
        <v>3701</v>
      </c>
      <c r="F2503" s="311" t="s">
        <v>3426</v>
      </c>
      <c r="G2503" s="311">
        <v>5923512</v>
      </c>
      <c r="H2503" s="311" t="s">
        <v>85</v>
      </c>
    </row>
    <row r="2504" spans="2:8">
      <c r="B2504" s="293">
        <v>42009</v>
      </c>
      <c r="C2504" s="311" t="s">
        <v>3429</v>
      </c>
      <c r="D2504" s="311" t="s">
        <v>5686</v>
      </c>
      <c r="E2504" s="311" t="s">
        <v>5687</v>
      </c>
      <c r="F2504" s="311" t="s">
        <v>5233</v>
      </c>
      <c r="G2504" s="311">
        <v>2197057</v>
      </c>
      <c r="H2504" s="311" t="s">
        <v>85</v>
      </c>
    </row>
    <row r="2505" spans="2:8">
      <c r="B2505" s="293">
        <v>42006</v>
      </c>
      <c r="C2505" s="311" t="s">
        <v>5225</v>
      </c>
      <c r="D2505" s="311" t="s">
        <v>3371</v>
      </c>
      <c r="E2505" s="311" t="s">
        <v>5225</v>
      </c>
      <c r="F2505" s="311" t="s">
        <v>3319</v>
      </c>
      <c r="G2505" s="311">
        <v>2383093</v>
      </c>
      <c r="H2505" s="311" t="s">
        <v>85</v>
      </c>
    </row>
    <row r="2506" spans="2:8">
      <c r="B2506" s="293">
        <v>42005</v>
      </c>
      <c r="C2506" s="311" t="s">
        <v>5248</v>
      </c>
      <c r="D2506" s="311" t="s">
        <v>3373</v>
      </c>
      <c r="E2506" s="311" t="s">
        <v>5656</v>
      </c>
      <c r="F2506" s="311" t="s">
        <v>5651</v>
      </c>
      <c r="G2506" s="311">
        <v>1478980</v>
      </c>
      <c r="H2506" s="311" t="s">
        <v>85</v>
      </c>
    </row>
    <row r="2507" spans="2:8">
      <c r="B2507" s="293">
        <v>42004</v>
      </c>
      <c r="C2507" s="311" t="s">
        <v>5688</v>
      </c>
      <c r="D2507" s="311" t="s">
        <v>3374</v>
      </c>
      <c r="E2507" s="311" t="s">
        <v>3425</v>
      </c>
      <c r="F2507" s="311" t="s">
        <v>5233</v>
      </c>
      <c r="G2507" s="311">
        <v>4589858</v>
      </c>
      <c r="H2507" s="311" t="s">
        <v>85</v>
      </c>
    </row>
    <row r="2508" spans="2:8">
      <c r="B2508" s="293">
        <v>42003</v>
      </c>
      <c r="C2508" s="311" t="s">
        <v>5675</v>
      </c>
      <c r="D2508" s="311" t="s">
        <v>3346</v>
      </c>
      <c r="E2508" s="311" t="s">
        <v>5205</v>
      </c>
      <c r="F2508" s="311" t="s">
        <v>5688</v>
      </c>
      <c r="G2508" s="311">
        <v>2466861</v>
      </c>
      <c r="H2508" s="311" t="s">
        <v>85</v>
      </c>
    </row>
    <row r="2509" spans="2:8">
      <c r="B2509" s="293">
        <v>42002</v>
      </c>
      <c r="C2509" s="311" t="s">
        <v>5234</v>
      </c>
      <c r="D2509" s="311" t="s">
        <v>5384</v>
      </c>
      <c r="E2509" s="311" t="s">
        <v>5234</v>
      </c>
      <c r="F2509" s="311" t="s">
        <v>5689</v>
      </c>
      <c r="G2509" s="311">
        <v>2363034</v>
      </c>
      <c r="H2509" s="311" t="s">
        <v>85</v>
      </c>
    </row>
    <row r="2510" spans="2:8">
      <c r="B2510" s="293">
        <v>41999</v>
      </c>
      <c r="C2510" s="311" t="s">
        <v>3744</v>
      </c>
      <c r="D2510" s="311" t="s">
        <v>5665</v>
      </c>
      <c r="E2510" s="311" t="s">
        <v>3701</v>
      </c>
      <c r="F2510" s="311" t="s">
        <v>3783</v>
      </c>
      <c r="G2510" s="311">
        <v>2238376</v>
      </c>
      <c r="H2510" s="311" t="s">
        <v>85</v>
      </c>
    </row>
    <row r="2511" spans="2:8">
      <c r="B2511" s="293">
        <v>41997</v>
      </c>
      <c r="C2511" s="311" t="s">
        <v>5666</v>
      </c>
      <c r="D2511" s="311" t="s">
        <v>5200</v>
      </c>
      <c r="E2511" s="311" t="s">
        <v>5690</v>
      </c>
      <c r="F2511" s="311" t="s">
        <v>5234</v>
      </c>
      <c r="G2511" s="311">
        <v>13971313</v>
      </c>
      <c r="H2511" s="311" t="s">
        <v>85</v>
      </c>
    </row>
    <row r="2512" spans="2:8">
      <c r="B2512" s="293">
        <v>41996</v>
      </c>
      <c r="C2512" s="311" t="s">
        <v>5674</v>
      </c>
      <c r="D2512" s="311" t="s">
        <v>5577</v>
      </c>
      <c r="E2512" s="311" t="s">
        <v>5691</v>
      </c>
      <c r="F2512" s="311" t="s">
        <v>5642</v>
      </c>
      <c r="G2512" s="311">
        <v>8724402</v>
      </c>
      <c r="H2512" s="311" t="s">
        <v>85</v>
      </c>
    </row>
    <row r="2513" spans="2:8">
      <c r="B2513" s="293">
        <v>41995</v>
      </c>
      <c r="C2513" s="311" t="s">
        <v>3606</v>
      </c>
      <c r="D2513" s="311" t="s">
        <v>5667</v>
      </c>
      <c r="E2513" s="311" t="s">
        <v>3700</v>
      </c>
      <c r="F2513" s="311" t="s">
        <v>5692</v>
      </c>
      <c r="G2513" s="311">
        <v>11170360</v>
      </c>
      <c r="H2513" s="311" t="s">
        <v>85</v>
      </c>
    </row>
    <row r="2514" spans="2:8">
      <c r="B2514" s="293">
        <v>41992</v>
      </c>
      <c r="C2514" s="311" t="s">
        <v>5517</v>
      </c>
      <c r="D2514" s="311" t="s">
        <v>3732</v>
      </c>
      <c r="E2514" s="311" t="s">
        <v>3457</v>
      </c>
      <c r="F2514" s="311" t="s">
        <v>5693</v>
      </c>
      <c r="G2514" s="311">
        <v>6249310</v>
      </c>
      <c r="H2514" s="311" t="s">
        <v>85</v>
      </c>
    </row>
    <row r="2515" spans="2:8">
      <c r="B2515" s="293">
        <v>41991</v>
      </c>
      <c r="C2515" s="311" t="s">
        <v>5694</v>
      </c>
      <c r="D2515" s="311" t="s">
        <v>5408</v>
      </c>
      <c r="E2515" s="311" t="s">
        <v>3776</v>
      </c>
      <c r="F2515" s="311" t="s">
        <v>5695</v>
      </c>
      <c r="G2515" s="311">
        <v>11566800</v>
      </c>
      <c r="H2515" s="311" t="s">
        <v>85</v>
      </c>
    </row>
    <row r="2516" spans="2:8">
      <c r="B2516" s="293">
        <v>41990</v>
      </c>
      <c r="C2516" s="311" t="s">
        <v>3767</v>
      </c>
      <c r="D2516" s="311" t="s">
        <v>5696</v>
      </c>
      <c r="E2516" s="311" t="s">
        <v>5697</v>
      </c>
      <c r="F2516" s="311" t="s">
        <v>5698</v>
      </c>
      <c r="G2516" s="311">
        <v>6434833</v>
      </c>
      <c r="H2516" s="311" t="s">
        <v>85</v>
      </c>
    </row>
    <row r="2517" spans="2:8">
      <c r="B2517" s="293">
        <v>41989</v>
      </c>
      <c r="C2517" s="311" t="s">
        <v>5699</v>
      </c>
      <c r="D2517" s="311" t="s">
        <v>5695</v>
      </c>
      <c r="E2517" s="311" t="s">
        <v>5700</v>
      </c>
      <c r="F2517" s="311" t="s">
        <v>3475</v>
      </c>
      <c r="G2517" s="311">
        <v>12018054</v>
      </c>
      <c r="H2517" s="311" t="s">
        <v>85</v>
      </c>
    </row>
    <row r="2518" spans="2:8">
      <c r="B2518" s="293">
        <v>41988</v>
      </c>
      <c r="C2518" s="311" t="s">
        <v>5701</v>
      </c>
      <c r="D2518" s="311" t="s">
        <v>5513</v>
      </c>
      <c r="E2518" s="311" t="s">
        <v>3553</v>
      </c>
      <c r="F2518" s="311" t="s">
        <v>3549</v>
      </c>
      <c r="G2518" s="311">
        <v>13114453</v>
      </c>
      <c r="H2518" s="311" t="s">
        <v>85</v>
      </c>
    </row>
    <row r="2519" spans="2:8">
      <c r="B2519" s="293">
        <v>41985</v>
      </c>
      <c r="C2519" s="311" t="s">
        <v>5702</v>
      </c>
      <c r="D2519" s="311" t="s">
        <v>5702</v>
      </c>
      <c r="E2519" s="311" t="s">
        <v>3717</v>
      </c>
      <c r="F2519" s="311" t="s">
        <v>5695</v>
      </c>
      <c r="G2519" s="311">
        <v>4555370</v>
      </c>
      <c r="H2519" s="311" t="s">
        <v>85</v>
      </c>
    </row>
    <row r="2520" spans="2:8">
      <c r="B2520" s="293">
        <v>41984</v>
      </c>
      <c r="C2520" s="311" t="s">
        <v>3454</v>
      </c>
      <c r="D2520" s="311" t="s">
        <v>3454</v>
      </c>
      <c r="E2520" s="311" t="s">
        <v>3722</v>
      </c>
      <c r="F2520" s="311" t="s">
        <v>5277</v>
      </c>
      <c r="G2520" s="311">
        <v>4008484</v>
      </c>
      <c r="H2520" s="311" t="s">
        <v>85</v>
      </c>
    </row>
    <row r="2521" spans="2:8">
      <c r="B2521" s="293">
        <v>41983</v>
      </c>
      <c r="C2521" s="311" t="s">
        <v>5530</v>
      </c>
      <c r="D2521" s="311" t="s">
        <v>3732</v>
      </c>
      <c r="E2521" s="311" t="s">
        <v>5395</v>
      </c>
      <c r="F2521" s="311" t="s">
        <v>5703</v>
      </c>
      <c r="G2521" s="311">
        <v>4026793</v>
      </c>
      <c r="H2521" s="311" t="s">
        <v>85</v>
      </c>
    </row>
    <row r="2522" spans="2:8">
      <c r="B2522" s="293">
        <v>41982</v>
      </c>
      <c r="C2522" s="311" t="s">
        <v>5704</v>
      </c>
      <c r="D2522" s="311" t="s">
        <v>5704</v>
      </c>
      <c r="E2522" s="311" t="s">
        <v>5702</v>
      </c>
      <c r="F2522" s="311" t="s">
        <v>5565</v>
      </c>
      <c r="G2522" s="311">
        <v>5846587</v>
      </c>
      <c r="H2522" s="311" t="s">
        <v>85</v>
      </c>
    </row>
    <row r="2523" spans="2:8">
      <c r="B2523" s="293">
        <v>41981</v>
      </c>
      <c r="C2523" s="311" t="s">
        <v>3425</v>
      </c>
      <c r="D2523" s="311" t="s">
        <v>5669</v>
      </c>
      <c r="E2523" s="311" t="s">
        <v>5705</v>
      </c>
      <c r="F2523" s="311" t="s">
        <v>5706</v>
      </c>
      <c r="G2523" s="311">
        <v>3148736</v>
      </c>
      <c r="H2523" s="311" t="s">
        <v>85</v>
      </c>
    </row>
    <row r="2524" spans="2:8">
      <c r="B2524" s="293">
        <v>41978</v>
      </c>
      <c r="C2524" s="311" t="s">
        <v>3316</v>
      </c>
      <c r="D2524" s="311" t="s">
        <v>5567</v>
      </c>
      <c r="E2524" s="311" t="s">
        <v>5707</v>
      </c>
      <c r="F2524" s="311" t="s">
        <v>3425</v>
      </c>
      <c r="G2524" s="311">
        <v>15389958</v>
      </c>
      <c r="H2524" s="311" t="s">
        <v>85</v>
      </c>
    </row>
    <row r="2525" spans="2:8">
      <c r="B2525" s="293">
        <v>41977</v>
      </c>
      <c r="C2525" s="311" t="s">
        <v>3583</v>
      </c>
      <c r="D2525" s="311" t="s">
        <v>5608</v>
      </c>
      <c r="E2525" s="311" t="s">
        <v>5238</v>
      </c>
      <c r="F2525" s="311" t="s">
        <v>5654</v>
      </c>
      <c r="G2525" s="311">
        <v>2677798</v>
      </c>
      <c r="H2525" s="311" t="s">
        <v>85</v>
      </c>
    </row>
    <row r="2526" spans="2:8">
      <c r="B2526" s="293">
        <v>41976</v>
      </c>
      <c r="C2526" s="311" t="s">
        <v>5665</v>
      </c>
      <c r="D2526" s="311" t="s">
        <v>5657</v>
      </c>
      <c r="E2526" s="311" t="s">
        <v>5665</v>
      </c>
      <c r="F2526" s="311" t="s">
        <v>5570</v>
      </c>
      <c r="G2526" s="311">
        <v>3013027</v>
      </c>
      <c r="H2526" s="311" t="s">
        <v>85</v>
      </c>
    </row>
    <row r="2527" spans="2:8">
      <c r="B2527" s="293">
        <v>41975</v>
      </c>
      <c r="C2527" s="311" t="s">
        <v>5667</v>
      </c>
      <c r="D2527" s="311" t="s">
        <v>3422</v>
      </c>
      <c r="E2527" s="311" t="s">
        <v>5689</v>
      </c>
      <c r="F2527" s="311" t="s">
        <v>5665</v>
      </c>
      <c r="G2527" s="311">
        <v>1309962</v>
      </c>
      <c r="H2527" s="311" t="s">
        <v>85</v>
      </c>
    </row>
    <row r="2528" spans="2:8">
      <c r="B2528" s="293">
        <v>41974</v>
      </c>
      <c r="C2528" s="311" t="s">
        <v>5656</v>
      </c>
      <c r="D2528" s="311" t="s">
        <v>3415</v>
      </c>
      <c r="E2528" s="311" t="s">
        <v>3586</v>
      </c>
      <c r="F2528" s="311" t="s">
        <v>3433</v>
      </c>
      <c r="G2528" s="311">
        <v>4072693</v>
      </c>
      <c r="H2528" s="311" t="s">
        <v>85</v>
      </c>
    </row>
    <row r="2529" spans="2:8">
      <c r="B2529" s="293">
        <v>41971</v>
      </c>
      <c r="C2529" s="311" t="s">
        <v>5708</v>
      </c>
      <c r="D2529" s="311" t="s">
        <v>5574</v>
      </c>
      <c r="E2529" s="311" t="s">
        <v>5709</v>
      </c>
      <c r="F2529" s="311" t="s">
        <v>5212</v>
      </c>
      <c r="G2529" s="311">
        <v>9783045</v>
      </c>
      <c r="H2529" s="311" t="s">
        <v>85</v>
      </c>
    </row>
    <row r="2530" spans="2:8">
      <c r="B2530" s="293">
        <v>41970</v>
      </c>
      <c r="C2530" s="311" t="s">
        <v>5710</v>
      </c>
      <c r="D2530" s="311" t="s">
        <v>5642</v>
      </c>
      <c r="E2530" s="311" t="s">
        <v>5709</v>
      </c>
      <c r="F2530" s="311" t="s">
        <v>5232</v>
      </c>
      <c r="G2530" s="311">
        <v>4327850</v>
      </c>
      <c r="H2530" s="311" t="s">
        <v>85</v>
      </c>
    </row>
    <row r="2531" spans="2:8">
      <c r="B2531" s="293">
        <v>41969</v>
      </c>
      <c r="C2531" s="311" t="s">
        <v>5689</v>
      </c>
      <c r="D2531" s="311" t="s">
        <v>3346</v>
      </c>
      <c r="E2531" s="311" t="s">
        <v>5679</v>
      </c>
      <c r="F2531" s="311" t="s">
        <v>3422</v>
      </c>
      <c r="G2531" s="311">
        <v>8072104</v>
      </c>
      <c r="H2531" s="311" t="s">
        <v>85</v>
      </c>
    </row>
    <row r="2532" spans="2:8">
      <c r="B2532" s="293">
        <v>41968</v>
      </c>
      <c r="C2532" s="311" t="s">
        <v>5200</v>
      </c>
      <c r="D2532" s="311" t="s">
        <v>5200</v>
      </c>
      <c r="E2532" s="311" t="s">
        <v>5711</v>
      </c>
      <c r="F2532" s="311" t="s">
        <v>3433</v>
      </c>
      <c r="G2532" s="311">
        <v>13297497</v>
      </c>
      <c r="H2532" s="311" t="s">
        <v>85</v>
      </c>
    </row>
    <row r="2533" spans="2:8">
      <c r="B2533" s="293">
        <v>41967</v>
      </c>
      <c r="C2533" s="311" t="s">
        <v>5710</v>
      </c>
      <c r="D2533" s="311" t="s">
        <v>5657</v>
      </c>
      <c r="E2533" s="311" t="s">
        <v>5710</v>
      </c>
      <c r="F2533" s="311" t="s">
        <v>5687</v>
      </c>
      <c r="G2533" s="311">
        <v>3173155</v>
      </c>
      <c r="H2533" s="311" t="s">
        <v>85</v>
      </c>
    </row>
    <row r="2534" spans="2:8">
      <c r="B2534" s="293">
        <v>41964</v>
      </c>
      <c r="C2534" s="311" t="s">
        <v>5671</v>
      </c>
      <c r="D2534" s="311" t="s">
        <v>5248</v>
      </c>
      <c r="E2534" s="311" t="s">
        <v>5710</v>
      </c>
      <c r="F2534" s="311" t="s">
        <v>5204</v>
      </c>
      <c r="G2534" s="311">
        <v>6864394</v>
      </c>
      <c r="H2534" s="311" t="s">
        <v>85</v>
      </c>
    </row>
    <row r="2535" spans="2:8">
      <c r="B2535" s="293">
        <v>41963</v>
      </c>
      <c r="C2535" s="311" t="s">
        <v>5712</v>
      </c>
      <c r="D2535" s="311" t="s">
        <v>5712</v>
      </c>
      <c r="E2535" s="311" t="s">
        <v>5238</v>
      </c>
      <c r="F2535" s="311" t="s">
        <v>5225</v>
      </c>
      <c r="G2535" s="311">
        <v>4545574</v>
      </c>
      <c r="H2535" s="311" t="s">
        <v>85</v>
      </c>
    </row>
    <row r="2536" spans="2:8">
      <c r="B2536" s="293">
        <v>41962</v>
      </c>
      <c r="C2536" s="311" t="s">
        <v>5713</v>
      </c>
      <c r="D2536" s="311" t="s">
        <v>5714</v>
      </c>
      <c r="E2536" s="311" t="s">
        <v>5666</v>
      </c>
      <c r="F2536" s="311" t="s">
        <v>5248</v>
      </c>
      <c r="G2536" s="311">
        <v>5766080</v>
      </c>
      <c r="H2536" s="311" t="s">
        <v>85</v>
      </c>
    </row>
    <row r="2537" spans="2:8">
      <c r="B2537" s="293">
        <v>41961</v>
      </c>
      <c r="C2537" s="311" t="s">
        <v>5715</v>
      </c>
      <c r="D2537" s="311" t="s">
        <v>5716</v>
      </c>
      <c r="E2537" s="311" t="s">
        <v>5219</v>
      </c>
      <c r="F2537" s="311" t="s">
        <v>5715</v>
      </c>
      <c r="G2537" s="311">
        <v>13447417</v>
      </c>
      <c r="H2537" s="311" t="s">
        <v>85</v>
      </c>
    </row>
    <row r="2538" spans="2:8">
      <c r="B2538" s="293">
        <v>41960</v>
      </c>
      <c r="C2538" s="311" t="s">
        <v>5671</v>
      </c>
      <c r="D2538" s="311" t="s">
        <v>5717</v>
      </c>
      <c r="E2538" s="311" t="s">
        <v>5225</v>
      </c>
      <c r="F2538" s="311" t="s">
        <v>3383</v>
      </c>
      <c r="G2538" s="311">
        <v>7888070</v>
      </c>
      <c r="H2538" s="311" t="s">
        <v>85</v>
      </c>
    </row>
    <row r="2539" spans="2:8">
      <c r="B2539" s="293">
        <v>41957</v>
      </c>
      <c r="C2539" s="311" t="s">
        <v>5236</v>
      </c>
      <c r="D2539" s="311" t="s">
        <v>5648</v>
      </c>
      <c r="E2539" s="311" t="s">
        <v>5718</v>
      </c>
      <c r="F2539" s="311" t="s">
        <v>3583</v>
      </c>
      <c r="G2539" s="311">
        <v>15135165</v>
      </c>
      <c r="H2539" s="311" t="s">
        <v>85</v>
      </c>
    </row>
    <row r="2540" spans="2:8">
      <c r="B2540" s="293">
        <v>41956</v>
      </c>
      <c r="C2540" s="311" t="s">
        <v>5666</v>
      </c>
      <c r="D2540" s="311" t="s">
        <v>5666</v>
      </c>
      <c r="E2540" s="311" t="s">
        <v>3316</v>
      </c>
      <c r="F2540" s="311" t="s">
        <v>5212</v>
      </c>
      <c r="G2540" s="311">
        <v>4270273</v>
      </c>
      <c r="H2540" s="311" t="s">
        <v>85</v>
      </c>
    </row>
    <row r="2541" spans="2:8">
      <c r="B2541" s="293">
        <v>41955</v>
      </c>
      <c r="C2541" s="311" t="s">
        <v>5604</v>
      </c>
      <c r="D2541" s="311" t="s">
        <v>5369</v>
      </c>
      <c r="E2541" s="311" t="s">
        <v>5688</v>
      </c>
      <c r="F2541" s="311" t="s">
        <v>5664</v>
      </c>
      <c r="G2541" s="311">
        <v>4937146</v>
      </c>
      <c r="H2541" s="311" t="s">
        <v>85</v>
      </c>
    </row>
    <row r="2542" spans="2:8">
      <c r="B2542" s="293">
        <v>41954</v>
      </c>
      <c r="C2542" s="311" t="s">
        <v>5719</v>
      </c>
      <c r="D2542" s="311" t="s">
        <v>5720</v>
      </c>
      <c r="E2542" s="311" t="s">
        <v>3866</v>
      </c>
      <c r="F2542" s="311" t="s">
        <v>5219</v>
      </c>
      <c r="G2542" s="311">
        <v>2340984</v>
      </c>
      <c r="H2542" s="311" t="s">
        <v>85</v>
      </c>
    </row>
    <row r="2543" spans="2:8">
      <c r="B2543" s="293">
        <v>41953</v>
      </c>
      <c r="C2543" s="311" t="s">
        <v>5721</v>
      </c>
      <c r="D2543" s="311" t="s">
        <v>5715</v>
      </c>
      <c r="E2543" s="311" t="s">
        <v>5193</v>
      </c>
      <c r="F2543" s="311" t="s">
        <v>5722</v>
      </c>
      <c r="G2543" s="311">
        <v>3246072</v>
      </c>
      <c r="H2543" s="311" t="s">
        <v>85</v>
      </c>
    </row>
    <row r="2544" spans="2:8">
      <c r="B2544" s="293">
        <v>41950</v>
      </c>
      <c r="C2544" s="311" t="s">
        <v>3371</v>
      </c>
      <c r="D2544" s="311" t="s">
        <v>3372</v>
      </c>
      <c r="E2544" s="311" t="s">
        <v>5723</v>
      </c>
      <c r="F2544" s="311" t="s">
        <v>5644</v>
      </c>
      <c r="G2544" s="311">
        <v>3223794</v>
      </c>
      <c r="H2544" s="311" t="s">
        <v>85</v>
      </c>
    </row>
    <row r="2545" spans="2:8">
      <c r="B2545" s="293">
        <v>41948</v>
      </c>
      <c r="C2545" s="311" t="s">
        <v>5714</v>
      </c>
      <c r="D2545" s="311" t="s">
        <v>5358</v>
      </c>
      <c r="E2545" s="311" t="s">
        <v>5652</v>
      </c>
      <c r="F2545" s="311" t="s">
        <v>5724</v>
      </c>
      <c r="G2545" s="311">
        <v>4020102</v>
      </c>
      <c r="H2545" s="311" t="s">
        <v>85</v>
      </c>
    </row>
    <row r="2546" spans="2:8">
      <c r="B2546" s="293">
        <v>41946</v>
      </c>
      <c r="C2546" s="311" t="s">
        <v>5725</v>
      </c>
      <c r="D2546" s="311" t="s">
        <v>5726</v>
      </c>
      <c r="E2546" s="311" t="s">
        <v>3372</v>
      </c>
      <c r="F2546" s="311" t="s">
        <v>5727</v>
      </c>
      <c r="G2546" s="311">
        <v>4335784</v>
      </c>
      <c r="H2546" s="311" t="s">
        <v>85</v>
      </c>
    </row>
    <row r="2547" spans="2:8">
      <c r="B2547" s="293">
        <v>41943</v>
      </c>
      <c r="C2547" s="311" t="s">
        <v>5719</v>
      </c>
      <c r="D2547" s="311" t="s">
        <v>3878</v>
      </c>
      <c r="E2547" s="311" t="s">
        <v>5369</v>
      </c>
      <c r="F2547" s="311" t="s">
        <v>5185</v>
      </c>
      <c r="G2547" s="311">
        <v>6155059</v>
      </c>
      <c r="H2547" s="311" t="s">
        <v>85</v>
      </c>
    </row>
    <row r="2548" spans="2:8">
      <c r="B2548" s="293">
        <v>41942</v>
      </c>
      <c r="C2548" s="311" t="s">
        <v>3854</v>
      </c>
      <c r="D2548" s="311" t="s">
        <v>3419</v>
      </c>
      <c r="E2548" s="311" t="s">
        <v>5724</v>
      </c>
      <c r="F2548" s="311" t="s">
        <v>5719</v>
      </c>
      <c r="G2548" s="311">
        <v>7233876</v>
      </c>
      <c r="H2548" s="311" t="s">
        <v>85</v>
      </c>
    </row>
    <row r="2549" spans="2:8">
      <c r="B2549" s="293">
        <v>41941</v>
      </c>
      <c r="C2549" s="311" t="s">
        <v>5728</v>
      </c>
      <c r="D2549" s="311" t="s">
        <v>3347</v>
      </c>
      <c r="E2549" s="311" t="s">
        <v>5226</v>
      </c>
      <c r="F2549" s="311" t="s">
        <v>5369</v>
      </c>
      <c r="G2549" s="311">
        <v>6073100</v>
      </c>
      <c r="H2549" s="311" t="s">
        <v>85</v>
      </c>
    </row>
    <row r="2550" spans="2:8">
      <c r="B2550" s="293">
        <v>41940</v>
      </c>
      <c r="C2550" s="311" t="s">
        <v>5721</v>
      </c>
      <c r="D2550" s="311" t="s">
        <v>3305</v>
      </c>
      <c r="E2550" s="311" t="s">
        <v>5609</v>
      </c>
      <c r="F2550" s="311" t="s">
        <v>3419</v>
      </c>
      <c r="G2550" s="311">
        <v>4233316</v>
      </c>
      <c r="H2550" s="311" t="s">
        <v>85</v>
      </c>
    </row>
    <row r="2551" spans="2:8">
      <c r="B2551" s="293">
        <v>41939</v>
      </c>
      <c r="C2551" s="311" t="s">
        <v>3290</v>
      </c>
      <c r="D2551" s="311" t="s">
        <v>3290</v>
      </c>
      <c r="E2551" s="311" t="s">
        <v>5721</v>
      </c>
      <c r="F2551" s="311" t="s">
        <v>5355</v>
      </c>
      <c r="G2551" s="311">
        <v>3982344</v>
      </c>
      <c r="H2551" s="311" t="s">
        <v>85</v>
      </c>
    </row>
    <row r="2552" spans="2:8">
      <c r="B2552" s="293">
        <v>41934</v>
      </c>
      <c r="C2552" s="311" t="s">
        <v>3289</v>
      </c>
      <c r="D2552" s="311" t="s">
        <v>5729</v>
      </c>
      <c r="E2552" s="311" t="s">
        <v>3857</v>
      </c>
      <c r="F2552" s="311" t="s">
        <v>5730</v>
      </c>
      <c r="G2552" s="311">
        <v>7053908</v>
      </c>
      <c r="H2552" s="311" t="s">
        <v>85</v>
      </c>
    </row>
    <row r="2553" spans="2:8">
      <c r="B2553" s="293">
        <v>41933</v>
      </c>
      <c r="C2553" s="311" t="s">
        <v>5639</v>
      </c>
      <c r="D2553" s="311" t="s">
        <v>3289</v>
      </c>
      <c r="E2553" s="311" t="s">
        <v>5652</v>
      </c>
      <c r="F2553" s="311" t="s">
        <v>5731</v>
      </c>
      <c r="G2553" s="311">
        <v>9211314</v>
      </c>
      <c r="H2553" s="311" t="s">
        <v>85</v>
      </c>
    </row>
    <row r="2554" spans="2:8">
      <c r="B2554" s="293">
        <v>41932</v>
      </c>
      <c r="C2554" s="311" t="s">
        <v>5688</v>
      </c>
      <c r="D2554" s="311" t="s">
        <v>5661</v>
      </c>
      <c r="E2554" s="311" t="s">
        <v>5658</v>
      </c>
      <c r="F2554" s="311" t="s">
        <v>5666</v>
      </c>
      <c r="G2554" s="311">
        <v>4201047</v>
      </c>
      <c r="H2554" s="311" t="s">
        <v>85</v>
      </c>
    </row>
    <row r="2555" spans="2:8">
      <c r="B2555" s="293">
        <v>41929</v>
      </c>
      <c r="C2555" s="311" t="s">
        <v>3744</v>
      </c>
      <c r="D2555" s="311" t="s">
        <v>5708</v>
      </c>
      <c r="E2555" s="311" t="s">
        <v>5351</v>
      </c>
      <c r="F2555" s="311" t="s">
        <v>5384</v>
      </c>
      <c r="G2555" s="311">
        <v>5521873</v>
      </c>
      <c r="H2555" s="311" t="s">
        <v>85</v>
      </c>
    </row>
    <row r="2556" spans="2:8">
      <c r="B2556" s="293">
        <v>41928</v>
      </c>
      <c r="C2556" s="311" t="s">
        <v>5710</v>
      </c>
      <c r="D2556" s="311" t="s">
        <v>5664</v>
      </c>
      <c r="E2556" s="311" t="s">
        <v>5544</v>
      </c>
      <c r="F2556" s="311" t="s">
        <v>3701</v>
      </c>
      <c r="G2556" s="311">
        <v>9212728</v>
      </c>
      <c r="H2556" s="311" t="s">
        <v>85</v>
      </c>
    </row>
    <row r="2557" spans="2:8">
      <c r="B2557" s="293">
        <v>41927</v>
      </c>
      <c r="C2557" s="311" t="s">
        <v>5662</v>
      </c>
      <c r="D2557" s="311" t="s">
        <v>5662</v>
      </c>
      <c r="E2557" s="311" t="s">
        <v>5662</v>
      </c>
      <c r="F2557" s="311" t="s">
        <v>5662</v>
      </c>
      <c r="G2557" s="311">
        <v>0</v>
      </c>
      <c r="H2557" s="311" t="s">
        <v>85</v>
      </c>
    </row>
    <row r="2558" spans="2:8">
      <c r="B2558" s="293">
        <v>41926</v>
      </c>
      <c r="C2558" s="311" t="s">
        <v>5384</v>
      </c>
      <c r="D2558" s="311" t="s">
        <v>3785</v>
      </c>
      <c r="E2558" s="311" t="s">
        <v>3784</v>
      </c>
      <c r="F2558" s="311" t="s">
        <v>5662</v>
      </c>
      <c r="G2558" s="311">
        <v>5801583</v>
      </c>
      <c r="H2558" s="311" t="s">
        <v>85</v>
      </c>
    </row>
    <row r="2559" spans="2:8">
      <c r="B2559" s="293">
        <v>41925</v>
      </c>
      <c r="C2559" s="311" t="s">
        <v>3579</v>
      </c>
      <c r="D2559" s="311" t="s">
        <v>3579</v>
      </c>
      <c r="E2559" s="311" t="s">
        <v>5388</v>
      </c>
      <c r="F2559" s="311" t="s">
        <v>5675</v>
      </c>
      <c r="G2559" s="311">
        <v>6121364</v>
      </c>
      <c r="H2559" s="311" t="s">
        <v>85</v>
      </c>
    </row>
    <row r="2560" spans="2:8">
      <c r="B2560" s="293">
        <v>41922</v>
      </c>
      <c r="C2560" s="311" t="s">
        <v>5654</v>
      </c>
      <c r="D2560" s="311" t="s">
        <v>5732</v>
      </c>
      <c r="E2560" s="311" t="s">
        <v>5733</v>
      </c>
      <c r="F2560" s="311" t="s">
        <v>5708</v>
      </c>
      <c r="G2560" s="311">
        <v>7176824</v>
      </c>
      <c r="H2560" s="311" t="s">
        <v>85</v>
      </c>
    </row>
    <row r="2561" spans="2:8">
      <c r="B2561" s="293">
        <v>41921</v>
      </c>
      <c r="C2561" s="311" t="s">
        <v>5248</v>
      </c>
      <c r="D2561" s="311" t="s">
        <v>5712</v>
      </c>
      <c r="E2561" s="311" t="s">
        <v>5225</v>
      </c>
      <c r="F2561" s="311" t="s">
        <v>5671</v>
      </c>
      <c r="G2561" s="311">
        <v>6538282</v>
      </c>
      <c r="H2561" s="311" t="s">
        <v>85</v>
      </c>
    </row>
    <row r="2562" spans="2:8">
      <c r="B2562" s="293">
        <v>41920</v>
      </c>
      <c r="C2562" s="311" t="s">
        <v>3422</v>
      </c>
      <c r="D2562" s="311" t="s">
        <v>5233</v>
      </c>
      <c r="E2562" s="311" t="s">
        <v>3424</v>
      </c>
      <c r="F2562" s="311" t="s">
        <v>5331</v>
      </c>
      <c r="G2562" s="311">
        <v>7143752</v>
      </c>
      <c r="H2562" s="311" t="s">
        <v>85</v>
      </c>
    </row>
    <row r="2563" spans="2:8">
      <c r="B2563" s="293">
        <v>41919</v>
      </c>
      <c r="C2563" s="311" t="s">
        <v>5351</v>
      </c>
      <c r="D2563" s="311" t="s">
        <v>5653</v>
      </c>
      <c r="E2563" s="311" t="s">
        <v>3589</v>
      </c>
      <c r="F2563" s="311" t="s">
        <v>5707</v>
      </c>
      <c r="G2563" s="311">
        <v>6849505</v>
      </c>
      <c r="H2563" s="311" t="s">
        <v>85</v>
      </c>
    </row>
    <row r="2564" spans="2:8">
      <c r="B2564" s="293">
        <v>41913</v>
      </c>
      <c r="C2564" s="311" t="s">
        <v>5234</v>
      </c>
      <c r="D2564" s="311" t="s">
        <v>3437</v>
      </c>
      <c r="E2564" s="311" t="s">
        <v>5428</v>
      </c>
      <c r="F2564" s="311" t="s">
        <v>5426</v>
      </c>
      <c r="G2564" s="311">
        <v>5986074</v>
      </c>
      <c r="H2564" s="311" t="s">
        <v>85</v>
      </c>
    </row>
    <row r="2565" spans="2:8">
      <c r="B2565" s="293">
        <v>41912</v>
      </c>
      <c r="C2565" s="311" t="s">
        <v>3573</v>
      </c>
      <c r="D2565" s="311" t="s">
        <v>5681</v>
      </c>
      <c r="E2565" s="311" t="s">
        <v>3331</v>
      </c>
      <c r="F2565" s="311" t="s">
        <v>5733</v>
      </c>
      <c r="G2565" s="311">
        <v>7381887</v>
      </c>
      <c r="H2565" s="311" t="s">
        <v>85</v>
      </c>
    </row>
    <row r="2566" spans="2:8">
      <c r="B2566" s="293">
        <v>41911</v>
      </c>
      <c r="C2566" s="311" t="s">
        <v>5706</v>
      </c>
      <c r="D2566" s="311" t="s">
        <v>5679</v>
      </c>
      <c r="E2566" s="311" t="s">
        <v>5544</v>
      </c>
      <c r="F2566" s="311" t="s">
        <v>5692</v>
      </c>
      <c r="G2566" s="311">
        <v>7595924</v>
      </c>
      <c r="H2566" s="311" t="s">
        <v>85</v>
      </c>
    </row>
    <row r="2567" spans="2:8">
      <c r="B2567" s="293">
        <v>41908</v>
      </c>
      <c r="C2567" s="311" t="s">
        <v>5734</v>
      </c>
      <c r="D2567" s="311" t="s">
        <v>3433</v>
      </c>
      <c r="E2567" s="311" t="s">
        <v>5734</v>
      </c>
      <c r="F2567" s="311" t="s">
        <v>5234</v>
      </c>
      <c r="G2567" s="311">
        <v>4189016</v>
      </c>
      <c r="H2567" s="311" t="s">
        <v>85</v>
      </c>
    </row>
    <row r="2568" spans="2:8">
      <c r="B2568" s="293">
        <v>41907</v>
      </c>
      <c r="C2568" s="311" t="s">
        <v>5351</v>
      </c>
      <c r="D2568" s="311" t="s">
        <v>3573</v>
      </c>
      <c r="E2568" s="311" t="s">
        <v>5525</v>
      </c>
      <c r="F2568" s="311" t="s">
        <v>5409</v>
      </c>
      <c r="G2568" s="311">
        <v>14047449</v>
      </c>
      <c r="H2568" s="311" t="s">
        <v>85</v>
      </c>
    </row>
    <row r="2569" spans="2:8">
      <c r="B2569" s="293">
        <v>41906</v>
      </c>
      <c r="C2569" s="311" t="s">
        <v>5429</v>
      </c>
      <c r="D2569" s="311" t="s">
        <v>5705</v>
      </c>
      <c r="E2569" s="311" t="s">
        <v>5429</v>
      </c>
      <c r="F2569" s="311" t="s">
        <v>3331</v>
      </c>
      <c r="G2569" s="311">
        <v>12957994</v>
      </c>
      <c r="H2569" s="311" t="s">
        <v>85</v>
      </c>
    </row>
    <row r="2570" spans="2:8">
      <c r="B2570" s="293">
        <v>41905</v>
      </c>
      <c r="C2570" s="311" t="s">
        <v>3780</v>
      </c>
      <c r="D2570" s="311" t="s">
        <v>5691</v>
      </c>
      <c r="E2570" s="311" t="s">
        <v>5734</v>
      </c>
      <c r="F2570" s="311" t="s">
        <v>5735</v>
      </c>
      <c r="G2570" s="311">
        <v>12491337</v>
      </c>
      <c r="H2570" s="311" t="s">
        <v>85</v>
      </c>
    </row>
    <row r="2571" spans="2:8">
      <c r="B2571" s="293">
        <v>41904</v>
      </c>
      <c r="C2571" s="311" t="s">
        <v>5736</v>
      </c>
      <c r="D2571" s="311" t="s">
        <v>5736</v>
      </c>
      <c r="E2571" s="311" t="s">
        <v>5405</v>
      </c>
      <c r="F2571" s="311" t="s">
        <v>5409</v>
      </c>
      <c r="G2571" s="311">
        <v>5239893</v>
      </c>
      <c r="H2571" s="311" t="s">
        <v>85</v>
      </c>
    </row>
    <row r="2572" spans="2:8">
      <c r="B2572" s="293">
        <v>41901</v>
      </c>
      <c r="C2572" s="311" t="s">
        <v>5737</v>
      </c>
      <c r="D2572" s="311" t="s">
        <v>5692</v>
      </c>
      <c r="E2572" s="311" t="s">
        <v>3606</v>
      </c>
      <c r="F2572" s="311" t="s">
        <v>3701</v>
      </c>
      <c r="G2572" s="311">
        <v>14600485</v>
      </c>
      <c r="H2572" s="311" t="s">
        <v>85</v>
      </c>
    </row>
    <row r="2573" spans="2:8">
      <c r="B2573" s="293">
        <v>41900</v>
      </c>
      <c r="C2573" s="311" t="s">
        <v>3698</v>
      </c>
      <c r="D2573" s="311" t="s">
        <v>5736</v>
      </c>
      <c r="E2573" s="311" t="s">
        <v>3698</v>
      </c>
      <c r="F2573" s="311" t="s">
        <v>5735</v>
      </c>
      <c r="G2573" s="311">
        <v>5870170</v>
      </c>
      <c r="H2573" s="311" t="s">
        <v>85</v>
      </c>
    </row>
    <row r="2574" spans="2:8">
      <c r="B2574" s="293">
        <v>41899</v>
      </c>
      <c r="C2574" s="311" t="s">
        <v>5738</v>
      </c>
      <c r="D2574" s="311" t="s">
        <v>5326</v>
      </c>
      <c r="E2574" s="311" t="s">
        <v>5282</v>
      </c>
      <c r="F2574" s="311" t="s">
        <v>5739</v>
      </c>
      <c r="G2574" s="311">
        <v>5975778</v>
      </c>
      <c r="H2574" s="311" t="s">
        <v>85</v>
      </c>
    </row>
    <row r="2575" spans="2:8">
      <c r="B2575" s="293">
        <v>41898</v>
      </c>
      <c r="C2575" s="311" t="s">
        <v>3609</v>
      </c>
      <c r="D2575" s="311" t="s">
        <v>3780</v>
      </c>
      <c r="E2575" s="311" t="s">
        <v>5740</v>
      </c>
      <c r="F2575" s="311" t="s">
        <v>3788</v>
      </c>
      <c r="G2575" s="311">
        <v>7761553</v>
      </c>
      <c r="H2575" s="311" t="s">
        <v>85</v>
      </c>
    </row>
    <row r="2576" spans="2:8">
      <c r="B2576" s="293">
        <v>41897</v>
      </c>
      <c r="C2576" s="311" t="s">
        <v>5741</v>
      </c>
      <c r="D2576" s="311" t="s">
        <v>3784</v>
      </c>
      <c r="E2576" s="311" t="s">
        <v>5734</v>
      </c>
      <c r="F2576" s="311" t="s">
        <v>5742</v>
      </c>
      <c r="G2576" s="311">
        <v>7995969</v>
      </c>
      <c r="H2576" s="311" t="s">
        <v>85</v>
      </c>
    </row>
    <row r="2577" spans="2:8">
      <c r="B2577" s="293">
        <v>41894</v>
      </c>
      <c r="C2577" s="311" t="s">
        <v>3783</v>
      </c>
      <c r="D2577" s="311" t="s">
        <v>3433</v>
      </c>
      <c r="E2577" s="311" t="s">
        <v>5743</v>
      </c>
      <c r="F2577" s="311" t="s">
        <v>5676</v>
      </c>
      <c r="G2577" s="311">
        <v>7044129</v>
      </c>
      <c r="H2577" s="311" t="s">
        <v>85</v>
      </c>
    </row>
    <row r="2578" spans="2:8">
      <c r="B2578" s="293">
        <v>41893</v>
      </c>
      <c r="C2578" s="311" t="s">
        <v>5384</v>
      </c>
      <c r="D2578" s="311" t="s">
        <v>5238</v>
      </c>
      <c r="E2578" s="311" t="s">
        <v>3573</v>
      </c>
      <c r="F2578" s="311" t="s">
        <v>5679</v>
      </c>
      <c r="G2578" s="311">
        <v>5190961</v>
      </c>
      <c r="H2578" s="311" t="s">
        <v>85</v>
      </c>
    </row>
    <row r="2579" spans="2:8">
      <c r="B2579" s="293">
        <v>41892</v>
      </c>
      <c r="C2579" s="311" t="s">
        <v>5679</v>
      </c>
      <c r="D2579" s="311" t="s">
        <v>5662</v>
      </c>
      <c r="E2579" s="311" t="s">
        <v>5744</v>
      </c>
      <c r="F2579" s="311" t="s">
        <v>5711</v>
      </c>
      <c r="G2579" s="311">
        <v>5533008</v>
      </c>
      <c r="H2579" s="311" t="s">
        <v>85</v>
      </c>
    </row>
    <row r="2580" spans="2:8">
      <c r="B2580" s="293">
        <v>41891</v>
      </c>
      <c r="C2580" s="311" t="s">
        <v>5745</v>
      </c>
      <c r="D2580" s="311" t="s">
        <v>5663</v>
      </c>
      <c r="E2580" s="311" t="s">
        <v>5674</v>
      </c>
      <c r="F2580" s="311" t="s">
        <v>5745</v>
      </c>
      <c r="G2580" s="311">
        <v>5354294</v>
      </c>
      <c r="H2580" s="311" t="s">
        <v>85</v>
      </c>
    </row>
    <row r="2581" spans="2:8">
      <c r="B2581" s="293">
        <v>41890</v>
      </c>
      <c r="C2581" s="311" t="s">
        <v>5660</v>
      </c>
      <c r="D2581" s="311" t="s">
        <v>5648</v>
      </c>
      <c r="E2581" s="311" t="s">
        <v>5689</v>
      </c>
      <c r="F2581" s="311" t="s">
        <v>5665</v>
      </c>
      <c r="G2581" s="311">
        <v>7560633</v>
      </c>
      <c r="H2581" s="311" t="s">
        <v>85</v>
      </c>
    </row>
    <row r="2582" spans="2:8">
      <c r="B2582" s="293">
        <v>41887</v>
      </c>
      <c r="C2582" s="311" t="s">
        <v>5664</v>
      </c>
      <c r="D2582" s="311" t="s">
        <v>5666</v>
      </c>
      <c r="E2582" s="311" t="s">
        <v>3584</v>
      </c>
      <c r="F2582" s="311" t="s">
        <v>5643</v>
      </c>
      <c r="G2582" s="311">
        <v>7229092</v>
      </c>
      <c r="H2582" s="311" t="s">
        <v>85</v>
      </c>
    </row>
    <row r="2583" spans="2:8">
      <c r="B2583" s="293">
        <v>41886</v>
      </c>
      <c r="C2583" s="311" t="s">
        <v>3731</v>
      </c>
      <c r="D2583" s="311" t="s">
        <v>5660</v>
      </c>
      <c r="E2583" s="311" t="s">
        <v>5351</v>
      </c>
      <c r="F2583" s="311" t="s">
        <v>5651</v>
      </c>
      <c r="G2583" s="311">
        <v>8089474</v>
      </c>
      <c r="H2583" s="311" t="s">
        <v>85</v>
      </c>
    </row>
    <row r="2584" spans="2:8">
      <c r="B2584" s="293">
        <v>41885</v>
      </c>
      <c r="C2584" s="311" t="s">
        <v>5384</v>
      </c>
      <c r="D2584" s="311" t="s">
        <v>3435</v>
      </c>
      <c r="E2584" s="311" t="s">
        <v>3784</v>
      </c>
      <c r="F2584" s="311" t="s">
        <v>5674</v>
      </c>
      <c r="G2584" s="311">
        <v>8610758</v>
      </c>
      <c r="H2584" s="311" t="s">
        <v>85</v>
      </c>
    </row>
    <row r="2585" spans="2:8">
      <c r="B2585" s="293">
        <v>41884</v>
      </c>
      <c r="C2585" s="311" t="s">
        <v>5679</v>
      </c>
      <c r="D2585" s="311" t="s">
        <v>3855</v>
      </c>
      <c r="E2585" s="311" t="s">
        <v>5744</v>
      </c>
      <c r="F2585" s="311" t="s">
        <v>5667</v>
      </c>
      <c r="G2585" s="311">
        <v>9808087</v>
      </c>
      <c r="H2585" s="311" t="s">
        <v>85</v>
      </c>
    </row>
    <row r="2586" spans="2:8">
      <c r="B2586" s="293">
        <v>41883</v>
      </c>
      <c r="C2586" s="311" t="s">
        <v>5351</v>
      </c>
      <c r="D2586" s="311" t="s">
        <v>5665</v>
      </c>
      <c r="E2586" s="311" t="s">
        <v>5544</v>
      </c>
      <c r="F2586" s="311" t="s">
        <v>5674</v>
      </c>
      <c r="G2586" s="311">
        <v>8027535</v>
      </c>
      <c r="H2586" s="311" t="s">
        <v>85</v>
      </c>
    </row>
    <row r="2587" spans="2:8">
      <c r="B2587" s="293">
        <v>41879</v>
      </c>
      <c r="C2587" s="311" t="s">
        <v>5692</v>
      </c>
      <c r="D2587" s="311" t="s">
        <v>5679</v>
      </c>
      <c r="E2587" s="311" t="s">
        <v>5549</v>
      </c>
      <c r="F2587" s="311" t="s">
        <v>5544</v>
      </c>
      <c r="G2587" s="311">
        <v>9693754</v>
      </c>
      <c r="H2587" s="311" t="s">
        <v>85</v>
      </c>
    </row>
    <row r="2588" spans="2:8">
      <c r="B2588" s="293">
        <v>41878</v>
      </c>
      <c r="C2588" s="311" t="s">
        <v>3608</v>
      </c>
      <c r="D2588" s="311" t="s">
        <v>3855</v>
      </c>
      <c r="E2588" s="311" t="s">
        <v>5736</v>
      </c>
      <c r="F2588" s="311" t="s">
        <v>5681</v>
      </c>
      <c r="G2588" s="311">
        <v>6853485</v>
      </c>
      <c r="H2588" s="311" t="s">
        <v>85</v>
      </c>
    </row>
    <row r="2589" spans="2:8">
      <c r="B2589" s="293">
        <v>41877</v>
      </c>
      <c r="C2589" s="311" t="s">
        <v>5663</v>
      </c>
      <c r="D2589" s="311" t="s">
        <v>5710</v>
      </c>
      <c r="E2589" s="311" t="s">
        <v>3783</v>
      </c>
      <c r="F2589" s="311" t="s">
        <v>3584</v>
      </c>
      <c r="G2589" s="311">
        <v>4221902</v>
      </c>
      <c r="H2589" s="311" t="s">
        <v>85</v>
      </c>
    </row>
    <row r="2590" spans="2:8">
      <c r="B2590" s="293">
        <v>41876</v>
      </c>
      <c r="C2590" s="311" t="s">
        <v>5669</v>
      </c>
      <c r="D2590" s="311" t="s">
        <v>5671</v>
      </c>
      <c r="E2590" s="311" t="s">
        <v>5667</v>
      </c>
      <c r="F2590" s="311" t="s">
        <v>3422</v>
      </c>
      <c r="G2590" s="311">
        <v>3546333</v>
      </c>
      <c r="H2590" s="311" t="s">
        <v>85</v>
      </c>
    </row>
    <row r="2591" spans="2:8">
      <c r="B2591" s="293">
        <v>41873</v>
      </c>
      <c r="C2591" s="311" t="s">
        <v>5746</v>
      </c>
      <c r="D2591" s="311" t="s">
        <v>3859</v>
      </c>
      <c r="E2591" s="311" t="s">
        <v>5708</v>
      </c>
      <c r="F2591" s="311" t="s">
        <v>5225</v>
      </c>
      <c r="G2591" s="311">
        <v>2244943</v>
      </c>
      <c r="H2591" s="311" t="s">
        <v>85</v>
      </c>
    </row>
    <row r="2592" spans="2:8">
      <c r="B2592" s="293">
        <v>41872</v>
      </c>
      <c r="C2592" s="311" t="s">
        <v>5198</v>
      </c>
      <c r="D2592" s="311" t="s">
        <v>5198</v>
      </c>
      <c r="E2592" s="311" t="s">
        <v>5710</v>
      </c>
      <c r="F2592" s="311" t="s">
        <v>5225</v>
      </c>
      <c r="G2592" s="311">
        <v>5082678</v>
      </c>
      <c r="H2592" s="311" t="s">
        <v>85</v>
      </c>
    </row>
    <row r="2593" spans="2:8">
      <c r="B2593" s="293">
        <v>41871</v>
      </c>
      <c r="C2593" s="311" t="s">
        <v>3373</v>
      </c>
      <c r="D2593" s="311" t="s">
        <v>5747</v>
      </c>
      <c r="E2593" s="311" t="s">
        <v>5574</v>
      </c>
      <c r="F2593" s="311" t="s">
        <v>5683</v>
      </c>
      <c r="G2593" s="311">
        <v>5256523</v>
      </c>
      <c r="H2593" s="311" t="s">
        <v>85</v>
      </c>
    </row>
    <row r="2594" spans="2:8">
      <c r="B2594" s="293">
        <v>41870</v>
      </c>
      <c r="C2594" s="311" t="s">
        <v>3583</v>
      </c>
      <c r="D2594" s="311" t="s">
        <v>3319</v>
      </c>
      <c r="E2594" s="311" t="s">
        <v>5204</v>
      </c>
      <c r="F2594" s="311" t="s">
        <v>5748</v>
      </c>
      <c r="G2594" s="311">
        <v>4693840</v>
      </c>
      <c r="H2594" s="311" t="s">
        <v>85</v>
      </c>
    </row>
    <row r="2595" spans="2:8">
      <c r="B2595" s="293">
        <v>41869</v>
      </c>
      <c r="C2595" s="311" t="s">
        <v>5688</v>
      </c>
      <c r="D2595" s="311" t="s">
        <v>5193</v>
      </c>
      <c r="E2595" s="311" t="s">
        <v>5658</v>
      </c>
      <c r="F2595" s="311" t="s">
        <v>5746</v>
      </c>
      <c r="G2595" s="311">
        <v>4284195</v>
      </c>
      <c r="H2595" s="311" t="s">
        <v>85</v>
      </c>
    </row>
    <row r="2596" spans="2:8">
      <c r="B2596" s="293">
        <v>41865</v>
      </c>
      <c r="C2596" s="311" t="s">
        <v>5667</v>
      </c>
      <c r="D2596" s="311" t="s">
        <v>5651</v>
      </c>
      <c r="E2596" s="311" t="s">
        <v>5733</v>
      </c>
      <c r="F2596" s="311" t="s">
        <v>5654</v>
      </c>
      <c r="G2596" s="311">
        <v>6022137</v>
      </c>
      <c r="H2596" s="311" t="s">
        <v>85</v>
      </c>
    </row>
    <row r="2597" spans="2:8">
      <c r="B2597" s="310">
        <v>41864</v>
      </c>
      <c r="C2597" s="312" t="s">
        <v>5749</v>
      </c>
      <c r="D2597" s="312" t="s">
        <v>5677</v>
      </c>
      <c r="E2597" s="312" t="s">
        <v>3739</v>
      </c>
      <c r="F2597" s="312" t="s">
        <v>5750</v>
      </c>
      <c r="G2597" s="312">
        <v>11213353</v>
      </c>
      <c r="H2597" s="312" t="s">
        <v>5111</v>
      </c>
    </row>
    <row r="2598" spans="2:8">
      <c r="B2598" s="293">
        <v>41863</v>
      </c>
      <c r="C2598" s="311" t="s">
        <v>5751</v>
      </c>
      <c r="D2598" s="311" t="s">
        <v>5545</v>
      </c>
      <c r="E2598" s="311" t="s">
        <v>5751</v>
      </c>
      <c r="F2598" s="311" t="s">
        <v>5676</v>
      </c>
      <c r="G2598" s="311">
        <v>9039367</v>
      </c>
      <c r="H2598" s="311" t="s">
        <v>85</v>
      </c>
    </row>
    <row r="2599" spans="2:8">
      <c r="B2599" s="293">
        <v>41862</v>
      </c>
      <c r="C2599" s="311" t="s">
        <v>3610</v>
      </c>
      <c r="D2599" s="311" t="s">
        <v>5691</v>
      </c>
      <c r="E2599" s="311" t="s">
        <v>3772</v>
      </c>
      <c r="F2599" s="311" t="s">
        <v>5752</v>
      </c>
      <c r="G2599" s="311">
        <v>10713357</v>
      </c>
      <c r="H2599" s="311" t="s">
        <v>85</v>
      </c>
    </row>
    <row r="2600" spans="2:8">
      <c r="B2600" s="293">
        <v>41859</v>
      </c>
      <c r="C2600" s="311" t="s">
        <v>5211</v>
      </c>
      <c r="D2600" s="311" t="s">
        <v>5753</v>
      </c>
      <c r="E2600" s="311" t="s">
        <v>5754</v>
      </c>
      <c r="F2600" s="311" t="s">
        <v>5755</v>
      </c>
      <c r="G2600" s="311">
        <v>7064228</v>
      </c>
      <c r="H2600" s="311" t="s">
        <v>85</v>
      </c>
    </row>
    <row r="2601" spans="2:8">
      <c r="B2601" s="293">
        <v>41858</v>
      </c>
      <c r="C2601" s="311" t="s">
        <v>5753</v>
      </c>
      <c r="D2601" s="311" t="s">
        <v>5548</v>
      </c>
      <c r="E2601" s="311" t="s">
        <v>5756</v>
      </c>
      <c r="F2601" s="311" t="s">
        <v>5532</v>
      </c>
      <c r="G2601" s="311">
        <v>6392932</v>
      </c>
      <c r="H2601" s="311" t="s">
        <v>85</v>
      </c>
    </row>
    <row r="2602" spans="2:8">
      <c r="B2602" s="293">
        <v>41857</v>
      </c>
      <c r="C2602" s="311" t="s">
        <v>5526</v>
      </c>
      <c r="D2602" s="311" t="s">
        <v>5757</v>
      </c>
      <c r="E2602" s="311" t="s">
        <v>5388</v>
      </c>
      <c r="F2602" s="311" t="s">
        <v>5351</v>
      </c>
      <c r="G2602" s="311">
        <v>3887728</v>
      </c>
      <c r="H2602" s="311" t="s">
        <v>85</v>
      </c>
    </row>
    <row r="2603" spans="2:8">
      <c r="B2603" s="293">
        <v>41856</v>
      </c>
      <c r="C2603" s="311" t="s">
        <v>5548</v>
      </c>
      <c r="D2603" s="311" t="s">
        <v>5758</v>
      </c>
      <c r="E2603" s="311" t="s">
        <v>3745</v>
      </c>
      <c r="F2603" s="311" t="s">
        <v>5759</v>
      </c>
      <c r="G2603" s="311">
        <v>6931879</v>
      </c>
      <c r="H2603" s="311" t="s">
        <v>85</v>
      </c>
    </row>
    <row r="2604" spans="2:8">
      <c r="B2604" s="293">
        <v>41855</v>
      </c>
      <c r="C2604" s="311" t="s">
        <v>5545</v>
      </c>
      <c r="D2604" s="311" t="s">
        <v>5673</v>
      </c>
      <c r="E2604" s="311" t="s">
        <v>5353</v>
      </c>
      <c r="F2604" s="311" t="s">
        <v>5556</v>
      </c>
      <c r="G2604" s="311">
        <v>7652047</v>
      </c>
      <c r="H2604" s="311" t="s">
        <v>85</v>
      </c>
    </row>
    <row r="2605" spans="2:8">
      <c r="B2605" s="293">
        <v>41852</v>
      </c>
      <c r="C2605" s="311" t="s">
        <v>5663</v>
      </c>
      <c r="D2605" s="311" t="s">
        <v>5663</v>
      </c>
      <c r="E2605" s="311" t="s">
        <v>3436</v>
      </c>
      <c r="F2605" s="311" t="s">
        <v>5692</v>
      </c>
      <c r="G2605" s="311">
        <v>12284623</v>
      </c>
      <c r="H2605" s="311" t="s">
        <v>85</v>
      </c>
    </row>
    <row r="2606" spans="2:8">
      <c r="B2606" s="293">
        <v>41851</v>
      </c>
      <c r="C2606" s="311" t="s">
        <v>5338</v>
      </c>
      <c r="D2606" s="311" t="s">
        <v>5760</v>
      </c>
      <c r="E2606" s="311" t="s">
        <v>5190</v>
      </c>
      <c r="F2606" s="311" t="s">
        <v>5235</v>
      </c>
      <c r="G2606" s="311">
        <v>15144315</v>
      </c>
      <c r="H2606" s="311" t="s">
        <v>85</v>
      </c>
    </row>
    <row r="2607" spans="2:8">
      <c r="B2607" s="293">
        <v>41850</v>
      </c>
      <c r="C2607" s="311" t="s">
        <v>5761</v>
      </c>
      <c r="D2607" s="311" t="s">
        <v>3588</v>
      </c>
      <c r="E2607" s="311" t="s">
        <v>3375</v>
      </c>
      <c r="F2607" s="311" t="s">
        <v>5760</v>
      </c>
      <c r="G2607" s="311">
        <v>9857760</v>
      </c>
      <c r="H2607" s="311" t="s">
        <v>85</v>
      </c>
    </row>
    <row r="2608" spans="2:8">
      <c r="B2608" s="293">
        <v>41848</v>
      </c>
      <c r="C2608" s="311" t="s">
        <v>5369</v>
      </c>
      <c r="D2608" s="311" t="s">
        <v>5184</v>
      </c>
      <c r="E2608" s="311" t="s">
        <v>5226</v>
      </c>
      <c r="F2608" s="311" t="s">
        <v>3286</v>
      </c>
      <c r="G2608" s="311">
        <v>5082846</v>
      </c>
      <c r="H2608" s="311" t="s">
        <v>85</v>
      </c>
    </row>
    <row r="2609" spans="2:8">
      <c r="B2609" s="293">
        <v>41845</v>
      </c>
      <c r="C2609" s="311" t="s">
        <v>5142</v>
      </c>
      <c r="D2609" s="311" t="s">
        <v>5716</v>
      </c>
      <c r="E2609" s="311" t="s">
        <v>5762</v>
      </c>
      <c r="F2609" s="311" t="s">
        <v>5763</v>
      </c>
      <c r="G2609" s="311">
        <v>5286123</v>
      </c>
      <c r="H2609" s="311" t="s">
        <v>85</v>
      </c>
    </row>
    <row r="2610" spans="2:8">
      <c r="B2610" s="293">
        <v>41844</v>
      </c>
      <c r="C2610" s="311" t="s">
        <v>5760</v>
      </c>
      <c r="D2610" s="311" t="s">
        <v>5358</v>
      </c>
      <c r="E2610" s="311" t="s">
        <v>3301</v>
      </c>
      <c r="F2610" s="311" t="s">
        <v>5764</v>
      </c>
      <c r="G2610" s="311">
        <v>4997533</v>
      </c>
      <c r="H2610" s="311" t="s">
        <v>85</v>
      </c>
    </row>
    <row r="2611" spans="2:8">
      <c r="B2611" s="293">
        <v>41843</v>
      </c>
      <c r="C2611" s="311" t="s">
        <v>5611</v>
      </c>
      <c r="D2611" s="311" t="s">
        <v>5765</v>
      </c>
      <c r="E2611" s="311" t="s">
        <v>3866</v>
      </c>
      <c r="F2611" s="311" t="s">
        <v>5184</v>
      </c>
      <c r="G2611" s="311">
        <v>6522207</v>
      </c>
      <c r="H2611" s="311" t="s">
        <v>85</v>
      </c>
    </row>
    <row r="2612" spans="2:8">
      <c r="B2612" s="293">
        <v>41842</v>
      </c>
      <c r="C2612" s="311" t="s">
        <v>5766</v>
      </c>
      <c r="D2612" s="311" t="s">
        <v>5767</v>
      </c>
      <c r="E2612" s="311" t="s">
        <v>5768</v>
      </c>
      <c r="F2612" s="311" t="s">
        <v>5769</v>
      </c>
      <c r="G2612" s="311">
        <v>5630430</v>
      </c>
      <c r="H2612" s="311" t="s">
        <v>85</v>
      </c>
    </row>
    <row r="2613" spans="2:8">
      <c r="B2613" s="293">
        <v>41841</v>
      </c>
      <c r="C2613" s="311" t="s">
        <v>5770</v>
      </c>
      <c r="D2613" s="311" t="s">
        <v>5182</v>
      </c>
      <c r="E2613" s="311" t="s">
        <v>5355</v>
      </c>
      <c r="F2613" s="311" t="s">
        <v>5357</v>
      </c>
      <c r="G2613" s="311">
        <v>5186373</v>
      </c>
      <c r="H2613" s="311" t="s">
        <v>85</v>
      </c>
    </row>
    <row r="2614" spans="2:8">
      <c r="B2614" s="293">
        <v>41838</v>
      </c>
      <c r="C2614" s="311" t="s">
        <v>5161</v>
      </c>
      <c r="D2614" s="311" t="s">
        <v>5771</v>
      </c>
      <c r="E2614" s="311" t="s">
        <v>3581</v>
      </c>
      <c r="F2614" s="311" t="s">
        <v>5764</v>
      </c>
      <c r="G2614" s="311">
        <v>6878970</v>
      </c>
      <c r="H2614" s="311" t="s">
        <v>85</v>
      </c>
    </row>
    <row r="2615" spans="2:8">
      <c r="B2615" s="293">
        <v>41837</v>
      </c>
      <c r="C2615" s="311" t="s">
        <v>5772</v>
      </c>
      <c r="D2615" s="311" t="s">
        <v>5773</v>
      </c>
      <c r="E2615" s="311" t="s">
        <v>5199</v>
      </c>
      <c r="F2615" s="311" t="s">
        <v>3588</v>
      </c>
      <c r="G2615" s="311">
        <v>9859254</v>
      </c>
      <c r="H2615" s="311" t="s">
        <v>85</v>
      </c>
    </row>
    <row r="2616" spans="2:8">
      <c r="B2616" s="293">
        <v>41836</v>
      </c>
      <c r="C2616" s="311" t="s">
        <v>5774</v>
      </c>
      <c r="D2616" s="311" t="s">
        <v>3866</v>
      </c>
      <c r="E2616" s="311" t="s">
        <v>5672</v>
      </c>
      <c r="F2616" s="311" t="s">
        <v>5641</v>
      </c>
      <c r="G2616" s="311">
        <v>7859427</v>
      </c>
      <c r="H2616" s="311" t="s">
        <v>85</v>
      </c>
    </row>
    <row r="2617" spans="2:8">
      <c r="B2617" s="293">
        <v>41835</v>
      </c>
      <c r="C2617" s="311" t="s">
        <v>5623</v>
      </c>
      <c r="D2617" s="311" t="s">
        <v>5611</v>
      </c>
      <c r="E2617" s="311" t="s">
        <v>5775</v>
      </c>
      <c r="F2617" s="311" t="s">
        <v>5199</v>
      </c>
      <c r="G2617" s="311">
        <v>10179867</v>
      </c>
      <c r="H2617" s="311" t="s">
        <v>85</v>
      </c>
    </row>
    <row r="2618" spans="2:8">
      <c r="B2618" s="293">
        <v>41834</v>
      </c>
      <c r="C2618" s="311" t="s">
        <v>5764</v>
      </c>
      <c r="D2618" s="311" t="s">
        <v>3588</v>
      </c>
      <c r="E2618" s="311" t="s">
        <v>5776</v>
      </c>
      <c r="F2618" s="311" t="s">
        <v>5198</v>
      </c>
      <c r="G2618" s="311">
        <v>11540643</v>
      </c>
      <c r="H2618" s="311" t="s">
        <v>85</v>
      </c>
    </row>
    <row r="2619" spans="2:8">
      <c r="B2619" s="293">
        <v>41831</v>
      </c>
      <c r="C2619" s="311" t="s">
        <v>5777</v>
      </c>
      <c r="D2619" s="311" t="s">
        <v>4296</v>
      </c>
      <c r="E2619" s="311" t="s">
        <v>3891</v>
      </c>
      <c r="F2619" s="311" t="s">
        <v>5764</v>
      </c>
      <c r="G2619" s="311">
        <v>10351554</v>
      </c>
      <c r="H2619" s="311" t="s">
        <v>85</v>
      </c>
    </row>
    <row r="2620" spans="2:8">
      <c r="B2620" s="293">
        <v>41830</v>
      </c>
      <c r="C2620" s="311" t="s">
        <v>5777</v>
      </c>
      <c r="D2620" s="311" t="s">
        <v>3207</v>
      </c>
      <c r="E2620" s="311" t="s">
        <v>5776</v>
      </c>
      <c r="F2620" s="311" t="s">
        <v>3313</v>
      </c>
      <c r="G2620" s="311">
        <v>13559970</v>
      </c>
      <c r="H2620" s="311" t="s">
        <v>85</v>
      </c>
    </row>
    <row r="2621" spans="2:8">
      <c r="B2621" s="293">
        <v>41829</v>
      </c>
      <c r="C2621" s="311" t="s">
        <v>5778</v>
      </c>
      <c r="D2621" s="311" t="s">
        <v>5779</v>
      </c>
      <c r="E2621" s="311" t="s">
        <v>5761</v>
      </c>
      <c r="F2621" s="311" t="s">
        <v>5767</v>
      </c>
      <c r="G2621" s="311">
        <v>9043510</v>
      </c>
      <c r="H2621" s="311" t="s">
        <v>85</v>
      </c>
    </row>
    <row r="2622" spans="2:8">
      <c r="B2622" s="293">
        <v>41828</v>
      </c>
      <c r="C2622" s="311" t="s">
        <v>5108</v>
      </c>
      <c r="D2622" s="311" t="s">
        <v>3898</v>
      </c>
      <c r="E2622" s="311" t="s">
        <v>3294</v>
      </c>
      <c r="F2622" s="311" t="s">
        <v>5778</v>
      </c>
      <c r="G2622" s="311">
        <v>12156387</v>
      </c>
      <c r="H2622" s="311" t="s">
        <v>85</v>
      </c>
    </row>
    <row r="2623" spans="2:8">
      <c r="B2623" s="293">
        <v>41827</v>
      </c>
      <c r="C2623" s="311" t="s">
        <v>4334</v>
      </c>
      <c r="D2623" s="311" t="s">
        <v>5140</v>
      </c>
      <c r="E2623" s="311" t="s">
        <v>3894</v>
      </c>
      <c r="F2623" s="311" t="s">
        <v>3171</v>
      </c>
      <c r="G2623" s="311">
        <v>8956964</v>
      </c>
      <c r="H2623" s="311" t="s">
        <v>85</v>
      </c>
    </row>
    <row r="2624" spans="2:8">
      <c r="B2624" s="293">
        <v>41824</v>
      </c>
      <c r="C2624" s="311" t="s">
        <v>3894</v>
      </c>
      <c r="D2624" s="311" t="s">
        <v>5052</v>
      </c>
      <c r="E2624" s="311" t="s">
        <v>3281</v>
      </c>
      <c r="F2624" s="311" t="s">
        <v>3886</v>
      </c>
      <c r="G2624" s="311">
        <v>5265894</v>
      </c>
      <c r="H2624" s="311" t="s">
        <v>85</v>
      </c>
    </row>
    <row r="2625" spans="2:8">
      <c r="B2625" s="293">
        <v>41823</v>
      </c>
      <c r="C2625" s="311" t="s">
        <v>3922</v>
      </c>
      <c r="D2625" s="311" t="s">
        <v>5053</v>
      </c>
      <c r="E2625" s="311" t="s">
        <v>4298</v>
      </c>
      <c r="F2625" s="311" t="s">
        <v>5780</v>
      </c>
      <c r="G2625" s="311">
        <v>8342023</v>
      </c>
      <c r="H2625" s="311" t="s">
        <v>85</v>
      </c>
    </row>
    <row r="2626" spans="2:8">
      <c r="B2626" s="293">
        <v>41822</v>
      </c>
      <c r="C2626" s="311" t="s">
        <v>5781</v>
      </c>
      <c r="D2626" s="311" t="s">
        <v>5782</v>
      </c>
      <c r="E2626" s="311" t="s">
        <v>5783</v>
      </c>
      <c r="F2626" s="311" t="s">
        <v>3928</v>
      </c>
      <c r="G2626" s="311">
        <v>7988010</v>
      </c>
      <c r="H2626" s="311" t="s">
        <v>85</v>
      </c>
    </row>
    <row r="2627" spans="2:8">
      <c r="B2627" s="293">
        <v>41821</v>
      </c>
      <c r="C2627" s="311" t="s">
        <v>5784</v>
      </c>
      <c r="D2627" s="311" t="s">
        <v>5785</v>
      </c>
      <c r="E2627" s="311" t="s">
        <v>3601</v>
      </c>
      <c r="F2627" s="311" t="s">
        <v>5786</v>
      </c>
      <c r="G2627" s="311">
        <v>6297392</v>
      </c>
      <c r="H2627" s="311" t="s">
        <v>85</v>
      </c>
    </row>
    <row r="2628" spans="2:8">
      <c r="B2628" s="293">
        <v>41820</v>
      </c>
      <c r="C2628" s="311" t="s">
        <v>5787</v>
      </c>
      <c r="D2628" s="311" t="s">
        <v>3393</v>
      </c>
      <c r="E2628" s="311" t="s">
        <v>5788</v>
      </c>
      <c r="F2628" s="311" t="s">
        <v>4290</v>
      </c>
      <c r="G2628" s="311">
        <v>6654506</v>
      </c>
      <c r="H2628" s="311" t="s">
        <v>85</v>
      </c>
    </row>
    <row r="2629" spans="2:8">
      <c r="B2629" s="293">
        <v>41817</v>
      </c>
      <c r="C2629" s="311" t="s">
        <v>5789</v>
      </c>
      <c r="D2629" s="311" t="s">
        <v>3601</v>
      </c>
      <c r="E2629" s="311" t="s">
        <v>5773</v>
      </c>
      <c r="F2629" s="311" t="s">
        <v>3294</v>
      </c>
      <c r="G2629" s="311">
        <v>5560653</v>
      </c>
      <c r="H2629" s="311" t="s">
        <v>85</v>
      </c>
    </row>
    <row r="2630" spans="2:8">
      <c r="B2630" s="293">
        <v>41816</v>
      </c>
      <c r="C2630" s="311" t="s">
        <v>3885</v>
      </c>
      <c r="D2630" s="311" t="s">
        <v>4321</v>
      </c>
      <c r="E2630" s="311" t="s">
        <v>5637</v>
      </c>
      <c r="F2630" s="311" t="s">
        <v>5790</v>
      </c>
      <c r="G2630" s="311">
        <v>8401051</v>
      </c>
      <c r="H2630" s="311" t="s">
        <v>85</v>
      </c>
    </row>
    <row r="2631" spans="2:8">
      <c r="B2631" s="293">
        <v>41815</v>
      </c>
      <c r="C2631" s="311" t="s">
        <v>5582</v>
      </c>
      <c r="D2631" s="311" t="s">
        <v>4321</v>
      </c>
      <c r="E2631" s="311" t="s">
        <v>5582</v>
      </c>
      <c r="F2631" s="311" t="s">
        <v>3599</v>
      </c>
      <c r="G2631" s="311">
        <v>6841432</v>
      </c>
      <c r="H2631" s="311" t="s">
        <v>85</v>
      </c>
    </row>
    <row r="2632" spans="2:8">
      <c r="B2632" s="293">
        <v>41814</v>
      </c>
      <c r="C2632" s="311" t="s">
        <v>5791</v>
      </c>
      <c r="D2632" s="311" t="s">
        <v>5087</v>
      </c>
      <c r="E2632" s="311" t="s">
        <v>5791</v>
      </c>
      <c r="F2632" s="311" t="s">
        <v>5792</v>
      </c>
      <c r="G2632" s="311">
        <v>7600201</v>
      </c>
      <c r="H2632" s="311" t="s">
        <v>85</v>
      </c>
    </row>
    <row r="2633" spans="2:8">
      <c r="B2633" s="293">
        <v>41813</v>
      </c>
      <c r="C2633" s="311" t="s">
        <v>3300</v>
      </c>
      <c r="D2633" s="311" t="s">
        <v>5091</v>
      </c>
      <c r="E2633" s="311" t="s">
        <v>5777</v>
      </c>
      <c r="F2633" s="311" t="s">
        <v>5791</v>
      </c>
      <c r="G2633" s="311">
        <v>4848633</v>
      </c>
      <c r="H2633" s="311" t="s">
        <v>85</v>
      </c>
    </row>
    <row r="2634" spans="2:8">
      <c r="B2634" s="293">
        <v>41810</v>
      </c>
      <c r="C2634" s="311" t="s">
        <v>5185</v>
      </c>
      <c r="D2634" s="311" t="s">
        <v>3285</v>
      </c>
      <c r="E2634" s="311" t="s">
        <v>5773</v>
      </c>
      <c r="F2634" s="311" t="s">
        <v>4309</v>
      </c>
      <c r="G2634" s="311">
        <v>6774481</v>
      </c>
      <c r="H2634" s="311" t="s">
        <v>85</v>
      </c>
    </row>
    <row r="2635" spans="2:8">
      <c r="B2635" s="293">
        <v>41809</v>
      </c>
      <c r="C2635" s="311" t="s">
        <v>5790</v>
      </c>
      <c r="D2635" s="311" t="s">
        <v>5056</v>
      </c>
      <c r="E2635" s="311" t="s">
        <v>3595</v>
      </c>
      <c r="F2635" s="311" t="s">
        <v>4293</v>
      </c>
      <c r="G2635" s="311">
        <v>5728864</v>
      </c>
      <c r="H2635" s="311" t="s">
        <v>85</v>
      </c>
    </row>
    <row r="2636" spans="2:8">
      <c r="B2636" s="293">
        <v>41808</v>
      </c>
      <c r="C2636" s="311" t="s">
        <v>3281</v>
      </c>
      <c r="D2636" s="311" t="s">
        <v>5793</v>
      </c>
      <c r="E2636" s="311" t="s">
        <v>5794</v>
      </c>
      <c r="F2636" s="311" t="s">
        <v>5795</v>
      </c>
      <c r="G2636" s="311">
        <v>8380605</v>
      </c>
      <c r="H2636" s="311" t="s">
        <v>85</v>
      </c>
    </row>
    <row r="2637" spans="2:8">
      <c r="B2637" s="293">
        <v>41807</v>
      </c>
      <c r="C2637" s="311" t="s">
        <v>3187</v>
      </c>
      <c r="D2637" s="311" t="s">
        <v>5796</v>
      </c>
      <c r="E2637" s="311" t="s">
        <v>5358</v>
      </c>
      <c r="F2637" s="311" t="s">
        <v>3207</v>
      </c>
      <c r="G2637" s="311">
        <v>10358026</v>
      </c>
      <c r="H2637" s="311" t="s">
        <v>85</v>
      </c>
    </row>
    <row r="2638" spans="2:8">
      <c r="B2638" s="293">
        <v>41806</v>
      </c>
      <c r="C2638" s="311" t="s">
        <v>3869</v>
      </c>
      <c r="D2638" s="311" t="s">
        <v>5781</v>
      </c>
      <c r="E2638" s="311" t="s">
        <v>5794</v>
      </c>
      <c r="F2638" s="311" t="s">
        <v>5797</v>
      </c>
      <c r="G2638" s="311">
        <v>12481705</v>
      </c>
      <c r="H2638" s="311" t="s">
        <v>85</v>
      </c>
    </row>
    <row r="2639" spans="2:8">
      <c r="B2639" s="293">
        <v>41803</v>
      </c>
      <c r="C2639" s="311" t="s">
        <v>4382</v>
      </c>
      <c r="D2639" s="311" t="s">
        <v>3931</v>
      </c>
      <c r="E2639" s="311" t="s">
        <v>5795</v>
      </c>
      <c r="F2639" s="311" t="s">
        <v>5798</v>
      </c>
      <c r="G2639" s="311">
        <v>10967294</v>
      </c>
      <c r="H2639" s="311" t="s">
        <v>85</v>
      </c>
    </row>
    <row r="2640" spans="2:8">
      <c r="B2640" s="293">
        <v>41802</v>
      </c>
      <c r="C2640" s="311" t="s">
        <v>4294</v>
      </c>
      <c r="D2640" s="311" t="s">
        <v>5799</v>
      </c>
      <c r="E2640" s="311" t="s">
        <v>5800</v>
      </c>
      <c r="F2640" s="311" t="s">
        <v>3163</v>
      </c>
      <c r="G2640" s="311">
        <v>12429926</v>
      </c>
      <c r="H2640" s="311" t="s">
        <v>85</v>
      </c>
    </row>
    <row r="2641" spans="2:8">
      <c r="B2641" s="293">
        <v>41801</v>
      </c>
      <c r="C2641" s="311" t="s">
        <v>5801</v>
      </c>
      <c r="D2641" s="311" t="s">
        <v>3165</v>
      </c>
      <c r="E2641" s="311" t="s">
        <v>3393</v>
      </c>
      <c r="F2641" s="311" t="s">
        <v>5616</v>
      </c>
      <c r="G2641" s="311">
        <v>14206075</v>
      </c>
      <c r="H2641" s="311" t="s">
        <v>85</v>
      </c>
    </row>
    <row r="2642" spans="2:8">
      <c r="B2642" s="293">
        <v>41800</v>
      </c>
      <c r="C2642" s="311" t="s">
        <v>4072</v>
      </c>
      <c r="D2642" s="311" t="s">
        <v>4937</v>
      </c>
      <c r="E2642" s="311" t="s">
        <v>3978</v>
      </c>
      <c r="F2642" s="311" t="s">
        <v>4399</v>
      </c>
      <c r="G2642" s="311">
        <v>14224449</v>
      </c>
      <c r="H2642" s="311" t="s">
        <v>85</v>
      </c>
    </row>
    <row r="2643" spans="2:8">
      <c r="B2643" s="293">
        <v>41799</v>
      </c>
      <c r="C2643" s="311" t="s">
        <v>5802</v>
      </c>
      <c r="D2643" s="311" t="s">
        <v>4029</v>
      </c>
      <c r="E2643" s="311" t="s">
        <v>5043</v>
      </c>
      <c r="F2643" s="311" t="s">
        <v>4375</v>
      </c>
      <c r="G2643" s="311">
        <v>25865088</v>
      </c>
      <c r="H2643" s="311" t="s">
        <v>85</v>
      </c>
    </row>
    <row r="2644" spans="2:8">
      <c r="B2644" s="293">
        <v>41796</v>
      </c>
      <c r="C2644" s="311" t="s">
        <v>3903</v>
      </c>
      <c r="D2644" s="311" t="s">
        <v>4070</v>
      </c>
      <c r="E2644" s="311" t="s">
        <v>3273</v>
      </c>
      <c r="F2644" s="311" t="s">
        <v>4595</v>
      </c>
      <c r="G2644" s="311">
        <v>19315740</v>
      </c>
      <c r="H2644" s="311" t="s">
        <v>85</v>
      </c>
    </row>
    <row r="2645" spans="2:8">
      <c r="B2645" s="293">
        <v>41795</v>
      </c>
      <c r="C2645" s="311" t="s">
        <v>4595</v>
      </c>
      <c r="D2645" s="311" t="s">
        <v>5117</v>
      </c>
      <c r="E2645" s="311" t="s">
        <v>3931</v>
      </c>
      <c r="F2645" s="311" t="s">
        <v>3929</v>
      </c>
      <c r="G2645" s="311">
        <v>15279402</v>
      </c>
      <c r="H2645" s="311" t="s">
        <v>85</v>
      </c>
    </row>
    <row r="2646" spans="2:8">
      <c r="B2646" s="293">
        <v>41794</v>
      </c>
      <c r="C2646" s="311" t="s">
        <v>3929</v>
      </c>
      <c r="D2646" s="311" t="s">
        <v>4405</v>
      </c>
      <c r="E2646" s="311" t="s">
        <v>5168</v>
      </c>
      <c r="F2646" s="311" t="s">
        <v>3229</v>
      </c>
      <c r="G2646" s="311">
        <v>15352701</v>
      </c>
      <c r="H2646" s="311" t="s">
        <v>85</v>
      </c>
    </row>
    <row r="2647" spans="2:8">
      <c r="B2647" s="293">
        <v>41793</v>
      </c>
      <c r="C2647" s="311" t="s">
        <v>3249</v>
      </c>
      <c r="D2647" s="311" t="s">
        <v>3896</v>
      </c>
      <c r="E2647" s="311" t="s">
        <v>5172</v>
      </c>
      <c r="F2647" s="311" t="s">
        <v>3929</v>
      </c>
      <c r="G2647" s="311">
        <v>17474580</v>
      </c>
      <c r="H2647" s="311" t="s">
        <v>85</v>
      </c>
    </row>
    <row r="2648" spans="2:8">
      <c r="B2648" s="293">
        <v>41792</v>
      </c>
      <c r="C2648" s="311" t="s">
        <v>3994</v>
      </c>
      <c r="D2648" s="311" t="s">
        <v>3994</v>
      </c>
      <c r="E2648" s="311" t="s">
        <v>5586</v>
      </c>
      <c r="F2648" s="311" t="s">
        <v>3186</v>
      </c>
      <c r="G2648" s="311">
        <v>23162924</v>
      </c>
      <c r="H2648" s="311" t="s">
        <v>85</v>
      </c>
    </row>
    <row r="2649" spans="2:8">
      <c r="B2649" s="293">
        <v>41789</v>
      </c>
      <c r="C2649" s="311" t="s">
        <v>5788</v>
      </c>
      <c r="D2649" s="311" t="s">
        <v>5803</v>
      </c>
      <c r="E2649" s="311" t="s">
        <v>5797</v>
      </c>
      <c r="F2649" s="311" t="s">
        <v>3249</v>
      </c>
      <c r="G2649" s="311">
        <v>73948783</v>
      </c>
      <c r="H2649" s="311" t="s">
        <v>85</v>
      </c>
    </row>
    <row r="2650" spans="2:8">
      <c r="B2650" s="293">
        <v>41788</v>
      </c>
      <c r="C2650" s="311" t="s">
        <v>3600</v>
      </c>
      <c r="D2650" s="311" t="s">
        <v>3207</v>
      </c>
      <c r="E2650" s="311" t="s">
        <v>5611</v>
      </c>
      <c r="F2650" s="311" t="s">
        <v>3593</v>
      </c>
      <c r="G2650" s="311">
        <v>19643784</v>
      </c>
      <c r="H2650" s="311" t="s">
        <v>85</v>
      </c>
    </row>
    <row r="2651" spans="2:8">
      <c r="B2651" s="293">
        <v>41787</v>
      </c>
      <c r="C2651" s="311" t="s">
        <v>3387</v>
      </c>
      <c r="D2651" s="311" t="s">
        <v>3393</v>
      </c>
      <c r="E2651" s="311" t="s">
        <v>3302</v>
      </c>
      <c r="F2651" s="311" t="s">
        <v>3303</v>
      </c>
      <c r="G2651" s="311">
        <v>16776397</v>
      </c>
      <c r="H2651" s="311" t="s">
        <v>85</v>
      </c>
    </row>
    <row r="2652" spans="2:8">
      <c r="B2652" s="293">
        <v>41786</v>
      </c>
      <c r="C2652" s="311" t="s">
        <v>5804</v>
      </c>
      <c r="D2652" s="311" t="s">
        <v>4312</v>
      </c>
      <c r="E2652" s="311" t="s">
        <v>5805</v>
      </c>
      <c r="F2652" s="311" t="s">
        <v>3361</v>
      </c>
      <c r="G2652" s="311">
        <v>15720531</v>
      </c>
      <c r="H2652" s="311" t="s">
        <v>85</v>
      </c>
    </row>
    <row r="2653" spans="2:8">
      <c r="B2653" s="293">
        <v>41785</v>
      </c>
      <c r="C2653" s="311" t="s">
        <v>5806</v>
      </c>
      <c r="D2653" s="311" t="s">
        <v>4991</v>
      </c>
      <c r="E2653" s="311" t="s">
        <v>3587</v>
      </c>
      <c r="F2653" s="311" t="s">
        <v>5083</v>
      </c>
      <c r="G2653" s="311">
        <v>30787939</v>
      </c>
      <c r="H2653" s="311" t="s">
        <v>85</v>
      </c>
    </row>
    <row r="2654" spans="2:8">
      <c r="B2654" s="293">
        <v>41782</v>
      </c>
      <c r="C2654" s="311" t="s">
        <v>3401</v>
      </c>
      <c r="D2654" s="311" t="s">
        <v>5807</v>
      </c>
      <c r="E2654" s="311" t="s">
        <v>5582</v>
      </c>
      <c r="F2654" s="311" t="s">
        <v>5808</v>
      </c>
      <c r="G2654" s="311">
        <v>31643096</v>
      </c>
      <c r="H2654" s="311" t="s">
        <v>85</v>
      </c>
    </row>
    <row r="2655" spans="2:8">
      <c r="B2655" s="293">
        <v>41781</v>
      </c>
      <c r="C2655" s="311" t="s">
        <v>5355</v>
      </c>
      <c r="D2655" s="311" t="s">
        <v>3393</v>
      </c>
      <c r="E2655" s="311" t="s">
        <v>5661</v>
      </c>
      <c r="F2655" s="311" t="s">
        <v>5779</v>
      </c>
      <c r="G2655" s="311">
        <v>21883489</v>
      </c>
      <c r="H2655" s="311" t="s">
        <v>85</v>
      </c>
    </row>
    <row r="2656" spans="2:8">
      <c r="B2656" s="293">
        <v>41780</v>
      </c>
      <c r="C2656" s="311" t="s">
        <v>5225</v>
      </c>
      <c r="D2656" s="311" t="s">
        <v>3375</v>
      </c>
      <c r="E2656" s="311" t="s">
        <v>5809</v>
      </c>
      <c r="F2656" s="311" t="s">
        <v>5776</v>
      </c>
      <c r="G2656" s="311">
        <v>19178840</v>
      </c>
      <c r="H2656" s="311" t="s">
        <v>85</v>
      </c>
    </row>
    <row r="2657" spans="2:8">
      <c r="B2657" s="293">
        <v>41779</v>
      </c>
      <c r="C2657" s="311" t="s">
        <v>5770</v>
      </c>
      <c r="D2657" s="311" t="s">
        <v>5795</v>
      </c>
      <c r="E2657" s="311" t="s">
        <v>3858</v>
      </c>
      <c r="F2657" s="311" t="s">
        <v>3318</v>
      </c>
      <c r="G2657" s="311">
        <v>27876390</v>
      </c>
      <c r="H2657" s="311" t="s">
        <v>85</v>
      </c>
    </row>
    <row r="2658" spans="2:8">
      <c r="B2658" s="293">
        <v>41778</v>
      </c>
      <c r="C2658" s="311" t="s">
        <v>3563</v>
      </c>
      <c r="D2658" s="311" t="s">
        <v>3301</v>
      </c>
      <c r="E2658" s="311" t="s">
        <v>3563</v>
      </c>
      <c r="F2658" s="311" t="s">
        <v>5199</v>
      </c>
      <c r="G2658" s="311">
        <v>37340962</v>
      </c>
      <c r="H2658" s="311" t="s">
        <v>85</v>
      </c>
    </row>
    <row r="2659" spans="2:8">
      <c r="B2659" s="293">
        <v>41775</v>
      </c>
      <c r="C2659" s="311" t="s">
        <v>5292</v>
      </c>
      <c r="D2659" s="311" t="s">
        <v>5345</v>
      </c>
      <c r="E2659" s="311" t="s">
        <v>5810</v>
      </c>
      <c r="F2659" s="311" t="s">
        <v>5811</v>
      </c>
      <c r="G2659" s="311">
        <v>33854530</v>
      </c>
      <c r="H2659" s="311" t="s">
        <v>85</v>
      </c>
    </row>
    <row r="2660" spans="2:8">
      <c r="B2660" s="293">
        <v>41774</v>
      </c>
      <c r="C2660" s="311" t="s">
        <v>5812</v>
      </c>
      <c r="D2660" s="311" t="s">
        <v>3767</v>
      </c>
      <c r="E2660" s="311" t="s">
        <v>5813</v>
      </c>
      <c r="F2660" s="311" t="s">
        <v>5462</v>
      </c>
      <c r="G2660" s="311">
        <v>27813334</v>
      </c>
      <c r="H2660" s="311" t="s">
        <v>85</v>
      </c>
    </row>
    <row r="2661" spans="2:8">
      <c r="B2661" s="293">
        <v>41773</v>
      </c>
      <c r="C2661" s="311" t="s">
        <v>5814</v>
      </c>
      <c r="D2661" s="311" t="s">
        <v>5815</v>
      </c>
      <c r="E2661" s="311" t="s">
        <v>5816</v>
      </c>
      <c r="F2661" s="311" t="s">
        <v>5817</v>
      </c>
      <c r="G2661" s="311">
        <v>11972526</v>
      </c>
      <c r="H2661" s="311" t="s">
        <v>85</v>
      </c>
    </row>
    <row r="2662" spans="2:8">
      <c r="B2662" s="293">
        <v>41772</v>
      </c>
      <c r="C2662" s="311" t="s">
        <v>5818</v>
      </c>
      <c r="D2662" s="311" t="s">
        <v>5510</v>
      </c>
      <c r="E2662" s="311" t="s">
        <v>5819</v>
      </c>
      <c r="F2662" s="311" t="s">
        <v>5820</v>
      </c>
      <c r="G2662" s="311">
        <v>31052673</v>
      </c>
      <c r="H2662" s="311" t="s">
        <v>85</v>
      </c>
    </row>
    <row r="2663" spans="2:8">
      <c r="B2663" s="293">
        <v>41771</v>
      </c>
      <c r="C2663" s="311" t="s">
        <v>5821</v>
      </c>
      <c r="D2663" s="311" t="s">
        <v>5822</v>
      </c>
      <c r="E2663" s="311" t="s">
        <v>5821</v>
      </c>
      <c r="F2663" s="311" t="s">
        <v>5823</v>
      </c>
      <c r="G2663" s="311">
        <v>9694725</v>
      </c>
      <c r="H2663" s="311" t="s">
        <v>85</v>
      </c>
    </row>
    <row r="2664" spans="2:8">
      <c r="B2664" s="293">
        <v>41768</v>
      </c>
      <c r="C2664" s="311" t="s">
        <v>5824</v>
      </c>
      <c r="D2664" s="311" t="s">
        <v>5825</v>
      </c>
      <c r="E2664" s="311" t="s">
        <v>5824</v>
      </c>
      <c r="F2664" s="311" t="s">
        <v>5826</v>
      </c>
      <c r="G2664" s="311">
        <v>7282917</v>
      </c>
      <c r="H2664" s="311" t="s">
        <v>85</v>
      </c>
    </row>
    <row r="2665" spans="2:8">
      <c r="B2665" s="293">
        <v>41767</v>
      </c>
      <c r="C2665" s="311" t="s">
        <v>5827</v>
      </c>
      <c r="D2665" s="311" t="s">
        <v>5828</v>
      </c>
      <c r="E2665" s="311" t="s">
        <v>5829</v>
      </c>
      <c r="F2665" s="311" t="s">
        <v>5830</v>
      </c>
      <c r="G2665" s="311">
        <v>4068682</v>
      </c>
      <c r="H2665" s="311" t="s">
        <v>85</v>
      </c>
    </row>
    <row r="2666" spans="2:8">
      <c r="B2666" s="293">
        <v>41766</v>
      </c>
      <c r="C2666" s="311" t="s">
        <v>5831</v>
      </c>
      <c r="D2666" s="311" t="s">
        <v>5832</v>
      </c>
      <c r="E2666" s="311" t="s">
        <v>3815</v>
      </c>
      <c r="F2666" s="311" t="s">
        <v>5833</v>
      </c>
      <c r="G2666" s="311">
        <v>10973022</v>
      </c>
      <c r="H2666" s="311" t="s">
        <v>85</v>
      </c>
    </row>
    <row r="2667" spans="2:8">
      <c r="B2667" s="293">
        <v>41765</v>
      </c>
      <c r="C2667" s="311" t="s">
        <v>5834</v>
      </c>
      <c r="D2667" s="311" t="s">
        <v>5835</v>
      </c>
      <c r="E2667" s="311" t="s">
        <v>3797</v>
      </c>
      <c r="F2667" s="311" t="s">
        <v>5834</v>
      </c>
      <c r="G2667" s="311">
        <v>4540122</v>
      </c>
      <c r="H2667" s="311" t="s">
        <v>85</v>
      </c>
    </row>
    <row r="2668" spans="2:8">
      <c r="B2668" s="293">
        <v>41764</v>
      </c>
      <c r="C2668" s="311" t="s">
        <v>5836</v>
      </c>
      <c r="D2668" s="311" t="s">
        <v>5837</v>
      </c>
      <c r="E2668" s="311" t="s">
        <v>5838</v>
      </c>
      <c r="F2668" s="311" t="s">
        <v>5839</v>
      </c>
      <c r="G2668" s="311">
        <v>3026912</v>
      </c>
      <c r="H2668" s="311" t="s">
        <v>85</v>
      </c>
    </row>
    <row r="2669" spans="2:8">
      <c r="B2669" s="293">
        <v>41761</v>
      </c>
      <c r="C2669" s="311" t="s">
        <v>5840</v>
      </c>
      <c r="D2669" s="311" t="s">
        <v>5840</v>
      </c>
      <c r="E2669" s="311" t="s">
        <v>5841</v>
      </c>
      <c r="F2669" s="311" t="s">
        <v>5836</v>
      </c>
      <c r="G2669" s="311">
        <v>3966110</v>
      </c>
      <c r="H2669" s="311" t="s">
        <v>85</v>
      </c>
    </row>
    <row r="2670" spans="2:8">
      <c r="B2670" s="293">
        <v>41759</v>
      </c>
      <c r="C2670" s="311" t="s">
        <v>5842</v>
      </c>
      <c r="D2670" s="311" t="s">
        <v>5843</v>
      </c>
      <c r="E2670" s="311" t="s">
        <v>5844</v>
      </c>
      <c r="F2670" s="311" t="s">
        <v>5845</v>
      </c>
      <c r="G2670" s="311">
        <v>9712130</v>
      </c>
      <c r="H2670" s="311" t="s">
        <v>85</v>
      </c>
    </row>
    <row r="2671" spans="2:8">
      <c r="B2671" s="293">
        <v>41758</v>
      </c>
      <c r="C2671" s="311" t="s">
        <v>5846</v>
      </c>
      <c r="D2671" s="311" t="s">
        <v>5478</v>
      </c>
      <c r="E2671" s="311" t="s">
        <v>5847</v>
      </c>
      <c r="F2671" s="311" t="s">
        <v>5848</v>
      </c>
      <c r="G2671" s="311">
        <v>5773446</v>
      </c>
      <c r="H2671" s="311" t="s">
        <v>85</v>
      </c>
    </row>
    <row r="2672" spans="2:8">
      <c r="B2672" s="293">
        <v>41757</v>
      </c>
      <c r="C2672" s="311" t="s">
        <v>5849</v>
      </c>
      <c r="D2672" s="311" t="s">
        <v>5850</v>
      </c>
      <c r="E2672" s="311" t="s">
        <v>5851</v>
      </c>
      <c r="F2672" s="311" t="s">
        <v>5852</v>
      </c>
      <c r="G2672" s="311">
        <v>6154653</v>
      </c>
      <c r="H2672" s="311" t="s">
        <v>85</v>
      </c>
    </row>
    <row r="2673" spans="2:8">
      <c r="B2673" s="293">
        <v>41754</v>
      </c>
      <c r="C2673" s="311" t="s">
        <v>5853</v>
      </c>
      <c r="D2673" s="311" t="s">
        <v>5854</v>
      </c>
      <c r="E2673" s="311" t="s">
        <v>5855</v>
      </c>
      <c r="F2673" s="311" t="s">
        <v>5825</v>
      </c>
      <c r="G2673" s="311">
        <v>12876661</v>
      </c>
      <c r="H2673" s="311" t="s">
        <v>85</v>
      </c>
    </row>
    <row r="2674" spans="2:8">
      <c r="B2674" s="293">
        <v>41753</v>
      </c>
      <c r="C2674" s="311" t="s">
        <v>3506</v>
      </c>
      <c r="D2674" s="311" t="s">
        <v>3506</v>
      </c>
      <c r="E2674" s="311" t="s">
        <v>3506</v>
      </c>
      <c r="F2674" s="311" t="s">
        <v>3506</v>
      </c>
      <c r="G2674" s="311">
        <v>0</v>
      </c>
      <c r="H2674" s="311" t="s">
        <v>85</v>
      </c>
    </row>
    <row r="2675" spans="2:8">
      <c r="B2675" s="293">
        <v>41752</v>
      </c>
      <c r="C2675" s="311" t="s">
        <v>5854</v>
      </c>
      <c r="D2675" s="311" t="s">
        <v>3513</v>
      </c>
      <c r="E2675" s="311" t="s">
        <v>5856</v>
      </c>
      <c r="F2675" s="311" t="s">
        <v>3506</v>
      </c>
      <c r="G2675" s="311">
        <v>13376614</v>
      </c>
      <c r="H2675" s="311" t="s">
        <v>85</v>
      </c>
    </row>
    <row r="2676" spans="2:8">
      <c r="B2676" s="293">
        <v>41751</v>
      </c>
      <c r="C2676" s="311" t="s">
        <v>3846</v>
      </c>
      <c r="D2676" s="311" t="s">
        <v>5461</v>
      </c>
      <c r="E2676" s="311" t="s">
        <v>5857</v>
      </c>
      <c r="F2676" s="311" t="s">
        <v>5858</v>
      </c>
      <c r="G2676" s="311">
        <v>3041050</v>
      </c>
      <c r="H2676" s="311" t="s">
        <v>85</v>
      </c>
    </row>
    <row r="2677" spans="2:8">
      <c r="B2677" s="293">
        <v>41750</v>
      </c>
      <c r="C2677" s="311" t="s">
        <v>5452</v>
      </c>
      <c r="D2677" s="311" t="s">
        <v>3755</v>
      </c>
      <c r="E2677" s="311" t="s">
        <v>5452</v>
      </c>
      <c r="F2677" s="311" t="s">
        <v>5859</v>
      </c>
      <c r="G2677" s="311">
        <v>4605685</v>
      </c>
      <c r="H2677" s="311" t="s">
        <v>85</v>
      </c>
    </row>
    <row r="2678" spans="2:8">
      <c r="B2678" s="293">
        <v>41746</v>
      </c>
      <c r="C2678" s="311" t="s">
        <v>5860</v>
      </c>
      <c r="D2678" s="311" t="s">
        <v>5854</v>
      </c>
      <c r="E2678" s="311" t="s">
        <v>5861</v>
      </c>
      <c r="F2678" s="311" t="s">
        <v>5862</v>
      </c>
      <c r="G2678" s="311">
        <v>6867484</v>
      </c>
      <c r="H2678" s="311" t="s">
        <v>85</v>
      </c>
    </row>
    <row r="2679" spans="2:8">
      <c r="B2679" s="293">
        <v>41745</v>
      </c>
      <c r="C2679" s="311" t="s">
        <v>5863</v>
      </c>
      <c r="D2679" s="311" t="s">
        <v>5864</v>
      </c>
      <c r="E2679" s="311" t="s">
        <v>5865</v>
      </c>
      <c r="F2679" s="311" t="s">
        <v>3645</v>
      </c>
      <c r="G2679" s="311">
        <v>5616406</v>
      </c>
      <c r="H2679" s="311" t="s">
        <v>85</v>
      </c>
    </row>
    <row r="2680" spans="2:8">
      <c r="B2680" s="293">
        <v>41744</v>
      </c>
      <c r="C2680" s="311" t="s">
        <v>5863</v>
      </c>
      <c r="D2680" s="311" t="s">
        <v>5864</v>
      </c>
      <c r="E2680" s="311" t="s">
        <v>5452</v>
      </c>
      <c r="F2680" s="311" t="s">
        <v>5866</v>
      </c>
      <c r="G2680" s="311">
        <v>5485220</v>
      </c>
      <c r="H2680" s="311" t="s">
        <v>85</v>
      </c>
    </row>
    <row r="2681" spans="2:8">
      <c r="B2681" s="293">
        <v>41740</v>
      </c>
      <c r="C2681" s="311" t="s">
        <v>5452</v>
      </c>
      <c r="D2681" s="311" t="s">
        <v>5867</v>
      </c>
      <c r="E2681" s="311" t="s">
        <v>5819</v>
      </c>
      <c r="F2681" s="311" t="s">
        <v>3846</v>
      </c>
      <c r="G2681" s="311">
        <v>6236364</v>
      </c>
      <c r="H2681" s="311" t="s">
        <v>85</v>
      </c>
    </row>
    <row r="2682" spans="2:8">
      <c r="B2682" s="293">
        <v>41739</v>
      </c>
      <c r="C2682" s="311" t="s">
        <v>5868</v>
      </c>
      <c r="D2682" s="311" t="s">
        <v>5869</v>
      </c>
      <c r="E2682" s="311" t="s">
        <v>5868</v>
      </c>
      <c r="F2682" s="311" t="s">
        <v>5468</v>
      </c>
      <c r="G2682" s="311">
        <v>10141159</v>
      </c>
      <c r="H2682" s="311" t="s">
        <v>85</v>
      </c>
    </row>
    <row r="2683" spans="2:8">
      <c r="B2683" s="293">
        <v>41738</v>
      </c>
      <c r="C2683" s="311" t="s">
        <v>3790</v>
      </c>
      <c r="D2683" s="311" t="s">
        <v>5870</v>
      </c>
      <c r="E2683" s="311" t="s">
        <v>5871</v>
      </c>
      <c r="F2683" s="311" t="s">
        <v>5872</v>
      </c>
      <c r="G2683" s="311">
        <v>9281888</v>
      </c>
      <c r="H2683" s="311" t="s">
        <v>85</v>
      </c>
    </row>
    <row r="2684" spans="2:8">
      <c r="B2684" s="293">
        <v>41736</v>
      </c>
      <c r="C2684" s="311" t="s">
        <v>5873</v>
      </c>
      <c r="D2684" s="311" t="s">
        <v>5874</v>
      </c>
      <c r="E2684" s="311" t="s">
        <v>5485</v>
      </c>
      <c r="F2684" s="311" t="s">
        <v>5850</v>
      </c>
      <c r="G2684" s="311">
        <v>6490387</v>
      </c>
      <c r="H2684" s="311" t="s">
        <v>85</v>
      </c>
    </row>
    <row r="2685" spans="2:8">
      <c r="B2685" s="293">
        <v>41733</v>
      </c>
      <c r="C2685" s="311" t="s">
        <v>5857</v>
      </c>
      <c r="D2685" s="311" t="s">
        <v>5857</v>
      </c>
      <c r="E2685" s="311" t="s">
        <v>5875</v>
      </c>
      <c r="F2685" s="311" t="s">
        <v>5876</v>
      </c>
      <c r="G2685" s="311">
        <v>5541157</v>
      </c>
      <c r="H2685" s="311" t="s">
        <v>85</v>
      </c>
    </row>
    <row r="2686" spans="2:8">
      <c r="B2686" s="293">
        <v>41732</v>
      </c>
      <c r="C2686" s="311" t="s">
        <v>5489</v>
      </c>
      <c r="D2686" s="311" t="s">
        <v>5869</v>
      </c>
      <c r="E2686" s="311" t="s">
        <v>5877</v>
      </c>
      <c r="F2686" s="311" t="s">
        <v>5452</v>
      </c>
      <c r="G2686" s="311">
        <v>12946982</v>
      </c>
      <c r="H2686" s="311" t="s">
        <v>85</v>
      </c>
    </row>
    <row r="2687" spans="2:8">
      <c r="B2687" s="293">
        <v>41731</v>
      </c>
      <c r="C2687" s="311" t="s">
        <v>5878</v>
      </c>
      <c r="D2687" s="311" t="s">
        <v>5814</v>
      </c>
      <c r="E2687" s="311" t="s">
        <v>3764</v>
      </c>
      <c r="F2687" s="311" t="s">
        <v>5879</v>
      </c>
      <c r="G2687" s="311">
        <v>13108323</v>
      </c>
      <c r="H2687" s="311" t="s">
        <v>85</v>
      </c>
    </row>
    <row r="2688" spans="2:8">
      <c r="B2688" s="293">
        <v>41730</v>
      </c>
      <c r="C2688" s="311" t="s">
        <v>5870</v>
      </c>
      <c r="D2688" s="311" t="s">
        <v>5880</v>
      </c>
      <c r="E2688" s="311" t="s">
        <v>5881</v>
      </c>
      <c r="F2688" s="311" t="s">
        <v>5882</v>
      </c>
      <c r="G2688" s="311">
        <v>6046722</v>
      </c>
      <c r="H2688" s="311" t="s">
        <v>85</v>
      </c>
    </row>
    <row r="2689" spans="2:8">
      <c r="B2689" s="293">
        <v>41729</v>
      </c>
      <c r="C2689" s="311" t="s">
        <v>5822</v>
      </c>
      <c r="D2689" s="311" t="s">
        <v>5883</v>
      </c>
      <c r="E2689" s="311" t="s">
        <v>5884</v>
      </c>
      <c r="F2689" s="311" t="s">
        <v>3814</v>
      </c>
      <c r="G2689" s="311">
        <v>10660725</v>
      </c>
      <c r="H2689" s="311" t="s">
        <v>85</v>
      </c>
    </row>
    <row r="2690" spans="2:8">
      <c r="B2690" s="293">
        <v>41726</v>
      </c>
      <c r="C2690" s="311" t="s">
        <v>5885</v>
      </c>
      <c r="D2690" s="311" t="s">
        <v>5822</v>
      </c>
      <c r="E2690" s="311" t="s">
        <v>5886</v>
      </c>
      <c r="F2690" s="311" t="s">
        <v>5887</v>
      </c>
      <c r="G2690" s="311">
        <v>6616512</v>
      </c>
      <c r="H2690" s="311" t="s">
        <v>85</v>
      </c>
    </row>
    <row r="2691" spans="2:8">
      <c r="B2691" s="293">
        <v>41725</v>
      </c>
      <c r="C2691" s="311" t="s">
        <v>3807</v>
      </c>
      <c r="D2691" s="311" t="s">
        <v>5888</v>
      </c>
      <c r="E2691" s="311" t="s">
        <v>5889</v>
      </c>
      <c r="F2691" s="311" t="s">
        <v>5832</v>
      </c>
      <c r="G2691" s="311">
        <v>13665529</v>
      </c>
      <c r="H2691" s="311" t="s">
        <v>85</v>
      </c>
    </row>
    <row r="2692" spans="2:8">
      <c r="B2692" s="293">
        <v>41724</v>
      </c>
      <c r="C2692" s="311" t="s">
        <v>5835</v>
      </c>
      <c r="D2692" s="311" t="s">
        <v>5890</v>
      </c>
      <c r="E2692" s="311" t="s">
        <v>5831</v>
      </c>
      <c r="F2692" s="311" t="s">
        <v>5829</v>
      </c>
      <c r="G2692" s="311">
        <v>8384493</v>
      </c>
      <c r="H2692" s="311" t="s">
        <v>85</v>
      </c>
    </row>
    <row r="2693" spans="2:8">
      <c r="B2693" s="293">
        <v>41723</v>
      </c>
      <c r="C2693" s="311" t="s">
        <v>5829</v>
      </c>
      <c r="D2693" s="311" t="s">
        <v>5835</v>
      </c>
      <c r="E2693" s="311" t="s">
        <v>5839</v>
      </c>
      <c r="F2693" s="311" t="s">
        <v>5891</v>
      </c>
      <c r="G2693" s="311">
        <v>9248385</v>
      </c>
      <c r="H2693" s="311" t="s">
        <v>85</v>
      </c>
    </row>
    <row r="2694" spans="2:8">
      <c r="B2694" s="293">
        <v>41722</v>
      </c>
      <c r="C2694" s="311" t="s">
        <v>5892</v>
      </c>
      <c r="D2694" s="311" t="s">
        <v>5889</v>
      </c>
      <c r="E2694" s="311" t="s">
        <v>5893</v>
      </c>
      <c r="F2694" s="311" t="s">
        <v>5894</v>
      </c>
      <c r="G2694" s="311">
        <v>10494283</v>
      </c>
      <c r="H2694" s="311" t="s">
        <v>85</v>
      </c>
    </row>
    <row r="2695" spans="2:8">
      <c r="B2695" s="293">
        <v>41719</v>
      </c>
      <c r="C2695" s="311" t="s">
        <v>5895</v>
      </c>
      <c r="D2695" s="311" t="s">
        <v>5890</v>
      </c>
      <c r="E2695" s="311" t="s">
        <v>5896</v>
      </c>
      <c r="F2695" s="311" t="s">
        <v>5839</v>
      </c>
      <c r="G2695" s="311">
        <v>10357064</v>
      </c>
      <c r="H2695" s="311" t="s">
        <v>85</v>
      </c>
    </row>
    <row r="2696" spans="2:8">
      <c r="B2696" s="293">
        <v>41718</v>
      </c>
      <c r="C2696" s="311" t="s">
        <v>5824</v>
      </c>
      <c r="D2696" s="311" t="s">
        <v>3817</v>
      </c>
      <c r="E2696" s="311" t="s">
        <v>5889</v>
      </c>
      <c r="F2696" s="311" t="s">
        <v>5833</v>
      </c>
      <c r="G2696" s="311">
        <v>6169582</v>
      </c>
      <c r="H2696" s="311" t="s">
        <v>85</v>
      </c>
    </row>
    <row r="2697" spans="2:8">
      <c r="B2697" s="293">
        <v>41717</v>
      </c>
      <c r="C2697" s="311" t="s">
        <v>5842</v>
      </c>
      <c r="D2697" s="311" t="s">
        <v>5897</v>
      </c>
      <c r="E2697" s="311" t="s">
        <v>3807</v>
      </c>
      <c r="F2697" s="311" t="s">
        <v>5898</v>
      </c>
      <c r="G2697" s="311">
        <v>6197394</v>
      </c>
      <c r="H2697" s="311" t="s">
        <v>85</v>
      </c>
    </row>
    <row r="2698" spans="2:8">
      <c r="B2698" s="293">
        <v>41716</v>
      </c>
      <c r="C2698" s="311" t="s">
        <v>5899</v>
      </c>
      <c r="D2698" s="311" t="s">
        <v>5485</v>
      </c>
      <c r="E2698" s="311" t="s">
        <v>5900</v>
      </c>
      <c r="F2698" s="311" t="s">
        <v>5901</v>
      </c>
      <c r="G2698" s="311">
        <v>5970177</v>
      </c>
      <c r="H2698" s="311" t="s">
        <v>85</v>
      </c>
    </row>
    <row r="2699" spans="2:8">
      <c r="B2699" s="293">
        <v>41712</v>
      </c>
      <c r="C2699" s="311" t="s">
        <v>3812</v>
      </c>
      <c r="D2699" s="311" t="s">
        <v>5886</v>
      </c>
      <c r="E2699" s="311" t="s">
        <v>5902</v>
      </c>
      <c r="F2699" s="311" t="s">
        <v>5903</v>
      </c>
      <c r="G2699" s="311">
        <v>4629595</v>
      </c>
      <c r="H2699" s="311" t="s">
        <v>85</v>
      </c>
    </row>
    <row r="2700" spans="2:8">
      <c r="B2700" s="293">
        <v>41711</v>
      </c>
      <c r="C2700" s="311" t="s">
        <v>5903</v>
      </c>
      <c r="D2700" s="311" t="s">
        <v>5904</v>
      </c>
      <c r="E2700" s="311" t="s">
        <v>5835</v>
      </c>
      <c r="F2700" s="311" t="s">
        <v>5905</v>
      </c>
      <c r="G2700" s="311">
        <v>5828080</v>
      </c>
      <c r="H2700" s="311" t="s">
        <v>85</v>
      </c>
    </row>
    <row r="2701" spans="2:8">
      <c r="B2701" s="293">
        <v>41710</v>
      </c>
      <c r="C2701" s="311" t="s">
        <v>5840</v>
      </c>
      <c r="D2701" s="311" t="s">
        <v>5901</v>
      </c>
      <c r="E2701" s="311" t="s">
        <v>5890</v>
      </c>
      <c r="F2701" s="311" t="s">
        <v>5906</v>
      </c>
      <c r="G2701" s="311">
        <v>4020171</v>
      </c>
      <c r="H2701" s="311" t="s">
        <v>85</v>
      </c>
    </row>
    <row r="2702" spans="2:8">
      <c r="B2702" s="293">
        <v>41709</v>
      </c>
      <c r="C2702" s="311" t="s">
        <v>5840</v>
      </c>
      <c r="D2702" s="311" t="s">
        <v>5846</v>
      </c>
      <c r="E2702" s="311" t="s">
        <v>5900</v>
      </c>
      <c r="F2702" s="311" t="s">
        <v>5886</v>
      </c>
      <c r="G2702" s="311">
        <v>4559572</v>
      </c>
      <c r="H2702" s="311" t="s">
        <v>85</v>
      </c>
    </row>
    <row r="2703" spans="2:8">
      <c r="B2703" s="293">
        <v>41708</v>
      </c>
      <c r="C2703" s="311" t="s">
        <v>5840</v>
      </c>
      <c r="D2703" s="311" t="s">
        <v>5907</v>
      </c>
      <c r="E2703" s="311" t="s">
        <v>5908</v>
      </c>
      <c r="F2703" s="311" t="s">
        <v>5840</v>
      </c>
      <c r="G2703" s="311">
        <v>11137770</v>
      </c>
      <c r="H2703" s="311" t="s">
        <v>85</v>
      </c>
    </row>
    <row r="2704" spans="2:8">
      <c r="B2704" s="293">
        <v>41705</v>
      </c>
      <c r="C2704" s="311" t="s">
        <v>5895</v>
      </c>
      <c r="D2704" s="311" t="s">
        <v>5906</v>
      </c>
      <c r="E2704" s="311" t="s">
        <v>3792</v>
      </c>
      <c r="F2704" s="311" t="s">
        <v>5845</v>
      </c>
      <c r="G2704" s="311">
        <v>8511816</v>
      </c>
      <c r="H2704" s="311" t="s">
        <v>85</v>
      </c>
    </row>
    <row r="2705" spans="2:8">
      <c r="B2705" s="293">
        <v>41704</v>
      </c>
      <c r="C2705" s="311" t="s">
        <v>5909</v>
      </c>
      <c r="D2705" s="311" t="s">
        <v>5899</v>
      </c>
      <c r="E2705" s="311" t="s">
        <v>5909</v>
      </c>
      <c r="F2705" s="311" t="s">
        <v>5828</v>
      </c>
      <c r="G2705" s="311">
        <v>9094195</v>
      </c>
      <c r="H2705" s="311" t="s">
        <v>85</v>
      </c>
    </row>
    <row r="2706" spans="2:8">
      <c r="B2706" s="293">
        <v>41703</v>
      </c>
      <c r="C2706" s="311" t="s">
        <v>5831</v>
      </c>
      <c r="D2706" s="311" t="s">
        <v>5910</v>
      </c>
      <c r="E2706" s="311" t="s">
        <v>5911</v>
      </c>
      <c r="F2706" s="311" t="s">
        <v>5912</v>
      </c>
      <c r="G2706" s="311">
        <v>7578528</v>
      </c>
      <c r="H2706" s="311" t="s">
        <v>85</v>
      </c>
    </row>
    <row r="2707" spans="2:8">
      <c r="B2707" s="293">
        <v>41702</v>
      </c>
      <c r="C2707" s="311" t="s">
        <v>5913</v>
      </c>
      <c r="D2707" s="311" t="s">
        <v>5914</v>
      </c>
      <c r="E2707" s="311" t="s">
        <v>5915</v>
      </c>
      <c r="F2707" s="311" t="s">
        <v>5839</v>
      </c>
      <c r="G2707" s="311">
        <v>13353066</v>
      </c>
      <c r="H2707" s="311" t="s">
        <v>85</v>
      </c>
    </row>
    <row r="2708" spans="2:8">
      <c r="B2708" s="293">
        <v>41701</v>
      </c>
      <c r="C2708" s="311" t="s">
        <v>5916</v>
      </c>
      <c r="D2708" s="311" t="s">
        <v>5917</v>
      </c>
      <c r="E2708" s="311" t="s">
        <v>5918</v>
      </c>
      <c r="F2708" s="311" t="s">
        <v>5919</v>
      </c>
      <c r="G2708" s="311">
        <v>13692330</v>
      </c>
      <c r="H2708" s="311" t="s">
        <v>85</v>
      </c>
    </row>
    <row r="2709" spans="2:8">
      <c r="B2709" s="293">
        <v>41698</v>
      </c>
      <c r="C2709" s="311" t="s">
        <v>5900</v>
      </c>
      <c r="D2709" s="311" t="s">
        <v>5920</v>
      </c>
      <c r="E2709" s="311" t="s">
        <v>5921</v>
      </c>
      <c r="F2709" s="311" t="s">
        <v>5922</v>
      </c>
      <c r="G2709" s="311">
        <v>12666675</v>
      </c>
      <c r="H2709" s="311" t="s">
        <v>85</v>
      </c>
    </row>
    <row r="2710" spans="2:8">
      <c r="B2710" s="293">
        <v>41696</v>
      </c>
      <c r="C2710" s="311" t="s">
        <v>5827</v>
      </c>
      <c r="D2710" s="311" t="s">
        <v>5923</v>
      </c>
      <c r="E2710" s="311" t="s">
        <v>5924</v>
      </c>
      <c r="F2710" s="311" t="s">
        <v>5925</v>
      </c>
      <c r="G2710" s="311">
        <v>13113314</v>
      </c>
      <c r="H2710" s="311" t="s">
        <v>85</v>
      </c>
    </row>
    <row r="2711" spans="2:8">
      <c r="B2711" s="293">
        <v>41695</v>
      </c>
      <c r="C2711" s="311" t="s">
        <v>5926</v>
      </c>
      <c r="D2711" s="311" t="s">
        <v>5849</v>
      </c>
      <c r="E2711" s="311" t="s">
        <v>5839</v>
      </c>
      <c r="F2711" s="311" t="s">
        <v>3792</v>
      </c>
      <c r="G2711" s="311">
        <v>19414470</v>
      </c>
      <c r="H2711" s="311" t="s">
        <v>85</v>
      </c>
    </row>
    <row r="2712" spans="2:8">
      <c r="B2712" s="293">
        <v>41694</v>
      </c>
      <c r="C2712" s="311" t="s">
        <v>3769</v>
      </c>
      <c r="D2712" s="311" t="s">
        <v>5299</v>
      </c>
      <c r="E2712" s="311" t="s">
        <v>5845</v>
      </c>
      <c r="F2712" s="311" t="s">
        <v>5927</v>
      </c>
      <c r="G2712" s="311">
        <v>36210670</v>
      </c>
      <c r="H2712" s="311" t="s">
        <v>85</v>
      </c>
    </row>
    <row r="2713" spans="2:8">
      <c r="B2713" s="293">
        <v>41691</v>
      </c>
      <c r="C2713" s="311" t="s">
        <v>5289</v>
      </c>
      <c r="D2713" s="311" t="s">
        <v>3563</v>
      </c>
      <c r="E2713" s="311" t="s">
        <v>3564</v>
      </c>
      <c r="F2713" s="311" t="s">
        <v>5928</v>
      </c>
      <c r="G2713" s="311">
        <v>2003629</v>
      </c>
      <c r="H2713" s="311" t="s">
        <v>85</v>
      </c>
    </row>
    <row r="2714" spans="2:8">
      <c r="B2714" s="293">
        <v>41690</v>
      </c>
      <c r="C2714" s="311" t="s">
        <v>5292</v>
      </c>
      <c r="D2714" s="311" t="s">
        <v>3553</v>
      </c>
      <c r="E2714" s="311" t="s">
        <v>5320</v>
      </c>
      <c r="F2714" s="311" t="s">
        <v>5466</v>
      </c>
      <c r="G2714" s="311">
        <v>2206638</v>
      </c>
      <c r="H2714" s="311" t="s">
        <v>85</v>
      </c>
    </row>
    <row r="2715" spans="2:8">
      <c r="B2715" s="293">
        <v>41689</v>
      </c>
      <c r="C2715" s="311" t="s">
        <v>5929</v>
      </c>
      <c r="D2715" s="311" t="s">
        <v>5929</v>
      </c>
      <c r="E2715" s="311" t="s">
        <v>5930</v>
      </c>
      <c r="F2715" s="311" t="s">
        <v>3691</v>
      </c>
      <c r="G2715" s="311">
        <v>1336074</v>
      </c>
      <c r="H2715" s="311" t="s">
        <v>85</v>
      </c>
    </row>
    <row r="2716" spans="2:8">
      <c r="B2716" s="293">
        <v>41688</v>
      </c>
      <c r="C2716" s="311" t="s">
        <v>5931</v>
      </c>
      <c r="D2716" s="311" t="s">
        <v>3457</v>
      </c>
      <c r="E2716" s="311" t="s">
        <v>5932</v>
      </c>
      <c r="F2716" s="311" t="s">
        <v>5933</v>
      </c>
      <c r="G2716" s="311">
        <v>2029621</v>
      </c>
      <c r="H2716" s="311" t="s">
        <v>85</v>
      </c>
    </row>
    <row r="2717" spans="2:8">
      <c r="B2717" s="293">
        <v>41687</v>
      </c>
      <c r="C2717" s="311" t="s">
        <v>5934</v>
      </c>
      <c r="D2717" s="311" t="s">
        <v>5446</v>
      </c>
      <c r="E2717" s="311" t="s">
        <v>5934</v>
      </c>
      <c r="F2717" s="311" t="s">
        <v>5933</v>
      </c>
      <c r="G2717" s="311">
        <v>1433607</v>
      </c>
      <c r="H2717" s="311" t="s">
        <v>85</v>
      </c>
    </row>
    <row r="2718" spans="2:8">
      <c r="B2718" s="293">
        <v>41684</v>
      </c>
      <c r="C2718" s="311" t="s">
        <v>5935</v>
      </c>
      <c r="D2718" s="311" t="s">
        <v>5936</v>
      </c>
      <c r="E2718" s="311" t="s">
        <v>5937</v>
      </c>
      <c r="F2718" s="311" t="s">
        <v>3568</v>
      </c>
      <c r="G2718" s="311">
        <v>2701371</v>
      </c>
      <c r="H2718" s="311" t="s">
        <v>85</v>
      </c>
    </row>
    <row r="2719" spans="2:8">
      <c r="B2719" s="293">
        <v>41683</v>
      </c>
      <c r="C2719" s="311" t="s">
        <v>3773</v>
      </c>
      <c r="D2719" s="311" t="s">
        <v>5938</v>
      </c>
      <c r="E2719" s="311" t="s">
        <v>5937</v>
      </c>
      <c r="F2719" s="311" t="s">
        <v>3495</v>
      </c>
      <c r="G2719" s="311">
        <v>8281903</v>
      </c>
      <c r="H2719" s="311" t="s">
        <v>85</v>
      </c>
    </row>
    <row r="2720" spans="2:8">
      <c r="B2720" s="293">
        <v>41682</v>
      </c>
      <c r="C2720" s="311" t="s">
        <v>3713</v>
      </c>
      <c r="D2720" s="311" t="s">
        <v>3763</v>
      </c>
      <c r="E2720" s="311" t="s">
        <v>5939</v>
      </c>
      <c r="F2720" s="311" t="s">
        <v>5940</v>
      </c>
      <c r="G2720" s="311">
        <v>7385424</v>
      </c>
      <c r="H2720" s="311" t="s">
        <v>85</v>
      </c>
    </row>
    <row r="2721" spans="2:8">
      <c r="B2721" s="293">
        <v>41681</v>
      </c>
      <c r="C2721" s="311" t="s">
        <v>5929</v>
      </c>
      <c r="D2721" s="311" t="s">
        <v>3549</v>
      </c>
      <c r="E2721" s="311" t="s">
        <v>5939</v>
      </c>
      <c r="F2721" s="311" t="s">
        <v>5941</v>
      </c>
      <c r="G2721" s="311">
        <v>4323632</v>
      </c>
      <c r="H2721" s="311" t="s">
        <v>85</v>
      </c>
    </row>
    <row r="2722" spans="2:8">
      <c r="B2722" s="293">
        <v>41680</v>
      </c>
      <c r="C2722" s="311" t="s">
        <v>3481</v>
      </c>
      <c r="D2722" s="311" t="s">
        <v>5751</v>
      </c>
      <c r="E2722" s="311" t="s">
        <v>5942</v>
      </c>
      <c r="F2722" s="311" t="s">
        <v>5277</v>
      </c>
      <c r="G2722" s="311">
        <v>12770959</v>
      </c>
      <c r="H2722" s="311" t="s">
        <v>85</v>
      </c>
    </row>
    <row r="2723" spans="2:8">
      <c r="B2723" s="293">
        <v>41677</v>
      </c>
      <c r="C2723" s="311" t="s">
        <v>5515</v>
      </c>
      <c r="D2723" s="311" t="s">
        <v>5943</v>
      </c>
      <c r="E2723" s="311" t="s">
        <v>3569</v>
      </c>
      <c r="F2723" s="311" t="s">
        <v>5944</v>
      </c>
      <c r="G2723" s="311">
        <v>14496663</v>
      </c>
      <c r="H2723" s="311" t="s">
        <v>85</v>
      </c>
    </row>
    <row r="2724" spans="2:8">
      <c r="B2724" s="293">
        <v>41676</v>
      </c>
      <c r="C2724" s="311" t="s">
        <v>5292</v>
      </c>
      <c r="D2724" s="311" t="s">
        <v>3536</v>
      </c>
      <c r="E2724" s="311" t="s">
        <v>5321</v>
      </c>
      <c r="F2724" s="311" t="s">
        <v>5931</v>
      </c>
      <c r="G2724" s="311">
        <v>9847101</v>
      </c>
      <c r="H2724" s="311" t="s">
        <v>85</v>
      </c>
    </row>
    <row r="2725" spans="2:8">
      <c r="B2725" s="293">
        <v>41675</v>
      </c>
      <c r="C2725" s="311" t="s">
        <v>5320</v>
      </c>
      <c r="D2725" s="311" t="s">
        <v>3692</v>
      </c>
      <c r="E2725" s="311" t="s">
        <v>5945</v>
      </c>
      <c r="F2725" s="311" t="s">
        <v>3555</v>
      </c>
      <c r="G2725" s="311">
        <v>10196260</v>
      </c>
      <c r="H2725" s="311" t="s">
        <v>85</v>
      </c>
    </row>
    <row r="2726" spans="2:8">
      <c r="B2726" s="293">
        <v>41674</v>
      </c>
      <c r="C2726" s="311" t="s">
        <v>5864</v>
      </c>
      <c r="D2726" s="311" t="s">
        <v>3776</v>
      </c>
      <c r="E2726" s="311" t="s">
        <v>5866</v>
      </c>
      <c r="F2726" s="311" t="s">
        <v>5946</v>
      </c>
      <c r="G2726" s="311">
        <v>12610135</v>
      </c>
      <c r="H2726" s="311" t="s">
        <v>85</v>
      </c>
    </row>
    <row r="2727" spans="2:8">
      <c r="B2727" s="293">
        <v>41673</v>
      </c>
      <c r="C2727" s="311" t="s">
        <v>5947</v>
      </c>
      <c r="D2727" s="311" t="s">
        <v>3664</v>
      </c>
      <c r="E2727" s="311" t="s">
        <v>5813</v>
      </c>
      <c r="F2727" s="311" t="s">
        <v>5947</v>
      </c>
      <c r="G2727" s="311">
        <v>3485053</v>
      </c>
      <c r="H2727" s="311" t="s">
        <v>85</v>
      </c>
    </row>
    <row r="2728" spans="2:8">
      <c r="B2728" s="310">
        <v>41670</v>
      </c>
      <c r="C2728" s="312" t="s">
        <v>5948</v>
      </c>
      <c r="D2728" s="312" t="s">
        <v>3761</v>
      </c>
      <c r="E2728" s="312" t="s">
        <v>5854</v>
      </c>
      <c r="F2728" s="312" t="s">
        <v>3624</v>
      </c>
      <c r="G2728" s="312">
        <v>5243067</v>
      </c>
      <c r="H2728" s="312" t="s">
        <v>5949</v>
      </c>
    </row>
    <row r="2729" spans="2:8">
      <c r="B2729" s="293">
        <v>41669</v>
      </c>
      <c r="C2729" s="311" t="s">
        <v>5950</v>
      </c>
      <c r="D2729" s="311" t="s">
        <v>3660</v>
      </c>
      <c r="E2729" s="311" t="s">
        <v>5490</v>
      </c>
      <c r="F2729" s="311" t="s">
        <v>5499</v>
      </c>
      <c r="G2729" s="311">
        <v>7202320</v>
      </c>
      <c r="H2729" s="311" t="s">
        <v>85</v>
      </c>
    </row>
    <row r="2730" spans="2:8">
      <c r="B2730" s="293">
        <v>41668</v>
      </c>
      <c r="C2730" s="311" t="s">
        <v>5948</v>
      </c>
      <c r="D2730" s="311" t="s">
        <v>5951</v>
      </c>
      <c r="E2730" s="311" t="s">
        <v>5952</v>
      </c>
      <c r="F2730" s="311" t="s">
        <v>3665</v>
      </c>
      <c r="G2730" s="311">
        <v>4822945</v>
      </c>
      <c r="H2730" s="311" t="s">
        <v>85</v>
      </c>
    </row>
    <row r="2731" spans="2:8">
      <c r="B2731" s="293">
        <v>41667</v>
      </c>
      <c r="C2731" s="311" t="s">
        <v>3648</v>
      </c>
      <c r="D2731" s="311" t="s">
        <v>5953</v>
      </c>
      <c r="E2731" s="311" t="s">
        <v>5869</v>
      </c>
      <c r="F2731" s="311" t="s">
        <v>5954</v>
      </c>
      <c r="G2731" s="311">
        <v>4517826</v>
      </c>
      <c r="H2731" s="311" t="s">
        <v>85</v>
      </c>
    </row>
    <row r="2732" spans="2:8">
      <c r="B2732" s="293">
        <v>41666</v>
      </c>
      <c r="C2732" s="311" t="s">
        <v>5955</v>
      </c>
      <c r="D2732" s="311" t="s">
        <v>5323</v>
      </c>
      <c r="E2732" s="311" t="s">
        <v>5956</v>
      </c>
      <c r="F2732" s="311" t="s">
        <v>5866</v>
      </c>
      <c r="G2732" s="311">
        <v>3239786</v>
      </c>
      <c r="H2732" s="311" t="s">
        <v>85</v>
      </c>
    </row>
    <row r="2733" spans="2:8">
      <c r="B2733" s="293">
        <v>41663</v>
      </c>
      <c r="C2733" s="311" t="s">
        <v>5957</v>
      </c>
      <c r="D2733" s="311" t="s">
        <v>5958</v>
      </c>
      <c r="E2733" s="311" t="s">
        <v>5959</v>
      </c>
      <c r="F2733" s="311" t="s">
        <v>5960</v>
      </c>
      <c r="G2733" s="311">
        <v>3696074</v>
      </c>
      <c r="H2733" s="311" t="s">
        <v>85</v>
      </c>
    </row>
    <row r="2734" spans="2:8">
      <c r="B2734" s="293">
        <v>41662</v>
      </c>
      <c r="C2734" s="311" t="s">
        <v>5449</v>
      </c>
      <c r="D2734" s="311" t="s">
        <v>5506</v>
      </c>
      <c r="E2734" s="311" t="s">
        <v>3618</v>
      </c>
      <c r="F2734" s="311" t="s">
        <v>3527</v>
      </c>
      <c r="G2734" s="311">
        <v>4757301</v>
      </c>
      <c r="H2734" s="311" t="s">
        <v>85</v>
      </c>
    </row>
    <row r="2735" spans="2:8">
      <c r="B2735" s="293">
        <v>41661</v>
      </c>
      <c r="C2735" s="311" t="s">
        <v>5951</v>
      </c>
      <c r="D2735" s="311" t="s">
        <v>5961</v>
      </c>
      <c r="E2735" s="311" t="s">
        <v>5951</v>
      </c>
      <c r="F2735" s="311" t="s">
        <v>3769</v>
      </c>
      <c r="G2735" s="311">
        <v>5326298</v>
      </c>
      <c r="H2735" s="311" t="s">
        <v>85</v>
      </c>
    </row>
    <row r="2736" spans="2:8">
      <c r="B2736" s="293">
        <v>41660</v>
      </c>
      <c r="C2736" s="311" t="s">
        <v>5962</v>
      </c>
      <c r="D2736" s="311" t="s">
        <v>5963</v>
      </c>
      <c r="E2736" s="311" t="s">
        <v>5948</v>
      </c>
      <c r="F2736" s="311" t="s">
        <v>3618</v>
      </c>
      <c r="G2736" s="311">
        <v>10881428</v>
      </c>
      <c r="H2736" s="311" t="s">
        <v>85</v>
      </c>
    </row>
    <row r="2737" spans="2:8">
      <c r="B2737" s="293">
        <v>41659</v>
      </c>
      <c r="C2737" s="311" t="s">
        <v>5953</v>
      </c>
      <c r="D2737" s="311" t="s">
        <v>5964</v>
      </c>
      <c r="E2737" s="311" t="s">
        <v>5960</v>
      </c>
      <c r="F2737" s="311" t="s">
        <v>5965</v>
      </c>
      <c r="G2737" s="311">
        <v>2745912</v>
      </c>
      <c r="H2737" s="311" t="s">
        <v>85</v>
      </c>
    </row>
    <row r="2738" spans="2:8">
      <c r="B2738" s="293">
        <v>41656</v>
      </c>
      <c r="C2738" s="311" t="s">
        <v>5961</v>
      </c>
      <c r="D2738" s="311" t="s">
        <v>5966</v>
      </c>
      <c r="E2738" s="311" t="s">
        <v>3848</v>
      </c>
      <c r="F2738" s="311" t="s">
        <v>5962</v>
      </c>
      <c r="G2738" s="311">
        <v>11623734</v>
      </c>
      <c r="H2738" s="311" t="s">
        <v>85</v>
      </c>
    </row>
    <row r="2739" spans="2:8">
      <c r="B2739" s="293">
        <v>41655</v>
      </c>
      <c r="C2739" s="311" t="s">
        <v>5967</v>
      </c>
      <c r="D2739" s="311" t="s">
        <v>5316</v>
      </c>
      <c r="E2739" s="311" t="s">
        <v>5967</v>
      </c>
      <c r="F2739" s="311" t="s">
        <v>5447</v>
      </c>
      <c r="G2739" s="311">
        <v>6285789</v>
      </c>
      <c r="H2739" s="311" t="s">
        <v>85</v>
      </c>
    </row>
    <row r="2740" spans="2:8">
      <c r="B2740" s="293">
        <v>41654</v>
      </c>
      <c r="C2740" s="311" t="s">
        <v>5968</v>
      </c>
      <c r="D2740" s="311" t="s">
        <v>5969</v>
      </c>
      <c r="E2740" s="311" t="s">
        <v>5970</v>
      </c>
      <c r="F2740" s="311" t="s">
        <v>5968</v>
      </c>
      <c r="G2740" s="311">
        <v>6699776</v>
      </c>
      <c r="H2740" s="311" t="s">
        <v>85</v>
      </c>
    </row>
    <row r="2741" spans="2:8">
      <c r="B2741" s="293">
        <v>41653</v>
      </c>
      <c r="C2741" s="311" t="s">
        <v>3673</v>
      </c>
      <c r="D2741" s="311" t="s">
        <v>3478</v>
      </c>
      <c r="E2741" s="311" t="s">
        <v>5957</v>
      </c>
      <c r="F2741" s="311" t="s">
        <v>3493</v>
      </c>
      <c r="G2741" s="311">
        <v>3258642</v>
      </c>
      <c r="H2741" s="311" t="s">
        <v>85</v>
      </c>
    </row>
    <row r="2742" spans="2:8">
      <c r="B2742" s="293">
        <v>41652</v>
      </c>
      <c r="C2742" s="311" t="s">
        <v>5951</v>
      </c>
      <c r="D2742" s="311" t="s">
        <v>5317</v>
      </c>
      <c r="E2742" s="311" t="s">
        <v>5971</v>
      </c>
      <c r="F2742" s="311" t="s">
        <v>5972</v>
      </c>
      <c r="G2742" s="311">
        <v>2740131</v>
      </c>
      <c r="H2742" s="311" t="s">
        <v>85</v>
      </c>
    </row>
    <row r="2743" spans="2:8">
      <c r="B2743" s="293">
        <v>41649</v>
      </c>
      <c r="C2743" s="311" t="s">
        <v>5966</v>
      </c>
      <c r="D2743" s="311" t="s">
        <v>3486</v>
      </c>
      <c r="E2743" s="311" t="s">
        <v>5973</v>
      </c>
      <c r="F2743" s="311" t="s">
        <v>3625</v>
      </c>
      <c r="G2743" s="311">
        <v>2977110</v>
      </c>
      <c r="H2743" s="311" t="s">
        <v>85</v>
      </c>
    </row>
    <row r="2744" spans="2:8">
      <c r="B2744" s="293">
        <v>41648</v>
      </c>
      <c r="C2744" s="311" t="s">
        <v>3648</v>
      </c>
      <c r="D2744" s="311" t="s">
        <v>5974</v>
      </c>
      <c r="E2744" s="311" t="s">
        <v>3666</v>
      </c>
      <c r="F2744" s="311" t="s">
        <v>3615</v>
      </c>
      <c r="G2744" s="311">
        <v>8778927</v>
      </c>
      <c r="H2744" s="311" t="s">
        <v>85</v>
      </c>
    </row>
    <row r="2745" spans="2:8">
      <c r="B2745" s="293">
        <v>41647</v>
      </c>
      <c r="C2745" s="311" t="s">
        <v>5959</v>
      </c>
      <c r="D2745" s="311" t="s">
        <v>5975</v>
      </c>
      <c r="E2745" s="311" t="s">
        <v>5956</v>
      </c>
      <c r="F2745" s="311" t="s">
        <v>5817</v>
      </c>
      <c r="G2745" s="311">
        <v>7126702</v>
      </c>
      <c r="H2745" s="311" t="s">
        <v>85</v>
      </c>
    </row>
    <row r="2746" spans="2:8">
      <c r="B2746" s="293">
        <v>41646</v>
      </c>
      <c r="C2746" s="311" t="s">
        <v>5296</v>
      </c>
      <c r="D2746" s="311" t="s">
        <v>3659</v>
      </c>
      <c r="E2746" s="311" t="s">
        <v>3666</v>
      </c>
      <c r="F2746" s="311" t="s">
        <v>3515</v>
      </c>
      <c r="G2746" s="311">
        <v>4134439</v>
      </c>
      <c r="H2746" s="311" t="s">
        <v>85</v>
      </c>
    </row>
    <row r="2747" spans="2:8">
      <c r="B2747" s="293">
        <v>41645</v>
      </c>
      <c r="C2747" s="311" t="s">
        <v>3659</v>
      </c>
      <c r="D2747" s="311" t="s">
        <v>5963</v>
      </c>
      <c r="E2747" s="311" t="s">
        <v>5976</v>
      </c>
      <c r="F2747" s="311" t="s">
        <v>5296</v>
      </c>
      <c r="G2747" s="311">
        <v>3642922</v>
      </c>
      <c r="H2747" s="311" t="s">
        <v>85</v>
      </c>
    </row>
    <row r="2748" spans="2:8">
      <c r="B2748" s="293">
        <v>41642</v>
      </c>
      <c r="C2748" s="311" t="s">
        <v>5321</v>
      </c>
      <c r="D2748" s="311" t="s">
        <v>3715</v>
      </c>
      <c r="E2748" s="311" t="s">
        <v>5960</v>
      </c>
      <c r="F2748" s="311" t="s">
        <v>5449</v>
      </c>
      <c r="G2748" s="311">
        <v>8674634</v>
      </c>
      <c r="H2748" s="311" t="s">
        <v>85</v>
      </c>
    </row>
    <row r="2749" spans="2:8">
      <c r="B2749" s="293">
        <v>41641</v>
      </c>
      <c r="C2749" s="311" t="s">
        <v>5410</v>
      </c>
      <c r="D2749" s="311" t="s">
        <v>5410</v>
      </c>
      <c r="E2749" s="311" t="s">
        <v>5977</v>
      </c>
      <c r="F2749" s="311" t="s">
        <v>5978</v>
      </c>
      <c r="G2749" s="311">
        <v>5717758</v>
      </c>
      <c r="H2749" s="311" t="s">
        <v>85</v>
      </c>
    </row>
    <row r="2750" spans="2:8">
      <c r="B2750" s="293">
        <v>41640</v>
      </c>
      <c r="C2750" s="311" t="s">
        <v>3852</v>
      </c>
      <c r="D2750" s="311" t="s">
        <v>3547</v>
      </c>
      <c r="E2750" s="311" t="s">
        <v>3691</v>
      </c>
      <c r="F2750" s="311" t="s">
        <v>5281</v>
      </c>
      <c r="G2750" s="311">
        <v>1455872</v>
      </c>
      <c r="H2750" s="311" t="s">
        <v>85</v>
      </c>
    </row>
    <row r="2751" spans="2:8">
      <c r="B2751" s="293">
        <v>41639</v>
      </c>
      <c r="C2751" s="311" t="s">
        <v>3465</v>
      </c>
      <c r="D2751" s="311" t="s">
        <v>5979</v>
      </c>
      <c r="E2751" s="311" t="s">
        <v>5262</v>
      </c>
      <c r="F2751" s="311" t="s">
        <v>5980</v>
      </c>
      <c r="G2751" s="311">
        <v>2409212</v>
      </c>
      <c r="H2751" s="311" t="s">
        <v>85</v>
      </c>
    </row>
    <row r="2752" spans="2:8">
      <c r="B2752" s="293">
        <v>41638</v>
      </c>
      <c r="C2752" s="311" t="s">
        <v>5981</v>
      </c>
      <c r="D2752" s="311" t="s">
        <v>3709</v>
      </c>
      <c r="E2752" s="311" t="s">
        <v>3851</v>
      </c>
      <c r="F2752" s="311" t="s">
        <v>5324</v>
      </c>
      <c r="G2752" s="311">
        <v>1614116</v>
      </c>
      <c r="H2752" s="311" t="s">
        <v>85</v>
      </c>
    </row>
    <row r="2753" spans="2:8">
      <c r="B2753" s="293">
        <v>41635</v>
      </c>
      <c r="C2753" s="311" t="s">
        <v>3485</v>
      </c>
      <c r="D2753" s="311" t="s">
        <v>3446</v>
      </c>
      <c r="E2753" s="311" t="s">
        <v>5982</v>
      </c>
      <c r="F2753" s="311" t="s">
        <v>3328</v>
      </c>
      <c r="G2753" s="311">
        <v>1860684</v>
      </c>
      <c r="H2753" s="311" t="s">
        <v>85</v>
      </c>
    </row>
    <row r="2754" spans="2:8">
      <c r="B2754" s="293">
        <v>41634</v>
      </c>
      <c r="C2754" s="311" t="s">
        <v>3451</v>
      </c>
      <c r="D2754" s="311" t="s">
        <v>3464</v>
      </c>
      <c r="E2754" s="311" t="s">
        <v>3559</v>
      </c>
      <c r="F2754" s="311" t="s">
        <v>5983</v>
      </c>
      <c r="G2754" s="311">
        <v>13055290</v>
      </c>
      <c r="H2754" s="311" t="s">
        <v>85</v>
      </c>
    </row>
    <row r="2755" spans="2:8">
      <c r="B2755" s="293">
        <v>41632</v>
      </c>
      <c r="C2755" s="311" t="s">
        <v>5980</v>
      </c>
      <c r="D2755" s="311" t="s">
        <v>5984</v>
      </c>
      <c r="E2755" s="311" t="s">
        <v>5285</v>
      </c>
      <c r="F2755" s="311" t="s">
        <v>3485</v>
      </c>
      <c r="G2755" s="311">
        <v>4551934</v>
      </c>
      <c r="H2755" s="311" t="s">
        <v>85</v>
      </c>
    </row>
    <row r="2756" spans="2:8">
      <c r="B2756" s="293">
        <v>41631</v>
      </c>
      <c r="C2756" s="311" t="s">
        <v>5985</v>
      </c>
      <c r="D2756" s="311" t="s">
        <v>5931</v>
      </c>
      <c r="E2756" s="311" t="s">
        <v>5321</v>
      </c>
      <c r="F2756" s="311" t="s">
        <v>5291</v>
      </c>
      <c r="G2756" s="311">
        <v>6055507</v>
      </c>
      <c r="H2756" s="311" t="s">
        <v>85</v>
      </c>
    </row>
    <row r="2757" spans="2:8">
      <c r="B2757" s="293">
        <v>41628</v>
      </c>
      <c r="C2757" s="311" t="s">
        <v>5986</v>
      </c>
      <c r="D2757" s="311" t="s">
        <v>5987</v>
      </c>
      <c r="E2757" s="311" t="s">
        <v>5974</v>
      </c>
      <c r="F2757" s="311" t="s">
        <v>3718</v>
      </c>
      <c r="G2757" s="311">
        <v>6570934</v>
      </c>
      <c r="H2757" s="311" t="s">
        <v>85</v>
      </c>
    </row>
    <row r="2758" spans="2:8">
      <c r="B2758" s="293">
        <v>41627</v>
      </c>
      <c r="C2758" s="311" t="s">
        <v>3715</v>
      </c>
      <c r="D2758" s="311" t="s">
        <v>5324</v>
      </c>
      <c r="E2758" s="311" t="s">
        <v>3615</v>
      </c>
      <c r="F2758" s="311" t="s">
        <v>5321</v>
      </c>
      <c r="G2758" s="311">
        <v>5380558</v>
      </c>
      <c r="H2758" s="311" t="s">
        <v>85</v>
      </c>
    </row>
    <row r="2759" spans="2:8">
      <c r="B2759" s="293">
        <v>41626</v>
      </c>
      <c r="C2759" s="311" t="s">
        <v>5438</v>
      </c>
      <c r="D2759" s="311" t="s">
        <v>5262</v>
      </c>
      <c r="E2759" s="311" t="s">
        <v>5946</v>
      </c>
      <c r="F2759" s="311" t="s">
        <v>3472</v>
      </c>
      <c r="G2759" s="311">
        <v>3735968</v>
      </c>
      <c r="H2759" s="311" t="s">
        <v>85</v>
      </c>
    </row>
    <row r="2760" spans="2:8">
      <c r="B2760" s="293">
        <v>41625</v>
      </c>
      <c r="C2760" s="311" t="s">
        <v>5979</v>
      </c>
      <c r="D2760" s="311" t="s">
        <v>5988</v>
      </c>
      <c r="E2760" s="311" t="s">
        <v>5508</v>
      </c>
      <c r="F2760" s="311" t="s">
        <v>5438</v>
      </c>
      <c r="G2760" s="311">
        <v>7933232</v>
      </c>
      <c r="H2760" s="311" t="s">
        <v>85</v>
      </c>
    </row>
    <row r="2761" spans="2:8">
      <c r="B2761" s="293">
        <v>41624</v>
      </c>
      <c r="C2761" s="311" t="s">
        <v>3547</v>
      </c>
      <c r="D2761" s="311" t="s">
        <v>3547</v>
      </c>
      <c r="E2761" s="311" t="s">
        <v>5260</v>
      </c>
      <c r="F2761" s="311" t="s">
        <v>5989</v>
      </c>
      <c r="G2761" s="311">
        <v>4046638</v>
      </c>
      <c r="H2761" s="311" t="s">
        <v>85</v>
      </c>
    </row>
    <row r="2762" spans="2:8">
      <c r="B2762" s="293">
        <v>41621</v>
      </c>
      <c r="C2762" s="311" t="s">
        <v>5990</v>
      </c>
      <c r="D2762" s="311" t="s">
        <v>5990</v>
      </c>
      <c r="E2762" s="311" t="s">
        <v>5991</v>
      </c>
      <c r="F2762" s="311" t="s">
        <v>5464</v>
      </c>
      <c r="G2762" s="311">
        <v>4479121</v>
      </c>
      <c r="H2762" s="311" t="s">
        <v>85</v>
      </c>
    </row>
    <row r="2763" spans="2:8">
      <c r="B2763" s="293">
        <v>41620</v>
      </c>
      <c r="C2763" s="311" t="s">
        <v>5992</v>
      </c>
      <c r="D2763" s="311" t="s">
        <v>3737</v>
      </c>
      <c r="E2763" s="311" t="s">
        <v>3702</v>
      </c>
      <c r="F2763" s="311" t="s">
        <v>5411</v>
      </c>
      <c r="G2763" s="311">
        <v>4172881</v>
      </c>
      <c r="H2763" s="311" t="s">
        <v>85</v>
      </c>
    </row>
    <row r="2764" spans="2:8">
      <c r="B2764" s="293">
        <v>41619</v>
      </c>
      <c r="C2764" s="311" t="s">
        <v>3556</v>
      </c>
      <c r="D2764" s="311" t="s">
        <v>3748</v>
      </c>
      <c r="E2764" s="311" t="s">
        <v>5993</v>
      </c>
      <c r="F2764" s="311" t="s">
        <v>3722</v>
      </c>
      <c r="G2764" s="311">
        <v>17877327</v>
      </c>
      <c r="H2764" s="311" t="s">
        <v>85</v>
      </c>
    </row>
    <row r="2765" spans="2:8">
      <c r="B2765" s="293">
        <v>41618</v>
      </c>
      <c r="C2765" s="311" t="s">
        <v>5559</v>
      </c>
      <c r="D2765" s="311" t="s">
        <v>5994</v>
      </c>
      <c r="E2765" s="311" t="s">
        <v>5321</v>
      </c>
      <c r="F2765" s="311" t="s">
        <v>5324</v>
      </c>
      <c r="G2765" s="311">
        <v>70340673</v>
      </c>
      <c r="H2765" s="311" t="s">
        <v>85</v>
      </c>
    </row>
    <row r="2766" spans="2:8">
      <c r="B2766" s="293">
        <v>41617</v>
      </c>
      <c r="C2766" s="311" t="s">
        <v>5192</v>
      </c>
      <c r="D2766" s="311" t="s">
        <v>5995</v>
      </c>
      <c r="E2766" s="311" t="s">
        <v>5996</v>
      </c>
      <c r="F2766" s="311" t="s">
        <v>5715</v>
      </c>
      <c r="G2766" s="311">
        <v>8053626</v>
      </c>
      <c r="H2766" s="311" t="s">
        <v>85</v>
      </c>
    </row>
    <row r="2767" spans="2:8">
      <c r="B2767" s="293">
        <v>41614</v>
      </c>
      <c r="C2767" s="311" t="s">
        <v>5676</v>
      </c>
      <c r="D2767" s="311" t="s">
        <v>5682</v>
      </c>
      <c r="E2767" s="311" t="s">
        <v>5997</v>
      </c>
      <c r="F2767" s="311" t="s">
        <v>5225</v>
      </c>
      <c r="G2767" s="311">
        <v>6979000</v>
      </c>
      <c r="H2767" s="311" t="s">
        <v>85</v>
      </c>
    </row>
    <row r="2768" spans="2:8">
      <c r="B2768" s="293">
        <v>41613</v>
      </c>
      <c r="C2768" s="311" t="s">
        <v>3579</v>
      </c>
      <c r="D2768" s="311" t="s">
        <v>3579</v>
      </c>
      <c r="E2768" s="311" t="s">
        <v>3604</v>
      </c>
      <c r="F2768" s="311" t="s">
        <v>5524</v>
      </c>
      <c r="G2768" s="311">
        <v>4989733</v>
      </c>
      <c r="H2768" s="311" t="s">
        <v>85</v>
      </c>
    </row>
    <row r="2769" spans="2:8">
      <c r="B2769" s="293">
        <v>41612</v>
      </c>
      <c r="C2769" s="311" t="s">
        <v>5998</v>
      </c>
      <c r="D2769" s="311" t="s">
        <v>5546</v>
      </c>
      <c r="E2769" s="311" t="s">
        <v>5999</v>
      </c>
      <c r="F2769" s="311" t="s">
        <v>5426</v>
      </c>
      <c r="G2769" s="311">
        <v>7639952</v>
      </c>
      <c r="H2769" s="311" t="s">
        <v>85</v>
      </c>
    </row>
    <row r="2770" spans="2:8">
      <c r="B2770" s="293">
        <v>41611</v>
      </c>
      <c r="C2770" s="311" t="s">
        <v>5557</v>
      </c>
      <c r="D2770" s="311" t="s">
        <v>5430</v>
      </c>
      <c r="E2770" s="311" t="s">
        <v>6000</v>
      </c>
      <c r="F2770" s="311" t="s">
        <v>5550</v>
      </c>
      <c r="G2770" s="311">
        <v>3767403</v>
      </c>
      <c r="H2770" s="311" t="s">
        <v>85</v>
      </c>
    </row>
    <row r="2771" spans="2:8">
      <c r="B2771" s="293">
        <v>41610</v>
      </c>
      <c r="C2771" s="311" t="s">
        <v>5562</v>
      </c>
      <c r="D2771" s="311" t="s">
        <v>5236</v>
      </c>
      <c r="E2771" s="311" t="s">
        <v>5548</v>
      </c>
      <c r="F2771" s="311" t="s">
        <v>6001</v>
      </c>
      <c r="G2771" s="311">
        <v>2954820</v>
      </c>
      <c r="H2771" s="311" t="s">
        <v>85</v>
      </c>
    </row>
    <row r="2772" spans="2:8">
      <c r="B2772" s="293">
        <v>41607</v>
      </c>
      <c r="C2772" s="311" t="s">
        <v>6002</v>
      </c>
      <c r="D2772" s="311" t="s">
        <v>5194</v>
      </c>
      <c r="E2772" s="311" t="s">
        <v>3437</v>
      </c>
      <c r="F2772" s="311" t="s">
        <v>6002</v>
      </c>
      <c r="G2772" s="311">
        <v>3303144</v>
      </c>
      <c r="H2772" s="311" t="s">
        <v>85</v>
      </c>
    </row>
    <row r="2773" spans="2:8">
      <c r="B2773" s="293">
        <v>41606</v>
      </c>
      <c r="C2773" s="311" t="s">
        <v>5427</v>
      </c>
      <c r="D2773" s="311" t="s">
        <v>6003</v>
      </c>
      <c r="E2773" s="311" t="s">
        <v>6004</v>
      </c>
      <c r="F2773" s="311" t="s">
        <v>3855</v>
      </c>
      <c r="G2773" s="311">
        <v>4352876</v>
      </c>
      <c r="H2773" s="311" t="s">
        <v>85</v>
      </c>
    </row>
    <row r="2774" spans="2:8">
      <c r="B2774" s="293">
        <v>41605</v>
      </c>
      <c r="C2774" s="311" t="s">
        <v>6005</v>
      </c>
      <c r="D2774" s="311" t="s">
        <v>5236</v>
      </c>
      <c r="E2774" s="311" t="s">
        <v>5750</v>
      </c>
      <c r="F2774" s="311" t="s">
        <v>5675</v>
      </c>
      <c r="G2774" s="311">
        <v>3264091</v>
      </c>
      <c r="H2774" s="311" t="s">
        <v>85</v>
      </c>
    </row>
    <row r="2775" spans="2:8">
      <c r="B2775" s="293">
        <v>41604</v>
      </c>
      <c r="C2775" s="311" t="s">
        <v>5666</v>
      </c>
      <c r="D2775" s="311" t="s">
        <v>5996</v>
      </c>
      <c r="E2775" s="311" t="s">
        <v>3608</v>
      </c>
      <c r="F2775" s="311" t="s">
        <v>5669</v>
      </c>
      <c r="G2775" s="311">
        <v>3962067</v>
      </c>
      <c r="H2775" s="311" t="s">
        <v>85</v>
      </c>
    </row>
    <row r="2776" spans="2:8">
      <c r="B2776" s="293">
        <v>41603</v>
      </c>
      <c r="C2776" s="311" t="s">
        <v>5223</v>
      </c>
      <c r="D2776" s="311" t="s">
        <v>3866</v>
      </c>
      <c r="E2776" s="311" t="s">
        <v>6006</v>
      </c>
      <c r="F2776" s="311" t="s">
        <v>6007</v>
      </c>
      <c r="G2776" s="311">
        <v>3740748</v>
      </c>
      <c r="H2776" s="311" t="s">
        <v>85</v>
      </c>
    </row>
    <row r="2777" spans="2:8">
      <c r="B2777" s="293">
        <v>41600</v>
      </c>
      <c r="C2777" s="311" t="s">
        <v>6008</v>
      </c>
      <c r="D2777" s="311" t="s">
        <v>5683</v>
      </c>
      <c r="E2777" s="311" t="s">
        <v>6009</v>
      </c>
      <c r="F2777" s="311" t="s">
        <v>5996</v>
      </c>
      <c r="G2777" s="311">
        <v>1809681</v>
      </c>
      <c r="H2777" s="311" t="s">
        <v>85</v>
      </c>
    </row>
    <row r="2778" spans="2:8">
      <c r="B2778" s="293">
        <v>41599</v>
      </c>
      <c r="C2778" s="311" t="s">
        <v>5731</v>
      </c>
      <c r="D2778" s="311" t="s">
        <v>5142</v>
      </c>
      <c r="E2778" s="311" t="s">
        <v>5334</v>
      </c>
      <c r="F2778" s="311" t="s">
        <v>5242</v>
      </c>
      <c r="G2778" s="311">
        <v>2906565</v>
      </c>
      <c r="H2778" s="311" t="s">
        <v>85</v>
      </c>
    </row>
    <row r="2779" spans="2:8">
      <c r="B2779" s="293">
        <v>41598</v>
      </c>
      <c r="C2779" s="311" t="s">
        <v>3392</v>
      </c>
      <c r="D2779" s="311" t="s">
        <v>6010</v>
      </c>
      <c r="E2779" s="311" t="s">
        <v>5713</v>
      </c>
      <c r="F2779" s="311" t="s">
        <v>6011</v>
      </c>
      <c r="G2779" s="311">
        <v>4429058</v>
      </c>
      <c r="H2779" s="311" t="s">
        <v>85</v>
      </c>
    </row>
    <row r="2780" spans="2:8">
      <c r="B2780" s="293">
        <v>41597</v>
      </c>
      <c r="C2780" s="311" t="s">
        <v>3592</v>
      </c>
      <c r="D2780" s="311" t="s">
        <v>5336</v>
      </c>
      <c r="E2780" s="311" t="s">
        <v>3386</v>
      </c>
      <c r="F2780" s="311" t="s">
        <v>5995</v>
      </c>
      <c r="G2780" s="311">
        <v>2224850</v>
      </c>
      <c r="H2780" s="311" t="s">
        <v>85</v>
      </c>
    </row>
    <row r="2781" spans="2:8">
      <c r="B2781" s="293">
        <v>41596</v>
      </c>
      <c r="C2781" s="311" t="s">
        <v>6012</v>
      </c>
      <c r="D2781" s="311" t="s">
        <v>3600</v>
      </c>
      <c r="E2781" s="311" t="s">
        <v>3288</v>
      </c>
      <c r="F2781" s="311" t="s">
        <v>6013</v>
      </c>
      <c r="G2781" s="311">
        <v>5252539</v>
      </c>
      <c r="H2781" s="311" t="s">
        <v>85</v>
      </c>
    </row>
    <row r="2782" spans="2:8">
      <c r="B2782" s="293">
        <v>41592</v>
      </c>
      <c r="C2782" s="311" t="s">
        <v>5684</v>
      </c>
      <c r="D2782" s="311" t="s">
        <v>6014</v>
      </c>
      <c r="E2782" s="311" t="s">
        <v>6015</v>
      </c>
      <c r="F2782" s="311" t="s">
        <v>5218</v>
      </c>
      <c r="G2782" s="311">
        <v>6291426</v>
      </c>
      <c r="H2782" s="311" t="s">
        <v>85</v>
      </c>
    </row>
    <row r="2783" spans="2:8">
      <c r="B2783" s="293">
        <v>41591</v>
      </c>
      <c r="C2783" s="311" t="s">
        <v>5239</v>
      </c>
      <c r="D2783" s="311" t="s">
        <v>6016</v>
      </c>
      <c r="E2783" s="311" t="s">
        <v>5562</v>
      </c>
      <c r="F2783" s="311" t="s">
        <v>6017</v>
      </c>
      <c r="G2783" s="311">
        <v>5285791</v>
      </c>
      <c r="H2783" s="311" t="s">
        <v>85</v>
      </c>
    </row>
    <row r="2784" spans="2:8">
      <c r="B2784" s="293">
        <v>41590</v>
      </c>
      <c r="C2784" s="311" t="s">
        <v>5666</v>
      </c>
      <c r="D2784" s="311" t="s">
        <v>5237</v>
      </c>
      <c r="E2784" s="311" t="s">
        <v>5379</v>
      </c>
      <c r="F2784" s="311" t="s">
        <v>5334</v>
      </c>
      <c r="G2784" s="311">
        <v>4151676</v>
      </c>
      <c r="H2784" s="311" t="s">
        <v>85</v>
      </c>
    </row>
    <row r="2785" spans="2:8">
      <c r="B2785" s="293">
        <v>41589</v>
      </c>
      <c r="C2785" s="311" t="s">
        <v>6016</v>
      </c>
      <c r="D2785" s="311" t="s">
        <v>3866</v>
      </c>
      <c r="E2785" s="311" t="s">
        <v>5675</v>
      </c>
      <c r="F2785" s="311" t="s">
        <v>5199</v>
      </c>
      <c r="G2785" s="311">
        <v>3062167</v>
      </c>
      <c r="H2785" s="311" t="s">
        <v>85</v>
      </c>
    </row>
    <row r="2786" spans="2:8">
      <c r="B2786" s="293">
        <v>41586</v>
      </c>
      <c r="C2786" s="311" t="s">
        <v>3395</v>
      </c>
      <c r="D2786" s="311" t="s">
        <v>3286</v>
      </c>
      <c r="E2786" s="311" t="s">
        <v>5199</v>
      </c>
      <c r="F2786" s="311" t="s">
        <v>6018</v>
      </c>
      <c r="G2786" s="311">
        <v>2839766</v>
      </c>
      <c r="H2786" s="311" t="s">
        <v>85</v>
      </c>
    </row>
    <row r="2787" spans="2:8">
      <c r="B2787" s="293">
        <v>41585</v>
      </c>
      <c r="C2787" s="311" t="s">
        <v>3386</v>
      </c>
      <c r="D2787" s="311" t="s">
        <v>3595</v>
      </c>
      <c r="E2787" s="311" t="s">
        <v>3395</v>
      </c>
      <c r="F2787" s="311" t="s">
        <v>6019</v>
      </c>
      <c r="G2787" s="311">
        <v>6367130</v>
      </c>
      <c r="H2787" s="311" t="s">
        <v>85</v>
      </c>
    </row>
    <row r="2788" spans="2:8">
      <c r="B2788" s="293">
        <v>41584</v>
      </c>
      <c r="C2788" s="311" t="s">
        <v>5546</v>
      </c>
      <c r="D2788" s="311" t="s">
        <v>3372</v>
      </c>
      <c r="E2788" s="311" t="s">
        <v>5207</v>
      </c>
      <c r="F2788" s="311" t="s">
        <v>6020</v>
      </c>
      <c r="G2788" s="311">
        <v>8141023</v>
      </c>
      <c r="H2788" s="311" t="s">
        <v>85</v>
      </c>
    </row>
    <row r="2789" spans="2:8">
      <c r="B2789" s="293">
        <v>41583</v>
      </c>
      <c r="C2789" s="311" t="s">
        <v>5252</v>
      </c>
      <c r="D2789" s="311" t="s">
        <v>6005</v>
      </c>
      <c r="E2789" s="311" t="s">
        <v>3741</v>
      </c>
      <c r="F2789" s="311" t="s">
        <v>6002</v>
      </c>
      <c r="G2789" s="311">
        <v>3613442</v>
      </c>
      <c r="H2789" s="311" t="s">
        <v>85</v>
      </c>
    </row>
    <row r="2790" spans="2:8">
      <c r="B2790" s="293">
        <v>41579</v>
      </c>
      <c r="C2790" s="311" t="s">
        <v>5250</v>
      </c>
      <c r="D2790" s="311" t="s">
        <v>6021</v>
      </c>
      <c r="E2790" s="311" t="s">
        <v>5526</v>
      </c>
      <c r="F2790" s="311" t="s">
        <v>5207</v>
      </c>
      <c r="G2790" s="311">
        <v>3012600</v>
      </c>
      <c r="H2790" s="311" t="s">
        <v>85</v>
      </c>
    </row>
    <row r="2791" spans="2:8">
      <c r="B2791" s="293">
        <v>41578</v>
      </c>
      <c r="C2791" s="311" t="s">
        <v>5427</v>
      </c>
      <c r="D2791" s="311" t="s">
        <v>3859</v>
      </c>
      <c r="E2791" s="311" t="s">
        <v>5252</v>
      </c>
      <c r="F2791" s="311" t="s">
        <v>6021</v>
      </c>
      <c r="G2791" s="311">
        <v>6810687</v>
      </c>
      <c r="H2791" s="311" t="s">
        <v>85</v>
      </c>
    </row>
    <row r="2792" spans="2:8">
      <c r="B2792" s="293">
        <v>41577</v>
      </c>
      <c r="C2792" s="311" t="s">
        <v>3433</v>
      </c>
      <c r="D2792" s="311" t="s">
        <v>5732</v>
      </c>
      <c r="E2792" s="311" t="s">
        <v>5552</v>
      </c>
      <c r="F2792" s="311" t="s">
        <v>6002</v>
      </c>
      <c r="G2792" s="311">
        <v>4905508</v>
      </c>
      <c r="H2792" s="311" t="s">
        <v>85</v>
      </c>
    </row>
    <row r="2793" spans="2:8">
      <c r="B2793" s="293">
        <v>41576</v>
      </c>
      <c r="C2793" s="311" t="s">
        <v>5676</v>
      </c>
      <c r="D2793" s="311" t="s">
        <v>5689</v>
      </c>
      <c r="E2793" s="311" t="s">
        <v>5549</v>
      </c>
      <c r="F2793" s="311" t="s">
        <v>3423</v>
      </c>
      <c r="G2793" s="311">
        <v>3765444</v>
      </c>
      <c r="H2793" s="311" t="s">
        <v>85</v>
      </c>
    </row>
    <row r="2794" spans="2:8">
      <c r="B2794" s="293">
        <v>41575</v>
      </c>
      <c r="C2794" s="311" t="s">
        <v>5519</v>
      </c>
      <c r="D2794" s="311" t="s">
        <v>5718</v>
      </c>
      <c r="E2794" s="311" t="s">
        <v>5423</v>
      </c>
      <c r="F2794" s="311" t="s">
        <v>3611</v>
      </c>
      <c r="G2794" s="311">
        <v>1760308</v>
      </c>
      <c r="H2794" s="311" t="s">
        <v>85</v>
      </c>
    </row>
    <row r="2795" spans="2:8">
      <c r="B2795" s="293">
        <v>41572</v>
      </c>
      <c r="C2795" s="311" t="s">
        <v>5676</v>
      </c>
      <c r="D2795" s="311" t="s">
        <v>6022</v>
      </c>
      <c r="E2795" s="311" t="s">
        <v>5536</v>
      </c>
      <c r="F2795" s="311" t="s">
        <v>3573</v>
      </c>
      <c r="G2795" s="311">
        <v>2065893</v>
      </c>
      <c r="H2795" s="311" t="s">
        <v>85</v>
      </c>
    </row>
    <row r="2796" spans="2:8">
      <c r="B2796" s="293">
        <v>41571</v>
      </c>
      <c r="C2796" s="311" t="s">
        <v>6023</v>
      </c>
      <c r="D2796" s="311" t="s">
        <v>6024</v>
      </c>
      <c r="E2796" s="311" t="s">
        <v>3575</v>
      </c>
      <c r="F2796" s="311" t="s">
        <v>3570</v>
      </c>
      <c r="G2796" s="311">
        <v>3471686</v>
      </c>
      <c r="H2796" s="311" t="s">
        <v>85</v>
      </c>
    </row>
    <row r="2797" spans="2:8">
      <c r="B2797" s="293">
        <v>41570</v>
      </c>
      <c r="C2797" s="311" t="s">
        <v>5236</v>
      </c>
      <c r="D2797" s="311" t="s">
        <v>6025</v>
      </c>
      <c r="E2797" s="311" t="s">
        <v>6026</v>
      </c>
      <c r="F2797" s="311" t="s">
        <v>5426</v>
      </c>
      <c r="G2797" s="311">
        <v>3086637</v>
      </c>
      <c r="H2797" s="311" t="s">
        <v>85</v>
      </c>
    </row>
    <row r="2798" spans="2:8">
      <c r="B2798" s="293">
        <v>41569</v>
      </c>
      <c r="C2798" s="311" t="s">
        <v>5207</v>
      </c>
      <c r="D2798" s="311" t="s">
        <v>6017</v>
      </c>
      <c r="E2798" s="311" t="s">
        <v>5207</v>
      </c>
      <c r="F2798" s="311" t="s">
        <v>5669</v>
      </c>
      <c r="G2798" s="311">
        <v>2660610</v>
      </c>
      <c r="H2798" s="311" t="s">
        <v>85</v>
      </c>
    </row>
    <row r="2799" spans="2:8">
      <c r="B2799" s="293">
        <v>41568</v>
      </c>
      <c r="C2799" s="311" t="s">
        <v>5519</v>
      </c>
      <c r="D2799" s="311" t="s">
        <v>5561</v>
      </c>
      <c r="E2799" s="311" t="s">
        <v>6027</v>
      </c>
      <c r="F2799" s="311" t="s">
        <v>5708</v>
      </c>
      <c r="G2799" s="311">
        <v>1621572</v>
      </c>
      <c r="H2799" s="311" t="s">
        <v>85</v>
      </c>
    </row>
    <row r="2800" spans="2:8">
      <c r="B2800" s="293">
        <v>41565</v>
      </c>
      <c r="C2800" s="311" t="s">
        <v>5348</v>
      </c>
      <c r="D2800" s="311" t="s">
        <v>5670</v>
      </c>
      <c r="E2800" s="311" t="s">
        <v>5423</v>
      </c>
      <c r="F2800" s="311" t="s">
        <v>5556</v>
      </c>
      <c r="G2800" s="311">
        <v>3187678</v>
      </c>
      <c r="H2800" s="311" t="s">
        <v>85</v>
      </c>
    </row>
    <row r="2801" spans="2:8">
      <c r="B2801" s="293">
        <v>41564</v>
      </c>
      <c r="C2801" s="311" t="s">
        <v>5753</v>
      </c>
      <c r="D2801" s="311" t="s">
        <v>6028</v>
      </c>
      <c r="E2801" s="311" t="s">
        <v>3604</v>
      </c>
      <c r="F2801" s="311" t="s">
        <v>5311</v>
      </c>
      <c r="G2801" s="311">
        <v>2833284</v>
      </c>
      <c r="H2801" s="311" t="s">
        <v>85</v>
      </c>
    </row>
    <row r="2802" spans="2:8">
      <c r="B2802" s="293">
        <v>41562</v>
      </c>
      <c r="C2802" s="311" t="s">
        <v>5676</v>
      </c>
      <c r="D2802" s="311" t="s">
        <v>6028</v>
      </c>
      <c r="E2802" s="311" t="s">
        <v>3695</v>
      </c>
      <c r="F2802" s="311" t="s">
        <v>5744</v>
      </c>
      <c r="G2802" s="311">
        <v>2091946</v>
      </c>
      <c r="H2802" s="311" t="s">
        <v>85</v>
      </c>
    </row>
    <row r="2803" spans="2:8">
      <c r="B2803" s="293">
        <v>41561</v>
      </c>
      <c r="C2803" s="311" t="s">
        <v>5348</v>
      </c>
      <c r="D2803" s="311" t="s">
        <v>5211</v>
      </c>
      <c r="E2803" s="311" t="s">
        <v>3575</v>
      </c>
      <c r="F2803" s="311" t="s">
        <v>3726</v>
      </c>
      <c r="G2803" s="311">
        <v>3127916</v>
      </c>
      <c r="H2803" s="311" t="s">
        <v>85</v>
      </c>
    </row>
    <row r="2804" spans="2:8">
      <c r="B2804" s="293">
        <v>41558</v>
      </c>
      <c r="C2804" s="311" t="s">
        <v>5236</v>
      </c>
      <c r="D2804" s="311" t="s">
        <v>5236</v>
      </c>
      <c r="E2804" s="311" t="s">
        <v>3610</v>
      </c>
      <c r="F2804" s="311" t="s">
        <v>3611</v>
      </c>
      <c r="G2804" s="311">
        <v>2701158</v>
      </c>
      <c r="H2804" s="311" t="s">
        <v>85</v>
      </c>
    </row>
    <row r="2805" spans="2:8">
      <c r="B2805" s="293">
        <v>41557</v>
      </c>
      <c r="C2805" s="311" t="s">
        <v>5678</v>
      </c>
      <c r="D2805" s="311" t="s">
        <v>3321</v>
      </c>
      <c r="E2805" s="311" t="s">
        <v>5519</v>
      </c>
      <c r="F2805" s="311" t="s">
        <v>3855</v>
      </c>
      <c r="G2805" s="311">
        <v>2296868</v>
      </c>
      <c r="H2805" s="311" t="s">
        <v>85</v>
      </c>
    </row>
    <row r="2806" spans="2:8">
      <c r="B2806" s="293">
        <v>41556</v>
      </c>
      <c r="C2806" s="311" t="s">
        <v>3726</v>
      </c>
      <c r="D2806" s="311" t="s">
        <v>5205</v>
      </c>
      <c r="E2806" s="311" t="s">
        <v>5404</v>
      </c>
      <c r="F2806" s="311" t="s">
        <v>6029</v>
      </c>
      <c r="G2806" s="311">
        <v>4318908</v>
      </c>
      <c r="H2806" s="311" t="s">
        <v>85</v>
      </c>
    </row>
    <row r="2807" spans="2:8">
      <c r="B2807" s="293">
        <v>41555</v>
      </c>
      <c r="C2807" s="311" t="s">
        <v>5735</v>
      </c>
      <c r="D2807" s="311" t="s">
        <v>5534</v>
      </c>
      <c r="E2807" s="311" t="s">
        <v>5398</v>
      </c>
      <c r="F2807" s="311" t="s">
        <v>5347</v>
      </c>
      <c r="G2807" s="311">
        <v>3346064</v>
      </c>
      <c r="H2807" s="311" t="s">
        <v>85</v>
      </c>
    </row>
    <row r="2808" spans="2:8">
      <c r="B2808" s="293">
        <v>41554</v>
      </c>
      <c r="C2808" s="311" t="s">
        <v>6030</v>
      </c>
      <c r="D2808" s="311" t="s">
        <v>3780</v>
      </c>
      <c r="E2808" s="311" t="s">
        <v>6031</v>
      </c>
      <c r="F2808" s="311" t="s">
        <v>3694</v>
      </c>
      <c r="G2808" s="311">
        <v>3224995</v>
      </c>
      <c r="H2808" s="311" t="s">
        <v>85</v>
      </c>
    </row>
    <row r="2809" spans="2:8">
      <c r="B2809" s="293">
        <v>41551</v>
      </c>
      <c r="C2809" s="311" t="s">
        <v>3604</v>
      </c>
      <c r="D2809" s="311" t="s">
        <v>5744</v>
      </c>
      <c r="E2809" s="311" t="s">
        <v>5429</v>
      </c>
      <c r="F2809" s="311" t="s">
        <v>5536</v>
      </c>
      <c r="G2809" s="311">
        <v>3612411</v>
      </c>
      <c r="H2809" s="311" t="s">
        <v>85</v>
      </c>
    </row>
    <row r="2810" spans="2:8">
      <c r="B2810" s="293">
        <v>41550</v>
      </c>
      <c r="C2810" s="311" t="s">
        <v>3426</v>
      </c>
      <c r="D2810" s="311" t="s">
        <v>5207</v>
      </c>
      <c r="E2810" s="311" t="s">
        <v>5425</v>
      </c>
      <c r="F2810" s="311" t="s">
        <v>5997</v>
      </c>
      <c r="G2810" s="311">
        <v>3279723</v>
      </c>
      <c r="H2810" s="311" t="s">
        <v>85</v>
      </c>
    </row>
    <row r="2811" spans="2:8">
      <c r="B2811" s="293">
        <v>41548</v>
      </c>
      <c r="C2811" s="311" t="s">
        <v>3579</v>
      </c>
      <c r="D2811" s="311" t="s">
        <v>6032</v>
      </c>
      <c r="E2811" s="311" t="s">
        <v>3746</v>
      </c>
      <c r="F2811" s="311" t="s">
        <v>5524</v>
      </c>
      <c r="G2811" s="311">
        <v>2797074</v>
      </c>
      <c r="H2811" s="311" t="s">
        <v>85</v>
      </c>
    </row>
    <row r="2812" spans="2:8">
      <c r="B2812" s="293">
        <v>41547</v>
      </c>
      <c r="C2812" s="311" t="s">
        <v>5430</v>
      </c>
      <c r="D2812" s="311" t="s">
        <v>6025</v>
      </c>
      <c r="E2812" s="311" t="s">
        <v>3610</v>
      </c>
      <c r="F2812" s="311" t="s">
        <v>3425</v>
      </c>
      <c r="G2812" s="311">
        <v>3204026</v>
      </c>
      <c r="H2812" s="311" t="s">
        <v>85</v>
      </c>
    </row>
    <row r="2813" spans="2:8">
      <c r="B2813" s="293">
        <v>41544</v>
      </c>
      <c r="C2813" s="311" t="s">
        <v>5666</v>
      </c>
      <c r="D2813" s="311" t="s">
        <v>5666</v>
      </c>
      <c r="E2813" s="311" t="s">
        <v>5718</v>
      </c>
      <c r="F2813" s="311" t="s">
        <v>6033</v>
      </c>
      <c r="G2813" s="311">
        <v>3507892</v>
      </c>
      <c r="H2813" s="311" t="s">
        <v>85</v>
      </c>
    </row>
    <row r="2814" spans="2:8">
      <c r="B2814" s="293">
        <v>41543</v>
      </c>
      <c r="C2814" s="311" t="s">
        <v>6034</v>
      </c>
      <c r="D2814" s="311" t="s">
        <v>5666</v>
      </c>
      <c r="E2814" s="311" t="s">
        <v>5382</v>
      </c>
      <c r="F2814" s="311" t="s">
        <v>5684</v>
      </c>
      <c r="G2814" s="311">
        <v>5339222</v>
      </c>
      <c r="H2814" s="311" t="s">
        <v>85</v>
      </c>
    </row>
    <row r="2815" spans="2:8">
      <c r="B2815" s="293">
        <v>41542</v>
      </c>
      <c r="C2815" s="311" t="s">
        <v>5255</v>
      </c>
      <c r="D2815" s="311" t="s">
        <v>5682</v>
      </c>
      <c r="E2815" s="311" t="s">
        <v>3743</v>
      </c>
      <c r="F2815" s="311" t="s">
        <v>5236</v>
      </c>
      <c r="G2815" s="311">
        <v>6482338</v>
      </c>
      <c r="H2815" s="311" t="s">
        <v>85</v>
      </c>
    </row>
    <row r="2816" spans="2:8">
      <c r="B2816" s="293">
        <v>41541</v>
      </c>
      <c r="C2816" s="311" t="s">
        <v>6035</v>
      </c>
      <c r="D2816" s="311" t="s">
        <v>5205</v>
      </c>
      <c r="E2816" s="311" t="s">
        <v>6035</v>
      </c>
      <c r="F2816" s="311" t="s">
        <v>5255</v>
      </c>
      <c r="G2816" s="311">
        <v>5242308</v>
      </c>
      <c r="H2816" s="311" t="s">
        <v>85</v>
      </c>
    </row>
    <row r="2817" spans="2:8">
      <c r="B2817" s="293">
        <v>41540</v>
      </c>
      <c r="C2817" s="311" t="s">
        <v>6036</v>
      </c>
      <c r="D2817" s="311" t="s">
        <v>3582</v>
      </c>
      <c r="E2817" s="311" t="s">
        <v>6037</v>
      </c>
      <c r="F2817" s="311" t="s">
        <v>5520</v>
      </c>
      <c r="G2817" s="311">
        <v>3949818</v>
      </c>
      <c r="H2817" s="311" t="s">
        <v>85</v>
      </c>
    </row>
    <row r="2818" spans="2:8">
      <c r="B2818" s="293">
        <v>41537</v>
      </c>
      <c r="C2818" s="311" t="s">
        <v>5427</v>
      </c>
      <c r="D2818" s="311" t="s">
        <v>5666</v>
      </c>
      <c r="E2818" s="311" t="s">
        <v>6000</v>
      </c>
      <c r="F2818" s="311" t="s">
        <v>5379</v>
      </c>
      <c r="G2818" s="311">
        <v>7444515</v>
      </c>
      <c r="H2818" s="311" t="s">
        <v>85</v>
      </c>
    </row>
    <row r="2819" spans="2:8">
      <c r="B2819" s="293">
        <v>41536</v>
      </c>
      <c r="C2819" s="311" t="s">
        <v>6005</v>
      </c>
      <c r="D2819" s="311" t="s">
        <v>5202</v>
      </c>
      <c r="E2819" s="311" t="s">
        <v>5550</v>
      </c>
      <c r="F2819" s="311" t="s">
        <v>6038</v>
      </c>
      <c r="G2819" s="311">
        <v>6172186</v>
      </c>
      <c r="H2819" s="311" t="s">
        <v>85</v>
      </c>
    </row>
    <row r="2820" spans="2:8">
      <c r="B2820" s="293">
        <v>41535</v>
      </c>
      <c r="C2820" s="311" t="s">
        <v>6039</v>
      </c>
      <c r="D2820" s="311" t="s">
        <v>5548</v>
      </c>
      <c r="E2820" s="311" t="s">
        <v>3481</v>
      </c>
      <c r="F2820" s="311" t="s">
        <v>5531</v>
      </c>
      <c r="G2820" s="311">
        <v>3385705</v>
      </c>
      <c r="H2820" s="311" t="s">
        <v>85</v>
      </c>
    </row>
    <row r="2821" spans="2:8">
      <c r="B2821" s="293">
        <v>41534</v>
      </c>
      <c r="C2821" s="311" t="s">
        <v>3746</v>
      </c>
      <c r="D2821" s="311" t="s">
        <v>5347</v>
      </c>
      <c r="E2821" s="311" t="s">
        <v>3329</v>
      </c>
      <c r="F2821" s="311" t="s">
        <v>6040</v>
      </c>
      <c r="G2821" s="311">
        <v>3253344</v>
      </c>
      <c r="H2821" s="311" t="s">
        <v>85</v>
      </c>
    </row>
    <row r="2822" spans="2:8">
      <c r="B2822" s="293">
        <v>41533</v>
      </c>
      <c r="C2822" s="311" t="s">
        <v>5520</v>
      </c>
      <c r="D2822" s="311" t="s">
        <v>3426</v>
      </c>
      <c r="E2822" s="311" t="s">
        <v>6037</v>
      </c>
      <c r="F2822" s="311" t="s">
        <v>5737</v>
      </c>
      <c r="G2822" s="311">
        <v>3363045</v>
      </c>
      <c r="H2822" s="311" t="s">
        <v>85</v>
      </c>
    </row>
    <row r="2823" spans="2:8">
      <c r="B2823" s="293">
        <v>41530</v>
      </c>
      <c r="C2823" s="311" t="s">
        <v>5699</v>
      </c>
      <c r="D2823" s="311" t="s">
        <v>5563</v>
      </c>
      <c r="E2823" s="311" t="s">
        <v>3709</v>
      </c>
      <c r="F2823" s="311" t="s">
        <v>5398</v>
      </c>
      <c r="G2823" s="311">
        <v>4770879</v>
      </c>
      <c r="H2823" s="311" t="s">
        <v>85</v>
      </c>
    </row>
    <row r="2824" spans="2:8">
      <c r="B2824" s="293">
        <v>41529</v>
      </c>
      <c r="C2824" s="311" t="s">
        <v>5979</v>
      </c>
      <c r="D2824" s="311" t="s">
        <v>6041</v>
      </c>
      <c r="E2824" s="311" t="s">
        <v>5979</v>
      </c>
      <c r="F2824" s="311" t="s">
        <v>3706</v>
      </c>
      <c r="G2824" s="311">
        <v>3425737</v>
      </c>
      <c r="H2824" s="311" t="s">
        <v>85</v>
      </c>
    </row>
    <row r="2825" spans="2:8">
      <c r="B2825" s="293">
        <v>41528</v>
      </c>
      <c r="C2825" s="311" t="s">
        <v>3481</v>
      </c>
      <c r="D2825" s="311" t="s">
        <v>3567</v>
      </c>
      <c r="E2825" s="311" t="s">
        <v>3469</v>
      </c>
      <c r="F2825" s="311" t="s">
        <v>5278</v>
      </c>
      <c r="G2825" s="311">
        <v>6099210</v>
      </c>
      <c r="H2825" s="311" t="s">
        <v>85</v>
      </c>
    </row>
    <row r="2826" spans="2:8">
      <c r="B2826" s="293">
        <v>41527</v>
      </c>
      <c r="C2826" s="311" t="s">
        <v>5321</v>
      </c>
      <c r="D2826" s="311" t="s">
        <v>3481</v>
      </c>
      <c r="E2826" s="311" t="s">
        <v>5321</v>
      </c>
      <c r="F2826" s="311" t="s">
        <v>5984</v>
      </c>
      <c r="G2826" s="311">
        <v>6076485</v>
      </c>
      <c r="H2826" s="311" t="s">
        <v>85</v>
      </c>
    </row>
    <row r="2827" spans="2:8">
      <c r="B2827" s="293">
        <v>41523</v>
      </c>
      <c r="C2827" s="311" t="s">
        <v>5957</v>
      </c>
      <c r="D2827" s="311" t="s">
        <v>5978</v>
      </c>
      <c r="E2827" s="311" t="s">
        <v>5954</v>
      </c>
      <c r="F2827" s="311" t="s">
        <v>3495</v>
      </c>
      <c r="G2827" s="311">
        <v>6917160</v>
      </c>
      <c r="H2827" s="311" t="s">
        <v>85</v>
      </c>
    </row>
    <row r="2828" spans="2:8">
      <c r="B2828" s="310">
        <v>41522</v>
      </c>
      <c r="C2828" s="312" t="s">
        <v>3478</v>
      </c>
      <c r="D2828" s="312" t="s">
        <v>5963</v>
      </c>
      <c r="E2828" s="312" t="s">
        <v>6042</v>
      </c>
      <c r="F2828" s="312" t="s">
        <v>3787</v>
      </c>
      <c r="G2828" s="312">
        <v>14049868</v>
      </c>
      <c r="H2828" s="312" t="s">
        <v>5650</v>
      </c>
    </row>
    <row r="2829" spans="2:8">
      <c r="B2829" s="293">
        <v>41521</v>
      </c>
      <c r="C2829" s="311" t="s">
        <v>6043</v>
      </c>
      <c r="D2829" s="311" t="s">
        <v>5322</v>
      </c>
      <c r="E2829" s="311" t="s">
        <v>3790</v>
      </c>
      <c r="F2829" s="311" t="s">
        <v>5495</v>
      </c>
      <c r="G2829" s="311">
        <v>5532195</v>
      </c>
      <c r="H2829" s="311" t="s">
        <v>85</v>
      </c>
    </row>
    <row r="2830" spans="2:8">
      <c r="B2830" s="293">
        <v>41520</v>
      </c>
      <c r="C2830" s="311" t="s">
        <v>5817</v>
      </c>
      <c r="D2830" s="311" t="s">
        <v>5957</v>
      </c>
      <c r="E2830" s="311" t="s">
        <v>6044</v>
      </c>
      <c r="F2830" s="311" t="s">
        <v>6045</v>
      </c>
      <c r="G2830" s="311">
        <v>4505785</v>
      </c>
      <c r="H2830" s="311" t="s">
        <v>85</v>
      </c>
    </row>
    <row r="2831" spans="2:8">
      <c r="B2831" s="293">
        <v>41519</v>
      </c>
      <c r="C2831" s="311" t="s">
        <v>5955</v>
      </c>
      <c r="D2831" s="311" t="s">
        <v>6046</v>
      </c>
      <c r="E2831" s="311" t="s">
        <v>5857</v>
      </c>
      <c r="F2831" s="311" t="s">
        <v>5322</v>
      </c>
      <c r="G2831" s="311">
        <v>3644349</v>
      </c>
      <c r="H2831" s="311" t="s">
        <v>85</v>
      </c>
    </row>
    <row r="2832" spans="2:8">
      <c r="B2832" s="293">
        <v>41516</v>
      </c>
      <c r="C2832" s="311" t="s">
        <v>3620</v>
      </c>
      <c r="D2832" s="311" t="s">
        <v>5945</v>
      </c>
      <c r="E2832" s="311" t="s">
        <v>6047</v>
      </c>
      <c r="F2832" s="311" t="s">
        <v>6048</v>
      </c>
      <c r="G2832" s="311">
        <v>4771605</v>
      </c>
      <c r="H2832" s="311" t="s">
        <v>85</v>
      </c>
    </row>
    <row r="2833" spans="2:8">
      <c r="B2833" s="293">
        <v>41515</v>
      </c>
      <c r="C2833" s="311" t="s">
        <v>6049</v>
      </c>
      <c r="D2833" s="311" t="s">
        <v>6050</v>
      </c>
      <c r="E2833" s="311" t="s">
        <v>3790</v>
      </c>
      <c r="F2833" s="311" t="s">
        <v>6051</v>
      </c>
      <c r="G2833" s="311">
        <v>7207062</v>
      </c>
      <c r="H2833" s="311" t="s">
        <v>85</v>
      </c>
    </row>
    <row r="2834" spans="2:8">
      <c r="B2834" s="293">
        <v>41514</v>
      </c>
      <c r="C2834" s="311" t="s">
        <v>5843</v>
      </c>
      <c r="D2834" s="311" t="s">
        <v>6047</v>
      </c>
      <c r="E2834" s="311" t="s">
        <v>5846</v>
      </c>
      <c r="F2834" s="311" t="s">
        <v>3502</v>
      </c>
      <c r="G2834" s="311">
        <v>6510321</v>
      </c>
      <c r="H2834" s="311" t="s">
        <v>85</v>
      </c>
    </row>
    <row r="2835" spans="2:8">
      <c r="B2835" s="293">
        <v>41513</v>
      </c>
      <c r="C2835" s="311" t="s">
        <v>3538</v>
      </c>
      <c r="D2835" s="311" t="s">
        <v>3538</v>
      </c>
      <c r="E2835" s="311" t="s">
        <v>5478</v>
      </c>
      <c r="F2835" s="311" t="s">
        <v>6052</v>
      </c>
      <c r="G2835" s="311">
        <v>6612222</v>
      </c>
      <c r="H2835" s="311" t="s">
        <v>85</v>
      </c>
    </row>
    <row r="2836" spans="2:8">
      <c r="B2836" s="293">
        <v>41512</v>
      </c>
      <c r="C2836" s="311" t="s">
        <v>5866</v>
      </c>
      <c r="D2836" s="311" t="s">
        <v>5299</v>
      </c>
      <c r="E2836" s="311" t="s">
        <v>5495</v>
      </c>
      <c r="F2836" s="311" t="s">
        <v>3519</v>
      </c>
      <c r="G2836" s="311">
        <v>5208382</v>
      </c>
      <c r="H2836" s="311" t="s">
        <v>85</v>
      </c>
    </row>
    <row r="2837" spans="2:8">
      <c r="B2837" s="293">
        <v>41509</v>
      </c>
      <c r="C2837" s="311" t="s">
        <v>6053</v>
      </c>
      <c r="D2837" s="311" t="s">
        <v>6054</v>
      </c>
      <c r="E2837" s="311" t="s">
        <v>5879</v>
      </c>
      <c r="F2837" s="311" t="s">
        <v>5814</v>
      </c>
      <c r="G2837" s="311">
        <v>6045550</v>
      </c>
      <c r="H2837" s="311" t="s">
        <v>85</v>
      </c>
    </row>
    <row r="2838" spans="2:8">
      <c r="B2838" s="293">
        <v>41508</v>
      </c>
      <c r="C2838" s="311" t="s">
        <v>6055</v>
      </c>
      <c r="D2838" s="311" t="s">
        <v>6056</v>
      </c>
      <c r="E2838" s="311" t="s">
        <v>6057</v>
      </c>
      <c r="F2838" s="311" t="s">
        <v>6058</v>
      </c>
      <c r="G2838" s="311">
        <v>6463108</v>
      </c>
      <c r="H2838" s="311" t="s">
        <v>85</v>
      </c>
    </row>
    <row r="2839" spans="2:8">
      <c r="B2839" s="293">
        <v>41507</v>
      </c>
      <c r="C2839" s="311" t="s">
        <v>6059</v>
      </c>
      <c r="D2839" s="311" t="s">
        <v>3561</v>
      </c>
      <c r="E2839" s="311" t="s">
        <v>3636</v>
      </c>
      <c r="F2839" s="311" t="s">
        <v>6060</v>
      </c>
      <c r="G2839" s="311">
        <v>8885953</v>
      </c>
      <c r="H2839" s="311" t="s">
        <v>85</v>
      </c>
    </row>
    <row r="2840" spans="2:8">
      <c r="B2840" s="293">
        <v>41506</v>
      </c>
      <c r="C2840" s="311" t="s">
        <v>5259</v>
      </c>
      <c r="D2840" s="311" t="s">
        <v>6061</v>
      </c>
      <c r="E2840" s="311" t="s">
        <v>5309</v>
      </c>
      <c r="F2840" s="311" t="s">
        <v>3693</v>
      </c>
      <c r="G2840" s="311">
        <v>4212328</v>
      </c>
      <c r="H2840" s="311" t="s">
        <v>85</v>
      </c>
    </row>
    <row r="2841" spans="2:8">
      <c r="B2841" s="293">
        <v>41505</v>
      </c>
      <c r="C2841" s="311" t="s">
        <v>3690</v>
      </c>
      <c r="D2841" s="311" t="s">
        <v>6062</v>
      </c>
      <c r="E2841" s="311" t="s">
        <v>3480</v>
      </c>
      <c r="F2841" s="311" t="s">
        <v>3718</v>
      </c>
      <c r="G2841" s="311">
        <v>7231168</v>
      </c>
      <c r="H2841" s="311" t="s">
        <v>85</v>
      </c>
    </row>
    <row r="2842" spans="2:8">
      <c r="B2842" s="293">
        <v>41502</v>
      </c>
      <c r="C2842" s="311" t="s">
        <v>3461</v>
      </c>
      <c r="D2842" s="311" t="s">
        <v>6063</v>
      </c>
      <c r="E2842" s="311" t="s">
        <v>5979</v>
      </c>
      <c r="F2842" s="311" t="s">
        <v>5400</v>
      </c>
      <c r="G2842" s="311">
        <v>7385864</v>
      </c>
      <c r="H2842" s="311" t="s">
        <v>85</v>
      </c>
    </row>
    <row r="2843" spans="2:8">
      <c r="B2843" s="293">
        <v>41500</v>
      </c>
      <c r="C2843" s="311" t="s">
        <v>5345</v>
      </c>
      <c r="D2843" s="311" t="s">
        <v>5519</v>
      </c>
      <c r="E2843" s="311" t="s">
        <v>5393</v>
      </c>
      <c r="F2843" s="311" t="s">
        <v>5736</v>
      </c>
      <c r="G2843" s="311">
        <v>5916610</v>
      </c>
      <c r="H2843" s="311" t="s">
        <v>85</v>
      </c>
    </row>
    <row r="2844" spans="2:8">
      <c r="B2844" s="293">
        <v>41499</v>
      </c>
      <c r="C2844" s="311" t="s">
        <v>3557</v>
      </c>
      <c r="D2844" s="311" t="s">
        <v>6064</v>
      </c>
      <c r="E2844" s="311" t="s">
        <v>3476</v>
      </c>
      <c r="F2844" s="311" t="s">
        <v>3430</v>
      </c>
      <c r="G2844" s="311">
        <v>7877853</v>
      </c>
      <c r="H2844" s="311" t="s">
        <v>85</v>
      </c>
    </row>
    <row r="2845" spans="2:8">
      <c r="B2845" s="293">
        <v>41498</v>
      </c>
      <c r="C2845" s="311" t="s">
        <v>3718</v>
      </c>
      <c r="D2845" s="311" t="s">
        <v>3571</v>
      </c>
      <c r="E2845" s="311" t="s">
        <v>3566</v>
      </c>
      <c r="F2845" s="311" t="s">
        <v>5276</v>
      </c>
      <c r="G2845" s="311">
        <v>3215958</v>
      </c>
      <c r="H2845" s="311" t="s">
        <v>85</v>
      </c>
    </row>
    <row r="2846" spans="2:8">
      <c r="B2846" s="293">
        <v>41494</v>
      </c>
      <c r="C2846" s="311" t="s">
        <v>6065</v>
      </c>
      <c r="D2846" s="311" t="s">
        <v>5931</v>
      </c>
      <c r="E2846" s="311" t="s">
        <v>5462</v>
      </c>
      <c r="F2846" s="311" t="s">
        <v>3719</v>
      </c>
      <c r="G2846" s="311">
        <v>8062657</v>
      </c>
      <c r="H2846" s="311" t="s">
        <v>85</v>
      </c>
    </row>
    <row r="2847" spans="2:8">
      <c r="B2847" s="293">
        <v>41493</v>
      </c>
      <c r="C2847" s="311" t="s">
        <v>3475</v>
      </c>
      <c r="D2847" s="311" t="s">
        <v>3690</v>
      </c>
      <c r="E2847" s="311" t="s">
        <v>6056</v>
      </c>
      <c r="F2847" s="311" t="s">
        <v>3476</v>
      </c>
      <c r="G2847" s="311">
        <v>3382635</v>
      </c>
      <c r="H2847" s="311" t="s">
        <v>85</v>
      </c>
    </row>
    <row r="2848" spans="2:8">
      <c r="B2848" s="293">
        <v>41492</v>
      </c>
      <c r="C2848" s="311" t="s">
        <v>5463</v>
      </c>
      <c r="D2848" s="311" t="s">
        <v>3561</v>
      </c>
      <c r="E2848" s="311" t="s">
        <v>5327</v>
      </c>
      <c r="F2848" s="311" t="s">
        <v>6066</v>
      </c>
      <c r="G2848" s="311">
        <v>5535063</v>
      </c>
      <c r="H2848" s="311" t="s">
        <v>85</v>
      </c>
    </row>
    <row r="2849" spans="2:8">
      <c r="B2849" s="293">
        <v>41491</v>
      </c>
      <c r="C2849" s="311" t="s">
        <v>5866</v>
      </c>
      <c r="D2849" s="311" t="s">
        <v>3557</v>
      </c>
      <c r="E2849" s="311" t="s">
        <v>5866</v>
      </c>
      <c r="F2849" s="311" t="s">
        <v>5443</v>
      </c>
      <c r="G2849" s="311">
        <v>4082802</v>
      </c>
      <c r="H2849" s="311" t="s">
        <v>85</v>
      </c>
    </row>
    <row r="2850" spans="2:8">
      <c r="B2850" s="293">
        <v>41488</v>
      </c>
      <c r="C2850" s="311" t="s">
        <v>3676</v>
      </c>
      <c r="D2850" s="311" t="s">
        <v>6067</v>
      </c>
      <c r="E2850" s="311" t="s">
        <v>3634</v>
      </c>
      <c r="F2850" s="311" t="s">
        <v>5956</v>
      </c>
      <c r="G2850" s="311">
        <v>12243422</v>
      </c>
      <c r="H2850" s="311" t="s">
        <v>85</v>
      </c>
    </row>
    <row r="2851" spans="2:8">
      <c r="B2851" s="293">
        <v>41487</v>
      </c>
      <c r="C2851" s="311" t="s">
        <v>6068</v>
      </c>
      <c r="D2851" s="311" t="s">
        <v>3716</v>
      </c>
      <c r="E2851" s="311" t="s">
        <v>3636</v>
      </c>
      <c r="F2851" s="311" t="s">
        <v>5957</v>
      </c>
      <c r="G2851" s="311">
        <v>5328572</v>
      </c>
      <c r="H2851" s="311" t="s">
        <v>85</v>
      </c>
    </row>
    <row r="2852" spans="2:8">
      <c r="B2852" s="293">
        <v>41486</v>
      </c>
      <c r="C2852" s="311" t="s">
        <v>6069</v>
      </c>
      <c r="D2852" s="311" t="s">
        <v>6070</v>
      </c>
      <c r="E2852" s="311" t="s">
        <v>5452</v>
      </c>
      <c r="F2852" s="311" t="s">
        <v>5322</v>
      </c>
      <c r="G2852" s="311">
        <v>11718688</v>
      </c>
      <c r="H2852" s="311" t="s">
        <v>85</v>
      </c>
    </row>
    <row r="2853" spans="2:8">
      <c r="B2853" s="293">
        <v>41485</v>
      </c>
      <c r="C2853" s="311" t="s">
        <v>6071</v>
      </c>
      <c r="D2853" s="311" t="s">
        <v>3786</v>
      </c>
      <c r="E2853" s="311" t="s">
        <v>3683</v>
      </c>
      <c r="F2853" s="311" t="s">
        <v>5257</v>
      </c>
      <c r="G2853" s="311">
        <v>2955787</v>
      </c>
      <c r="H2853" s="311" t="s">
        <v>85</v>
      </c>
    </row>
    <row r="2854" spans="2:8">
      <c r="B2854" s="293">
        <v>41484</v>
      </c>
      <c r="C2854" s="311" t="s">
        <v>3488</v>
      </c>
      <c r="D2854" s="311" t="s">
        <v>5521</v>
      </c>
      <c r="E2854" s="311" t="s">
        <v>6072</v>
      </c>
      <c r="F2854" s="311" t="s">
        <v>6073</v>
      </c>
      <c r="G2854" s="311">
        <v>4503955</v>
      </c>
      <c r="H2854" s="311" t="s">
        <v>85</v>
      </c>
    </row>
    <row r="2855" spans="2:8">
      <c r="B2855" s="293">
        <v>41481</v>
      </c>
      <c r="C2855" s="311" t="s">
        <v>6073</v>
      </c>
      <c r="D2855" s="311" t="s">
        <v>5693</v>
      </c>
      <c r="E2855" s="311" t="s">
        <v>3709</v>
      </c>
      <c r="F2855" s="311" t="s">
        <v>6031</v>
      </c>
      <c r="G2855" s="311">
        <v>2027745</v>
      </c>
      <c r="H2855" s="311" t="s">
        <v>85</v>
      </c>
    </row>
    <row r="2856" spans="2:8">
      <c r="B2856" s="293">
        <v>41480</v>
      </c>
      <c r="C2856" s="311" t="s">
        <v>6073</v>
      </c>
      <c r="D2856" s="311" t="s">
        <v>5528</v>
      </c>
      <c r="E2856" s="311" t="s">
        <v>3717</v>
      </c>
      <c r="F2856" s="311" t="s">
        <v>5415</v>
      </c>
      <c r="G2856" s="311">
        <v>5287524</v>
      </c>
      <c r="H2856" s="311" t="s">
        <v>85</v>
      </c>
    </row>
    <row r="2857" spans="2:8">
      <c r="B2857" s="293">
        <v>41479</v>
      </c>
      <c r="C2857" s="311" t="s">
        <v>5754</v>
      </c>
      <c r="D2857" s="311" t="s">
        <v>6063</v>
      </c>
      <c r="E2857" s="311" t="s">
        <v>6062</v>
      </c>
      <c r="F2857" s="311" t="s">
        <v>5702</v>
      </c>
      <c r="G2857" s="311">
        <v>3835554</v>
      </c>
      <c r="H2857" s="311" t="s">
        <v>85</v>
      </c>
    </row>
    <row r="2858" spans="2:8">
      <c r="B2858" s="293">
        <v>41478</v>
      </c>
      <c r="C2858" s="311" t="s">
        <v>3739</v>
      </c>
      <c r="D2858" s="311" t="s">
        <v>3324</v>
      </c>
      <c r="E2858" s="311" t="s">
        <v>5254</v>
      </c>
      <c r="F2858" s="311" t="s">
        <v>3606</v>
      </c>
      <c r="G2858" s="311">
        <v>2947651</v>
      </c>
      <c r="H2858" s="311" t="s">
        <v>85</v>
      </c>
    </row>
    <row r="2859" spans="2:8">
      <c r="B2859" s="293">
        <v>41477</v>
      </c>
      <c r="C2859" s="311" t="s">
        <v>6074</v>
      </c>
      <c r="D2859" s="311" t="s">
        <v>6064</v>
      </c>
      <c r="E2859" s="311" t="s">
        <v>5349</v>
      </c>
      <c r="F2859" s="311" t="s">
        <v>3545</v>
      </c>
      <c r="G2859" s="311">
        <v>3454150</v>
      </c>
      <c r="H2859" s="311" t="s">
        <v>85</v>
      </c>
    </row>
    <row r="2860" spans="2:8">
      <c r="B2860" s="293">
        <v>41474</v>
      </c>
      <c r="C2860" s="311" t="s">
        <v>5205</v>
      </c>
      <c r="D2860" s="311" t="s">
        <v>5718</v>
      </c>
      <c r="E2860" s="311" t="s">
        <v>5522</v>
      </c>
      <c r="F2860" s="311" t="s">
        <v>6074</v>
      </c>
      <c r="G2860" s="311">
        <v>2725862</v>
      </c>
      <c r="H2860" s="311" t="s">
        <v>85</v>
      </c>
    </row>
    <row r="2861" spans="2:8">
      <c r="B2861" s="293">
        <v>41473</v>
      </c>
      <c r="C2861" s="311" t="s">
        <v>3734</v>
      </c>
      <c r="D2861" s="311" t="s">
        <v>5658</v>
      </c>
      <c r="E2861" s="311" t="s">
        <v>5418</v>
      </c>
      <c r="F2861" s="311" t="s">
        <v>5234</v>
      </c>
      <c r="G2861" s="311">
        <v>3095780</v>
      </c>
      <c r="H2861" s="311" t="s">
        <v>85</v>
      </c>
    </row>
    <row r="2862" spans="2:8">
      <c r="B2862" s="293">
        <v>41472</v>
      </c>
      <c r="C2862" s="311" t="s">
        <v>5348</v>
      </c>
      <c r="D2862" s="311" t="s">
        <v>6075</v>
      </c>
      <c r="E2862" s="311" t="s">
        <v>3697</v>
      </c>
      <c r="F2862" s="311" t="s">
        <v>6004</v>
      </c>
      <c r="G2862" s="311">
        <v>6237286</v>
      </c>
      <c r="H2862" s="311" t="s">
        <v>85</v>
      </c>
    </row>
    <row r="2863" spans="2:8">
      <c r="B2863" s="293">
        <v>41471</v>
      </c>
      <c r="C2863" s="311" t="s">
        <v>6073</v>
      </c>
      <c r="D2863" s="311" t="s">
        <v>3778</v>
      </c>
      <c r="E2863" s="311" t="s">
        <v>5275</v>
      </c>
      <c r="F2863" s="311" t="s">
        <v>3458</v>
      </c>
      <c r="G2863" s="311">
        <v>2046444</v>
      </c>
      <c r="H2863" s="311" t="s">
        <v>85</v>
      </c>
    </row>
    <row r="2864" spans="2:8">
      <c r="B2864" s="293">
        <v>41470</v>
      </c>
      <c r="C2864" s="311" t="s">
        <v>6029</v>
      </c>
      <c r="D2864" s="311" t="s">
        <v>5382</v>
      </c>
      <c r="E2864" s="311" t="s">
        <v>5349</v>
      </c>
      <c r="F2864" s="311" t="s">
        <v>3454</v>
      </c>
      <c r="G2864" s="311">
        <v>3253920</v>
      </c>
      <c r="H2864" s="311" t="s">
        <v>85</v>
      </c>
    </row>
    <row r="2865" spans="2:8">
      <c r="B2865" s="293">
        <v>41467</v>
      </c>
      <c r="C2865" s="311" t="s">
        <v>3778</v>
      </c>
      <c r="D2865" s="311" t="s">
        <v>5556</v>
      </c>
      <c r="E2865" s="311" t="s">
        <v>3452</v>
      </c>
      <c r="F2865" s="311" t="s">
        <v>5678</v>
      </c>
      <c r="G2865" s="311">
        <v>3788784</v>
      </c>
      <c r="H2865" s="311" t="s">
        <v>85</v>
      </c>
    </row>
    <row r="2866" spans="2:8">
      <c r="B2866" s="293">
        <v>41466</v>
      </c>
      <c r="C2866" s="311" t="s">
        <v>3430</v>
      </c>
      <c r="D2866" s="311" t="s">
        <v>5531</v>
      </c>
      <c r="E2866" s="311" t="s">
        <v>5522</v>
      </c>
      <c r="F2866" s="311" t="s">
        <v>5547</v>
      </c>
      <c r="G2866" s="311">
        <v>3935263</v>
      </c>
      <c r="H2866" s="311" t="s">
        <v>85</v>
      </c>
    </row>
    <row r="2867" spans="2:8">
      <c r="B2867" s="293">
        <v>41465</v>
      </c>
      <c r="C2867" s="311" t="s">
        <v>6076</v>
      </c>
      <c r="D2867" s="311" t="s">
        <v>6077</v>
      </c>
      <c r="E2867" s="311" t="s">
        <v>3738</v>
      </c>
      <c r="F2867" s="311" t="s">
        <v>5408</v>
      </c>
      <c r="G2867" s="311">
        <v>2820000</v>
      </c>
      <c r="H2867" s="311" t="s">
        <v>85</v>
      </c>
    </row>
    <row r="2868" spans="2:8">
      <c r="B2868" s="293">
        <v>41464</v>
      </c>
      <c r="C2868" s="311" t="s">
        <v>5693</v>
      </c>
      <c r="D2868" s="311" t="s">
        <v>5414</v>
      </c>
      <c r="E2868" s="311" t="s">
        <v>6078</v>
      </c>
      <c r="F2868" s="311" t="s">
        <v>6079</v>
      </c>
      <c r="G2868" s="311">
        <v>3879142</v>
      </c>
      <c r="H2868" s="311" t="s">
        <v>85</v>
      </c>
    </row>
    <row r="2869" spans="2:8">
      <c r="B2869" s="293">
        <v>41463</v>
      </c>
      <c r="C2869" s="311" t="s">
        <v>3700</v>
      </c>
      <c r="D2869" s="311" t="s">
        <v>6076</v>
      </c>
      <c r="E2869" s="311" t="s">
        <v>3788</v>
      </c>
      <c r="F2869" s="311" t="s">
        <v>3550</v>
      </c>
      <c r="G2869" s="311">
        <v>3593552</v>
      </c>
      <c r="H2869" s="311" t="s">
        <v>85</v>
      </c>
    </row>
    <row r="2870" spans="2:8">
      <c r="B2870" s="293">
        <v>41460</v>
      </c>
      <c r="C2870" s="311" t="s">
        <v>3850</v>
      </c>
      <c r="D2870" s="311" t="s">
        <v>5353</v>
      </c>
      <c r="E2870" s="311" t="s">
        <v>6080</v>
      </c>
      <c r="F2870" s="311" t="s">
        <v>6081</v>
      </c>
      <c r="G2870" s="311">
        <v>1406809</v>
      </c>
      <c r="H2870" s="311" t="s">
        <v>85</v>
      </c>
    </row>
    <row r="2871" spans="2:8">
      <c r="B2871" s="293">
        <v>41459</v>
      </c>
      <c r="C2871" s="311" t="s">
        <v>3340</v>
      </c>
      <c r="D2871" s="311" t="s">
        <v>5558</v>
      </c>
      <c r="E2871" s="311" t="s">
        <v>5407</v>
      </c>
      <c r="F2871" s="311" t="s">
        <v>3697</v>
      </c>
      <c r="G2871" s="311">
        <v>5206243</v>
      </c>
      <c r="H2871" s="311" t="s">
        <v>85</v>
      </c>
    </row>
    <row r="2872" spans="2:8">
      <c r="B2872" s="293">
        <v>41458</v>
      </c>
      <c r="C2872" s="311" t="s">
        <v>6064</v>
      </c>
      <c r="D2872" s="311" t="s">
        <v>5519</v>
      </c>
      <c r="E2872" s="311" t="s">
        <v>6074</v>
      </c>
      <c r="F2872" s="311" t="s">
        <v>5516</v>
      </c>
      <c r="G2872" s="311">
        <v>2415169</v>
      </c>
      <c r="H2872" s="311" t="s">
        <v>85</v>
      </c>
    </row>
    <row r="2873" spans="2:8">
      <c r="B2873" s="293">
        <v>41457</v>
      </c>
      <c r="C2873" s="311" t="s">
        <v>6001</v>
      </c>
      <c r="D2873" s="311" t="s">
        <v>3425</v>
      </c>
      <c r="E2873" s="311" t="s">
        <v>6082</v>
      </c>
      <c r="F2873" s="311" t="s">
        <v>6083</v>
      </c>
      <c r="G2873" s="311">
        <v>2199507</v>
      </c>
      <c r="H2873" s="311" t="s">
        <v>85</v>
      </c>
    </row>
    <row r="2874" spans="2:8">
      <c r="B2874" s="293">
        <v>41456</v>
      </c>
      <c r="C2874" s="311" t="s">
        <v>5311</v>
      </c>
      <c r="D2874" s="311" t="s">
        <v>6084</v>
      </c>
      <c r="E2874" s="311" t="s">
        <v>3430</v>
      </c>
      <c r="F2874" s="311" t="s">
        <v>5670</v>
      </c>
      <c r="G2874" s="311">
        <v>4106786</v>
      </c>
      <c r="H2874" s="311" t="s">
        <v>85</v>
      </c>
    </row>
    <row r="2875" spans="2:8">
      <c r="B2875" s="293">
        <v>41453</v>
      </c>
      <c r="C2875" s="311" t="s">
        <v>3738</v>
      </c>
      <c r="D2875" s="311" t="s">
        <v>6085</v>
      </c>
      <c r="E2875" s="311" t="s">
        <v>5402</v>
      </c>
      <c r="F2875" s="311" t="s">
        <v>3430</v>
      </c>
      <c r="G2875" s="311">
        <v>6238158</v>
      </c>
      <c r="H2875" s="311" t="s">
        <v>85</v>
      </c>
    </row>
    <row r="2876" spans="2:8">
      <c r="B2876" s="293">
        <v>41452</v>
      </c>
      <c r="C2876" s="311" t="s">
        <v>5254</v>
      </c>
      <c r="D2876" s="311" t="s">
        <v>6086</v>
      </c>
      <c r="E2876" s="311" t="s">
        <v>3554</v>
      </c>
      <c r="F2876" s="311" t="s">
        <v>3481</v>
      </c>
      <c r="G2876" s="311">
        <v>7682696</v>
      </c>
      <c r="H2876" s="311" t="s">
        <v>85</v>
      </c>
    </row>
    <row r="2877" spans="2:8">
      <c r="B2877" s="293">
        <v>41451</v>
      </c>
      <c r="C2877" s="311" t="s">
        <v>3690</v>
      </c>
      <c r="D2877" s="311" t="s">
        <v>5565</v>
      </c>
      <c r="E2877" s="311" t="s">
        <v>6087</v>
      </c>
      <c r="F2877" s="311" t="s">
        <v>5943</v>
      </c>
      <c r="G2877" s="311">
        <v>4420333</v>
      </c>
      <c r="H2877" s="311" t="s">
        <v>85</v>
      </c>
    </row>
    <row r="2878" spans="2:8">
      <c r="B2878" s="293">
        <v>41450</v>
      </c>
      <c r="C2878" s="311" t="s">
        <v>6071</v>
      </c>
      <c r="D2878" s="311" t="s">
        <v>3739</v>
      </c>
      <c r="E2878" s="311" t="s">
        <v>3465</v>
      </c>
      <c r="F2878" s="311" t="s">
        <v>3688</v>
      </c>
      <c r="G2878" s="311">
        <v>3104718</v>
      </c>
      <c r="H2878" s="311" t="s">
        <v>85</v>
      </c>
    </row>
    <row r="2879" spans="2:8">
      <c r="B2879" s="293">
        <v>41449</v>
      </c>
      <c r="C2879" s="311" t="s">
        <v>6073</v>
      </c>
      <c r="D2879" s="311" t="s">
        <v>3741</v>
      </c>
      <c r="E2879" s="311" t="s">
        <v>6078</v>
      </c>
      <c r="F2879" s="311" t="s">
        <v>6073</v>
      </c>
      <c r="G2879" s="311">
        <v>5461852</v>
      </c>
      <c r="H2879" s="311" t="s">
        <v>85</v>
      </c>
    </row>
    <row r="2880" spans="2:8">
      <c r="B2880" s="293">
        <v>41446</v>
      </c>
      <c r="C2880" s="311" t="s">
        <v>3772</v>
      </c>
      <c r="D2880" s="311" t="s">
        <v>5256</v>
      </c>
      <c r="E2880" s="311" t="s">
        <v>5979</v>
      </c>
      <c r="F2880" s="311" t="s">
        <v>3609</v>
      </c>
      <c r="G2880" s="311">
        <v>4564035</v>
      </c>
      <c r="H2880" s="311" t="s">
        <v>85</v>
      </c>
    </row>
    <row r="2881" spans="2:8">
      <c r="B2881" s="293">
        <v>41445</v>
      </c>
      <c r="C2881" s="311" t="s">
        <v>3443</v>
      </c>
      <c r="D2881" s="311" t="s">
        <v>3443</v>
      </c>
      <c r="E2881" s="311" t="s">
        <v>5281</v>
      </c>
      <c r="F2881" s="311" t="s">
        <v>3772</v>
      </c>
      <c r="G2881" s="311">
        <v>6945070</v>
      </c>
      <c r="H2881" s="311" t="s">
        <v>85</v>
      </c>
    </row>
    <row r="2882" spans="2:8">
      <c r="B2882" s="293">
        <v>41444</v>
      </c>
      <c r="C2882" s="311" t="s">
        <v>5380</v>
      </c>
      <c r="D2882" s="311" t="s">
        <v>5380</v>
      </c>
      <c r="E2882" s="311" t="s">
        <v>3430</v>
      </c>
      <c r="F2882" s="311" t="s">
        <v>5211</v>
      </c>
      <c r="G2882" s="311">
        <v>3829286</v>
      </c>
      <c r="H2882" s="311" t="s">
        <v>85</v>
      </c>
    </row>
    <row r="2883" spans="2:8">
      <c r="B2883" s="293">
        <v>41443</v>
      </c>
      <c r="C2883" s="311" t="s">
        <v>6088</v>
      </c>
      <c r="D2883" s="311" t="s">
        <v>3309</v>
      </c>
      <c r="E2883" s="311" t="s">
        <v>5711</v>
      </c>
      <c r="F2883" s="311" t="s">
        <v>5380</v>
      </c>
      <c r="G2883" s="311">
        <v>2014850</v>
      </c>
      <c r="H2883" s="311" t="s">
        <v>85</v>
      </c>
    </row>
    <row r="2884" spans="2:8">
      <c r="B2884" s="293">
        <v>41442</v>
      </c>
      <c r="C2884" s="311" t="s">
        <v>5648</v>
      </c>
      <c r="D2884" s="311" t="s">
        <v>3314</v>
      </c>
      <c r="E2884" s="311" t="s">
        <v>3321</v>
      </c>
      <c r="F2884" s="311" t="s">
        <v>3307</v>
      </c>
      <c r="G2884" s="311">
        <v>3494604</v>
      </c>
      <c r="H2884" s="311" t="s">
        <v>85</v>
      </c>
    </row>
    <row r="2885" spans="2:8">
      <c r="B2885" s="293">
        <v>41439</v>
      </c>
      <c r="C2885" s="311" t="s">
        <v>5608</v>
      </c>
      <c r="D2885" s="311" t="s">
        <v>3374</v>
      </c>
      <c r="E2885" s="311" t="s">
        <v>5664</v>
      </c>
      <c r="F2885" s="311" t="s">
        <v>6089</v>
      </c>
      <c r="G2885" s="311">
        <v>3247035</v>
      </c>
      <c r="H2885" s="311" t="s">
        <v>85</v>
      </c>
    </row>
    <row r="2886" spans="2:8">
      <c r="B2886" s="293">
        <v>41438</v>
      </c>
      <c r="C2886" s="311" t="s">
        <v>6084</v>
      </c>
      <c r="D2886" s="311" t="s">
        <v>5569</v>
      </c>
      <c r="E2886" s="311" t="s">
        <v>6090</v>
      </c>
      <c r="F2886" s="311" t="s">
        <v>6091</v>
      </c>
      <c r="G2886" s="311">
        <v>3067269</v>
      </c>
      <c r="H2886" s="311" t="s">
        <v>85</v>
      </c>
    </row>
    <row r="2887" spans="2:8">
      <c r="B2887" s="293">
        <v>41437</v>
      </c>
      <c r="C2887" s="311" t="s">
        <v>5723</v>
      </c>
      <c r="D2887" s="311" t="s">
        <v>6092</v>
      </c>
      <c r="E2887" s="311" t="s">
        <v>6093</v>
      </c>
      <c r="F2887" s="311" t="s">
        <v>6094</v>
      </c>
      <c r="G2887" s="311">
        <v>4622372</v>
      </c>
      <c r="H2887" s="311" t="s">
        <v>85</v>
      </c>
    </row>
    <row r="2888" spans="2:8">
      <c r="B2888" s="293">
        <v>41436</v>
      </c>
      <c r="C2888" s="311" t="s">
        <v>3707</v>
      </c>
      <c r="D2888" s="311" t="s">
        <v>5661</v>
      </c>
      <c r="E2888" s="311" t="s">
        <v>3707</v>
      </c>
      <c r="F2888" s="311" t="s">
        <v>5230</v>
      </c>
      <c r="G2888" s="311">
        <v>7900899</v>
      </c>
      <c r="H2888" s="311" t="s">
        <v>85</v>
      </c>
    </row>
    <row r="2889" spans="2:8">
      <c r="B2889" s="293">
        <v>41435</v>
      </c>
      <c r="C2889" s="311" t="s">
        <v>5775</v>
      </c>
      <c r="D2889" s="311" t="s">
        <v>6089</v>
      </c>
      <c r="E2889" s="311" t="s">
        <v>5775</v>
      </c>
      <c r="F2889" s="311" t="s">
        <v>6095</v>
      </c>
      <c r="G2889" s="311">
        <v>4559923</v>
      </c>
      <c r="H2889" s="311" t="s">
        <v>85</v>
      </c>
    </row>
    <row r="2890" spans="2:8">
      <c r="B2890" s="293">
        <v>41432</v>
      </c>
      <c r="C2890" s="311" t="s">
        <v>6089</v>
      </c>
      <c r="D2890" s="311" t="s">
        <v>5214</v>
      </c>
      <c r="E2890" s="311" t="s">
        <v>6029</v>
      </c>
      <c r="F2890" s="311" t="s">
        <v>3734</v>
      </c>
      <c r="G2890" s="311">
        <v>2976812</v>
      </c>
      <c r="H2890" s="311" t="s">
        <v>85</v>
      </c>
    </row>
    <row r="2891" spans="2:8">
      <c r="B2891" s="293">
        <v>41431</v>
      </c>
      <c r="C2891" s="311" t="s">
        <v>6096</v>
      </c>
      <c r="D2891" s="311" t="s">
        <v>5571</v>
      </c>
      <c r="E2891" s="311" t="s">
        <v>5687</v>
      </c>
      <c r="F2891" s="311" t="s">
        <v>6097</v>
      </c>
      <c r="G2891" s="311">
        <v>2024972</v>
      </c>
      <c r="H2891" s="311" t="s">
        <v>85</v>
      </c>
    </row>
    <row r="2892" spans="2:8">
      <c r="B2892" s="293">
        <v>41430</v>
      </c>
      <c r="C2892" s="311" t="s">
        <v>3704</v>
      </c>
      <c r="D2892" s="311" t="s">
        <v>5764</v>
      </c>
      <c r="E2892" s="311" t="s">
        <v>3704</v>
      </c>
      <c r="F2892" s="311" t="s">
        <v>6098</v>
      </c>
      <c r="G2892" s="311">
        <v>3213481</v>
      </c>
      <c r="H2892" s="311" t="s">
        <v>85</v>
      </c>
    </row>
    <row r="2893" spans="2:8">
      <c r="B2893" s="293">
        <v>41429</v>
      </c>
      <c r="C2893" s="311" t="s">
        <v>3374</v>
      </c>
      <c r="D2893" s="311" t="s">
        <v>6014</v>
      </c>
      <c r="E2893" s="311" t="s">
        <v>5641</v>
      </c>
      <c r="F2893" s="311" t="s">
        <v>5246</v>
      </c>
      <c r="G2893" s="311">
        <v>3852181</v>
      </c>
      <c r="H2893" s="311" t="s">
        <v>85</v>
      </c>
    </row>
    <row r="2894" spans="2:8">
      <c r="B2894" s="293">
        <v>41428</v>
      </c>
      <c r="C2894" s="311" t="s">
        <v>5192</v>
      </c>
      <c r="D2894" s="311" t="s">
        <v>5246</v>
      </c>
      <c r="E2894" s="311" t="s">
        <v>5229</v>
      </c>
      <c r="F2894" s="311" t="s">
        <v>5609</v>
      </c>
      <c r="G2894" s="311">
        <v>3084902</v>
      </c>
      <c r="H2894" s="311" t="s">
        <v>85</v>
      </c>
    </row>
    <row r="2895" spans="2:8">
      <c r="B2895" s="293">
        <v>41425</v>
      </c>
      <c r="C2895" s="311" t="s">
        <v>5183</v>
      </c>
      <c r="D2895" s="311" t="s">
        <v>3298</v>
      </c>
      <c r="E2895" s="311" t="s">
        <v>6096</v>
      </c>
      <c r="F2895" s="311" t="s">
        <v>5605</v>
      </c>
      <c r="G2895" s="311">
        <v>6589592</v>
      </c>
      <c r="H2895" s="311" t="s">
        <v>85</v>
      </c>
    </row>
    <row r="2896" spans="2:8">
      <c r="B2896" s="293">
        <v>41424</v>
      </c>
      <c r="C2896" s="311" t="s">
        <v>5639</v>
      </c>
      <c r="D2896" s="311" t="s">
        <v>4309</v>
      </c>
      <c r="E2896" s="311" t="s">
        <v>5639</v>
      </c>
      <c r="F2896" s="311" t="s">
        <v>3299</v>
      </c>
      <c r="G2896" s="311">
        <v>7456255</v>
      </c>
      <c r="H2896" s="311" t="s">
        <v>85</v>
      </c>
    </row>
    <row r="2897" spans="2:8">
      <c r="B2897" s="293">
        <v>41423</v>
      </c>
      <c r="C2897" s="311" t="s">
        <v>3372</v>
      </c>
      <c r="D2897" s="311" t="s">
        <v>3366</v>
      </c>
      <c r="E2897" s="311" t="s">
        <v>6099</v>
      </c>
      <c r="F2897" s="311" t="s">
        <v>5192</v>
      </c>
      <c r="G2897" s="311">
        <v>6831055</v>
      </c>
      <c r="H2897" s="311" t="s">
        <v>85</v>
      </c>
    </row>
    <row r="2898" spans="2:8">
      <c r="B2898" s="293">
        <v>41422</v>
      </c>
      <c r="C2898" s="311" t="s">
        <v>6100</v>
      </c>
      <c r="D2898" s="311" t="s">
        <v>3377</v>
      </c>
      <c r="E2898" s="311" t="s">
        <v>6100</v>
      </c>
      <c r="F2898" s="311" t="s">
        <v>6101</v>
      </c>
      <c r="G2898" s="311">
        <v>6506010</v>
      </c>
      <c r="H2898" s="311" t="s">
        <v>85</v>
      </c>
    </row>
    <row r="2899" spans="2:8">
      <c r="B2899" s="293">
        <v>41421</v>
      </c>
      <c r="C2899" s="311" t="s">
        <v>6102</v>
      </c>
      <c r="D2899" s="311" t="s">
        <v>6103</v>
      </c>
      <c r="E2899" s="311" t="s">
        <v>3309</v>
      </c>
      <c r="F2899" s="311" t="s">
        <v>3374</v>
      </c>
      <c r="G2899" s="311">
        <v>5049696</v>
      </c>
      <c r="H2899" s="311" t="s">
        <v>85</v>
      </c>
    </row>
    <row r="2900" spans="2:8">
      <c r="B2900" s="293">
        <v>41418</v>
      </c>
      <c r="C2900" s="311" t="s">
        <v>6104</v>
      </c>
      <c r="D2900" s="311" t="s">
        <v>5648</v>
      </c>
      <c r="E2900" s="311" t="s">
        <v>6105</v>
      </c>
      <c r="F2900" s="311" t="s">
        <v>5334</v>
      </c>
      <c r="G2900" s="311">
        <v>4042612</v>
      </c>
      <c r="H2900" s="311" t="s">
        <v>85</v>
      </c>
    </row>
    <row r="2901" spans="2:8">
      <c r="B2901" s="293">
        <v>41417</v>
      </c>
      <c r="C2901" s="311" t="s">
        <v>5195</v>
      </c>
      <c r="D2901" s="311" t="s">
        <v>5373</v>
      </c>
      <c r="E2901" s="311" t="s">
        <v>6038</v>
      </c>
      <c r="F2901" s="311" t="s">
        <v>5381</v>
      </c>
      <c r="G2901" s="311">
        <v>6475280</v>
      </c>
      <c r="H2901" s="311" t="s">
        <v>85</v>
      </c>
    </row>
    <row r="2902" spans="2:8">
      <c r="B2902" s="293">
        <v>41416</v>
      </c>
      <c r="C2902" s="311" t="s">
        <v>6106</v>
      </c>
      <c r="D2902" s="311" t="s">
        <v>6107</v>
      </c>
      <c r="E2902" s="311" t="s">
        <v>6092</v>
      </c>
      <c r="F2902" s="311" t="s">
        <v>3286</v>
      </c>
      <c r="G2902" s="311">
        <v>3607292</v>
      </c>
      <c r="H2902" s="311" t="s">
        <v>85</v>
      </c>
    </row>
    <row r="2903" spans="2:8">
      <c r="B2903" s="293">
        <v>41415</v>
      </c>
      <c r="C2903" s="311" t="s">
        <v>5091</v>
      </c>
      <c r="D2903" s="311" t="s">
        <v>3882</v>
      </c>
      <c r="E2903" s="311" t="s">
        <v>5233</v>
      </c>
      <c r="F2903" s="311" t="s">
        <v>3374</v>
      </c>
      <c r="G2903" s="311">
        <v>5568141</v>
      </c>
      <c r="H2903" s="311" t="s">
        <v>85</v>
      </c>
    </row>
    <row r="2904" spans="2:8">
      <c r="B2904" s="293">
        <v>41414</v>
      </c>
      <c r="C2904" s="311" t="s">
        <v>3194</v>
      </c>
      <c r="D2904" s="311" t="s">
        <v>6108</v>
      </c>
      <c r="E2904" s="311" t="s">
        <v>6109</v>
      </c>
      <c r="F2904" s="311" t="s">
        <v>3882</v>
      </c>
      <c r="G2904" s="311">
        <v>7932806</v>
      </c>
      <c r="H2904" s="311" t="s">
        <v>85</v>
      </c>
    </row>
    <row r="2905" spans="2:8">
      <c r="B2905" s="293">
        <v>41411</v>
      </c>
      <c r="C2905" s="311" t="s">
        <v>5589</v>
      </c>
      <c r="D2905" s="311" t="s">
        <v>5170</v>
      </c>
      <c r="E2905" s="311" t="s">
        <v>5589</v>
      </c>
      <c r="F2905" s="311" t="s">
        <v>5583</v>
      </c>
      <c r="G2905" s="311">
        <v>8793200</v>
      </c>
      <c r="H2905" s="311" t="s">
        <v>85</v>
      </c>
    </row>
    <row r="2906" spans="2:8">
      <c r="B2906" s="293">
        <v>41410</v>
      </c>
      <c r="C2906" s="311" t="s">
        <v>3353</v>
      </c>
      <c r="D2906" s="311" t="s">
        <v>6110</v>
      </c>
      <c r="E2906" s="311" t="s">
        <v>5221</v>
      </c>
      <c r="F2906" s="311" t="s">
        <v>5729</v>
      </c>
      <c r="G2906" s="311">
        <v>6904082</v>
      </c>
      <c r="H2906" s="311" t="s">
        <v>85</v>
      </c>
    </row>
    <row r="2907" spans="2:8">
      <c r="B2907" s="293">
        <v>41409</v>
      </c>
      <c r="C2907" s="311" t="s">
        <v>5605</v>
      </c>
      <c r="D2907" s="311" t="s">
        <v>3354</v>
      </c>
      <c r="E2907" s="311" t="s">
        <v>6111</v>
      </c>
      <c r="F2907" s="311" t="s">
        <v>3353</v>
      </c>
      <c r="G2907" s="311">
        <v>8046690</v>
      </c>
      <c r="H2907" s="311" t="s">
        <v>85</v>
      </c>
    </row>
    <row r="2908" spans="2:8">
      <c r="B2908" s="293">
        <v>41408</v>
      </c>
      <c r="C2908" s="311" t="s">
        <v>3376</v>
      </c>
      <c r="D2908" s="311" t="s">
        <v>5373</v>
      </c>
      <c r="E2908" s="311" t="s">
        <v>5220</v>
      </c>
      <c r="F2908" s="311" t="s">
        <v>6098</v>
      </c>
      <c r="G2908" s="311">
        <v>6171589</v>
      </c>
      <c r="H2908" s="311" t="s">
        <v>85</v>
      </c>
    </row>
    <row r="2909" spans="2:8">
      <c r="B2909" s="293">
        <v>41407</v>
      </c>
      <c r="C2909" s="311" t="s">
        <v>5192</v>
      </c>
      <c r="D2909" s="311" t="s">
        <v>5995</v>
      </c>
      <c r="E2909" s="311" t="s">
        <v>6099</v>
      </c>
      <c r="F2909" s="311" t="s">
        <v>5186</v>
      </c>
      <c r="G2909" s="311">
        <v>4008868</v>
      </c>
      <c r="H2909" s="311" t="s">
        <v>85</v>
      </c>
    </row>
    <row r="2910" spans="2:8">
      <c r="B2910" s="293">
        <v>41404</v>
      </c>
      <c r="C2910" s="311" t="s">
        <v>5183</v>
      </c>
      <c r="D2910" s="311" t="s">
        <v>4323</v>
      </c>
      <c r="E2910" s="311" t="s">
        <v>5219</v>
      </c>
      <c r="F2910" s="311" t="s">
        <v>5373</v>
      </c>
      <c r="G2910" s="311">
        <v>9048691</v>
      </c>
      <c r="H2910" s="311" t="s">
        <v>85</v>
      </c>
    </row>
    <row r="2911" spans="2:8">
      <c r="B2911" s="293">
        <v>41403</v>
      </c>
      <c r="C2911" s="311" t="s">
        <v>3587</v>
      </c>
      <c r="D2911" s="311" t="s">
        <v>3293</v>
      </c>
      <c r="E2911" s="311" t="s">
        <v>5373</v>
      </c>
      <c r="F2911" s="311" t="s">
        <v>3595</v>
      </c>
      <c r="G2911" s="311">
        <v>2189985</v>
      </c>
      <c r="H2911" s="311" t="s">
        <v>85</v>
      </c>
    </row>
    <row r="2912" spans="2:8">
      <c r="B2912" s="293">
        <v>41402</v>
      </c>
      <c r="C2912" s="311" t="s">
        <v>5581</v>
      </c>
      <c r="D2912" s="311" t="s">
        <v>3591</v>
      </c>
      <c r="E2912" s="311" t="s">
        <v>6112</v>
      </c>
      <c r="F2912" s="311" t="s">
        <v>3595</v>
      </c>
      <c r="G2912" s="311">
        <v>3415879</v>
      </c>
      <c r="H2912" s="311" t="s">
        <v>85</v>
      </c>
    </row>
    <row r="2913" spans="2:8">
      <c r="B2913" s="293">
        <v>41401</v>
      </c>
      <c r="C2913" s="311" t="s">
        <v>6113</v>
      </c>
      <c r="D2913" s="311" t="s">
        <v>5786</v>
      </c>
      <c r="E2913" s="311" t="s">
        <v>3377</v>
      </c>
      <c r="F2913" s="311" t="s">
        <v>5581</v>
      </c>
      <c r="G2913" s="311">
        <v>8094973</v>
      </c>
      <c r="H2913" s="311" t="s">
        <v>85</v>
      </c>
    </row>
    <row r="2914" spans="2:8">
      <c r="B2914" s="293">
        <v>41400</v>
      </c>
      <c r="C2914" s="311" t="s">
        <v>5797</v>
      </c>
      <c r="D2914" s="311" t="s">
        <v>5170</v>
      </c>
      <c r="E2914" s="311" t="s">
        <v>3595</v>
      </c>
      <c r="F2914" s="311" t="s">
        <v>6114</v>
      </c>
      <c r="G2914" s="311">
        <v>7553244</v>
      </c>
      <c r="H2914" s="311" t="s">
        <v>85</v>
      </c>
    </row>
    <row r="2915" spans="2:8">
      <c r="B2915" s="293">
        <v>41397</v>
      </c>
      <c r="C2915" s="311" t="s">
        <v>4387</v>
      </c>
      <c r="D2915" s="311" t="s">
        <v>3195</v>
      </c>
      <c r="E2915" s="311" t="s">
        <v>6113</v>
      </c>
      <c r="F2915" s="311" t="s">
        <v>4330</v>
      </c>
      <c r="G2915" s="311">
        <v>12211286</v>
      </c>
      <c r="H2915" s="311" t="s">
        <v>85</v>
      </c>
    </row>
    <row r="2916" spans="2:8">
      <c r="B2916" s="293">
        <v>41396</v>
      </c>
      <c r="C2916" s="311" t="s">
        <v>5183</v>
      </c>
      <c r="D2916" s="311" t="s">
        <v>5170</v>
      </c>
      <c r="E2916" s="311" t="s">
        <v>5183</v>
      </c>
      <c r="F2916" s="311" t="s">
        <v>3601</v>
      </c>
      <c r="G2916" s="311">
        <v>11285049</v>
      </c>
      <c r="H2916" s="311" t="s">
        <v>85</v>
      </c>
    </row>
    <row r="2917" spans="2:8">
      <c r="B2917" s="293">
        <v>41394</v>
      </c>
      <c r="C2917" s="311" t="s">
        <v>6013</v>
      </c>
      <c r="D2917" s="311" t="s">
        <v>3354</v>
      </c>
      <c r="E2917" s="311" t="s">
        <v>4303</v>
      </c>
      <c r="F2917" s="311" t="s">
        <v>5725</v>
      </c>
      <c r="G2917" s="311">
        <v>6730076</v>
      </c>
      <c r="H2917" s="311" t="s">
        <v>85</v>
      </c>
    </row>
    <row r="2918" spans="2:8">
      <c r="B2918" s="293">
        <v>41393</v>
      </c>
      <c r="C2918" s="311" t="s">
        <v>5373</v>
      </c>
      <c r="D2918" s="311" t="s">
        <v>3362</v>
      </c>
      <c r="E2918" s="311" t="s">
        <v>5373</v>
      </c>
      <c r="F2918" s="311" t="s">
        <v>3587</v>
      </c>
      <c r="G2918" s="311">
        <v>5796454</v>
      </c>
      <c r="H2918" s="311" t="s">
        <v>85</v>
      </c>
    </row>
    <row r="2919" spans="2:8">
      <c r="B2919" s="293">
        <v>41390</v>
      </c>
      <c r="C2919" s="311" t="s">
        <v>5373</v>
      </c>
      <c r="D2919" s="311" t="s">
        <v>5637</v>
      </c>
      <c r="E2919" s="311" t="s">
        <v>5195</v>
      </c>
      <c r="F2919" s="311" t="s">
        <v>3296</v>
      </c>
      <c r="G2919" s="311">
        <v>9053696</v>
      </c>
      <c r="H2919" s="311" t="s">
        <v>85</v>
      </c>
    </row>
    <row r="2920" spans="2:8">
      <c r="B2920" s="293">
        <v>41389</v>
      </c>
      <c r="C2920" s="311" t="s">
        <v>3579</v>
      </c>
      <c r="D2920" s="311" t="s">
        <v>6107</v>
      </c>
      <c r="E2920" s="311" t="s">
        <v>3579</v>
      </c>
      <c r="F2920" s="311" t="s">
        <v>5142</v>
      </c>
      <c r="G2920" s="311">
        <v>22359763</v>
      </c>
      <c r="H2920" s="311" t="s">
        <v>85</v>
      </c>
    </row>
    <row r="2921" spans="2:8">
      <c r="B2921" s="293">
        <v>41387</v>
      </c>
      <c r="C2921" s="311" t="s">
        <v>6075</v>
      </c>
      <c r="D2921" s="311" t="s">
        <v>6091</v>
      </c>
      <c r="E2921" s="311" t="s">
        <v>5775</v>
      </c>
      <c r="F2921" s="311" t="s">
        <v>5239</v>
      </c>
      <c r="G2921" s="311">
        <v>6070285</v>
      </c>
      <c r="H2921" s="311" t="s">
        <v>85</v>
      </c>
    </row>
    <row r="2922" spans="2:8">
      <c r="B2922" s="293">
        <v>41386</v>
      </c>
      <c r="C2922" s="311" t="s">
        <v>6082</v>
      </c>
      <c r="D2922" s="311" t="s">
        <v>5664</v>
      </c>
      <c r="E2922" s="311" t="s">
        <v>6082</v>
      </c>
      <c r="F2922" s="311" t="s">
        <v>5378</v>
      </c>
      <c r="G2922" s="311">
        <v>5182513</v>
      </c>
      <c r="H2922" s="311" t="s">
        <v>85</v>
      </c>
    </row>
    <row r="2923" spans="2:8">
      <c r="B2923" s="293">
        <v>41382</v>
      </c>
      <c r="C2923" s="311" t="s">
        <v>5418</v>
      </c>
      <c r="D2923" s="311" t="s">
        <v>5998</v>
      </c>
      <c r="E2923" s="311" t="s">
        <v>3739</v>
      </c>
      <c r="F2923" s="311" t="s">
        <v>5519</v>
      </c>
      <c r="G2923" s="311">
        <v>3661954</v>
      </c>
      <c r="H2923" s="311" t="s">
        <v>85</v>
      </c>
    </row>
    <row r="2924" spans="2:8">
      <c r="B2924" s="293">
        <v>41381</v>
      </c>
      <c r="C2924" s="311" t="s">
        <v>5256</v>
      </c>
      <c r="D2924" s="311" t="s">
        <v>5551</v>
      </c>
      <c r="E2924" s="311" t="s">
        <v>6074</v>
      </c>
      <c r="F2924" s="311" t="s">
        <v>5516</v>
      </c>
      <c r="G2924" s="311">
        <v>5234630</v>
      </c>
      <c r="H2924" s="311" t="s">
        <v>85</v>
      </c>
    </row>
    <row r="2925" spans="2:8">
      <c r="B2925" s="293">
        <v>41380</v>
      </c>
      <c r="C2925" s="311" t="s">
        <v>5992</v>
      </c>
      <c r="D2925" s="311" t="s">
        <v>3611</v>
      </c>
      <c r="E2925" s="311" t="s">
        <v>5992</v>
      </c>
      <c r="F2925" s="311" t="s">
        <v>5345</v>
      </c>
      <c r="G2925" s="311">
        <v>7185793</v>
      </c>
      <c r="H2925" s="311" t="s">
        <v>85</v>
      </c>
    </row>
    <row r="2926" spans="2:8">
      <c r="B2926" s="293">
        <v>41379</v>
      </c>
      <c r="C2926" s="311" t="s">
        <v>6062</v>
      </c>
      <c r="D2926" s="311" t="s">
        <v>5275</v>
      </c>
      <c r="E2926" s="311" t="s">
        <v>5699</v>
      </c>
      <c r="F2926" s="311" t="s">
        <v>3455</v>
      </c>
      <c r="G2926" s="311">
        <v>1725936</v>
      </c>
      <c r="H2926" s="311" t="s">
        <v>85</v>
      </c>
    </row>
    <row r="2927" spans="2:8">
      <c r="B2927" s="293">
        <v>41376</v>
      </c>
      <c r="C2927" s="311" t="s">
        <v>6062</v>
      </c>
      <c r="D2927" s="311" t="s">
        <v>6072</v>
      </c>
      <c r="E2927" s="311" t="s">
        <v>3690</v>
      </c>
      <c r="F2927" s="311" t="s">
        <v>6078</v>
      </c>
      <c r="G2927" s="311">
        <v>3156195</v>
      </c>
      <c r="H2927" s="311" t="s">
        <v>85</v>
      </c>
    </row>
    <row r="2928" spans="2:8">
      <c r="B2928" s="293">
        <v>41375</v>
      </c>
      <c r="C2928" s="311" t="s">
        <v>6073</v>
      </c>
      <c r="D2928" s="311" t="s">
        <v>5416</v>
      </c>
      <c r="E2928" s="311" t="s">
        <v>5271</v>
      </c>
      <c r="F2928" s="311" t="s">
        <v>5415</v>
      </c>
      <c r="G2928" s="311">
        <v>5210389</v>
      </c>
      <c r="H2928" s="311" t="s">
        <v>85</v>
      </c>
    </row>
    <row r="2929" spans="2:8">
      <c r="B2929" s="293">
        <v>41374</v>
      </c>
      <c r="C2929" s="311" t="s">
        <v>6078</v>
      </c>
      <c r="D2929" s="311" t="s">
        <v>3458</v>
      </c>
      <c r="E2929" s="311" t="s">
        <v>5992</v>
      </c>
      <c r="F2929" s="311" t="s">
        <v>6080</v>
      </c>
      <c r="G2929" s="311">
        <v>5051772</v>
      </c>
      <c r="H2929" s="311" t="s">
        <v>85</v>
      </c>
    </row>
    <row r="2930" spans="2:8">
      <c r="B2930" s="293">
        <v>41373</v>
      </c>
      <c r="C2930" s="311" t="s">
        <v>6071</v>
      </c>
      <c r="D2930" s="311" t="s">
        <v>5407</v>
      </c>
      <c r="E2930" s="311" t="s">
        <v>6115</v>
      </c>
      <c r="F2930" s="311" t="s">
        <v>6116</v>
      </c>
      <c r="G2930" s="311">
        <v>10948111</v>
      </c>
      <c r="H2930" s="311" t="s">
        <v>85</v>
      </c>
    </row>
    <row r="2931" spans="2:8">
      <c r="B2931" s="293">
        <v>41372</v>
      </c>
      <c r="C2931" s="311" t="s">
        <v>3722</v>
      </c>
      <c r="D2931" s="311" t="s">
        <v>3454</v>
      </c>
      <c r="E2931" s="311" t="s">
        <v>6062</v>
      </c>
      <c r="F2931" s="311" t="s">
        <v>6117</v>
      </c>
      <c r="G2931" s="311">
        <v>4069069</v>
      </c>
      <c r="H2931" s="311" t="s">
        <v>85</v>
      </c>
    </row>
    <row r="2932" spans="2:8">
      <c r="B2932" s="293">
        <v>41369</v>
      </c>
      <c r="C2932" s="311" t="s">
        <v>6063</v>
      </c>
      <c r="D2932" s="311" t="s">
        <v>6063</v>
      </c>
      <c r="E2932" s="311" t="s">
        <v>3329</v>
      </c>
      <c r="F2932" s="311" t="s">
        <v>5392</v>
      </c>
      <c r="G2932" s="311">
        <v>8237944</v>
      </c>
      <c r="H2932" s="311" t="s">
        <v>85</v>
      </c>
    </row>
    <row r="2933" spans="2:8">
      <c r="B2933" s="293">
        <v>41368</v>
      </c>
      <c r="C2933" s="311" t="s">
        <v>5211</v>
      </c>
      <c r="D2933" s="311" t="s">
        <v>5234</v>
      </c>
      <c r="E2933" s="311" t="s">
        <v>6118</v>
      </c>
      <c r="F2933" s="311" t="s">
        <v>5418</v>
      </c>
      <c r="G2933" s="311">
        <v>4413603</v>
      </c>
      <c r="H2933" s="311" t="s">
        <v>85</v>
      </c>
    </row>
    <row r="2934" spans="2:8">
      <c r="B2934" s="293">
        <v>41367</v>
      </c>
      <c r="C2934" s="311" t="s">
        <v>6064</v>
      </c>
      <c r="D2934" s="311" t="s">
        <v>6119</v>
      </c>
      <c r="E2934" s="311" t="s">
        <v>6120</v>
      </c>
      <c r="F2934" s="311" t="s">
        <v>3436</v>
      </c>
      <c r="G2934" s="311">
        <v>9689164</v>
      </c>
      <c r="H2934" s="311" t="s">
        <v>85</v>
      </c>
    </row>
    <row r="2935" spans="2:8">
      <c r="B2935" s="293">
        <v>41366</v>
      </c>
      <c r="C2935" s="311" t="s">
        <v>3458</v>
      </c>
      <c r="D2935" s="311" t="s">
        <v>3735</v>
      </c>
      <c r="E2935" s="311" t="s">
        <v>3609</v>
      </c>
      <c r="F2935" s="311" t="s">
        <v>3778</v>
      </c>
      <c r="G2935" s="311">
        <v>6370066</v>
      </c>
      <c r="H2935" s="311" t="s">
        <v>85</v>
      </c>
    </row>
    <row r="2936" spans="2:8">
      <c r="B2936" s="293">
        <v>41365</v>
      </c>
      <c r="C2936" s="311" t="s">
        <v>3786</v>
      </c>
      <c r="D2936" s="311" t="s">
        <v>3611</v>
      </c>
      <c r="E2936" s="311" t="s">
        <v>3786</v>
      </c>
      <c r="F2936" s="311" t="s">
        <v>6076</v>
      </c>
      <c r="G2936" s="311">
        <v>6271503</v>
      </c>
      <c r="H2936" s="311" t="s">
        <v>85</v>
      </c>
    </row>
    <row r="2937" spans="2:8">
      <c r="B2937" s="293">
        <v>41361</v>
      </c>
      <c r="C2937" s="311" t="s">
        <v>3786</v>
      </c>
      <c r="D2937" s="311" t="s">
        <v>5393</v>
      </c>
      <c r="E2937" s="311" t="s">
        <v>3572</v>
      </c>
      <c r="F2937" s="311" t="s">
        <v>3488</v>
      </c>
      <c r="G2937" s="311">
        <v>12897687</v>
      </c>
      <c r="H2937" s="311" t="s">
        <v>85</v>
      </c>
    </row>
    <row r="2938" spans="2:8">
      <c r="B2938" s="293">
        <v>41359</v>
      </c>
      <c r="C2938" s="311" t="s">
        <v>5392</v>
      </c>
      <c r="D2938" s="311" t="s">
        <v>5397</v>
      </c>
      <c r="E2938" s="311" t="s">
        <v>5392</v>
      </c>
      <c r="F2938" s="311" t="s">
        <v>3705</v>
      </c>
      <c r="G2938" s="311">
        <v>9908035</v>
      </c>
      <c r="H2938" s="311" t="s">
        <v>85</v>
      </c>
    </row>
    <row r="2939" spans="2:8">
      <c r="B2939" s="293">
        <v>41358</v>
      </c>
      <c r="C2939" s="311" t="s">
        <v>5274</v>
      </c>
      <c r="D2939" s="311" t="s">
        <v>5418</v>
      </c>
      <c r="E2939" s="311" t="s">
        <v>3550</v>
      </c>
      <c r="F2939" s="311" t="s">
        <v>5693</v>
      </c>
      <c r="G2939" s="311">
        <v>17176969</v>
      </c>
      <c r="H2939" s="311" t="s">
        <v>85</v>
      </c>
    </row>
    <row r="2940" spans="2:8">
      <c r="B2940" s="293">
        <v>41355</v>
      </c>
      <c r="C2940" s="311" t="s">
        <v>5287</v>
      </c>
      <c r="D2940" s="311" t="s">
        <v>3454</v>
      </c>
      <c r="E2940" s="311" t="s">
        <v>5291</v>
      </c>
      <c r="F2940" s="311" t="s">
        <v>3329</v>
      </c>
      <c r="G2940" s="311">
        <v>8164497</v>
      </c>
      <c r="H2940" s="311" t="s">
        <v>85</v>
      </c>
    </row>
    <row r="2941" spans="2:8">
      <c r="B2941" s="293">
        <v>41354</v>
      </c>
      <c r="C2941" s="311" t="s">
        <v>5738</v>
      </c>
      <c r="D2941" s="311" t="s">
        <v>5392</v>
      </c>
      <c r="E2941" s="311" t="s">
        <v>3693</v>
      </c>
      <c r="F2941" s="311" t="s">
        <v>5983</v>
      </c>
      <c r="G2941" s="311">
        <v>11669824</v>
      </c>
      <c r="H2941" s="311" t="s">
        <v>85</v>
      </c>
    </row>
    <row r="2942" spans="2:8">
      <c r="B2942" s="293">
        <v>41353</v>
      </c>
      <c r="C2942" s="311" t="s">
        <v>3733</v>
      </c>
      <c r="D2942" s="311" t="s">
        <v>3733</v>
      </c>
      <c r="E2942" s="311" t="s">
        <v>6087</v>
      </c>
      <c r="F2942" s="311" t="s">
        <v>5738</v>
      </c>
      <c r="G2942" s="311">
        <v>7130020</v>
      </c>
      <c r="H2942" s="311" t="s">
        <v>85</v>
      </c>
    </row>
    <row r="2943" spans="2:8">
      <c r="B2943" s="293">
        <v>41352</v>
      </c>
      <c r="C2943" s="311" t="s">
        <v>6029</v>
      </c>
      <c r="D2943" s="311" t="s">
        <v>5207</v>
      </c>
      <c r="E2943" s="311" t="s">
        <v>3430</v>
      </c>
      <c r="F2943" s="311" t="s">
        <v>5736</v>
      </c>
      <c r="G2943" s="311">
        <v>6481281</v>
      </c>
      <c r="H2943" s="311" t="s">
        <v>85</v>
      </c>
    </row>
    <row r="2944" spans="2:8">
      <c r="B2944" s="293">
        <v>41351</v>
      </c>
      <c r="C2944" s="311" t="s">
        <v>5211</v>
      </c>
      <c r="D2944" s="311" t="s">
        <v>5678</v>
      </c>
      <c r="E2944" s="311" t="s">
        <v>3697</v>
      </c>
      <c r="F2944" s="311" t="s">
        <v>5519</v>
      </c>
      <c r="G2944" s="311">
        <v>4130010</v>
      </c>
      <c r="H2944" s="311" t="s">
        <v>85</v>
      </c>
    </row>
    <row r="2945" spans="2:8">
      <c r="B2945" s="293">
        <v>41348</v>
      </c>
      <c r="C2945" s="311" t="s">
        <v>5679</v>
      </c>
      <c r="D2945" s="311" t="s">
        <v>3584</v>
      </c>
      <c r="E2945" s="311" t="s">
        <v>6000</v>
      </c>
      <c r="F2945" s="311" t="s">
        <v>3340</v>
      </c>
      <c r="G2945" s="311">
        <v>7339272</v>
      </c>
      <c r="H2945" s="311" t="s">
        <v>85</v>
      </c>
    </row>
    <row r="2946" spans="2:8">
      <c r="B2946" s="293">
        <v>41347</v>
      </c>
      <c r="C2946" s="311" t="s">
        <v>6119</v>
      </c>
      <c r="D2946" s="311" t="s">
        <v>3437</v>
      </c>
      <c r="E2946" s="311" t="s">
        <v>5342</v>
      </c>
      <c r="F2946" s="311" t="s">
        <v>6036</v>
      </c>
      <c r="G2946" s="311">
        <v>5177648</v>
      </c>
      <c r="H2946" s="311" t="s">
        <v>85</v>
      </c>
    </row>
    <row r="2947" spans="2:8">
      <c r="B2947" s="293">
        <v>41346</v>
      </c>
      <c r="C2947" s="311" t="s">
        <v>5718</v>
      </c>
      <c r="D2947" s="311" t="s">
        <v>3734</v>
      </c>
      <c r="E2947" s="311" t="s">
        <v>3335</v>
      </c>
      <c r="F2947" s="311" t="s">
        <v>5380</v>
      </c>
      <c r="G2947" s="311">
        <v>5181219</v>
      </c>
      <c r="H2947" s="311" t="s">
        <v>85</v>
      </c>
    </row>
    <row r="2948" spans="2:8">
      <c r="B2948" s="293">
        <v>41345</v>
      </c>
      <c r="C2948" s="311" t="s">
        <v>5190</v>
      </c>
      <c r="D2948" s="311" t="s">
        <v>6097</v>
      </c>
      <c r="E2948" s="311" t="s">
        <v>5689</v>
      </c>
      <c r="F2948" s="311" t="s">
        <v>3734</v>
      </c>
      <c r="G2948" s="311">
        <v>8030983</v>
      </c>
      <c r="H2948" s="311" t="s">
        <v>85</v>
      </c>
    </row>
    <row r="2949" spans="2:8">
      <c r="B2949" s="293">
        <v>41344</v>
      </c>
      <c r="C2949" s="311" t="s">
        <v>5688</v>
      </c>
      <c r="D2949" s="311" t="s">
        <v>6095</v>
      </c>
      <c r="E2949" s="311" t="s">
        <v>5381</v>
      </c>
      <c r="F2949" s="311" t="s">
        <v>5190</v>
      </c>
      <c r="G2949" s="311">
        <v>4646602</v>
      </c>
      <c r="H2949" s="311" t="s">
        <v>85</v>
      </c>
    </row>
    <row r="2950" spans="2:8">
      <c r="B2950" s="293">
        <v>41341</v>
      </c>
      <c r="C2950" s="311" t="s">
        <v>6075</v>
      </c>
      <c r="D2950" s="311" t="s">
        <v>3309</v>
      </c>
      <c r="E2950" s="311" t="s">
        <v>6082</v>
      </c>
      <c r="F2950" s="311" t="s">
        <v>5239</v>
      </c>
      <c r="G2950" s="311">
        <v>10352704</v>
      </c>
      <c r="H2950" s="311" t="s">
        <v>85</v>
      </c>
    </row>
    <row r="2951" spans="2:8">
      <c r="B2951" s="293">
        <v>41340</v>
      </c>
      <c r="C2951" s="311" t="s">
        <v>6002</v>
      </c>
      <c r="D2951" s="311" t="s">
        <v>5688</v>
      </c>
      <c r="E2951" s="311" t="s">
        <v>6121</v>
      </c>
      <c r="F2951" s="311" t="s">
        <v>5670</v>
      </c>
      <c r="G2951" s="311">
        <v>2665459</v>
      </c>
      <c r="H2951" s="311" t="s">
        <v>85</v>
      </c>
    </row>
    <row r="2952" spans="2:8">
      <c r="B2952" s="293">
        <v>41339</v>
      </c>
      <c r="C2952" s="311" t="s">
        <v>3428</v>
      </c>
      <c r="D2952" s="311" t="s">
        <v>5227</v>
      </c>
      <c r="E2952" s="311" t="s">
        <v>6002</v>
      </c>
      <c r="F2952" s="311" t="s">
        <v>3424</v>
      </c>
      <c r="G2952" s="311">
        <v>4036280</v>
      </c>
      <c r="H2952" s="311" t="s">
        <v>85</v>
      </c>
    </row>
    <row r="2953" spans="2:8">
      <c r="B2953" s="293">
        <v>41338</v>
      </c>
      <c r="C2953" s="311" t="s">
        <v>5334</v>
      </c>
      <c r="D2953" s="311" t="s">
        <v>5230</v>
      </c>
      <c r="E2953" s="311" t="s">
        <v>5430</v>
      </c>
      <c r="F2953" s="311" t="s">
        <v>6122</v>
      </c>
      <c r="G2953" s="311">
        <v>9228073</v>
      </c>
      <c r="H2953" s="311" t="s">
        <v>85</v>
      </c>
    </row>
    <row r="2954" spans="2:8">
      <c r="B2954" s="293">
        <v>41337</v>
      </c>
      <c r="C2954" s="311" t="s">
        <v>6088</v>
      </c>
      <c r="D2954" s="311" t="s">
        <v>3583</v>
      </c>
      <c r="E2954" s="311" t="s">
        <v>6121</v>
      </c>
      <c r="F2954" s="311" t="s">
        <v>5654</v>
      </c>
      <c r="G2954" s="311">
        <v>7401386</v>
      </c>
      <c r="H2954" s="311" t="s">
        <v>85</v>
      </c>
    </row>
    <row r="2955" spans="2:8">
      <c r="B2955" s="310">
        <v>41334</v>
      </c>
      <c r="C2955" s="312" t="s">
        <v>5378</v>
      </c>
      <c r="D2955" s="312" t="s">
        <v>5569</v>
      </c>
      <c r="E2955" s="312" t="s">
        <v>5382</v>
      </c>
      <c r="F2955" s="312" t="s">
        <v>6095</v>
      </c>
      <c r="G2955" s="312">
        <v>13675105</v>
      </c>
      <c r="H2955" s="312" t="s">
        <v>6123</v>
      </c>
    </row>
    <row r="2956" spans="2:8">
      <c r="B2956" s="293">
        <v>41333</v>
      </c>
      <c r="C2956" s="311" t="s">
        <v>6015</v>
      </c>
      <c r="D2956" s="311" t="s">
        <v>6124</v>
      </c>
      <c r="E2956" s="311" t="s">
        <v>5542</v>
      </c>
      <c r="F2956" s="311" t="s">
        <v>5758</v>
      </c>
      <c r="G2956" s="311">
        <v>52061134</v>
      </c>
      <c r="H2956" s="311" t="s">
        <v>85</v>
      </c>
    </row>
    <row r="2957" spans="2:8">
      <c r="B2957" s="293">
        <v>41332</v>
      </c>
      <c r="C2957" s="311" t="s">
        <v>3421</v>
      </c>
      <c r="D2957" s="311" t="s">
        <v>5682</v>
      </c>
      <c r="E2957" s="311" t="s">
        <v>6119</v>
      </c>
      <c r="F2957" s="311" t="s">
        <v>5212</v>
      </c>
      <c r="G2957" s="311">
        <v>17892289</v>
      </c>
      <c r="H2957" s="311" t="s">
        <v>85</v>
      </c>
    </row>
    <row r="2958" spans="2:8">
      <c r="B2958" s="293">
        <v>41331</v>
      </c>
      <c r="C2958" s="311" t="s">
        <v>5691</v>
      </c>
      <c r="D2958" s="311" t="s">
        <v>6125</v>
      </c>
      <c r="E2958" s="311" t="s">
        <v>6126</v>
      </c>
      <c r="F2958" s="311" t="s">
        <v>5253</v>
      </c>
      <c r="G2958" s="311">
        <v>15489027</v>
      </c>
      <c r="H2958" s="311" t="s">
        <v>85</v>
      </c>
    </row>
    <row r="2959" spans="2:8">
      <c r="B2959" s="293">
        <v>41330</v>
      </c>
      <c r="C2959" s="311" t="s">
        <v>3421</v>
      </c>
      <c r="D2959" s="311" t="s">
        <v>5379</v>
      </c>
      <c r="E2959" s="311" t="s">
        <v>6000</v>
      </c>
      <c r="F2959" s="311" t="s">
        <v>5692</v>
      </c>
      <c r="G2959" s="311">
        <v>6820570</v>
      </c>
      <c r="H2959" s="311" t="s">
        <v>85</v>
      </c>
    </row>
    <row r="2960" spans="2:8">
      <c r="B2960" s="293">
        <v>41327</v>
      </c>
      <c r="C2960" s="311" t="s">
        <v>5228</v>
      </c>
      <c r="D2960" s="311" t="s">
        <v>3435</v>
      </c>
      <c r="E2960" s="311" t="s">
        <v>3784</v>
      </c>
      <c r="F2960" s="311" t="s">
        <v>5673</v>
      </c>
      <c r="G2960" s="311">
        <v>6687661</v>
      </c>
      <c r="H2960" s="311" t="s">
        <v>85</v>
      </c>
    </row>
    <row r="2961" spans="2:8">
      <c r="B2961" s="293">
        <v>41326</v>
      </c>
      <c r="C2961" s="311" t="s">
        <v>3424</v>
      </c>
      <c r="D2961" s="311" t="s">
        <v>6005</v>
      </c>
      <c r="E2961" s="311" t="s">
        <v>3438</v>
      </c>
      <c r="F2961" s="311" t="s">
        <v>3421</v>
      </c>
      <c r="G2961" s="311">
        <v>9864001</v>
      </c>
      <c r="H2961" s="311" t="s">
        <v>85</v>
      </c>
    </row>
    <row r="2962" spans="2:8">
      <c r="B2962" s="293">
        <v>41325</v>
      </c>
      <c r="C2962" s="311" t="s">
        <v>6127</v>
      </c>
      <c r="D2962" s="311" t="s">
        <v>6127</v>
      </c>
      <c r="E2962" s="311" t="s">
        <v>5216</v>
      </c>
      <c r="F2962" s="311" t="s">
        <v>3435</v>
      </c>
      <c r="G2962" s="311">
        <v>7359352</v>
      </c>
      <c r="H2962" s="311" t="s">
        <v>85</v>
      </c>
    </row>
    <row r="2963" spans="2:8">
      <c r="B2963" s="293">
        <v>41324</v>
      </c>
      <c r="C2963" s="311" t="s">
        <v>5206</v>
      </c>
      <c r="D2963" s="311" t="s">
        <v>5236</v>
      </c>
      <c r="E2963" s="311" t="s">
        <v>5557</v>
      </c>
      <c r="F2963" s="311" t="s">
        <v>5340</v>
      </c>
      <c r="G2963" s="311">
        <v>7641879</v>
      </c>
      <c r="H2963" s="311" t="s">
        <v>85</v>
      </c>
    </row>
    <row r="2964" spans="2:8">
      <c r="B2964" s="293">
        <v>41323</v>
      </c>
      <c r="C2964" s="311" t="s">
        <v>3432</v>
      </c>
      <c r="D2964" s="311" t="s">
        <v>5546</v>
      </c>
      <c r="E2964" s="311" t="s">
        <v>3432</v>
      </c>
      <c r="F2964" s="311" t="s">
        <v>3433</v>
      </c>
      <c r="G2964" s="311">
        <v>5849097</v>
      </c>
      <c r="H2964" s="311" t="s">
        <v>85</v>
      </c>
    </row>
    <row r="2965" spans="2:8">
      <c r="B2965" s="293">
        <v>41320</v>
      </c>
      <c r="C2965" s="311" t="s">
        <v>5691</v>
      </c>
      <c r="D2965" s="311" t="s">
        <v>5546</v>
      </c>
      <c r="E2965" s="311" t="s">
        <v>6128</v>
      </c>
      <c r="F2965" s="311" t="s">
        <v>5532</v>
      </c>
      <c r="G2965" s="311">
        <v>8293090</v>
      </c>
      <c r="H2965" s="311" t="s">
        <v>85</v>
      </c>
    </row>
    <row r="2966" spans="2:8">
      <c r="B2966" s="293">
        <v>41319</v>
      </c>
      <c r="C2966" s="311" t="s">
        <v>5691</v>
      </c>
      <c r="D2966" s="311" t="s">
        <v>3586</v>
      </c>
      <c r="E2966" s="311" t="s">
        <v>3610</v>
      </c>
      <c r="F2966" s="311" t="s">
        <v>6083</v>
      </c>
      <c r="G2966" s="311">
        <v>8997776</v>
      </c>
      <c r="H2966" s="311" t="s">
        <v>85</v>
      </c>
    </row>
    <row r="2967" spans="2:8">
      <c r="B2967" s="293">
        <v>41318</v>
      </c>
      <c r="C2967" s="311" t="s">
        <v>6129</v>
      </c>
      <c r="D2967" s="311" t="s">
        <v>6027</v>
      </c>
      <c r="E2967" s="311" t="s">
        <v>3777</v>
      </c>
      <c r="F2967" s="311" t="s">
        <v>5743</v>
      </c>
      <c r="G2967" s="311">
        <v>7550848</v>
      </c>
      <c r="H2967" s="311" t="s">
        <v>85</v>
      </c>
    </row>
    <row r="2968" spans="2:8">
      <c r="B2968" s="293">
        <v>41317</v>
      </c>
      <c r="C2968" s="311" t="s">
        <v>5350</v>
      </c>
      <c r="D2968" s="311" t="s">
        <v>5390</v>
      </c>
      <c r="E2968" s="311" t="s">
        <v>5407</v>
      </c>
      <c r="F2968" s="311" t="s">
        <v>3777</v>
      </c>
      <c r="G2968" s="311">
        <v>10261694</v>
      </c>
      <c r="H2968" s="311" t="s">
        <v>85</v>
      </c>
    </row>
    <row r="2969" spans="2:8">
      <c r="B2969" s="293">
        <v>41316</v>
      </c>
      <c r="C2969" s="311" t="s">
        <v>6128</v>
      </c>
      <c r="D2969" s="311" t="s">
        <v>6027</v>
      </c>
      <c r="E2969" s="311" t="s">
        <v>3333</v>
      </c>
      <c r="F2969" s="311" t="s">
        <v>3576</v>
      </c>
      <c r="G2969" s="311">
        <v>11176224</v>
      </c>
      <c r="H2969" s="311" t="s">
        <v>85</v>
      </c>
    </row>
    <row r="2970" spans="2:8">
      <c r="B2970" s="293">
        <v>41313</v>
      </c>
      <c r="C2970" s="311" t="s">
        <v>5414</v>
      </c>
      <c r="D2970" s="311" t="s">
        <v>5382</v>
      </c>
      <c r="E2970" s="311" t="s">
        <v>6130</v>
      </c>
      <c r="F2970" s="311" t="s">
        <v>5419</v>
      </c>
      <c r="G2970" s="311">
        <v>63758158</v>
      </c>
      <c r="H2970" s="311" t="s">
        <v>85</v>
      </c>
    </row>
    <row r="2971" spans="2:8">
      <c r="B2971" s="293">
        <v>41312</v>
      </c>
      <c r="C2971" s="311" t="s">
        <v>3436</v>
      </c>
      <c r="D2971" s="311" t="s">
        <v>5207</v>
      </c>
      <c r="E2971" s="311" t="s">
        <v>5549</v>
      </c>
      <c r="F2971" s="311" t="s">
        <v>5419</v>
      </c>
      <c r="G2971" s="311">
        <v>38729497</v>
      </c>
      <c r="H2971" s="311" t="s">
        <v>85</v>
      </c>
    </row>
    <row r="2972" spans="2:8">
      <c r="B2972" s="293">
        <v>41311</v>
      </c>
      <c r="C2972" s="311" t="s">
        <v>5608</v>
      </c>
      <c r="D2972" s="311" t="s">
        <v>5608</v>
      </c>
      <c r="E2972" s="311" t="s">
        <v>6131</v>
      </c>
      <c r="F2972" s="311" t="s">
        <v>5343</v>
      </c>
      <c r="G2972" s="311">
        <v>8673577</v>
      </c>
      <c r="H2972" s="311" t="s">
        <v>85</v>
      </c>
    </row>
    <row r="2973" spans="2:8">
      <c r="B2973" s="293">
        <v>41310</v>
      </c>
      <c r="C2973" s="311" t="s">
        <v>6009</v>
      </c>
      <c r="D2973" s="311" t="s">
        <v>3380</v>
      </c>
      <c r="E2973" s="311" t="s">
        <v>5643</v>
      </c>
      <c r="F2973" s="311" t="s">
        <v>3355</v>
      </c>
      <c r="G2973" s="311">
        <v>4846429</v>
      </c>
      <c r="H2973" s="311" t="s">
        <v>85</v>
      </c>
    </row>
    <row r="2974" spans="2:8">
      <c r="B2974" s="293">
        <v>41309</v>
      </c>
      <c r="C2974" s="311" t="s">
        <v>6096</v>
      </c>
      <c r="D2974" s="311" t="s">
        <v>5766</v>
      </c>
      <c r="E2974" s="311" t="s">
        <v>6094</v>
      </c>
      <c r="F2974" s="311" t="s">
        <v>6132</v>
      </c>
      <c r="G2974" s="311">
        <v>2970045</v>
      </c>
      <c r="H2974" s="311" t="s">
        <v>85</v>
      </c>
    </row>
    <row r="2975" spans="2:8">
      <c r="B2975" s="293">
        <v>41306</v>
      </c>
      <c r="C2975" s="311" t="s">
        <v>6019</v>
      </c>
      <c r="D2975" s="311" t="s">
        <v>5719</v>
      </c>
      <c r="E2975" s="311" t="s">
        <v>6133</v>
      </c>
      <c r="F2975" s="311" t="s">
        <v>3295</v>
      </c>
      <c r="G2975" s="311">
        <v>4770735</v>
      </c>
      <c r="H2975" s="311" t="s">
        <v>85</v>
      </c>
    </row>
    <row r="2976" spans="2:8">
      <c r="B2976" s="293">
        <v>41305</v>
      </c>
      <c r="C2976" s="311" t="s">
        <v>5648</v>
      </c>
      <c r="D2976" s="311" t="s">
        <v>6134</v>
      </c>
      <c r="E2976" s="311" t="s">
        <v>6102</v>
      </c>
      <c r="F2976" s="311" t="s">
        <v>5571</v>
      </c>
      <c r="G2976" s="311">
        <v>4363621</v>
      </c>
      <c r="H2976" s="311" t="s">
        <v>85</v>
      </c>
    </row>
    <row r="2977" spans="2:8">
      <c r="B2977" s="293">
        <v>41304</v>
      </c>
      <c r="C2977" s="311" t="s">
        <v>5359</v>
      </c>
      <c r="D2977" s="311" t="s">
        <v>5766</v>
      </c>
      <c r="E2977" s="311" t="s">
        <v>6094</v>
      </c>
      <c r="F2977" s="311" t="s">
        <v>5685</v>
      </c>
      <c r="G2977" s="311">
        <v>2663178</v>
      </c>
      <c r="H2977" s="311" t="s">
        <v>85</v>
      </c>
    </row>
    <row r="2978" spans="2:8">
      <c r="B2978" s="293">
        <v>41303</v>
      </c>
      <c r="C2978" s="311" t="s">
        <v>5606</v>
      </c>
      <c r="D2978" s="311" t="s">
        <v>3344</v>
      </c>
      <c r="E2978" s="311" t="s">
        <v>6135</v>
      </c>
      <c r="F2978" s="311" t="s">
        <v>3383</v>
      </c>
      <c r="G2978" s="311">
        <v>2255316</v>
      </c>
      <c r="H2978" s="311" t="s">
        <v>85</v>
      </c>
    </row>
    <row r="2979" spans="2:8">
      <c r="B2979" s="293">
        <v>41302</v>
      </c>
      <c r="C2979" s="311" t="s">
        <v>6101</v>
      </c>
      <c r="D2979" s="311" t="s">
        <v>5729</v>
      </c>
      <c r="E2979" s="311" t="s">
        <v>6124</v>
      </c>
      <c r="F2979" s="311" t="s">
        <v>3607</v>
      </c>
      <c r="G2979" s="311">
        <v>2397241</v>
      </c>
      <c r="H2979" s="311" t="s">
        <v>85</v>
      </c>
    </row>
    <row r="2980" spans="2:8">
      <c r="B2980" s="293">
        <v>41299</v>
      </c>
      <c r="C2980" s="311" t="s">
        <v>3306</v>
      </c>
      <c r="D2980" s="311" t="s">
        <v>3593</v>
      </c>
      <c r="E2980" s="311" t="s">
        <v>3366</v>
      </c>
      <c r="F2980" s="311" t="s">
        <v>3297</v>
      </c>
      <c r="G2980" s="311">
        <v>3140762</v>
      </c>
      <c r="H2980" s="311" t="s">
        <v>85</v>
      </c>
    </row>
    <row r="2981" spans="2:8">
      <c r="B2981" s="293">
        <v>41298</v>
      </c>
      <c r="C2981" s="311" t="s">
        <v>5367</v>
      </c>
      <c r="D2981" s="311" t="s">
        <v>6136</v>
      </c>
      <c r="E2981" s="311" t="s">
        <v>5794</v>
      </c>
      <c r="F2981" s="311" t="s">
        <v>3302</v>
      </c>
      <c r="G2981" s="311">
        <v>6844473</v>
      </c>
      <c r="H2981" s="311" t="s">
        <v>85</v>
      </c>
    </row>
    <row r="2982" spans="2:8">
      <c r="B2982" s="293">
        <v>41297</v>
      </c>
      <c r="C2982" s="311" t="s">
        <v>6137</v>
      </c>
      <c r="D2982" s="311" t="s">
        <v>5586</v>
      </c>
      <c r="E2982" s="311" t="s">
        <v>5187</v>
      </c>
      <c r="F2982" s="311" t="s">
        <v>3369</v>
      </c>
      <c r="G2982" s="311">
        <v>3527212</v>
      </c>
      <c r="H2982" s="311" t="s">
        <v>85</v>
      </c>
    </row>
    <row r="2983" spans="2:8">
      <c r="B2983" s="293">
        <v>41296</v>
      </c>
      <c r="C2983" s="311" t="s">
        <v>4305</v>
      </c>
      <c r="D2983" s="311" t="s">
        <v>5594</v>
      </c>
      <c r="E2983" s="311" t="s">
        <v>5091</v>
      </c>
      <c r="F2983" s="311" t="s">
        <v>6138</v>
      </c>
      <c r="G2983" s="311">
        <v>7570783</v>
      </c>
      <c r="H2983" s="311" t="s">
        <v>85</v>
      </c>
    </row>
    <row r="2984" spans="2:8">
      <c r="B2984" s="293">
        <v>41295</v>
      </c>
      <c r="C2984" s="311" t="s">
        <v>5786</v>
      </c>
      <c r="D2984" s="311" t="s">
        <v>4320</v>
      </c>
      <c r="E2984" s="311" t="s">
        <v>6139</v>
      </c>
      <c r="F2984" s="311" t="s">
        <v>3865</v>
      </c>
      <c r="G2984" s="311">
        <v>5915312</v>
      </c>
      <c r="H2984" s="311" t="s">
        <v>85</v>
      </c>
    </row>
    <row r="2985" spans="2:8">
      <c r="B2985" s="293">
        <v>41292</v>
      </c>
      <c r="C2985" s="311" t="s">
        <v>5355</v>
      </c>
      <c r="D2985" s="311" t="s">
        <v>6137</v>
      </c>
      <c r="E2985" s="311" t="s">
        <v>5604</v>
      </c>
      <c r="F2985" s="311" t="s">
        <v>3285</v>
      </c>
      <c r="G2985" s="311">
        <v>6943551</v>
      </c>
      <c r="H2985" s="311" t="s">
        <v>85</v>
      </c>
    </row>
    <row r="2986" spans="2:8">
      <c r="B2986" s="293">
        <v>41291</v>
      </c>
      <c r="C2986" s="311" t="s">
        <v>5194</v>
      </c>
      <c r="D2986" s="311" t="s">
        <v>3383</v>
      </c>
      <c r="E2986" s="311" t="s">
        <v>5193</v>
      </c>
      <c r="F2986" s="311" t="s">
        <v>5571</v>
      </c>
      <c r="G2986" s="311">
        <v>3404166</v>
      </c>
      <c r="H2986" s="311" t="s">
        <v>85</v>
      </c>
    </row>
    <row r="2987" spans="2:8">
      <c r="B2987" s="293">
        <v>41290</v>
      </c>
      <c r="C2987" s="311" t="s">
        <v>5712</v>
      </c>
      <c r="D2987" s="311" t="s">
        <v>5220</v>
      </c>
      <c r="E2987" s="311" t="s">
        <v>5193</v>
      </c>
      <c r="F2987" s="311" t="s">
        <v>6124</v>
      </c>
      <c r="G2987" s="311">
        <v>4860046</v>
      </c>
      <c r="H2987" s="311" t="s">
        <v>85</v>
      </c>
    </row>
    <row r="2988" spans="2:8">
      <c r="B2988" s="293">
        <v>41289</v>
      </c>
      <c r="C2988" s="311" t="s">
        <v>6009</v>
      </c>
      <c r="D2988" s="311" t="s">
        <v>5680</v>
      </c>
      <c r="E2988" s="311" t="s">
        <v>5710</v>
      </c>
      <c r="F2988" s="311" t="s">
        <v>6140</v>
      </c>
      <c r="G2988" s="311">
        <v>3461724</v>
      </c>
      <c r="H2988" s="311" t="s">
        <v>85</v>
      </c>
    </row>
    <row r="2989" spans="2:8">
      <c r="B2989" s="293">
        <v>41288</v>
      </c>
      <c r="C2989" s="311" t="s">
        <v>3707</v>
      </c>
      <c r="D2989" s="311" t="s">
        <v>5574</v>
      </c>
      <c r="E2989" s="311" t="s">
        <v>6075</v>
      </c>
      <c r="F2989" s="311" t="s">
        <v>5330</v>
      </c>
      <c r="G2989" s="311">
        <v>3964070</v>
      </c>
      <c r="H2989" s="311" t="s">
        <v>85</v>
      </c>
    </row>
    <row r="2990" spans="2:8">
      <c r="B2990" s="293">
        <v>41285</v>
      </c>
      <c r="C2990" s="311" t="s">
        <v>5643</v>
      </c>
      <c r="D2990" s="311" t="s">
        <v>5748</v>
      </c>
      <c r="E2990" s="311" t="s">
        <v>5708</v>
      </c>
      <c r="F2990" s="311" t="s">
        <v>5217</v>
      </c>
      <c r="G2990" s="311">
        <v>2170936</v>
      </c>
      <c r="H2990" s="311" t="s">
        <v>85</v>
      </c>
    </row>
    <row r="2991" spans="2:8">
      <c r="B2991" s="293">
        <v>41284</v>
      </c>
      <c r="C2991" s="311" t="s">
        <v>6141</v>
      </c>
      <c r="D2991" s="311" t="s">
        <v>6135</v>
      </c>
      <c r="E2991" s="311" t="s">
        <v>6122</v>
      </c>
      <c r="F2991" s="311" t="s">
        <v>5204</v>
      </c>
      <c r="G2991" s="311">
        <v>2174938</v>
      </c>
      <c r="H2991" s="311" t="s">
        <v>85</v>
      </c>
    </row>
    <row r="2992" spans="2:8">
      <c r="B2992" s="293">
        <v>41283</v>
      </c>
      <c r="C2992" s="311" t="s">
        <v>5218</v>
      </c>
      <c r="D2992" s="311" t="s">
        <v>5727</v>
      </c>
      <c r="E2992" s="311" t="s">
        <v>5648</v>
      </c>
      <c r="F2992" s="311" t="s">
        <v>3319</v>
      </c>
      <c r="G2992" s="311">
        <v>2654666</v>
      </c>
      <c r="H2992" s="311" t="s">
        <v>85</v>
      </c>
    </row>
    <row r="2993" spans="2:8">
      <c r="B2993" s="293">
        <v>41282</v>
      </c>
      <c r="C2993" s="311" t="s">
        <v>6019</v>
      </c>
      <c r="D2993" s="311" t="s">
        <v>5730</v>
      </c>
      <c r="E2993" s="311" t="s">
        <v>5680</v>
      </c>
      <c r="F2993" s="311" t="s">
        <v>3860</v>
      </c>
      <c r="G2993" s="311">
        <v>3392466</v>
      </c>
      <c r="H2993" s="311" t="s">
        <v>85</v>
      </c>
    </row>
    <row r="2994" spans="2:8">
      <c r="B2994" s="293">
        <v>41281</v>
      </c>
      <c r="C2994" s="311" t="s">
        <v>3366</v>
      </c>
      <c r="D2994" s="311" t="s">
        <v>5727</v>
      </c>
      <c r="E2994" s="311" t="s">
        <v>5220</v>
      </c>
      <c r="F2994" s="311" t="s">
        <v>5218</v>
      </c>
      <c r="G2994" s="311">
        <v>1578249</v>
      </c>
      <c r="H2994" s="311" t="s">
        <v>85</v>
      </c>
    </row>
    <row r="2995" spans="2:8">
      <c r="B2995" s="293">
        <v>41278</v>
      </c>
      <c r="C2995" s="311" t="s">
        <v>5766</v>
      </c>
      <c r="D2995" s="311" t="s">
        <v>6112</v>
      </c>
      <c r="E2995" s="311" t="s">
        <v>5218</v>
      </c>
      <c r="F2995" s="311" t="s">
        <v>5623</v>
      </c>
      <c r="G2995" s="311">
        <v>1718414</v>
      </c>
      <c r="H2995" s="311" t="s">
        <v>85</v>
      </c>
    </row>
    <row r="2996" spans="2:8">
      <c r="B2996" s="293">
        <v>41277</v>
      </c>
      <c r="C2996" s="311" t="s">
        <v>5717</v>
      </c>
      <c r="D2996" s="311" t="s">
        <v>6112</v>
      </c>
      <c r="E2996" s="311" t="s">
        <v>3413</v>
      </c>
      <c r="F2996" s="311" t="s">
        <v>3317</v>
      </c>
      <c r="G2996" s="311">
        <v>2398482</v>
      </c>
      <c r="H2996" s="311" t="s">
        <v>85</v>
      </c>
    </row>
    <row r="2997" spans="2:8">
      <c r="B2997" s="293">
        <v>41276</v>
      </c>
      <c r="C2997" s="311" t="s">
        <v>5661</v>
      </c>
      <c r="D2997" s="311" t="s">
        <v>5730</v>
      </c>
      <c r="E2997" s="311" t="s">
        <v>3312</v>
      </c>
      <c r="F2997" s="311" t="s">
        <v>6019</v>
      </c>
      <c r="G2997" s="311">
        <v>1543059</v>
      </c>
      <c r="H2997" s="311" t="s">
        <v>85</v>
      </c>
    </row>
    <row r="2998" spans="2:8">
      <c r="B2998" s="293">
        <v>41275</v>
      </c>
      <c r="C2998" s="311" t="s">
        <v>6106</v>
      </c>
      <c r="D2998" s="311" t="s">
        <v>5717</v>
      </c>
      <c r="E2998" s="311" t="s">
        <v>6102</v>
      </c>
      <c r="F2998" s="311" t="s">
        <v>5774</v>
      </c>
      <c r="G2998" s="311">
        <v>3199340</v>
      </c>
      <c r="H2998" s="311" t="s">
        <v>85</v>
      </c>
    </row>
    <row r="2999" spans="2:8">
      <c r="B2999" s="293">
        <v>41274</v>
      </c>
      <c r="C2999" s="311" t="s">
        <v>6096</v>
      </c>
      <c r="D2999" s="311" t="s">
        <v>5355</v>
      </c>
      <c r="E2999" s="311" t="s">
        <v>6133</v>
      </c>
      <c r="F2999" s="311" t="s">
        <v>5721</v>
      </c>
      <c r="G2999" s="311">
        <v>1004433</v>
      </c>
      <c r="H2999" s="311" t="s">
        <v>85</v>
      </c>
    </row>
    <row r="3000" spans="2:8">
      <c r="B3000" s="293">
        <v>41271</v>
      </c>
      <c r="C3000" s="311" t="s">
        <v>5774</v>
      </c>
      <c r="D3000" s="311" t="s">
        <v>5766</v>
      </c>
      <c r="E3000" s="311" t="s">
        <v>5774</v>
      </c>
      <c r="F3000" s="311" t="s">
        <v>3351</v>
      </c>
      <c r="G3000" s="311">
        <v>2341050</v>
      </c>
      <c r="H3000" s="311" t="s">
        <v>85</v>
      </c>
    </row>
    <row r="3001" spans="2:8">
      <c r="B3001" s="293">
        <v>41270</v>
      </c>
      <c r="C3001" s="311" t="s">
        <v>5223</v>
      </c>
      <c r="D3001" s="311" t="s">
        <v>5680</v>
      </c>
      <c r="E3001" s="311" t="s">
        <v>6102</v>
      </c>
      <c r="F3001" s="311" t="s">
        <v>5774</v>
      </c>
      <c r="G3001" s="311">
        <v>3842102</v>
      </c>
      <c r="H3001" s="311" t="s">
        <v>85</v>
      </c>
    </row>
    <row r="3002" spans="2:8">
      <c r="B3002" s="293">
        <v>41269</v>
      </c>
      <c r="C3002" s="311" t="s">
        <v>6094</v>
      </c>
      <c r="D3002" s="311" t="s">
        <v>6140</v>
      </c>
      <c r="E3002" s="311" t="s">
        <v>5330</v>
      </c>
      <c r="F3002" s="311" t="s">
        <v>5197</v>
      </c>
      <c r="G3002" s="311">
        <v>1804845</v>
      </c>
      <c r="H3002" s="311" t="s">
        <v>85</v>
      </c>
    </row>
    <row r="3003" spans="2:8">
      <c r="B3003" s="293">
        <v>41267</v>
      </c>
      <c r="C3003" s="311" t="s">
        <v>6033</v>
      </c>
      <c r="D3003" s="311" t="s">
        <v>6104</v>
      </c>
      <c r="E3003" s="311" t="s">
        <v>6033</v>
      </c>
      <c r="F3003" s="311" t="s">
        <v>6015</v>
      </c>
      <c r="G3003" s="311">
        <v>960300</v>
      </c>
      <c r="H3003" s="311" t="s">
        <v>85</v>
      </c>
    </row>
    <row r="3004" spans="2:8">
      <c r="B3004" s="293">
        <v>41264</v>
      </c>
      <c r="C3004" s="311" t="s">
        <v>6142</v>
      </c>
      <c r="D3004" s="311" t="s">
        <v>5330</v>
      </c>
      <c r="E3004" s="311" t="s">
        <v>3855</v>
      </c>
      <c r="F3004" s="311" t="s">
        <v>5654</v>
      </c>
      <c r="G3004" s="311">
        <v>2311826</v>
      </c>
      <c r="H3004" s="311" t="s">
        <v>85</v>
      </c>
    </row>
    <row r="3005" spans="2:8">
      <c r="B3005" s="293">
        <v>41263</v>
      </c>
      <c r="C3005" s="311" t="s">
        <v>3856</v>
      </c>
      <c r="D3005" s="311" t="s">
        <v>5197</v>
      </c>
      <c r="E3005" s="311" t="s">
        <v>6122</v>
      </c>
      <c r="F3005" s="311" t="s">
        <v>5330</v>
      </c>
      <c r="G3005" s="311">
        <v>2750454</v>
      </c>
      <c r="H3005" s="311" t="s">
        <v>85</v>
      </c>
    </row>
    <row r="3006" spans="2:8">
      <c r="B3006" s="293">
        <v>41262</v>
      </c>
      <c r="C3006" s="311" t="s">
        <v>6143</v>
      </c>
      <c r="D3006" s="311" t="s">
        <v>5712</v>
      </c>
      <c r="E3006" s="311" t="s">
        <v>6122</v>
      </c>
      <c r="F3006" s="311" t="s">
        <v>5227</v>
      </c>
      <c r="G3006" s="311">
        <v>3176259</v>
      </c>
      <c r="H3006" s="311" t="s">
        <v>85</v>
      </c>
    </row>
    <row r="3007" spans="2:8">
      <c r="B3007" s="293">
        <v>41261</v>
      </c>
      <c r="C3007" s="311" t="s">
        <v>5608</v>
      </c>
      <c r="D3007" s="311" t="s">
        <v>5680</v>
      </c>
      <c r="E3007" s="311" t="s">
        <v>5365</v>
      </c>
      <c r="F3007" s="311" t="s">
        <v>3355</v>
      </c>
      <c r="G3007" s="311">
        <v>3748833</v>
      </c>
      <c r="H3007" s="311" t="s">
        <v>85</v>
      </c>
    </row>
    <row r="3008" spans="2:8">
      <c r="B3008" s="293">
        <v>41260</v>
      </c>
      <c r="C3008" s="311" t="s">
        <v>6142</v>
      </c>
      <c r="D3008" s="311" t="s">
        <v>5233</v>
      </c>
      <c r="E3008" s="311" t="s">
        <v>3435</v>
      </c>
      <c r="F3008" s="311" t="s">
        <v>5682</v>
      </c>
      <c r="G3008" s="311">
        <v>3585450</v>
      </c>
      <c r="H3008" s="311" t="s">
        <v>85</v>
      </c>
    </row>
    <row r="3009" spans="2:8">
      <c r="B3009" s="293">
        <v>41257</v>
      </c>
      <c r="C3009" s="311" t="s">
        <v>5750</v>
      </c>
      <c r="D3009" s="311" t="s">
        <v>6144</v>
      </c>
      <c r="E3009" s="311" t="s">
        <v>3334</v>
      </c>
      <c r="F3009" s="311" t="s">
        <v>6075</v>
      </c>
      <c r="G3009" s="311">
        <v>6661347</v>
      </c>
      <c r="H3009" s="311" t="s">
        <v>85</v>
      </c>
    </row>
    <row r="3010" spans="2:8">
      <c r="B3010" s="293">
        <v>41256</v>
      </c>
      <c r="C3010" s="311" t="s">
        <v>6145</v>
      </c>
      <c r="D3010" s="311" t="s">
        <v>5236</v>
      </c>
      <c r="E3010" s="311" t="s">
        <v>5692</v>
      </c>
      <c r="F3010" s="311" t="s">
        <v>6036</v>
      </c>
      <c r="G3010" s="311">
        <v>4176156</v>
      </c>
      <c r="H3010" s="311" t="s">
        <v>85</v>
      </c>
    </row>
    <row r="3011" spans="2:8">
      <c r="B3011" s="293">
        <v>41255</v>
      </c>
      <c r="C3011" s="311" t="s">
        <v>5643</v>
      </c>
      <c r="D3011" s="311" t="s">
        <v>6094</v>
      </c>
      <c r="E3011" s="311" t="s">
        <v>5228</v>
      </c>
      <c r="F3011" s="311" t="s">
        <v>6144</v>
      </c>
      <c r="G3011" s="311">
        <v>4750851</v>
      </c>
      <c r="H3011" s="311" t="s">
        <v>85</v>
      </c>
    </row>
    <row r="3012" spans="2:8">
      <c r="B3012" s="293">
        <v>41254</v>
      </c>
      <c r="C3012" s="311" t="s">
        <v>5606</v>
      </c>
      <c r="D3012" s="311" t="s">
        <v>5636</v>
      </c>
      <c r="E3012" s="311" t="s">
        <v>6146</v>
      </c>
      <c r="F3012" s="311" t="s">
        <v>6017</v>
      </c>
      <c r="G3012" s="311">
        <v>6035736</v>
      </c>
      <c r="H3012" s="311" t="s">
        <v>85</v>
      </c>
    </row>
    <row r="3013" spans="2:8">
      <c r="B3013" s="293">
        <v>41253</v>
      </c>
      <c r="C3013" s="311" t="s">
        <v>6147</v>
      </c>
      <c r="D3013" s="311" t="s">
        <v>6147</v>
      </c>
      <c r="E3013" s="311" t="s">
        <v>6133</v>
      </c>
      <c r="F3013" s="311" t="s">
        <v>6106</v>
      </c>
      <c r="G3013" s="311">
        <v>2455482</v>
      </c>
      <c r="H3013" s="311" t="s">
        <v>85</v>
      </c>
    </row>
    <row r="3014" spans="2:8">
      <c r="B3014" s="293">
        <v>41250</v>
      </c>
      <c r="C3014" s="311" t="s">
        <v>3300</v>
      </c>
      <c r="D3014" s="311" t="s">
        <v>3196</v>
      </c>
      <c r="E3014" s="311" t="s">
        <v>6101</v>
      </c>
      <c r="F3014" s="311" t="s">
        <v>6148</v>
      </c>
      <c r="G3014" s="311">
        <v>2357289</v>
      </c>
      <c r="H3014" s="311" t="s">
        <v>85</v>
      </c>
    </row>
    <row r="3015" spans="2:8">
      <c r="B3015" s="293">
        <v>41249</v>
      </c>
      <c r="C3015" s="311" t="s">
        <v>6112</v>
      </c>
      <c r="D3015" s="311" t="s">
        <v>6149</v>
      </c>
      <c r="E3015" s="311" t="s">
        <v>5724</v>
      </c>
      <c r="F3015" s="311" t="s">
        <v>3298</v>
      </c>
      <c r="G3015" s="311">
        <v>3501546</v>
      </c>
      <c r="H3015" s="311" t="s">
        <v>85</v>
      </c>
    </row>
    <row r="3016" spans="2:8">
      <c r="B3016" s="293">
        <v>41248</v>
      </c>
      <c r="C3016" s="311" t="s">
        <v>3366</v>
      </c>
      <c r="D3016" s="311" t="s">
        <v>3870</v>
      </c>
      <c r="E3016" s="311" t="s">
        <v>3390</v>
      </c>
      <c r="F3016" s="311" t="s">
        <v>3286</v>
      </c>
      <c r="G3016" s="311">
        <v>2524453</v>
      </c>
      <c r="H3016" s="311" t="s">
        <v>85</v>
      </c>
    </row>
    <row r="3017" spans="2:8">
      <c r="B3017" s="293">
        <v>41247</v>
      </c>
      <c r="C3017" s="311" t="s">
        <v>3379</v>
      </c>
      <c r="D3017" s="311" t="s">
        <v>3298</v>
      </c>
      <c r="E3017" s="311" t="s">
        <v>3862</v>
      </c>
      <c r="F3017" s="311" t="s">
        <v>5719</v>
      </c>
      <c r="G3017" s="311">
        <v>4846658</v>
      </c>
      <c r="H3017" s="311" t="s">
        <v>85</v>
      </c>
    </row>
    <row r="3018" spans="2:8">
      <c r="B3018" s="293">
        <v>41246</v>
      </c>
      <c r="C3018" s="311" t="s">
        <v>5791</v>
      </c>
      <c r="D3018" s="311" t="s">
        <v>5791</v>
      </c>
      <c r="E3018" s="311" t="s">
        <v>5714</v>
      </c>
      <c r="F3018" s="311" t="s">
        <v>5729</v>
      </c>
      <c r="G3018" s="311">
        <v>1932320</v>
      </c>
      <c r="H3018" s="311" t="s">
        <v>85</v>
      </c>
    </row>
    <row r="3019" spans="2:8">
      <c r="B3019" s="293">
        <v>41243</v>
      </c>
      <c r="C3019" s="311" t="s">
        <v>3300</v>
      </c>
      <c r="D3019" s="311" t="s">
        <v>3387</v>
      </c>
      <c r="E3019" s="311" t="s">
        <v>5771</v>
      </c>
      <c r="F3019" s="311" t="s">
        <v>5791</v>
      </c>
      <c r="G3019" s="311">
        <v>2863034</v>
      </c>
      <c r="H3019" s="311" t="s">
        <v>85</v>
      </c>
    </row>
    <row r="3020" spans="2:8">
      <c r="B3020" s="293">
        <v>41242</v>
      </c>
      <c r="C3020" s="311" t="s">
        <v>5727</v>
      </c>
      <c r="D3020" s="311" t="s">
        <v>5626</v>
      </c>
      <c r="E3020" s="311" t="s">
        <v>5355</v>
      </c>
      <c r="F3020" s="311" t="s">
        <v>3284</v>
      </c>
      <c r="G3020" s="311">
        <v>5650854</v>
      </c>
      <c r="H3020" s="311" t="s">
        <v>85</v>
      </c>
    </row>
    <row r="3021" spans="2:8">
      <c r="B3021" s="293">
        <v>41240</v>
      </c>
      <c r="C3021" s="311" t="s">
        <v>5729</v>
      </c>
      <c r="D3021" s="311" t="s">
        <v>6139</v>
      </c>
      <c r="E3021" s="311" t="s">
        <v>3862</v>
      </c>
      <c r="F3021" s="311" t="s">
        <v>5371</v>
      </c>
      <c r="G3021" s="311">
        <v>2755759</v>
      </c>
      <c r="H3021" s="311" t="s">
        <v>85</v>
      </c>
    </row>
    <row r="3022" spans="2:8">
      <c r="B3022" s="293">
        <v>41239</v>
      </c>
      <c r="C3022" s="311" t="s">
        <v>3870</v>
      </c>
      <c r="D3022" s="311" t="s">
        <v>6150</v>
      </c>
      <c r="E3022" s="311" t="s">
        <v>5604</v>
      </c>
      <c r="F3022" s="311" t="s">
        <v>6151</v>
      </c>
      <c r="G3022" s="311">
        <v>1546052</v>
      </c>
      <c r="H3022" s="311" t="s">
        <v>85</v>
      </c>
    </row>
    <row r="3023" spans="2:8">
      <c r="B3023" s="293">
        <v>41236</v>
      </c>
      <c r="C3023" s="311" t="s">
        <v>5178</v>
      </c>
      <c r="D3023" s="311" t="s">
        <v>4381</v>
      </c>
      <c r="E3023" s="311" t="s">
        <v>5636</v>
      </c>
      <c r="F3023" s="311" t="s">
        <v>6112</v>
      </c>
      <c r="G3023" s="311">
        <v>5589343</v>
      </c>
      <c r="H3023" s="311" t="s">
        <v>85</v>
      </c>
    </row>
    <row r="3024" spans="2:8">
      <c r="B3024" s="293">
        <v>41235</v>
      </c>
      <c r="C3024" s="311" t="s">
        <v>3187</v>
      </c>
      <c r="D3024" s="311" t="s">
        <v>6108</v>
      </c>
      <c r="E3024" s="311" t="s">
        <v>3865</v>
      </c>
      <c r="F3024" s="311" t="s">
        <v>5177</v>
      </c>
      <c r="G3024" s="311">
        <v>2491532</v>
      </c>
      <c r="H3024" s="311" t="s">
        <v>85</v>
      </c>
    </row>
    <row r="3025" spans="2:8">
      <c r="B3025" s="293">
        <v>41234</v>
      </c>
      <c r="C3025" s="311" t="s">
        <v>3894</v>
      </c>
      <c r="D3025" s="311" t="s">
        <v>5079</v>
      </c>
      <c r="E3025" s="311" t="s">
        <v>3300</v>
      </c>
      <c r="F3025" s="311" t="s">
        <v>3593</v>
      </c>
      <c r="G3025" s="311">
        <v>1422200</v>
      </c>
      <c r="H3025" s="311" t="s">
        <v>85</v>
      </c>
    </row>
    <row r="3026" spans="2:8">
      <c r="B3026" s="293">
        <v>41233</v>
      </c>
      <c r="C3026" s="311" t="s">
        <v>6152</v>
      </c>
      <c r="D3026" s="311" t="s">
        <v>3895</v>
      </c>
      <c r="E3026" s="311" t="s">
        <v>4320</v>
      </c>
      <c r="F3026" s="311" t="s">
        <v>3912</v>
      </c>
      <c r="G3026" s="311">
        <v>1722382</v>
      </c>
      <c r="H3026" s="311" t="s">
        <v>85</v>
      </c>
    </row>
    <row r="3027" spans="2:8">
      <c r="B3027" s="293">
        <v>41232</v>
      </c>
      <c r="C3027" s="311" t="s">
        <v>6153</v>
      </c>
      <c r="D3027" s="311" t="s">
        <v>3886</v>
      </c>
      <c r="E3027" s="311" t="s">
        <v>3203</v>
      </c>
      <c r="F3027" s="311" t="s">
        <v>3912</v>
      </c>
      <c r="G3027" s="311">
        <v>1715472</v>
      </c>
      <c r="H3027" s="311" t="s">
        <v>85</v>
      </c>
    </row>
    <row r="3028" spans="2:8">
      <c r="B3028" s="293">
        <v>41229</v>
      </c>
      <c r="C3028" s="311" t="s">
        <v>3910</v>
      </c>
      <c r="D3028" s="311" t="s">
        <v>3396</v>
      </c>
      <c r="E3028" s="311" t="s">
        <v>3283</v>
      </c>
      <c r="F3028" s="311" t="s">
        <v>3203</v>
      </c>
      <c r="G3028" s="311">
        <v>1615603</v>
      </c>
      <c r="H3028" s="311" t="s">
        <v>85</v>
      </c>
    </row>
    <row r="3029" spans="2:8">
      <c r="B3029" s="293">
        <v>41228</v>
      </c>
      <c r="C3029" s="311" t="s">
        <v>5165</v>
      </c>
      <c r="D3029" s="311" t="s">
        <v>3894</v>
      </c>
      <c r="E3029" s="311" t="s">
        <v>3869</v>
      </c>
      <c r="F3029" s="311" t="s">
        <v>4381</v>
      </c>
      <c r="G3029" s="311">
        <v>3604822</v>
      </c>
      <c r="H3029" s="311" t="s">
        <v>85</v>
      </c>
    </row>
    <row r="3030" spans="2:8">
      <c r="B3030" s="293">
        <v>41225</v>
      </c>
      <c r="C3030" s="311" t="s">
        <v>3599</v>
      </c>
      <c r="D3030" s="311" t="s">
        <v>6154</v>
      </c>
      <c r="E3030" s="311" t="s">
        <v>4381</v>
      </c>
      <c r="F3030" s="311" t="s">
        <v>4320</v>
      </c>
      <c r="G3030" s="311">
        <v>492702</v>
      </c>
      <c r="H3030" s="311" t="s">
        <v>85</v>
      </c>
    </row>
    <row r="3031" spans="2:8">
      <c r="B3031" s="293">
        <v>41222</v>
      </c>
      <c r="C3031" s="311" t="s">
        <v>3166</v>
      </c>
      <c r="D3031" s="311" t="s">
        <v>6155</v>
      </c>
      <c r="E3031" s="311" t="s">
        <v>3910</v>
      </c>
      <c r="F3031" s="311" t="s">
        <v>3879</v>
      </c>
      <c r="G3031" s="311">
        <v>996217</v>
      </c>
      <c r="H3031" s="311" t="s">
        <v>85</v>
      </c>
    </row>
    <row r="3032" spans="2:8">
      <c r="B3032" s="293">
        <v>41221</v>
      </c>
      <c r="C3032" s="311" t="s">
        <v>3923</v>
      </c>
      <c r="D3032" s="311" t="s">
        <v>6156</v>
      </c>
      <c r="E3032" s="311" t="s">
        <v>5086</v>
      </c>
      <c r="F3032" s="311" t="s">
        <v>3406</v>
      </c>
      <c r="G3032" s="311">
        <v>1124715</v>
      </c>
      <c r="H3032" s="311" t="s">
        <v>85</v>
      </c>
    </row>
    <row r="3033" spans="2:8">
      <c r="B3033" s="293">
        <v>41220</v>
      </c>
      <c r="C3033" s="311" t="s">
        <v>3988</v>
      </c>
      <c r="D3033" s="311" t="s">
        <v>6155</v>
      </c>
      <c r="E3033" s="311" t="s">
        <v>3204</v>
      </c>
      <c r="F3033" s="311" t="s">
        <v>3176</v>
      </c>
      <c r="G3033" s="311">
        <v>1919007</v>
      </c>
      <c r="H3033" s="311" t="s">
        <v>85</v>
      </c>
    </row>
    <row r="3034" spans="2:8">
      <c r="B3034" s="293">
        <v>41219</v>
      </c>
      <c r="C3034" s="311" t="s">
        <v>5800</v>
      </c>
      <c r="D3034" s="311" t="s">
        <v>3913</v>
      </c>
      <c r="E3034" s="311" t="s">
        <v>5085</v>
      </c>
      <c r="F3034" s="311" t="s">
        <v>3988</v>
      </c>
      <c r="G3034" s="311">
        <v>4041392</v>
      </c>
      <c r="H3034" s="311" t="s">
        <v>85</v>
      </c>
    </row>
    <row r="3035" spans="2:8">
      <c r="B3035" s="293">
        <v>41218</v>
      </c>
      <c r="C3035" s="311" t="s">
        <v>5145</v>
      </c>
      <c r="D3035" s="311" t="s">
        <v>6157</v>
      </c>
      <c r="E3035" s="311" t="s">
        <v>5625</v>
      </c>
      <c r="F3035" s="311" t="s">
        <v>3597</v>
      </c>
      <c r="G3035" s="311">
        <v>766225</v>
      </c>
      <c r="H3035" s="311" t="s">
        <v>85</v>
      </c>
    </row>
    <row r="3036" spans="2:8">
      <c r="B3036" s="293">
        <v>41215</v>
      </c>
      <c r="C3036" s="311" t="s">
        <v>3910</v>
      </c>
      <c r="D3036" s="311" t="s">
        <v>5157</v>
      </c>
      <c r="E3036" s="311" t="s">
        <v>3910</v>
      </c>
      <c r="F3036" s="311" t="s">
        <v>4311</v>
      </c>
      <c r="G3036" s="311">
        <v>2905269</v>
      </c>
      <c r="H3036" s="311" t="s">
        <v>85</v>
      </c>
    </row>
    <row r="3037" spans="2:8">
      <c r="B3037" s="293">
        <v>41214</v>
      </c>
      <c r="C3037" s="311" t="s">
        <v>6158</v>
      </c>
      <c r="D3037" s="311" t="s">
        <v>6159</v>
      </c>
      <c r="E3037" s="311" t="s">
        <v>5786</v>
      </c>
      <c r="F3037" s="311" t="s">
        <v>5178</v>
      </c>
      <c r="G3037" s="311">
        <v>2032327</v>
      </c>
      <c r="H3037" s="311" t="s">
        <v>85</v>
      </c>
    </row>
    <row r="3038" spans="2:8">
      <c r="B3038" s="293">
        <v>41213</v>
      </c>
      <c r="C3038" s="311" t="s">
        <v>5625</v>
      </c>
      <c r="D3038" s="311" t="s">
        <v>5093</v>
      </c>
      <c r="E3038" s="311" t="s">
        <v>6137</v>
      </c>
      <c r="F3038" s="311" t="s">
        <v>3869</v>
      </c>
      <c r="G3038" s="311">
        <v>1363566</v>
      </c>
      <c r="H3038" s="311" t="s">
        <v>85</v>
      </c>
    </row>
    <row r="3039" spans="2:8">
      <c r="B3039" s="293">
        <v>41212</v>
      </c>
      <c r="C3039" s="311" t="s">
        <v>3599</v>
      </c>
      <c r="D3039" s="311" t="s">
        <v>5077</v>
      </c>
      <c r="E3039" s="311" t="s">
        <v>3283</v>
      </c>
      <c r="F3039" s="311" t="s">
        <v>5625</v>
      </c>
      <c r="G3039" s="311">
        <v>1727032</v>
      </c>
      <c r="H3039" s="311" t="s">
        <v>85</v>
      </c>
    </row>
    <row r="3040" spans="2:8">
      <c r="B3040" s="293">
        <v>41211</v>
      </c>
      <c r="C3040" s="311" t="s">
        <v>6160</v>
      </c>
      <c r="D3040" s="311" t="s">
        <v>3162</v>
      </c>
      <c r="E3040" s="311" t="s">
        <v>4313</v>
      </c>
      <c r="F3040" s="311" t="s">
        <v>6161</v>
      </c>
      <c r="G3040" s="311">
        <v>6255356</v>
      </c>
      <c r="H3040" s="311" t="s">
        <v>85</v>
      </c>
    </row>
    <row r="3041" spans="2:8">
      <c r="B3041" s="293">
        <v>41207</v>
      </c>
      <c r="C3041" s="311" t="s">
        <v>5165</v>
      </c>
      <c r="D3041" s="311" t="s">
        <v>3183</v>
      </c>
      <c r="E3041" s="311" t="s">
        <v>5165</v>
      </c>
      <c r="F3041" s="311" t="s">
        <v>3176</v>
      </c>
      <c r="G3041" s="311">
        <v>6127437</v>
      </c>
      <c r="H3041" s="311" t="s">
        <v>85</v>
      </c>
    </row>
    <row r="3042" spans="2:8">
      <c r="B3042" s="293">
        <v>41205</v>
      </c>
      <c r="C3042" s="311" t="s">
        <v>6162</v>
      </c>
      <c r="D3042" s="311" t="s">
        <v>4358</v>
      </c>
      <c r="E3042" s="311" t="s">
        <v>3988</v>
      </c>
      <c r="F3042" s="311" t="s">
        <v>6162</v>
      </c>
      <c r="G3042" s="311">
        <v>3873270</v>
      </c>
      <c r="H3042" s="311" t="s">
        <v>85</v>
      </c>
    </row>
    <row r="3043" spans="2:8">
      <c r="B3043" s="293">
        <v>41204</v>
      </c>
      <c r="C3043" s="311" t="s">
        <v>6153</v>
      </c>
      <c r="D3043" s="311" t="s">
        <v>3189</v>
      </c>
      <c r="E3043" s="311" t="s">
        <v>3412</v>
      </c>
      <c r="F3043" s="311" t="s">
        <v>6163</v>
      </c>
      <c r="G3043" s="311">
        <v>7669023</v>
      </c>
      <c r="H3043" s="311" t="s">
        <v>85</v>
      </c>
    </row>
    <row r="3044" spans="2:8">
      <c r="B3044" s="293">
        <v>41201</v>
      </c>
      <c r="C3044" s="311" t="s">
        <v>5165</v>
      </c>
      <c r="D3044" s="311" t="s">
        <v>3923</v>
      </c>
      <c r="E3044" s="311" t="s">
        <v>5781</v>
      </c>
      <c r="F3044" s="311" t="s">
        <v>4290</v>
      </c>
      <c r="G3044" s="311">
        <v>2697148</v>
      </c>
      <c r="H3044" s="311" t="s">
        <v>85</v>
      </c>
    </row>
    <row r="3045" spans="2:8">
      <c r="B3045" s="293">
        <v>41200</v>
      </c>
      <c r="C3045" s="311" t="s">
        <v>3913</v>
      </c>
      <c r="D3045" s="311" t="s">
        <v>6164</v>
      </c>
      <c r="E3045" s="311" t="s">
        <v>3914</v>
      </c>
      <c r="F3045" s="311" t="s">
        <v>3201</v>
      </c>
      <c r="G3045" s="311">
        <v>2597175</v>
      </c>
      <c r="H3045" s="311" t="s">
        <v>85</v>
      </c>
    </row>
    <row r="3046" spans="2:8">
      <c r="B3046" s="293">
        <v>41199</v>
      </c>
      <c r="C3046" s="311" t="s">
        <v>5079</v>
      </c>
      <c r="D3046" s="311" t="s">
        <v>3244</v>
      </c>
      <c r="E3046" s="311" t="s">
        <v>5176</v>
      </c>
      <c r="F3046" s="311" t="s">
        <v>3274</v>
      </c>
      <c r="G3046" s="311">
        <v>2057521</v>
      </c>
      <c r="H3046" s="311" t="s">
        <v>85</v>
      </c>
    </row>
    <row r="3047" spans="2:8">
      <c r="B3047" s="293">
        <v>41198</v>
      </c>
      <c r="C3047" s="311" t="s">
        <v>4334</v>
      </c>
      <c r="D3047" s="311" t="s">
        <v>3162</v>
      </c>
      <c r="E3047" s="311" t="s">
        <v>5176</v>
      </c>
      <c r="F3047" s="311" t="s">
        <v>5785</v>
      </c>
      <c r="G3047" s="311">
        <v>2685001</v>
      </c>
      <c r="H3047" s="311" t="s">
        <v>85</v>
      </c>
    </row>
    <row r="3048" spans="2:8">
      <c r="B3048" s="293">
        <v>41197</v>
      </c>
      <c r="C3048" s="311" t="s">
        <v>5050</v>
      </c>
      <c r="D3048" s="311" t="s">
        <v>3201</v>
      </c>
      <c r="E3048" s="311" t="s">
        <v>4324</v>
      </c>
      <c r="F3048" s="311" t="s">
        <v>4311</v>
      </c>
      <c r="G3048" s="311">
        <v>1736847</v>
      </c>
      <c r="H3048" s="311" t="s">
        <v>85</v>
      </c>
    </row>
    <row r="3049" spans="2:8">
      <c r="B3049" s="293">
        <v>41194</v>
      </c>
      <c r="C3049" s="311" t="s">
        <v>6161</v>
      </c>
      <c r="D3049" s="311" t="s">
        <v>5073</v>
      </c>
      <c r="E3049" s="311" t="s">
        <v>6165</v>
      </c>
      <c r="F3049" s="311" t="s">
        <v>5081</v>
      </c>
      <c r="G3049" s="311">
        <v>3493448</v>
      </c>
      <c r="H3049" s="311" t="s">
        <v>85</v>
      </c>
    </row>
    <row r="3050" spans="2:8">
      <c r="B3050" s="293">
        <v>41193</v>
      </c>
      <c r="C3050" s="311" t="s">
        <v>6161</v>
      </c>
      <c r="D3050" s="311" t="s">
        <v>6166</v>
      </c>
      <c r="E3050" s="311" t="s">
        <v>3910</v>
      </c>
      <c r="F3050" s="311" t="s">
        <v>4321</v>
      </c>
      <c r="G3050" s="311">
        <v>3171740</v>
      </c>
      <c r="H3050" s="311" t="s">
        <v>85</v>
      </c>
    </row>
    <row r="3051" spans="2:8">
      <c r="B3051" s="293">
        <v>41192</v>
      </c>
      <c r="C3051" s="311" t="s">
        <v>5081</v>
      </c>
      <c r="D3051" s="311" t="s">
        <v>3911</v>
      </c>
      <c r="E3051" s="311" t="s">
        <v>5594</v>
      </c>
      <c r="F3051" s="311" t="s">
        <v>6153</v>
      </c>
      <c r="G3051" s="311">
        <v>3494575</v>
      </c>
      <c r="H3051" s="311" t="s">
        <v>85</v>
      </c>
    </row>
    <row r="3052" spans="2:8">
      <c r="B3052" s="293">
        <v>41191</v>
      </c>
      <c r="C3052" s="311" t="s">
        <v>5598</v>
      </c>
      <c r="D3052" s="311" t="s">
        <v>3214</v>
      </c>
      <c r="E3052" s="311" t="s">
        <v>3988</v>
      </c>
      <c r="F3052" s="311" t="s">
        <v>3189</v>
      </c>
      <c r="G3052" s="311">
        <v>4318512</v>
      </c>
      <c r="H3052" s="311" t="s">
        <v>85</v>
      </c>
    </row>
    <row r="3053" spans="2:8">
      <c r="B3053" s="293">
        <v>41190</v>
      </c>
      <c r="C3053" s="311" t="s">
        <v>6167</v>
      </c>
      <c r="D3053" s="311" t="s">
        <v>6168</v>
      </c>
      <c r="E3053" s="311" t="s">
        <v>4358</v>
      </c>
      <c r="F3053" s="311" t="s">
        <v>5069</v>
      </c>
      <c r="G3053" s="311">
        <v>3971575</v>
      </c>
      <c r="H3053" s="311" t="s">
        <v>85</v>
      </c>
    </row>
    <row r="3054" spans="2:8">
      <c r="B3054" s="293">
        <v>41187</v>
      </c>
      <c r="C3054" s="311" t="s">
        <v>6169</v>
      </c>
      <c r="D3054" s="311" t="s">
        <v>3402</v>
      </c>
      <c r="E3054" s="311" t="s">
        <v>6170</v>
      </c>
      <c r="F3054" s="311" t="s">
        <v>3977</v>
      </c>
      <c r="G3054" s="311">
        <v>5077770</v>
      </c>
      <c r="H3054" s="311" t="s">
        <v>85</v>
      </c>
    </row>
    <row r="3055" spans="2:8">
      <c r="B3055" s="293">
        <v>41186</v>
      </c>
      <c r="C3055" s="311" t="s">
        <v>6171</v>
      </c>
      <c r="D3055" s="311" t="s">
        <v>6172</v>
      </c>
      <c r="E3055" s="311" t="s">
        <v>4358</v>
      </c>
      <c r="F3055" s="311" t="s">
        <v>6156</v>
      </c>
      <c r="G3055" s="311">
        <v>1628727</v>
      </c>
      <c r="H3055" s="311" t="s">
        <v>85</v>
      </c>
    </row>
    <row r="3056" spans="2:8">
      <c r="B3056" s="293">
        <v>41185</v>
      </c>
      <c r="C3056" s="311" t="s">
        <v>3406</v>
      </c>
      <c r="D3056" s="311" t="s">
        <v>3904</v>
      </c>
      <c r="E3056" s="311" t="s">
        <v>6162</v>
      </c>
      <c r="F3056" s="311" t="s">
        <v>4358</v>
      </c>
      <c r="G3056" s="311">
        <v>3038714</v>
      </c>
      <c r="H3056" s="311" t="s">
        <v>85</v>
      </c>
    </row>
    <row r="3057" spans="2:8">
      <c r="B3057" s="293">
        <v>41183</v>
      </c>
      <c r="C3057" s="311" t="s">
        <v>5165</v>
      </c>
      <c r="D3057" s="311" t="s">
        <v>5162</v>
      </c>
      <c r="E3057" s="311" t="s">
        <v>5163</v>
      </c>
      <c r="F3057" s="311" t="s">
        <v>3925</v>
      </c>
      <c r="G3057" s="311">
        <v>2144904</v>
      </c>
      <c r="H3057" s="311" t="s">
        <v>85</v>
      </c>
    </row>
    <row r="3058" spans="2:8">
      <c r="B3058" s="293">
        <v>41180</v>
      </c>
      <c r="C3058" s="311" t="s">
        <v>6158</v>
      </c>
      <c r="D3058" s="311" t="s">
        <v>3988</v>
      </c>
      <c r="E3058" s="311" t="s">
        <v>5786</v>
      </c>
      <c r="F3058" s="311" t="s">
        <v>5050</v>
      </c>
      <c r="G3058" s="311">
        <v>4339984</v>
      </c>
      <c r="H3058" s="311" t="s">
        <v>85</v>
      </c>
    </row>
    <row r="3059" spans="2:8">
      <c r="B3059" s="293">
        <v>41179</v>
      </c>
      <c r="C3059" s="311" t="s">
        <v>3883</v>
      </c>
      <c r="D3059" s="311" t="s">
        <v>6173</v>
      </c>
      <c r="E3059" s="311" t="s">
        <v>5612</v>
      </c>
      <c r="F3059" s="311" t="s">
        <v>6138</v>
      </c>
      <c r="G3059" s="311">
        <v>4061846</v>
      </c>
      <c r="H3059" s="311" t="s">
        <v>85</v>
      </c>
    </row>
    <row r="3060" spans="2:8">
      <c r="B3060" s="293">
        <v>41178</v>
      </c>
      <c r="C3060" s="311" t="s">
        <v>4327</v>
      </c>
      <c r="D3060" s="311" t="s">
        <v>6173</v>
      </c>
      <c r="E3060" s="311" t="s">
        <v>6174</v>
      </c>
      <c r="F3060" s="311" t="s">
        <v>6137</v>
      </c>
      <c r="G3060" s="311">
        <v>2600833</v>
      </c>
      <c r="H3060" s="311" t="s">
        <v>85</v>
      </c>
    </row>
    <row r="3061" spans="2:8">
      <c r="B3061" s="293">
        <v>41177</v>
      </c>
      <c r="C3061" s="311" t="s">
        <v>3988</v>
      </c>
      <c r="D3061" s="311" t="s">
        <v>6175</v>
      </c>
      <c r="E3061" s="311" t="s">
        <v>4297</v>
      </c>
      <c r="F3061" s="311" t="s">
        <v>5155</v>
      </c>
      <c r="G3061" s="311">
        <v>5490320</v>
      </c>
      <c r="H3061" s="311" t="s">
        <v>85</v>
      </c>
    </row>
    <row r="3062" spans="2:8">
      <c r="B3062" s="293">
        <v>41176</v>
      </c>
      <c r="C3062" s="311" t="s">
        <v>6162</v>
      </c>
      <c r="D3062" s="311" t="s">
        <v>5162</v>
      </c>
      <c r="E3062" s="311" t="s">
        <v>3283</v>
      </c>
      <c r="F3062" s="311" t="s">
        <v>5784</v>
      </c>
      <c r="G3062" s="311">
        <v>6174492</v>
      </c>
      <c r="H3062" s="311" t="s">
        <v>85</v>
      </c>
    </row>
    <row r="3063" spans="2:8">
      <c r="B3063" s="293">
        <v>41173</v>
      </c>
      <c r="C3063" s="311" t="s">
        <v>4388</v>
      </c>
      <c r="D3063" s="311" t="s">
        <v>3244</v>
      </c>
      <c r="E3063" s="311" t="s">
        <v>3197</v>
      </c>
      <c r="F3063" s="311" t="s">
        <v>5157</v>
      </c>
      <c r="G3063" s="311">
        <v>5585490</v>
      </c>
      <c r="H3063" s="311" t="s">
        <v>85</v>
      </c>
    </row>
    <row r="3064" spans="2:8">
      <c r="B3064" s="293">
        <v>41172</v>
      </c>
      <c r="C3064" s="311" t="s">
        <v>6176</v>
      </c>
      <c r="D3064" s="311" t="s">
        <v>3211</v>
      </c>
      <c r="E3064" s="311" t="s">
        <v>6177</v>
      </c>
      <c r="F3064" s="311" t="s">
        <v>4297</v>
      </c>
      <c r="G3064" s="311">
        <v>4992526</v>
      </c>
      <c r="H3064" s="311" t="s">
        <v>85</v>
      </c>
    </row>
    <row r="3065" spans="2:8">
      <c r="B3065" s="293">
        <v>41170</v>
      </c>
      <c r="C3065" s="311" t="s">
        <v>6162</v>
      </c>
      <c r="D3065" s="311" t="s">
        <v>4335</v>
      </c>
      <c r="E3065" s="311" t="s">
        <v>6158</v>
      </c>
      <c r="F3065" s="311" t="s">
        <v>6159</v>
      </c>
      <c r="G3065" s="311">
        <v>6454300</v>
      </c>
      <c r="H3065" s="311" t="s">
        <v>85</v>
      </c>
    </row>
    <row r="3066" spans="2:8">
      <c r="B3066" s="293">
        <v>41169</v>
      </c>
      <c r="C3066" s="311" t="s">
        <v>6178</v>
      </c>
      <c r="D3066" s="311" t="s">
        <v>6167</v>
      </c>
      <c r="E3066" s="311" t="s">
        <v>3894</v>
      </c>
      <c r="F3066" s="311" t="s">
        <v>6162</v>
      </c>
      <c r="G3066" s="311">
        <v>4568103</v>
      </c>
      <c r="H3066" s="311" t="s">
        <v>85</v>
      </c>
    </row>
    <row r="3067" spans="2:8">
      <c r="B3067" s="293">
        <v>41166</v>
      </c>
      <c r="C3067" s="311" t="s">
        <v>3271</v>
      </c>
      <c r="D3067" s="311" t="s">
        <v>3160</v>
      </c>
      <c r="E3067" s="311" t="s">
        <v>3195</v>
      </c>
      <c r="F3067" s="311" t="s">
        <v>3396</v>
      </c>
      <c r="G3067" s="311">
        <v>3955598</v>
      </c>
      <c r="H3067" s="311" t="s">
        <v>85</v>
      </c>
    </row>
    <row r="3068" spans="2:8">
      <c r="B3068" s="293">
        <v>41165</v>
      </c>
      <c r="C3068" s="311" t="s">
        <v>6170</v>
      </c>
      <c r="D3068" s="311" t="s">
        <v>4369</v>
      </c>
      <c r="E3068" s="311" t="s">
        <v>3406</v>
      </c>
      <c r="F3068" s="311" t="s">
        <v>5068</v>
      </c>
      <c r="G3068" s="311">
        <v>885174</v>
      </c>
      <c r="H3068" s="311" t="s">
        <v>85</v>
      </c>
    </row>
    <row r="3069" spans="2:8">
      <c r="B3069" s="293">
        <v>41164</v>
      </c>
      <c r="C3069" s="311" t="s">
        <v>6179</v>
      </c>
      <c r="D3069" s="311" t="s">
        <v>3153</v>
      </c>
      <c r="E3069" s="311" t="s">
        <v>6164</v>
      </c>
      <c r="F3069" s="311" t="s">
        <v>5071</v>
      </c>
      <c r="G3069" s="311">
        <v>1961301</v>
      </c>
      <c r="H3069" s="311" t="s">
        <v>85</v>
      </c>
    </row>
    <row r="3070" spans="2:8">
      <c r="B3070" s="293">
        <v>41163</v>
      </c>
      <c r="C3070" s="311" t="s">
        <v>5071</v>
      </c>
      <c r="D3070" s="311" t="s">
        <v>5126</v>
      </c>
      <c r="E3070" s="311" t="s">
        <v>5071</v>
      </c>
      <c r="F3070" s="311" t="s">
        <v>5806</v>
      </c>
      <c r="G3070" s="311">
        <v>1182187</v>
      </c>
      <c r="H3070" s="311" t="s">
        <v>85</v>
      </c>
    </row>
    <row r="3071" spans="2:8">
      <c r="B3071" s="293">
        <v>41162</v>
      </c>
      <c r="C3071" s="311" t="s">
        <v>5068</v>
      </c>
      <c r="D3071" s="311" t="s">
        <v>5060</v>
      </c>
      <c r="E3071" s="311" t="s">
        <v>5162</v>
      </c>
      <c r="F3071" s="311" t="s">
        <v>5598</v>
      </c>
      <c r="G3071" s="311">
        <v>999045</v>
      </c>
      <c r="H3071" s="311" t="s">
        <v>85</v>
      </c>
    </row>
    <row r="3072" spans="2:8">
      <c r="B3072" s="293">
        <v>41159</v>
      </c>
      <c r="C3072" s="311" t="s">
        <v>4339</v>
      </c>
      <c r="D3072" s="311" t="s">
        <v>3907</v>
      </c>
      <c r="E3072" s="311" t="s">
        <v>5147</v>
      </c>
      <c r="F3072" s="311" t="s">
        <v>3978</v>
      </c>
      <c r="G3072" s="311">
        <v>2222132</v>
      </c>
      <c r="H3072" s="311" t="s">
        <v>85</v>
      </c>
    </row>
    <row r="3073" spans="2:8">
      <c r="B3073" s="310">
        <v>41158</v>
      </c>
      <c r="C3073" s="312" t="s">
        <v>3920</v>
      </c>
      <c r="D3073" s="312" t="s">
        <v>5166</v>
      </c>
      <c r="E3073" s="312" t="s">
        <v>6180</v>
      </c>
      <c r="F3073" s="312" t="s">
        <v>3904</v>
      </c>
      <c r="G3073" s="312">
        <v>2656502</v>
      </c>
      <c r="H3073" s="312" t="s">
        <v>6181</v>
      </c>
    </row>
    <row r="3074" spans="2:8">
      <c r="B3074" s="293">
        <v>41157</v>
      </c>
      <c r="C3074" s="311" t="s">
        <v>3923</v>
      </c>
      <c r="D3074" s="311" t="s">
        <v>3911</v>
      </c>
      <c r="E3074" s="311" t="s">
        <v>3203</v>
      </c>
      <c r="F3074" s="311" t="s">
        <v>3211</v>
      </c>
      <c r="G3074" s="311">
        <v>1990410</v>
      </c>
      <c r="H3074" s="311" t="s">
        <v>85</v>
      </c>
    </row>
    <row r="3075" spans="2:8">
      <c r="B3075" s="293">
        <v>41156</v>
      </c>
      <c r="C3075" s="311" t="s">
        <v>3599</v>
      </c>
      <c r="D3075" s="311" t="s">
        <v>3179</v>
      </c>
      <c r="E3075" s="311" t="s">
        <v>3596</v>
      </c>
      <c r="F3075" s="311" t="s">
        <v>6182</v>
      </c>
      <c r="G3075" s="311">
        <v>3008527</v>
      </c>
      <c r="H3075" s="311" t="s">
        <v>85</v>
      </c>
    </row>
    <row r="3076" spans="2:8">
      <c r="B3076" s="293">
        <v>41155</v>
      </c>
      <c r="C3076" s="311" t="s">
        <v>6161</v>
      </c>
      <c r="D3076" s="311" t="s">
        <v>5167</v>
      </c>
      <c r="E3076" s="311" t="s">
        <v>5093</v>
      </c>
      <c r="F3076" s="311" t="s">
        <v>3396</v>
      </c>
      <c r="G3076" s="311">
        <v>1466667</v>
      </c>
      <c r="H3076" s="311" t="s">
        <v>85</v>
      </c>
    </row>
    <row r="3077" spans="2:8">
      <c r="B3077" s="293">
        <v>41152</v>
      </c>
      <c r="C3077" s="311" t="s">
        <v>6178</v>
      </c>
      <c r="D3077" s="311" t="s">
        <v>6183</v>
      </c>
      <c r="E3077" s="311" t="s">
        <v>4381</v>
      </c>
      <c r="F3077" s="311" t="s">
        <v>3204</v>
      </c>
      <c r="G3077" s="311">
        <v>2548046</v>
      </c>
      <c r="H3077" s="311" t="s">
        <v>85</v>
      </c>
    </row>
    <row r="3078" spans="2:8">
      <c r="B3078" s="293">
        <v>41151</v>
      </c>
      <c r="C3078" s="311" t="s">
        <v>5071</v>
      </c>
      <c r="D3078" s="311" t="s">
        <v>5100</v>
      </c>
      <c r="E3078" s="311" t="s">
        <v>3886</v>
      </c>
      <c r="F3078" s="311" t="s">
        <v>6171</v>
      </c>
      <c r="G3078" s="311">
        <v>4716608</v>
      </c>
      <c r="H3078" s="311" t="s">
        <v>85</v>
      </c>
    </row>
    <row r="3079" spans="2:8">
      <c r="B3079" s="293">
        <v>41150</v>
      </c>
      <c r="C3079" s="311" t="s">
        <v>3931</v>
      </c>
      <c r="D3079" s="311" t="s">
        <v>3931</v>
      </c>
      <c r="E3079" s="311" t="s">
        <v>3895</v>
      </c>
      <c r="F3079" s="311" t="s">
        <v>3171</v>
      </c>
      <c r="G3079" s="311">
        <v>1544942</v>
      </c>
      <c r="H3079" s="311" t="s">
        <v>85</v>
      </c>
    </row>
    <row r="3080" spans="2:8">
      <c r="B3080" s="293">
        <v>41149</v>
      </c>
      <c r="C3080" s="311" t="s">
        <v>5629</v>
      </c>
      <c r="D3080" s="311" t="s">
        <v>5799</v>
      </c>
      <c r="E3080" s="311" t="s">
        <v>3894</v>
      </c>
      <c r="F3080" s="311" t="s">
        <v>5627</v>
      </c>
      <c r="G3080" s="311">
        <v>1425577</v>
      </c>
      <c r="H3080" s="311" t="s">
        <v>85</v>
      </c>
    </row>
    <row r="3081" spans="2:8">
      <c r="B3081" s="293">
        <v>41148</v>
      </c>
      <c r="C3081" s="311" t="s">
        <v>5084</v>
      </c>
      <c r="D3081" s="311" t="s">
        <v>4295</v>
      </c>
      <c r="E3081" s="311" t="s">
        <v>6176</v>
      </c>
      <c r="F3081" s="311" t="s">
        <v>5079</v>
      </c>
      <c r="G3081" s="311">
        <v>1386114</v>
      </c>
      <c r="H3081" s="311" t="s">
        <v>85</v>
      </c>
    </row>
    <row r="3082" spans="2:8">
      <c r="B3082" s="293">
        <v>41145</v>
      </c>
      <c r="C3082" s="311" t="s">
        <v>6175</v>
      </c>
      <c r="D3082" s="311" t="s">
        <v>5071</v>
      </c>
      <c r="E3082" s="311" t="s">
        <v>5163</v>
      </c>
      <c r="F3082" s="311" t="s">
        <v>5050</v>
      </c>
      <c r="G3082" s="311">
        <v>2305279</v>
      </c>
      <c r="H3082" s="311" t="s">
        <v>85</v>
      </c>
    </row>
    <row r="3083" spans="2:8">
      <c r="B3083" s="293">
        <v>41144</v>
      </c>
      <c r="C3083" s="311" t="s">
        <v>3887</v>
      </c>
      <c r="D3083" s="311" t="s">
        <v>4030</v>
      </c>
      <c r="E3083" s="311" t="s">
        <v>6175</v>
      </c>
      <c r="F3083" s="311" t="s">
        <v>3406</v>
      </c>
      <c r="G3083" s="311">
        <v>1564212</v>
      </c>
      <c r="H3083" s="311" t="s">
        <v>85</v>
      </c>
    </row>
    <row r="3084" spans="2:8">
      <c r="B3084" s="293">
        <v>41143</v>
      </c>
      <c r="C3084" s="311" t="s">
        <v>4404</v>
      </c>
      <c r="D3084" s="311" t="s">
        <v>6184</v>
      </c>
      <c r="E3084" s="311" t="s">
        <v>5599</v>
      </c>
      <c r="F3084" s="311" t="s">
        <v>4396</v>
      </c>
      <c r="G3084" s="311">
        <v>1054640</v>
      </c>
      <c r="H3084" s="311" t="s">
        <v>85</v>
      </c>
    </row>
    <row r="3085" spans="2:8">
      <c r="B3085" s="293">
        <v>41142</v>
      </c>
      <c r="C3085" s="311" t="s">
        <v>3599</v>
      </c>
      <c r="D3085" s="311" t="s">
        <v>3982</v>
      </c>
      <c r="E3085" s="311" t="s">
        <v>3599</v>
      </c>
      <c r="F3085" s="311" t="s">
        <v>3919</v>
      </c>
      <c r="G3085" s="311">
        <v>1429356</v>
      </c>
      <c r="H3085" s="311" t="s">
        <v>85</v>
      </c>
    </row>
    <row r="3086" spans="2:8">
      <c r="B3086" s="293">
        <v>41138</v>
      </c>
      <c r="C3086" s="311" t="s">
        <v>6185</v>
      </c>
      <c r="D3086" s="311" t="s">
        <v>5167</v>
      </c>
      <c r="E3086" s="311" t="s">
        <v>6176</v>
      </c>
      <c r="F3086" s="311" t="s">
        <v>3204</v>
      </c>
      <c r="G3086" s="311">
        <v>2073260</v>
      </c>
      <c r="H3086" s="311" t="s">
        <v>85</v>
      </c>
    </row>
    <row r="3087" spans="2:8">
      <c r="B3087" s="293">
        <v>41137</v>
      </c>
      <c r="C3087" s="311" t="s">
        <v>4403</v>
      </c>
      <c r="D3087" s="311" t="s">
        <v>5103</v>
      </c>
      <c r="E3087" s="311" t="s">
        <v>6163</v>
      </c>
      <c r="F3087" s="311" t="s">
        <v>6178</v>
      </c>
      <c r="G3087" s="311">
        <v>2729293</v>
      </c>
      <c r="H3087" s="311" t="s">
        <v>85</v>
      </c>
    </row>
    <row r="3088" spans="2:8">
      <c r="B3088" s="293">
        <v>41135</v>
      </c>
      <c r="C3088" s="311" t="s">
        <v>5051</v>
      </c>
      <c r="D3088" s="311" t="s">
        <v>3275</v>
      </c>
      <c r="E3088" s="311" t="s">
        <v>6175</v>
      </c>
      <c r="F3088" s="311" t="s">
        <v>6186</v>
      </c>
      <c r="G3088" s="311">
        <v>2061458</v>
      </c>
      <c r="H3088" s="311" t="s">
        <v>85</v>
      </c>
    </row>
    <row r="3089" spans="2:8">
      <c r="B3089" s="293">
        <v>41134</v>
      </c>
      <c r="C3089" s="311" t="s">
        <v>3183</v>
      </c>
      <c r="D3089" s="311" t="s">
        <v>5072</v>
      </c>
      <c r="E3089" s="311" t="s">
        <v>5808</v>
      </c>
      <c r="F3089" s="311" t="s">
        <v>3234</v>
      </c>
      <c r="G3089" s="311">
        <v>1285842</v>
      </c>
      <c r="H3089" s="311" t="s">
        <v>85</v>
      </c>
    </row>
    <row r="3090" spans="2:8">
      <c r="B3090" s="293">
        <v>41131</v>
      </c>
      <c r="C3090" s="311" t="s">
        <v>6154</v>
      </c>
      <c r="D3090" s="311" t="s">
        <v>4401</v>
      </c>
      <c r="E3090" s="311" t="s">
        <v>3894</v>
      </c>
      <c r="F3090" s="311" t="s">
        <v>3183</v>
      </c>
      <c r="G3090" s="311">
        <v>3726680</v>
      </c>
      <c r="H3090" s="311" t="s">
        <v>85</v>
      </c>
    </row>
    <row r="3091" spans="2:8">
      <c r="B3091" s="293">
        <v>41130</v>
      </c>
      <c r="C3091" s="311" t="s">
        <v>4321</v>
      </c>
      <c r="D3091" s="311" t="s">
        <v>3406</v>
      </c>
      <c r="E3091" s="311" t="s">
        <v>6161</v>
      </c>
      <c r="F3091" s="311" t="s">
        <v>6187</v>
      </c>
      <c r="G3091" s="311">
        <v>2002569</v>
      </c>
      <c r="H3091" s="311" t="s">
        <v>85</v>
      </c>
    </row>
    <row r="3092" spans="2:8">
      <c r="B3092" s="293">
        <v>41129</v>
      </c>
      <c r="C3092" s="311" t="s">
        <v>5800</v>
      </c>
      <c r="D3092" s="311" t="s">
        <v>6188</v>
      </c>
      <c r="E3092" s="311" t="s">
        <v>4290</v>
      </c>
      <c r="F3092" s="311" t="s">
        <v>6161</v>
      </c>
      <c r="G3092" s="311">
        <v>3725376</v>
      </c>
      <c r="H3092" s="311" t="s">
        <v>85</v>
      </c>
    </row>
    <row r="3093" spans="2:8">
      <c r="B3093" s="293">
        <v>41128</v>
      </c>
      <c r="C3093" s="311" t="s">
        <v>3281</v>
      </c>
      <c r="D3093" s="311" t="s">
        <v>3597</v>
      </c>
      <c r="E3093" s="311" t="s">
        <v>3193</v>
      </c>
      <c r="F3093" s="311" t="s">
        <v>4313</v>
      </c>
      <c r="G3093" s="311">
        <v>2661046</v>
      </c>
      <c r="H3093" s="311" t="s">
        <v>85</v>
      </c>
    </row>
    <row r="3094" spans="2:8">
      <c r="B3094" s="293">
        <v>41127</v>
      </c>
      <c r="C3094" s="311" t="s">
        <v>5087</v>
      </c>
      <c r="D3094" s="311" t="s">
        <v>5165</v>
      </c>
      <c r="E3094" s="311" t="s">
        <v>3209</v>
      </c>
      <c r="F3094" s="311" t="s">
        <v>3191</v>
      </c>
      <c r="G3094" s="311">
        <v>2442314</v>
      </c>
      <c r="H3094" s="311" t="s">
        <v>85</v>
      </c>
    </row>
    <row r="3095" spans="2:8">
      <c r="B3095" s="293">
        <v>41124</v>
      </c>
      <c r="C3095" s="311" t="s">
        <v>3196</v>
      </c>
      <c r="D3095" s="311" t="s">
        <v>5145</v>
      </c>
      <c r="E3095" s="311" t="s">
        <v>5637</v>
      </c>
      <c r="F3095" s="311" t="s">
        <v>5600</v>
      </c>
      <c r="G3095" s="311">
        <v>7677819</v>
      </c>
      <c r="H3095" s="311" t="s">
        <v>85</v>
      </c>
    </row>
    <row r="3096" spans="2:8">
      <c r="B3096" s="293">
        <v>41123</v>
      </c>
      <c r="C3096" s="311" t="s">
        <v>6189</v>
      </c>
      <c r="D3096" s="311" t="s">
        <v>6190</v>
      </c>
      <c r="E3096" s="311" t="s">
        <v>5747</v>
      </c>
      <c r="F3096" s="311" t="s">
        <v>6191</v>
      </c>
      <c r="G3096" s="311">
        <v>9671479</v>
      </c>
      <c r="H3096" s="311" t="s">
        <v>85</v>
      </c>
    </row>
    <row r="3097" spans="2:8">
      <c r="B3097" s="293">
        <v>41122</v>
      </c>
      <c r="C3097" s="311" t="s">
        <v>5214</v>
      </c>
      <c r="D3097" s="311" t="s">
        <v>6192</v>
      </c>
      <c r="E3097" s="311" t="s">
        <v>5644</v>
      </c>
      <c r="F3097" s="311" t="s">
        <v>6193</v>
      </c>
      <c r="G3097" s="311">
        <v>2556146</v>
      </c>
      <c r="H3097" s="311" t="s">
        <v>85</v>
      </c>
    </row>
    <row r="3098" spans="2:8">
      <c r="B3098" s="293">
        <v>41121</v>
      </c>
      <c r="C3098" s="311" t="s">
        <v>3292</v>
      </c>
      <c r="D3098" s="311" t="s">
        <v>6192</v>
      </c>
      <c r="E3098" s="311" t="s">
        <v>6100</v>
      </c>
      <c r="F3098" s="311" t="s">
        <v>5224</v>
      </c>
      <c r="G3098" s="311">
        <v>2175207</v>
      </c>
      <c r="H3098" s="311" t="s">
        <v>85</v>
      </c>
    </row>
    <row r="3099" spans="2:8">
      <c r="B3099" s="293">
        <v>41120</v>
      </c>
      <c r="C3099" s="311" t="s">
        <v>5654</v>
      </c>
      <c r="D3099" s="311" t="s">
        <v>5246</v>
      </c>
      <c r="E3099" s="311" t="s">
        <v>5654</v>
      </c>
      <c r="F3099" s="311" t="s">
        <v>5240</v>
      </c>
      <c r="G3099" s="311">
        <v>1524061</v>
      </c>
      <c r="H3099" s="311" t="s">
        <v>85</v>
      </c>
    </row>
    <row r="3100" spans="2:8">
      <c r="B3100" s="293">
        <v>41117</v>
      </c>
      <c r="C3100" s="311" t="s">
        <v>6022</v>
      </c>
      <c r="D3100" s="311" t="s">
        <v>5200</v>
      </c>
      <c r="E3100" s="311" t="s">
        <v>5662</v>
      </c>
      <c r="F3100" s="311" t="s">
        <v>6075</v>
      </c>
      <c r="G3100" s="311">
        <v>1630782</v>
      </c>
      <c r="H3100" s="311" t="s">
        <v>85</v>
      </c>
    </row>
    <row r="3101" spans="2:8">
      <c r="B3101" s="293">
        <v>41116</v>
      </c>
      <c r="C3101" s="311" t="s">
        <v>3427</v>
      </c>
      <c r="D3101" s="311" t="s">
        <v>3574</v>
      </c>
      <c r="E3101" s="311" t="s">
        <v>6194</v>
      </c>
      <c r="F3101" s="311" t="s">
        <v>5568</v>
      </c>
      <c r="G3101" s="311">
        <v>3489912</v>
      </c>
      <c r="H3101" s="311" t="s">
        <v>85</v>
      </c>
    </row>
    <row r="3102" spans="2:8">
      <c r="B3102" s="293">
        <v>41115</v>
      </c>
      <c r="C3102" s="311" t="s">
        <v>5662</v>
      </c>
      <c r="D3102" s="311" t="s">
        <v>3608</v>
      </c>
      <c r="E3102" s="311" t="s">
        <v>6195</v>
      </c>
      <c r="F3102" s="311" t="s">
        <v>3784</v>
      </c>
      <c r="G3102" s="311">
        <v>4835923</v>
      </c>
      <c r="H3102" s="311" t="s">
        <v>85</v>
      </c>
    </row>
    <row r="3103" spans="2:8">
      <c r="B3103" s="293">
        <v>41114</v>
      </c>
      <c r="C3103" s="311" t="s">
        <v>5363</v>
      </c>
      <c r="D3103" s="311" t="s">
        <v>5236</v>
      </c>
      <c r="E3103" s="311" t="s">
        <v>5251</v>
      </c>
      <c r="F3103" s="311" t="s">
        <v>6084</v>
      </c>
      <c r="G3103" s="311">
        <v>2062909</v>
      </c>
      <c r="H3103" s="311" t="s">
        <v>85</v>
      </c>
    </row>
    <row r="3104" spans="2:8">
      <c r="B3104" s="293">
        <v>41113</v>
      </c>
      <c r="C3104" s="311" t="s">
        <v>6196</v>
      </c>
      <c r="D3104" s="311" t="s">
        <v>6197</v>
      </c>
      <c r="E3104" s="311" t="s">
        <v>3574</v>
      </c>
      <c r="F3104" s="311" t="s">
        <v>6145</v>
      </c>
      <c r="G3104" s="311">
        <v>6156342</v>
      </c>
      <c r="H3104" s="311" t="s">
        <v>85</v>
      </c>
    </row>
    <row r="3105" spans="2:8">
      <c r="B3105" s="293">
        <v>41110</v>
      </c>
      <c r="C3105" s="311" t="s">
        <v>5686</v>
      </c>
      <c r="D3105" s="311" t="s">
        <v>5237</v>
      </c>
      <c r="E3105" s="311" t="s">
        <v>6196</v>
      </c>
      <c r="F3105" s="311" t="s">
        <v>6197</v>
      </c>
      <c r="G3105" s="311">
        <v>1009934</v>
      </c>
      <c r="H3105" s="311" t="s">
        <v>85</v>
      </c>
    </row>
    <row r="3106" spans="2:8">
      <c r="B3106" s="293">
        <v>41109</v>
      </c>
      <c r="C3106" s="311" t="s">
        <v>3854</v>
      </c>
      <c r="D3106" s="311" t="s">
        <v>5763</v>
      </c>
      <c r="E3106" s="311" t="s">
        <v>3891</v>
      </c>
      <c r="F3106" s="311" t="s">
        <v>6198</v>
      </c>
      <c r="G3106" s="311">
        <v>6217933</v>
      </c>
      <c r="H3106" s="311" t="s">
        <v>85</v>
      </c>
    </row>
    <row r="3107" spans="2:8">
      <c r="B3107" s="293">
        <v>41108</v>
      </c>
      <c r="C3107" s="311" t="s">
        <v>5768</v>
      </c>
      <c r="D3107" s="311" t="s">
        <v>5638</v>
      </c>
      <c r="E3107" s="311" t="s">
        <v>5366</v>
      </c>
      <c r="F3107" s="311" t="s">
        <v>5214</v>
      </c>
      <c r="G3107" s="311">
        <v>1656078</v>
      </c>
      <c r="H3107" s="311" t="s">
        <v>85</v>
      </c>
    </row>
    <row r="3108" spans="2:8">
      <c r="B3108" s="293">
        <v>41107</v>
      </c>
      <c r="C3108" s="311" t="s">
        <v>5720</v>
      </c>
      <c r="D3108" s="311" t="s">
        <v>6199</v>
      </c>
      <c r="E3108" s="311" t="s">
        <v>6200</v>
      </c>
      <c r="F3108" s="311" t="s">
        <v>5215</v>
      </c>
      <c r="G3108" s="311">
        <v>1894132</v>
      </c>
      <c r="H3108" s="311" t="s">
        <v>85</v>
      </c>
    </row>
    <row r="3109" spans="2:8">
      <c r="B3109" s="293">
        <v>41106</v>
      </c>
      <c r="C3109" s="311" t="s">
        <v>3384</v>
      </c>
      <c r="D3109" s="311" t="s">
        <v>5243</v>
      </c>
      <c r="E3109" s="311" t="s">
        <v>6098</v>
      </c>
      <c r="F3109" s="311" t="s">
        <v>3384</v>
      </c>
      <c r="G3109" s="311">
        <v>1446993</v>
      </c>
      <c r="H3109" s="311" t="s">
        <v>85</v>
      </c>
    </row>
    <row r="3110" spans="2:8">
      <c r="B3110" s="293">
        <v>41103</v>
      </c>
      <c r="C3110" s="311" t="s">
        <v>5610</v>
      </c>
      <c r="D3110" s="311" t="s">
        <v>5602</v>
      </c>
      <c r="E3110" s="311" t="s">
        <v>5638</v>
      </c>
      <c r="F3110" s="311" t="s">
        <v>5184</v>
      </c>
      <c r="G3110" s="311">
        <v>996847</v>
      </c>
      <c r="H3110" s="311" t="s">
        <v>85</v>
      </c>
    </row>
    <row r="3111" spans="2:8">
      <c r="B3111" s="293">
        <v>41102</v>
      </c>
      <c r="C3111" s="311" t="s">
        <v>6201</v>
      </c>
      <c r="D3111" s="311" t="s">
        <v>6107</v>
      </c>
      <c r="E3111" s="311" t="s">
        <v>5224</v>
      </c>
      <c r="F3111" s="311" t="s">
        <v>6202</v>
      </c>
      <c r="G3111" s="311">
        <v>2101722</v>
      </c>
      <c r="H3111" s="311" t="s">
        <v>85</v>
      </c>
    </row>
    <row r="3112" spans="2:8">
      <c r="B3112" s="293">
        <v>41101</v>
      </c>
      <c r="C3112" s="311" t="s">
        <v>5605</v>
      </c>
      <c r="D3112" s="311" t="s">
        <v>6203</v>
      </c>
      <c r="E3112" s="311" t="s">
        <v>5605</v>
      </c>
      <c r="F3112" s="311" t="s">
        <v>6199</v>
      </c>
      <c r="G3112" s="311">
        <v>2470233</v>
      </c>
      <c r="H3112" s="311" t="s">
        <v>85</v>
      </c>
    </row>
    <row r="3113" spans="2:8">
      <c r="B3113" s="293">
        <v>41100</v>
      </c>
      <c r="C3113" s="311" t="s">
        <v>3594</v>
      </c>
      <c r="D3113" s="311" t="s">
        <v>5716</v>
      </c>
      <c r="E3113" s="311" t="s">
        <v>6193</v>
      </c>
      <c r="F3113" s="311" t="s">
        <v>5764</v>
      </c>
      <c r="G3113" s="311">
        <v>1582414</v>
      </c>
      <c r="H3113" s="311" t="s">
        <v>85</v>
      </c>
    </row>
    <row r="3114" spans="2:8">
      <c r="B3114" s="293">
        <v>41099</v>
      </c>
      <c r="C3114" s="311" t="s">
        <v>5610</v>
      </c>
      <c r="D3114" s="311" t="s">
        <v>5765</v>
      </c>
      <c r="E3114" s="311" t="s">
        <v>6193</v>
      </c>
      <c r="F3114" s="311" t="s">
        <v>6014</v>
      </c>
      <c r="G3114" s="311">
        <v>1666530</v>
      </c>
      <c r="H3114" s="311" t="s">
        <v>85</v>
      </c>
    </row>
    <row r="3115" spans="2:8">
      <c r="B3115" s="293">
        <v>41096</v>
      </c>
      <c r="C3115" s="311" t="s">
        <v>6204</v>
      </c>
      <c r="D3115" s="311" t="s">
        <v>5222</v>
      </c>
      <c r="E3115" s="311" t="s">
        <v>3345</v>
      </c>
      <c r="F3115" s="311" t="s">
        <v>5767</v>
      </c>
      <c r="G3115" s="311">
        <v>732764</v>
      </c>
      <c r="H3115" s="311" t="s">
        <v>85</v>
      </c>
    </row>
    <row r="3116" spans="2:8">
      <c r="B3116" s="293">
        <v>41095</v>
      </c>
      <c r="C3116" s="311" t="s">
        <v>3352</v>
      </c>
      <c r="D3116" s="311" t="s">
        <v>5581</v>
      </c>
      <c r="E3116" s="311" t="s">
        <v>6192</v>
      </c>
      <c r="F3116" s="311" t="s">
        <v>6205</v>
      </c>
      <c r="G3116" s="311">
        <v>1726928</v>
      </c>
      <c r="H3116" s="311" t="s">
        <v>85</v>
      </c>
    </row>
    <row r="3117" spans="2:8">
      <c r="B3117" s="293">
        <v>41094</v>
      </c>
      <c r="C3117" s="311" t="s">
        <v>5182</v>
      </c>
      <c r="D3117" s="311" t="s">
        <v>6206</v>
      </c>
      <c r="E3117" s="311" t="s">
        <v>6207</v>
      </c>
      <c r="F3117" s="311" t="s">
        <v>3358</v>
      </c>
      <c r="G3117" s="311">
        <v>1878697</v>
      </c>
      <c r="H3117" s="311" t="s">
        <v>85</v>
      </c>
    </row>
    <row r="3118" spans="2:8">
      <c r="B3118" s="293">
        <v>41093</v>
      </c>
      <c r="C3118" s="311" t="s">
        <v>6208</v>
      </c>
      <c r="D3118" s="311" t="s">
        <v>3308</v>
      </c>
      <c r="E3118" s="311" t="s">
        <v>6192</v>
      </c>
      <c r="F3118" s="311" t="s">
        <v>3299</v>
      </c>
      <c r="G3118" s="311">
        <v>2126170</v>
      </c>
      <c r="H3118" s="311" t="s">
        <v>85</v>
      </c>
    </row>
    <row r="3119" spans="2:8">
      <c r="B3119" s="293">
        <v>41092</v>
      </c>
      <c r="C3119" s="311" t="s">
        <v>5769</v>
      </c>
      <c r="D3119" s="311" t="s">
        <v>6206</v>
      </c>
      <c r="E3119" s="311" t="s">
        <v>5610</v>
      </c>
      <c r="F3119" s="311" t="s">
        <v>5182</v>
      </c>
      <c r="G3119" s="311">
        <v>1479196</v>
      </c>
      <c r="H3119" s="311" t="s">
        <v>85</v>
      </c>
    </row>
    <row r="3120" spans="2:8">
      <c r="B3120" s="293">
        <v>41089</v>
      </c>
      <c r="C3120" s="311" t="s">
        <v>5713</v>
      </c>
      <c r="D3120" s="311" t="s">
        <v>5995</v>
      </c>
      <c r="E3120" s="311" t="s">
        <v>5722</v>
      </c>
      <c r="F3120" s="311" t="s">
        <v>5720</v>
      </c>
      <c r="G3120" s="311">
        <v>3074715</v>
      </c>
      <c r="H3120" s="311" t="s">
        <v>85</v>
      </c>
    </row>
    <row r="3121" spans="2:8">
      <c r="B3121" s="293">
        <v>41088</v>
      </c>
      <c r="C3121" s="311" t="s">
        <v>3373</v>
      </c>
      <c r="D3121" s="311" t="s">
        <v>6098</v>
      </c>
      <c r="E3121" s="311" t="s">
        <v>5356</v>
      </c>
      <c r="F3121" s="311" t="s">
        <v>6189</v>
      </c>
      <c r="G3121" s="311">
        <v>4530069</v>
      </c>
      <c r="H3121" s="311" t="s">
        <v>85</v>
      </c>
    </row>
    <row r="3122" spans="2:8">
      <c r="B3122" s="293">
        <v>41087</v>
      </c>
      <c r="C3122" s="311" t="s">
        <v>5569</v>
      </c>
      <c r="D3122" s="311" t="s">
        <v>5245</v>
      </c>
      <c r="E3122" s="311" t="s">
        <v>6021</v>
      </c>
      <c r="F3122" s="311" t="s">
        <v>3341</v>
      </c>
      <c r="G3122" s="311">
        <v>1903099</v>
      </c>
      <c r="H3122" s="311" t="s">
        <v>85</v>
      </c>
    </row>
    <row r="3123" spans="2:8">
      <c r="B3123" s="293">
        <v>41086</v>
      </c>
      <c r="C3123" s="311" t="s">
        <v>5250</v>
      </c>
      <c r="D3123" s="311" t="s">
        <v>6209</v>
      </c>
      <c r="E3123" s="311" t="s">
        <v>5675</v>
      </c>
      <c r="F3123" s="311" t="s">
        <v>5567</v>
      </c>
      <c r="G3123" s="311">
        <v>2233992</v>
      </c>
      <c r="H3123" s="311" t="s">
        <v>85</v>
      </c>
    </row>
    <row r="3124" spans="2:8">
      <c r="B3124" s="293">
        <v>41085</v>
      </c>
      <c r="C3124" s="311" t="s">
        <v>3433</v>
      </c>
      <c r="D3124" s="311" t="s">
        <v>6210</v>
      </c>
      <c r="E3124" s="311" t="s">
        <v>5253</v>
      </c>
      <c r="F3124" s="311" t="s">
        <v>6022</v>
      </c>
      <c r="G3124" s="311">
        <v>3171616</v>
      </c>
      <c r="H3124" s="311" t="s">
        <v>85</v>
      </c>
    </row>
    <row r="3125" spans="2:8">
      <c r="B3125" s="293">
        <v>41082</v>
      </c>
      <c r="C3125" s="311" t="s">
        <v>5532</v>
      </c>
      <c r="D3125" s="311" t="s">
        <v>6105</v>
      </c>
      <c r="E3125" s="311" t="s">
        <v>3436</v>
      </c>
      <c r="F3125" s="311" t="s">
        <v>5662</v>
      </c>
      <c r="G3125" s="311">
        <v>2769422</v>
      </c>
      <c r="H3125" s="311" t="s">
        <v>85</v>
      </c>
    </row>
    <row r="3126" spans="2:8">
      <c r="B3126" s="293">
        <v>41081</v>
      </c>
      <c r="C3126" s="311" t="s">
        <v>3741</v>
      </c>
      <c r="D3126" s="311" t="s">
        <v>5673</v>
      </c>
      <c r="E3126" s="311" t="s">
        <v>5749</v>
      </c>
      <c r="F3126" s="311" t="s">
        <v>5207</v>
      </c>
      <c r="G3126" s="311">
        <v>1689506</v>
      </c>
      <c r="H3126" s="311" t="s">
        <v>85</v>
      </c>
    </row>
    <row r="3127" spans="2:8">
      <c r="B3127" s="293">
        <v>41080</v>
      </c>
      <c r="C3127" s="311" t="s">
        <v>5519</v>
      </c>
      <c r="D3127" s="311" t="s">
        <v>5216</v>
      </c>
      <c r="E3127" s="311" t="s">
        <v>3728</v>
      </c>
      <c r="F3127" s="311" t="s">
        <v>3436</v>
      </c>
      <c r="G3127" s="311">
        <v>2631464</v>
      </c>
      <c r="H3127" s="311" t="s">
        <v>85</v>
      </c>
    </row>
    <row r="3128" spans="2:8">
      <c r="B3128" s="293">
        <v>41079</v>
      </c>
      <c r="C3128" s="311" t="s">
        <v>5419</v>
      </c>
      <c r="D3128" s="311" t="s">
        <v>5568</v>
      </c>
      <c r="E3128" s="311" t="s">
        <v>5538</v>
      </c>
      <c r="F3128" s="311" t="s">
        <v>6000</v>
      </c>
      <c r="G3128" s="311">
        <v>3410185</v>
      </c>
      <c r="H3128" s="311" t="s">
        <v>85</v>
      </c>
    </row>
    <row r="3129" spans="2:8">
      <c r="B3129" s="293">
        <v>41078</v>
      </c>
      <c r="C3129" s="311" t="s">
        <v>6036</v>
      </c>
      <c r="D3129" s="311" t="s">
        <v>3574</v>
      </c>
      <c r="E3129" s="311" t="s">
        <v>3732</v>
      </c>
      <c r="F3129" s="311" t="s">
        <v>5385</v>
      </c>
      <c r="G3129" s="311">
        <v>1941970</v>
      </c>
      <c r="H3129" s="311" t="s">
        <v>85</v>
      </c>
    </row>
    <row r="3130" spans="2:8">
      <c r="B3130" s="293">
        <v>41075</v>
      </c>
      <c r="C3130" s="311" t="s">
        <v>5549</v>
      </c>
      <c r="D3130" s="311" t="s">
        <v>5207</v>
      </c>
      <c r="E3130" s="311" t="s">
        <v>3575</v>
      </c>
      <c r="F3130" s="311" t="s">
        <v>3573</v>
      </c>
      <c r="G3130" s="311">
        <v>3417586</v>
      </c>
      <c r="H3130" s="311" t="s">
        <v>85</v>
      </c>
    </row>
    <row r="3131" spans="2:8">
      <c r="B3131" s="293">
        <v>41074</v>
      </c>
      <c r="C3131" s="311" t="s">
        <v>5555</v>
      </c>
      <c r="D3131" s="311" t="s">
        <v>5377</v>
      </c>
      <c r="E3131" s="311" t="s">
        <v>6076</v>
      </c>
      <c r="F3131" s="311" t="s">
        <v>3570</v>
      </c>
      <c r="G3131" s="311">
        <v>4732070</v>
      </c>
      <c r="H3131" s="311" t="s">
        <v>85</v>
      </c>
    </row>
    <row r="3132" spans="2:8">
      <c r="B3132" s="293">
        <v>41073</v>
      </c>
      <c r="C3132" s="311" t="s">
        <v>6193</v>
      </c>
      <c r="D3132" s="311" t="s">
        <v>5573</v>
      </c>
      <c r="E3132" s="311" t="s">
        <v>3338</v>
      </c>
      <c r="F3132" s="311" t="s">
        <v>5212</v>
      </c>
      <c r="G3132" s="311">
        <v>1654306</v>
      </c>
      <c r="H3132" s="311" t="s">
        <v>85</v>
      </c>
    </row>
    <row r="3133" spans="2:8">
      <c r="B3133" s="293">
        <v>41072</v>
      </c>
      <c r="C3133" s="311" t="s">
        <v>6127</v>
      </c>
      <c r="D3133" s="311" t="s">
        <v>6207</v>
      </c>
      <c r="E3133" s="311" t="s">
        <v>5710</v>
      </c>
      <c r="F3133" s="311" t="s">
        <v>5368</v>
      </c>
      <c r="G3133" s="311">
        <v>1974784</v>
      </c>
      <c r="H3133" s="311" t="s">
        <v>85</v>
      </c>
    </row>
    <row r="3134" spans="2:8">
      <c r="B3134" s="293">
        <v>41071</v>
      </c>
      <c r="C3134" s="311" t="s">
        <v>6211</v>
      </c>
      <c r="D3134" s="311" t="s">
        <v>3384</v>
      </c>
      <c r="E3134" s="311" t="s">
        <v>6009</v>
      </c>
      <c r="F3134" s="311" t="s">
        <v>3341</v>
      </c>
      <c r="G3134" s="311">
        <v>1621137</v>
      </c>
      <c r="H3134" s="311" t="s">
        <v>85</v>
      </c>
    </row>
    <row r="3135" spans="2:8">
      <c r="B3135" s="293">
        <v>41068</v>
      </c>
      <c r="C3135" s="311" t="s">
        <v>5330</v>
      </c>
      <c r="D3135" s="311" t="s">
        <v>6200</v>
      </c>
      <c r="E3135" s="311" t="s">
        <v>6022</v>
      </c>
      <c r="F3135" s="311" t="s">
        <v>3373</v>
      </c>
      <c r="G3135" s="311">
        <v>2060884</v>
      </c>
      <c r="H3135" s="311" t="s">
        <v>85</v>
      </c>
    </row>
    <row r="3136" spans="2:8">
      <c r="B3136" s="293">
        <v>41067</v>
      </c>
      <c r="C3136" s="311" t="s">
        <v>3337</v>
      </c>
      <c r="D3136" s="311" t="s">
        <v>6198</v>
      </c>
      <c r="E3136" s="311" t="s">
        <v>6004</v>
      </c>
      <c r="F3136" s="311" t="s">
        <v>6097</v>
      </c>
      <c r="G3136" s="311">
        <v>3421950</v>
      </c>
      <c r="H3136" s="311" t="s">
        <v>85</v>
      </c>
    </row>
    <row r="3137" spans="2:8">
      <c r="B3137" s="293">
        <v>41066</v>
      </c>
      <c r="C3137" s="311" t="s">
        <v>5397</v>
      </c>
      <c r="D3137" s="311" t="s">
        <v>5659</v>
      </c>
      <c r="E3137" s="311" t="s">
        <v>5397</v>
      </c>
      <c r="F3137" s="311" t="s">
        <v>5708</v>
      </c>
      <c r="G3137" s="311">
        <v>3583874</v>
      </c>
      <c r="H3137" s="311" t="s">
        <v>85</v>
      </c>
    </row>
    <row r="3138" spans="2:8">
      <c r="B3138" s="293">
        <v>41065</v>
      </c>
      <c r="C3138" s="311" t="s">
        <v>3722</v>
      </c>
      <c r="D3138" s="311" t="s">
        <v>5397</v>
      </c>
      <c r="E3138" s="311" t="s">
        <v>3722</v>
      </c>
      <c r="F3138" s="311" t="s">
        <v>5742</v>
      </c>
      <c r="G3138" s="311">
        <v>2169592</v>
      </c>
      <c r="H3138" s="311" t="s">
        <v>85</v>
      </c>
    </row>
    <row r="3139" spans="2:8">
      <c r="B3139" s="293">
        <v>41064</v>
      </c>
      <c r="C3139" s="311" t="s">
        <v>6212</v>
      </c>
      <c r="D3139" s="311" t="s">
        <v>3442</v>
      </c>
      <c r="E3139" s="311" t="s">
        <v>3725</v>
      </c>
      <c r="F3139" s="311" t="s">
        <v>3722</v>
      </c>
      <c r="G3139" s="311">
        <v>2960720</v>
      </c>
      <c r="H3139" s="311" t="s">
        <v>85</v>
      </c>
    </row>
    <row r="3140" spans="2:8">
      <c r="B3140" s="293">
        <v>41061</v>
      </c>
      <c r="C3140" s="311" t="s">
        <v>5754</v>
      </c>
      <c r="D3140" s="311" t="s">
        <v>6213</v>
      </c>
      <c r="E3140" s="311" t="s">
        <v>5990</v>
      </c>
      <c r="F3140" s="311" t="s">
        <v>5270</v>
      </c>
      <c r="G3140" s="311">
        <v>2183742</v>
      </c>
      <c r="H3140" s="311" t="s">
        <v>85</v>
      </c>
    </row>
    <row r="3141" spans="2:8">
      <c r="B3141" s="293">
        <v>41060</v>
      </c>
      <c r="C3141" s="311" t="s">
        <v>3772</v>
      </c>
      <c r="D3141" s="311" t="s">
        <v>5549</v>
      </c>
      <c r="E3141" s="311" t="s">
        <v>5992</v>
      </c>
      <c r="F3141" s="311" t="s">
        <v>5523</v>
      </c>
      <c r="G3141" s="311">
        <v>4196283</v>
      </c>
      <c r="H3141" s="311" t="s">
        <v>85</v>
      </c>
    </row>
    <row r="3142" spans="2:8">
      <c r="B3142" s="293">
        <v>41059</v>
      </c>
      <c r="C3142" s="311" t="s">
        <v>3323</v>
      </c>
      <c r="D3142" s="311" t="s">
        <v>5413</v>
      </c>
      <c r="E3142" s="311" t="s">
        <v>3323</v>
      </c>
      <c r="F3142" s="311" t="s">
        <v>6039</v>
      </c>
      <c r="G3142" s="311">
        <v>3206365</v>
      </c>
      <c r="H3142" s="311" t="s">
        <v>85</v>
      </c>
    </row>
    <row r="3143" spans="2:8">
      <c r="B3143" s="293">
        <v>41058</v>
      </c>
      <c r="C3143" s="311" t="s">
        <v>5270</v>
      </c>
      <c r="D3143" s="311" t="s">
        <v>5703</v>
      </c>
      <c r="E3143" s="311" t="s">
        <v>3323</v>
      </c>
      <c r="F3143" s="311" t="s">
        <v>5518</v>
      </c>
      <c r="G3143" s="311">
        <v>2030589</v>
      </c>
      <c r="H3143" s="311" t="s">
        <v>85</v>
      </c>
    </row>
    <row r="3144" spans="2:8">
      <c r="B3144" s="293">
        <v>41057</v>
      </c>
      <c r="C3144" s="311" t="s">
        <v>3692</v>
      </c>
      <c r="D3144" s="311" t="s">
        <v>5517</v>
      </c>
      <c r="E3144" s="311" t="s">
        <v>3692</v>
      </c>
      <c r="F3144" s="311" t="s">
        <v>3572</v>
      </c>
      <c r="G3144" s="311">
        <v>1184391</v>
      </c>
      <c r="H3144" s="311" t="s">
        <v>85</v>
      </c>
    </row>
    <row r="3145" spans="2:8">
      <c r="B3145" s="293">
        <v>41054</v>
      </c>
      <c r="C3145" s="311" t="s">
        <v>5981</v>
      </c>
      <c r="D3145" s="311" t="s">
        <v>6214</v>
      </c>
      <c r="E3145" s="311" t="s">
        <v>6215</v>
      </c>
      <c r="F3145" s="311" t="s">
        <v>6216</v>
      </c>
      <c r="G3145" s="311">
        <v>1659200</v>
      </c>
      <c r="H3145" s="311" t="s">
        <v>85</v>
      </c>
    </row>
    <row r="3146" spans="2:8">
      <c r="B3146" s="293">
        <v>41053</v>
      </c>
      <c r="C3146" s="311" t="s">
        <v>3484</v>
      </c>
      <c r="D3146" s="311" t="s">
        <v>5284</v>
      </c>
      <c r="E3146" s="311" t="s">
        <v>3682</v>
      </c>
      <c r="F3146" s="311" t="s">
        <v>5981</v>
      </c>
      <c r="G3146" s="311">
        <v>1496450</v>
      </c>
      <c r="H3146" s="311" t="s">
        <v>85</v>
      </c>
    </row>
    <row r="3147" spans="2:8">
      <c r="B3147" s="293">
        <v>41052</v>
      </c>
      <c r="C3147" s="311" t="s">
        <v>5930</v>
      </c>
      <c r="D3147" s="311" t="s">
        <v>3692</v>
      </c>
      <c r="E3147" s="311" t="s">
        <v>3483</v>
      </c>
      <c r="F3147" s="311" t="s">
        <v>6215</v>
      </c>
      <c r="G3147" s="311">
        <v>2071046</v>
      </c>
      <c r="H3147" s="311" t="s">
        <v>85</v>
      </c>
    </row>
    <row r="3148" spans="2:8">
      <c r="B3148" s="293">
        <v>41051</v>
      </c>
      <c r="C3148" s="311" t="s">
        <v>5541</v>
      </c>
      <c r="D3148" s="311" t="s">
        <v>6039</v>
      </c>
      <c r="E3148" s="311" t="s">
        <v>5324</v>
      </c>
      <c r="F3148" s="311" t="s">
        <v>5991</v>
      </c>
      <c r="G3148" s="311">
        <v>3123459</v>
      </c>
      <c r="H3148" s="311" t="s">
        <v>85</v>
      </c>
    </row>
    <row r="3149" spans="2:8">
      <c r="B3149" s="293">
        <v>41050</v>
      </c>
      <c r="C3149" s="311" t="s">
        <v>6078</v>
      </c>
      <c r="D3149" s="311" t="s">
        <v>3488</v>
      </c>
      <c r="E3149" s="311" t="s">
        <v>3569</v>
      </c>
      <c r="F3149" s="311" t="s">
        <v>5410</v>
      </c>
      <c r="G3149" s="311">
        <v>2252403</v>
      </c>
      <c r="H3149" s="311" t="s">
        <v>85</v>
      </c>
    </row>
    <row r="3150" spans="2:8">
      <c r="B3150" s="293">
        <v>41047</v>
      </c>
      <c r="C3150" s="311" t="s">
        <v>5930</v>
      </c>
      <c r="D3150" s="311" t="s">
        <v>5397</v>
      </c>
      <c r="E3150" s="311" t="s">
        <v>5441</v>
      </c>
      <c r="F3150" s="311" t="s">
        <v>6217</v>
      </c>
      <c r="G3150" s="311">
        <v>3615472</v>
      </c>
      <c r="H3150" s="311" t="s">
        <v>85</v>
      </c>
    </row>
    <row r="3151" spans="2:8">
      <c r="B3151" s="293">
        <v>41046</v>
      </c>
      <c r="C3151" s="311" t="s">
        <v>6215</v>
      </c>
      <c r="D3151" s="311" t="s">
        <v>5261</v>
      </c>
      <c r="E3151" s="311" t="s">
        <v>5930</v>
      </c>
      <c r="F3151" s="311" t="s">
        <v>5981</v>
      </c>
      <c r="G3151" s="311">
        <v>2849098</v>
      </c>
      <c r="H3151" s="311" t="s">
        <v>85</v>
      </c>
    </row>
    <row r="3152" spans="2:8">
      <c r="B3152" s="293">
        <v>41045</v>
      </c>
      <c r="C3152" s="311" t="s">
        <v>5993</v>
      </c>
      <c r="D3152" s="311" t="s">
        <v>6218</v>
      </c>
      <c r="E3152" s="311" t="s">
        <v>6219</v>
      </c>
      <c r="F3152" s="311" t="s">
        <v>6215</v>
      </c>
      <c r="G3152" s="311">
        <v>3723393</v>
      </c>
      <c r="H3152" s="311" t="s">
        <v>85</v>
      </c>
    </row>
    <row r="3153" spans="2:8">
      <c r="B3153" s="293">
        <v>41044</v>
      </c>
      <c r="C3153" s="311" t="s">
        <v>5332</v>
      </c>
      <c r="D3153" s="311" t="s">
        <v>6076</v>
      </c>
      <c r="E3153" s="311" t="s">
        <v>5993</v>
      </c>
      <c r="F3153" s="311" t="s">
        <v>5984</v>
      </c>
      <c r="G3153" s="311">
        <v>3087506</v>
      </c>
      <c r="H3153" s="311" t="s">
        <v>85</v>
      </c>
    </row>
    <row r="3154" spans="2:8">
      <c r="B3154" s="293">
        <v>41043</v>
      </c>
      <c r="C3154" s="311" t="s">
        <v>3697</v>
      </c>
      <c r="D3154" s="311" t="s">
        <v>5744</v>
      </c>
      <c r="E3154" s="311" t="s">
        <v>5332</v>
      </c>
      <c r="F3154" s="311" t="s">
        <v>5397</v>
      </c>
      <c r="G3154" s="311">
        <v>4292473</v>
      </c>
      <c r="H3154" s="311" t="s">
        <v>85</v>
      </c>
    </row>
    <row r="3155" spans="2:8">
      <c r="B3155" s="293">
        <v>41040</v>
      </c>
      <c r="C3155" s="311" t="s">
        <v>6194</v>
      </c>
      <c r="D3155" s="311" t="s">
        <v>3586</v>
      </c>
      <c r="E3155" s="311" t="s">
        <v>3786</v>
      </c>
      <c r="F3155" s="311" t="s">
        <v>3697</v>
      </c>
      <c r="G3155" s="311">
        <v>2377020</v>
      </c>
      <c r="H3155" s="311" t="s">
        <v>85</v>
      </c>
    </row>
    <row r="3156" spans="2:8">
      <c r="B3156" s="293">
        <v>41039</v>
      </c>
      <c r="C3156" s="311" t="s">
        <v>3427</v>
      </c>
      <c r="D3156" s="311" t="s">
        <v>6145</v>
      </c>
      <c r="E3156" s="311" t="s">
        <v>3570</v>
      </c>
      <c r="F3156" s="311" t="s">
        <v>6194</v>
      </c>
      <c r="G3156" s="311">
        <v>3231840</v>
      </c>
      <c r="H3156" s="311" t="s">
        <v>85</v>
      </c>
    </row>
    <row r="3157" spans="2:8">
      <c r="B3157" s="293">
        <v>41038</v>
      </c>
      <c r="C3157" s="311" t="s">
        <v>5660</v>
      </c>
      <c r="D3157" s="311" t="s">
        <v>6104</v>
      </c>
      <c r="E3157" s="311" t="s">
        <v>3573</v>
      </c>
      <c r="F3157" s="311" t="s">
        <v>5253</v>
      </c>
      <c r="G3157" s="311">
        <v>2126929</v>
      </c>
      <c r="H3157" s="311" t="s">
        <v>85</v>
      </c>
    </row>
    <row r="3158" spans="2:8">
      <c r="B3158" s="293">
        <v>41037</v>
      </c>
      <c r="C3158" s="311" t="s">
        <v>5189</v>
      </c>
      <c r="D3158" s="311" t="s">
        <v>5368</v>
      </c>
      <c r="E3158" s="311" t="s">
        <v>6003</v>
      </c>
      <c r="F3158" s="311" t="s">
        <v>6197</v>
      </c>
      <c r="G3158" s="311">
        <v>2709948</v>
      </c>
      <c r="H3158" s="311" t="s">
        <v>85</v>
      </c>
    </row>
    <row r="3159" spans="2:8">
      <c r="B3159" s="293">
        <v>41036</v>
      </c>
      <c r="C3159" s="311" t="s">
        <v>5363</v>
      </c>
      <c r="D3159" s="311" t="s">
        <v>5214</v>
      </c>
      <c r="E3159" s="311" t="s">
        <v>6022</v>
      </c>
      <c r="F3159" s="311" t="s">
        <v>3319</v>
      </c>
      <c r="G3159" s="311">
        <v>1848526</v>
      </c>
      <c r="H3159" s="311" t="s">
        <v>85</v>
      </c>
    </row>
    <row r="3160" spans="2:8">
      <c r="B3160" s="293">
        <v>41033</v>
      </c>
      <c r="C3160" s="311" t="s">
        <v>3373</v>
      </c>
      <c r="D3160" s="311" t="s">
        <v>5215</v>
      </c>
      <c r="E3160" s="311" t="s">
        <v>5651</v>
      </c>
      <c r="F3160" s="311" t="s">
        <v>3307</v>
      </c>
      <c r="G3160" s="311">
        <v>1792617</v>
      </c>
      <c r="H3160" s="311" t="s">
        <v>85</v>
      </c>
    </row>
    <row r="3161" spans="2:8">
      <c r="B3161" s="293">
        <v>41032</v>
      </c>
      <c r="C3161" s="311" t="s">
        <v>5374</v>
      </c>
      <c r="D3161" s="311" t="s">
        <v>5374</v>
      </c>
      <c r="E3161" s="311" t="s">
        <v>6220</v>
      </c>
      <c r="F3161" s="311" t="s">
        <v>5224</v>
      </c>
      <c r="G3161" s="311">
        <v>3596024</v>
      </c>
      <c r="H3161" s="311" t="s">
        <v>85</v>
      </c>
    </row>
    <row r="3162" spans="2:8">
      <c r="B3162" s="293">
        <v>41031</v>
      </c>
      <c r="C3162" s="311" t="s">
        <v>6206</v>
      </c>
      <c r="D3162" s="311" t="s">
        <v>6221</v>
      </c>
      <c r="E3162" s="311" t="s">
        <v>5610</v>
      </c>
      <c r="F3162" s="311" t="s">
        <v>5764</v>
      </c>
      <c r="G3162" s="311">
        <v>2213557</v>
      </c>
      <c r="H3162" s="311" t="s">
        <v>85</v>
      </c>
    </row>
    <row r="3163" spans="2:8">
      <c r="B3163" s="293">
        <v>41029</v>
      </c>
      <c r="C3163" s="311" t="s">
        <v>3313</v>
      </c>
      <c r="D3163" s="311" t="s">
        <v>6222</v>
      </c>
      <c r="E3163" s="311" t="s">
        <v>3313</v>
      </c>
      <c r="F3163" s="311" t="s">
        <v>3282</v>
      </c>
      <c r="G3163" s="311">
        <v>1607512</v>
      </c>
      <c r="H3163" s="311" t="s">
        <v>85</v>
      </c>
    </row>
    <row r="3164" spans="2:8">
      <c r="B3164" s="293">
        <v>41026</v>
      </c>
      <c r="C3164" s="311" t="s">
        <v>6205</v>
      </c>
      <c r="D3164" s="311" t="s">
        <v>6223</v>
      </c>
      <c r="E3164" s="311" t="s">
        <v>6204</v>
      </c>
      <c r="F3164" s="311" t="s">
        <v>5336</v>
      </c>
      <c r="G3164" s="311">
        <v>979243</v>
      </c>
      <c r="H3164" s="311" t="s">
        <v>85</v>
      </c>
    </row>
    <row r="3165" spans="2:8">
      <c r="B3165" s="293">
        <v>41025</v>
      </c>
      <c r="C3165" s="311" t="s">
        <v>3882</v>
      </c>
      <c r="D3165" s="311" t="s">
        <v>4317</v>
      </c>
      <c r="E3165" s="311" t="s">
        <v>5995</v>
      </c>
      <c r="F3165" s="311" t="s">
        <v>3192</v>
      </c>
      <c r="G3165" s="311">
        <v>3097052</v>
      </c>
      <c r="H3165" s="311" t="s">
        <v>85</v>
      </c>
    </row>
    <row r="3166" spans="2:8">
      <c r="B3166" s="293">
        <v>41024</v>
      </c>
      <c r="C3166" s="311" t="s">
        <v>5163</v>
      </c>
      <c r="D3166" s="311" t="s">
        <v>5163</v>
      </c>
      <c r="E3166" s="311" t="s">
        <v>6223</v>
      </c>
      <c r="F3166" s="311" t="s">
        <v>3205</v>
      </c>
      <c r="G3166" s="311">
        <v>1056271</v>
      </c>
      <c r="H3166" s="311" t="s">
        <v>85</v>
      </c>
    </row>
    <row r="3167" spans="2:8">
      <c r="B3167" s="293">
        <v>41023</v>
      </c>
      <c r="C3167" s="311" t="s">
        <v>4317</v>
      </c>
      <c r="D3167" s="311" t="s">
        <v>6161</v>
      </c>
      <c r="E3167" s="311" t="s">
        <v>6190</v>
      </c>
      <c r="F3167" s="311" t="s">
        <v>5176</v>
      </c>
      <c r="G3167" s="311">
        <v>1450778</v>
      </c>
      <c r="H3167" s="311" t="s">
        <v>85</v>
      </c>
    </row>
    <row r="3168" spans="2:8">
      <c r="B3168" s="293">
        <v>41022</v>
      </c>
      <c r="C3168" s="311" t="s">
        <v>3209</v>
      </c>
      <c r="D3168" s="311" t="s">
        <v>5099</v>
      </c>
      <c r="E3168" s="311" t="s">
        <v>4296</v>
      </c>
      <c r="F3168" s="311" t="s">
        <v>4317</v>
      </c>
      <c r="G3168" s="311">
        <v>2223518</v>
      </c>
      <c r="H3168" s="311" t="s">
        <v>85</v>
      </c>
    </row>
    <row r="3169" spans="2:8">
      <c r="B3169" s="293">
        <v>41019</v>
      </c>
      <c r="C3169" s="311" t="s">
        <v>4320</v>
      </c>
      <c r="D3169" s="311" t="s">
        <v>6166</v>
      </c>
      <c r="E3169" s="311" t="s">
        <v>5579</v>
      </c>
      <c r="F3169" s="311" t="s">
        <v>3890</v>
      </c>
      <c r="G3169" s="311">
        <v>1153986</v>
      </c>
      <c r="H3169" s="311" t="s">
        <v>85</v>
      </c>
    </row>
    <row r="3170" spans="2:8">
      <c r="B3170" s="293">
        <v>41018</v>
      </c>
      <c r="C3170" s="311" t="s">
        <v>6166</v>
      </c>
      <c r="D3170" s="311" t="s">
        <v>6162</v>
      </c>
      <c r="E3170" s="311" t="s">
        <v>6153</v>
      </c>
      <c r="F3170" s="311" t="s">
        <v>5086</v>
      </c>
      <c r="G3170" s="311">
        <v>1112271</v>
      </c>
      <c r="H3170" s="311" t="s">
        <v>85</v>
      </c>
    </row>
    <row r="3171" spans="2:8">
      <c r="B3171" s="293">
        <v>41017</v>
      </c>
      <c r="C3171" s="311" t="s">
        <v>3195</v>
      </c>
      <c r="D3171" s="311" t="s">
        <v>4295</v>
      </c>
      <c r="E3171" s="311" t="s">
        <v>5176</v>
      </c>
      <c r="F3171" s="311" t="s">
        <v>5163</v>
      </c>
      <c r="G3171" s="311">
        <v>2782255</v>
      </c>
      <c r="H3171" s="311" t="s">
        <v>85</v>
      </c>
    </row>
    <row r="3172" spans="2:8">
      <c r="B3172" s="293">
        <v>41016</v>
      </c>
      <c r="C3172" s="311" t="s">
        <v>6224</v>
      </c>
      <c r="D3172" s="311" t="s">
        <v>6166</v>
      </c>
      <c r="E3172" s="311" t="s">
        <v>6225</v>
      </c>
      <c r="F3172" s="311" t="s">
        <v>3599</v>
      </c>
      <c r="G3172" s="311">
        <v>3725292</v>
      </c>
      <c r="H3172" s="311" t="s">
        <v>85</v>
      </c>
    </row>
    <row r="3173" spans="2:8">
      <c r="B3173" s="293">
        <v>41015</v>
      </c>
      <c r="C3173" s="311" t="s">
        <v>3356</v>
      </c>
      <c r="D3173" s="311" t="s">
        <v>3915</v>
      </c>
      <c r="E3173" s="311" t="s">
        <v>6226</v>
      </c>
      <c r="F3173" s="311" t="s">
        <v>6158</v>
      </c>
      <c r="G3173" s="311">
        <v>1527472</v>
      </c>
      <c r="H3173" s="311" t="s">
        <v>85</v>
      </c>
    </row>
    <row r="3174" spans="2:8">
      <c r="B3174" s="293">
        <v>41012</v>
      </c>
      <c r="C3174" s="311" t="s">
        <v>6180</v>
      </c>
      <c r="D3174" s="311" t="s">
        <v>3923</v>
      </c>
      <c r="E3174" s="311" t="s">
        <v>3596</v>
      </c>
      <c r="F3174" s="311" t="s">
        <v>5597</v>
      </c>
      <c r="G3174" s="311">
        <v>1876453</v>
      </c>
      <c r="H3174" s="311" t="s">
        <v>85</v>
      </c>
    </row>
    <row r="3175" spans="2:8">
      <c r="B3175" s="293">
        <v>41011</v>
      </c>
      <c r="C3175" s="311" t="s">
        <v>5783</v>
      </c>
      <c r="D3175" s="311" t="s">
        <v>6153</v>
      </c>
      <c r="E3175" s="311" t="s">
        <v>6227</v>
      </c>
      <c r="F3175" s="311" t="s">
        <v>5155</v>
      </c>
      <c r="G3175" s="311">
        <v>2519258</v>
      </c>
      <c r="H3175" s="311" t="s">
        <v>85</v>
      </c>
    </row>
    <row r="3176" spans="2:8">
      <c r="B3176" s="293">
        <v>41010</v>
      </c>
      <c r="C3176" s="311" t="s">
        <v>6204</v>
      </c>
      <c r="D3176" s="311" t="s">
        <v>5783</v>
      </c>
      <c r="E3176" s="311" t="s">
        <v>6204</v>
      </c>
      <c r="F3176" s="311" t="s">
        <v>5578</v>
      </c>
      <c r="G3176" s="311">
        <v>2074615</v>
      </c>
      <c r="H3176" s="311" t="s">
        <v>85</v>
      </c>
    </row>
    <row r="3177" spans="2:8">
      <c r="B3177" s="293">
        <v>41009</v>
      </c>
      <c r="C3177" s="311" t="s">
        <v>4310</v>
      </c>
      <c r="D3177" s="311" t="s">
        <v>6228</v>
      </c>
      <c r="E3177" s="311" t="s">
        <v>6229</v>
      </c>
      <c r="F3177" s="311" t="s">
        <v>6230</v>
      </c>
      <c r="G3177" s="311">
        <v>2181913</v>
      </c>
      <c r="H3177" s="311" t="s">
        <v>85</v>
      </c>
    </row>
    <row r="3178" spans="2:8">
      <c r="B3178" s="293">
        <v>41008</v>
      </c>
      <c r="C3178" s="311" t="s">
        <v>4327</v>
      </c>
      <c r="D3178" s="311" t="s">
        <v>5597</v>
      </c>
      <c r="E3178" s="311" t="s">
        <v>4310</v>
      </c>
      <c r="F3178" s="311" t="s">
        <v>4296</v>
      </c>
      <c r="G3178" s="311">
        <v>997341</v>
      </c>
      <c r="H3178" s="311" t="s">
        <v>85</v>
      </c>
    </row>
    <row r="3179" spans="2:8">
      <c r="B3179" s="293">
        <v>41003</v>
      </c>
      <c r="C3179" s="311" t="s">
        <v>5163</v>
      </c>
      <c r="D3179" s="311" t="s">
        <v>5157</v>
      </c>
      <c r="E3179" s="311" t="s">
        <v>6180</v>
      </c>
      <c r="F3179" s="311" t="s">
        <v>3174</v>
      </c>
      <c r="G3179" s="311">
        <v>976076</v>
      </c>
      <c r="H3179" s="311" t="s">
        <v>85</v>
      </c>
    </row>
    <row r="3180" spans="2:8">
      <c r="B3180" s="293">
        <v>41002</v>
      </c>
      <c r="C3180" s="311" t="s">
        <v>5165</v>
      </c>
      <c r="D3180" s="311" t="s">
        <v>3912</v>
      </c>
      <c r="E3180" s="311" t="s">
        <v>6180</v>
      </c>
      <c r="F3180" s="311" t="s">
        <v>3599</v>
      </c>
      <c r="G3180" s="311">
        <v>1577121</v>
      </c>
      <c r="H3180" s="311" t="s">
        <v>85</v>
      </c>
    </row>
    <row r="3181" spans="2:8">
      <c r="B3181" s="293">
        <v>41001</v>
      </c>
      <c r="C3181" s="311" t="s">
        <v>3200</v>
      </c>
      <c r="D3181" s="311" t="s">
        <v>3920</v>
      </c>
      <c r="E3181" s="311" t="s">
        <v>3196</v>
      </c>
      <c r="F3181" s="311" t="s">
        <v>3599</v>
      </c>
      <c r="G3181" s="311">
        <v>1633851</v>
      </c>
      <c r="H3181" s="311" t="s">
        <v>85</v>
      </c>
    </row>
    <row r="3182" spans="2:8">
      <c r="B3182" s="293">
        <v>40998</v>
      </c>
      <c r="C3182" s="311" t="s">
        <v>3196</v>
      </c>
      <c r="D3182" s="311" t="s">
        <v>3414</v>
      </c>
      <c r="E3182" s="311" t="s">
        <v>5222</v>
      </c>
      <c r="F3182" s="311" t="s">
        <v>3382</v>
      </c>
      <c r="G3182" s="311">
        <v>5082229</v>
      </c>
      <c r="H3182" s="311" t="s">
        <v>85</v>
      </c>
    </row>
    <row r="3183" spans="2:8">
      <c r="B3183" s="293">
        <v>40997</v>
      </c>
      <c r="C3183" s="311" t="s">
        <v>6204</v>
      </c>
      <c r="D3183" s="311" t="s">
        <v>6231</v>
      </c>
      <c r="E3183" s="311" t="s">
        <v>6014</v>
      </c>
      <c r="F3183" s="311" t="s">
        <v>3282</v>
      </c>
      <c r="G3183" s="311">
        <v>6598052</v>
      </c>
      <c r="H3183" s="311" t="s">
        <v>85</v>
      </c>
    </row>
    <row r="3184" spans="2:8">
      <c r="B3184" s="293">
        <v>40996</v>
      </c>
      <c r="C3184" s="311" t="s">
        <v>6226</v>
      </c>
      <c r="D3184" s="311" t="s">
        <v>5056</v>
      </c>
      <c r="E3184" s="311" t="s">
        <v>3588</v>
      </c>
      <c r="F3184" s="311" t="s">
        <v>6205</v>
      </c>
      <c r="G3184" s="311">
        <v>3546476</v>
      </c>
      <c r="H3184" s="311" t="s">
        <v>85</v>
      </c>
    </row>
    <row r="3185" spans="2:8">
      <c r="B3185" s="293">
        <v>40995</v>
      </c>
      <c r="C3185" s="311" t="s">
        <v>6232</v>
      </c>
      <c r="D3185" s="311" t="s">
        <v>6233</v>
      </c>
      <c r="E3185" s="311" t="s">
        <v>3308</v>
      </c>
      <c r="F3185" s="311" t="s">
        <v>6226</v>
      </c>
      <c r="G3185" s="311">
        <v>1925884</v>
      </c>
      <c r="H3185" s="311" t="s">
        <v>85</v>
      </c>
    </row>
    <row r="3186" spans="2:8">
      <c r="B3186" s="293">
        <v>40994</v>
      </c>
      <c r="C3186" s="311" t="s">
        <v>3402</v>
      </c>
      <c r="D3186" s="311" t="s">
        <v>3402</v>
      </c>
      <c r="E3186" s="311" t="s">
        <v>3917</v>
      </c>
      <c r="F3186" s="311" t="s">
        <v>5155</v>
      </c>
      <c r="G3186" s="311">
        <v>1741135</v>
      </c>
      <c r="H3186" s="311" t="s">
        <v>85</v>
      </c>
    </row>
    <row r="3187" spans="2:8">
      <c r="B3187" s="293">
        <v>40991</v>
      </c>
      <c r="C3187" s="311" t="s">
        <v>3983</v>
      </c>
      <c r="D3187" s="311" t="s">
        <v>5100</v>
      </c>
      <c r="E3187" s="311" t="s">
        <v>6234</v>
      </c>
      <c r="F3187" s="311" t="s">
        <v>6186</v>
      </c>
      <c r="G3187" s="311">
        <v>762777</v>
      </c>
      <c r="H3187" s="311" t="s">
        <v>85</v>
      </c>
    </row>
    <row r="3188" spans="2:8">
      <c r="B3188" s="293">
        <v>40990</v>
      </c>
      <c r="C3188" s="311" t="s">
        <v>5133</v>
      </c>
      <c r="D3188" s="311" t="s">
        <v>4366</v>
      </c>
      <c r="E3188" s="311" t="s">
        <v>3186</v>
      </c>
      <c r="F3188" s="311" t="s">
        <v>3983</v>
      </c>
      <c r="G3188" s="311">
        <v>2566596</v>
      </c>
      <c r="H3188" s="311" t="s">
        <v>85</v>
      </c>
    </row>
    <row r="3189" spans="2:8">
      <c r="B3189" s="293">
        <v>40989</v>
      </c>
      <c r="C3189" s="311" t="s">
        <v>5103</v>
      </c>
      <c r="D3189" s="311" t="s">
        <v>4354</v>
      </c>
      <c r="E3189" s="311" t="s">
        <v>5068</v>
      </c>
      <c r="F3189" s="311" t="s">
        <v>6235</v>
      </c>
      <c r="G3189" s="311">
        <v>2545670</v>
      </c>
      <c r="H3189" s="311" t="s">
        <v>85</v>
      </c>
    </row>
    <row r="3190" spans="2:8">
      <c r="B3190" s="293">
        <v>40988</v>
      </c>
      <c r="C3190" s="311" t="s">
        <v>3925</v>
      </c>
      <c r="D3190" s="311" t="s">
        <v>6236</v>
      </c>
      <c r="E3190" s="311" t="s">
        <v>5157</v>
      </c>
      <c r="F3190" s="311" t="s">
        <v>5137</v>
      </c>
      <c r="G3190" s="311">
        <v>1902884</v>
      </c>
      <c r="H3190" s="311" t="s">
        <v>85</v>
      </c>
    </row>
    <row r="3191" spans="2:8">
      <c r="B3191" s="293">
        <v>40987</v>
      </c>
      <c r="C3191" s="311" t="s">
        <v>3985</v>
      </c>
      <c r="D3191" s="311" t="s">
        <v>3982</v>
      </c>
      <c r="E3191" s="311" t="s">
        <v>5071</v>
      </c>
      <c r="F3191" s="311" t="s">
        <v>3183</v>
      </c>
      <c r="G3191" s="311">
        <v>1449897</v>
      </c>
      <c r="H3191" s="311" t="s">
        <v>85</v>
      </c>
    </row>
    <row r="3192" spans="2:8">
      <c r="B3192" s="293">
        <v>40984</v>
      </c>
      <c r="C3192" s="311" t="s">
        <v>6237</v>
      </c>
      <c r="D3192" s="311" t="s">
        <v>4021</v>
      </c>
      <c r="E3192" s="311" t="s">
        <v>5167</v>
      </c>
      <c r="F3192" s="311" t="s">
        <v>5799</v>
      </c>
      <c r="G3192" s="311">
        <v>1998697</v>
      </c>
      <c r="H3192" s="311" t="s">
        <v>85</v>
      </c>
    </row>
    <row r="3193" spans="2:8">
      <c r="B3193" s="293">
        <v>40983</v>
      </c>
      <c r="C3193" s="311" t="s">
        <v>3226</v>
      </c>
      <c r="D3193" s="311" t="s">
        <v>3262</v>
      </c>
      <c r="E3193" s="311" t="s">
        <v>3999</v>
      </c>
      <c r="F3193" s="311" t="s">
        <v>4960</v>
      </c>
      <c r="G3193" s="311">
        <v>3122120</v>
      </c>
      <c r="H3193" s="311" t="s">
        <v>85</v>
      </c>
    </row>
    <row r="3194" spans="2:8">
      <c r="B3194" s="293">
        <v>40982</v>
      </c>
      <c r="C3194" s="311" t="s">
        <v>6238</v>
      </c>
      <c r="D3194" s="311" t="s">
        <v>4355</v>
      </c>
      <c r="E3194" s="311" t="s">
        <v>6236</v>
      </c>
      <c r="F3194" s="311" t="s">
        <v>3226</v>
      </c>
      <c r="G3194" s="311">
        <v>1986541</v>
      </c>
      <c r="H3194" s="311" t="s">
        <v>85</v>
      </c>
    </row>
    <row r="3195" spans="2:8">
      <c r="B3195" s="293">
        <v>40981</v>
      </c>
      <c r="C3195" s="311" t="s">
        <v>4287</v>
      </c>
      <c r="D3195" s="311" t="s">
        <v>5138</v>
      </c>
      <c r="E3195" s="311" t="s">
        <v>4276</v>
      </c>
      <c r="F3195" s="311" t="s">
        <v>5100</v>
      </c>
      <c r="G3195" s="311">
        <v>1294404</v>
      </c>
      <c r="H3195" s="311" t="s">
        <v>85</v>
      </c>
    </row>
    <row r="3196" spans="2:8">
      <c r="B3196" s="293">
        <v>40980</v>
      </c>
      <c r="C3196" s="311" t="s">
        <v>6238</v>
      </c>
      <c r="D3196" s="311" t="s">
        <v>5133</v>
      </c>
      <c r="E3196" s="311" t="s">
        <v>6182</v>
      </c>
      <c r="F3196" s="311" t="s">
        <v>3981</v>
      </c>
      <c r="G3196" s="311">
        <v>2557352</v>
      </c>
      <c r="H3196" s="311" t="s">
        <v>85</v>
      </c>
    </row>
    <row r="3197" spans="2:8">
      <c r="B3197" s="293">
        <v>40977</v>
      </c>
      <c r="C3197" s="311" t="s">
        <v>6239</v>
      </c>
      <c r="D3197" s="311" t="s">
        <v>4399</v>
      </c>
      <c r="E3197" s="311" t="s">
        <v>3186</v>
      </c>
      <c r="F3197" s="311" t="s">
        <v>6240</v>
      </c>
      <c r="G3197" s="311">
        <v>3090069</v>
      </c>
      <c r="H3197" s="311" t="s">
        <v>85</v>
      </c>
    </row>
    <row r="3198" spans="2:8">
      <c r="B3198" s="293">
        <v>40975</v>
      </c>
      <c r="C3198" s="311" t="s">
        <v>3931</v>
      </c>
      <c r="D3198" s="311" t="s">
        <v>6241</v>
      </c>
      <c r="E3198" s="311" t="s">
        <v>3911</v>
      </c>
      <c r="F3198" s="311" t="s">
        <v>5075</v>
      </c>
      <c r="G3198" s="311">
        <v>1594531</v>
      </c>
      <c r="H3198" s="311" t="s">
        <v>85</v>
      </c>
    </row>
    <row r="3199" spans="2:8">
      <c r="B3199" s="293">
        <v>40974</v>
      </c>
      <c r="C3199" s="311" t="s">
        <v>3934</v>
      </c>
      <c r="D3199" s="311" t="s">
        <v>5049</v>
      </c>
      <c r="E3199" s="311" t="s">
        <v>3931</v>
      </c>
      <c r="F3199" s="311" t="s">
        <v>5047</v>
      </c>
      <c r="G3199" s="311">
        <v>1240345</v>
      </c>
      <c r="H3199" s="311" t="s">
        <v>85</v>
      </c>
    </row>
    <row r="3200" spans="2:8">
      <c r="B3200" s="293">
        <v>40973</v>
      </c>
      <c r="C3200" s="311" t="s">
        <v>5129</v>
      </c>
      <c r="D3200" s="311" t="s">
        <v>3222</v>
      </c>
      <c r="E3200" s="311" t="s">
        <v>3986</v>
      </c>
      <c r="F3200" s="311" t="s">
        <v>4277</v>
      </c>
      <c r="G3200" s="311">
        <v>1164562</v>
      </c>
      <c r="H3200" s="311" t="s">
        <v>85</v>
      </c>
    </row>
    <row r="3201" spans="2:8">
      <c r="B3201" s="293">
        <v>40970</v>
      </c>
      <c r="C3201" s="311" t="s">
        <v>4376</v>
      </c>
      <c r="D3201" s="311" t="s">
        <v>4076</v>
      </c>
      <c r="E3201" s="311" t="s">
        <v>6242</v>
      </c>
      <c r="F3201" s="311" t="s">
        <v>3126</v>
      </c>
      <c r="G3201" s="311">
        <v>2100890</v>
      </c>
      <c r="H3201" s="311" t="s">
        <v>85</v>
      </c>
    </row>
    <row r="3202" spans="2:8">
      <c r="B3202" s="293">
        <v>40969</v>
      </c>
      <c r="C3202" s="311" t="s">
        <v>3132</v>
      </c>
      <c r="D3202" s="311" t="s">
        <v>6243</v>
      </c>
      <c r="E3202" s="311" t="s">
        <v>4345</v>
      </c>
      <c r="F3202" s="311" t="s">
        <v>4001</v>
      </c>
      <c r="G3202" s="311">
        <v>2036619</v>
      </c>
      <c r="H3202" s="311" t="s">
        <v>85</v>
      </c>
    </row>
    <row r="3203" spans="2:8">
      <c r="B3203" s="293">
        <v>40968</v>
      </c>
      <c r="C3203" s="311" t="s">
        <v>4575</v>
      </c>
      <c r="D3203" s="311" t="s">
        <v>4413</v>
      </c>
      <c r="E3203" s="311" t="s">
        <v>4960</v>
      </c>
      <c r="F3203" s="311" t="s">
        <v>3955</v>
      </c>
      <c r="G3203" s="311">
        <v>1726953</v>
      </c>
      <c r="H3203" s="311" t="s">
        <v>85</v>
      </c>
    </row>
    <row r="3204" spans="2:8">
      <c r="B3204" s="293">
        <v>40967</v>
      </c>
      <c r="C3204" s="311" t="s">
        <v>3228</v>
      </c>
      <c r="D3204" s="311" t="s">
        <v>4577</v>
      </c>
      <c r="E3204" s="311" t="s">
        <v>4960</v>
      </c>
      <c r="F3204" s="311" t="s">
        <v>6244</v>
      </c>
      <c r="G3204" s="311">
        <v>1719670</v>
      </c>
      <c r="H3204" s="311" t="s">
        <v>85</v>
      </c>
    </row>
    <row r="3205" spans="2:8">
      <c r="B3205" s="293">
        <v>40966</v>
      </c>
      <c r="C3205" s="311" t="s">
        <v>4971</v>
      </c>
      <c r="D3205" s="311" t="s">
        <v>4971</v>
      </c>
      <c r="E3205" s="311" t="s">
        <v>5154</v>
      </c>
      <c r="F3205" s="311" t="s">
        <v>4931</v>
      </c>
      <c r="G3205" s="311">
        <v>5148733</v>
      </c>
      <c r="H3205" s="311" t="s">
        <v>85</v>
      </c>
    </row>
    <row r="3206" spans="2:8">
      <c r="B3206" s="293">
        <v>40963</v>
      </c>
      <c r="C3206" s="311" t="s">
        <v>4546</v>
      </c>
      <c r="D3206" s="311" t="s">
        <v>3143</v>
      </c>
      <c r="E3206" s="311" t="s">
        <v>4964</v>
      </c>
      <c r="F3206" s="311" t="s">
        <v>4039</v>
      </c>
      <c r="G3206" s="311">
        <v>3188020</v>
      </c>
      <c r="H3206" s="311" t="s">
        <v>85</v>
      </c>
    </row>
    <row r="3207" spans="2:8">
      <c r="B3207" s="293">
        <v>40962</v>
      </c>
      <c r="C3207" s="311" t="s">
        <v>6245</v>
      </c>
      <c r="D3207" s="311" t="s">
        <v>6246</v>
      </c>
      <c r="E3207" s="311" t="s">
        <v>4580</v>
      </c>
      <c r="F3207" s="311" t="s">
        <v>4546</v>
      </c>
      <c r="G3207" s="311">
        <v>2431582</v>
      </c>
      <c r="H3207" s="311" t="s">
        <v>85</v>
      </c>
    </row>
    <row r="3208" spans="2:8">
      <c r="B3208" s="293">
        <v>40961</v>
      </c>
      <c r="C3208" s="311" t="s">
        <v>4430</v>
      </c>
      <c r="D3208" s="311" t="s">
        <v>4599</v>
      </c>
      <c r="E3208" s="311" t="s">
        <v>6247</v>
      </c>
      <c r="F3208" s="311" t="s">
        <v>4967</v>
      </c>
      <c r="G3208" s="311">
        <v>2046350</v>
      </c>
      <c r="H3208" s="311" t="s">
        <v>85</v>
      </c>
    </row>
    <row r="3209" spans="2:8">
      <c r="B3209" s="293">
        <v>40960</v>
      </c>
      <c r="C3209" s="311" t="s">
        <v>3019</v>
      </c>
      <c r="D3209" s="311" t="s">
        <v>6248</v>
      </c>
      <c r="E3209" s="311" t="s">
        <v>4431</v>
      </c>
      <c r="F3209" s="311" t="s">
        <v>3021</v>
      </c>
      <c r="G3209" s="311">
        <v>3069835</v>
      </c>
      <c r="H3209" s="311" t="s">
        <v>85</v>
      </c>
    </row>
    <row r="3210" spans="2:8">
      <c r="B3210" s="293">
        <v>40956</v>
      </c>
      <c r="C3210" s="311" t="s">
        <v>6246</v>
      </c>
      <c r="D3210" s="311" t="s">
        <v>4865</v>
      </c>
      <c r="E3210" s="311" t="s">
        <v>4431</v>
      </c>
      <c r="F3210" s="311" t="s">
        <v>4253</v>
      </c>
      <c r="G3210" s="311">
        <v>5197779</v>
      </c>
      <c r="H3210" s="311" t="s">
        <v>85</v>
      </c>
    </row>
    <row r="3211" spans="2:8">
      <c r="B3211" s="293">
        <v>40955</v>
      </c>
      <c r="C3211" s="311" t="s">
        <v>4944</v>
      </c>
      <c r="D3211" s="311" t="s">
        <v>6249</v>
      </c>
      <c r="E3211" s="311" t="s">
        <v>4936</v>
      </c>
      <c r="F3211" s="311" t="s">
        <v>6250</v>
      </c>
      <c r="G3211" s="311">
        <v>6475116</v>
      </c>
      <c r="H3211" s="311" t="s">
        <v>85</v>
      </c>
    </row>
    <row r="3212" spans="2:8">
      <c r="B3212" s="293">
        <v>40954</v>
      </c>
      <c r="C3212" s="311" t="s">
        <v>6251</v>
      </c>
      <c r="D3212" s="311" t="s">
        <v>4600</v>
      </c>
      <c r="E3212" s="311" t="s">
        <v>4373</v>
      </c>
      <c r="F3212" s="311" t="s">
        <v>4564</v>
      </c>
      <c r="G3212" s="311">
        <v>4870018</v>
      </c>
      <c r="H3212" s="311" t="s">
        <v>85</v>
      </c>
    </row>
    <row r="3213" spans="2:8">
      <c r="B3213" s="293">
        <v>40953</v>
      </c>
      <c r="C3213" s="311" t="s">
        <v>4586</v>
      </c>
      <c r="D3213" s="311" t="s">
        <v>3115</v>
      </c>
      <c r="E3213" s="311" t="s">
        <v>6252</v>
      </c>
      <c r="F3213" s="311" t="s">
        <v>5028</v>
      </c>
      <c r="G3213" s="311">
        <v>1704975</v>
      </c>
      <c r="H3213" s="311" t="s">
        <v>85</v>
      </c>
    </row>
    <row r="3214" spans="2:8">
      <c r="B3214" s="293">
        <v>40952</v>
      </c>
      <c r="C3214" s="311" t="s">
        <v>3262</v>
      </c>
      <c r="D3214" s="311" t="s">
        <v>3945</v>
      </c>
      <c r="E3214" s="311" t="s">
        <v>4589</v>
      </c>
      <c r="F3214" s="311" t="s">
        <v>3228</v>
      </c>
      <c r="G3214" s="311">
        <v>1652396</v>
      </c>
      <c r="H3214" s="311" t="s">
        <v>85</v>
      </c>
    </row>
    <row r="3215" spans="2:8">
      <c r="B3215" s="293">
        <v>40949</v>
      </c>
      <c r="C3215" s="311" t="s">
        <v>6253</v>
      </c>
      <c r="D3215" s="311" t="s">
        <v>6254</v>
      </c>
      <c r="E3215" s="311" t="s">
        <v>4006</v>
      </c>
      <c r="F3215" s="311" t="s">
        <v>4070</v>
      </c>
      <c r="G3215" s="311">
        <v>1741236</v>
      </c>
      <c r="H3215" s="311" t="s">
        <v>85</v>
      </c>
    </row>
    <row r="3216" spans="2:8">
      <c r="B3216" s="293">
        <v>40948</v>
      </c>
      <c r="C3216" s="311" t="s">
        <v>3999</v>
      </c>
      <c r="D3216" s="311" t="s">
        <v>3228</v>
      </c>
      <c r="E3216" s="311" t="s">
        <v>4375</v>
      </c>
      <c r="F3216" s="311" t="s">
        <v>3262</v>
      </c>
      <c r="G3216" s="311">
        <v>2875066</v>
      </c>
      <c r="H3216" s="311" t="s">
        <v>85</v>
      </c>
    </row>
    <row r="3217" spans="2:8">
      <c r="B3217" s="293">
        <v>40947</v>
      </c>
      <c r="C3217" s="311" t="s">
        <v>5154</v>
      </c>
      <c r="D3217" s="311" t="s">
        <v>6255</v>
      </c>
      <c r="E3217" s="311" t="s">
        <v>3165</v>
      </c>
      <c r="F3217" s="311" t="s">
        <v>4072</v>
      </c>
      <c r="G3217" s="311">
        <v>1397892</v>
      </c>
      <c r="H3217" s="311" t="s">
        <v>85</v>
      </c>
    </row>
    <row r="3218" spans="2:8">
      <c r="B3218" s="293">
        <v>40946</v>
      </c>
      <c r="C3218" s="311" t="s">
        <v>6256</v>
      </c>
      <c r="D3218" s="311" t="s">
        <v>4963</v>
      </c>
      <c r="E3218" s="311" t="s">
        <v>5047</v>
      </c>
      <c r="F3218" s="311" t="s">
        <v>4962</v>
      </c>
      <c r="G3218" s="311">
        <v>1213438</v>
      </c>
      <c r="H3218" s="311" t="s">
        <v>85</v>
      </c>
    </row>
    <row r="3219" spans="2:8">
      <c r="B3219" s="293">
        <v>40945</v>
      </c>
      <c r="C3219" s="311" t="s">
        <v>4355</v>
      </c>
      <c r="D3219" s="311" t="s">
        <v>4363</v>
      </c>
      <c r="E3219" s="311" t="s">
        <v>3934</v>
      </c>
      <c r="F3219" s="311" t="s">
        <v>4584</v>
      </c>
      <c r="G3219" s="311">
        <v>3381099</v>
      </c>
      <c r="H3219" s="311" t="s">
        <v>85</v>
      </c>
    </row>
    <row r="3220" spans="2:8">
      <c r="B3220" s="293">
        <v>40942</v>
      </c>
      <c r="C3220" s="311" t="s">
        <v>5051</v>
      </c>
      <c r="D3220" s="311" t="s">
        <v>4362</v>
      </c>
      <c r="E3220" s="311" t="s">
        <v>5051</v>
      </c>
      <c r="F3220" s="311" t="s">
        <v>4366</v>
      </c>
      <c r="G3220" s="311">
        <v>2058243</v>
      </c>
      <c r="H3220" s="311" t="s">
        <v>85</v>
      </c>
    </row>
    <row r="3221" spans="2:8">
      <c r="B3221" s="293">
        <v>40941</v>
      </c>
      <c r="C3221" s="311" t="s">
        <v>5103</v>
      </c>
      <c r="D3221" s="311" t="s">
        <v>5137</v>
      </c>
      <c r="E3221" s="311" t="s">
        <v>6257</v>
      </c>
      <c r="F3221" s="311" t="s">
        <v>6258</v>
      </c>
      <c r="G3221" s="311">
        <v>4670977</v>
      </c>
      <c r="H3221" s="311" t="s">
        <v>85</v>
      </c>
    </row>
    <row r="3222" spans="2:8">
      <c r="B3222" s="293">
        <v>40940</v>
      </c>
      <c r="C3222" s="311" t="s">
        <v>5103</v>
      </c>
      <c r="D3222" s="311" t="s">
        <v>6240</v>
      </c>
      <c r="E3222" s="311" t="s">
        <v>3186</v>
      </c>
      <c r="F3222" s="311" t="s">
        <v>6167</v>
      </c>
      <c r="G3222" s="311">
        <v>2967338</v>
      </c>
      <c r="H3222" s="311" t="s">
        <v>85</v>
      </c>
    </row>
    <row r="3223" spans="2:8">
      <c r="B3223" s="310">
        <v>40939</v>
      </c>
      <c r="C3223" s="312" t="s">
        <v>6183</v>
      </c>
      <c r="D3223" s="312" t="s">
        <v>3932</v>
      </c>
      <c r="E3223" s="312" t="s">
        <v>5157</v>
      </c>
      <c r="F3223" s="312" t="s">
        <v>3234</v>
      </c>
      <c r="G3223" s="312">
        <v>2779754</v>
      </c>
      <c r="H3223" s="312" t="s">
        <v>6259</v>
      </c>
    </row>
    <row r="3224" spans="2:8">
      <c r="B3224" s="293">
        <v>40938</v>
      </c>
      <c r="C3224" s="311" t="s">
        <v>3204</v>
      </c>
      <c r="D3224" s="311" t="s">
        <v>3922</v>
      </c>
      <c r="E3224" s="311" t="s">
        <v>3360</v>
      </c>
      <c r="F3224" s="311" t="s">
        <v>6161</v>
      </c>
      <c r="G3224" s="311">
        <v>3483304</v>
      </c>
      <c r="H3224" s="311" t="s">
        <v>85</v>
      </c>
    </row>
    <row r="3225" spans="2:8">
      <c r="B3225" s="293">
        <v>40935</v>
      </c>
      <c r="C3225" s="311" t="s">
        <v>3161</v>
      </c>
      <c r="D3225" s="311" t="s">
        <v>3908</v>
      </c>
      <c r="E3225" s="311" t="s">
        <v>4391</v>
      </c>
      <c r="F3225" s="311" t="s">
        <v>3406</v>
      </c>
      <c r="G3225" s="311">
        <v>2761042</v>
      </c>
      <c r="H3225" s="311" t="s">
        <v>85</v>
      </c>
    </row>
    <row r="3226" spans="2:8">
      <c r="B3226" s="293">
        <v>40933</v>
      </c>
      <c r="C3226" s="311" t="s">
        <v>5076</v>
      </c>
      <c r="D3226" s="311" t="s">
        <v>6260</v>
      </c>
      <c r="E3226" s="311" t="s">
        <v>3166</v>
      </c>
      <c r="F3226" s="311" t="s">
        <v>5167</v>
      </c>
      <c r="G3226" s="311">
        <v>4540281</v>
      </c>
      <c r="H3226" s="311" t="s">
        <v>85</v>
      </c>
    </row>
    <row r="3227" spans="2:8">
      <c r="B3227" s="293">
        <v>40932</v>
      </c>
      <c r="C3227" s="311" t="s">
        <v>3904</v>
      </c>
      <c r="D3227" s="311" t="s">
        <v>6261</v>
      </c>
      <c r="E3227" s="311" t="s">
        <v>5614</v>
      </c>
      <c r="F3227" s="311" t="s">
        <v>5076</v>
      </c>
      <c r="G3227" s="311">
        <v>2662366</v>
      </c>
      <c r="H3227" s="311" t="s">
        <v>85</v>
      </c>
    </row>
    <row r="3228" spans="2:8">
      <c r="B3228" s="293">
        <v>40931</v>
      </c>
      <c r="C3228" s="311" t="s">
        <v>3880</v>
      </c>
      <c r="D3228" s="311" t="s">
        <v>6262</v>
      </c>
      <c r="E3228" s="311" t="s">
        <v>3880</v>
      </c>
      <c r="F3228" s="311" t="s">
        <v>4289</v>
      </c>
      <c r="G3228" s="311">
        <v>3179276</v>
      </c>
      <c r="H3228" s="311" t="s">
        <v>85</v>
      </c>
    </row>
    <row r="3229" spans="2:8">
      <c r="B3229" s="293">
        <v>40928</v>
      </c>
      <c r="C3229" s="311" t="s">
        <v>5084</v>
      </c>
      <c r="D3229" s="311" t="s">
        <v>6263</v>
      </c>
      <c r="E3229" s="311" t="s">
        <v>4384</v>
      </c>
      <c r="F3229" s="311" t="s">
        <v>6264</v>
      </c>
      <c r="G3229" s="311">
        <v>4067755</v>
      </c>
      <c r="H3229" s="311" t="s">
        <v>85</v>
      </c>
    </row>
    <row r="3230" spans="2:8">
      <c r="B3230" s="293">
        <v>40927</v>
      </c>
      <c r="C3230" s="311" t="s">
        <v>5725</v>
      </c>
      <c r="D3230" s="311" t="s">
        <v>6265</v>
      </c>
      <c r="E3230" s="311" t="s">
        <v>5187</v>
      </c>
      <c r="F3230" s="311" t="s">
        <v>3597</v>
      </c>
      <c r="G3230" s="311">
        <v>5671336</v>
      </c>
      <c r="H3230" s="311" t="s">
        <v>85</v>
      </c>
    </row>
    <row r="3231" spans="2:8">
      <c r="B3231" s="293">
        <v>40926</v>
      </c>
      <c r="C3231" s="311" t="s">
        <v>6266</v>
      </c>
      <c r="D3231" s="311" t="s">
        <v>3596</v>
      </c>
      <c r="E3231" s="311" t="s">
        <v>6267</v>
      </c>
      <c r="F3231" s="311" t="s">
        <v>6268</v>
      </c>
      <c r="G3231" s="311">
        <v>3001603</v>
      </c>
      <c r="H3231" s="311" t="s">
        <v>85</v>
      </c>
    </row>
    <row r="3232" spans="2:8">
      <c r="B3232" s="293">
        <v>40925</v>
      </c>
      <c r="C3232" s="311" t="s">
        <v>3381</v>
      </c>
      <c r="D3232" s="311" t="s">
        <v>5177</v>
      </c>
      <c r="E3232" s="311" t="s">
        <v>6269</v>
      </c>
      <c r="F3232" s="311" t="s">
        <v>6266</v>
      </c>
      <c r="G3232" s="311">
        <v>4024894</v>
      </c>
      <c r="H3232" s="311" t="s">
        <v>85</v>
      </c>
    </row>
    <row r="3233" spans="2:8">
      <c r="B3233" s="293">
        <v>40924</v>
      </c>
      <c r="C3233" s="311" t="s">
        <v>3313</v>
      </c>
      <c r="D3233" s="311" t="s">
        <v>3354</v>
      </c>
      <c r="E3233" s="311" t="s">
        <v>5768</v>
      </c>
      <c r="F3233" s="311" t="s">
        <v>6111</v>
      </c>
      <c r="G3233" s="311">
        <v>2294924</v>
      </c>
      <c r="H3233" s="311" t="s">
        <v>85</v>
      </c>
    </row>
    <row r="3234" spans="2:8">
      <c r="B3234" s="293">
        <v>40921</v>
      </c>
      <c r="C3234" s="311" t="s">
        <v>5605</v>
      </c>
      <c r="D3234" s="311" t="s">
        <v>6228</v>
      </c>
      <c r="E3234" s="311" t="s">
        <v>5219</v>
      </c>
      <c r="F3234" s="311" t="s">
        <v>3190</v>
      </c>
      <c r="G3234" s="311">
        <v>4058114</v>
      </c>
      <c r="H3234" s="311" t="s">
        <v>85</v>
      </c>
    </row>
    <row r="3235" spans="2:8">
      <c r="B3235" s="293">
        <v>40920</v>
      </c>
      <c r="C3235" s="311" t="s">
        <v>3375</v>
      </c>
      <c r="D3235" s="311" t="s">
        <v>5333</v>
      </c>
      <c r="E3235" s="311" t="s">
        <v>3891</v>
      </c>
      <c r="F3235" s="311" t="s">
        <v>5571</v>
      </c>
      <c r="G3235" s="311">
        <v>2979742</v>
      </c>
      <c r="H3235" s="311" t="s">
        <v>85</v>
      </c>
    </row>
    <row r="3236" spans="2:8">
      <c r="B3236" s="293">
        <v>40919</v>
      </c>
      <c r="C3236" s="311" t="s">
        <v>5577</v>
      </c>
      <c r="D3236" s="311" t="s">
        <v>3581</v>
      </c>
      <c r="E3236" s="311" t="s">
        <v>5334</v>
      </c>
      <c r="F3236" s="311" t="s">
        <v>6092</v>
      </c>
      <c r="G3236" s="311">
        <v>7652688</v>
      </c>
      <c r="H3236" s="311" t="s">
        <v>85</v>
      </c>
    </row>
    <row r="3237" spans="2:8">
      <c r="B3237" s="293">
        <v>40918</v>
      </c>
      <c r="C3237" s="311" t="s">
        <v>6270</v>
      </c>
      <c r="D3237" s="311" t="s">
        <v>5189</v>
      </c>
      <c r="E3237" s="311" t="s">
        <v>5710</v>
      </c>
      <c r="F3237" s="311" t="s">
        <v>3309</v>
      </c>
      <c r="G3237" s="311">
        <v>7592079</v>
      </c>
      <c r="H3237" s="311" t="s">
        <v>85</v>
      </c>
    </row>
    <row r="3238" spans="2:8">
      <c r="B3238" s="293">
        <v>40917</v>
      </c>
      <c r="C3238" s="311" t="s">
        <v>6005</v>
      </c>
      <c r="D3238" s="311" t="s">
        <v>5334</v>
      </c>
      <c r="E3238" s="311" t="s">
        <v>5670</v>
      </c>
      <c r="F3238" s="311" t="s">
        <v>6145</v>
      </c>
      <c r="G3238" s="311">
        <v>2584994</v>
      </c>
      <c r="H3238" s="311" t="s">
        <v>85</v>
      </c>
    </row>
    <row r="3239" spans="2:8">
      <c r="B3239" s="293">
        <v>40914</v>
      </c>
      <c r="C3239" s="311" t="s">
        <v>5239</v>
      </c>
      <c r="D3239" s="311" t="s">
        <v>5334</v>
      </c>
      <c r="E3239" s="311" t="s">
        <v>5707</v>
      </c>
      <c r="F3239" s="311" t="s">
        <v>6145</v>
      </c>
      <c r="G3239" s="311">
        <v>2624210</v>
      </c>
      <c r="H3239" s="311" t="s">
        <v>85</v>
      </c>
    </row>
    <row r="3240" spans="2:8">
      <c r="B3240" s="293">
        <v>40913</v>
      </c>
      <c r="C3240" s="311" t="s">
        <v>3581</v>
      </c>
      <c r="D3240" s="311" t="s">
        <v>3375</v>
      </c>
      <c r="E3240" s="311" t="s">
        <v>3318</v>
      </c>
      <c r="F3240" s="311" t="s">
        <v>5654</v>
      </c>
      <c r="G3240" s="311">
        <v>3196855</v>
      </c>
      <c r="H3240" s="311" t="s">
        <v>85</v>
      </c>
    </row>
    <row r="3241" spans="2:8">
      <c r="B3241" s="293">
        <v>40912</v>
      </c>
      <c r="C3241" s="311" t="s">
        <v>5355</v>
      </c>
      <c r="D3241" s="311" t="s">
        <v>5355</v>
      </c>
      <c r="E3241" s="311" t="s">
        <v>5776</v>
      </c>
      <c r="F3241" s="311" t="s">
        <v>5189</v>
      </c>
      <c r="G3241" s="311">
        <v>1876118</v>
      </c>
      <c r="H3241" s="311" t="s">
        <v>85</v>
      </c>
    </row>
    <row r="3242" spans="2:8">
      <c r="B3242" s="293">
        <v>40911</v>
      </c>
      <c r="C3242" s="311" t="s">
        <v>5685</v>
      </c>
      <c r="D3242" s="311" t="s">
        <v>5717</v>
      </c>
      <c r="E3242" s="311" t="s">
        <v>6094</v>
      </c>
      <c r="F3242" s="311" t="s">
        <v>5724</v>
      </c>
      <c r="G3242" s="311">
        <v>2140398</v>
      </c>
      <c r="H3242" s="311" t="s">
        <v>85</v>
      </c>
    </row>
    <row r="3243" spans="2:8">
      <c r="B3243" s="293">
        <v>40910</v>
      </c>
      <c r="C3243" s="311" t="s">
        <v>5571</v>
      </c>
      <c r="D3243" s="311" t="s">
        <v>5571</v>
      </c>
      <c r="E3243" s="311" t="s">
        <v>6122</v>
      </c>
      <c r="F3243" s="311" t="s">
        <v>6025</v>
      </c>
      <c r="G3243" s="311">
        <v>1404067</v>
      </c>
      <c r="H3243" s="311" t="s">
        <v>85</v>
      </c>
    </row>
    <row r="3244" spans="2:8">
      <c r="B3244" s="293">
        <v>40907</v>
      </c>
      <c r="C3244" s="311" t="s">
        <v>5355</v>
      </c>
      <c r="D3244" s="311" t="s">
        <v>5640</v>
      </c>
      <c r="E3244" s="311" t="s">
        <v>5774</v>
      </c>
      <c r="F3244" s="311" t="s">
        <v>5571</v>
      </c>
      <c r="G3244" s="311">
        <v>1921291</v>
      </c>
      <c r="H3244" s="311" t="s">
        <v>85</v>
      </c>
    </row>
    <row r="3245" spans="2:8">
      <c r="B3245" s="293">
        <v>40906</v>
      </c>
      <c r="C3245" s="311" t="s">
        <v>5717</v>
      </c>
      <c r="D3245" s="311" t="s">
        <v>4306</v>
      </c>
      <c r="E3245" s="311" t="s">
        <v>6094</v>
      </c>
      <c r="F3245" s="311" t="s">
        <v>6106</v>
      </c>
      <c r="G3245" s="311">
        <v>2512920</v>
      </c>
      <c r="H3245" s="311" t="s">
        <v>85</v>
      </c>
    </row>
    <row r="3246" spans="2:8">
      <c r="B3246" s="293">
        <v>40905</v>
      </c>
      <c r="C3246" s="311" t="s">
        <v>3309</v>
      </c>
      <c r="D3246" s="311" t="s">
        <v>5333</v>
      </c>
      <c r="E3246" s="311" t="s">
        <v>5340</v>
      </c>
      <c r="F3246" s="311" t="s">
        <v>5218</v>
      </c>
      <c r="G3246" s="311">
        <v>2542332</v>
      </c>
      <c r="H3246" s="311" t="s">
        <v>85</v>
      </c>
    </row>
    <row r="3247" spans="2:8">
      <c r="B3247" s="293">
        <v>40904</v>
      </c>
      <c r="C3247" s="311" t="s">
        <v>5355</v>
      </c>
      <c r="D3247" s="311" t="s">
        <v>5218</v>
      </c>
      <c r="E3247" s="311" t="s">
        <v>5670</v>
      </c>
      <c r="F3247" s="311" t="s">
        <v>5567</v>
      </c>
      <c r="G3247" s="311">
        <v>2104622</v>
      </c>
      <c r="H3247" s="311" t="s">
        <v>85</v>
      </c>
    </row>
    <row r="3248" spans="2:8">
      <c r="B3248" s="293">
        <v>40903</v>
      </c>
      <c r="C3248" s="311" t="s">
        <v>5577</v>
      </c>
      <c r="D3248" s="311" t="s">
        <v>6018</v>
      </c>
      <c r="E3248" s="311" t="s">
        <v>6094</v>
      </c>
      <c r="F3248" s="311" t="s">
        <v>3413</v>
      </c>
      <c r="G3248" s="311">
        <v>1791708</v>
      </c>
      <c r="H3248" s="311" t="s">
        <v>85</v>
      </c>
    </row>
    <row r="3249" spans="2:8">
      <c r="B3249" s="293">
        <v>40900</v>
      </c>
      <c r="C3249" s="311" t="s">
        <v>6268</v>
      </c>
      <c r="D3249" s="311" t="s">
        <v>6271</v>
      </c>
      <c r="E3249" s="311" t="s">
        <v>3420</v>
      </c>
      <c r="F3249" s="311" t="s">
        <v>6272</v>
      </c>
      <c r="G3249" s="311">
        <v>2771540</v>
      </c>
      <c r="H3249" s="311" t="s">
        <v>85</v>
      </c>
    </row>
    <row r="3250" spans="2:8">
      <c r="B3250" s="293">
        <v>40899</v>
      </c>
      <c r="C3250" s="311" t="s">
        <v>5604</v>
      </c>
      <c r="D3250" s="311" t="s">
        <v>3299</v>
      </c>
      <c r="E3250" s="311" t="s">
        <v>6197</v>
      </c>
      <c r="F3250" s="311" t="s">
        <v>6267</v>
      </c>
      <c r="G3250" s="311">
        <v>2596674</v>
      </c>
      <c r="H3250" s="311" t="s">
        <v>85</v>
      </c>
    </row>
    <row r="3251" spans="2:8">
      <c r="B3251" s="293">
        <v>40898</v>
      </c>
      <c r="C3251" s="311" t="s">
        <v>6122</v>
      </c>
      <c r="D3251" s="311" t="s">
        <v>3301</v>
      </c>
      <c r="E3251" s="311" t="s">
        <v>5673</v>
      </c>
      <c r="F3251" s="311" t="s">
        <v>3704</v>
      </c>
      <c r="G3251" s="311">
        <v>3816535</v>
      </c>
      <c r="H3251" s="311" t="s">
        <v>85</v>
      </c>
    </row>
    <row r="3252" spans="2:8">
      <c r="B3252" s="293">
        <v>40897</v>
      </c>
      <c r="C3252" s="311" t="s">
        <v>3395</v>
      </c>
      <c r="D3252" s="311" t="s">
        <v>6207</v>
      </c>
      <c r="E3252" s="311" t="s">
        <v>5705</v>
      </c>
      <c r="F3252" s="311" t="s">
        <v>6273</v>
      </c>
      <c r="G3252" s="311">
        <v>4742794</v>
      </c>
      <c r="H3252" s="311" t="s">
        <v>85</v>
      </c>
    </row>
    <row r="3253" spans="2:8">
      <c r="B3253" s="293">
        <v>40896</v>
      </c>
      <c r="C3253" s="311" t="s">
        <v>5355</v>
      </c>
      <c r="D3253" s="311" t="s">
        <v>6019</v>
      </c>
      <c r="E3253" s="311" t="s">
        <v>6105</v>
      </c>
      <c r="F3253" s="311" t="s">
        <v>3395</v>
      </c>
      <c r="G3253" s="311">
        <v>2975494</v>
      </c>
      <c r="H3253" s="311" t="s">
        <v>85</v>
      </c>
    </row>
    <row r="3254" spans="2:8">
      <c r="B3254" s="293">
        <v>40893</v>
      </c>
      <c r="C3254" s="311" t="s">
        <v>6274</v>
      </c>
      <c r="D3254" s="311" t="s">
        <v>5158</v>
      </c>
      <c r="E3254" s="311" t="s">
        <v>3319</v>
      </c>
      <c r="F3254" s="311" t="s">
        <v>5219</v>
      </c>
      <c r="G3254" s="311">
        <v>4420815</v>
      </c>
      <c r="H3254" s="311" t="s">
        <v>85</v>
      </c>
    </row>
    <row r="3255" spans="2:8">
      <c r="B3255" s="293">
        <v>40892</v>
      </c>
      <c r="C3255" s="311" t="s">
        <v>5339</v>
      </c>
      <c r="D3255" s="311" t="s">
        <v>4302</v>
      </c>
      <c r="E3255" s="311" t="s">
        <v>6275</v>
      </c>
      <c r="F3255" s="311" t="s">
        <v>3304</v>
      </c>
      <c r="G3255" s="311">
        <v>3585348</v>
      </c>
      <c r="H3255" s="311" t="s">
        <v>85</v>
      </c>
    </row>
    <row r="3256" spans="2:8">
      <c r="B3256" s="293">
        <v>40891</v>
      </c>
      <c r="C3256" s="311" t="s">
        <v>5576</v>
      </c>
      <c r="D3256" s="311" t="s">
        <v>5590</v>
      </c>
      <c r="E3256" s="311" t="s">
        <v>6112</v>
      </c>
      <c r="F3256" s="311" t="s">
        <v>3595</v>
      </c>
      <c r="G3256" s="311">
        <v>3366631</v>
      </c>
      <c r="H3256" s="311" t="s">
        <v>85</v>
      </c>
    </row>
    <row r="3257" spans="2:8">
      <c r="B3257" s="293">
        <v>40890</v>
      </c>
      <c r="C3257" s="311" t="s">
        <v>5713</v>
      </c>
      <c r="D3257" s="311" t="s">
        <v>6276</v>
      </c>
      <c r="E3257" s="311" t="s">
        <v>3395</v>
      </c>
      <c r="F3257" s="311" t="s">
        <v>6228</v>
      </c>
      <c r="G3257" s="311">
        <v>2473705</v>
      </c>
      <c r="H3257" s="311" t="s">
        <v>85</v>
      </c>
    </row>
    <row r="3258" spans="2:8">
      <c r="B3258" s="293">
        <v>40889</v>
      </c>
      <c r="C3258" s="311" t="s">
        <v>6277</v>
      </c>
      <c r="D3258" s="311" t="s">
        <v>3311</v>
      </c>
      <c r="E3258" s="311" t="s">
        <v>6016</v>
      </c>
      <c r="F3258" s="311" t="s">
        <v>5794</v>
      </c>
      <c r="G3258" s="311">
        <v>3548748</v>
      </c>
      <c r="H3258" s="311" t="s">
        <v>85</v>
      </c>
    </row>
    <row r="3259" spans="2:8">
      <c r="B3259" s="293">
        <v>40886</v>
      </c>
      <c r="C3259" s="311" t="s">
        <v>6151</v>
      </c>
      <c r="D3259" s="311" t="s">
        <v>5177</v>
      </c>
      <c r="E3259" s="311" t="s">
        <v>3296</v>
      </c>
      <c r="F3259" s="311" t="s">
        <v>6274</v>
      </c>
      <c r="G3259" s="311">
        <v>2344226</v>
      </c>
      <c r="H3259" s="311" t="s">
        <v>85</v>
      </c>
    </row>
    <row r="3260" spans="2:8">
      <c r="B3260" s="293">
        <v>40885</v>
      </c>
      <c r="C3260" s="311" t="s">
        <v>5584</v>
      </c>
      <c r="D3260" s="311" t="s">
        <v>6159</v>
      </c>
      <c r="E3260" s="311" t="s">
        <v>3305</v>
      </c>
      <c r="F3260" s="311" t="s">
        <v>3418</v>
      </c>
      <c r="G3260" s="311">
        <v>2456607</v>
      </c>
      <c r="H3260" s="311" t="s">
        <v>85</v>
      </c>
    </row>
    <row r="3261" spans="2:8">
      <c r="B3261" s="293">
        <v>40884</v>
      </c>
      <c r="C3261" s="311" t="s">
        <v>6278</v>
      </c>
      <c r="D3261" s="311" t="s">
        <v>3927</v>
      </c>
      <c r="E3261" s="311" t="s">
        <v>6279</v>
      </c>
      <c r="F3261" s="311" t="s">
        <v>4308</v>
      </c>
      <c r="G3261" s="311">
        <v>2888481</v>
      </c>
      <c r="H3261" s="311" t="s">
        <v>85</v>
      </c>
    </row>
    <row r="3262" spans="2:8">
      <c r="B3262" s="293">
        <v>40882</v>
      </c>
      <c r="C3262" s="311" t="s">
        <v>4384</v>
      </c>
      <c r="D3262" s="311" t="s">
        <v>4369</v>
      </c>
      <c r="E3262" s="311" t="s">
        <v>3400</v>
      </c>
      <c r="F3262" s="311" t="s">
        <v>5147</v>
      </c>
      <c r="G3262" s="311">
        <v>3236240</v>
      </c>
      <c r="H3262" s="311" t="s">
        <v>85</v>
      </c>
    </row>
    <row r="3263" spans="2:8">
      <c r="B3263" s="293">
        <v>40879</v>
      </c>
      <c r="C3263" s="311" t="s">
        <v>3418</v>
      </c>
      <c r="D3263" s="311" t="s">
        <v>6155</v>
      </c>
      <c r="E3263" s="311" t="s">
        <v>5181</v>
      </c>
      <c r="F3263" s="311" t="s">
        <v>6280</v>
      </c>
      <c r="G3263" s="311">
        <v>2224594</v>
      </c>
      <c r="H3263" s="311" t="s">
        <v>85</v>
      </c>
    </row>
    <row r="3264" spans="2:8">
      <c r="B3264" s="293">
        <v>40878</v>
      </c>
      <c r="C3264" s="311" t="s">
        <v>3293</v>
      </c>
      <c r="D3264" s="311" t="s">
        <v>4302</v>
      </c>
      <c r="E3264" s="311" t="s">
        <v>5182</v>
      </c>
      <c r="F3264" s="311" t="s">
        <v>5159</v>
      </c>
      <c r="G3264" s="311">
        <v>2193126</v>
      </c>
      <c r="H3264" s="311" t="s">
        <v>85</v>
      </c>
    </row>
    <row r="3265" spans="2:8">
      <c r="B3265" s="293">
        <v>40877</v>
      </c>
      <c r="C3265" s="311" t="s">
        <v>5229</v>
      </c>
      <c r="D3265" s="311" t="s">
        <v>3588</v>
      </c>
      <c r="E3265" s="311" t="s">
        <v>6142</v>
      </c>
      <c r="F3265" s="311" t="s">
        <v>5763</v>
      </c>
      <c r="G3265" s="311">
        <v>3427675</v>
      </c>
      <c r="H3265" s="311" t="s">
        <v>85</v>
      </c>
    </row>
    <row r="3266" spans="2:8">
      <c r="B3266" s="293">
        <v>40876</v>
      </c>
      <c r="C3266" s="311" t="s">
        <v>3374</v>
      </c>
      <c r="D3266" s="311" t="s">
        <v>5571</v>
      </c>
      <c r="E3266" s="311" t="s">
        <v>5642</v>
      </c>
      <c r="F3266" s="311" t="s">
        <v>3856</v>
      </c>
      <c r="G3266" s="311">
        <v>2780838</v>
      </c>
      <c r="H3266" s="311" t="s">
        <v>85</v>
      </c>
    </row>
    <row r="3267" spans="2:8">
      <c r="B3267" s="293">
        <v>40875</v>
      </c>
      <c r="C3267" s="311" t="s">
        <v>6270</v>
      </c>
      <c r="D3267" s="311" t="s">
        <v>6281</v>
      </c>
      <c r="E3267" s="311" t="s">
        <v>3346</v>
      </c>
      <c r="F3267" s="311" t="s">
        <v>6100</v>
      </c>
      <c r="G3267" s="311">
        <v>4262164</v>
      </c>
      <c r="H3267" s="311" t="s">
        <v>85</v>
      </c>
    </row>
    <row r="3268" spans="2:8">
      <c r="B3268" s="293">
        <v>40872</v>
      </c>
      <c r="C3268" s="311" t="s">
        <v>5197</v>
      </c>
      <c r="D3268" s="311" t="s">
        <v>3375</v>
      </c>
      <c r="E3268" s="311" t="s">
        <v>5775</v>
      </c>
      <c r="F3268" s="311" t="s">
        <v>5567</v>
      </c>
      <c r="G3268" s="311">
        <v>3437004</v>
      </c>
      <c r="H3268" s="311" t="s">
        <v>85</v>
      </c>
    </row>
    <row r="3269" spans="2:8">
      <c r="B3269" s="293">
        <v>40871</v>
      </c>
      <c r="C3269" s="311" t="s">
        <v>6270</v>
      </c>
      <c r="D3269" s="311" t="s">
        <v>5686</v>
      </c>
      <c r="E3269" s="311" t="s">
        <v>6023</v>
      </c>
      <c r="F3269" s="311" t="s">
        <v>5577</v>
      </c>
      <c r="G3269" s="311">
        <v>5260209</v>
      </c>
      <c r="H3269" s="311" t="s">
        <v>85</v>
      </c>
    </row>
    <row r="3270" spans="2:8">
      <c r="B3270" s="293">
        <v>40870</v>
      </c>
      <c r="C3270" s="311" t="s">
        <v>6024</v>
      </c>
      <c r="D3270" s="311" t="s">
        <v>6021</v>
      </c>
      <c r="E3270" s="311" t="s">
        <v>6126</v>
      </c>
      <c r="F3270" s="311" t="s">
        <v>3707</v>
      </c>
      <c r="G3270" s="311">
        <v>2966732</v>
      </c>
      <c r="H3270" s="311" t="s">
        <v>85</v>
      </c>
    </row>
    <row r="3271" spans="2:8">
      <c r="B3271" s="293">
        <v>40869</v>
      </c>
      <c r="C3271" s="311" t="s">
        <v>5651</v>
      </c>
      <c r="D3271" s="311" t="s">
        <v>3342</v>
      </c>
      <c r="E3271" s="311" t="s">
        <v>5689</v>
      </c>
      <c r="F3271" s="311" t="s">
        <v>5775</v>
      </c>
      <c r="G3271" s="311">
        <v>3104350</v>
      </c>
      <c r="H3271" s="311" t="s">
        <v>85</v>
      </c>
    </row>
    <row r="3272" spans="2:8">
      <c r="B3272" s="293">
        <v>40868</v>
      </c>
      <c r="C3272" s="311" t="s">
        <v>5640</v>
      </c>
      <c r="D3272" s="311" t="s">
        <v>6269</v>
      </c>
      <c r="E3272" s="311" t="s">
        <v>5670</v>
      </c>
      <c r="F3272" s="311" t="s">
        <v>5561</v>
      </c>
      <c r="G3272" s="311">
        <v>4280265</v>
      </c>
      <c r="H3272" s="311" t="s">
        <v>85</v>
      </c>
    </row>
    <row r="3273" spans="2:8">
      <c r="B3273" s="293">
        <v>40865</v>
      </c>
      <c r="C3273" s="311" t="s">
        <v>5635</v>
      </c>
      <c r="D3273" s="311" t="s">
        <v>5187</v>
      </c>
      <c r="E3273" s="311" t="s">
        <v>3866</v>
      </c>
      <c r="F3273" s="311" t="s">
        <v>5607</v>
      </c>
      <c r="G3273" s="311">
        <v>3590655</v>
      </c>
      <c r="H3273" s="311" t="s">
        <v>85</v>
      </c>
    </row>
    <row r="3274" spans="2:8">
      <c r="B3274" s="293">
        <v>40864</v>
      </c>
      <c r="C3274" s="311" t="s">
        <v>6173</v>
      </c>
      <c r="D3274" s="311" t="s">
        <v>3398</v>
      </c>
      <c r="E3274" s="311" t="s">
        <v>5243</v>
      </c>
      <c r="F3274" s="311" t="s">
        <v>5187</v>
      </c>
      <c r="G3274" s="311">
        <v>2430165</v>
      </c>
      <c r="H3274" s="311" t="s">
        <v>85</v>
      </c>
    </row>
    <row r="3275" spans="2:8">
      <c r="B3275" s="293">
        <v>40863</v>
      </c>
      <c r="C3275" s="311" t="s">
        <v>6282</v>
      </c>
      <c r="D3275" s="311" t="s">
        <v>4321</v>
      </c>
      <c r="E3275" s="311" t="s">
        <v>3197</v>
      </c>
      <c r="F3275" s="311" t="s">
        <v>6158</v>
      </c>
      <c r="G3275" s="311">
        <v>3668610</v>
      </c>
      <c r="H3275" s="311" t="s">
        <v>85</v>
      </c>
    </row>
    <row r="3276" spans="2:8">
      <c r="B3276" s="293">
        <v>40862</v>
      </c>
      <c r="C3276" s="311" t="s">
        <v>3405</v>
      </c>
      <c r="D3276" s="311" t="s">
        <v>6280</v>
      </c>
      <c r="E3276" s="311" t="s">
        <v>6283</v>
      </c>
      <c r="F3276" s="311" t="s">
        <v>5781</v>
      </c>
      <c r="G3276" s="311">
        <v>2677666</v>
      </c>
      <c r="H3276" s="311" t="s">
        <v>85</v>
      </c>
    </row>
    <row r="3277" spans="2:8">
      <c r="B3277" s="293">
        <v>40861</v>
      </c>
      <c r="C3277" s="311" t="s">
        <v>3406</v>
      </c>
      <c r="D3277" s="311" t="s">
        <v>4347</v>
      </c>
      <c r="E3277" s="311" t="s">
        <v>6284</v>
      </c>
      <c r="F3277" s="311" t="s">
        <v>3177</v>
      </c>
      <c r="G3277" s="311">
        <v>1165297</v>
      </c>
      <c r="H3277" s="311" t="s">
        <v>85</v>
      </c>
    </row>
    <row r="3278" spans="2:8">
      <c r="B3278" s="293">
        <v>40858</v>
      </c>
      <c r="C3278" s="311" t="s">
        <v>3880</v>
      </c>
      <c r="D3278" s="311" t="s">
        <v>3188</v>
      </c>
      <c r="E3278" s="311" t="s">
        <v>6232</v>
      </c>
      <c r="F3278" s="311" t="s">
        <v>6164</v>
      </c>
      <c r="G3278" s="311">
        <v>1579004</v>
      </c>
      <c r="H3278" s="311" t="s">
        <v>85</v>
      </c>
    </row>
    <row r="3279" spans="2:8">
      <c r="B3279" s="293">
        <v>40856</v>
      </c>
      <c r="C3279" s="311" t="s">
        <v>3154</v>
      </c>
      <c r="D3279" s="311" t="s">
        <v>5154</v>
      </c>
      <c r="E3279" s="311" t="s">
        <v>3244</v>
      </c>
      <c r="F3279" s="311" t="s">
        <v>3406</v>
      </c>
      <c r="G3279" s="311">
        <v>925772</v>
      </c>
      <c r="H3279" s="311" t="s">
        <v>85</v>
      </c>
    </row>
    <row r="3280" spans="2:8">
      <c r="B3280" s="293">
        <v>40855</v>
      </c>
      <c r="C3280" s="311" t="s">
        <v>5067</v>
      </c>
      <c r="D3280" s="311" t="s">
        <v>4595</v>
      </c>
      <c r="E3280" s="311" t="s">
        <v>6285</v>
      </c>
      <c r="F3280" s="311" t="s">
        <v>3161</v>
      </c>
      <c r="G3280" s="311">
        <v>1247601</v>
      </c>
      <c r="H3280" s="311" t="s">
        <v>85</v>
      </c>
    </row>
    <row r="3281" spans="2:8">
      <c r="B3281" s="293">
        <v>40851</v>
      </c>
      <c r="C3281" s="311" t="s">
        <v>3154</v>
      </c>
      <c r="D3281" s="311" t="s">
        <v>4376</v>
      </c>
      <c r="E3281" s="311" t="s">
        <v>6286</v>
      </c>
      <c r="F3281" s="311" t="s">
        <v>3221</v>
      </c>
      <c r="G3281" s="311">
        <v>1778904</v>
      </c>
      <c r="H3281" s="311" t="s">
        <v>85</v>
      </c>
    </row>
    <row r="3282" spans="2:8">
      <c r="B3282" s="293">
        <v>40850</v>
      </c>
      <c r="C3282" s="311" t="s">
        <v>4284</v>
      </c>
      <c r="D3282" s="311" t="s">
        <v>4371</v>
      </c>
      <c r="E3282" s="311" t="s">
        <v>5051</v>
      </c>
      <c r="F3282" s="311" t="s">
        <v>6287</v>
      </c>
      <c r="G3282" s="311">
        <v>1458592</v>
      </c>
      <c r="H3282" s="311" t="s">
        <v>85</v>
      </c>
    </row>
    <row r="3283" spans="2:8">
      <c r="B3283" s="293">
        <v>40849</v>
      </c>
      <c r="C3283" s="311" t="s">
        <v>5598</v>
      </c>
      <c r="D3283" s="311" t="s">
        <v>5133</v>
      </c>
      <c r="E3283" s="311" t="s">
        <v>6288</v>
      </c>
      <c r="F3283" s="311" t="s">
        <v>3250</v>
      </c>
      <c r="G3283" s="311">
        <v>872137</v>
      </c>
      <c r="H3283" s="311" t="s">
        <v>85</v>
      </c>
    </row>
    <row r="3284" spans="2:8">
      <c r="B3284" s="293">
        <v>40848</v>
      </c>
      <c r="C3284" s="311" t="s">
        <v>3971</v>
      </c>
      <c r="D3284" s="311" t="s">
        <v>3903</v>
      </c>
      <c r="E3284" s="311" t="s">
        <v>3168</v>
      </c>
      <c r="F3284" s="311" t="s">
        <v>6289</v>
      </c>
      <c r="G3284" s="311">
        <v>1417352</v>
      </c>
      <c r="H3284" s="311" t="s">
        <v>85</v>
      </c>
    </row>
    <row r="3285" spans="2:8">
      <c r="B3285" s="293">
        <v>40847</v>
      </c>
      <c r="C3285" s="311" t="s">
        <v>5067</v>
      </c>
      <c r="D3285" s="311" t="s">
        <v>4582</v>
      </c>
      <c r="E3285" s="311" t="s">
        <v>3160</v>
      </c>
      <c r="F3285" s="311" t="s">
        <v>3233</v>
      </c>
      <c r="G3285" s="311">
        <v>5984281</v>
      </c>
      <c r="H3285" s="311" t="s">
        <v>85</v>
      </c>
    </row>
    <row r="3286" spans="2:8">
      <c r="B3286" s="293">
        <v>40844</v>
      </c>
      <c r="C3286" s="311" t="s">
        <v>5112</v>
      </c>
      <c r="D3286" s="311" t="s">
        <v>4356</v>
      </c>
      <c r="E3286" s="311" t="s">
        <v>3904</v>
      </c>
      <c r="F3286" s="311" t="s">
        <v>5803</v>
      </c>
      <c r="G3286" s="311">
        <v>4579776</v>
      </c>
      <c r="H3286" s="311" t="s">
        <v>85</v>
      </c>
    </row>
    <row r="3287" spans="2:8">
      <c r="B3287" s="293">
        <v>40841</v>
      </c>
      <c r="C3287" s="311" t="s">
        <v>4321</v>
      </c>
      <c r="D3287" s="311" t="s">
        <v>6289</v>
      </c>
      <c r="E3287" s="311" t="s">
        <v>5783</v>
      </c>
      <c r="F3287" s="311" t="s">
        <v>4281</v>
      </c>
      <c r="G3287" s="311">
        <v>7100366</v>
      </c>
      <c r="H3287" s="311" t="s">
        <v>85</v>
      </c>
    </row>
    <row r="3288" spans="2:8">
      <c r="B3288" s="293">
        <v>40840</v>
      </c>
      <c r="C3288" s="311" t="s">
        <v>4286</v>
      </c>
      <c r="D3288" s="311" t="s">
        <v>3177</v>
      </c>
      <c r="E3288" s="311" t="s">
        <v>3359</v>
      </c>
      <c r="F3288" s="311" t="s">
        <v>5160</v>
      </c>
      <c r="G3288" s="311">
        <v>2418790</v>
      </c>
      <c r="H3288" s="311" t="s">
        <v>85</v>
      </c>
    </row>
    <row r="3289" spans="2:8">
      <c r="B3289" s="293">
        <v>40837</v>
      </c>
      <c r="C3289" s="311" t="s">
        <v>6290</v>
      </c>
      <c r="D3289" s="311" t="s">
        <v>6290</v>
      </c>
      <c r="E3289" s="311" t="s">
        <v>5792</v>
      </c>
      <c r="F3289" s="311" t="s">
        <v>5594</v>
      </c>
      <c r="G3289" s="311">
        <v>1252420</v>
      </c>
      <c r="H3289" s="311" t="s">
        <v>85</v>
      </c>
    </row>
    <row r="3290" spans="2:8">
      <c r="B3290" s="293">
        <v>40836</v>
      </c>
      <c r="C3290" s="311" t="s">
        <v>4308</v>
      </c>
      <c r="D3290" s="311" t="s">
        <v>6161</v>
      </c>
      <c r="E3290" s="311" t="s">
        <v>4297</v>
      </c>
      <c r="F3290" s="311" t="s">
        <v>5095</v>
      </c>
      <c r="G3290" s="311">
        <v>1138090</v>
      </c>
      <c r="H3290" s="311" t="s">
        <v>85</v>
      </c>
    </row>
    <row r="3291" spans="2:8">
      <c r="B3291" s="293">
        <v>40835</v>
      </c>
      <c r="C3291" s="311" t="s">
        <v>6283</v>
      </c>
      <c r="D3291" s="311" t="s">
        <v>3889</v>
      </c>
      <c r="E3291" s="311" t="s">
        <v>3601</v>
      </c>
      <c r="F3291" s="311" t="s">
        <v>5084</v>
      </c>
      <c r="G3291" s="311">
        <v>1696239</v>
      </c>
      <c r="H3291" s="311" t="s">
        <v>85</v>
      </c>
    </row>
    <row r="3292" spans="2:8">
      <c r="B3292" s="293">
        <v>40834</v>
      </c>
      <c r="C3292" s="311" t="s">
        <v>3197</v>
      </c>
      <c r="D3292" s="311" t="s">
        <v>3360</v>
      </c>
      <c r="E3292" s="311" t="s">
        <v>5179</v>
      </c>
      <c r="F3292" s="311" t="s">
        <v>4400</v>
      </c>
      <c r="G3292" s="311">
        <v>1777351</v>
      </c>
      <c r="H3292" s="311" t="s">
        <v>85</v>
      </c>
    </row>
    <row r="3293" spans="2:8">
      <c r="B3293" s="293">
        <v>40833</v>
      </c>
      <c r="C3293" s="311" t="s">
        <v>3177</v>
      </c>
      <c r="D3293" s="311" t="s">
        <v>6291</v>
      </c>
      <c r="E3293" s="311" t="s">
        <v>5588</v>
      </c>
      <c r="F3293" s="311" t="s">
        <v>3601</v>
      </c>
      <c r="G3293" s="311">
        <v>1922998</v>
      </c>
      <c r="H3293" s="311" t="s">
        <v>85</v>
      </c>
    </row>
    <row r="3294" spans="2:8">
      <c r="B3294" s="293">
        <v>40830</v>
      </c>
      <c r="C3294" s="311" t="s">
        <v>3246</v>
      </c>
      <c r="D3294" s="311" t="s">
        <v>3933</v>
      </c>
      <c r="E3294" s="311" t="s">
        <v>3172</v>
      </c>
      <c r="F3294" s="311" t="s">
        <v>3246</v>
      </c>
      <c r="G3294" s="311">
        <v>2922464</v>
      </c>
      <c r="H3294" s="311" t="s">
        <v>85</v>
      </c>
    </row>
    <row r="3295" spans="2:8">
      <c r="B3295" s="293">
        <v>40829</v>
      </c>
      <c r="C3295" s="311" t="s">
        <v>3976</v>
      </c>
      <c r="D3295" s="311" t="s">
        <v>6168</v>
      </c>
      <c r="E3295" s="311" t="s">
        <v>5614</v>
      </c>
      <c r="F3295" s="311" t="s">
        <v>3244</v>
      </c>
      <c r="G3295" s="311">
        <v>1891143</v>
      </c>
      <c r="H3295" s="311" t="s">
        <v>85</v>
      </c>
    </row>
    <row r="3296" spans="2:8">
      <c r="B3296" s="293">
        <v>40828</v>
      </c>
      <c r="C3296" s="311" t="s">
        <v>4289</v>
      </c>
      <c r="D3296" s="311" t="s">
        <v>4000</v>
      </c>
      <c r="E3296" s="311" t="s">
        <v>5051</v>
      </c>
      <c r="F3296" s="311" t="s">
        <v>6292</v>
      </c>
      <c r="G3296" s="311">
        <v>3949242</v>
      </c>
      <c r="H3296" s="311" t="s">
        <v>85</v>
      </c>
    </row>
    <row r="3297" spans="2:8">
      <c r="B3297" s="293">
        <v>40827</v>
      </c>
      <c r="C3297" s="311" t="s">
        <v>3400</v>
      </c>
      <c r="D3297" s="311" t="s">
        <v>5618</v>
      </c>
      <c r="E3297" s="311" t="s">
        <v>5592</v>
      </c>
      <c r="F3297" s="311" t="s">
        <v>5164</v>
      </c>
      <c r="G3297" s="311">
        <v>7521440</v>
      </c>
      <c r="H3297" s="311" t="s">
        <v>85</v>
      </c>
    </row>
    <row r="3298" spans="2:8">
      <c r="B3298" s="293">
        <v>40826</v>
      </c>
      <c r="C3298" s="311" t="s">
        <v>6277</v>
      </c>
      <c r="D3298" s="311" t="s">
        <v>3597</v>
      </c>
      <c r="E3298" s="311" t="s">
        <v>5181</v>
      </c>
      <c r="F3298" s="311" t="s">
        <v>3398</v>
      </c>
      <c r="G3298" s="311">
        <v>4045412</v>
      </c>
      <c r="H3298" s="311" t="s">
        <v>85</v>
      </c>
    </row>
    <row r="3299" spans="2:8">
      <c r="B3299" s="293">
        <v>40823</v>
      </c>
      <c r="C3299" s="311" t="s">
        <v>6283</v>
      </c>
      <c r="D3299" s="311" t="s">
        <v>3596</v>
      </c>
      <c r="E3299" s="311" t="s">
        <v>3300</v>
      </c>
      <c r="F3299" s="311" t="s">
        <v>3387</v>
      </c>
      <c r="G3299" s="311">
        <v>4020384</v>
      </c>
      <c r="H3299" s="311" t="s">
        <v>85</v>
      </c>
    </row>
    <row r="3300" spans="2:8">
      <c r="B3300" s="293">
        <v>40821</v>
      </c>
      <c r="C3300" s="311" t="s">
        <v>5773</v>
      </c>
      <c r="D3300" s="311" t="s">
        <v>3593</v>
      </c>
      <c r="E3300" s="311" t="s">
        <v>5640</v>
      </c>
      <c r="F3300" s="311" t="s">
        <v>5589</v>
      </c>
      <c r="G3300" s="311">
        <v>1932661</v>
      </c>
      <c r="H3300" s="311" t="s">
        <v>85</v>
      </c>
    </row>
    <row r="3301" spans="2:8">
      <c r="B3301" s="293">
        <v>40820</v>
      </c>
      <c r="C3301" s="311" t="s">
        <v>3377</v>
      </c>
      <c r="D3301" s="311" t="s">
        <v>5367</v>
      </c>
      <c r="E3301" s="311" t="s">
        <v>6111</v>
      </c>
      <c r="F3301" s="311" t="s">
        <v>3588</v>
      </c>
      <c r="G3301" s="311">
        <v>1554122</v>
      </c>
      <c r="H3301" s="311" t="s">
        <v>85</v>
      </c>
    </row>
    <row r="3302" spans="2:8">
      <c r="B3302" s="293">
        <v>40819</v>
      </c>
      <c r="C3302" s="311" t="s">
        <v>6271</v>
      </c>
      <c r="D3302" s="311" t="s">
        <v>4296</v>
      </c>
      <c r="E3302" s="311" t="s">
        <v>3305</v>
      </c>
      <c r="F3302" s="311" t="s">
        <v>6204</v>
      </c>
      <c r="G3302" s="311">
        <v>1900468</v>
      </c>
      <c r="H3302" s="311" t="s">
        <v>85</v>
      </c>
    </row>
    <row r="3303" spans="2:8">
      <c r="B3303" s="293">
        <v>40816</v>
      </c>
      <c r="C3303" s="311" t="s">
        <v>4302</v>
      </c>
      <c r="D3303" s="311" t="s">
        <v>3280</v>
      </c>
      <c r="E3303" s="311" t="s">
        <v>5182</v>
      </c>
      <c r="F3303" s="311" t="s">
        <v>6293</v>
      </c>
      <c r="G3303" s="311">
        <v>2784331</v>
      </c>
      <c r="H3303" s="311" t="s">
        <v>85</v>
      </c>
    </row>
    <row r="3304" spans="2:8">
      <c r="B3304" s="293">
        <v>40815</v>
      </c>
      <c r="C3304" s="311" t="s">
        <v>5628</v>
      </c>
      <c r="D3304" s="311" t="s">
        <v>6159</v>
      </c>
      <c r="E3304" s="311" t="s">
        <v>5777</v>
      </c>
      <c r="F3304" s="311" t="s">
        <v>3194</v>
      </c>
      <c r="G3304" s="311">
        <v>3176624</v>
      </c>
      <c r="H3304" s="311" t="s">
        <v>85</v>
      </c>
    </row>
    <row r="3305" spans="2:8">
      <c r="B3305" s="293">
        <v>40814</v>
      </c>
      <c r="C3305" s="311" t="s">
        <v>4296</v>
      </c>
      <c r="D3305" s="311" t="s">
        <v>5783</v>
      </c>
      <c r="E3305" s="311" t="s">
        <v>5777</v>
      </c>
      <c r="F3305" s="311" t="s">
        <v>6294</v>
      </c>
      <c r="G3305" s="311">
        <v>2824125</v>
      </c>
      <c r="H3305" s="311" t="s">
        <v>85</v>
      </c>
    </row>
    <row r="3306" spans="2:8">
      <c r="B3306" s="293">
        <v>40813</v>
      </c>
      <c r="C3306" s="311" t="s">
        <v>5777</v>
      </c>
      <c r="D3306" s="311" t="s">
        <v>4389</v>
      </c>
      <c r="E3306" s="311" t="s">
        <v>4307</v>
      </c>
      <c r="F3306" s="311" t="s">
        <v>3368</v>
      </c>
      <c r="G3306" s="311">
        <v>2594641</v>
      </c>
      <c r="H3306" s="311" t="s">
        <v>85</v>
      </c>
    </row>
    <row r="3307" spans="2:8">
      <c r="B3307" s="293">
        <v>40812</v>
      </c>
      <c r="C3307" s="311" t="s">
        <v>3601</v>
      </c>
      <c r="D3307" s="311" t="s">
        <v>6279</v>
      </c>
      <c r="E3307" s="311" t="s">
        <v>5142</v>
      </c>
      <c r="F3307" s="311" t="s">
        <v>6148</v>
      </c>
      <c r="G3307" s="311">
        <v>1901102</v>
      </c>
      <c r="H3307" s="311" t="s">
        <v>85</v>
      </c>
    </row>
    <row r="3308" spans="2:8">
      <c r="B3308" s="293">
        <v>40809</v>
      </c>
      <c r="C3308" s="311" t="s">
        <v>6013</v>
      </c>
      <c r="D3308" s="311" t="s">
        <v>6158</v>
      </c>
      <c r="E3308" s="311" t="s">
        <v>3352</v>
      </c>
      <c r="F3308" s="311" t="s">
        <v>5091</v>
      </c>
      <c r="G3308" s="311">
        <v>2554398</v>
      </c>
      <c r="H3308" s="311" t="s">
        <v>85</v>
      </c>
    </row>
    <row r="3309" spans="2:8">
      <c r="B3309" s="293">
        <v>40808</v>
      </c>
      <c r="C3309" s="311" t="s">
        <v>6295</v>
      </c>
      <c r="D3309" s="311" t="s">
        <v>5098</v>
      </c>
      <c r="E3309" s="311" t="s">
        <v>6114</v>
      </c>
      <c r="F3309" s="311" t="s">
        <v>6296</v>
      </c>
      <c r="G3309" s="311">
        <v>1866160</v>
      </c>
      <c r="H3309" s="311" t="s">
        <v>85</v>
      </c>
    </row>
    <row r="3310" spans="2:8">
      <c r="B3310" s="293">
        <v>40807</v>
      </c>
      <c r="C3310" s="311" t="s">
        <v>6297</v>
      </c>
      <c r="D3310" s="311" t="s">
        <v>3179</v>
      </c>
      <c r="E3310" s="311" t="s">
        <v>6297</v>
      </c>
      <c r="F3310" s="311" t="s">
        <v>3913</v>
      </c>
      <c r="G3310" s="311">
        <v>2406962</v>
      </c>
      <c r="H3310" s="311" t="s">
        <v>85</v>
      </c>
    </row>
    <row r="3311" spans="2:8">
      <c r="B3311" s="293">
        <v>40806</v>
      </c>
      <c r="C3311" s="311" t="s">
        <v>6298</v>
      </c>
      <c r="D3311" s="311" t="s">
        <v>4385</v>
      </c>
      <c r="E3311" s="311" t="s">
        <v>3280</v>
      </c>
      <c r="F3311" s="311" t="s">
        <v>6297</v>
      </c>
      <c r="G3311" s="311">
        <v>2326687</v>
      </c>
      <c r="H3311" s="311" t="s">
        <v>85</v>
      </c>
    </row>
    <row r="3312" spans="2:8">
      <c r="B3312" s="293">
        <v>40805</v>
      </c>
      <c r="C3312" s="311" t="s">
        <v>3360</v>
      </c>
      <c r="D3312" s="311" t="s">
        <v>6280</v>
      </c>
      <c r="E3312" s="311" t="s">
        <v>4297</v>
      </c>
      <c r="F3312" s="311" t="s">
        <v>6294</v>
      </c>
      <c r="G3312" s="311">
        <v>1559473</v>
      </c>
      <c r="H3312" s="311" t="s">
        <v>85</v>
      </c>
    </row>
    <row r="3313" spans="2:8">
      <c r="B3313" s="293">
        <v>40802</v>
      </c>
      <c r="C3313" s="311" t="s">
        <v>5725</v>
      </c>
      <c r="D3313" s="311" t="s">
        <v>5097</v>
      </c>
      <c r="E3313" s="311" t="s">
        <v>5187</v>
      </c>
      <c r="F3313" s="311" t="s">
        <v>3889</v>
      </c>
      <c r="G3313" s="311">
        <v>6954804</v>
      </c>
      <c r="H3313" s="311" t="s">
        <v>85</v>
      </c>
    </row>
    <row r="3314" spans="2:8">
      <c r="B3314" s="293">
        <v>40801</v>
      </c>
      <c r="C3314" s="311" t="s">
        <v>3293</v>
      </c>
      <c r="D3314" s="311" t="s">
        <v>3293</v>
      </c>
      <c r="E3314" s="311" t="s">
        <v>6012</v>
      </c>
      <c r="F3314" s="311" t="s">
        <v>6229</v>
      </c>
      <c r="G3314" s="311">
        <v>1620182</v>
      </c>
      <c r="H3314" s="311" t="s">
        <v>85</v>
      </c>
    </row>
    <row r="3315" spans="2:8">
      <c r="B3315" s="293">
        <v>40800</v>
      </c>
      <c r="C3315" s="311" t="s">
        <v>5602</v>
      </c>
      <c r="D3315" s="311" t="s">
        <v>6299</v>
      </c>
      <c r="E3315" s="311" t="s">
        <v>5715</v>
      </c>
      <c r="F3315" s="311" t="s">
        <v>5243</v>
      </c>
      <c r="G3315" s="311">
        <v>2005693</v>
      </c>
      <c r="H3315" s="311" t="s">
        <v>85</v>
      </c>
    </row>
    <row r="3316" spans="2:8">
      <c r="B3316" s="293">
        <v>40799</v>
      </c>
      <c r="C3316" s="311" t="s">
        <v>5161</v>
      </c>
      <c r="D3316" s="311" t="s">
        <v>3368</v>
      </c>
      <c r="E3316" s="311" t="s">
        <v>6300</v>
      </c>
      <c r="F3316" s="311" t="s">
        <v>5794</v>
      </c>
      <c r="G3316" s="311">
        <v>2368801</v>
      </c>
      <c r="H3316" s="311" t="s">
        <v>85</v>
      </c>
    </row>
    <row r="3317" spans="2:8">
      <c r="B3317" s="293">
        <v>40798</v>
      </c>
      <c r="C3317" s="311" t="s">
        <v>6301</v>
      </c>
      <c r="D3317" s="311" t="s">
        <v>5373</v>
      </c>
      <c r="E3317" s="311" t="s">
        <v>6016</v>
      </c>
      <c r="F3317" s="311" t="s">
        <v>5715</v>
      </c>
      <c r="G3317" s="311">
        <v>2213281</v>
      </c>
      <c r="H3317" s="311" t="s">
        <v>85</v>
      </c>
    </row>
    <row r="3318" spans="2:8">
      <c r="B3318" s="293">
        <v>40795</v>
      </c>
      <c r="C3318" s="311" t="s">
        <v>5091</v>
      </c>
      <c r="D3318" s="311" t="s">
        <v>4297</v>
      </c>
      <c r="E3318" s="311" t="s">
        <v>6269</v>
      </c>
      <c r="F3318" s="311" t="s">
        <v>3379</v>
      </c>
      <c r="G3318" s="311">
        <v>2820220</v>
      </c>
      <c r="H3318" s="311" t="s">
        <v>85</v>
      </c>
    </row>
    <row r="3319" spans="2:8">
      <c r="B3319" s="310">
        <v>40794</v>
      </c>
      <c r="C3319" s="312" t="s">
        <v>3868</v>
      </c>
      <c r="D3319" s="312" t="s">
        <v>3868</v>
      </c>
      <c r="E3319" s="312" t="s">
        <v>5185</v>
      </c>
      <c r="F3319" s="312" t="s">
        <v>6274</v>
      </c>
      <c r="G3319" s="312">
        <v>2700772</v>
      </c>
      <c r="H3319" s="312" t="s">
        <v>6302</v>
      </c>
    </row>
    <row r="3320" spans="2:8">
      <c r="B3320" s="293">
        <v>40793</v>
      </c>
      <c r="C3320" s="311" t="s">
        <v>3872</v>
      </c>
      <c r="D3320" s="311" t="s">
        <v>6303</v>
      </c>
      <c r="E3320" s="311" t="s">
        <v>5634</v>
      </c>
      <c r="F3320" s="311" t="s">
        <v>5787</v>
      </c>
      <c r="G3320" s="311">
        <v>5322658</v>
      </c>
      <c r="H3320" s="311" t="s">
        <v>85</v>
      </c>
    </row>
    <row r="3321" spans="2:8">
      <c r="B3321" s="293">
        <v>40792</v>
      </c>
      <c r="C3321" s="311" t="s">
        <v>5805</v>
      </c>
      <c r="D3321" s="311" t="s">
        <v>3290</v>
      </c>
      <c r="E3321" s="311" t="s">
        <v>5237</v>
      </c>
      <c r="F3321" s="311" t="s">
        <v>6304</v>
      </c>
      <c r="G3321" s="311">
        <v>5362542</v>
      </c>
      <c r="H3321" s="311" t="s">
        <v>85</v>
      </c>
    </row>
    <row r="3322" spans="2:8">
      <c r="B3322" s="293">
        <v>40791</v>
      </c>
      <c r="C3322" s="311" t="s">
        <v>4309</v>
      </c>
      <c r="D3322" s="311" t="s">
        <v>6274</v>
      </c>
      <c r="E3322" s="311" t="s">
        <v>5761</v>
      </c>
      <c r="F3322" s="311" t="s">
        <v>6305</v>
      </c>
      <c r="G3322" s="311">
        <v>5148044</v>
      </c>
      <c r="H3322" s="311" t="s">
        <v>85</v>
      </c>
    </row>
    <row r="3323" spans="2:8">
      <c r="B3323" s="293">
        <v>40788</v>
      </c>
      <c r="C3323" s="311" t="s">
        <v>5052</v>
      </c>
      <c r="D3323" s="311" t="s">
        <v>5052</v>
      </c>
      <c r="E3323" s="311" t="s">
        <v>5183</v>
      </c>
      <c r="F3323" s="311" t="s">
        <v>5367</v>
      </c>
      <c r="G3323" s="311">
        <v>4693891</v>
      </c>
      <c r="H3323" s="311" t="s">
        <v>85</v>
      </c>
    </row>
    <row r="3324" spans="2:8">
      <c r="B3324" s="293">
        <v>40785</v>
      </c>
      <c r="C3324" s="311" t="s">
        <v>6306</v>
      </c>
      <c r="D3324" s="311" t="s">
        <v>6307</v>
      </c>
      <c r="E3324" s="311" t="s">
        <v>6308</v>
      </c>
      <c r="F3324" s="311" t="s">
        <v>6283</v>
      </c>
      <c r="G3324" s="311">
        <v>2753792</v>
      </c>
      <c r="H3324" s="311" t="s">
        <v>85</v>
      </c>
    </row>
    <row r="3325" spans="2:8">
      <c r="B3325" s="293">
        <v>40784</v>
      </c>
      <c r="C3325" s="311" t="s">
        <v>6266</v>
      </c>
      <c r="D3325" s="311" t="s">
        <v>3281</v>
      </c>
      <c r="E3325" s="311" t="s">
        <v>6109</v>
      </c>
      <c r="F3325" s="311" t="s">
        <v>3868</v>
      </c>
      <c r="G3325" s="311">
        <v>1295444</v>
      </c>
      <c r="H3325" s="311" t="s">
        <v>85</v>
      </c>
    </row>
    <row r="3326" spans="2:8">
      <c r="B3326" s="293">
        <v>40781</v>
      </c>
      <c r="C3326" s="311" t="s">
        <v>6108</v>
      </c>
      <c r="D3326" s="311" t="s">
        <v>6108</v>
      </c>
      <c r="E3326" s="311" t="s">
        <v>5730</v>
      </c>
      <c r="F3326" s="311" t="s">
        <v>3368</v>
      </c>
      <c r="G3326" s="311">
        <v>3569570</v>
      </c>
      <c r="H3326" s="311" t="s">
        <v>85</v>
      </c>
    </row>
    <row r="3327" spans="2:8">
      <c r="B3327" s="293">
        <v>40780</v>
      </c>
      <c r="C3327" s="311" t="s">
        <v>3871</v>
      </c>
      <c r="D3327" s="311" t="s">
        <v>3199</v>
      </c>
      <c r="E3327" s="311" t="s">
        <v>4330</v>
      </c>
      <c r="F3327" s="311" t="s">
        <v>6309</v>
      </c>
      <c r="G3327" s="311">
        <v>5370679</v>
      </c>
      <c r="H3327" s="311" t="s">
        <v>85</v>
      </c>
    </row>
    <row r="3328" spans="2:8">
      <c r="B3328" s="293">
        <v>40779</v>
      </c>
      <c r="C3328" s="311" t="s">
        <v>5586</v>
      </c>
      <c r="D3328" s="311" t="s">
        <v>6310</v>
      </c>
      <c r="E3328" s="311" t="s">
        <v>6276</v>
      </c>
      <c r="F3328" s="311" t="s">
        <v>3869</v>
      </c>
      <c r="G3328" s="311">
        <v>3411334</v>
      </c>
      <c r="H3328" s="311" t="s">
        <v>85</v>
      </c>
    </row>
    <row r="3329" spans="2:8">
      <c r="B3329" s="293">
        <v>40778</v>
      </c>
      <c r="C3329" s="311" t="s">
        <v>3887</v>
      </c>
      <c r="D3329" s="311" t="s">
        <v>3887</v>
      </c>
      <c r="E3329" s="311" t="s">
        <v>6311</v>
      </c>
      <c r="F3329" s="311" t="s">
        <v>3398</v>
      </c>
      <c r="G3329" s="311">
        <v>3145651</v>
      </c>
      <c r="H3329" s="311" t="s">
        <v>85</v>
      </c>
    </row>
    <row r="3330" spans="2:8">
      <c r="B3330" s="293">
        <v>40777</v>
      </c>
      <c r="C3330" s="311" t="s">
        <v>3201</v>
      </c>
      <c r="D3330" s="311" t="s">
        <v>3980</v>
      </c>
      <c r="E3330" s="311" t="s">
        <v>3195</v>
      </c>
      <c r="F3330" s="311" t="s">
        <v>6312</v>
      </c>
      <c r="G3330" s="311">
        <v>1214882</v>
      </c>
      <c r="H3330" s="311" t="s">
        <v>85</v>
      </c>
    </row>
    <row r="3331" spans="2:8">
      <c r="B3331" s="293">
        <v>40774</v>
      </c>
      <c r="C3331" s="311" t="s">
        <v>5085</v>
      </c>
      <c r="D3331" s="311" t="s">
        <v>5167</v>
      </c>
      <c r="E3331" s="311" t="s">
        <v>5085</v>
      </c>
      <c r="F3331" s="311" t="s">
        <v>4295</v>
      </c>
      <c r="G3331" s="311">
        <v>2246275</v>
      </c>
      <c r="H3331" s="311" t="s">
        <v>85</v>
      </c>
    </row>
    <row r="3332" spans="2:8">
      <c r="B3332" s="293">
        <v>40773</v>
      </c>
      <c r="C3332" s="311" t="s">
        <v>6261</v>
      </c>
      <c r="D3332" s="311" t="s">
        <v>6261</v>
      </c>
      <c r="E3332" s="311" t="s">
        <v>6313</v>
      </c>
      <c r="F3332" s="311" t="s">
        <v>6187</v>
      </c>
      <c r="G3332" s="311">
        <v>1322197</v>
      </c>
      <c r="H3332" s="311" t="s">
        <v>85</v>
      </c>
    </row>
    <row r="3333" spans="2:8">
      <c r="B3333" s="293">
        <v>40772</v>
      </c>
      <c r="C3333" s="311" t="s">
        <v>4386</v>
      </c>
      <c r="D3333" s="311" t="s">
        <v>3271</v>
      </c>
      <c r="E3333" s="311" t="s">
        <v>6163</v>
      </c>
      <c r="F3333" s="311" t="s">
        <v>6188</v>
      </c>
      <c r="G3333" s="311">
        <v>2473766</v>
      </c>
      <c r="H3333" s="311" t="s">
        <v>85</v>
      </c>
    </row>
    <row r="3334" spans="2:8">
      <c r="B3334" s="293">
        <v>40771</v>
      </c>
      <c r="C3334" s="311" t="s">
        <v>5048</v>
      </c>
      <c r="D3334" s="311" t="s">
        <v>3978</v>
      </c>
      <c r="E3334" s="311" t="s">
        <v>3178</v>
      </c>
      <c r="F3334" s="311" t="s">
        <v>5808</v>
      </c>
      <c r="G3334" s="311">
        <v>1001205</v>
      </c>
      <c r="H3334" s="311" t="s">
        <v>85</v>
      </c>
    </row>
    <row r="3335" spans="2:8">
      <c r="B3335" s="293">
        <v>40767</v>
      </c>
      <c r="C3335" s="311" t="s">
        <v>3161</v>
      </c>
      <c r="D3335" s="311" t="s">
        <v>3161</v>
      </c>
      <c r="E3335" s="311" t="s">
        <v>6314</v>
      </c>
      <c r="F3335" s="311" t="s">
        <v>6315</v>
      </c>
      <c r="G3335" s="311">
        <v>1856520</v>
      </c>
      <c r="H3335" s="311" t="s">
        <v>85</v>
      </c>
    </row>
    <row r="3336" spans="2:8">
      <c r="B3336" s="293">
        <v>40766</v>
      </c>
      <c r="C3336" s="311" t="s">
        <v>6314</v>
      </c>
      <c r="D3336" s="311" t="s">
        <v>5803</v>
      </c>
      <c r="E3336" s="311" t="s">
        <v>3201</v>
      </c>
      <c r="F3336" s="311" t="s">
        <v>5106</v>
      </c>
      <c r="G3336" s="311">
        <v>1848537</v>
      </c>
      <c r="H3336" s="311" t="s">
        <v>85</v>
      </c>
    </row>
    <row r="3337" spans="2:8">
      <c r="B3337" s="293">
        <v>40765</v>
      </c>
      <c r="C3337" s="311" t="s">
        <v>6316</v>
      </c>
      <c r="D3337" s="311" t="s">
        <v>5137</v>
      </c>
      <c r="E3337" s="311" t="s">
        <v>3868</v>
      </c>
      <c r="F3337" s="311" t="s">
        <v>5051</v>
      </c>
      <c r="G3337" s="311">
        <v>4474538</v>
      </c>
      <c r="H3337" s="311" t="s">
        <v>85</v>
      </c>
    </row>
    <row r="3338" spans="2:8">
      <c r="B3338" s="293">
        <v>40764</v>
      </c>
      <c r="C3338" s="311" t="s">
        <v>6317</v>
      </c>
      <c r="D3338" s="311" t="s">
        <v>6310</v>
      </c>
      <c r="E3338" s="311" t="s">
        <v>5725</v>
      </c>
      <c r="F3338" s="311" t="s">
        <v>4400</v>
      </c>
      <c r="G3338" s="311">
        <v>3509944</v>
      </c>
      <c r="H3338" s="311" t="s">
        <v>85</v>
      </c>
    </row>
    <row r="3339" spans="2:8">
      <c r="B3339" s="293">
        <v>40763</v>
      </c>
      <c r="C3339" s="311" t="s">
        <v>6283</v>
      </c>
      <c r="D3339" s="311" t="s">
        <v>6318</v>
      </c>
      <c r="E3339" s="311" t="s">
        <v>5767</v>
      </c>
      <c r="F3339" s="311" t="s">
        <v>5083</v>
      </c>
      <c r="G3339" s="311">
        <v>3918158</v>
      </c>
      <c r="H3339" s="311" t="s">
        <v>85</v>
      </c>
    </row>
    <row r="3340" spans="2:8">
      <c r="B3340" s="293">
        <v>40760</v>
      </c>
      <c r="C3340" s="311" t="s">
        <v>5144</v>
      </c>
      <c r="D3340" s="311" t="s">
        <v>5599</v>
      </c>
      <c r="E3340" s="311" t="s">
        <v>6319</v>
      </c>
      <c r="F3340" s="311" t="s">
        <v>4324</v>
      </c>
      <c r="G3340" s="311">
        <v>4148565</v>
      </c>
      <c r="H3340" s="311" t="s">
        <v>85</v>
      </c>
    </row>
    <row r="3341" spans="2:8">
      <c r="B3341" s="293">
        <v>40759</v>
      </c>
      <c r="C3341" s="311" t="s">
        <v>5153</v>
      </c>
      <c r="D3341" s="311" t="s">
        <v>6320</v>
      </c>
      <c r="E3341" s="311" t="s">
        <v>6156</v>
      </c>
      <c r="F3341" s="311" t="s">
        <v>3180</v>
      </c>
      <c r="G3341" s="311">
        <v>3271522</v>
      </c>
      <c r="H3341" s="311" t="s">
        <v>85</v>
      </c>
    </row>
    <row r="3342" spans="2:8">
      <c r="B3342" s="293">
        <v>40758</v>
      </c>
      <c r="C3342" s="311" t="s">
        <v>4371</v>
      </c>
      <c r="D3342" s="311" t="s">
        <v>5120</v>
      </c>
      <c r="E3342" s="311" t="s">
        <v>6261</v>
      </c>
      <c r="F3342" s="311" t="s">
        <v>4595</v>
      </c>
      <c r="G3342" s="311">
        <v>3805206</v>
      </c>
      <c r="H3342" s="311" t="s">
        <v>85</v>
      </c>
    </row>
    <row r="3343" spans="2:8">
      <c r="B3343" s="293">
        <v>40757</v>
      </c>
      <c r="C3343" s="311" t="s">
        <v>4382</v>
      </c>
      <c r="D3343" s="311" t="s">
        <v>4405</v>
      </c>
      <c r="E3343" s="311" t="s">
        <v>3277</v>
      </c>
      <c r="F3343" s="311" t="s">
        <v>6320</v>
      </c>
      <c r="G3343" s="311">
        <v>3289740</v>
      </c>
      <c r="H3343" s="311" t="s">
        <v>85</v>
      </c>
    </row>
    <row r="3344" spans="2:8">
      <c r="B3344" s="293">
        <v>40756</v>
      </c>
      <c r="C3344" s="311" t="s">
        <v>3978</v>
      </c>
      <c r="D3344" s="311" t="s">
        <v>5152</v>
      </c>
      <c r="E3344" s="311" t="s">
        <v>6321</v>
      </c>
      <c r="F3344" s="311" t="s">
        <v>5620</v>
      </c>
      <c r="G3344" s="311">
        <v>1179526</v>
      </c>
      <c r="H3344" s="311" t="s">
        <v>85</v>
      </c>
    </row>
    <row r="3345" spans="2:8">
      <c r="B3345" s="293">
        <v>40753</v>
      </c>
      <c r="C3345" s="311" t="s">
        <v>5048</v>
      </c>
      <c r="D3345" s="311" t="s">
        <v>6240</v>
      </c>
      <c r="E3345" s="311" t="s">
        <v>5051</v>
      </c>
      <c r="F3345" s="311" t="s">
        <v>3277</v>
      </c>
      <c r="G3345" s="311">
        <v>3249858</v>
      </c>
      <c r="H3345" s="311" t="s">
        <v>85</v>
      </c>
    </row>
    <row r="3346" spans="2:8">
      <c r="B3346" s="293">
        <v>40752</v>
      </c>
      <c r="C3346" s="311" t="s">
        <v>6292</v>
      </c>
      <c r="D3346" s="311" t="s">
        <v>6238</v>
      </c>
      <c r="E3346" s="311" t="s">
        <v>5053</v>
      </c>
      <c r="F3346" s="311" t="s">
        <v>3979</v>
      </c>
      <c r="G3346" s="311">
        <v>5296336</v>
      </c>
      <c r="H3346" s="311" t="s">
        <v>85</v>
      </c>
    </row>
    <row r="3347" spans="2:8">
      <c r="B3347" s="293">
        <v>40751</v>
      </c>
      <c r="C3347" s="311" t="s">
        <v>6322</v>
      </c>
      <c r="D3347" s="311" t="s">
        <v>4275</v>
      </c>
      <c r="E3347" s="311" t="s">
        <v>6261</v>
      </c>
      <c r="F3347" s="311" t="s">
        <v>3212</v>
      </c>
      <c r="G3347" s="311">
        <v>2418058</v>
      </c>
      <c r="H3347" s="311" t="s">
        <v>85</v>
      </c>
    </row>
    <row r="3348" spans="2:8">
      <c r="B3348" s="293">
        <v>40750</v>
      </c>
      <c r="C3348" s="311" t="s">
        <v>6323</v>
      </c>
      <c r="D3348" s="311" t="s">
        <v>4575</v>
      </c>
      <c r="E3348" s="311" t="s">
        <v>6324</v>
      </c>
      <c r="F3348" s="311" t="s">
        <v>4374</v>
      </c>
      <c r="G3348" s="311">
        <v>2944093</v>
      </c>
      <c r="H3348" s="311" t="s">
        <v>85</v>
      </c>
    </row>
    <row r="3349" spans="2:8">
      <c r="B3349" s="293">
        <v>40749</v>
      </c>
      <c r="C3349" s="311" t="s">
        <v>4364</v>
      </c>
      <c r="D3349" s="311" t="s">
        <v>4070</v>
      </c>
      <c r="E3349" s="311" t="s">
        <v>4275</v>
      </c>
      <c r="F3349" s="311" t="s">
        <v>6325</v>
      </c>
      <c r="G3349" s="311">
        <v>7181780</v>
      </c>
      <c r="H3349" s="311" t="s">
        <v>85</v>
      </c>
    </row>
    <row r="3350" spans="2:8">
      <c r="B3350" s="293">
        <v>40746</v>
      </c>
      <c r="C3350" s="311" t="s">
        <v>6255</v>
      </c>
      <c r="D3350" s="311" t="s">
        <v>4022</v>
      </c>
      <c r="E3350" s="311" t="s">
        <v>4344</v>
      </c>
      <c r="F3350" s="311" t="s">
        <v>4364</v>
      </c>
      <c r="G3350" s="311">
        <v>3658702</v>
      </c>
      <c r="H3350" s="311" t="s">
        <v>85</v>
      </c>
    </row>
    <row r="3351" spans="2:8">
      <c r="B3351" s="293">
        <v>40745</v>
      </c>
      <c r="C3351" s="311" t="s">
        <v>4588</v>
      </c>
      <c r="D3351" s="311" t="s">
        <v>6326</v>
      </c>
      <c r="E3351" s="311" t="s">
        <v>4993</v>
      </c>
      <c r="F3351" s="311" t="s">
        <v>3216</v>
      </c>
      <c r="G3351" s="311">
        <v>1575428</v>
      </c>
      <c r="H3351" s="311" t="s">
        <v>85</v>
      </c>
    </row>
    <row r="3352" spans="2:8">
      <c r="B3352" s="293">
        <v>40744</v>
      </c>
      <c r="C3352" s="311" t="s">
        <v>4565</v>
      </c>
      <c r="D3352" s="311" t="s">
        <v>4546</v>
      </c>
      <c r="E3352" s="311" t="s">
        <v>6327</v>
      </c>
      <c r="F3352" s="311" t="s">
        <v>4024</v>
      </c>
      <c r="G3352" s="311">
        <v>1738600</v>
      </c>
      <c r="H3352" s="311" t="s">
        <v>85</v>
      </c>
    </row>
    <row r="3353" spans="2:8">
      <c r="B3353" s="293">
        <v>40743</v>
      </c>
      <c r="C3353" s="311" t="s">
        <v>3961</v>
      </c>
      <c r="D3353" s="311" t="s">
        <v>4261</v>
      </c>
      <c r="E3353" s="311" t="s">
        <v>3123</v>
      </c>
      <c r="F3353" s="311" t="s">
        <v>6328</v>
      </c>
      <c r="G3353" s="311">
        <v>2232801</v>
      </c>
      <c r="H3353" s="311" t="s">
        <v>85</v>
      </c>
    </row>
    <row r="3354" spans="2:8">
      <c r="B3354" s="293">
        <v>40742</v>
      </c>
      <c r="C3354" s="311" t="s">
        <v>6329</v>
      </c>
      <c r="D3354" s="311" t="s">
        <v>5033</v>
      </c>
      <c r="E3354" s="311" t="s">
        <v>4938</v>
      </c>
      <c r="F3354" s="311" t="s">
        <v>4018</v>
      </c>
      <c r="G3354" s="311">
        <v>3092478</v>
      </c>
      <c r="H3354" s="311" t="s">
        <v>85</v>
      </c>
    </row>
    <row r="3355" spans="2:8">
      <c r="B3355" s="293">
        <v>40739</v>
      </c>
      <c r="C3355" s="311" t="s">
        <v>3241</v>
      </c>
      <c r="D3355" s="311" t="s">
        <v>4065</v>
      </c>
      <c r="E3355" s="311" t="s">
        <v>3241</v>
      </c>
      <c r="F3355" s="311" t="s">
        <v>5023</v>
      </c>
      <c r="G3355" s="311">
        <v>3132978</v>
      </c>
      <c r="H3355" s="311" t="s">
        <v>85</v>
      </c>
    </row>
    <row r="3356" spans="2:8">
      <c r="B3356" s="293">
        <v>40738</v>
      </c>
      <c r="C3356" s="311" t="s">
        <v>4265</v>
      </c>
      <c r="D3356" s="311" t="s">
        <v>6330</v>
      </c>
      <c r="E3356" s="311" t="s">
        <v>6329</v>
      </c>
      <c r="F3356" s="311" t="s">
        <v>4429</v>
      </c>
      <c r="G3356" s="311">
        <v>3746907</v>
      </c>
      <c r="H3356" s="311" t="s">
        <v>85</v>
      </c>
    </row>
    <row r="3357" spans="2:8">
      <c r="B3357" s="293">
        <v>40737</v>
      </c>
      <c r="C3357" s="311" t="s">
        <v>6331</v>
      </c>
      <c r="D3357" s="311" t="s">
        <v>6332</v>
      </c>
      <c r="E3357" s="311" t="s">
        <v>4062</v>
      </c>
      <c r="F3357" s="311" t="s">
        <v>4205</v>
      </c>
      <c r="G3357" s="311">
        <v>4368988</v>
      </c>
      <c r="H3357" s="311" t="s">
        <v>85</v>
      </c>
    </row>
    <row r="3358" spans="2:8">
      <c r="B3358" s="293">
        <v>40736</v>
      </c>
      <c r="C3358" s="311" t="s">
        <v>4255</v>
      </c>
      <c r="D3358" s="311" t="s">
        <v>3148</v>
      </c>
      <c r="E3358" s="311" t="s">
        <v>3224</v>
      </c>
      <c r="F3358" s="311" t="s">
        <v>4257</v>
      </c>
      <c r="G3358" s="311">
        <v>3924948</v>
      </c>
      <c r="H3358" s="311" t="s">
        <v>85</v>
      </c>
    </row>
    <row r="3359" spans="2:8">
      <c r="B3359" s="293">
        <v>40735</v>
      </c>
      <c r="C3359" s="311" t="s">
        <v>3148</v>
      </c>
      <c r="D3359" s="311" t="s">
        <v>6330</v>
      </c>
      <c r="E3359" s="311" t="s">
        <v>4420</v>
      </c>
      <c r="F3359" s="311" t="s">
        <v>3112</v>
      </c>
      <c r="G3359" s="311">
        <v>1983331</v>
      </c>
      <c r="H3359" s="311" t="s">
        <v>85</v>
      </c>
    </row>
    <row r="3360" spans="2:8">
      <c r="B3360" s="293">
        <v>40732</v>
      </c>
      <c r="C3360" s="311" t="s">
        <v>6333</v>
      </c>
      <c r="D3360" s="311" t="s">
        <v>4927</v>
      </c>
      <c r="E3360" s="311" t="s">
        <v>4429</v>
      </c>
      <c r="F3360" s="311" t="s">
        <v>3139</v>
      </c>
      <c r="G3360" s="311">
        <v>3419328</v>
      </c>
      <c r="H3360" s="311" t="s">
        <v>85</v>
      </c>
    </row>
    <row r="3361" spans="2:8">
      <c r="B3361" s="293">
        <v>40731</v>
      </c>
      <c r="C3361" s="311" t="s">
        <v>4562</v>
      </c>
      <c r="D3361" s="311" t="s">
        <v>6334</v>
      </c>
      <c r="E3361" s="311" t="s">
        <v>3239</v>
      </c>
      <c r="F3361" s="311" t="s">
        <v>6333</v>
      </c>
      <c r="G3361" s="311">
        <v>3378967</v>
      </c>
      <c r="H3361" s="311" t="s">
        <v>85</v>
      </c>
    </row>
    <row r="3362" spans="2:8">
      <c r="B3362" s="293">
        <v>40730</v>
      </c>
      <c r="C3362" s="311" t="s">
        <v>4938</v>
      </c>
      <c r="D3362" s="311" t="s">
        <v>4257</v>
      </c>
      <c r="E3362" s="311" t="s">
        <v>4990</v>
      </c>
      <c r="F3362" s="311" t="s">
        <v>5029</v>
      </c>
      <c r="G3362" s="311">
        <v>2039581</v>
      </c>
      <c r="H3362" s="311" t="s">
        <v>85</v>
      </c>
    </row>
    <row r="3363" spans="2:8">
      <c r="B3363" s="293">
        <v>40729</v>
      </c>
      <c r="C3363" s="311" t="s">
        <v>5049</v>
      </c>
      <c r="D3363" s="311" t="s">
        <v>6335</v>
      </c>
      <c r="E3363" s="311" t="s">
        <v>4344</v>
      </c>
      <c r="F3363" s="311" t="s">
        <v>3265</v>
      </c>
      <c r="G3363" s="311">
        <v>2608054</v>
      </c>
      <c r="H3363" s="311" t="s">
        <v>85</v>
      </c>
    </row>
    <row r="3364" spans="2:8">
      <c r="B3364" s="293">
        <v>40728</v>
      </c>
      <c r="C3364" s="311" t="s">
        <v>4257</v>
      </c>
      <c r="D3364" s="311" t="s">
        <v>4255</v>
      </c>
      <c r="E3364" s="311" t="s">
        <v>3901</v>
      </c>
      <c r="F3364" s="311" t="s">
        <v>6323</v>
      </c>
      <c r="G3364" s="311">
        <v>2086365</v>
      </c>
      <c r="H3364" s="311" t="s">
        <v>85</v>
      </c>
    </row>
    <row r="3365" spans="2:8">
      <c r="B3365" s="293">
        <v>40725</v>
      </c>
      <c r="C3365" s="311" t="s">
        <v>4257</v>
      </c>
      <c r="D3365" s="311" t="s">
        <v>4565</v>
      </c>
      <c r="E3365" s="311" t="s">
        <v>4955</v>
      </c>
      <c r="F3365" s="311" t="s">
        <v>4015</v>
      </c>
      <c r="G3365" s="311">
        <v>1770510</v>
      </c>
      <c r="H3365" s="311" t="s">
        <v>85</v>
      </c>
    </row>
    <row r="3366" spans="2:8">
      <c r="B3366" s="293">
        <v>40724</v>
      </c>
      <c r="C3366" s="311" t="s">
        <v>4562</v>
      </c>
      <c r="D3366" s="311" t="s">
        <v>6336</v>
      </c>
      <c r="E3366" s="311" t="s">
        <v>6325</v>
      </c>
      <c r="F3366" s="311" t="s">
        <v>4075</v>
      </c>
      <c r="G3366" s="311">
        <v>4758492</v>
      </c>
      <c r="H3366" s="311" t="s">
        <v>85</v>
      </c>
    </row>
    <row r="3367" spans="2:8">
      <c r="B3367" s="293">
        <v>40723</v>
      </c>
      <c r="C3367" s="311" t="s">
        <v>6337</v>
      </c>
      <c r="D3367" s="311" t="s">
        <v>4062</v>
      </c>
      <c r="E3367" s="311" t="s">
        <v>4365</v>
      </c>
      <c r="F3367" s="311" t="s">
        <v>3960</v>
      </c>
      <c r="G3367" s="311">
        <v>2470478</v>
      </c>
      <c r="H3367" s="311" t="s">
        <v>85</v>
      </c>
    </row>
    <row r="3368" spans="2:8">
      <c r="B3368" s="293">
        <v>40722</v>
      </c>
      <c r="C3368" s="311" t="s">
        <v>3216</v>
      </c>
      <c r="D3368" s="311" t="s">
        <v>4365</v>
      </c>
      <c r="E3368" s="311" t="s">
        <v>5143</v>
      </c>
      <c r="F3368" s="311" t="s">
        <v>3126</v>
      </c>
      <c r="G3368" s="311">
        <v>1512681</v>
      </c>
      <c r="H3368" s="311" t="s">
        <v>85</v>
      </c>
    </row>
    <row r="3369" spans="2:8">
      <c r="B3369" s="293">
        <v>40721</v>
      </c>
      <c r="C3369" s="311" t="s">
        <v>5154</v>
      </c>
      <c r="D3369" s="311" t="s">
        <v>4578</v>
      </c>
      <c r="E3369" s="311" t="s">
        <v>5803</v>
      </c>
      <c r="F3369" s="311" t="s">
        <v>3997</v>
      </c>
      <c r="G3369" s="311">
        <v>3580068</v>
      </c>
      <c r="H3369" s="311" t="s">
        <v>85</v>
      </c>
    </row>
    <row r="3370" spans="2:8">
      <c r="B3370" s="293">
        <v>40718</v>
      </c>
      <c r="C3370" s="311" t="s">
        <v>4289</v>
      </c>
      <c r="D3370" s="311" t="s">
        <v>4071</v>
      </c>
      <c r="E3370" s="311" t="s">
        <v>5074</v>
      </c>
      <c r="F3370" s="311" t="s">
        <v>3226</v>
      </c>
      <c r="G3370" s="311">
        <v>6495902</v>
      </c>
      <c r="H3370" s="311" t="s">
        <v>85</v>
      </c>
    </row>
    <row r="3371" spans="2:8">
      <c r="B3371" s="293">
        <v>40717</v>
      </c>
      <c r="C3371" s="311" t="s">
        <v>6338</v>
      </c>
      <c r="D3371" s="311" t="s">
        <v>3161</v>
      </c>
      <c r="E3371" s="311" t="s">
        <v>6338</v>
      </c>
      <c r="F3371" s="311" t="s">
        <v>4396</v>
      </c>
      <c r="G3371" s="311">
        <v>2211873</v>
      </c>
      <c r="H3371" s="311" t="s">
        <v>85</v>
      </c>
    </row>
    <row r="3372" spans="2:8">
      <c r="B3372" s="293">
        <v>40716</v>
      </c>
      <c r="C3372" s="311" t="s">
        <v>3980</v>
      </c>
      <c r="D3372" s="311" t="s">
        <v>4283</v>
      </c>
      <c r="E3372" s="311" t="s">
        <v>5097</v>
      </c>
      <c r="F3372" s="311" t="s">
        <v>5073</v>
      </c>
      <c r="G3372" s="311">
        <v>1349418</v>
      </c>
      <c r="H3372" s="311" t="s">
        <v>85</v>
      </c>
    </row>
    <row r="3373" spans="2:8">
      <c r="B3373" s="293">
        <v>40715</v>
      </c>
      <c r="C3373" s="311" t="s">
        <v>5149</v>
      </c>
      <c r="D3373" s="311" t="s">
        <v>5048</v>
      </c>
      <c r="E3373" s="311" t="s">
        <v>4380</v>
      </c>
      <c r="F3373" s="311" t="s">
        <v>3182</v>
      </c>
      <c r="G3373" s="311">
        <v>1105177</v>
      </c>
      <c r="H3373" s="311" t="s">
        <v>85</v>
      </c>
    </row>
    <row r="3374" spans="2:8">
      <c r="B3374" s="293">
        <v>40714</v>
      </c>
      <c r="C3374" s="311" t="s">
        <v>3161</v>
      </c>
      <c r="D3374" s="311" t="s">
        <v>4272</v>
      </c>
      <c r="E3374" s="311" t="s">
        <v>6339</v>
      </c>
      <c r="F3374" s="311" t="s">
        <v>6312</v>
      </c>
      <c r="G3374" s="311">
        <v>2329111</v>
      </c>
      <c r="H3374" s="311" t="s">
        <v>85</v>
      </c>
    </row>
    <row r="3375" spans="2:8">
      <c r="B3375" s="293">
        <v>40711</v>
      </c>
      <c r="C3375" s="311" t="s">
        <v>6188</v>
      </c>
      <c r="D3375" s="311" t="s">
        <v>5803</v>
      </c>
      <c r="E3375" s="311" t="s">
        <v>5052</v>
      </c>
      <c r="F3375" s="311" t="s">
        <v>4274</v>
      </c>
      <c r="G3375" s="311">
        <v>1443712</v>
      </c>
      <c r="H3375" s="311" t="s">
        <v>85</v>
      </c>
    </row>
    <row r="3376" spans="2:8">
      <c r="B3376" s="293">
        <v>40710</v>
      </c>
      <c r="C3376" s="311" t="s">
        <v>4396</v>
      </c>
      <c r="D3376" s="311" t="s">
        <v>5803</v>
      </c>
      <c r="E3376" s="311" t="s">
        <v>4396</v>
      </c>
      <c r="F3376" s="311" t="s">
        <v>5048</v>
      </c>
      <c r="G3376" s="311">
        <v>1190031</v>
      </c>
      <c r="H3376" s="311" t="s">
        <v>85</v>
      </c>
    </row>
    <row r="3377" spans="2:8">
      <c r="B3377" s="293">
        <v>40709</v>
      </c>
      <c r="C3377" s="311" t="s">
        <v>5154</v>
      </c>
      <c r="D3377" s="311" t="s">
        <v>6340</v>
      </c>
      <c r="E3377" s="311" t="s">
        <v>3979</v>
      </c>
      <c r="F3377" s="311" t="s">
        <v>5164</v>
      </c>
      <c r="G3377" s="311">
        <v>851595</v>
      </c>
      <c r="H3377" s="311" t="s">
        <v>85</v>
      </c>
    </row>
    <row r="3378" spans="2:8">
      <c r="B3378" s="293">
        <v>40708</v>
      </c>
      <c r="C3378" s="311" t="s">
        <v>4280</v>
      </c>
      <c r="D3378" s="311" t="s">
        <v>4072</v>
      </c>
      <c r="E3378" s="311" t="s">
        <v>3165</v>
      </c>
      <c r="F3378" s="311" t="s">
        <v>3253</v>
      </c>
      <c r="G3378" s="311">
        <v>1672045</v>
      </c>
      <c r="H3378" s="311" t="s">
        <v>85</v>
      </c>
    </row>
    <row r="3379" spans="2:8">
      <c r="B3379" s="293">
        <v>40707</v>
      </c>
      <c r="C3379" s="311" t="s">
        <v>5071</v>
      </c>
      <c r="D3379" s="311" t="s">
        <v>5109</v>
      </c>
      <c r="E3379" s="311" t="s">
        <v>5071</v>
      </c>
      <c r="F3379" s="311" t="s">
        <v>5154</v>
      </c>
      <c r="G3379" s="311">
        <v>3158617</v>
      </c>
      <c r="H3379" s="311" t="s">
        <v>85</v>
      </c>
    </row>
    <row r="3380" spans="2:8">
      <c r="B3380" s="293">
        <v>40704</v>
      </c>
      <c r="C3380" s="311" t="s">
        <v>3180</v>
      </c>
      <c r="D3380" s="311" t="s">
        <v>5062</v>
      </c>
      <c r="E3380" s="311" t="s">
        <v>6341</v>
      </c>
      <c r="F3380" s="311" t="s">
        <v>6186</v>
      </c>
      <c r="G3380" s="311">
        <v>2381526</v>
      </c>
      <c r="H3380" s="311" t="s">
        <v>85</v>
      </c>
    </row>
    <row r="3381" spans="2:8">
      <c r="B3381" s="293">
        <v>40703</v>
      </c>
      <c r="C3381" s="311" t="s">
        <v>3887</v>
      </c>
      <c r="D3381" s="311" t="s">
        <v>3160</v>
      </c>
      <c r="E3381" s="311" t="s">
        <v>6338</v>
      </c>
      <c r="F3381" s="311" t="s">
        <v>6261</v>
      </c>
      <c r="G3381" s="311">
        <v>2864422</v>
      </c>
      <c r="H3381" s="311" t="s">
        <v>85</v>
      </c>
    </row>
    <row r="3382" spans="2:8">
      <c r="B3382" s="293">
        <v>40702</v>
      </c>
      <c r="C3382" s="311" t="s">
        <v>3602</v>
      </c>
      <c r="D3382" s="311" t="s">
        <v>4284</v>
      </c>
      <c r="E3382" s="311" t="s">
        <v>3602</v>
      </c>
      <c r="F3382" s="311" t="s">
        <v>5149</v>
      </c>
      <c r="G3382" s="311">
        <v>2080336</v>
      </c>
      <c r="H3382" s="311" t="s">
        <v>85</v>
      </c>
    </row>
    <row r="3383" spans="2:8">
      <c r="B3383" s="293">
        <v>40701</v>
      </c>
      <c r="C3383" s="311" t="s">
        <v>3602</v>
      </c>
      <c r="D3383" s="311" t="s">
        <v>3274</v>
      </c>
      <c r="E3383" s="311" t="s">
        <v>5163</v>
      </c>
      <c r="F3383" s="311" t="s">
        <v>3894</v>
      </c>
      <c r="G3383" s="311">
        <v>2685571</v>
      </c>
      <c r="H3383" s="311" t="s">
        <v>85</v>
      </c>
    </row>
    <row r="3384" spans="2:8">
      <c r="B3384" s="293">
        <v>40700</v>
      </c>
      <c r="C3384" s="311" t="s">
        <v>4295</v>
      </c>
      <c r="D3384" s="311" t="s">
        <v>6341</v>
      </c>
      <c r="E3384" s="311" t="s">
        <v>3602</v>
      </c>
      <c r="F3384" s="311" t="s">
        <v>5631</v>
      </c>
      <c r="G3384" s="311">
        <v>803578</v>
      </c>
      <c r="H3384" s="311" t="s">
        <v>85</v>
      </c>
    </row>
    <row r="3385" spans="2:8">
      <c r="B3385" s="293">
        <v>40697</v>
      </c>
      <c r="C3385" s="311" t="s">
        <v>4396</v>
      </c>
      <c r="D3385" s="311" t="s">
        <v>5598</v>
      </c>
      <c r="E3385" s="311" t="s">
        <v>3988</v>
      </c>
      <c r="F3385" s="311" t="s">
        <v>3408</v>
      </c>
      <c r="G3385" s="311">
        <v>1980505</v>
      </c>
      <c r="H3385" s="311" t="s">
        <v>85</v>
      </c>
    </row>
    <row r="3386" spans="2:8">
      <c r="B3386" s="293">
        <v>40696</v>
      </c>
      <c r="C3386" s="311" t="s">
        <v>3274</v>
      </c>
      <c r="D3386" s="311" t="s">
        <v>6261</v>
      </c>
      <c r="E3386" s="311" t="s">
        <v>3401</v>
      </c>
      <c r="F3386" s="311" t="s">
        <v>6167</v>
      </c>
      <c r="G3386" s="311">
        <v>4536013</v>
      </c>
      <c r="H3386" s="311" t="s">
        <v>85</v>
      </c>
    </row>
    <row r="3387" spans="2:8">
      <c r="B3387" s="293">
        <v>40695</v>
      </c>
      <c r="C3387" s="311" t="s">
        <v>3281</v>
      </c>
      <c r="D3387" s="311" t="s">
        <v>5808</v>
      </c>
      <c r="E3387" s="311" t="s">
        <v>3281</v>
      </c>
      <c r="F3387" s="311" t="s">
        <v>3925</v>
      </c>
      <c r="G3387" s="311">
        <v>4805697</v>
      </c>
      <c r="H3387" s="311" t="s">
        <v>85</v>
      </c>
    </row>
    <row r="3388" spans="2:8">
      <c r="B3388" s="293">
        <v>40694</v>
      </c>
      <c r="C3388" s="311" t="s">
        <v>3863</v>
      </c>
      <c r="D3388" s="311" t="s">
        <v>5792</v>
      </c>
      <c r="E3388" s="311" t="s">
        <v>5575</v>
      </c>
      <c r="F3388" s="311" t="s">
        <v>4305</v>
      </c>
      <c r="G3388" s="311">
        <v>22371508</v>
      </c>
      <c r="H3388" s="311" t="s">
        <v>85</v>
      </c>
    </row>
    <row r="3389" spans="2:8">
      <c r="B3389" s="293">
        <v>40693</v>
      </c>
      <c r="C3389" s="311" t="s">
        <v>3917</v>
      </c>
      <c r="D3389" s="311" t="s">
        <v>4394</v>
      </c>
      <c r="E3389" s="311" t="s">
        <v>3190</v>
      </c>
      <c r="F3389" s="311" t="s">
        <v>5590</v>
      </c>
      <c r="G3389" s="311">
        <v>4140687</v>
      </c>
      <c r="H3389" s="311" t="s">
        <v>85</v>
      </c>
    </row>
    <row r="3390" spans="2:8">
      <c r="B3390" s="293">
        <v>40690</v>
      </c>
      <c r="C3390" s="311" t="s">
        <v>3869</v>
      </c>
      <c r="D3390" s="311" t="s">
        <v>6342</v>
      </c>
      <c r="E3390" s="311" t="s">
        <v>6223</v>
      </c>
      <c r="F3390" s="311" t="s">
        <v>6343</v>
      </c>
      <c r="G3390" s="311">
        <v>4068427</v>
      </c>
      <c r="H3390" s="311" t="s">
        <v>85</v>
      </c>
    </row>
    <row r="3391" spans="2:8">
      <c r="B3391" s="293">
        <v>40689</v>
      </c>
      <c r="C3391" s="311" t="s">
        <v>5787</v>
      </c>
      <c r="D3391" s="311" t="s">
        <v>5093</v>
      </c>
      <c r="E3391" s="311" t="s">
        <v>5159</v>
      </c>
      <c r="F3391" s="311" t="s">
        <v>3407</v>
      </c>
      <c r="G3391" s="311">
        <v>7075099</v>
      </c>
      <c r="H3391" s="311" t="s">
        <v>85</v>
      </c>
    </row>
    <row r="3392" spans="2:8">
      <c r="B3392" s="293">
        <v>40688</v>
      </c>
      <c r="C3392" s="311" t="s">
        <v>3418</v>
      </c>
      <c r="D3392" s="311" t="s">
        <v>4318</v>
      </c>
      <c r="E3392" s="311" t="s">
        <v>5358</v>
      </c>
      <c r="F3392" s="311" t="s">
        <v>3304</v>
      </c>
      <c r="G3392" s="311">
        <v>3159603</v>
      </c>
      <c r="H3392" s="311" t="s">
        <v>85</v>
      </c>
    </row>
    <row r="3393" spans="2:8">
      <c r="B3393" s="293">
        <v>40687</v>
      </c>
      <c r="C3393" s="311" t="s">
        <v>3867</v>
      </c>
      <c r="D3393" s="311" t="s">
        <v>3875</v>
      </c>
      <c r="E3393" s="311" t="s">
        <v>6208</v>
      </c>
      <c r="F3393" s="311" t="s">
        <v>3367</v>
      </c>
      <c r="G3393" s="311">
        <v>3451340</v>
      </c>
      <c r="H3393" s="311" t="s">
        <v>85</v>
      </c>
    </row>
    <row r="3394" spans="2:8">
      <c r="B3394" s="293">
        <v>40686</v>
      </c>
      <c r="C3394" s="311" t="s">
        <v>4320</v>
      </c>
      <c r="D3394" s="311" t="s">
        <v>4320</v>
      </c>
      <c r="E3394" s="311" t="s">
        <v>6308</v>
      </c>
      <c r="F3394" s="311" t="s">
        <v>5091</v>
      </c>
      <c r="G3394" s="311">
        <v>2296383</v>
      </c>
      <c r="H3394" s="311" t="s">
        <v>85</v>
      </c>
    </row>
    <row r="3395" spans="2:8">
      <c r="B3395" s="293">
        <v>40683</v>
      </c>
      <c r="C3395" s="311" t="s">
        <v>3199</v>
      </c>
      <c r="D3395" s="311" t="s">
        <v>4332</v>
      </c>
      <c r="E3395" s="311" t="s">
        <v>3412</v>
      </c>
      <c r="F3395" s="311" t="s">
        <v>3410</v>
      </c>
      <c r="G3395" s="311">
        <v>1645852</v>
      </c>
      <c r="H3395" s="311" t="s">
        <v>85</v>
      </c>
    </row>
    <row r="3396" spans="2:8">
      <c r="B3396" s="293">
        <v>40682</v>
      </c>
      <c r="C3396" s="311" t="s">
        <v>5800</v>
      </c>
      <c r="D3396" s="311" t="s">
        <v>5800</v>
      </c>
      <c r="E3396" s="311" t="s">
        <v>6294</v>
      </c>
      <c r="F3396" s="311" t="s">
        <v>3412</v>
      </c>
      <c r="G3396" s="311">
        <v>1112718</v>
      </c>
      <c r="H3396" s="311" t="s">
        <v>85</v>
      </c>
    </row>
    <row r="3397" spans="2:8">
      <c r="B3397" s="293">
        <v>40681</v>
      </c>
      <c r="C3397" s="311" t="s">
        <v>3195</v>
      </c>
      <c r="D3397" s="311" t="s">
        <v>4320</v>
      </c>
      <c r="E3397" s="311" t="s">
        <v>4323</v>
      </c>
      <c r="F3397" s="311" t="s">
        <v>3407</v>
      </c>
      <c r="G3397" s="311">
        <v>1804472</v>
      </c>
      <c r="H3397" s="311" t="s">
        <v>85</v>
      </c>
    </row>
    <row r="3398" spans="2:8">
      <c r="B3398" s="293">
        <v>40680</v>
      </c>
      <c r="C3398" s="311" t="s">
        <v>5070</v>
      </c>
      <c r="D3398" s="311" t="s">
        <v>5070</v>
      </c>
      <c r="E3398" s="311" t="s">
        <v>4400</v>
      </c>
      <c r="F3398" s="311" t="s">
        <v>5083</v>
      </c>
      <c r="G3398" s="311">
        <v>2852772</v>
      </c>
      <c r="H3398" s="311" t="s">
        <v>85</v>
      </c>
    </row>
    <row r="3399" spans="2:8">
      <c r="B3399" s="293">
        <v>40679</v>
      </c>
      <c r="C3399" s="311" t="s">
        <v>6338</v>
      </c>
      <c r="D3399" s="311" t="s">
        <v>3170</v>
      </c>
      <c r="E3399" s="311" t="s">
        <v>3894</v>
      </c>
      <c r="F3399" s="311" t="s">
        <v>4386</v>
      </c>
      <c r="G3399" s="311">
        <v>2978124</v>
      </c>
      <c r="H3399" s="311" t="s">
        <v>85</v>
      </c>
    </row>
    <row r="3400" spans="2:8">
      <c r="B3400" s="293">
        <v>40676</v>
      </c>
      <c r="C3400" s="311" t="s">
        <v>6344</v>
      </c>
      <c r="D3400" s="311" t="s">
        <v>5620</v>
      </c>
      <c r="E3400" s="311" t="s">
        <v>6166</v>
      </c>
      <c r="F3400" s="311" t="s">
        <v>3925</v>
      </c>
      <c r="G3400" s="311">
        <v>1484322</v>
      </c>
      <c r="H3400" s="311" t="s">
        <v>85</v>
      </c>
    </row>
    <row r="3401" spans="2:8">
      <c r="B3401" s="293">
        <v>40675</v>
      </c>
      <c r="C3401" s="311" t="s">
        <v>4289</v>
      </c>
      <c r="D3401" s="311" t="s">
        <v>6260</v>
      </c>
      <c r="E3401" s="311" t="s">
        <v>4295</v>
      </c>
      <c r="F3401" s="311" t="s">
        <v>3178</v>
      </c>
      <c r="G3401" s="311">
        <v>1393770</v>
      </c>
      <c r="H3401" s="311" t="s">
        <v>85</v>
      </c>
    </row>
    <row r="3402" spans="2:8">
      <c r="B3402" s="293">
        <v>40674</v>
      </c>
      <c r="C3402" s="311" t="s">
        <v>5154</v>
      </c>
      <c r="D3402" s="311" t="s">
        <v>5143</v>
      </c>
      <c r="E3402" s="311" t="s">
        <v>6345</v>
      </c>
      <c r="F3402" s="311" t="s">
        <v>5065</v>
      </c>
      <c r="G3402" s="311">
        <v>1443291</v>
      </c>
      <c r="H3402" s="311" t="s">
        <v>85</v>
      </c>
    </row>
    <row r="3403" spans="2:8">
      <c r="B3403" s="293">
        <v>40673</v>
      </c>
      <c r="C3403" s="311" t="s">
        <v>3274</v>
      </c>
      <c r="D3403" s="311" t="s">
        <v>5802</v>
      </c>
      <c r="E3403" s="311" t="s">
        <v>4294</v>
      </c>
      <c r="F3403" s="311" t="s">
        <v>4272</v>
      </c>
      <c r="G3403" s="311">
        <v>5628651</v>
      </c>
      <c r="H3403" s="311" t="s">
        <v>85</v>
      </c>
    </row>
    <row r="3404" spans="2:8">
      <c r="B3404" s="293">
        <v>40672</v>
      </c>
      <c r="C3404" s="311" t="s">
        <v>5051</v>
      </c>
      <c r="D3404" s="311" t="s">
        <v>5167</v>
      </c>
      <c r="E3404" s="311" t="s">
        <v>4320</v>
      </c>
      <c r="F3404" s="311" t="s">
        <v>3410</v>
      </c>
      <c r="G3404" s="311">
        <v>1500910</v>
      </c>
      <c r="H3404" s="311" t="s">
        <v>85</v>
      </c>
    </row>
    <row r="3405" spans="2:8">
      <c r="B3405" s="293">
        <v>40669</v>
      </c>
      <c r="C3405" s="311" t="s">
        <v>3602</v>
      </c>
      <c r="D3405" s="311" t="s">
        <v>3990</v>
      </c>
      <c r="E3405" s="311" t="s">
        <v>5593</v>
      </c>
      <c r="F3405" s="311" t="s">
        <v>5052</v>
      </c>
      <c r="G3405" s="311">
        <v>2149135</v>
      </c>
      <c r="H3405" s="311" t="s">
        <v>85</v>
      </c>
    </row>
    <row r="3406" spans="2:8">
      <c r="B3406" s="293">
        <v>40668</v>
      </c>
      <c r="C3406" s="311" t="s">
        <v>4337</v>
      </c>
      <c r="D3406" s="311" t="s">
        <v>6286</v>
      </c>
      <c r="E3406" s="311" t="s">
        <v>3602</v>
      </c>
      <c r="F3406" s="311" t="s">
        <v>5631</v>
      </c>
      <c r="G3406" s="311">
        <v>4171152</v>
      </c>
      <c r="H3406" s="311" t="s">
        <v>85</v>
      </c>
    </row>
    <row r="3407" spans="2:8">
      <c r="B3407" s="293">
        <v>40667</v>
      </c>
      <c r="C3407" s="311" t="s">
        <v>4337</v>
      </c>
      <c r="D3407" s="311" t="s">
        <v>4357</v>
      </c>
      <c r="E3407" s="311" t="s">
        <v>5100</v>
      </c>
      <c r="F3407" s="311" t="s">
        <v>5054</v>
      </c>
      <c r="G3407" s="311">
        <v>2339367</v>
      </c>
      <c r="H3407" s="311" t="s">
        <v>85</v>
      </c>
    </row>
    <row r="3408" spans="2:8">
      <c r="B3408" s="293">
        <v>40666</v>
      </c>
      <c r="C3408" s="311" t="s">
        <v>3231</v>
      </c>
      <c r="D3408" s="311" t="s">
        <v>3269</v>
      </c>
      <c r="E3408" s="311" t="s">
        <v>5166</v>
      </c>
      <c r="F3408" s="311" t="s">
        <v>6262</v>
      </c>
      <c r="G3408" s="311">
        <v>2462716</v>
      </c>
      <c r="H3408" s="311" t="s">
        <v>85</v>
      </c>
    </row>
    <row r="3409" spans="2:8">
      <c r="B3409" s="293">
        <v>40665</v>
      </c>
      <c r="C3409" s="311" t="s">
        <v>3999</v>
      </c>
      <c r="D3409" s="311" t="s">
        <v>6346</v>
      </c>
      <c r="E3409" s="311" t="s">
        <v>4280</v>
      </c>
      <c r="F3409" s="311" t="s">
        <v>3223</v>
      </c>
      <c r="G3409" s="311">
        <v>1096219</v>
      </c>
      <c r="H3409" s="311" t="s">
        <v>85</v>
      </c>
    </row>
    <row r="3410" spans="2:8">
      <c r="B3410" s="293">
        <v>40662</v>
      </c>
      <c r="C3410" s="311" t="s">
        <v>3151</v>
      </c>
      <c r="D3410" s="311" t="s">
        <v>3247</v>
      </c>
      <c r="E3410" s="311" t="s">
        <v>5109</v>
      </c>
      <c r="F3410" s="311" t="s">
        <v>5121</v>
      </c>
      <c r="G3410" s="311">
        <v>1722074</v>
      </c>
      <c r="H3410" s="311" t="s">
        <v>85</v>
      </c>
    </row>
    <row r="3411" spans="2:8">
      <c r="B3411" s="293">
        <v>40661</v>
      </c>
      <c r="C3411" s="311" t="s">
        <v>4076</v>
      </c>
      <c r="D3411" s="311" t="s">
        <v>4018</v>
      </c>
      <c r="E3411" s="311" t="s">
        <v>6347</v>
      </c>
      <c r="F3411" s="311" t="s">
        <v>4019</v>
      </c>
      <c r="G3411" s="311">
        <v>1827498</v>
      </c>
      <c r="H3411" s="311" t="s">
        <v>85</v>
      </c>
    </row>
    <row r="3412" spans="2:8">
      <c r="B3412" s="293">
        <v>40660</v>
      </c>
      <c r="C3412" s="311" t="s">
        <v>3132</v>
      </c>
      <c r="D3412" s="311" t="s">
        <v>4213</v>
      </c>
      <c r="E3412" s="311" t="s">
        <v>3247</v>
      </c>
      <c r="F3412" s="311" t="s">
        <v>4076</v>
      </c>
      <c r="G3412" s="311">
        <v>1159488</v>
      </c>
      <c r="H3412" s="311" t="s">
        <v>85</v>
      </c>
    </row>
    <row r="3413" spans="2:8">
      <c r="B3413" s="293">
        <v>40659</v>
      </c>
      <c r="C3413" s="311" t="s">
        <v>4015</v>
      </c>
      <c r="D3413" s="311" t="s">
        <v>4075</v>
      </c>
      <c r="E3413" s="311" t="s">
        <v>4367</v>
      </c>
      <c r="F3413" s="311" t="s">
        <v>3132</v>
      </c>
      <c r="G3413" s="311">
        <v>826138</v>
      </c>
      <c r="H3413" s="311" t="s">
        <v>85</v>
      </c>
    </row>
    <row r="3414" spans="2:8">
      <c r="B3414" s="293">
        <v>40658</v>
      </c>
      <c r="C3414" s="311" t="s">
        <v>6348</v>
      </c>
      <c r="D3414" s="311" t="s">
        <v>3127</v>
      </c>
      <c r="E3414" s="311" t="s">
        <v>6348</v>
      </c>
      <c r="F3414" s="311" t="s">
        <v>6331</v>
      </c>
      <c r="G3414" s="311">
        <v>1143561</v>
      </c>
      <c r="H3414" s="311" t="s">
        <v>85</v>
      </c>
    </row>
    <row r="3415" spans="2:8">
      <c r="B3415" s="293">
        <v>40654</v>
      </c>
      <c r="C3415" s="311" t="s">
        <v>4372</v>
      </c>
      <c r="D3415" s="311" t="s">
        <v>6349</v>
      </c>
      <c r="E3415" s="311" t="s">
        <v>4013</v>
      </c>
      <c r="F3415" s="311" t="s">
        <v>3243</v>
      </c>
      <c r="G3415" s="311">
        <v>1621608</v>
      </c>
      <c r="H3415" s="311" t="s">
        <v>85</v>
      </c>
    </row>
    <row r="3416" spans="2:8">
      <c r="B3416" s="293">
        <v>40653</v>
      </c>
      <c r="C3416" s="311" t="s">
        <v>3247</v>
      </c>
      <c r="D3416" s="311" t="s">
        <v>3119</v>
      </c>
      <c r="E3416" s="311" t="s">
        <v>4365</v>
      </c>
      <c r="F3416" s="311" t="s">
        <v>4022</v>
      </c>
      <c r="G3416" s="311">
        <v>1026747</v>
      </c>
      <c r="H3416" s="311" t="s">
        <v>85</v>
      </c>
    </row>
    <row r="3417" spans="2:8">
      <c r="B3417" s="293">
        <v>40652</v>
      </c>
      <c r="C3417" s="311" t="s">
        <v>3247</v>
      </c>
      <c r="D3417" s="311" t="s">
        <v>6350</v>
      </c>
      <c r="E3417" s="311" t="s">
        <v>3269</v>
      </c>
      <c r="F3417" s="311" t="s">
        <v>6237</v>
      </c>
      <c r="G3417" s="311">
        <v>1120609</v>
      </c>
      <c r="H3417" s="311" t="s">
        <v>85</v>
      </c>
    </row>
    <row r="3418" spans="2:8">
      <c r="B3418" s="293">
        <v>40651</v>
      </c>
      <c r="C3418" s="311" t="s">
        <v>4931</v>
      </c>
      <c r="D3418" s="311" t="s">
        <v>3124</v>
      </c>
      <c r="E3418" s="311" t="s">
        <v>6255</v>
      </c>
      <c r="F3418" s="311" t="s">
        <v>4588</v>
      </c>
      <c r="G3418" s="311">
        <v>2775322</v>
      </c>
      <c r="H3418" s="311" t="s">
        <v>85</v>
      </c>
    </row>
    <row r="3419" spans="2:8">
      <c r="B3419" s="293">
        <v>40648</v>
      </c>
      <c r="C3419" s="311" t="s">
        <v>3132</v>
      </c>
      <c r="D3419" s="311" t="s">
        <v>4597</v>
      </c>
      <c r="E3419" s="311" t="s">
        <v>4938</v>
      </c>
      <c r="F3419" s="311" t="s">
        <v>4013</v>
      </c>
      <c r="G3419" s="311">
        <v>1573560</v>
      </c>
      <c r="H3419" s="311" t="s">
        <v>85</v>
      </c>
    </row>
    <row r="3420" spans="2:8">
      <c r="B3420" s="293">
        <v>40646</v>
      </c>
      <c r="C3420" s="311" t="s">
        <v>4965</v>
      </c>
      <c r="D3420" s="311" t="s">
        <v>4933</v>
      </c>
      <c r="E3420" s="311" t="s">
        <v>4993</v>
      </c>
      <c r="F3420" s="311" t="s">
        <v>3940</v>
      </c>
      <c r="G3420" s="311">
        <v>2536735</v>
      </c>
      <c r="H3420" s="311" t="s">
        <v>85</v>
      </c>
    </row>
    <row r="3421" spans="2:8">
      <c r="B3421" s="293">
        <v>40644</v>
      </c>
      <c r="C3421" s="311" t="s">
        <v>3958</v>
      </c>
      <c r="D3421" s="311" t="s">
        <v>3237</v>
      </c>
      <c r="E3421" s="311" t="s">
        <v>4994</v>
      </c>
      <c r="F3421" s="311" t="s">
        <v>6237</v>
      </c>
      <c r="G3421" s="311">
        <v>1953333</v>
      </c>
      <c r="H3421" s="311" t="s">
        <v>85</v>
      </c>
    </row>
    <row r="3422" spans="2:8">
      <c r="B3422" s="293">
        <v>40641</v>
      </c>
      <c r="C3422" s="311" t="s">
        <v>4257</v>
      </c>
      <c r="D3422" s="311" t="s">
        <v>4987</v>
      </c>
      <c r="E3422" s="311" t="s">
        <v>6351</v>
      </c>
      <c r="F3422" s="311" t="s">
        <v>4990</v>
      </c>
      <c r="G3422" s="311">
        <v>3092548</v>
      </c>
      <c r="H3422" s="311" t="s">
        <v>85</v>
      </c>
    </row>
    <row r="3423" spans="2:8">
      <c r="B3423" s="293">
        <v>40640</v>
      </c>
      <c r="C3423" s="311" t="s">
        <v>4418</v>
      </c>
      <c r="D3423" s="311" t="s">
        <v>6352</v>
      </c>
      <c r="E3423" s="311" t="s">
        <v>4059</v>
      </c>
      <c r="F3423" s="311" t="s">
        <v>3132</v>
      </c>
      <c r="G3423" s="311">
        <v>4377166</v>
      </c>
      <c r="H3423" s="311" t="s">
        <v>85</v>
      </c>
    </row>
    <row r="3424" spans="2:8">
      <c r="B3424" s="293">
        <v>40639</v>
      </c>
      <c r="C3424" s="311" t="s">
        <v>3954</v>
      </c>
      <c r="D3424" s="311" t="s">
        <v>4541</v>
      </c>
      <c r="E3424" s="311" t="s">
        <v>3228</v>
      </c>
      <c r="F3424" s="311" t="s">
        <v>4598</v>
      </c>
      <c r="G3424" s="311">
        <v>2937254</v>
      </c>
      <c r="H3424" s="311" t="s">
        <v>85</v>
      </c>
    </row>
    <row r="3425" spans="2:8">
      <c r="B3425" s="293">
        <v>40638</v>
      </c>
      <c r="C3425" s="311" t="s">
        <v>5033</v>
      </c>
      <c r="D3425" s="311" t="s">
        <v>6332</v>
      </c>
      <c r="E3425" s="311" t="s">
        <v>6353</v>
      </c>
      <c r="F3425" s="311" t="s">
        <v>4271</v>
      </c>
      <c r="G3425" s="311">
        <v>1428296</v>
      </c>
      <c r="H3425" s="311" t="s">
        <v>85</v>
      </c>
    </row>
    <row r="3426" spans="2:8">
      <c r="B3426" s="293">
        <v>40637</v>
      </c>
      <c r="C3426" s="311" t="s">
        <v>3127</v>
      </c>
      <c r="D3426" s="311" t="s">
        <v>4958</v>
      </c>
      <c r="E3426" s="311" t="s">
        <v>3124</v>
      </c>
      <c r="F3426" s="311" t="s">
        <v>4943</v>
      </c>
      <c r="G3426" s="311">
        <v>1836823</v>
      </c>
      <c r="H3426" s="311" t="s">
        <v>85</v>
      </c>
    </row>
    <row r="3427" spans="2:8">
      <c r="B3427" s="293">
        <v>40634</v>
      </c>
      <c r="C3427" s="311" t="s">
        <v>6354</v>
      </c>
      <c r="D3427" s="311" t="s">
        <v>4923</v>
      </c>
      <c r="E3427" s="311" t="s">
        <v>4413</v>
      </c>
      <c r="F3427" s="311" t="s">
        <v>4068</v>
      </c>
      <c r="G3427" s="311">
        <v>1010179</v>
      </c>
      <c r="H3427" s="311" t="s">
        <v>85</v>
      </c>
    </row>
    <row r="3428" spans="2:8">
      <c r="B3428" s="293">
        <v>40633</v>
      </c>
      <c r="C3428" s="311" t="s">
        <v>3118</v>
      </c>
      <c r="D3428" s="311" t="s">
        <v>4107</v>
      </c>
      <c r="E3428" s="311" t="s">
        <v>3133</v>
      </c>
      <c r="F3428" s="311" t="s">
        <v>4923</v>
      </c>
      <c r="G3428" s="311">
        <v>6662690</v>
      </c>
      <c r="H3428" s="311" t="s">
        <v>85</v>
      </c>
    </row>
    <row r="3429" spans="2:8">
      <c r="B3429" s="293">
        <v>40632</v>
      </c>
      <c r="C3429" s="311" t="s">
        <v>4255</v>
      </c>
      <c r="D3429" s="311" t="s">
        <v>6334</v>
      </c>
      <c r="E3429" s="311" t="s">
        <v>6355</v>
      </c>
      <c r="F3429" s="311" t="s">
        <v>4068</v>
      </c>
      <c r="G3429" s="311">
        <v>1293895</v>
      </c>
      <c r="H3429" s="311" t="s">
        <v>85</v>
      </c>
    </row>
    <row r="3430" spans="2:8">
      <c r="B3430" s="293">
        <v>40631</v>
      </c>
      <c r="C3430" s="311" t="s">
        <v>4070</v>
      </c>
      <c r="D3430" s="311" t="s">
        <v>4034</v>
      </c>
      <c r="E3430" s="311" t="s">
        <v>3126</v>
      </c>
      <c r="F3430" s="311" t="s">
        <v>4933</v>
      </c>
      <c r="G3430" s="311">
        <v>2887262</v>
      </c>
      <c r="H3430" s="311" t="s">
        <v>85</v>
      </c>
    </row>
    <row r="3431" spans="2:8">
      <c r="B3431" s="293">
        <v>40630</v>
      </c>
      <c r="C3431" s="311" t="s">
        <v>5120</v>
      </c>
      <c r="D3431" s="311" t="s">
        <v>4257</v>
      </c>
      <c r="E3431" s="311" t="s">
        <v>3253</v>
      </c>
      <c r="F3431" s="311" t="s">
        <v>4562</v>
      </c>
      <c r="G3431" s="311">
        <v>4321368</v>
      </c>
      <c r="H3431" s="311" t="s">
        <v>85</v>
      </c>
    </row>
    <row r="3432" spans="2:8">
      <c r="B3432" s="293">
        <v>40627</v>
      </c>
      <c r="C3432" s="311" t="s">
        <v>6341</v>
      </c>
      <c r="D3432" s="311" t="s">
        <v>6237</v>
      </c>
      <c r="E3432" s="311" t="s">
        <v>6341</v>
      </c>
      <c r="F3432" s="311" t="s">
        <v>5802</v>
      </c>
      <c r="G3432" s="311">
        <v>2568351</v>
      </c>
      <c r="H3432" s="311" t="s">
        <v>85</v>
      </c>
    </row>
    <row r="3433" spans="2:8">
      <c r="B3433" s="293">
        <v>40626</v>
      </c>
      <c r="C3433" s="311" t="s">
        <v>5074</v>
      </c>
      <c r="D3433" s="311" t="s">
        <v>3975</v>
      </c>
      <c r="E3433" s="311" t="s">
        <v>6344</v>
      </c>
      <c r="F3433" s="311" t="s">
        <v>3887</v>
      </c>
      <c r="G3433" s="311">
        <v>1341760</v>
      </c>
      <c r="H3433" s="311" t="s">
        <v>85</v>
      </c>
    </row>
    <row r="3434" spans="2:8">
      <c r="B3434" s="293">
        <v>40625</v>
      </c>
      <c r="C3434" s="311" t="s">
        <v>6344</v>
      </c>
      <c r="D3434" s="311" t="s">
        <v>6345</v>
      </c>
      <c r="E3434" s="311" t="s">
        <v>3396</v>
      </c>
      <c r="F3434" s="311" t="s">
        <v>6356</v>
      </c>
      <c r="G3434" s="311">
        <v>1294640</v>
      </c>
      <c r="H3434" s="311" t="s">
        <v>85</v>
      </c>
    </row>
    <row r="3435" spans="2:8">
      <c r="B3435" s="293">
        <v>40624</v>
      </c>
      <c r="C3435" s="311" t="s">
        <v>6357</v>
      </c>
      <c r="D3435" s="311" t="s">
        <v>5051</v>
      </c>
      <c r="E3435" s="311" t="s">
        <v>3886</v>
      </c>
      <c r="F3435" s="311" t="s">
        <v>6314</v>
      </c>
      <c r="G3435" s="311">
        <v>914296</v>
      </c>
      <c r="H3435" s="311" t="s">
        <v>85</v>
      </c>
    </row>
    <row r="3436" spans="2:8">
      <c r="B3436" s="293">
        <v>40623</v>
      </c>
      <c r="C3436" s="311" t="s">
        <v>6338</v>
      </c>
      <c r="D3436" s="311" t="s">
        <v>5599</v>
      </c>
      <c r="E3436" s="311" t="s">
        <v>3877</v>
      </c>
      <c r="F3436" s="311" t="s">
        <v>6342</v>
      </c>
      <c r="G3436" s="311">
        <v>1122426</v>
      </c>
      <c r="H3436" s="311" t="s">
        <v>85</v>
      </c>
    </row>
    <row r="3437" spans="2:8">
      <c r="B3437" s="293">
        <v>40620</v>
      </c>
      <c r="C3437" s="311" t="s">
        <v>3980</v>
      </c>
      <c r="D3437" s="311" t="s">
        <v>5048</v>
      </c>
      <c r="E3437" s="311" t="s">
        <v>3886</v>
      </c>
      <c r="F3437" s="311" t="s">
        <v>4312</v>
      </c>
      <c r="G3437" s="311">
        <v>984092</v>
      </c>
      <c r="H3437" s="311" t="s">
        <v>85</v>
      </c>
    </row>
    <row r="3438" spans="2:8">
      <c r="B3438" s="293">
        <v>40619</v>
      </c>
      <c r="C3438" s="311" t="s">
        <v>3170</v>
      </c>
      <c r="D3438" s="311" t="s">
        <v>3275</v>
      </c>
      <c r="E3438" s="311" t="s">
        <v>6358</v>
      </c>
      <c r="F3438" s="311" t="s">
        <v>5071</v>
      </c>
      <c r="G3438" s="311">
        <v>809139</v>
      </c>
      <c r="H3438" s="311" t="s">
        <v>85</v>
      </c>
    </row>
    <row r="3439" spans="2:8">
      <c r="B3439" s="293">
        <v>40618</v>
      </c>
      <c r="C3439" s="311" t="s">
        <v>6345</v>
      </c>
      <c r="D3439" s="311" t="s">
        <v>3271</v>
      </c>
      <c r="E3439" s="311" t="s">
        <v>5073</v>
      </c>
      <c r="F3439" s="311" t="s">
        <v>3175</v>
      </c>
      <c r="G3439" s="311">
        <v>978834</v>
      </c>
      <c r="H3439" s="311" t="s">
        <v>85</v>
      </c>
    </row>
    <row r="3440" spans="2:8">
      <c r="B3440" s="293">
        <v>40617</v>
      </c>
      <c r="C3440" s="311" t="s">
        <v>5808</v>
      </c>
      <c r="D3440" s="311" t="s">
        <v>5620</v>
      </c>
      <c r="E3440" s="311" t="s">
        <v>3602</v>
      </c>
      <c r="F3440" s="311" t="s">
        <v>6344</v>
      </c>
      <c r="G3440" s="311">
        <v>1741938</v>
      </c>
      <c r="H3440" s="311" t="s">
        <v>85</v>
      </c>
    </row>
    <row r="3441" spans="2:8">
      <c r="B3441" s="293">
        <v>40616</v>
      </c>
      <c r="C3441" s="311" t="s">
        <v>6167</v>
      </c>
      <c r="D3441" s="311" t="s">
        <v>4337</v>
      </c>
      <c r="E3441" s="311" t="s">
        <v>6338</v>
      </c>
      <c r="F3441" s="311" t="s">
        <v>6260</v>
      </c>
      <c r="G3441" s="311">
        <v>1550019</v>
      </c>
      <c r="H3441" s="311" t="s">
        <v>85</v>
      </c>
    </row>
    <row r="3442" spans="2:8">
      <c r="B3442" s="293">
        <v>40613</v>
      </c>
      <c r="C3442" s="311" t="s">
        <v>5808</v>
      </c>
      <c r="D3442" s="311" t="s">
        <v>3250</v>
      </c>
      <c r="E3442" s="311" t="s">
        <v>4294</v>
      </c>
      <c r="F3442" s="311" t="s">
        <v>6312</v>
      </c>
      <c r="G3442" s="311">
        <v>1693838</v>
      </c>
      <c r="H3442" s="311" t="s">
        <v>85</v>
      </c>
    </row>
    <row r="3443" spans="2:8">
      <c r="B3443" s="293">
        <v>40612</v>
      </c>
      <c r="C3443" s="311" t="s">
        <v>6261</v>
      </c>
      <c r="D3443" s="311" t="s">
        <v>3173</v>
      </c>
      <c r="E3443" s="311" t="s">
        <v>6357</v>
      </c>
      <c r="F3443" s="311" t="s">
        <v>4396</v>
      </c>
      <c r="G3443" s="311">
        <v>1105700</v>
      </c>
      <c r="H3443" s="311" t="s">
        <v>85</v>
      </c>
    </row>
    <row r="3444" spans="2:8">
      <c r="B3444" s="293">
        <v>40611</v>
      </c>
      <c r="C3444" s="311" t="s">
        <v>3896</v>
      </c>
      <c r="D3444" s="311" t="s">
        <v>4375</v>
      </c>
      <c r="E3444" s="311" t="s">
        <v>3978</v>
      </c>
      <c r="F3444" s="311" t="s">
        <v>3933</v>
      </c>
      <c r="G3444" s="311">
        <v>930722</v>
      </c>
      <c r="H3444" s="311" t="s">
        <v>85</v>
      </c>
    </row>
    <row r="3445" spans="2:8">
      <c r="B3445" s="293">
        <v>40610</v>
      </c>
      <c r="C3445" s="311" t="s">
        <v>3161</v>
      </c>
      <c r="D3445" s="311" t="s">
        <v>6359</v>
      </c>
      <c r="E3445" s="311" t="s">
        <v>5141</v>
      </c>
      <c r="F3445" s="311" t="s">
        <v>3966</v>
      </c>
      <c r="G3445" s="311">
        <v>686125</v>
      </c>
      <c r="H3445" s="311" t="s">
        <v>85</v>
      </c>
    </row>
    <row r="3446" spans="2:8">
      <c r="B3446" s="293">
        <v>40609</v>
      </c>
      <c r="C3446" s="311" t="s">
        <v>6260</v>
      </c>
      <c r="D3446" s="311" t="s">
        <v>5109</v>
      </c>
      <c r="E3446" s="311" t="s">
        <v>6356</v>
      </c>
      <c r="F3446" s="311" t="s">
        <v>4272</v>
      </c>
      <c r="G3446" s="311">
        <v>1518444</v>
      </c>
      <c r="H3446" s="311" t="s">
        <v>85</v>
      </c>
    </row>
    <row r="3447" spans="2:8">
      <c r="B3447" s="293">
        <v>40606</v>
      </c>
      <c r="C3447" s="311" t="s">
        <v>3893</v>
      </c>
      <c r="D3447" s="311" t="s">
        <v>5109</v>
      </c>
      <c r="E3447" s="311" t="s">
        <v>6289</v>
      </c>
      <c r="F3447" s="311" t="s">
        <v>5107</v>
      </c>
      <c r="G3447" s="311">
        <v>2192590</v>
      </c>
      <c r="H3447" s="311" t="s">
        <v>85</v>
      </c>
    </row>
    <row r="3448" spans="2:8">
      <c r="B3448" s="293">
        <v>40605</v>
      </c>
      <c r="C3448" s="311" t="s">
        <v>5154</v>
      </c>
      <c r="D3448" s="311" t="s">
        <v>4019</v>
      </c>
      <c r="E3448" s="311" t="s">
        <v>6356</v>
      </c>
      <c r="F3448" s="311" t="s">
        <v>5062</v>
      </c>
      <c r="G3448" s="311">
        <v>2329243</v>
      </c>
      <c r="H3448" s="311" t="s">
        <v>85</v>
      </c>
    </row>
    <row r="3449" spans="2:8">
      <c r="B3449" s="293">
        <v>40603</v>
      </c>
      <c r="C3449" s="311" t="s">
        <v>5173</v>
      </c>
      <c r="D3449" s="311" t="s">
        <v>3242</v>
      </c>
      <c r="E3449" s="311" t="s">
        <v>6307</v>
      </c>
      <c r="F3449" s="311" t="s">
        <v>6360</v>
      </c>
      <c r="G3449" s="311">
        <v>4547804</v>
      </c>
      <c r="H3449" s="311" t="s">
        <v>85</v>
      </c>
    </row>
    <row r="3450" spans="2:8">
      <c r="B3450" s="293">
        <v>40602</v>
      </c>
      <c r="C3450" s="311" t="s">
        <v>3412</v>
      </c>
      <c r="D3450" s="311" t="s">
        <v>4396</v>
      </c>
      <c r="E3450" s="311" t="s">
        <v>4400</v>
      </c>
      <c r="F3450" s="311" t="s">
        <v>5170</v>
      </c>
      <c r="G3450" s="311">
        <v>2669386</v>
      </c>
      <c r="H3450" s="311" t="s">
        <v>85</v>
      </c>
    </row>
    <row r="3451" spans="2:8">
      <c r="B3451" s="293">
        <v>40599</v>
      </c>
      <c r="C3451" s="311" t="s">
        <v>5784</v>
      </c>
      <c r="D3451" s="311" t="s">
        <v>4380</v>
      </c>
      <c r="E3451" s="311" t="s">
        <v>4302</v>
      </c>
      <c r="F3451" s="311" t="s">
        <v>5170</v>
      </c>
      <c r="G3451" s="311">
        <v>1628618</v>
      </c>
      <c r="H3451" s="311" t="s">
        <v>85</v>
      </c>
    </row>
    <row r="3452" spans="2:8">
      <c r="B3452" s="293">
        <v>40598</v>
      </c>
      <c r="C3452" s="311" t="s">
        <v>3881</v>
      </c>
      <c r="D3452" s="311" t="s">
        <v>5081</v>
      </c>
      <c r="E3452" s="311" t="s">
        <v>3412</v>
      </c>
      <c r="F3452" s="311" t="s">
        <v>4308</v>
      </c>
      <c r="G3452" s="311">
        <v>3014625</v>
      </c>
      <c r="H3452" s="311" t="s">
        <v>85</v>
      </c>
    </row>
    <row r="3453" spans="2:8">
      <c r="B3453" s="293">
        <v>40597</v>
      </c>
      <c r="C3453" s="311" t="s">
        <v>6338</v>
      </c>
      <c r="D3453" s="311" t="s">
        <v>3250</v>
      </c>
      <c r="E3453" s="311" t="s">
        <v>5596</v>
      </c>
      <c r="F3453" s="311" t="s">
        <v>6318</v>
      </c>
      <c r="G3453" s="311">
        <v>1383036</v>
      </c>
      <c r="H3453" s="311" t="s">
        <v>85</v>
      </c>
    </row>
    <row r="3454" spans="2:8">
      <c r="B3454" s="293">
        <v>40596</v>
      </c>
      <c r="C3454" s="311" t="s">
        <v>5167</v>
      </c>
      <c r="D3454" s="311" t="s">
        <v>3275</v>
      </c>
      <c r="E3454" s="311" t="s">
        <v>3178</v>
      </c>
      <c r="F3454" s="311" t="s">
        <v>5053</v>
      </c>
      <c r="G3454" s="311">
        <v>2172444</v>
      </c>
      <c r="H3454" s="311" t="s">
        <v>85</v>
      </c>
    </row>
    <row r="3455" spans="2:8">
      <c r="B3455" s="293">
        <v>40595</v>
      </c>
      <c r="C3455" s="311" t="s">
        <v>4339</v>
      </c>
      <c r="D3455" s="311" t="s">
        <v>6262</v>
      </c>
      <c r="E3455" s="311" t="s">
        <v>6314</v>
      </c>
      <c r="F3455" s="311" t="s">
        <v>5108</v>
      </c>
      <c r="G3455" s="311">
        <v>1744862</v>
      </c>
      <c r="H3455" s="311" t="s">
        <v>85</v>
      </c>
    </row>
    <row r="3456" spans="2:8">
      <c r="B3456" s="293">
        <v>40592</v>
      </c>
      <c r="C3456" s="311" t="s">
        <v>3896</v>
      </c>
      <c r="D3456" s="311" t="s">
        <v>4378</v>
      </c>
      <c r="E3456" s="311" t="s">
        <v>4369</v>
      </c>
      <c r="F3456" s="311" t="s">
        <v>6286</v>
      </c>
      <c r="G3456" s="311">
        <v>3297218</v>
      </c>
      <c r="H3456" s="311" t="s">
        <v>85</v>
      </c>
    </row>
    <row r="3457" spans="2:8">
      <c r="B3457" s="293">
        <v>40591</v>
      </c>
      <c r="C3457" s="311" t="s">
        <v>3992</v>
      </c>
      <c r="D3457" s="311" t="s">
        <v>5120</v>
      </c>
      <c r="E3457" s="311" t="s">
        <v>5107</v>
      </c>
      <c r="F3457" s="311" t="s">
        <v>3937</v>
      </c>
      <c r="G3457" s="311">
        <v>602318</v>
      </c>
      <c r="H3457" s="311" t="s">
        <v>85</v>
      </c>
    </row>
    <row r="3458" spans="2:8">
      <c r="B3458" s="293">
        <v>40590</v>
      </c>
      <c r="C3458" s="311" t="s">
        <v>6361</v>
      </c>
      <c r="D3458" s="311" t="s">
        <v>6362</v>
      </c>
      <c r="E3458" s="311" t="s">
        <v>6340</v>
      </c>
      <c r="F3458" s="311" t="s">
        <v>6359</v>
      </c>
      <c r="G3458" s="311">
        <v>2474599</v>
      </c>
      <c r="H3458" s="311" t="s">
        <v>85</v>
      </c>
    </row>
    <row r="3459" spans="2:8">
      <c r="B3459" s="293">
        <v>40589</v>
      </c>
      <c r="C3459" s="311" t="s">
        <v>3161</v>
      </c>
      <c r="D3459" s="311" t="s">
        <v>3242</v>
      </c>
      <c r="E3459" s="311" t="s">
        <v>3175</v>
      </c>
      <c r="F3459" s="311" t="s">
        <v>6322</v>
      </c>
      <c r="G3459" s="311">
        <v>2400494</v>
      </c>
      <c r="H3459" s="311" t="s">
        <v>85</v>
      </c>
    </row>
    <row r="3460" spans="2:8">
      <c r="B3460" s="293">
        <v>40588</v>
      </c>
      <c r="C3460" s="311" t="s">
        <v>3218</v>
      </c>
      <c r="D3460" s="311" t="s">
        <v>6363</v>
      </c>
      <c r="E3460" s="311" t="s">
        <v>3978</v>
      </c>
      <c r="F3460" s="311" t="s">
        <v>6240</v>
      </c>
      <c r="G3460" s="311">
        <v>1503505</v>
      </c>
      <c r="H3460" s="311" t="s">
        <v>85</v>
      </c>
    </row>
    <row r="3461" spans="2:8">
      <c r="B3461" s="293">
        <v>40585</v>
      </c>
      <c r="C3461" s="311" t="s">
        <v>5796</v>
      </c>
      <c r="D3461" s="311" t="s">
        <v>5150</v>
      </c>
      <c r="E3461" s="311" t="s">
        <v>3875</v>
      </c>
      <c r="F3461" s="311" t="s">
        <v>5620</v>
      </c>
      <c r="G3461" s="311">
        <v>3307017</v>
      </c>
      <c r="H3461" s="311" t="s">
        <v>85</v>
      </c>
    </row>
    <row r="3462" spans="2:8">
      <c r="B3462" s="293">
        <v>40584</v>
      </c>
      <c r="C3462" s="311" t="s">
        <v>3914</v>
      </c>
      <c r="D3462" s="311" t="s">
        <v>3274</v>
      </c>
      <c r="E3462" s="311" t="s">
        <v>3412</v>
      </c>
      <c r="F3462" s="311" t="s">
        <v>3871</v>
      </c>
      <c r="G3462" s="311">
        <v>1883808</v>
      </c>
      <c r="H3462" s="311" t="s">
        <v>85</v>
      </c>
    </row>
    <row r="3463" spans="2:8">
      <c r="B3463" s="293">
        <v>40583</v>
      </c>
      <c r="C3463" s="311" t="s">
        <v>5052</v>
      </c>
      <c r="D3463" s="311" t="s">
        <v>6167</v>
      </c>
      <c r="E3463" s="311" t="s">
        <v>6309</v>
      </c>
      <c r="F3463" s="311" t="s">
        <v>3210</v>
      </c>
      <c r="G3463" s="311">
        <v>2794068</v>
      </c>
      <c r="H3463" s="311" t="s">
        <v>85</v>
      </c>
    </row>
    <row r="3464" spans="2:8">
      <c r="B3464" s="293">
        <v>40582</v>
      </c>
      <c r="C3464" s="311" t="s">
        <v>3992</v>
      </c>
      <c r="D3464" s="311" t="s">
        <v>4362</v>
      </c>
      <c r="E3464" s="311" t="s">
        <v>3396</v>
      </c>
      <c r="F3464" s="311" t="s">
        <v>4386</v>
      </c>
      <c r="G3464" s="311">
        <v>2052031</v>
      </c>
      <c r="H3464" s="311" t="s">
        <v>85</v>
      </c>
    </row>
    <row r="3465" spans="2:8">
      <c r="B3465" s="293">
        <v>40581</v>
      </c>
      <c r="C3465" s="311" t="s">
        <v>6261</v>
      </c>
      <c r="D3465" s="311" t="s">
        <v>3966</v>
      </c>
      <c r="E3465" s="311" t="s">
        <v>3250</v>
      </c>
      <c r="F3465" s="311" t="s">
        <v>3218</v>
      </c>
      <c r="G3465" s="311">
        <v>2325357</v>
      </c>
      <c r="H3465" s="311" t="s">
        <v>85</v>
      </c>
    </row>
    <row r="3466" spans="2:8">
      <c r="B3466" s="310">
        <v>40578</v>
      </c>
      <c r="C3466" s="312" t="s">
        <v>5153</v>
      </c>
      <c r="D3466" s="312" t="s">
        <v>4405</v>
      </c>
      <c r="E3466" s="312" t="s">
        <v>6167</v>
      </c>
      <c r="F3466" s="312" t="s">
        <v>5598</v>
      </c>
      <c r="G3466" s="312">
        <v>3748426</v>
      </c>
      <c r="H3466" s="312" t="s">
        <v>639</v>
      </c>
    </row>
    <row r="3467" spans="2:8">
      <c r="B3467" s="293">
        <v>40577</v>
      </c>
      <c r="C3467" s="311" t="s">
        <v>6364</v>
      </c>
      <c r="D3467" s="311" t="s">
        <v>3218</v>
      </c>
      <c r="E3467" s="311" t="s">
        <v>5071</v>
      </c>
      <c r="F3467" s="311" t="s">
        <v>3982</v>
      </c>
      <c r="G3467" s="311">
        <v>2977808</v>
      </c>
      <c r="H3467" s="311" t="s">
        <v>85</v>
      </c>
    </row>
    <row r="3468" spans="2:8">
      <c r="B3468" s="293">
        <v>40576</v>
      </c>
      <c r="C3468" s="311" t="s">
        <v>4008</v>
      </c>
      <c r="D3468" s="311" t="s">
        <v>4564</v>
      </c>
      <c r="E3468" s="311" t="s">
        <v>5147</v>
      </c>
      <c r="F3468" s="311" t="s">
        <v>4347</v>
      </c>
      <c r="G3468" s="311">
        <v>2940711</v>
      </c>
      <c r="H3468" s="311" t="s">
        <v>85</v>
      </c>
    </row>
    <row r="3469" spans="2:8">
      <c r="B3469" s="293">
        <v>40575</v>
      </c>
      <c r="C3469" s="311" t="s">
        <v>4379</v>
      </c>
      <c r="D3469" s="311" t="s">
        <v>3149</v>
      </c>
      <c r="E3469" s="311" t="s">
        <v>4570</v>
      </c>
      <c r="F3469" s="311" t="s">
        <v>5117</v>
      </c>
      <c r="G3469" s="311">
        <v>2117569</v>
      </c>
      <c r="H3469" s="311" t="s">
        <v>85</v>
      </c>
    </row>
    <row r="3470" spans="2:8">
      <c r="B3470" s="293">
        <v>40574</v>
      </c>
      <c r="C3470" s="311" t="s">
        <v>3942</v>
      </c>
      <c r="D3470" s="311" t="s">
        <v>3241</v>
      </c>
      <c r="E3470" s="311" t="s">
        <v>4373</v>
      </c>
      <c r="F3470" s="311" t="s">
        <v>4952</v>
      </c>
      <c r="G3470" s="311">
        <v>2286866</v>
      </c>
      <c r="H3470" s="311" t="s">
        <v>85</v>
      </c>
    </row>
    <row r="3471" spans="2:8">
      <c r="B3471" s="293">
        <v>40571</v>
      </c>
      <c r="C3471" s="311" t="s">
        <v>3944</v>
      </c>
      <c r="D3471" s="311" t="s">
        <v>3141</v>
      </c>
      <c r="E3471" s="311" t="s">
        <v>3127</v>
      </c>
      <c r="F3471" s="311" t="s">
        <v>4064</v>
      </c>
      <c r="G3471" s="311">
        <v>4354972</v>
      </c>
      <c r="H3471" s="311" t="s">
        <v>85</v>
      </c>
    </row>
    <row r="3472" spans="2:8">
      <c r="B3472" s="293">
        <v>40570</v>
      </c>
      <c r="C3472" s="311" t="s">
        <v>6365</v>
      </c>
      <c r="D3472" s="311" t="s">
        <v>6366</v>
      </c>
      <c r="E3472" s="311" t="s">
        <v>3944</v>
      </c>
      <c r="F3472" s="311" t="s">
        <v>4112</v>
      </c>
      <c r="G3472" s="311">
        <v>4662642</v>
      </c>
      <c r="H3472" s="311" t="s">
        <v>85</v>
      </c>
    </row>
    <row r="3473" spans="2:8">
      <c r="B3473" s="293">
        <v>40568</v>
      </c>
      <c r="C3473" s="311" t="s">
        <v>3142</v>
      </c>
      <c r="D3473" s="311" t="s">
        <v>6367</v>
      </c>
      <c r="E3473" s="311" t="s">
        <v>3142</v>
      </c>
      <c r="F3473" s="311" t="s">
        <v>4058</v>
      </c>
      <c r="G3473" s="311">
        <v>4650921</v>
      </c>
      <c r="H3473" s="311" t="s">
        <v>85</v>
      </c>
    </row>
    <row r="3474" spans="2:8">
      <c r="B3474" s="293">
        <v>40567</v>
      </c>
      <c r="C3474" s="311" t="s">
        <v>3237</v>
      </c>
      <c r="D3474" s="311" t="s">
        <v>6368</v>
      </c>
      <c r="E3474" s="311" t="s">
        <v>3237</v>
      </c>
      <c r="F3474" s="311" t="s">
        <v>3142</v>
      </c>
      <c r="G3474" s="311">
        <v>1887610</v>
      </c>
      <c r="H3474" s="311" t="s">
        <v>85</v>
      </c>
    </row>
    <row r="3475" spans="2:8">
      <c r="B3475" s="293">
        <v>40564</v>
      </c>
      <c r="C3475" s="311" t="s">
        <v>6335</v>
      </c>
      <c r="D3475" s="311" t="s">
        <v>6369</v>
      </c>
      <c r="E3475" s="311" t="s">
        <v>4934</v>
      </c>
      <c r="F3475" s="311" t="s">
        <v>6245</v>
      </c>
      <c r="G3475" s="311">
        <v>2889026</v>
      </c>
      <c r="H3475" s="311" t="s">
        <v>85</v>
      </c>
    </row>
    <row r="3476" spans="2:8">
      <c r="B3476" s="293">
        <v>40563</v>
      </c>
      <c r="C3476" s="311" t="s">
        <v>4362</v>
      </c>
      <c r="D3476" s="311" t="s">
        <v>3245</v>
      </c>
      <c r="E3476" s="311" t="s">
        <v>4362</v>
      </c>
      <c r="F3476" s="311" t="s">
        <v>4931</v>
      </c>
      <c r="G3476" s="311">
        <v>2222286</v>
      </c>
      <c r="H3476" s="311" t="s">
        <v>85</v>
      </c>
    </row>
    <row r="3477" spans="2:8">
      <c r="B3477" s="293">
        <v>40562</v>
      </c>
      <c r="C3477" s="311" t="s">
        <v>3953</v>
      </c>
      <c r="D3477" s="311" t="s">
        <v>4410</v>
      </c>
      <c r="E3477" s="311" t="s">
        <v>3155</v>
      </c>
      <c r="F3477" s="311" t="s">
        <v>5042</v>
      </c>
      <c r="G3477" s="311">
        <v>3131692</v>
      </c>
      <c r="H3477" s="311" t="s">
        <v>85</v>
      </c>
    </row>
    <row r="3478" spans="2:8">
      <c r="B3478" s="293">
        <v>40561</v>
      </c>
      <c r="C3478" s="311" t="s">
        <v>3155</v>
      </c>
      <c r="D3478" s="311" t="s">
        <v>4209</v>
      </c>
      <c r="E3478" s="311" t="s">
        <v>3155</v>
      </c>
      <c r="F3478" s="311" t="s">
        <v>4931</v>
      </c>
      <c r="G3478" s="311">
        <v>1561732</v>
      </c>
      <c r="H3478" s="311" t="s">
        <v>85</v>
      </c>
    </row>
    <row r="3479" spans="2:8">
      <c r="B3479" s="293">
        <v>40560</v>
      </c>
      <c r="C3479" s="311" t="s">
        <v>3219</v>
      </c>
      <c r="D3479" s="311" t="s">
        <v>4931</v>
      </c>
      <c r="E3479" s="311" t="s">
        <v>4362</v>
      </c>
      <c r="F3479" s="311" t="s">
        <v>4581</v>
      </c>
      <c r="G3479" s="311">
        <v>1515738</v>
      </c>
      <c r="H3479" s="311" t="s">
        <v>85</v>
      </c>
    </row>
    <row r="3480" spans="2:8">
      <c r="B3480" s="293">
        <v>40557</v>
      </c>
      <c r="C3480" s="311" t="s">
        <v>6370</v>
      </c>
      <c r="D3480" s="311" t="s">
        <v>4942</v>
      </c>
      <c r="E3480" s="311" t="s">
        <v>6362</v>
      </c>
      <c r="F3480" s="311" t="s">
        <v>4585</v>
      </c>
      <c r="G3480" s="311">
        <v>2445078</v>
      </c>
      <c r="H3480" s="311" t="s">
        <v>85</v>
      </c>
    </row>
    <row r="3481" spans="2:8">
      <c r="B3481" s="293">
        <v>40556</v>
      </c>
      <c r="C3481" s="311" t="s">
        <v>3957</v>
      </c>
      <c r="D3481" s="311" t="s">
        <v>4951</v>
      </c>
      <c r="E3481" s="311" t="s">
        <v>4373</v>
      </c>
      <c r="F3481" s="311" t="s">
        <v>6335</v>
      </c>
      <c r="G3481" s="311">
        <v>4044352</v>
      </c>
      <c r="H3481" s="311" t="s">
        <v>85</v>
      </c>
    </row>
    <row r="3482" spans="2:8">
      <c r="B3482" s="293">
        <v>40555</v>
      </c>
      <c r="C3482" s="311" t="s">
        <v>4935</v>
      </c>
      <c r="D3482" s="311" t="s">
        <v>5040</v>
      </c>
      <c r="E3482" s="311" t="s">
        <v>6351</v>
      </c>
      <c r="F3482" s="311" t="s">
        <v>3957</v>
      </c>
      <c r="G3482" s="311">
        <v>2521036</v>
      </c>
      <c r="H3482" s="311" t="s">
        <v>85</v>
      </c>
    </row>
    <row r="3483" spans="2:8">
      <c r="B3483" s="293">
        <v>40554</v>
      </c>
      <c r="C3483" s="311" t="s">
        <v>4567</v>
      </c>
      <c r="D3483" s="311" t="s">
        <v>4598</v>
      </c>
      <c r="E3483" s="311" t="s">
        <v>6350</v>
      </c>
      <c r="F3483" s="311" t="s">
        <v>4988</v>
      </c>
      <c r="G3483" s="311">
        <v>2439870</v>
      </c>
      <c r="H3483" s="311" t="s">
        <v>85</v>
      </c>
    </row>
    <row r="3484" spans="2:8">
      <c r="B3484" s="293">
        <v>40553</v>
      </c>
      <c r="C3484" s="311" t="s">
        <v>6371</v>
      </c>
      <c r="D3484" s="311" t="s">
        <v>6371</v>
      </c>
      <c r="E3484" s="311" t="s">
        <v>4020</v>
      </c>
      <c r="F3484" s="311" t="s">
        <v>4413</v>
      </c>
      <c r="G3484" s="311">
        <v>1854774</v>
      </c>
      <c r="H3484" s="311" t="s">
        <v>85</v>
      </c>
    </row>
    <row r="3485" spans="2:8">
      <c r="B3485" s="293">
        <v>40550</v>
      </c>
      <c r="C3485" s="311" t="s">
        <v>4702</v>
      </c>
      <c r="D3485" s="311" t="s">
        <v>4164</v>
      </c>
      <c r="E3485" s="311" t="s">
        <v>4980</v>
      </c>
      <c r="F3485" s="311" t="s">
        <v>6372</v>
      </c>
      <c r="G3485" s="311">
        <v>2117685</v>
      </c>
      <c r="H3485" s="311" t="s">
        <v>85</v>
      </c>
    </row>
    <row r="3486" spans="2:8">
      <c r="B3486" s="293">
        <v>40549</v>
      </c>
      <c r="C3486" s="311" t="s">
        <v>4690</v>
      </c>
      <c r="D3486" s="311" t="s">
        <v>4892</v>
      </c>
      <c r="E3486" s="311" t="s">
        <v>4542</v>
      </c>
      <c r="F3486" s="311" t="s">
        <v>5013</v>
      </c>
      <c r="G3486" s="311">
        <v>3078096</v>
      </c>
      <c r="H3486" s="311" t="s">
        <v>85</v>
      </c>
    </row>
    <row r="3487" spans="2:8">
      <c r="B3487" s="293">
        <v>40548</v>
      </c>
      <c r="C3487" s="311" t="s">
        <v>4203</v>
      </c>
      <c r="D3487" s="311" t="s">
        <v>4201</v>
      </c>
      <c r="E3487" s="311" t="s">
        <v>5039</v>
      </c>
      <c r="F3487" s="311" t="s">
        <v>6373</v>
      </c>
      <c r="G3487" s="311">
        <v>835621</v>
      </c>
      <c r="H3487" s="311" t="s">
        <v>85</v>
      </c>
    </row>
    <row r="3488" spans="2:8">
      <c r="B3488" s="293">
        <v>40547</v>
      </c>
      <c r="C3488" s="311" t="s">
        <v>6374</v>
      </c>
      <c r="D3488" s="311" t="s">
        <v>4459</v>
      </c>
      <c r="E3488" s="311" t="s">
        <v>6374</v>
      </c>
      <c r="F3488" s="311" t="s">
        <v>6375</v>
      </c>
      <c r="G3488" s="311">
        <v>3174169</v>
      </c>
      <c r="H3488" s="311" t="s">
        <v>85</v>
      </c>
    </row>
    <row r="3489" spans="2:8">
      <c r="B3489" s="293">
        <v>40546</v>
      </c>
      <c r="C3489" s="311" t="s">
        <v>3029</v>
      </c>
      <c r="D3489" s="311" t="s">
        <v>4096</v>
      </c>
      <c r="E3489" s="311" t="s">
        <v>4542</v>
      </c>
      <c r="F3489" s="311" t="s">
        <v>4547</v>
      </c>
      <c r="G3489" s="311">
        <v>1342116</v>
      </c>
      <c r="H3489" s="311" t="s">
        <v>85</v>
      </c>
    </row>
    <row r="3490" spans="2:8">
      <c r="B3490" s="293">
        <v>40543</v>
      </c>
      <c r="C3490" s="311" t="s">
        <v>3004</v>
      </c>
      <c r="D3490" s="311" t="s">
        <v>4892</v>
      </c>
      <c r="E3490" s="311" t="s">
        <v>6376</v>
      </c>
      <c r="F3490" s="311" t="s">
        <v>4114</v>
      </c>
      <c r="G3490" s="311">
        <v>1451338</v>
      </c>
      <c r="H3490" s="311" t="s">
        <v>85</v>
      </c>
    </row>
    <row r="3491" spans="2:8">
      <c r="B3491" s="293">
        <v>40542</v>
      </c>
      <c r="C3491" s="311" t="s">
        <v>5039</v>
      </c>
      <c r="D3491" s="311" t="s">
        <v>4251</v>
      </c>
      <c r="E3491" s="311" t="s">
        <v>4536</v>
      </c>
      <c r="F3491" s="311" t="s">
        <v>4892</v>
      </c>
      <c r="G3491" s="311">
        <v>6130018</v>
      </c>
      <c r="H3491" s="311" t="s">
        <v>85</v>
      </c>
    </row>
    <row r="3492" spans="2:8">
      <c r="B3492" s="293">
        <v>40541</v>
      </c>
      <c r="C3492" s="311" t="s">
        <v>4916</v>
      </c>
      <c r="D3492" s="311" t="s">
        <v>6377</v>
      </c>
      <c r="E3492" s="311" t="s">
        <v>3104</v>
      </c>
      <c r="F3492" s="311" t="s">
        <v>4983</v>
      </c>
      <c r="G3492" s="311">
        <v>2099943</v>
      </c>
      <c r="H3492" s="311" t="s">
        <v>85</v>
      </c>
    </row>
    <row r="3493" spans="2:8">
      <c r="B3493" s="293">
        <v>40540</v>
      </c>
      <c r="C3493" s="311" t="s">
        <v>4916</v>
      </c>
      <c r="D3493" s="311" t="s">
        <v>4921</v>
      </c>
      <c r="E3493" s="311" t="s">
        <v>4555</v>
      </c>
      <c r="F3493" s="311" t="s">
        <v>6378</v>
      </c>
      <c r="G3493" s="311">
        <v>1262710</v>
      </c>
      <c r="H3493" s="311" t="s">
        <v>85</v>
      </c>
    </row>
    <row r="3494" spans="2:8">
      <c r="B3494" s="293">
        <v>40539</v>
      </c>
      <c r="C3494" s="311" t="s">
        <v>4869</v>
      </c>
      <c r="D3494" s="311" t="s">
        <v>4446</v>
      </c>
      <c r="E3494" s="311" t="s">
        <v>6379</v>
      </c>
      <c r="F3494" s="311" t="s">
        <v>4916</v>
      </c>
      <c r="G3494" s="311">
        <v>1833369</v>
      </c>
      <c r="H3494" s="311" t="s">
        <v>85</v>
      </c>
    </row>
    <row r="3495" spans="2:8">
      <c r="B3495" s="293">
        <v>40536</v>
      </c>
      <c r="C3495" s="311" t="s">
        <v>4437</v>
      </c>
      <c r="D3495" s="311" t="s">
        <v>4869</v>
      </c>
      <c r="E3495" s="311" t="s">
        <v>4598</v>
      </c>
      <c r="F3495" s="311" t="s">
        <v>6380</v>
      </c>
      <c r="G3495" s="311">
        <v>1585530</v>
      </c>
      <c r="H3495" s="311" t="s">
        <v>85</v>
      </c>
    </row>
    <row r="3496" spans="2:8">
      <c r="B3496" s="293">
        <v>40535</v>
      </c>
      <c r="C3496" s="311" t="s">
        <v>6381</v>
      </c>
      <c r="D3496" s="311" t="s">
        <v>4437</v>
      </c>
      <c r="E3496" s="311" t="s">
        <v>3112</v>
      </c>
      <c r="F3496" s="311" t="s">
        <v>4563</v>
      </c>
      <c r="G3496" s="311">
        <v>1443032</v>
      </c>
      <c r="H3496" s="311" t="s">
        <v>85</v>
      </c>
    </row>
    <row r="3497" spans="2:8">
      <c r="B3497" s="293">
        <v>40534</v>
      </c>
      <c r="C3497" s="311" t="s">
        <v>4073</v>
      </c>
      <c r="D3497" s="311" t="s">
        <v>6368</v>
      </c>
      <c r="E3497" s="311" t="s">
        <v>6382</v>
      </c>
      <c r="F3497" s="311" t="s">
        <v>4945</v>
      </c>
      <c r="G3497" s="311">
        <v>1480603</v>
      </c>
      <c r="H3497" s="311" t="s">
        <v>85</v>
      </c>
    </row>
    <row r="3498" spans="2:8">
      <c r="B3498" s="293">
        <v>40533</v>
      </c>
      <c r="C3498" s="311" t="s">
        <v>4948</v>
      </c>
      <c r="D3498" s="311" t="s">
        <v>6332</v>
      </c>
      <c r="E3498" s="311" t="s">
        <v>3245</v>
      </c>
      <c r="F3498" s="311" t="s">
        <v>4951</v>
      </c>
      <c r="G3498" s="311">
        <v>1762180</v>
      </c>
      <c r="H3498" s="311" t="s">
        <v>85</v>
      </c>
    </row>
    <row r="3499" spans="2:8">
      <c r="B3499" s="293">
        <v>40532</v>
      </c>
      <c r="C3499" s="311" t="s">
        <v>5039</v>
      </c>
      <c r="D3499" s="311" t="s">
        <v>6377</v>
      </c>
      <c r="E3499" s="311" t="s">
        <v>3133</v>
      </c>
      <c r="F3499" s="311" t="s">
        <v>3150</v>
      </c>
      <c r="G3499" s="311">
        <v>1459412</v>
      </c>
      <c r="H3499" s="311" t="s">
        <v>85</v>
      </c>
    </row>
    <row r="3500" spans="2:8">
      <c r="B3500" s="293">
        <v>40528</v>
      </c>
      <c r="C3500" s="311" t="s">
        <v>3135</v>
      </c>
      <c r="D3500" s="311" t="s">
        <v>3012</v>
      </c>
      <c r="E3500" s="311" t="s">
        <v>4058</v>
      </c>
      <c r="F3500" s="311" t="s">
        <v>4921</v>
      </c>
      <c r="G3500" s="311">
        <v>3527979</v>
      </c>
      <c r="H3500" s="311" t="s">
        <v>85</v>
      </c>
    </row>
    <row r="3501" spans="2:8">
      <c r="B3501" s="293">
        <v>40527</v>
      </c>
      <c r="C3501" s="311" t="s">
        <v>6383</v>
      </c>
      <c r="D3501" s="311" t="s">
        <v>6384</v>
      </c>
      <c r="E3501" s="311" t="s">
        <v>4974</v>
      </c>
      <c r="F3501" s="311" t="s">
        <v>6385</v>
      </c>
      <c r="G3501" s="311">
        <v>3962752</v>
      </c>
      <c r="H3501" s="311" t="s">
        <v>85</v>
      </c>
    </row>
    <row r="3502" spans="2:8">
      <c r="B3502" s="293">
        <v>40526</v>
      </c>
      <c r="C3502" s="311" t="s">
        <v>5024</v>
      </c>
      <c r="D3502" s="311" t="s">
        <v>6383</v>
      </c>
      <c r="E3502" s="311" t="s">
        <v>3266</v>
      </c>
      <c r="F3502" s="311" t="s">
        <v>6373</v>
      </c>
      <c r="G3502" s="311">
        <v>4161991</v>
      </c>
      <c r="H3502" s="311" t="s">
        <v>85</v>
      </c>
    </row>
    <row r="3503" spans="2:8">
      <c r="B3503" s="293">
        <v>40525</v>
      </c>
      <c r="C3503" s="311" t="s">
        <v>6382</v>
      </c>
      <c r="D3503" s="311" t="s">
        <v>5039</v>
      </c>
      <c r="E3503" s="311" t="s">
        <v>4271</v>
      </c>
      <c r="F3503" s="311" t="s">
        <v>3034</v>
      </c>
      <c r="G3503" s="311">
        <v>4756578</v>
      </c>
      <c r="H3503" s="311" t="s">
        <v>85</v>
      </c>
    </row>
    <row r="3504" spans="2:8">
      <c r="B3504" s="293">
        <v>40522</v>
      </c>
      <c r="C3504" s="311" t="s">
        <v>3265</v>
      </c>
      <c r="D3504" s="311" t="s">
        <v>4539</v>
      </c>
      <c r="E3504" s="311" t="s">
        <v>6386</v>
      </c>
      <c r="F3504" s="311" t="s">
        <v>4073</v>
      </c>
      <c r="G3504" s="311">
        <v>4042436</v>
      </c>
      <c r="H3504" s="311" t="s">
        <v>85</v>
      </c>
    </row>
    <row r="3505" spans="2:8">
      <c r="B3505" s="293">
        <v>40521</v>
      </c>
      <c r="C3505" s="311" t="s">
        <v>6387</v>
      </c>
      <c r="D3505" s="311" t="s">
        <v>6387</v>
      </c>
      <c r="E3505" s="311" t="s">
        <v>3155</v>
      </c>
      <c r="F3505" s="311" t="s">
        <v>3247</v>
      </c>
      <c r="G3505" s="311">
        <v>1953438</v>
      </c>
      <c r="H3505" s="311" t="s">
        <v>85</v>
      </c>
    </row>
    <row r="3506" spans="2:8">
      <c r="B3506" s="293">
        <v>40520</v>
      </c>
      <c r="C3506" s="311" t="s">
        <v>5037</v>
      </c>
      <c r="D3506" s="311" t="s">
        <v>5037</v>
      </c>
      <c r="E3506" s="311" t="s">
        <v>4573</v>
      </c>
      <c r="F3506" s="311" t="s">
        <v>4949</v>
      </c>
      <c r="G3506" s="311">
        <v>2635566</v>
      </c>
      <c r="H3506" s="311" t="s">
        <v>85</v>
      </c>
    </row>
    <row r="3507" spans="2:8">
      <c r="B3507" s="293">
        <v>40519</v>
      </c>
      <c r="C3507" s="311" t="s">
        <v>4590</v>
      </c>
      <c r="D3507" s="311" t="s">
        <v>4559</v>
      </c>
      <c r="E3507" s="311" t="s">
        <v>4356</v>
      </c>
      <c r="F3507" s="311" t="s">
        <v>4933</v>
      </c>
      <c r="G3507" s="311">
        <v>4018008</v>
      </c>
      <c r="H3507" s="311" t="s">
        <v>85</v>
      </c>
    </row>
    <row r="3508" spans="2:8">
      <c r="B3508" s="293">
        <v>40518</v>
      </c>
      <c r="C3508" s="311" t="s">
        <v>4077</v>
      </c>
      <c r="D3508" s="311" t="s">
        <v>4957</v>
      </c>
      <c r="E3508" s="311" t="s">
        <v>6351</v>
      </c>
      <c r="F3508" s="311" t="s">
        <v>4581</v>
      </c>
      <c r="G3508" s="311">
        <v>4237836</v>
      </c>
      <c r="H3508" s="311" t="s">
        <v>85</v>
      </c>
    </row>
    <row r="3509" spans="2:8">
      <c r="B3509" s="293">
        <v>40515</v>
      </c>
      <c r="C3509" s="311" t="s">
        <v>3900</v>
      </c>
      <c r="D3509" s="311" t="s">
        <v>4363</v>
      </c>
      <c r="E3509" s="311" t="s">
        <v>4962</v>
      </c>
      <c r="F3509" s="311" t="s">
        <v>6256</v>
      </c>
      <c r="G3509" s="311">
        <v>3502736</v>
      </c>
      <c r="H3509" s="311" t="s">
        <v>85</v>
      </c>
    </row>
    <row r="3510" spans="2:8">
      <c r="B3510" s="293">
        <v>40514</v>
      </c>
      <c r="C3510" s="311" t="s">
        <v>3247</v>
      </c>
      <c r="D3510" s="311" t="s">
        <v>6370</v>
      </c>
      <c r="E3510" s="311" t="s">
        <v>3161</v>
      </c>
      <c r="F3510" s="311" t="s">
        <v>6388</v>
      </c>
      <c r="G3510" s="311">
        <v>4355982</v>
      </c>
      <c r="H3510" s="311" t="s">
        <v>85</v>
      </c>
    </row>
    <row r="3511" spans="2:8">
      <c r="B3511" s="293">
        <v>40513</v>
      </c>
      <c r="C3511" s="311" t="s">
        <v>4406</v>
      </c>
      <c r="D3511" s="311" t="s">
        <v>4008</v>
      </c>
      <c r="E3511" s="311" t="s">
        <v>6168</v>
      </c>
      <c r="F3511" s="311" t="s">
        <v>5128</v>
      </c>
      <c r="G3511" s="311">
        <v>3745135</v>
      </c>
      <c r="H3511" s="311" t="s">
        <v>85</v>
      </c>
    </row>
    <row r="3512" spans="2:8">
      <c r="B3512" s="293">
        <v>40512</v>
      </c>
      <c r="C3512" s="311" t="s">
        <v>5620</v>
      </c>
      <c r="D3512" s="311" t="s">
        <v>6362</v>
      </c>
      <c r="E3512" s="311" t="s">
        <v>5172</v>
      </c>
      <c r="F3512" s="311" t="s">
        <v>4406</v>
      </c>
      <c r="G3512" s="311">
        <v>5271912</v>
      </c>
      <c r="H3512" s="311" t="s">
        <v>85</v>
      </c>
    </row>
    <row r="3513" spans="2:8">
      <c r="B3513" s="293">
        <v>40511</v>
      </c>
      <c r="C3513" s="311" t="s">
        <v>5147</v>
      </c>
      <c r="D3513" s="311" t="s">
        <v>4404</v>
      </c>
      <c r="E3513" s="311" t="s">
        <v>5149</v>
      </c>
      <c r="F3513" s="311" t="s">
        <v>3182</v>
      </c>
      <c r="G3513" s="311">
        <v>5292031</v>
      </c>
      <c r="H3513" s="311" t="s">
        <v>85</v>
      </c>
    </row>
    <row r="3514" spans="2:8">
      <c r="B3514" s="293">
        <v>40508</v>
      </c>
      <c r="C3514" s="311" t="s">
        <v>6389</v>
      </c>
      <c r="D3514" s="311" t="s">
        <v>5598</v>
      </c>
      <c r="E3514" s="311" t="s">
        <v>5086</v>
      </c>
      <c r="F3514" s="311" t="s">
        <v>6390</v>
      </c>
      <c r="G3514" s="311">
        <v>7725027</v>
      </c>
      <c r="H3514" s="311" t="s">
        <v>85</v>
      </c>
    </row>
    <row r="3515" spans="2:8">
      <c r="B3515" s="293">
        <v>40507</v>
      </c>
      <c r="C3515" s="311" t="s">
        <v>3277</v>
      </c>
      <c r="D3515" s="311" t="s">
        <v>4337</v>
      </c>
      <c r="E3515" s="311" t="s">
        <v>3396</v>
      </c>
      <c r="F3515" s="311" t="s">
        <v>3408</v>
      </c>
      <c r="G3515" s="311">
        <v>5895100</v>
      </c>
      <c r="H3515" s="311" t="s">
        <v>85</v>
      </c>
    </row>
    <row r="3516" spans="2:8">
      <c r="B3516" s="293">
        <v>40506</v>
      </c>
      <c r="C3516" s="311" t="s">
        <v>5046</v>
      </c>
      <c r="D3516" s="311" t="s">
        <v>6286</v>
      </c>
      <c r="E3516" s="311" t="s">
        <v>6390</v>
      </c>
      <c r="F3516" s="311" t="s">
        <v>6391</v>
      </c>
      <c r="G3516" s="311">
        <v>2631566</v>
      </c>
      <c r="H3516" s="311" t="s">
        <v>85</v>
      </c>
    </row>
    <row r="3517" spans="2:8">
      <c r="B3517" s="293">
        <v>40505</v>
      </c>
      <c r="C3517" s="311" t="s">
        <v>6388</v>
      </c>
      <c r="D3517" s="311" t="s">
        <v>5112</v>
      </c>
      <c r="E3517" s="311" t="s">
        <v>3244</v>
      </c>
      <c r="F3517" s="311" t="s">
        <v>3180</v>
      </c>
      <c r="G3517" s="311">
        <v>4411399</v>
      </c>
      <c r="H3517" s="311" t="s">
        <v>85</v>
      </c>
    </row>
    <row r="3518" spans="2:8">
      <c r="B3518" s="293">
        <v>40504</v>
      </c>
      <c r="C3518" s="311" t="s">
        <v>4006</v>
      </c>
      <c r="D3518" s="311" t="s">
        <v>4006</v>
      </c>
      <c r="E3518" s="311" t="s">
        <v>3161</v>
      </c>
      <c r="F3518" s="311" t="s">
        <v>3970</v>
      </c>
      <c r="G3518" s="311">
        <v>3834051</v>
      </c>
      <c r="H3518" s="311" t="s">
        <v>85</v>
      </c>
    </row>
    <row r="3519" spans="2:8">
      <c r="B3519" s="293">
        <v>40501</v>
      </c>
      <c r="C3519" s="311" t="s">
        <v>5042</v>
      </c>
      <c r="D3519" s="311" t="s">
        <v>4957</v>
      </c>
      <c r="E3519" s="311" t="s">
        <v>6340</v>
      </c>
      <c r="F3519" s="311" t="s">
        <v>6392</v>
      </c>
      <c r="G3519" s="311">
        <v>4005283</v>
      </c>
      <c r="H3519" s="311" t="s">
        <v>85</v>
      </c>
    </row>
    <row r="3520" spans="2:8">
      <c r="B3520" s="293">
        <v>40500</v>
      </c>
      <c r="C3520" s="311" t="s">
        <v>4561</v>
      </c>
      <c r="D3520" s="311" t="s">
        <v>4987</v>
      </c>
      <c r="E3520" s="311" t="s">
        <v>6386</v>
      </c>
      <c r="F3520" s="311" t="s">
        <v>4586</v>
      </c>
      <c r="G3520" s="311">
        <v>4636971</v>
      </c>
      <c r="H3520" s="311" t="s">
        <v>85</v>
      </c>
    </row>
    <row r="3521" spans="2:8">
      <c r="B3521" s="293">
        <v>40498</v>
      </c>
      <c r="C3521" s="311" t="s">
        <v>6393</v>
      </c>
      <c r="D3521" s="311" t="s">
        <v>6393</v>
      </c>
      <c r="E3521" s="311" t="s">
        <v>4963</v>
      </c>
      <c r="F3521" s="311" t="s">
        <v>3964</v>
      </c>
      <c r="G3521" s="311">
        <v>4113303</v>
      </c>
      <c r="H3521" s="311" t="s">
        <v>85</v>
      </c>
    </row>
    <row r="3522" spans="2:8">
      <c r="B3522" s="293">
        <v>40497</v>
      </c>
      <c r="C3522" s="311" t="s">
        <v>3120</v>
      </c>
      <c r="D3522" s="311" t="s">
        <v>3150</v>
      </c>
      <c r="E3522" s="311" t="s">
        <v>5031</v>
      </c>
      <c r="F3522" s="311" t="s">
        <v>6394</v>
      </c>
      <c r="G3522" s="311">
        <v>3110593</v>
      </c>
      <c r="H3522" s="311" t="s">
        <v>85</v>
      </c>
    </row>
    <row r="3523" spans="2:8">
      <c r="B3523" s="293">
        <v>40494</v>
      </c>
      <c r="C3523" s="311" t="s">
        <v>3120</v>
      </c>
      <c r="D3523" s="311" t="s">
        <v>3109</v>
      </c>
      <c r="E3523" s="311" t="s">
        <v>5037</v>
      </c>
      <c r="F3523" s="311" t="s">
        <v>4043</v>
      </c>
      <c r="G3523" s="311">
        <v>1932042</v>
      </c>
      <c r="H3523" s="311" t="s">
        <v>85</v>
      </c>
    </row>
    <row r="3524" spans="2:8">
      <c r="B3524" s="293">
        <v>40493</v>
      </c>
      <c r="C3524" s="311" t="s">
        <v>4049</v>
      </c>
      <c r="D3524" s="311" t="s">
        <v>4598</v>
      </c>
      <c r="E3524" s="311" t="s">
        <v>3954</v>
      </c>
      <c r="F3524" s="311" t="s">
        <v>4942</v>
      </c>
      <c r="G3524" s="311">
        <v>1651270</v>
      </c>
      <c r="H3524" s="311" t="s">
        <v>85</v>
      </c>
    </row>
    <row r="3525" spans="2:8">
      <c r="B3525" s="293">
        <v>40492</v>
      </c>
      <c r="C3525" s="311" t="s">
        <v>4924</v>
      </c>
      <c r="D3525" s="311" t="s">
        <v>3950</v>
      </c>
      <c r="E3525" s="311" t="s">
        <v>3131</v>
      </c>
      <c r="F3525" s="311" t="s">
        <v>4049</v>
      </c>
      <c r="G3525" s="311">
        <v>1660956</v>
      </c>
      <c r="H3525" s="311" t="s">
        <v>85</v>
      </c>
    </row>
    <row r="3526" spans="2:8">
      <c r="B3526" s="293">
        <v>40491</v>
      </c>
      <c r="C3526" s="311" t="s">
        <v>6368</v>
      </c>
      <c r="D3526" s="311" t="s">
        <v>5026</v>
      </c>
      <c r="E3526" s="311" t="s">
        <v>6395</v>
      </c>
      <c r="F3526" s="311" t="s">
        <v>4258</v>
      </c>
      <c r="G3526" s="311">
        <v>2229834</v>
      </c>
      <c r="H3526" s="311" t="s">
        <v>85</v>
      </c>
    </row>
    <row r="3527" spans="2:8">
      <c r="B3527" s="293">
        <v>40490</v>
      </c>
      <c r="C3527" s="311" t="s">
        <v>3266</v>
      </c>
      <c r="D3527" s="311" t="s">
        <v>3266</v>
      </c>
      <c r="E3527" s="311" t="s">
        <v>3142</v>
      </c>
      <c r="F3527" s="311" t="s">
        <v>4948</v>
      </c>
      <c r="G3527" s="311">
        <v>4264338</v>
      </c>
      <c r="H3527" s="311" t="s">
        <v>85</v>
      </c>
    </row>
    <row r="3528" spans="2:8">
      <c r="B3528" s="293">
        <v>40486</v>
      </c>
      <c r="C3528" s="311" t="s">
        <v>4049</v>
      </c>
      <c r="D3528" s="311" t="s">
        <v>6365</v>
      </c>
      <c r="E3528" s="311" t="s">
        <v>3944</v>
      </c>
      <c r="F3528" s="311" t="s">
        <v>5040</v>
      </c>
      <c r="G3528" s="311">
        <v>2129278</v>
      </c>
      <c r="H3528" s="311" t="s">
        <v>85</v>
      </c>
    </row>
    <row r="3529" spans="2:8">
      <c r="B3529" s="293">
        <v>40485</v>
      </c>
      <c r="C3529" s="311" t="s">
        <v>4598</v>
      </c>
      <c r="D3529" s="311" t="s">
        <v>3103</v>
      </c>
      <c r="E3529" s="311" t="s">
        <v>4012</v>
      </c>
      <c r="F3529" s="311" t="s">
        <v>4408</v>
      </c>
      <c r="G3529" s="311">
        <v>2959070</v>
      </c>
      <c r="H3529" s="311" t="s">
        <v>85</v>
      </c>
    </row>
    <row r="3530" spans="2:8">
      <c r="B3530" s="293">
        <v>40484</v>
      </c>
      <c r="C3530" s="311" t="s">
        <v>3944</v>
      </c>
      <c r="D3530" s="311" t="s">
        <v>3025</v>
      </c>
      <c r="E3530" s="311" t="s">
        <v>4408</v>
      </c>
      <c r="F3530" s="311" t="s">
        <v>4924</v>
      </c>
      <c r="G3530" s="311">
        <v>1851561</v>
      </c>
      <c r="H3530" s="311" t="s">
        <v>85</v>
      </c>
    </row>
    <row r="3531" spans="2:8">
      <c r="B3531" s="293">
        <v>40483</v>
      </c>
      <c r="C3531" s="311" t="s">
        <v>4115</v>
      </c>
      <c r="D3531" s="311" t="s">
        <v>4115</v>
      </c>
      <c r="E3531" s="311" t="s">
        <v>4012</v>
      </c>
      <c r="F3531" s="311" t="s">
        <v>4408</v>
      </c>
      <c r="G3531" s="311">
        <v>4497510</v>
      </c>
      <c r="H3531" s="311" t="s">
        <v>85</v>
      </c>
    </row>
    <row r="3532" spans="2:8">
      <c r="B3532" s="293">
        <v>40480</v>
      </c>
      <c r="C3532" s="311" t="s">
        <v>4555</v>
      </c>
      <c r="D3532" s="311" t="s">
        <v>6377</v>
      </c>
      <c r="E3532" s="311" t="s">
        <v>6332</v>
      </c>
      <c r="F3532" s="311" t="s">
        <v>6365</v>
      </c>
      <c r="G3532" s="311">
        <v>5231710</v>
      </c>
      <c r="H3532" s="311" t="s">
        <v>85</v>
      </c>
    </row>
    <row r="3533" spans="2:8">
      <c r="B3533" s="293">
        <v>40479</v>
      </c>
      <c r="C3533" s="311" t="s">
        <v>6396</v>
      </c>
      <c r="D3533" s="311" t="s">
        <v>6373</v>
      </c>
      <c r="E3533" s="311" t="s">
        <v>3112</v>
      </c>
      <c r="F3533" s="311" t="s">
        <v>3139</v>
      </c>
      <c r="G3533" s="311">
        <v>13440540</v>
      </c>
      <c r="H3533" s="311" t="s">
        <v>85</v>
      </c>
    </row>
    <row r="3534" spans="2:8">
      <c r="B3534" s="293">
        <v>40478</v>
      </c>
      <c r="C3534" s="311" t="s">
        <v>5004</v>
      </c>
      <c r="D3534" s="311" t="s">
        <v>2987</v>
      </c>
      <c r="E3534" s="311" t="s">
        <v>6397</v>
      </c>
      <c r="F3534" s="311" t="s">
        <v>6380</v>
      </c>
      <c r="G3534" s="311">
        <v>8378794</v>
      </c>
      <c r="H3534" s="311" t="s">
        <v>85</v>
      </c>
    </row>
    <row r="3535" spans="2:8">
      <c r="B3535" s="293">
        <v>40477</v>
      </c>
      <c r="C3535" s="311" t="s">
        <v>4490</v>
      </c>
      <c r="D3535" s="311" t="s">
        <v>4218</v>
      </c>
      <c r="E3535" s="311" t="s">
        <v>2984</v>
      </c>
      <c r="F3535" s="311" t="s">
        <v>4903</v>
      </c>
      <c r="G3535" s="311">
        <v>2505402</v>
      </c>
      <c r="H3535" s="311" t="s">
        <v>85</v>
      </c>
    </row>
    <row r="3536" spans="2:8">
      <c r="B3536" s="293">
        <v>40476</v>
      </c>
      <c r="C3536" s="311" t="s">
        <v>4161</v>
      </c>
      <c r="D3536" s="311" t="s">
        <v>4735</v>
      </c>
      <c r="E3536" s="311" t="s">
        <v>4161</v>
      </c>
      <c r="F3536" s="311" t="s">
        <v>6398</v>
      </c>
      <c r="G3536" s="311">
        <v>4421438</v>
      </c>
      <c r="H3536" s="311" t="s">
        <v>85</v>
      </c>
    </row>
    <row r="3537" spans="2:8">
      <c r="B3537" s="293">
        <v>40473</v>
      </c>
      <c r="C3537" s="311" t="s">
        <v>4533</v>
      </c>
      <c r="D3537" s="311" t="s">
        <v>4225</v>
      </c>
      <c r="E3537" s="311" t="s">
        <v>4862</v>
      </c>
      <c r="F3537" s="311" t="s">
        <v>2995</v>
      </c>
      <c r="G3537" s="311">
        <v>3412359</v>
      </c>
      <c r="H3537" s="311" t="s">
        <v>85</v>
      </c>
    </row>
    <row r="3538" spans="2:8">
      <c r="B3538" s="293">
        <v>40472</v>
      </c>
      <c r="C3538" s="311" t="s">
        <v>6399</v>
      </c>
      <c r="D3538" s="311" t="s">
        <v>4684</v>
      </c>
      <c r="E3538" s="311" t="s">
        <v>5004</v>
      </c>
      <c r="F3538" s="311" t="s">
        <v>6400</v>
      </c>
      <c r="G3538" s="311">
        <v>3100713</v>
      </c>
      <c r="H3538" s="311" t="s">
        <v>85</v>
      </c>
    </row>
    <row r="3539" spans="2:8">
      <c r="B3539" s="293">
        <v>40471</v>
      </c>
      <c r="C3539" s="311" t="s">
        <v>4448</v>
      </c>
      <c r="D3539" s="311" t="s">
        <v>3069</v>
      </c>
      <c r="E3539" s="311" t="s">
        <v>4448</v>
      </c>
      <c r="F3539" s="311" t="s">
        <v>3057</v>
      </c>
      <c r="G3539" s="311">
        <v>2297487</v>
      </c>
      <c r="H3539" s="311" t="s">
        <v>85</v>
      </c>
    </row>
    <row r="3540" spans="2:8">
      <c r="B3540" s="293">
        <v>40470</v>
      </c>
      <c r="C3540" s="311" t="s">
        <v>4891</v>
      </c>
      <c r="D3540" s="311" t="s">
        <v>4684</v>
      </c>
      <c r="E3540" s="311" t="s">
        <v>4224</v>
      </c>
      <c r="F3540" s="311" t="s">
        <v>4706</v>
      </c>
      <c r="G3540" s="311">
        <v>2264584</v>
      </c>
      <c r="H3540" s="311" t="s">
        <v>85</v>
      </c>
    </row>
    <row r="3541" spans="2:8">
      <c r="B3541" s="293">
        <v>40469</v>
      </c>
      <c r="C3541" s="311" t="s">
        <v>5004</v>
      </c>
      <c r="D3541" s="311" t="s">
        <v>4734</v>
      </c>
      <c r="E3541" s="311" t="s">
        <v>2992</v>
      </c>
      <c r="F3541" s="311" t="s">
        <v>4891</v>
      </c>
      <c r="G3541" s="311">
        <v>3748152</v>
      </c>
      <c r="H3541" s="311" t="s">
        <v>85</v>
      </c>
    </row>
    <row r="3542" spans="2:8">
      <c r="B3542" s="293">
        <v>40466</v>
      </c>
      <c r="C3542" s="311" t="s">
        <v>6401</v>
      </c>
      <c r="D3542" s="311" t="s">
        <v>3045</v>
      </c>
      <c r="E3542" s="311" t="s">
        <v>6402</v>
      </c>
      <c r="F3542" s="311" t="s">
        <v>4997</v>
      </c>
      <c r="G3542" s="311">
        <v>4786064</v>
      </c>
      <c r="H3542" s="311" t="s">
        <v>85</v>
      </c>
    </row>
    <row r="3543" spans="2:8">
      <c r="B3543" s="293">
        <v>40465</v>
      </c>
      <c r="C3543" s="311" t="s">
        <v>6403</v>
      </c>
      <c r="D3543" s="311" t="s">
        <v>4175</v>
      </c>
      <c r="E3543" s="311" t="s">
        <v>4887</v>
      </c>
      <c r="F3543" s="311" t="s">
        <v>6404</v>
      </c>
      <c r="G3543" s="311">
        <v>6285516</v>
      </c>
      <c r="H3543" s="311" t="s">
        <v>85</v>
      </c>
    </row>
    <row r="3544" spans="2:8">
      <c r="B3544" s="293">
        <v>40464</v>
      </c>
      <c r="C3544" s="311" t="s">
        <v>4643</v>
      </c>
      <c r="D3544" s="311" t="s">
        <v>6405</v>
      </c>
      <c r="E3544" s="311" t="s">
        <v>3067</v>
      </c>
      <c r="F3544" s="311" t="s">
        <v>4184</v>
      </c>
      <c r="G3544" s="311">
        <v>8118037</v>
      </c>
      <c r="H3544" s="311" t="s">
        <v>85</v>
      </c>
    </row>
    <row r="3545" spans="2:8">
      <c r="B3545" s="293">
        <v>40463</v>
      </c>
      <c r="C3545" s="311" t="s">
        <v>4788</v>
      </c>
      <c r="D3545" s="311" t="s">
        <v>4788</v>
      </c>
      <c r="E3545" s="311" t="s">
        <v>6406</v>
      </c>
      <c r="F3545" s="311" t="s">
        <v>4643</v>
      </c>
      <c r="G3545" s="311">
        <v>2842122</v>
      </c>
      <c r="H3545" s="311" t="s">
        <v>85</v>
      </c>
    </row>
    <row r="3546" spans="2:8">
      <c r="B3546" s="293">
        <v>40462</v>
      </c>
      <c r="C3546" s="311" t="s">
        <v>4149</v>
      </c>
      <c r="D3546" s="311" t="s">
        <v>4787</v>
      </c>
      <c r="E3546" s="311" t="s">
        <v>4506</v>
      </c>
      <c r="F3546" s="311" t="s">
        <v>6407</v>
      </c>
      <c r="G3546" s="311">
        <v>1371399</v>
      </c>
      <c r="H3546" s="311" t="s">
        <v>85</v>
      </c>
    </row>
    <row r="3547" spans="2:8">
      <c r="B3547" s="293">
        <v>40459</v>
      </c>
      <c r="C3547" s="311" t="s">
        <v>4753</v>
      </c>
      <c r="D3547" s="311" t="s">
        <v>6408</v>
      </c>
      <c r="E3547" s="311" t="s">
        <v>4521</v>
      </c>
      <c r="F3547" s="311" t="s">
        <v>4245</v>
      </c>
      <c r="G3547" s="311">
        <v>2509489</v>
      </c>
      <c r="H3547" s="311" t="s">
        <v>85</v>
      </c>
    </row>
    <row r="3548" spans="2:8">
      <c r="B3548" s="293">
        <v>40458</v>
      </c>
      <c r="C3548" s="311" t="s">
        <v>6409</v>
      </c>
      <c r="D3548" s="311" t="s">
        <v>4141</v>
      </c>
      <c r="E3548" s="311" t="s">
        <v>6410</v>
      </c>
      <c r="F3548" s="311" t="s">
        <v>6411</v>
      </c>
      <c r="G3548" s="311">
        <v>4333806</v>
      </c>
      <c r="H3548" s="311" t="s">
        <v>85</v>
      </c>
    </row>
    <row r="3549" spans="2:8">
      <c r="B3549" s="293">
        <v>40457</v>
      </c>
      <c r="C3549" s="311" t="s">
        <v>4827</v>
      </c>
      <c r="D3549" s="311" t="s">
        <v>4778</v>
      </c>
      <c r="E3549" s="311" t="s">
        <v>6412</v>
      </c>
      <c r="F3549" s="311" t="s">
        <v>6413</v>
      </c>
      <c r="G3549" s="311">
        <v>3476830</v>
      </c>
      <c r="H3549" s="311" t="s">
        <v>85</v>
      </c>
    </row>
    <row r="3550" spans="2:8">
      <c r="B3550" s="293">
        <v>40456</v>
      </c>
      <c r="C3550" s="311" t="s">
        <v>4807</v>
      </c>
      <c r="D3550" s="311" t="s">
        <v>6414</v>
      </c>
      <c r="E3550" s="311" t="s">
        <v>6415</v>
      </c>
      <c r="F3550" s="311" t="s">
        <v>6416</v>
      </c>
      <c r="G3550" s="311">
        <v>2993239</v>
      </c>
      <c r="H3550" s="311" t="s">
        <v>85</v>
      </c>
    </row>
    <row r="3551" spans="2:8">
      <c r="B3551" s="293">
        <v>40455</v>
      </c>
      <c r="C3551" s="311" t="s">
        <v>6417</v>
      </c>
      <c r="D3551" s="311" t="s">
        <v>6418</v>
      </c>
      <c r="E3551" s="311" t="s">
        <v>6419</v>
      </c>
      <c r="F3551" s="311" t="s">
        <v>6420</v>
      </c>
      <c r="G3551" s="311">
        <v>2368074</v>
      </c>
      <c r="H3551" s="311" t="s">
        <v>85</v>
      </c>
    </row>
    <row r="3552" spans="2:8">
      <c r="B3552" s="293">
        <v>40452</v>
      </c>
      <c r="C3552" s="311" t="s">
        <v>4826</v>
      </c>
      <c r="D3552" s="311" t="s">
        <v>6421</v>
      </c>
      <c r="E3552" s="311" t="s">
        <v>6409</v>
      </c>
      <c r="F3552" s="311" t="s">
        <v>6422</v>
      </c>
      <c r="G3552" s="311">
        <v>3982591</v>
      </c>
      <c r="H3552" s="311" t="s">
        <v>85</v>
      </c>
    </row>
    <row r="3553" spans="2:8">
      <c r="B3553" s="293">
        <v>40451</v>
      </c>
      <c r="C3553" s="311" t="s">
        <v>4827</v>
      </c>
      <c r="D3553" s="311" t="s">
        <v>4773</v>
      </c>
      <c r="E3553" s="311" t="s">
        <v>6423</v>
      </c>
      <c r="F3553" s="311" t="s">
        <v>4814</v>
      </c>
      <c r="G3553" s="311">
        <v>5063836</v>
      </c>
      <c r="H3553" s="311" t="s">
        <v>85</v>
      </c>
    </row>
    <row r="3554" spans="2:8">
      <c r="B3554" s="293">
        <v>40450</v>
      </c>
      <c r="C3554" s="311" t="s">
        <v>6421</v>
      </c>
      <c r="D3554" s="311" t="s">
        <v>6424</v>
      </c>
      <c r="E3554" s="311" t="s">
        <v>4144</v>
      </c>
      <c r="F3554" s="311" t="s">
        <v>4827</v>
      </c>
      <c r="G3554" s="311">
        <v>5638495</v>
      </c>
      <c r="H3554" s="311" t="s">
        <v>85</v>
      </c>
    </row>
    <row r="3555" spans="2:8">
      <c r="B3555" s="293">
        <v>40449</v>
      </c>
      <c r="C3555" s="311" t="s">
        <v>4146</v>
      </c>
      <c r="D3555" s="311" t="s">
        <v>6421</v>
      </c>
      <c r="E3555" s="311" t="s">
        <v>4659</v>
      </c>
      <c r="F3555" s="311" t="s">
        <v>6425</v>
      </c>
      <c r="G3555" s="311">
        <v>10173174</v>
      </c>
      <c r="H3555" s="311" t="s">
        <v>85</v>
      </c>
    </row>
    <row r="3556" spans="2:8">
      <c r="B3556" s="293">
        <v>40448</v>
      </c>
      <c r="C3556" s="311" t="s">
        <v>4153</v>
      </c>
      <c r="D3556" s="311" t="s">
        <v>6426</v>
      </c>
      <c r="E3556" s="311" t="s">
        <v>3080</v>
      </c>
      <c r="F3556" s="311" t="s">
        <v>4146</v>
      </c>
      <c r="G3556" s="311">
        <v>10490757</v>
      </c>
      <c r="H3556" s="311" t="s">
        <v>85</v>
      </c>
    </row>
    <row r="3557" spans="2:8">
      <c r="B3557" s="293">
        <v>40445</v>
      </c>
      <c r="C3557" s="311" t="s">
        <v>3092</v>
      </c>
      <c r="D3557" s="311" t="s">
        <v>4480</v>
      </c>
      <c r="E3557" s="311" t="s">
        <v>4903</v>
      </c>
      <c r="F3557" s="311" t="s">
        <v>4648</v>
      </c>
      <c r="G3557" s="311">
        <v>7266513</v>
      </c>
      <c r="H3557" s="311" t="s">
        <v>85</v>
      </c>
    </row>
    <row r="3558" spans="2:8">
      <c r="B3558" s="293">
        <v>40444</v>
      </c>
      <c r="C3558" s="311" t="s">
        <v>4906</v>
      </c>
      <c r="D3558" s="311" t="s">
        <v>6427</v>
      </c>
      <c r="E3558" s="311" t="s">
        <v>4675</v>
      </c>
      <c r="F3558" s="311" t="s">
        <v>4891</v>
      </c>
      <c r="G3558" s="311">
        <v>4543156</v>
      </c>
      <c r="H3558" s="311" t="s">
        <v>85</v>
      </c>
    </row>
    <row r="3559" spans="2:8">
      <c r="B3559" s="293">
        <v>40443</v>
      </c>
      <c r="C3559" s="311" t="s">
        <v>4684</v>
      </c>
      <c r="D3559" s="311" t="s">
        <v>4475</v>
      </c>
      <c r="E3559" s="311" t="s">
        <v>4533</v>
      </c>
      <c r="F3559" s="311" t="s">
        <v>4160</v>
      </c>
      <c r="G3559" s="311">
        <v>8017502</v>
      </c>
      <c r="H3559" s="311" t="s">
        <v>85</v>
      </c>
    </row>
    <row r="3560" spans="2:8">
      <c r="B3560" s="293">
        <v>40442</v>
      </c>
      <c r="C3560" s="311" t="s">
        <v>4723</v>
      </c>
      <c r="D3560" s="311" t="s">
        <v>4476</v>
      </c>
      <c r="E3560" s="311" t="s">
        <v>3086</v>
      </c>
      <c r="F3560" s="311" t="s">
        <v>4684</v>
      </c>
      <c r="G3560" s="311">
        <v>7343925</v>
      </c>
      <c r="H3560" s="311" t="s">
        <v>85</v>
      </c>
    </row>
    <row r="3561" spans="2:8">
      <c r="B3561" s="293">
        <v>40441</v>
      </c>
      <c r="C3561" s="311" t="s">
        <v>6428</v>
      </c>
      <c r="D3561" s="311" t="s">
        <v>6428</v>
      </c>
      <c r="E3561" s="311" t="s">
        <v>2995</v>
      </c>
      <c r="F3561" s="311" t="s">
        <v>5015</v>
      </c>
      <c r="G3561" s="311">
        <v>3600381</v>
      </c>
      <c r="H3561" s="311" t="s">
        <v>85</v>
      </c>
    </row>
    <row r="3562" spans="2:8">
      <c r="B3562" s="293">
        <v>40438</v>
      </c>
      <c r="C3562" s="311" t="s">
        <v>4915</v>
      </c>
      <c r="D3562" s="311" t="s">
        <v>4684</v>
      </c>
      <c r="E3562" s="311" t="s">
        <v>4532</v>
      </c>
      <c r="F3562" s="311" t="s">
        <v>4193</v>
      </c>
      <c r="G3562" s="311">
        <v>6248700</v>
      </c>
      <c r="H3562" s="311" t="s">
        <v>85</v>
      </c>
    </row>
    <row r="3563" spans="2:8">
      <c r="B3563" s="293">
        <v>40437</v>
      </c>
      <c r="C3563" s="311" t="s">
        <v>3092</v>
      </c>
      <c r="D3563" s="311" t="s">
        <v>4153</v>
      </c>
      <c r="E3563" s="311" t="s">
        <v>4903</v>
      </c>
      <c r="F3563" s="311" t="s">
        <v>4723</v>
      </c>
      <c r="G3563" s="311">
        <v>5955370</v>
      </c>
      <c r="H3563" s="311" t="s">
        <v>85</v>
      </c>
    </row>
    <row r="3564" spans="2:8">
      <c r="B3564" s="293">
        <v>40436</v>
      </c>
      <c r="C3564" s="311" t="s">
        <v>4228</v>
      </c>
      <c r="D3564" s="311" t="s">
        <v>4734</v>
      </c>
      <c r="E3564" s="311" t="s">
        <v>4532</v>
      </c>
      <c r="F3564" s="311" t="s">
        <v>4638</v>
      </c>
      <c r="G3564" s="311">
        <v>3980922</v>
      </c>
      <c r="H3564" s="311" t="s">
        <v>85</v>
      </c>
    </row>
    <row r="3565" spans="2:8">
      <c r="B3565" s="293">
        <v>40435</v>
      </c>
      <c r="C3565" s="311" t="s">
        <v>4915</v>
      </c>
      <c r="D3565" s="311" t="s">
        <v>4735</v>
      </c>
      <c r="E3565" s="311" t="s">
        <v>2995</v>
      </c>
      <c r="F3565" s="311" t="s">
        <v>4228</v>
      </c>
      <c r="G3565" s="311">
        <v>3681516</v>
      </c>
      <c r="H3565" s="311" t="s">
        <v>85</v>
      </c>
    </row>
    <row r="3566" spans="2:8">
      <c r="B3566" s="293">
        <v>40434</v>
      </c>
      <c r="C3566" s="311" t="s">
        <v>6429</v>
      </c>
      <c r="D3566" s="311" t="s">
        <v>4226</v>
      </c>
      <c r="E3566" s="311" t="s">
        <v>4531</v>
      </c>
      <c r="F3566" s="311" t="s">
        <v>6428</v>
      </c>
      <c r="G3566" s="311">
        <v>4756633</v>
      </c>
      <c r="H3566" s="311" t="s">
        <v>85</v>
      </c>
    </row>
    <row r="3567" spans="2:8">
      <c r="B3567" s="293">
        <v>40430</v>
      </c>
      <c r="C3567" s="311" t="s">
        <v>3266</v>
      </c>
      <c r="D3567" s="311" t="s">
        <v>4224</v>
      </c>
      <c r="E3567" s="311" t="s">
        <v>4919</v>
      </c>
      <c r="F3567" s="311" t="s">
        <v>4618</v>
      </c>
      <c r="G3567" s="311">
        <v>2728461</v>
      </c>
      <c r="H3567" s="311" t="s">
        <v>85</v>
      </c>
    </row>
    <row r="3568" spans="2:8">
      <c r="B3568" s="310">
        <v>40429</v>
      </c>
      <c r="C3568" s="312" t="s">
        <v>6377</v>
      </c>
      <c r="D3568" s="312" t="s">
        <v>6383</v>
      </c>
      <c r="E3568" s="312" t="s">
        <v>4204</v>
      </c>
      <c r="F3568" s="312" t="s">
        <v>4609</v>
      </c>
      <c r="G3568" s="312">
        <v>2224230</v>
      </c>
      <c r="H3568" s="312" t="s">
        <v>6302</v>
      </c>
    </row>
    <row r="3569" spans="2:8">
      <c r="B3569" s="293">
        <v>40428</v>
      </c>
      <c r="C3569" s="311" t="s">
        <v>4088</v>
      </c>
      <c r="D3569" s="311" t="s">
        <v>5018</v>
      </c>
      <c r="E3569" s="311" t="s">
        <v>6430</v>
      </c>
      <c r="F3569" s="311" t="s">
        <v>4256</v>
      </c>
      <c r="G3569" s="311">
        <v>2671492</v>
      </c>
      <c r="H3569" s="311" t="s">
        <v>85</v>
      </c>
    </row>
    <row r="3570" spans="2:8">
      <c r="B3570" s="293">
        <v>40427</v>
      </c>
      <c r="C3570" s="311" t="s">
        <v>4916</v>
      </c>
      <c r="D3570" s="311" t="s">
        <v>4916</v>
      </c>
      <c r="E3570" s="311" t="s">
        <v>4594</v>
      </c>
      <c r="F3570" s="311" t="s">
        <v>4712</v>
      </c>
      <c r="G3570" s="311">
        <v>1322847</v>
      </c>
      <c r="H3570" s="311" t="s">
        <v>85</v>
      </c>
    </row>
    <row r="3571" spans="2:8">
      <c r="B3571" s="293">
        <v>40424</v>
      </c>
      <c r="C3571" s="311" t="s">
        <v>6330</v>
      </c>
      <c r="D3571" s="311" t="s">
        <v>4712</v>
      </c>
      <c r="E3571" s="311" t="s">
        <v>3108</v>
      </c>
      <c r="F3571" s="311" t="s">
        <v>3025</v>
      </c>
      <c r="G3571" s="311">
        <v>814602</v>
      </c>
      <c r="H3571" s="311" t="s">
        <v>85</v>
      </c>
    </row>
    <row r="3572" spans="2:8">
      <c r="B3572" s="293">
        <v>40423</v>
      </c>
      <c r="C3572" s="311" t="s">
        <v>4917</v>
      </c>
      <c r="D3572" s="311" t="s">
        <v>4917</v>
      </c>
      <c r="E3572" s="311" t="s">
        <v>4543</v>
      </c>
      <c r="F3572" s="311" t="s">
        <v>6431</v>
      </c>
      <c r="G3572" s="311">
        <v>1095507</v>
      </c>
      <c r="H3572" s="311" t="s">
        <v>85</v>
      </c>
    </row>
    <row r="3573" spans="2:8">
      <c r="B3573" s="293">
        <v>40422</v>
      </c>
      <c r="C3573" s="311" t="s">
        <v>4978</v>
      </c>
      <c r="D3573" s="311" t="s">
        <v>4100</v>
      </c>
      <c r="E3573" s="311" t="s">
        <v>4958</v>
      </c>
      <c r="F3573" s="311" t="s">
        <v>4419</v>
      </c>
      <c r="G3573" s="311">
        <v>724122</v>
      </c>
      <c r="H3573" s="311" t="s">
        <v>85</v>
      </c>
    </row>
    <row r="3574" spans="2:8">
      <c r="B3574" s="293">
        <v>40421</v>
      </c>
      <c r="C3574" s="311" t="s">
        <v>4958</v>
      </c>
      <c r="D3574" s="311" t="s">
        <v>4088</v>
      </c>
      <c r="E3574" s="311" t="s">
        <v>4083</v>
      </c>
      <c r="F3574" s="311" t="s">
        <v>3019</v>
      </c>
      <c r="G3574" s="311">
        <v>2563848</v>
      </c>
      <c r="H3574" s="311" t="s">
        <v>85</v>
      </c>
    </row>
    <row r="3575" spans="2:8">
      <c r="B3575" s="293">
        <v>40420</v>
      </c>
      <c r="C3575" s="311" t="s">
        <v>6432</v>
      </c>
      <c r="D3575" s="311" t="s">
        <v>6432</v>
      </c>
      <c r="E3575" s="311" t="s">
        <v>6246</v>
      </c>
      <c r="F3575" s="311" t="s">
        <v>4958</v>
      </c>
      <c r="G3575" s="311">
        <v>1515855</v>
      </c>
      <c r="H3575" s="311" t="s">
        <v>85</v>
      </c>
    </row>
    <row r="3576" spans="2:8">
      <c r="B3576" s="293">
        <v>40417</v>
      </c>
      <c r="C3576" s="311" t="s">
        <v>6432</v>
      </c>
      <c r="D3576" s="311" t="s">
        <v>3136</v>
      </c>
      <c r="E3576" s="311" t="s">
        <v>3108</v>
      </c>
      <c r="F3576" s="311" t="s">
        <v>4927</v>
      </c>
      <c r="G3576" s="311">
        <v>1073128</v>
      </c>
      <c r="H3576" s="311" t="s">
        <v>85</v>
      </c>
    </row>
    <row r="3577" spans="2:8">
      <c r="B3577" s="293">
        <v>40416</v>
      </c>
      <c r="C3577" s="311" t="s">
        <v>3116</v>
      </c>
      <c r="D3577" s="311" t="s">
        <v>4606</v>
      </c>
      <c r="E3577" s="311" t="s">
        <v>4054</v>
      </c>
      <c r="F3577" s="311" t="s">
        <v>6367</v>
      </c>
      <c r="G3577" s="311">
        <v>5067781</v>
      </c>
      <c r="H3577" s="311" t="s">
        <v>85</v>
      </c>
    </row>
    <row r="3578" spans="2:8">
      <c r="B3578" s="293">
        <v>40415</v>
      </c>
      <c r="C3578" s="311" t="s">
        <v>4066</v>
      </c>
      <c r="D3578" s="311" t="s">
        <v>4539</v>
      </c>
      <c r="E3578" s="311" t="s">
        <v>6433</v>
      </c>
      <c r="F3578" s="311" t="s">
        <v>5023</v>
      </c>
      <c r="G3578" s="311">
        <v>1082428</v>
      </c>
      <c r="H3578" s="311" t="s">
        <v>85</v>
      </c>
    </row>
    <row r="3579" spans="2:8">
      <c r="B3579" s="293">
        <v>40414</v>
      </c>
      <c r="C3579" s="311" t="s">
        <v>6431</v>
      </c>
      <c r="D3579" s="311" t="s">
        <v>4105</v>
      </c>
      <c r="E3579" s="311" t="s">
        <v>4545</v>
      </c>
      <c r="F3579" s="311" t="s">
        <v>4066</v>
      </c>
      <c r="G3579" s="311">
        <v>1090456</v>
      </c>
      <c r="H3579" s="311" t="s">
        <v>85</v>
      </c>
    </row>
    <row r="3580" spans="2:8">
      <c r="B3580" s="293">
        <v>40413</v>
      </c>
      <c r="C3580" s="311" t="s">
        <v>3118</v>
      </c>
      <c r="D3580" s="311" t="s">
        <v>4543</v>
      </c>
      <c r="E3580" s="311" t="s">
        <v>3968</v>
      </c>
      <c r="F3580" s="311" t="s">
        <v>6333</v>
      </c>
      <c r="G3580" s="311">
        <v>1111324</v>
      </c>
      <c r="H3580" s="311" t="s">
        <v>85</v>
      </c>
    </row>
    <row r="3581" spans="2:8">
      <c r="B3581" s="293">
        <v>40410</v>
      </c>
      <c r="C3581" s="311" t="s">
        <v>6333</v>
      </c>
      <c r="D3581" s="311" t="s">
        <v>3952</v>
      </c>
      <c r="E3581" s="311" t="s">
        <v>6434</v>
      </c>
      <c r="F3581" s="311" t="s">
        <v>4545</v>
      </c>
      <c r="G3581" s="311">
        <v>1265514</v>
      </c>
      <c r="H3581" s="311" t="s">
        <v>85</v>
      </c>
    </row>
    <row r="3582" spans="2:8">
      <c r="B3582" s="293">
        <v>40409</v>
      </c>
      <c r="C3582" s="311" t="s">
        <v>3108</v>
      </c>
      <c r="D3582" s="311" t="s">
        <v>6431</v>
      </c>
      <c r="E3582" s="311" t="s">
        <v>3118</v>
      </c>
      <c r="F3582" s="311" t="s">
        <v>4550</v>
      </c>
      <c r="G3582" s="311">
        <v>1150381</v>
      </c>
      <c r="H3582" s="311" t="s">
        <v>85</v>
      </c>
    </row>
    <row r="3583" spans="2:8">
      <c r="B3583" s="293">
        <v>40408</v>
      </c>
      <c r="C3583" s="311" t="s">
        <v>3949</v>
      </c>
      <c r="D3583" s="311" t="s">
        <v>6330</v>
      </c>
      <c r="E3583" s="311" t="s">
        <v>4054</v>
      </c>
      <c r="F3583" s="311" t="s">
        <v>6435</v>
      </c>
      <c r="G3583" s="311">
        <v>1699315</v>
      </c>
      <c r="H3583" s="311" t="s">
        <v>85</v>
      </c>
    </row>
    <row r="3584" spans="2:8">
      <c r="B3584" s="293">
        <v>40407</v>
      </c>
      <c r="C3584" s="311" t="s">
        <v>3034</v>
      </c>
      <c r="D3584" s="311" t="s">
        <v>3034</v>
      </c>
      <c r="E3584" s="311" t="s">
        <v>6436</v>
      </c>
      <c r="F3584" s="311" t="s">
        <v>4972</v>
      </c>
      <c r="G3584" s="311">
        <v>1787750</v>
      </c>
      <c r="H3584" s="311" t="s">
        <v>85</v>
      </c>
    </row>
    <row r="3585" spans="2:8">
      <c r="B3585" s="293">
        <v>40406</v>
      </c>
      <c r="C3585" s="311" t="s">
        <v>6330</v>
      </c>
      <c r="D3585" s="311" t="s">
        <v>6385</v>
      </c>
      <c r="E3585" s="311" t="s">
        <v>3140</v>
      </c>
      <c r="F3585" s="311" t="s">
        <v>4980</v>
      </c>
      <c r="G3585" s="311">
        <v>887950</v>
      </c>
      <c r="H3585" s="311" t="s">
        <v>85</v>
      </c>
    </row>
    <row r="3586" spans="2:8">
      <c r="B3586" s="293">
        <v>40403</v>
      </c>
      <c r="C3586" s="311" t="s">
        <v>3108</v>
      </c>
      <c r="D3586" s="311" t="s">
        <v>4253</v>
      </c>
      <c r="E3586" s="311" t="s">
        <v>4554</v>
      </c>
      <c r="F3586" s="311" t="s">
        <v>6437</v>
      </c>
      <c r="G3586" s="311">
        <v>1606116</v>
      </c>
      <c r="H3586" s="311" t="s">
        <v>85</v>
      </c>
    </row>
    <row r="3587" spans="2:8">
      <c r="B3587" s="293">
        <v>40402</v>
      </c>
      <c r="C3587" s="311" t="s">
        <v>4978</v>
      </c>
      <c r="D3587" s="311" t="s">
        <v>6438</v>
      </c>
      <c r="E3587" s="311" t="s">
        <v>4407</v>
      </c>
      <c r="F3587" s="311" t="s">
        <v>4083</v>
      </c>
      <c r="G3587" s="311">
        <v>2179110</v>
      </c>
      <c r="H3587" s="311" t="s">
        <v>85</v>
      </c>
    </row>
    <row r="3588" spans="2:8">
      <c r="B3588" s="293">
        <v>40401</v>
      </c>
      <c r="C3588" s="311" t="s">
        <v>4105</v>
      </c>
      <c r="D3588" s="311" t="s">
        <v>3030</v>
      </c>
      <c r="E3588" s="311" t="s">
        <v>6439</v>
      </c>
      <c r="F3588" s="311" t="s">
        <v>3025</v>
      </c>
      <c r="G3588" s="311">
        <v>1290968</v>
      </c>
      <c r="H3588" s="311" t="s">
        <v>85</v>
      </c>
    </row>
    <row r="3589" spans="2:8">
      <c r="B3589" s="293">
        <v>40400</v>
      </c>
      <c r="C3589" s="311" t="s">
        <v>4444</v>
      </c>
      <c r="D3589" s="311" t="s">
        <v>4444</v>
      </c>
      <c r="E3589" s="311" t="s">
        <v>4065</v>
      </c>
      <c r="F3589" s="311" t="s">
        <v>4418</v>
      </c>
      <c r="G3589" s="311">
        <v>1595868</v>
      </c>
      <c r="H3589" s="311" t="s">
        <v>85</v>
      </c>
    </row>
    <row r="3590" spans="2:8">
      <c r="B3590" s="293">
        <v>40399</v>
      </c>
      <c r="C3590" s="311" t="s">
        <v>6432</v>
      </c>
      <c r="D3590" s="311" t="s">
        <v>4206</v>
      </c>
      <c r="E3590" s="311" t="s">
        <v>4217</v>
      </c>
      <c r="F3590" s="311" t="s">
        <v>4534</v>
      </c>
      <c r="G3590" s="311">
        <v>1716368</v>
      </c>
      <c r="H3590" s="311" t="s">
        <v>85</v>
      </c>
    </row>
    <row r="3591" spans="2:8">
      <c r="B3591" s="293">
        <v>40396</v>
      </c>
      <c r="C3591" s="311" t="s">
        <v>6440</v>
      </c>
      <c r="D3591" s="311" t="s">
        <v>4087</v>
      </c>
      <c r="E3591" s="311" t="s">
        <v>3137</v>
      </c>
      <c r="F3591" s="311" t="s">
        <v>4263</v>
      </c>
      <c r="G3591" s="311">
        <v>947401</v>
      </c>
      <c r="H3591" s="311" t="s">
        <v>85</v>
      </c>
    </row>
    <row r="3592" spans="2:8">
      <c r="B3592" s="293">
        <v>40395</v>
      </c>
      <c r="C3592" s="311" t="s">
        <v>4087</v>
      </c>
      <c r="D3592" s="311" t="s">
        <v>4446</v>
      </c>
      <c r="E3592" s="311" t="s">
        <v>3026</v>
      </c>
      <c r="F3592" s="311" t="s">
        <v>6440</v>
      </c>
      <c r="G3592" s="311">
        <v>997657</v>
      </c>
      <c r="H3592" s="311" t="s">
        <v>85</v>
      </c>
    </row>
    <row r="3593" spans="2:8">
      <c r="B3593" s="293">
        <v>40394</v>
      </c>
      <c r="C3593" s="311" t="s">
        <v>4917</v>
      </c>
      <c r="D3593" s="311" t="s">
        <v>6384</v>
      </c>
      <c r="E3593" s="311" t="s">
        <v>4416</v>
      </c>
      <c r="F3593" s="311" t="s">
        <v>4198</v>
      </c>
      <c r="G3593" s="311">
        <v>1395531</v>
      </c>
      <c r="H3593" s="311" t="s">
        <v>85</v>
      </c>
    </row>
    <row r="3594" spans="2:8">
      <c r="B3594" s="293">
        <v>40393</v>
      </c>
      <c r="C3594" s="311" t="s">
        <v>3264</v>
      </c>
      <c r="D3594" s="311" t="s">
        <v>6441</v>
      </c>
      <c r="E3594" s="311" t="s">
        <v>3030</v>
      </c>
      <c r="F3594" s="311" t="s">
        <v>6442</v>
      </c>
      <c r="G3594" s="311">
        <v>1079311</v>
      </c>
      <c r="H3594" s="311" t="s">
        <v>85</v>
      </c>
    </row>
    <row r="3595" spans="2:8">
      <c r="B3595" s="293">
        <v>40392</v>
      </c>
      <c r="C3595" s="311" t="s">
        <v>4444</v>
      </c>
      <c r="D3595" s="311" t="s">
        <v>6376</v>
      </c>
      <c r="E3595" s="311" t="s">
        <v>6385</v>
      </c>
      <c r="F3595" s="311" t="s">
        <v>4421</v>
      </c>
      <c r="G3595" s="311">
        <v>1143511</v>
      </c>
      <c r="H3595" s="311" t="s">
        <v>85</v>
      </c>
    </row>
    <row r="3596" spans="2:8">
      <c r="B3596" s="293">
        <v>40389</v>
      </c>
      <c r="C3596" s="311" t="s">
        <v>4444</v>
      </c>
      <c r="D3596" s="311" t="s">
        <v>4444</v>
      </c>
      <c r="E3596" s="311" t="s">
        <v>6432</v>
      </c>
      <c r="F3596" s="311" t="s">
        <v>4921</v>
      </c>
      <c r="G3596" s="311">
        <v>1110567</v>
      </c>
      <c r="H3596" s="311" t="s">
        <v>85</v>
      </c>
    </row>
    <row r="3597" spans="2:8">
      <c r="B3597" s="293">
        <v>40388</v>
      </c>
      <c r="C3597" s="311" t="s">
        <v>4444</v>
      </c>
      <c r="D3597" s="311" t="s">
        <v>4250</v>
      </c>
      <c r="E3597" s="311" t="s">
        <v>4917</v>
      </c>
      <c r="F3597" s="311" t="s">
        <v>4534</v>
      </c>
      <c r="G3597" s="311">
        <v>2408622</v>
      </c>
      <c r="H3597" s="311" t="s">
        <v>85</v>
      </c>
    </row>
    <row r="3598" spans="2:8">
      <c r="B3598" s="293">
        <v>40387</v>
      </c>
      <c r="C3598" s="311" t="s">
        <v>4626</v>
      </c>
      <c r="D3598" s="311" t="s">
        <v>3098</v>
      </c>
      <c r="E3598" s="311" t="s">
        <v>6443</v>
      </c>
      <c r="F3598" s="311" t="s">
        <v>4547</v>
      </c>
      <c r="G3598" s="311">
        <v>1501959</v>
      </c>
      <c r="H3598" s="311" t="s">
        <v>85</v>
      </c>
    </row>
    <row r="3599" spans="2:8">
      <c r="B3599" s="293">
        <v>40386</v>
      </c>
      <c r="C3599" s="311" t="s">
        <v>4895</v>
      </c>
      <c r="D3599" s="311" t="s">
        <v>4454</v>
      </c>
      <c r="E3599" s="311" t="s">
        <v>6367</v>
      </c>
      <c r="F3599" s="311" t="s">
        <v>4626</v>
      </c>
      <c r="G3599" s="311">
        <v>2624084</v>
      </c>
      <c r="H3599" s="311" t="s">
        <v>85</v>
      </c>
    </row>
    <row r="3600" spans="2:8">
      <c r="B3600" s="293">
        <v>40385</v>
      </c>
      <c r="C3600" s="311" t="s">
        <v>4698</v>
      </c>
      <c r="D3600" s="311" t="s">
        <v>2998</v>
      </c>
      <c r="E3600" s="311" t="s">
        <v>6444</v>
      </c>
      <c r="F3600" s="311" t="s">
        <v>4201</v>
      </c>
      <c r="G3600" s="311">
        <v>1454859</v>
      </c>
      <c r="H3600" s="311" t="s">
        <v>85</v>
      </c>
    </row>
    <row r="3601" spans="2:8">
      <c r="B3601" s="293">
        <v>40382</v>
      </c>
      <c r="C3601" s="311" t="s">
        <v>4886</v>
      </c>
      <c r="D3601" s="311" t="s">
        <v>4197</v>
      </c>
      <c r="E3601" s="311" t="s">
        <v>3032</v>
      </c>
      <c r="F3601" s="311" t="s">
        <v>4199</v>
      </c>
      <c r="G3601" s="311">
        <v>1721606</v>
      </c>
      <c r="H3601" s="311" t="s">
        <v>85</v>
      </c>
    </row>
    <row r="3602" spans="2:8">
      <c r="B3602" s="293">
        <v>40381</v>
      </c>
      <c r="C3602" s="311" t="s">
        <v>4459</v>
      </c>
      <c r="D3602" s="311" t="s">
        <v>4624</v>
      </c>
      <c r="E3602" s="311" t="s">
        <v>4196</v>
      </c>
      <c r="F3602" s="311" t="s">
        <v>4904</v>
      </c>
      <c r="G3602" s="311">
        <v>1106432</v>
      </c>
      <c r="H3602" s="311" t="s">
        <v>85</v>
      </c>
    </row>
    <row r="3603" spans="2:8">
      <c r="B3603" s="293">
        <v>40380</v>
      </c>
      <c r="C3603" s="311" t="s">
        <v>4911</v>
      </c>
      <c r="D3603" s="311" t="s">
        <v>4164</v>
      </c>
      <c r="E3603" s="311" t="s">
        <v>3042</v>
      </c>
      <c r="F3603" s="311" t="s">
        <v>6445</v>
      </c>
      <c r="G3603" s="311">
        <v>736338</v>
      </c>
      <c r="H3603" s="311" t="s">
        <v>85</v>
      </c>
    </row>
    <row r="3604" spans="2:8">
      <c r="B3604" s="293">
        <v>40379</v>
      </c>
      <c r="C3604" s="311" t="s">
        <v>3055</v>
      </c>
      <c r="D3604" s="311" t="s">
        <v>6446</v>
      </c>
      <c r="E3604" s="311" t="s">
        <v>6447</v>
      </c>
      <c r="F3604" s="311" t="s">
        <v>4999</v>
      </c>
      <c r="G3604" s="311">
        <v>2514470</v>
      </c>
      <c r="H3604" s="311" t="s">
        <v>85</v>
      </c>
    </row>
    <row r="3605" spans="2:8">
      <c r="B3605" s="293">
        <v>40378</v>
      </c>
      <c r="C3605" s="311" t="s">
        <v>3264</v>
      </c>
      <c r="D3605" s="311" t="s">
        <v>4454</v>
      </c>
      <c r="E3605" s="311" t="s">
        <v>4100</v>
      </c>
      <c r="F3605" s="311" t="s">
        <v>3039</v>
      </c>
      <c r="G3605" s="311">
        <v>2819647</v>
      </c>
      <c r="H3605" s="311" t="s">
        <v>85</v>
      </c>
    </row>
    <row r="3606" spans="2:8">
      <c r="B3606" s="293">
        <v>40375</v>
      </c>
      <c r="C3606" s="311" t="s">
        <v>4045</v>
      </c>
      <c r="D3606" s="311" t="s">
        <v>4045</v>
      </c>
      <c r="E3606" s="311" t="s">
        <v>4549</v>
      </c>
      <c r="F3606" s="311" t="s">
        <v>4917</v>
      </c>
      <c r="G3606" s="311">
        <v>1320354</v>
      </c>
      <c r="H3606" s="311" t="s">
        <v>85</v>
      </c>
    </row>
    <row r="3607" spans="2:8">
      <c r="B3607" s="293">
        <v>40374</v>
      </c>
      <c r="C3607" s="311" t="s">
        <v>4547</v>
      </c>
      <c r="D3607" s="311" t="s">
        <v>4869</v>
      </c>
      <c r="E3607" s="311" t="s">
        <v>6385</v>
      </c>
      <c r="F3607" s="311" t="s">
        <v>6396</v>
      </c>
      <c r="G3607" s="311">
        <v>1046527</v>
      </c>
      <c r="H3607" s="311" t="s">
        <v>85</v>
      </c>
    </row>
    <row r="3608" spans="2:8">
      <c r="B3608" s="293">
        <v>40373</v>
      </c>
      <c r="C3608" s="311" t="s">
        <v>4466</v>
      </c>
      <c r="D3608" s="311" t="s">
        <v>4196</v>
      </c>
      <c r="E3608" s="311" t="s">
        <v>6367</v>
      </c>
      <c r="F3608" s="311" t="s">
        <v>6374</v>
      </c>
      <c r="G3608" s="311">
        <v>1475091</v>
      </c>
      <c r="H3608" s="311" t="s">
        <v>85</v>
      </c>
    </row>
    <row r="3609" spans="2:8">
      <c r="B3609" s="293">
        <v>40372</v>
      </c>
      <c r="C3609" s="311" t="s">
        <v>4534</v>
      </c>
      <c r="D3609" s="311" t="s">
        <v>4606</v>
      </c>
      <c r="E3609" s="311" t="s">
        <v>6374</v>
      </c>
      <c r="F3609" s="311" t="s">
        <v>6448</v>
      </c>
      <c r="G3609" s="311">
        <v>2598468</v>
      </c>
      <c r="H3609" s="311" t="s">
        <v>85</v>
      </c>
    </row>
    <row r="3610" spans="2:8">
      <c r="B3610" s="293">
        <v>40371</v>
      </c>
      <c r="C3610" s="311" t="s">
        <v>6396</v>
      </c>
      <c r="D3610" s="311" t="s">
        <v>4196</v>
      </c>
      <c r="E3610" s="311" t="s">
        <v>5039</v>
      </c>
      <c r="F3610" s="311" t="s">
        <v>6441</v>
      </c>
      <c r="G3610" s="311">
        <v>3877160</v>
      </c>
      <c r="H3610" s="311" t="s">
        <v>85</v>
      </c>
    </row>
    <row r="3611" spans="2:8">
      <c r="B3611" s="293">
        <v>40368</v>
      </c>
      <c r="C3611" s="311" t="s">
        <v>4444</v>
      </c>
      <c r="D3611" s="311" t="s">
        <v>3032</v>
      </c>
      <c r="E3611" s="311" t="s">
        <v>4916</v>
      </c>
      <c r="F3611" s="311" t="s">
        <v>3027</v>
      </c>
      <c r="G3611" s="311">
        <v>3413132</v>
      </c>
      <c r="H3611" s="311" t="s">
        <v>85</v>
      </c>
    </row>
    <row r="3612" spans="2:8">
      <c r="B3612" s="293">
        <v>40367</v>
      </c>
      <c r="C3612" s="311" t="s">
        <v>6384</v>
      </c>
      <c r="D3612" s="311" t="s">
        <v>4894</v>
      </c>
      <c r="E3612" s="311" t="s">
        <v>4087</v>
      </c>
      <c r="F3612" s="311" t="s">
        <v>6441</v>
      </c>
      <c r="G3612" s="311">
        <v>2222050</v>
      </c>
      <c r="H3612" s="311" t="s">
        <v>85</v>
      </c>
    </row>
    <row r="3613" spans="2:8">
      <c r="B3613" s="293">
        <v>40366</v>
      </c>
      <c r="C3613" s="311" t="s">
        <v>4444</v>
      </c>
      <c r="D3613" s="311" t="s">
        <v>3010</v>
      </c>
      <c r="E3613" s="311" t="s">
        <v>6448</v>
      </c>
      <c r="F3613" s="311" t="s">
        <v>4446</v>
      </c>
      <c r="G3613" s="311">
        <v>1568584</v>
      </c>
      <c r="H3613" s="311" t="s">
        <v>85</v>
      </c>
    </row>
    <row r="3614" spans="2:8">
      <c r="B3614" s="293">
        <v>40365</v>
      </c>
      <c r="C3614" s="311" t="s">
        <v>4444</v>
      </c>
      <c r="D3614" s="311" t="s">
        <v>3015</v>
      </c>
      <c r="E3614" s="311" t="s">
        <v>4534</v>
      </c>
      <c r="F3614" s="311" t="s">
        <v>5018</v>
      </c>
      <c r="G3614" s="311">
        <v>1294700</v>
      </c>
      <c r="H3614" s="311" t="s">
        <v>85</v>
      </c>
    </row>
    <row r="3615" spans="2:8">
      <c r="B3615" s="293">
        <v>40364</v>
      </c>
      <c r="C3615" s="311" t="s">
        <v>4460</v>
      </c>
      <c r="D3615" s="311" t="s">
        <v>4911</v>
      </c>
      <c r="E3615" s="311" t="s">
        <v>6396</v>
      </c>
      <c r="F3615" s="311" t="s">
        <v>6449</v>
      </c>
      <c r="G3615" s="311">
        <v>2026903</v>
      </c>
      <c r="H3615" s="311" t="s">
        <v>85</v>
      </c>
    </row>
    <row r="3616" spans="2:8">
      <c r="B3616" s="293">
        <v>40361</v>
      </c>
      <c r="C3616" s="311" t="s">
        <v>4446</v>
      </c>
      <c r="D3616" s="311" t="s">
        <v>4460</v>
      </c>
      <c r="E3616" s="311" t="s">
        <v>6450</v>
      </c>
      <c r="F3616" s="311" t="s">
        <v>4462</v>
      </c>
      <c r="G3616" s="311">
        <v>2618432</v>
      </c>
      <c r="H3616" s="311" t="s">
        <v>85</v>
      </c>
    </row>
    <row r="3617" spans="2:8">
      <c r="B3617" s="293">
        <v>40360</v>
      </c>
      <c r="C3617" s="311" t="s">
        <v>3264</v>
      </c>
      <c r="D3617" s="311" t="s">
        <v>6451</v>
      </c>
      <c r="E3617" s="311" t="s">
        <v>6378</v>
      </c>
      <c r="F3617" s="311" t="s">
        <v>6449</v>
      </c>
      <c r="G3617" s="311">
        <v>2209051</v>
      </c>
      <c r="H3617" s="311" t="s">
        <v>85</v>
      </c>
    </row>
    <row r="3618" spans="2:8">
      <c r="B3618" s="293">
        <v>40359</v>
      </c>
      <c r="C3618" s="311" t="s">
        <v>4543</v>
      </c>
      <c r="D3618" s="311" t="s">
        <v>6376</v>
      </c>
      <c r="E3618" s="311" t="s">
        <v>4543</v>
      </c>
      <c r="F3618" s="311" t="s">
        <v>4116</v>
      </c>
      <c r="G3618" s="311">
        <v>2564043</v>
      </c>
      <c r="H3618" s="311" t="s">
        <v>85</v>
      </c>
    </row>
    <row r="3619" spans="2:8">
      <c r="B3619" s="293">
        <v>40358</v>
      </c>
      <c r="C3619" s="311" t="s">
        <v>3264</v>
      </c>
      <c r="D3619" s="311" t="s">
        <v>4444</v>
      </c>
      <c r="E3619" s="311" t="s">
        <v>6452</v>
      </c>
      <c r="F3619" s="311" t="s">
        <v>4419</v>
      </c>
      <c r="G3619" s="311">
        <v>1796288</v>
      </c>
      <c r="H3619" s="311" t="s">
        <v>85</v>
      </c>
    </row>
    <row r="3620" spans="2:8">
      <c r="B3620" s="293">
        <v>40357</v>
      </c>
      <c r="C3620" s="311" t="s">
        <v>3949</v>
      </c>
      <c r="D3620" s="311" t="s">
        <v>4547</v>
      </c>
      <c r="E3620" s="311" t="s">
        <v>3949</v>
      </c>
      <c r="F3620" s="311" t="s">
        <v>6453</v>
      </c>
      <c r="G3620" s="311">
        <v>2545873</v>
      </c>
      <c r="H3620" s="311" t="s">
        <v>85</v>
      </c>
    </row>
    <row r="3621" spans="2:8">
      <c r="B3621" s="293">
        <v>40354</v>
      </c>
      <c r="C3621" s="311" t="s">
        <v>4970</v>
      </c>
      <c r="D3621" s="311" t="s">
        <v>6454</v>
      </c>
      <c r="E3621" s="311" t="s">
        <v>4040</v>
      </c>
      <c r="F3621" s="311" t="s">
        <v>6330</v>
      </c>
      <c r="G3621" s="311">
        <v>1818379</v>
      </c>
      <c r="H3621" s="311" t="s">
        <v>85</v>
      </c>
    </row>
    <row r="3622" spans="2:8">
      <c r="B3622" s="293">
        <v>40353</v>
      </c>
      <c r="C3622" s="311" t="s">
        <v>3137</v>
      </c>
      <c r="D3622" s="311" t="s">
        <v>3026</v>
      </c>
      <c r="E3622" s="311" t="s">
        <v>4083</v>
      </c>
      <c r="F3622" s="311" t="s">
        <v>4426</v>
      </c>
      <c r="G3622" s="311">
        <v>3772088</v>
      </c>
      <c r="H3622" s="311" t="s">
        <v>85</v>
      </c>
    </row>
    <row r="3623" spans="2:8">
      <c r="B3623" s="293">
        <v>40352</v>
      </c>
      <c r="C3623" s="311" t="s">
        <v>4256</v>
      </c>
      <c r="D3623" s="311" t="s">
        <v>3018</v>
      </c>
      <c r="E3623" s="311" t="s">
        <v>6330</v>
      </c>
      <c r="F3623" s="311" t="s">
        <v>4253</v>
      </c>
      <c r="G3623" s="311">
        <v>3543240</v>
      </c>
      <c r="H3623" s="311" t="s">
        <v>85</v>
      </c>
    </row>
    <row r="3624" spans="2:8">
      <c r="B3624" s="293">
        <v>40351</v>
      </c>
      <c r="C3624" s="311" t="s">
        <v>4446</v>
      </c>
      <c r="D3624" s="311" t="s">
        <v>4895</v>
      </c>
      <c r="E3624" s="311" t="s">
        <v>4914</v>
      </c>
      <c r="F3624" s="311" t="s">
        <v>4256</v>
      </c>
      <c r="G3624" s="311">
        <v>1322143</v>
      </c>
      <c r="H3624" s="311" t="s">
        <v>85</v>
      </c>
    </row>
    <row r="3625" spans="2:8">
      <c r="B3625" s="293">
        <v>40350</v>
      </c>
      <c r="C3625" s="311" t="s">
        <v>2986</v>
      </c>
      <c r="D3625" s="311" t="s">
        <v>2986</v>
      </c>
      <c r="E3625" s="311" t="s">
        <v>4606</v>
      </c>
      <c r="F3625" s="311" t="s">
        <v>4436</v>
      </c>
      <c r="G3625" s="311">
        <v>2178442</v>
      </c>
      <c r="H3625" s="311" t="s">
        <v>85</v>
      </c>
    </row>
    <row r="3626" spans="2:8">
      <c r="B3626" s="293">
        <v>40347</v>
      </c>
      <c r="C3626" s="311" t="s">
        <v>6384</v>
      </c>
      <c r="D3626" s="311" t="s">
        <v>4199</v>
      </c>
      <c r="E3626" s="311" t="s">
        <v>4917</v>
      </c>
      <c r="F3626" s="311" t="s">
        <v>4606</v>
      </c>
      <c r="G3626" s="311">
        <v>2648188</v>
      </c>
      <c r="H3626" s="311" t="s">
        <v>85</v>
      </c>
    </row>
    <row r="3627" spans="2:8">
      <c r="B3627" s="293">
        <v>40346</v>
      </c>
      <c r="C3627" s="311" t="s">
        <v>6384</v>
      </c>
      <c r="D3627" s="311" t="s">
        <v>3032</v>
      </c>
      <c r="E3627" s="311" t="s">
        <v>3027</v>
      </c>
      <c r="F3627" s="311" t="s">
        <v>4198</v>
      </c>
      <c r="G3627" s="311">
        <v>1790392</v>
      </c>
      <c r="H3627" s="311" t="s">
        <v>85</v>
      </c>
    </row>
    <row r="3628" spans="2:8">
      <c r="B3628" s="293">
        <v>40345</v>
      </c>
      <c r="C3628" s="311" t="s">
        <v>6384</v>
      </c>
      <c r="D3628" s="311" t="s">
        <v>4460</v>
      </c>
      <c r="E3628" s="311" t="s">
        <v>6374</v>
      </c>
      <c r="F3628" s="311" t="s">
        <v>4120</v>
      </c>
      <c r="G3628" s="311">
        <v>1372851</v>
      </c>
      <c r="H3628" s="311" t="s">
        <v>85</v>
      </c>
    </row>
    <row r="3629" spans="2:8">
      <c r="B3629" s="293">
        <v>40344</v>
      </c>
      <c r="C3629" s="311" t="s">
        <v>6380</v>
      </c>
      <c r="D3629" s="311" t="s">
        <v>4460</v>
      </c>
      <c r="E3629" s="311" t="s">
        <v>4917</v>
      </c>
      <c r="F3629" s="311" t="s">
        <v>4094</v>
      </c>
      <c r="G3629" s="311">
        <v>2219012</v>
      </c>
      <c r="H3629" s="311" t="s">
        <v>85</v>
      </c>
    </row>
    <row r="3630" spans="2:8">
      <c r="B3630" s="293">
        <v>40343</v>
      </c>
      <c r="C3630" s="311" t="s">
        <v>3038</v>
      </c>
      <c r="D3630" s="311" t="s">
        <v>3038</v>
      </c>
      <c r="E3630" s="311" t="s">
        <v>6440</v>
      </c>
      <c r="F3630" s="311" t="s">
        <v>6449</v>
      </c>
      <c r="G3630" s="311">
        <v>2223057</v>
      </c>
      <c r="H3630" s="311" t="s">
        <v>85</v>
      </c>
    </row>
    <row r="3631" spans="2:8">
      <c r="B3631" s="293">
        <v>40340</v>
      </c>
      <c r="C3631" s="311" t="s">
        <v>4444</v>
      </c>
      <c r="D3631" s="311" t="s">
        <v>4199</v>
      </c>
      <c r="E3631" s="311" t="s">
        <v>4547</v>
      </c>
      <c r="F3631" s="311" t="s">
        <v>4206</v>
      </c>
      <c r="G3631" s="311">
        <v>1596361</v>
      </c>
      <c r="H3631" s="311" t="s">
        <v>85</v>
      </c>
    </row>
    <row r="3632" spans="2:8">
      <c r="B3632" s="293">
        <v>40339</v>
      </c>
      <c r="C3632" s="311" t="s">
        <v>4918</v>
      </c>
      <c r="D3632" s="311" t="s">
        <v>6376</v>
      </c>
      <c r="E3632" s="311" t="s">
        <v>6443</v>
      </c>
      <c r="F3632" s="311" t="s">
        <v>4444</v>
      </c>
      <c r="G3632" s="311">
        <v>1295258</v>
      </c>
      <c r="H3632" s="311" t="s">
        <v>85</v>
      </c>
    </row>
    <row r="3633" spans="2:8">
      <c r="B3633" s="293">
        <v>40338</v>
      </c>
      <c r="C3633" s="311" t="s">
        <v>4606</v>
      </c>
      <c r="D3633" s="311" t="s">
        <v>4606</v>
      </c>
      <c r="E3633" s="311" t="s">
        <v>4421</v>
      </c>
      <c r="F3633" s="311" t="s">
        <v>6366</v>
      </c>
      <c r="G3633" s="311">
        <v>2117816</v>
      </c>
      <c r="H3633" s="311" t="s">
        <v>85</v>
      </c>
    </row>
    <row r="3634" spans="2:8">
      <c r="B3634" s="293">
        <v>40337</v>
      </c>
      <c r="C3634" s="311" t="s">
        <v>4444</v>
      </c>
      <c r="D3634" s="311" t="s">
        <v>3015</v>
      </c>
      <c r="E3634" s="311" t="s">
        <v>6371</v>
      </c>
      <c r="F3634" s="311" t="s">
        <v>6450</v>
      </c>
      <c r="G3634" s="311">
        <v>1545310</v>
      </c>
      <c r="H3634" s="311" t="s">
        <v>85</v>
      </c>
    </row>
    <row r="3635" spans="2:8">
      <c r="B3635" s="293">
        <v>40336</v>
      </c>
      <c r="C3635" s="311" t="s">
        <v>4199</v>
      </c>
      <c r="D3635" s="311" t="s">
        <v>4199</v>
      </c>
      <c r="E3635" s="311" t="s">
        <v>3137</v>
      </c>
      <c r="F3635" s="311" t="s">
        <v>3018</v>
      </c>
      <c r="G3635" s="311">
        <v>1329100</v>
      </c>
      <c r="H3635" s="311" t="s">
        <v>85</v>
      </c>
    </row>
    <row r="3636" spans="2:8">
      <c r="B3636" s="293">
        <v>40333</v>
      </c>
      <c r="C3636" s="311" t="s">
        <v>4694</v>
      </c>
      <c r="D3636" s="311" t="s">
        <v>3096</v>
      </c>
      <c r="E3636" s="311" t="s">
        <v>3015</v>
      </c>
      <c r="F3636" s="311" t="s">
        <v>4439</v>
      </c>
      <c r="G3636" s="311">
        <v>1924441</v>
      </c>
      <c r="H3636" s="311" t="s">
        <v>85</v>
      </c>
    </row>
    <row r="3637" spans="2:8">
      <c r="B3637" s="293">
        <v>40332</v>
      </c>
      <c r="C3637" s="311" t="s">
        <v>4444</v>
      </c>
      <c r="D3637" s="311" t="s">
        <v>4460</v>
      </c>
      <c r="E3637" s="311" t="s">
        <v>4534</v>
      </c>
      <c r="F3637" s="311" t="s">
        <v>3013</v>
      </c>
      <c r="G3637" s="311">
        <v>2389141</v>
      </c>
      <c r="H3637" s="311" t="s">
        <v>85</v>
      </c>
    </row>
    <row r="3638" spans="2:8">
      <c r="B3638" s="293">
        <v>40331</v>
      </c>
      <c r="C3638" s="311" t="s">
        <v>6432</v>
      </c>
      <c r="D3638" s="311" t="s">
        <v>4048</v>
      </c>
      <c r="E3638" s="311" t="s">
        <v>6330</v>
      </c>
      <c r="F3638" s="311" t="s">
        <v>4217</v>
      </c>
      <c r="G3638" s="311">
        <v>2471930</v>
      </c>
      <c r="H3638" s="311" t="s">
        <v>85</v>
      </c>
    </row>
    <row r="3639" spans="2:8">
      <c r="B3639" s="293">
        <v>40330</v>
      </c>
      <c r="C3639" s="311" t="s">
        <v>4460</v>
      </c>
      <c r="D3639" s="311" t="s">
        <v>4911</v>
      </c>
      <c r="E3639" s="311" t="s">
        <v>3137</v>
      </c>
      <c r="F3639" s="311" t="s">
        <v>4553</v>
      </c>
      <c r="G3639" s="311">
        <v>2620576</v>
      </c>
      <c r="H3639" s="311" t="s">
        <v>85</v>
      </c>
    </row>
    <row r="3640" spans="2:8">
      <c r="B3640" s="293">
        <v>40329</v>
      </c>
      <c r="C3640" s="311" t="s">
        <v>6384</v>
      </c>
      <c r="D3640" s="311" t="s">
        <v>2997</v>
      </c>
      <c r="E3640" s="311" t="s">
        <v>6441</v>
      </c>
      <c r="F3640" s="311" t="s">
        <v>3013</v>
      </c>
      <c r="G3640" s="311">
        <v>2564688</v>
      </c>
      <c r="H3640" s="311" t="s">
        <v>85</v>
      </c>
    </row>
    <row r="3641" spans="2:8">
      <c r="B3641" s="293">
        <v>40326</v>
      </c>
      <c r="C3641" s="311" t="s">
        <v>4917</v>
      </c>
      <c r="D3641" s="311" t="s">
        <v>3015</v>
      </c>
      <c r="E3641" s="311" t="s">
        <v>6330</v>
      </c>
      <c r="F3641" s="311" t="s">
        <v>4607</v>
      </c>
      <c r="G3641" s="311">
        <v>2360372</v>
      </c>
      <c r="H3641" s="311" t="s">
        <v>85</v>
      </c>
    </row>
    <row r="3642" spans="2:8">
      <c r="B3642" s="293">
        <v>40325</v>
      </c>
      <c r="C3642" s="311" t="s">
        <v>4927</v>
      </c>
      <c r="D3642" s="311" t="s">
        <v>6396</v>
      </c>
      <c r="E3642" s="311" t="s">
        <v>6455</v>
      </c>
      <c r="F3642" s="311" t="s">
        <v>4118</v>
      </c>
      <c r="G3642" s="311">
        <v>5581928</v>
      </c>
      <c r="H3642" s="311" t="s">
        <v>85</v>
      </c>
    </row>
    <row r="3643" spans="2:8">
      <c r="B3643" s="293">
        <v>40324</v>
      </c>
      <c r="C3643" s="311" t="s">
        <v>4054</v>
      </c>
      <c r="D3643" s="311" t="s">
        <v>6432</v>
      </c>
      <c r="E3643" s="311" t="s">
        <v>6353</v>
      </c>
      <c r="F3643" s="311" t="s">
        <v>4970</v>
      </c>
      <c r="G3643" s="311">
        <v>3489866</v>
      </c>
      <c r="H3643" s="311" t="s">
        <v>85</v>
      </c>
    </row>
    <row r="3644" spans="2:8">
      <c r="B3644" s="293">
        <v>40323</v>
      </c>
      <c r="C3644" s="311" t="s">
        <v>3027</v>
      </c>
      <c r="D3644" s="311" t="s">
        <v>6396</v>
      </c>
      <c r="E3644" s="311" t="s">
        <v>4594</v>
      </c>
      <c r="F3644" s="311" t="s">
        <v>6456</v>
      </c>
      <c r="G3644" s="311">
        <v>4722848</v>
      </c>
      <c r="H3644" s="311" t="s">
        <v>85</v>
      </c>
    </row>
    <row r="3645" spans="2:8">
      <c r="B3645" s="293">
        <v>40322</v>
      </c>
      <c r="C3645" s="311" t="s">
        <v>3264</v>
      </c>
      <c r="D3645" s="311" t="s">
        <v>4534</v>
      </c>
      <c r="E3645" s="311" t="s">
        <v>6438</v>
      </c>
      <c r="F3645" s="311" t="s">
        <v>3027</v>
      </c>
      <c r="G3645" s="311">
        <v>2011362</v>
      </c>
      <c r="H3645" s="311" t="s">
        <v>85</v>
      </c>
    </row>
    <row r="3646" spans="2:8">
      <c r="B3646" s="293">
        <v>40319</v>
      </c>
      <c r="C3646" s="311" t="s">
        <v>4460</v>
      </c>
      <c r="D3646" s="311" t="s">
        <v>4164</v>
      </c>
      <c r="E3646" s="311" t="s">
        <v>4539</v>
      </c>
      <c r="F3646" s="311" t="s">
        <v>3143</v>
      </c>
      <c r="G3646" s="311">
        <v>7112720</v>
      </c>
      <c r="H3646" s="311" t="s">
        <v>85</v>
      </c>
    </row>
    <row r="3647" spans="2:8">
      <c r="B3647" s="293">
        <v>40318</v>
      </c>
      <c r="C3647" s="311" t="s">
        <v>4610</v>
      </c>
      <c r="D3647" s="311" t="s">
        <v>4455</v>
      </c>
      <c r="E3647" s="311" t="s">
        <v>4087</v>
      </c>
      <c r="F3647" s="311" t="s">
        <v>3002</v>
      </c>
      <c r="G3647" s="311">
        <v>3287722</v>
      </c>
      <c r="H3647" s="311" t="s">
        <v>85</v>
      </c>
    </row>
    <row r="3648" spans="2:8">
      <c r="B3648" s="293">
        <v>40317</v>
      </c>
      <c r="C3648" s="311" t="s">
        <v>6457</v>
      </c>
      <c r="D3648" s="311" t="s">
        <v>6457</v>
      </c>
      <c r="E3648" s="311" t="s">
        <v>6373</v>
      </c>
      <c r="F3648" s="311" t="s">
        <v>4610</v>
      </c>
      <c r="G3648" s="311">
        <v>2175070</v>
      </c>
      <c r="H3648" s="311" t="s">
        <v>85</v>
      </c>
    </row>
    <row r="3649" spans="2:8">
      <c r="B3649" s="293">
        <v>40316</v>
      </c>
      <c r="C3649" s="311" t="s">
        <v>4460</v>
      </c>
      <c r="D3649" s="311" t="s">
        <v>4455</v>
      </c>
      <c r="E3649" s="311" t="s">
        <v>4199</v>
      </c>
      <c r="F3649" s="311" t="s">
        <v>4717</v>
      </c>
      <c r="G3649" s="311">
        <v>2819979</v>
      </c>
      <c r="H3649" s="311" t="s">
        <v>85</v>
      </c>
    </row>
    <row r="3650" spans="2:8">
      <c r="B3650" s="293">
        <v>40315</v>
      </c>
      <c r="C3650" s="311" t="s">
        <v>5016</v>
      </c>
      <c r="D3650" s="311" t="s">
        <v>4455</v>
      </c>
      <c r="E3650" s="311" t="s">
        <v>4199</v>
      </c>
      <c r="F3650" s="311" t="s">
        <v>4164</v>
      </c>
      <c r="G3650" s="311">
        <v>2378592</v>
      </c>
      <c r="H3650" s="311" t="s">
        <v>85</v>
      </c>
    </row>
    <row r="3651" spans="2:8">
      <c r="B3651" s="293">
        <v>40312</v>
      </c>
      <c r="C3651" s="311" t="s">
        <v>4638</v>
      </c>
      <c r="D3651" s="311" t="s">
        <v>4722</v>
      </c>
      <c r="E3651" s="311" t="s">
        <v>4717</v>
      </c>
      <c r="F3651" s="311" t="s">
        <v>4455</v>
      </c>
      <c r="G3651" s="311">
        <v>3066765</v>
      </c>
      <c r="H3651" s="311" t="s">
        <v>85</v>
      </c>
    </row>
    <row r="3652" spans="2:8">
      <c r="B3652" s="293">
        <v>40311</v>
      </c>
      <c r="C3652" s="311" t="s">
        <v>3061</v>
      </c>
      <c r="D3652" s="311" t="s">
        <v>4856</v>
      </c>
      <c r="E3652" s="311" t="s">
        <v>3061</v>
      </c>
      <c r="F3652" s="311" t="s">
        <v>4638</v>
      </c>
      <c r="G3652" s="311">
        <v>4052253</v>
      </c>
      <c r="H3652" s="311" t="s">
        <v>85</v>
      </c>
    </row>
    <row r="3653" spans="2:8">
      <c r="B3653" s="293">
        <v>40310</v>
      </c>
      <c r="C3653" s="311" t="s">
        <v>4454</v>
      </c>
      <c r="D3653" s="311" t="s">
        <v>6458</v>
      </c>
      <c r="E3653" s="311" t="s">
        <v>5016</v>
      </c>
      <c r="F3653" s="311" t="s">
        <v>4897</v>
      </c>
      <c r="G3653" s="311">
        <v>2362406</v>
      </c>
      <c r="H3653" s="311" t="s">
        <v>85</v>
      </c>
    </row>
    <row r="3654" spans="2:8">
      <c r="B3654" s="293">
        <v>40309</v>
      </c>
      <c r="C3654" s="311" t="s">
        <v>4197</v>
      </c>
      <c r="D3654" s="311" t="s">
        <v>4197</v>
      </c>
      <c r="E3654" s="311" t="s">
        <v>4868</v>
      </c>
      <c r="F3654" s="311" t="s">
        <v>2986</v>
      </c>
      <c r="G3654" s="311">
        <v>2982516</v>
      </c>
      <c r="H3654" s="311" t="s">
        <v>85</v>
      </c>
    </row>
    <row r="3655" spans="2:8">
      <c r="B3655" s="293">
        <v>40308</v>
      </c>
      <c r="C3655" s="311" t="s">
        <v>4164</v>
      </c>
      <c r="D3655" s="311" t="s">
        <v>3076</v>
      </c>
      <c r="E3655" s="311" t="s">
        <v>4460</v>
      </c>
      <c r="F3655" s="311" t="s">
        <v>3056</v>
      </c>
      <c r="G3655" s="311">
        <v>2136246</v>
      </c>
      <c r="H3655" s="311" t="s">
        <v>85</v>
      </c>
    </row>
    <row r="3656" spans="2:8">
      <c r="B3656" s="293">
        <v>40305</v>
      </c>
      <c r="C3656" s="311" t="s">
        <v>5016</v>
      </c>
      <c r="D3656" s="311" t="s">
        <v>4197</v>
      </c>
      <c r="E3656" s="311" t="s">
        <v>4436</v>
      </c>
      <c r="F3656" s="311" t="s">
        <v>4101</v>
      </c>
      <c r="G3656" s="311">
        <v>8640880</v>
      </c>
      <c r="H3656" s="311" t="s">
        <v>85</v>
      </c>
    </row>
    <row r="3657" spans="2:8">
      <c r="B3657" s="293">
        <v>40304</v>
      </c>
      <c r="C3657" s="311" t="s">
        <v>4886</v>
      </c>
      <c r="D3657" s="311" t="s">
        <v>4886</v>
      </c>
      <c r="E3657" s="311" t="s">
        <v>4460</v>
      </c>
      <c r="F3657" s="311" t="s">
        <v>5016</v>
      </c>
      <c r="G3657" s="311">
        <v>2085410</v>
      </c>
      <c r="H3657" s="311" t="s">
        <v>85</v>
      </c>
    </row>
    <row r="3658" spans="2:8">
      <c r="B3658" s="293">
        <v>40303</v>
      </c>
      <c r="C3658" s="311" t="s">
        <v>6384</v>
      </c>
      <c r="D3658" s="311" t="s">
        <v>3076</v>
      </c>
      <c r="E3658" s="311" t="s">
        <v>6384</v>
      </c>
      <c r="F3658" s="311" t="s">
        <v>4717</v>
      </c>
      <c r="G3658" s="311">
        <v>3286635</v>
      </c>
      <c r="H3658" s="311" t="s">
        <v>85</v>
      </c>
    </row>
    <row r="3659" spans="2:8">
      <c r="B3659" s="293">
        <v>40302</v>
      </c>
      <c r="C3659" s="311" t="s">
        <v>4995</v>
      </c>
      <c r="D3659" s="311" t="s">
        <v>4463</v>
      </c>
      <c r="E3659" s="311" t="s">
        <v>3055</v>
      </c>
      <c r="F3659" s="311" t="s">
        <v>4529</v>
      </c>
      <c r="G3659" s="311">
        <v>2149497</v>
      </c>
      <c r="H3659" s="311" t="s">
        <v>85</v>
      </c>
    </row>
    <row r="3660" spans="2:8">
      <c r="B3660" s="293">
        <v>40301</v>
      </c>
      <c r="C3660" s="311" t="s">
        <v>4097</v>
      </c>
      <c r="D3660" s="311" t="s">
        <v>6457</v>
      </c>
      <c r="E3660" s="311" t="s">
        <v>3002</v>
      </c>
      <c r="F3660" s="311" t="s">
        <v>4995</v>
      </c>
      <c r="G3660" s="311">
        <v>827810</v>
      </c>
      <c r="H3660" s="311" t="s">
        <v>85</v>
      </c>
    </row>
    <row r="3661" spans="2:8">
      <c r="B3661" s="293">
        <v>40298</v>
      </c>
      <c r="C3661" s="311" t="s">
        <v>4164</v>
      </c>
      <c r="D3661" s="311" t="s">
        <v>4677</v>
      </c>
      <c r="E3661" s="311" t="s">
        <v>4617</v>
      </c>
      <c r="F3661" s="311" t="s">
        <v>4517</v>
      </c>
      <c r="G3661" s="311">
        <v>4619622</v>
      </c>
      <c r="H3661" s="311" t="s">
        <v>85</v>
      </c>
    </row>
    <row r="3662" spans="2:8">
      <c r="B3662" s="293">
        <v>40297</v>
      </c>
      <c r="C3662" s="311" t="s">
        <v>4181</v>
      </c>
      <c r="D3662" s="311" t="s">
        <v>6459</v>
      </c>
      <c r="E3662" s="311" t="s">
        <v>2998</v>
      </c>
      <c r="F3662" s="311" t="s">
        <v>4999</v>
      </c>
      <c r="G3662" s="311">
        <v>3384128</v>
      </c>
      <c r="H3662" s="311" t="s">
        <v>85</v>
      </c>
    </row>
    <row r="3663" spans="2:8">
      <c r="B3663" s="293">
        <v>40296</v>
      </c>
      <c r="C3663" s="311" t="s">
        <v>5010</v>
      </c>
      <c r="D3663" s="311" t="s">
        <v>4464</v>
      </c>
      <c r="E3663" s="311" t="s">
        <v>4913</v>
      </c>
      <c r="F3663" s="311" t="s">
        <v>4457</v>
      </c>
      <c r="G3663" s="311">
        <v>2816089</v>
      </c>
      <c r="H3663" s="311" t="s">
        <v>85</v>
      </c>
    </row>
    <row r="3664" spans="2:8">
      <c r="B3664" s="293">
        <v>40295</v>
      </c>
      <c r="C3664" s="311" t="s">
        <v>6446</v>
      </c>
      <c r="D3664" s="311" t="s">
        <v>4630</v>
      </c>
      <c r="E3664" s="311" t="s">
        <v>4529</v>
      </c>
      <c r="F3664" s="311" t="s">
        <v>4996</v>
      </c>
      <c r="G3664" s="311">
        <v>1405560</v>
      </c>
      <c r="H3664" s="311" t="s">
        <v>85</v>
      </c>
    </row>
    <row r="3665" spans="2:8">
      <c r="B3665" s="293">
        <v>40294</v>
      </c>
      <c r="C3665" s="311" t="s">
        <v>4630</v>
      </c>
      <c r="D3665" s="311" t="s">
        <v>4630</v>
      </c>
      <c r="E3665" s="311" t="s">
        <v>4623</v>
      </c>
      <c r="F3665" s="311" t="s">
        <v>6446</v>
      </c>
      <c r="G3665" s="311">
        <v>1042611</v>
      </c>
      <c r="H3665" s="311" t="s">
        <v>85</v>
      </c>
    </row>
    <row r="3666" spans="2:8">
      <c r="B3666" s="293">
        <v>40291</v>
      </c>
      <c r="C3666" s="311" t="s">
        <v>6457</v>
      </c>
      <c r="D3666" s="311" t="s">
        <v>6457</v>
      </c>
      <c r="E3666" s="311" t="s">
        <v>4623</v>
      </c>
      <c r="F3666" s="311" t="s">
        <v>6446</v>
      </c>
      <c r="G3666" s="311">
        <v>2619820</v>
      </c>
      <c r="H3666" s="311" t="s">
        <v>85</v>
      </c>
    </row>
    <row r="3667" spans="2:8">
      <c r="B3667" s="293">
        <v>40290</v>
      </c>
      <c r="C3667" s="311" t="s">
        <v>4197</v>
      </c>
      <c r="D3667" s="311" t="s">
        <v>6457</v>
      </c>
      <c r="E3667" s="311" t="s">
        <v>2991</v>
      </c>
      <c r="F3667" s="311" t="s">
        <v>6460</v>
      </c>
      <c r="G3667" s="311">
        <v>1746073</v>
      </c>
      <c r="H3667" s="311" t="s">
        <v>85</v>
      </c>
    </row>
    <row r="3668" spans="2:8">
      <c r="B3668" s="293">
        <v>40289</v>
      </c>
      <c r="C3668" s="311" t="s">
        <v>4872</v>
      </c>
      <c r="D3668" s="311" t="s">
        <v>4533</v>
      </c>
      <c r="E3668" s="311" t="s">
        <v>3043</v>
      </c>
      <c r="F3668" s="311" t="s">
        <v>4630</v>
      </c>
      <c r="G3668" s="311">
        <v>1693617</v>
      </c>
      <c r="H3668" s="311" t="s">
        <v>85</v>
      </c>
    </row>
    <row r="3669" spans="2:8">
      <c r="B3669" s="293">
        <v>40288</v>
      </c>
      <c r="C3669" s="311" t="s">
        <v>6458</v>
      </c>
      <c r="D3669" s="311" t="s">
        <v>4185</v>
      </c>
      <c r="E3669" s="311" t="s">
        <v>3002</v>
      </c>
      <c r="F3669" s="311" t="s">
        <v>3061</v>
      </c>
      <c r="G3669" s="311">
        <v>2047052</v>
      </c>
      <c r="H3669" s="311" t="s">
        <v>85</v>
      </c>
    </row>
    <row r="3670" spans="2:8">
      <c r="B3670" s="293">
        <v>40287</v>
      </c>
      <c r="C3670" s="311" t="s">
        <v>6461</v>
      </c>
      <c r="D3670" s="311" t="s">
        <v>3079</v>
      </c>
      <c r="E3670" s="311" t="s">
        <v>4999</v>
      </c>
      <c r="F3670" s="311" t="s">
        <v>4463</v>
      </c>
      <c r="G3670" s="311">
        <v>2899968</v>
      </c>
      <c r="H3670" s="311" t="s">
        <v>85</v>
      </c>
    </row>
    <row r="3671" spans="2:8">
      <c r="B3671" s="293">
        <v>40284</v>
      </c>
      <c r="C3671" s="311" t="s">
        <v>4194</v>
      </c>
      <c r="D3671" s="311" t="s">
        <v>6462</v>
      </c>
      <c r="E3671" s="311" t="s">
        <v>4464</v>
      </c>
      <c r="F3671" s="311" t="s">
        <v>6463</v>
      </c>
      <c r="G3671" s="311">
        <v>1670092</v>
      </c>
      <c r="H3671" s="311" t="s">
        <v>85</v>
      </c>
    </row>
    <row r="3672" spans="2:8">
      <c r="B3672" s="293">
        <v>40283</v>
      </c>
      <c r="C3672" s="311" t="s">
        <v>4473</v>
      </c>
      <c r="D3672" s="311" t="s">
        <v>4473</v>
      </c>
      <c r="E3672" s="311" t="s">
        <v>4636</v>
      </c>
      <c r="F3672" s="311" t="s">
        <v>4471</v>
      </c>
      <c r="G3672" s="311">
        <v>3038510</v>
      </c>
      <c r="H3672" s="311" t="s">
        <v>85</v>
      </c>
    </row>
    <row r="3673" spans="2:8">
      <c r="B3673" s="293">
        <v>40281</v>
      </c>
      <c r="C3673" s="311" t="s">
        <v>4218</v>
      </c>
      <c r="D3673" s="311" t="s">
        <v>6464</v>
      </c>
      <c r="E3673" s="311" t="s">
        <v>4613</v>
      </c>
      <c r="F3673" s="311" t="s">
        <v>6465</v>
      </c>
      <c r="G3673" s="311">
        <v>2202954</v>
      </c>
      <c r="H3673" s="311" t="s">
        <v>85</v>
      </c>
    </row>
    <row r="3674" spans="2:8">
      <c r="B3674" s="293">
        <v>40280</v>
      </c>
      <c r="C3674" s="311" t="s">
        <v>6466</v>
      </c>
      <c r="D3674" s="311" t="s">
        <v>6467</v>
      </c>
      <c r="E3674" s="311" t="s">
        <v>4533</v>
      </c>
      <c r="F3674" s="311" t="s">
        <v>4636</v>
      </c>
      <c r="G3674" s="311">
        <v>2240896</v>
      </c>
      <c r="H3674" s="311" t="s">
        <v>85</v>
      </c>
    </row>
    <row r="3675" spans="2:8">
      <c r="B3675" s="293">
        <v>40277</v>
      </c>
      <c r="C3675" s="311" t="s">
        <v>4896</v>
      </c>
      <c r="D3675" s="311" t="s">
        <v>4506</v>
      </c>
      <c r="E3675" s="311" t="s">
        <v>6403</v>
      </c>
      <c r="F3675" s="311" t="s">
        <v>6468</v>
      </c>
      <c r="G3675" s="311">
        <v>2590351</v>
      </c>
      <c r="H3675" s="311" t="s">
        <v>85</v>
      </c>
    </row>
    <row r="3676" spans="2:8">
      <c r="B3676" s="293">
        <v>40276</v>
      </c>
      <c r="C3676" s="311" t="s">
        <v>6405</v>
      </c>
      <c r="D3676" s="311" t="s">
        <v>6469</v>
      </c>
      <c r="E3676" s="311" t="s">
        <v>6470</v>
      </c>
      <c r="F3676" s="311" t="s">
        <v>4896</v>
      </c>
      <c r="G3676" s="311">
        <v>2665147</v>
      </c>
      <c r="H3676" s="311" t="s">
        <v>85</v>
      </c>
    </row>
    <row r="3677" spans="2:8">
      <c r="B3677" s="293">
        <v>40275</v>
      </c>
      <c r="C3677" s="311" t="s">
        <v>6471</v>
      </c>
      <c r="D3677" s="311" t="s">
        <v>6405</v>
      </c>
      <c r="E3677" s="311" t="s">
        <v>4677</v>
      </c>
      <c r="F3677" s="311" t="s">
        <v>4681</v>
      </c>
      <c r="G3677" s="311">
        <v>4207862</v>
      </c>
      <c r="H3677" s="311" t="s">
        <v>85</v>
      </c>
    </row>
    <row r="3678" spans="2:8">
      <c r="B3678" s="293">
        <v>40274</v>
      </c>
      <c r="C3678" s="311" t="s">
        <v>4475</v>
      </c>
      <c r="D3678" s="311" t="s">
        <v>4725</v>
      </c>
      <c r="E3678" s="311" t="s">
        <v>4637</v>
      </c>
      <c r="F3678" s="311" t="s">
        <v>4735</v>
      </c>
      <c r="G3678" s="311">
        <v>5329093</v>
      </c>
      <c r="H3678" s="311" t="s">
        <v>85</v>
      </c>
    </row>
    <row r="3679" spans="2:8">
      <c r="B3679" s="293">
        <v>40273</v>
      </c>
      <c r="C3679" s="311" t="s">
        <v>6457</v>
      </c>
      <c r="D3679" s="311" t="s">
        <v>4226</v>
      </c>
      <c r="E3679" s="311" t="s">
        <v>6458</v>
      </c>
      <c r="F3679" s="311" t="s">
        <v>6472</v>
      </c>
      <c r="G3679" s="311">
        <v>3352753</v>
      </c>
      <c r="H3679" s="311" t="s">
        <v>85</v>
      </c>
    </row>
    <row r="3680" spans="2:8">
      <c r="B3680" s="293">
        <v>40269</v>
      </c>
      <c r="C3680" s="311" t="s">
        <v>4637</v>
      </c>
      <c r="D3680" s="311" t="s">
        <v>6473</v>
      </c>
      <c r="E3680" s="311" t="s">
        <v>4455</v>
      </c>
      <c r="F3680" s="311" t="s">
        <v>6459</v>
      </c>
      <c r="G3680" s="311">
        <v>3647560</v>
      </c>
      <c r="H3680" s="311" t="s">
        <v>85</v>
      </c>
    </row>
    <row r="3681" spans="2:8">
      <c r="B3681" s="293">
        <v>40268</v>
      </c>
      <c r="C3681" s="311" t="s">
        <v>4460</v>
      </c>
      <c r="D3681" s="311" t="s">
        <v>4722</v>
      </c>
      <c r="E3681" s="311" t="s">
        <v>4190</v>
      </c>
      <c r="F3681" s="311" t="s">
        <v>4637</v>
      </c>
      <c r="G3681" s="311">
        <v>6598852</v>
      </c>
      <c r="H3681" s="311" t="s">
        <v>85</v>
      </c>
    </row>
    <row r="3682" spans="2:8">
      <c r="B3682" s="293">
        <v>40267</v>
      </c>
      <c r="C3682" s="311" t="s">
        <v>6474</v>
      </c>
      <c r="D3682" s="311" t="s">
        <v>4445</v>
      </c>
      <c r="E3682" s="311" t="s">
        <v>4101</v>
      </c>
      <c r="F3682" s="311" t="s">
        <v>4460</v>
      </c>
      <c r="G3682" s="311">
        <v>2511181</v>
      </c>
      <c r="H3682" s="311" t="s">
        <v>85</v>
      </c>
    </row>
    <row r="3683" spans="2:8">
      <c r="B3683" s="293">
        <v>40266</v>
      </c>
      <c r="C3683" s="311" t="s">
        <v>6475</v>
      </c>
      <c r="D3683" s="311" t="s">
        <v>6476</v>
      </c>
      <c r="E3683" s="311" t="s">
        <v>5007</v>
      </c>
      <c r="F3683" s="311" t="s">
        <v>4999</v>
      </c>
      <c r="G3683" s="311">
        <v>2700465</v>
      </c>
      <c r="H3683" s="311" t="s">
        <v>85</v>
      </c>
    </row>
    <row r="3684" spans="2:8">
      <c r="B3684" s="293">
        <v>40263</v>
      </c>
      <c r="C3684" s="311" t="s">
        <v>4436</v>
      </c>
      <c r="D3684" s="311" t="s">
        <v>4999</v>
      </c>
      <c r="E3684" s="311" t="s">
        <v>4707</v>
      </c>
      <c r="F3684" s="311" t="s">
        <v>6475</v>
      </c>
      <c r="G3684" s="311">
        <v>2260155</v>
      </c>
      <c r="H3684" s="311" t="s">
        <v>85</v>
      </c>
    </row>
    <row r="3685" spans="2:8">
      <c r="B3685" s="293">
        <v>40262</v>
      </c>
      <c r="C3685" s="311" t="s">
        <v>4106</v>
      </c>
      <c r="D3685" s="311" t="s">
        <v>4106</v>
      </c>
      <c r="E3685" s="311" t="s">
        <v>3135</v>
      </c>
      <c r="F3685" s="311" t="s">
        <v>3012</v>
      </c>
      <c r="G3685" s="311">
        <v>9410468</v>
      </c>
      <c r="H3685" s="311" t="s">
        <v>85</v>
      </c>
    </row>
    <row r="3686" spans="2:8">
      <c r="B3686" s="293">
        <v>40260</v>
      </c>
      <c r="C3686" s="311" t="s">
        <v>3055</v>
      </c>
      <c r="D3686" s="311" t="s">
        <v>5016</v>
      </c>
      <c r="E3686" s="311" t="s">
        <v>6477</v>
      </c>
      <c r="F3686" s="311" t="s">
        <v>4106</v>
      </c>
      <c r="G3686" s="311">
        <v>3197042</v>
      </c>
      <c r="H3686" s="311" t="s">
        <v>85</v>
      </c>
    </row>
    <row r="3687" spans="2:8">
      <c r="B3687" s="293">
        <v>40259</v>
      </c>
      <c r="C3687" s="311" t="s">
        <v>4460</v>
      </c>
      <c r="D3687" s="311" t="s">
        <v>4460</v>
      </c>
      <c r="E3687" s="311" t="s">
        <v>4203</v>
      </c>
      <c r="F3687" s="311" t="s">
        <v>4610</v>
      </c>
      <c r="G3687" s="311">
        <v>2433463</v>
      </c>
      <c r="H3687" s="311" t="s">
        <v>85</v>
      </c>
    </row>
    <row r="3688" spans="2:8">
      <c r="B3688" s="293">
        <v>40256</v>
      </c>
      <c r="C3688" s="311" t="s">
        <v>4883</v>
      </c>
      <c r="D3688" s="311" t="s">
        <v>3055</v>
      </c>
      <c r="E3688" s="311" t="s">
        <v>4981</v>
      </c>
      <c r="F3688" s="311" t="s">
        <v>6445</v>
      </c>
      <c r="G3688" s="311">
        <v>2356192</v>
      </c>
      <c r="H3688" s="311" t="s">
        <v>85</v>
      </c>
    </row>
    <row r="3689" spans="2:8">
      <c r="B3689" s="310">
        <v>40255</v>
      </c>
      <c r="C3689" s="312" t="s">
        <v>3055</v>
      </c>
      <c r="D3689" s="312" t="s">
        <v>3055</v>
      </c>
      <c r="E3689" s="312" t="s">
        <v>4607</v>
      </c>
      <c r="F3689" s="312" t="s">
        <v>5007</v>
      </c>
      <c r="G3689" s="312">
        <v>2088818</v>
      </c>
      <c r="H3689" s="312" t="s">
        <v>639</v>
      </c>
    </row>
    <row r="3690" spans="2:8">
      <c r="B3690" s="293">
        <v>40254</v>
      </c>
      <c r="C3690" s="311" t="s">
        <v>4446</v>
      </c>
      <c r="D3690" s="311" t="s">
        <v>4216</v>
      </c>
      <c r="E3690" s="311" t="s">
        <v>4415</v>
      </c>
      <c r="F3690" s="311" t="s">
        <v>4607</v>
      </c>
      <c r="G3690" s="311">
        <v>3515582</v>
      </c>
      <c r="H3690" s="311" t="s">
        <v>85</v>
      </c>
    </row>
    <row r="3691" spans="2:8">
      <c r="B3691" s="293">
        <v>40253</v>
      </c>
      <c r="C3691" s="311" t="s">
        <v>4551</v>
      </c>
      <c r="D3691" s="311" t="s">
        <v>4699</v>
      </c>
      <c r="E3691" s="311" t="s">
        <v>4983</v>
      </c>
      <c r="F3691" s="311" t="s">
        <v>4200</v>
      </c>
      <c r="G3691" s="311">
        <v>2052349</v>
      </c>
      <c r="H3691" s="311" t="s">
        <v>85</v>
      </c>
    </row>
    <row r="3692" spans="2:8">
      <c r="B3692" s="293">
        <v>40252</v>
      </c>
      <c r="C3692" s="311" t="s">
        <v>3111</v>
      </c>
      <c r="D3692" s="311" t="s">
        <v>4252</v>
      </c>
      <c r="E3692" s="311" t="s">
        <v>3111</v>
      </c>
      <c r="F3692" s="311" t="s">
        <v>4983</v>
      </c>
      <c r="G3692" s="311">
        <v>2860820</v>
      </c>
      <c r="H3692" s="311" t="s">
        <v>85</v>
      </c>
    </row>
    <row r="3693" spans="2:8">
      <c r="B3693" s="293">
        <v>40249</v>
      </c>
      <c r="C3693" s="311" t="s">
        <v>4446</v>
      </c>
      <c r="D3693" s="311" t="s">
        <v>6383</v>
      </c>
      <c r="E3693" s="311" t="s">
        <v>4593</v>
      </c>
      <c r="F3693" s="311" t="s">
        <v>3022</v>
      </c>
      <c r="G3693" s="311">
        <v>3699648</v>
      </c>
      <c r="H3693" s="311" t="s">
        <v>85</v>
      </c>
    </row>
    <row r="3694" spans="2:8">
      <c r="B3694" s="293">
        <v>40248</v>
      </c>
      <c r="C3694" s="311" t="s">
        <v>6385</v>
      </c>
      <c r="D3694" s="311" t="s">
        <v>4203</v>
      </c>
      <c r="E3694" s="311" t="s">
        <v>6478</v>
      </c>
      <c r="F3694" s="311" t="s">
        <v>4888</v>
      </c>
      <c r="G3694" s="311">
        <v>3207786</v>
      </c>
      <c r="H3694" s="311" t="s">
        <v>85</v>
      </c>
    </row>
    <row r="3695" spans="2:8">
      <c r="B3695" s="293">
        <v>40247</v>
      </c>
      <c r="C3695" s="311" t="s">
        <v>4606</v>
      </c>
      <c r="D3695" s="311" t="s">
        <v>4981</v>
      </c>
      <c r="E3695" s="311" t="s">
        <v>6478</v>
      </c>
      <c r="F3695" s="311" t="s">
        <v>4549</v>
      </c>
      <c r="G3695" s="311">
        <v>7782768</v>
      </c>
      <c r="H3695" s="311" t="s">
        <v>85</v>
      </c>
    </row>
    <row r="3696" spans="2:8">
      <c r="B3696" s="293">
        <v>40246</v>
      </c>
      <c r="C3696" s="311" t="s">
        <v>3099</v>
      </c>
      <c r="D3696" s="311" t="s">
        <v>5013</v>
      </c>
      <c r="E3696" s="311" t="s">
        <v>3014</v>
      </c>
      <c r="F3696" s="311" t="s">
        <v>6479</v>
      </c>
      <c r="G3696" s="311">
        <v>3819248</v>
      </c>
      <c r="H3696" s="311" t="s">
        <v>85</v>
      </c>
    </row>
    <row r="3697" spans="2:8">
      <c r="B3697" s="293">
        <v>40245</v>
      </c>
      <c r="C3697" s="311" t="s">
        <v>6480</v>
      </c>
      <c r="D3697" s="311" t="s">
        <v>6481</v>
      </c>
      <c r="E3697" s="311" t="s">
        <v>6383</v>
      </c>
      <c r="F3697" s="311" t="s">
        <v>3060</v>
      </c>
      <c r="G3697" s="311">
        <v>3869247</v>
      </c>
      <c r="H3697" s="311" t="s">
        <v>85</v>
      </c>
    </row>
    <row r="3698" spans="2:8">
      <c r="B3698" s="293">
        <v>40242</v>
      </c>
      <c r="C3698" s="311" t="s">
        <v>6481</v>
      </c>
      <c r="D3698" s="311" t="s">
        <v>4627</v>
      </c>
      <c r="E3698" s="311" t="s">
        <v>3099</v>
      </c>
      <c r="F3698" s="311" t="s">
        <v>5012</v>
      </c>
      <c r="G3698" s="311">
        <v>4150608</v>
      </c>
      <c r="H3698" s="311" t="s">
        <v>85</v>
      </c>
    </row>
    <row r="3699" spans="2:8">
      <c r="B3699" s="293">
        <v>40241</v>
      </c>
      <c r="C3699" s="311" t="s">
        <v>4995</v>
      </c>
      <c r="D3699" s="311" t="s">
        <v>4876</v>
      </c>
      <c r="E3699" s="311" t="s">
        <v>3091</v>
      </c>
      <c r="F3699" s="311" t="s">
        <v>4864</v>
      </c>
      <c r="G3699" s="311">
        <v>5607044</v>
      </c>
      <c r="H3699" s="311" t="s">
        <v>85</v>
      </c>
    </row>
    <row r="3700" spans="2:8">
      <c r="B3700" s="293">
        <v>40240</v>
      </c>
      <c r="C3700" s="311" t="s">
        <v>4415</v>
      </c>
      <c r="D3700" s="311" t="s">
        <v>2991</v>
      </c>
      <c r="E3700" s="311" t="s">
        <v>4888</v>
      </c>
      <c r="F3700" s="311" t="s">
        <v>4623</v>
      </c>
      <c r="G3700" s="311">
        <v>8025309</v>
      </c>
      <c r="H3700" s="311" t="s">
        <v>85</v>
      </c>
    </row>
    <row r="3701" spans="2:8">
      <c r="B3701" s="293">
        <v>40239</v>
      </c>
      <c r="C3701" s="311" t="s">
        <v>6482</v>
      </c>
      <c r="D3701" s="311" t="s">
        <v>4705</v>
      </c>
      <c r="E3701" s="311" t="s">
        <v>4252</v>
      </c>
      <c r="F3701" s="311" t="s">
        <v>4888</v>
      </c>
      <c r="G3701" s="311">
        <v>2642516</v>
      </c>
      <c r="H3701" s="311" t="s">
        <v>85</v>
      </c>
    </row>
    <row r="3702" spans="2:8">
      <c r="B3702" s="293">
        <v>40235</v>
      </c>
      <c r="C3702" s="311" t="s">
        <v>6385</v>
      </c>
      <c r="D3702" s="311" t="s">
        <v>4895</v>
      </c>
      <c r="E3702" s="311" t="s">
        <v>4549</v>
      </c>
      <c r="F3702" s="311" t="s">
        <v>4200</v>
      </c>
      <c r="G3702" s="311">
        <v>13010078</v>
      </c>
      <c r="H3702" s="311" t="s">
        <v>85</v>
      </c>
    </row>
    <row r="3703" spans="2:8">
      <c r="B3703" s="293">
        <v>40234</v>
      </c>
      <c r="C3703" s="311" t="s">
        <v>4893</v>
      </c>
      <c r="D3703" s="311" t="s">
        <v>4893</v>
      </c>
      <c r="E3703" s="311" t="s">
        <v>3111</v>
      </c>
      <c r="F3703" s="311" t="s">
        <v>3022</v>
      </c>
      <c r="G3703" s="311">
        <v>8163273</v>
      </c>
      <c r="H3703" s="311" t="s">
        <v>85</v>
      </c>
    </row>
    <row r="3704" spans="2:8">
      <c r="B3704" s="293">
        <v>40233</v>
      </c>
      <c r="C3704" s="311" t="s">
        <v>4083</v>
      </c>
      <c r="D3704" s="311" t="s">
        <v>3098</v>
      </c>
      <c r="E3704" s="311" t="s">
        <v>4083</v>
      </c>
      <c r="F3704" s="311" t="s">
        <v>4894</v>
      </c>
      <c r="G3704" s="311">
        <v>6411043</v>
      </c>
      <c r="H3704" s="311" t="s">
        <v>85</v>
      </c>
    </row>
    <row r="3705" spans="2:8">
      <c r="B3705" s="293">
        <v>40232</v>
      </c>
      <c r="C3705" s="311" t="s">
        <v>5005</v>
      </c>
      <c r="D3705" s="311" t="s">
        <v>4604</v>
      </c>
      <c r="E3705" s="311" t="s">
        <v>4204</v>
      </c>
      <c r="F3705" s="311" t="s">
        <v>4983</v>
      </c>
      <c r="G3705" s="311">
        <v>4251614</v>
      </c>
      <c r="H3705" s="311" t="s">
        <v>85</v>
      </c>
    </row>
    <row r="3706" spans="2:8">
      <c r="B3706" s="293">
        <v>40231</v>
      </c>
      <c r="C3706" s="311" t="s">
        <v>4893</v>
      </c>
      <c r="D3706" s="311" t="s">
        <v>4893</v>
      </c>
      <c r="E3706" s="311" t="s">
        <v>5024</v>
      </c>
      <c r="F3706" s="311" t="s">
        <v>4252</v>
      </c>
      <c r="G3706" s="311">
        <v>5054958</v>
      </c>
      <c r="H3706" s="311" t="s">
        <v>85</v>
      </c>
    </row>
    <row r="3707" spans="2:8">
      <c r="B3707" s="293">
        <v>40228</v>
      </c>
      <c r="C3707" s="311" t="s">
        <v>5005</v>
      </c>
      <c r="D3707" s="311" t="s">
        <v>4098</v>
      </c>
      <c r="E3707" s="311" t="s">
        <v>6483</v>
      </c>
      <c r="F3707" s="311" t="s">
        <v>6248</v>
      </c>
      <c r="G3707" s="311">
        <v>5307267</v>
      </c>
      <c r="H3707" s="311" t="s">
        <v>85</v>
      </c>
    </row>
    <row r="3708" spans="2:8">
      <c r="B3708" s="293">
        <v>40227</v>
      </c>
      <c r="C3708" s="311" t="s">
        <v>6248</v>
      </c>
      <c r="D3708" s="311" t="s">
        <v>5009</v>
      </c>
      <c r="E3708" s="311" t="s">
        <v>3135</v>
      </c>
      <c r="F3708" s="311" t="s">
        <v>6484</v>
      </c>
      <c r="G3708" s="311">
        <v>2694157</v>
      </c>
      <c r="H3708" s="311" t="s">
        <v>85</v>
      </c>
    </row>
    <row r="3709" spans="2:8">
      <c r="B3709" s="293">
        <v>40226</v>
      </c>
      <c r="C3709" s="311" t="s">
        <v>4895</v>
      </c>
      <c r="D3709" s="311" t="s">
        <v>3010</v>
      </c>
      <c r="E3709" s="311" t="s">
        <v>5024</v>
      </c>
      <c r="F3709" s="311" t="s">
        <v>6248</v>
      </c>
      <c r="G3709" s="311">
        <v>2331838</v>
      </c>
      <c r="H3709" s="311" t="s">
        <v>85</v>
      </c>
    </row>
    <row r="3710" spans="2:8">
      <c r="B3710" s="293">
        <v>40225</v>
      </c>
      <c r="C3710" s="311" t="s">
        <v>4700</v>
      </c>
      <c r="D3710" s="311" t="s">
        <v>5017</v>
      </c>
      <c r="E3710" s="311" t="s">
        <v>4916</v>
      </c>
      <c r="F3710" s="311" t="s">
        <v>4602</v>
      </c>
      <c r="G3710" s="311">
        <v>1219861</v>
      </c>
      <c r="H3710" s="311" t="s">
        <v>85</v>
      </c>
    </row>
    <row r="3711" spans="2:8">
      <c r="B3711" s="293">
        <v>40224</v>
      </c>
      <c r="C3711" s="311" t="s">
        <v>6384</v>
      </c>
      <c r="D3711" s="311" t="s">
        <v>5007</v>
      </c>
      <c r="E3711" s="311" t="s">
        <v>4536</v>
      </c>
      <c r="F3711" s="311" t="s">
        <v>4092</v>
      </c>
      <c r="G3711" s="311">
        <v>1199950</v>
      </c>
      <c r="H3711" s="311" t="s">
        <v>85</v>
      </c>
    </row>
    <row r="3712" spans="2:8">
      <c r="B3712" s="293">
        <v>40220</v>
      </c>
      <c r="C3712" s="311" t="s">
        <v>3135</v>
      </c>
      <c r="D3712" s="311" t="s">
        <v>6384</v>
      </c>
      <c r="E3712" s="311" t="s">
        <v>5122</v>
      </c>
      <c r="F3712" s="311" t="s">
        <v>4609</v>
      </c>
      <c r="G3712" s="311">
        <v>2019036</v>
      </c>
      <c r="H3712" s="311" t="s">
        <v>85</v>
      </c>
    </row>
    <row r="3713" spans="2:8">
      <c r="B3713" s="293">
        <v>40219</v>
      </c>
      <c r="C3713" s="311" t="s">
        <v>4608</v>
      </c>
      <c r="D3713" s="311" t="s">
        <v>4531</v>
      </c>
      <c r="E3713" s="311" t="s">
        <v>3022</v>
      </c>
      <c r="F3713" s="311" t="s">
        <v>5122</v>
      </c>
      <c r="G3713" s="311">
        <v>2144283</v>
      </c>
      <c r="H3713" s="311" t="s">
        <v>85</v>
      </c>
    </row>
    <row r="3714" spans="2:8">
      <c r="B3714" s="293">
        <v>40218</v>
      </c>
      <c r="C3714" s="311" t="s">
        <v>3014</v>
      </c>
      <c r="D3714" s="311" t="s">
        <v>3099</v>
      </c>
      <c r="E3714" s="311" t="s">
        <v>5005</v>
      </c>
      <c r="F3714" s="311" t="s">
        <v>6384</v>
      </c>
      <c r="G3714" s="311">
        <v>2134167</v>
      </c>
      <c r="H3714" s="311" t="s">
        <v>85</v>
      </c>
    </row>
    <row r="3715" spans="2:8">
      <c r="B3715" s="293">
        <v>40217</v>
      </c>
      <c r="C3715" s="311" t="s">
        <v>4995</v>
      </c>
      <c r="D3715" s="311" t="s">
        <v>4995</v>
      </c>
      <c r="E3715" s="311" t="s">
        <v>4204</v>
      </c>
      <c r="F3715" s="311" t="s">
        <v>3014</v>
      </c>
      <c r="G3715" s="311">
        <v>2837287</v>
      </c>
      <c r="H3715" s="311" t="s">
        <v>85</v>
      </c>
    </row>
    <row r="3716" spans="2:8">
      <c r="B3716" s="293">
        <v>40214</v>
      </c>
      <c r="C3716" s="311" t="s">
        <v>4531</v>
      </c>
      <c r="D3716" s="311" t="s">
        <v>2983</v>
      </c>
      <c r="E3716" s="311" t="s">
        <v>4435</v>
      </c>
      <c r="F3716" s="311" t="s">
        <v>4196</v>
      </c>
      <c r="G3716" s="311">
        <v>3797498</v>
      </c>
      <c r="H3716" s="311" t="s">
        <v>85</v>
      </c>
    </row>
    <row r="3717" spans="2:8">
      <c r="B3717" s="293">
        <v>40213</v>
      </c>
      <c r="C3717" s="311" t="s">
        <v>6459</v>
      </c>
      <c r="D3717" s="311" t="s">
        <v>6459</v>
      </c>
      <c r="E3717" s="311" t="s">
        <v>3055</v>
      </c>
      <c r="F3717" s="311" t="s">
        <v>3062</v>
      </c>
      <c r="G3717" s="311">
        <v>3554996</v>
      </c>
      <c r="H3717" s="311" t="s">
        <v>85</v>
      </c>
    </row>
    <row r="3718" spans="2:8">
      <c r="B3718" s="293">
        <v>40212</v>
      </c>
      <c r="C3718" s="311" t="s">
        <v>4995</v>
      </c>
      <c r="D3718" s="311" t="s">
        <v>4490</v>
      </c>
      <c r="E3718" s="311" t="s">
        <v>4531</v>
      </c>
      <c r="F3718" s="311" t="s">
        <v>6485</v>
      </c>
      <c r="G3718" s="311">
        <v>6115466</v>
      </c>
      <c r="H3718" s="311" t="s">
        <v>85</v>
      </c>
    </row>
    <row r="3719" spans="2:8">
      <c r="B3719" s="293">
        <v>40211</v>
      </c>
      <c r="C3719" s="311" t="s">
        <v>6486</v>
      </c>
      <c r="D3719" s="311" t="s">
        <v>6487</v>
      </c>
      <c r="E3719" s="311" t="s">
        <v>6488</v>
      </c>
      <c r="F3719" s="311" t="s">
        <v>4531</v>
      </c>
      <c r="G3719" s="311">
        <v>5804071</v>
      </c>
      <c r="H3719" s="311" t="s">
        <v>85</v>
      </c>
    </row>
    <row r="3720" spans="2:8">
      <c r="B3720" s="293">
        <v>40210</v>
      </c>
      <c r="C3720" s="311" t="s">
        <v>4477</v>
      </c>
      <c r="D3720" s="311" t="s">
        <v>4477</v>
      </c>
      <c r="E3720" s="311" t="s">
        <v>3040</v>
      </c>
      <c r="F3720" s="311" t="s">
        <v>4722</v>
      </c>
      <c r="G3720" s="311">
        <v>5982205</v>
      </c>
      <c r="H3720" s="311" t="s">
        <v>85</v>
      </c>
    </row>
    <row r="3721" spans="2:8">
      <c r="B3721" s="293">
        <v>40207</v>
      </c>
      <c r="C3721" s="311" t="s">
        <v>4740</v>
      </c>
      <c r="D3721" s="311" t="s">
        <v>6489</v>
      </c>
      <c r="E3721" s="311" t="s">
        <v>3074</v>
      </c>
      <c r="F3721" s="311" t="s">
        <v>4488</v>
      </c>
      <c r="G3721" s="311">
        <v>7045766</v>
      </c>
      <c r="H3721" s="311" t="s">
        <v>85</v>
      </c>
    </row>
    <row r="3722" spans="2:8">
      <c r="B3722" s="293">
        <v>40206</v>
      </c>
      <c r="C3722" s="311" t="s">
        <v>4747</v>
      </c>
      <c r="D3722" s="311" t="s">
        <v>4668</v>
      </c>
      <c r="E3722" s="311" t="s">
        <v>4737</v>
      </c>
      <c r="F3722" s="311" t="s">
        <v>4496</v>
      </c>
      <c r="G3722" s="311">
        <v>10990456</v>
      </c>
      <c r="H3722" s="311" t="s">
        <v>85</v>
      </c>
    </row>
    <row r="3723" spans="2:8">
      <c r="B3723" s="293">
        <v>40205</v>
      </c>
      <c r="C3723" s="311" t="s">
        <v>4665</v>
      </c>
      <c r="D3723" s="311" t="s">
        <v>6490</v>
      </c>
      <c r="E3723" s="311" t="s">
        <v>6491</v>
      </c>
      <c r="F3723" s="311" t="s">
        <v>4509</v>
      </c>
      <c r="G3723" s="311">
        <v>7334034</v>
      </c>
      <c r="H3723" s="311" t="s">
        <v>85</v>
      </c>
    </row>
    <row r="3724" spans="2:8">
      <c r="B3724" s="293">
        <v>40203</v>
      </c>
      <c r="C3724" s="311" t="s">
        <v>4665</v>
      </c>
      <c r="D3724" s="311" t="s">
        <v>6492</v>
      </c>
      <c r="E3724" s="311" t="s">
        <v>6493</v>
      </c>
      <c r="F3724" s="311" t="s">
        <v>6494</v>
      </c>
      <c r="G3724" s="311">
        <v>2694200</v>
      </c>
      <c r="H3724" s="311" t="s">
        <v>85</v>
      </c>
    </row>
    <row r="3725" spans="2:8">
      <c r="B3725" s="293">
        <v>40200</v>
      </c>
      <c r="C3725" s="311" t="s">
        <v>6495</v>
      </c>
      <c r="D3725" s="311" t="s">
        <v>6424</v>
      </c>
      <c r="E3725" s="311" t="s">
        <v>6415</v>
      </c>
      <c r="F3725" s="311" t="s">
        <v>4498</v>
      </c>
      <c r="G3725" s="311">
        <v>6955587</v>
      </c>
      <c r="H3725" s="311" t="s">
        <v>85</v>
      </c>
    </row>
    <row r="3726" spans="2:8">
      <c r="B3726" s="293">
        <v>40199</v>
      </c>
      <c r="C3726" s="311" t="s">
        <v>6496</v>
      </c>
      <c r="D3726" s="311" t="s">
        <v>6497</v>
      </c>
      <c r="E3726" s="311" t="s">
        <v>6498</v>
      </c>
      <c r="F3726" s="311" t="s">
        <v>4501</v>
      </c>
      <c r="G3726" s="311">
        <v>5615904</v>
      </c>
      <c r="H3726" s="311" t="s">
        <v>85</v>
      </c>
    </row>
    <row r="3727" spans="2:8">
      <c r="B3727" s="293">
        <v>40198</v>
      </c>
      <c r="C3727" s="311" t="s">
        <v>6499</v>
      </c>
      <c r="D3727" s="311" t="s">
        <v>6500</v>
      </c>
      <c r="E3727" s="311" t="s">
        <v>6501</v>
      </c>
      <c r="F3727" s="311" t="s">
        <v>2796</v>
      </c>
      <c r="G3727" s="311">
        <v>6302983</v>
      </c>
      <c r="H3727" s="311" t="s">
        <v>85</v>
      </c>
    </row>
    <row r="3728" spans="2:8">
      <c r="B3728" s="293">
        <v>40197</v>
      </c>
      <c r="C3728" s="311" t="s">
        <v>6502</v>
      </c>
      <c r="D3728" s="311" t="s">
        <v>6503</v>
      </c>
      <c r="E3728" s="311" t="s">
        <v>6504</v>
      </c>
      <c r="F3728" s="311" t="s">
        <v>6505</v>
      </c>
      <c r="G3728" s="311">
        <v>3848296</v>
      </c>
      <c r="H3728" s="311" t="s">
        <v>85</v>
      </c>
    </row>
    <row r="3729" spans="2:8">
      <c r="B3729" s="293">
        <v>40196</v>
      </c>
      <c r="C3729" s="311" t="s">
        <v>6502</v>
      </c>
      <c r="D3729" s="311" t="s">
        <v>2789</v>
      </c>
      <c r="E3729" s="311" t="s">
        <v>6506</v>
      </c>
      <c r="F3729" s="311" t="s">
        <v>6507</v>
      </c>
      <c r="G3729" s="311">
        <v>2488917</v>
      </c>
      <c r="H3729" s="311" t="s">
        <v>85</v>
      </c>
    </row>
    <row r="3730" spans="2:8">
      <c r="B3730" s="293">
        <v>40193</v>
      </c>
      <c r="C3730" s="311" t="s">
        <v>6508</v>
      </c>
      <c r="D3730" s="311" t="s">
        <v>6508</v>
      </c>
      <c r="E3730" s="311" t="s">
        <v>2806</v>
      </c>
      <c r="F3730" s="311" t="s">
        <v>6502</v>
      </c>
      <c r="G3730" s="311">
        <v>3700988</v>
      </c>
      <c r="H3730" s="311" t="s">
        <v>85</v>
      </c>
    </row>
    <row r="3731" spans="2:8">
      <c r="B3731" s="293">
        <v>40192</v>
      </c>
      <c r="C3731" s="311" t="s">
        <v>6496</v>
      </c>
      <c r="D3731" s="311" t="s">
        <v>6509</v>
      </c>
      <c r="E3731" s="311" t="s">
        <v>6496</v>
      </c>
      <c r="F3731" s="311" t="s">
        <v>2806</v>
      </c>
      <c r="G3731" s="311">
        <v>3604338</v>
      </c>
      <c r="H3731" s="311" t="s">
        <v>85</v>
      </c>
    </row>
    <row r="3732" spans="2:8">
      <c r="B3732" s="293">
        <v>40191</v>
      </c>
      <c r="C3732" s="311" t="s">
        <v>6510</v>
      </c>
      <c r="D3732" s="311" t="s">
        <v>2852</v>
      </c>
      <c r="E3732" s="311" t="s">
        <v>6504</v>
      </c>
      <c r="F3732" s="311" t="s">
        <v>2796</v>
      </c>
      <c r="G3732" s="311">
        <v>5045623</v>
      </c>
      <c r="H3732" s="311" t="s">
        <v>85</v>
      </c>
    </row>
    <row r="3733" spans="2:8">
      <c r="B3733" s="293">
        <v>40190</v>
      </c>
      <c r="C3733" s="311" t="s">
        <v>6511</v>
      </c>
      <c r="D3733" s="311" t="s">
        <v>6512</v>
      </c>
      <c r="E3733" s="311" t="s">
        <v>6513</v>
      </c>
      <c r="F3733" s="311" t="s">
        <v>2796</v>
      </c>
      <c r="G3733" s="311">
        <v>3794679</v>
      </c>
      <c r="H3733" s="311" t="s">
        <v>85</v>
      </c>
    </row>
    <row r="3734" spans="2:8">
      <c r="B3734" s="293">
        <v>40189</v>
      </c>
      <c r="C3734" s="311" t="s">
        <v>6514</v>
      </c>
      <c r="D3734" s="311" t="s">
        <v>6515</v>
      </c>
      <c r="E3734" s="311" t="s">
        <v>2966</v>
      </c>
      <c r="F3734" s="311" t="s">
        <v>6516</v>
      </c>
      <c r="G3734" s="311">
        <v>3774640</v>
      </c>
      <c r="H3734" s="311" t="s">
        <v>85</v>
      </c>
    </row>
    <row r="3735" spans="2:8">
      <c r="B3735" s="293">
        <v>40186</v>
      </c>
      <c r="C3735" s="311" t="s">
        <v>6517</v>
      </c>
      <c r="D3735" s="311" t="s">
        <v>2841</v>
      </c>
      <c r="E3735" s="311" t="s">
        <v>6518</v>
      </c>
      <c r="F3735" s="311" t="s">
        <v>6519</v>
      </c>
      <c r="G3735" s="311">
        <v>7441676</v>
      </c>
      <c r="H3735" s="311" t="s">
        <v>85</v>
      </c>
    </row>
    <row r="3736" spans="2:8">
      <c r="B3736" s="293">
        <v>40185</v>
      </c>
      <c r="C3736" s="311" t="s">
        <v>6517</v>
      </c>
      <c r="D3736" s="311" t="s">
        <v>6517</v>
      </c>
      <c r="E3736" s="311" t="s">
        <v>4806</v>
      </c>
      <c r="F3736" s="311" t="s">
        <v>6520</v>
      </c>
      <c r="G3736" s="311">
        <v>6505911</v>
      </c>
      <c r="H3736" s="311" t="s">
        <v>85</v>
      </c>
    </row>
    <row r="3737" spans="2:8">
      <c r="B3737" s="293">
        <v>40184</v>
      </c>
      <c r="C3737" s="311" t="s">
        <v>6521</v>
      </c>
      <c r="D3737" s="311" t="s">
        <v>2967</v>
      </c>
      <c r="E3737" s="311" t="s">
        <v>2968</v>
      </c>
      <c r="F3737" s="311" t="s">
        <v>6522</v>
      </c>
      <c r="G3737" s="311">
        <v>8325996</v>
      </c>
      <c r="H3737" s="311" t="s">
        <v>85</v>
      </c>
    </row>
    <row r="3738" spans="2:8">
      <c r="B3738" s="293">
        <v>40183</v>
      </c>
      <c r="C3738" s="311" t="s">
        <v>6523</v>
      </c>
      <c r="D3738" s="311" t="s">
        <v>6524</v>
      </c>
      <c r="E3738" s="311" t="s">
        <v>6525</v>
      </c>
      <c r="F3738" s="311" t="s">
        <v>6526</v>
      </c>
      <c r="G3738" s="311">
        <v>8199537</v>
      </c>
      <c r="H3738" s="311" t="s">
        <v>85</v>
      </c>
    </row>
    <row r="3739" spans="2:8">
      <c r="B3739" s="293">
        <v>40182</v>
      </c>
      <c r="C3739" s="311" t="s">
        <v>6527</v>
      </c>
      <c r="D3739" s="311" t="s">
        <v>6528</v>
      </c>
      <c r="E3739" s="311" t="s">
        <v>6506</v>
      </c>
      <c r="F3739" s="311" t="s">
        <v>6529</v>
      </c>
      <c r="G3739" s="311">
        <v>6309685</v>
      </c>
      <c r="H3739" s="311" t="s">
        <v>85</v>
      </c>
    </row>
    <row r="3740" spans="2:8">
      <c r="B3740" s="293">
        <v>40178</v>
      </c>
      <c r="C3740" s="311" t="s">
        <v>6530</v>
      </c>
      <c r="D3740" s="311" t="s">
        <v>6531</v>
      </c>
      <c r="E3740" s="311" t="s">
        <v>6503</v>
      </c>
      <c r="F3740" s="311" t="s">
        <v>2856</v>
      </c>
      <c r="G3740" s="311">
        <v>16574406</v>
      </c>
      <c r="H3740" s="311" t="s">
        <v>85</v>
      </c>
    </row>
    <row r="3741" spans="2:8">
      <c r="B3741" s="293">
        <v>40177</v>
      </c>
      <c r="C3741" s="311" t="s">
        <v>6532</v>
      </c>
      <c r="D3741" s="311" t="s">
        <v>6533</v>
      </c>
      <c r="E3741" s="311" t="s">
        <v>6534</v>
      </c>
      <c r="F3741" s="311" t="s">
        <v>6516</v>
      </c>
      <c r="G3741" s="311">
        <v>3223506</v>
      </c>
      <c r="H3741" s="311" t="s">
        <v>85</v>
      </c>
    </row>
    <row r="3742" spans="2:8">
      <c r="B3742" s="293">
        <v>40176</v>
      </c>
      <c r="C3742" s="311" t="s">
        <v>6508</v>
      </c>
      <c r="D3742" s="311" t="s">
        <v>6535</v>
      </c>
      <c r="E3742" s="311" t="s">
        <v>2806</v>
      </c>
      <c r="F3742" s="311" t="s">
        <v>2849</v>
      </c>
      <c r="G3742" s="311">
        <v>5377854</v>
      </c>
      <c r="H3742" s="311" t="s">
        <v>85</v>
      </c>
    </row>
    <row r="3743" spans="2:8">
      <c r="B3743" s="293">
        <v>40171</v>
      </c>
      <c r="C3743" s="311" t="s">
        <v>6536</v>
      </c>
      <c r="D3743" s="311" t="s">
        <v>6500</v>
      </c>
      <c r="E3743" s="311" t="s">
        <v>4806</v>
      </c>
      <c r="F3743" s="311" t="s">
        <v>6537</v>
      </c>
      <c r="G3743" s="311">
        <v>7210744</v>
      </c>
      <c r="H3743" s="311" t="s">
        <v>85</v>
      </c>
    </row>
    <row r="3744" spans="2:8">
      <c r="B3744" s="293">
        <v>40170</v>
      </c>
      <c r="C3744" s="311" t="s">
        <v>6538</v>
      </c>
      <c r="D3744" s="311" t="s">
        <v>2794</v>
      </c>
      <c r="E3744" s="311" t="s">
        <v>4508</v>
      </c>
      <c r="F3744" s="311" t="s">
        <v>6517</v>
      </c>
      <c r="G3744" s="311">
        <v>18189046</v>
      </c>
      <c r="H3744" s="311" t="s">
        <v>85</v>
      </c>
    </row>
    <row r="3745" spans="2:8">
      <c r="B3745" s="293">
        <v>40169</v>
      </c>
      <c r="C3745" s="311" t="s">
        <v>4675</v>
      </c>
      <c r="D3745" s="311" t="s">
        <v>4901</v>
      </c>
      <c r="E3745" s="311" t="s">
        <v>2989</v>
      </c>
      <c r="F3745" s="311" t="s">
        <v>4682</v>
      </c>
      <c r="G3745" s="311">
        <v>4743726</v>
      </c>
      <c r="H3745" s="311" t="s">
        <v>85</v>
      </c>
    </row>
    <row r="3746" spans="2:8">
      <c r="B3746" s="293">
        <v>40168</v>
      </c>
      <c r="C3746" s="311" t="s">
        <v>4995</v>
      </c>
      <c r="D3746" s="311" t="s">
        <v>6539</v>
      </c>
      <c r="E3746" s="311" t="s">
        <v>5003</v>
      </c>
      <c r="F3746" s="311" t="s">
        <v>3086</v>
      </c>
      <c r="G3746" s="311">
        <v>3296214</v>
      </c>
      <c r="H3746" s="311" t="s">
        <v>85</v>
      </c>
    </row>
    <row r="3747" spans="2:8">
      <c r="B3747" s="293">
        <v>40165</v>
      </c>
      <c r="C3747" s="311" t="s">
        <v>4995</v>
      </c>
      <c r="D3747" s="311" t="s">
        <v>3086</v>
      </c>
      <c r="E3747" s="311" t="s">
        <v>3007</v>
      </c>
      <c r="F3747" s="311" t="s">
        <v>4623</v>
      </c>
      <c r="G3747" s="311">
        <v>2019936</v>
      </c>
      <c r="H3747" s="311" t="s">
        <v>85</v>
      </c>
    </row>
    <row r="3748" spans="2:8">
      <c r="B3748" s="293">
        <v>40164</v>
      </c>
      <c r="C3748" s="311" t="s">
        <v>3002</v>
      </c>
      <c r="D3748" s="311" t="s">
        <v>6540</v>
      </c>
      <c r="E3748" s="311" t="s">
        <v>4611</v>
      </c>
      <c r="F3748" s="311" t="s">
        <v>3062</v>
      </c>
      <c r="G3748" s="311">
        <v>2735572</v>
      </c>
      <c r="H3748" s="311" t="s">
        <v>85</v>
      </c>
    </row>
    <row r="3749" spans="2:8">
      <c r="B3749" s="293">
        <v>40163</v>
      </c>
      <c r="C3749" s="311" t="s">
        <v>2989</v>
      </c>
      <c r="D3749" s="311" t="s">
        <v>6541</v>
      </c>
      <c r="E3749" s="311" t="s">
        <v>4454</v>
      </c>
      <c r="F3749" s="311" t="s">
        <v>4524</v>
      </c>
      <c r="G3749" s="311">
        <v>1921234</v>
      </c>
      <c r="H3749" s="311" t="s">
        <v>85</v>
      </c>
    </row>
    <row r="3750" spans="2:8">
      <c r="B3750" s="293">
        <v>40162</v>
      </c>
      <c r="C3750" s="311" t="s">
        <v>4464</v>
      </c>
      <c r="D3750" s="311" t="s">
        <v>4464</v>
      </c>
      <c r="E3750" s="311" t="s">
        <v>4623</v>
      </c>
      <c r="F3750" s="311" t="s">
        <v>4876</v>
      </c>
      <c r="G3750" s="311">
        <v>2192774</v>
      </c>
      <c r="H3750" s="311" t="s">
        <v>85</v>
      </c>
    </row>
    <row r="3751" spans="2:8">
      <c r="B3751" s="293">
        <v>40161</v>
      </c>
      <c r="C3751" s="311" t="s">
        <v>4264</v>
      </c>
      <c r="D3751" s="311" t="s">
        <v>4721</v>
      </c>
      <c r="E3751" s="311" t="s">
        <v>3002</v>
      </c>
      <c r="F3751" s="311" t="s">
        <v>4995</v>
      </c>
      <c r="G3751" s="311">
        <v>2452441</v>
      </c>
      <c r="H3751" s="311" t="s">
        <v>85</v>
      </c>
    </row>
    <row r="3752" spans="2:8">
      <c r="B3752" s="293">
        <v>40158</v>
      </c>
      <c r="C3752" s="311" t="s">
        <v>6540</v>
      </c>
      <c r="D3752" s="311" t="s">
        <v>6458</v>
      </c>
      <c r="E3752" s="311" t="s">
        <v>4447</v>
      </c>
      <c r="F3752" s="311" t="s">
        <v>3052</v>
      </c>
      <c r="G3752" s="311">
        <v>2451176</v>
      </c>
      <c r="H3752" s="311" t="s">
        <v>85</v>
      </c>
    </row>
    <row r="3753" spans="2:8">
      <c r="B3753" s="293">
        <v>40157</v>
      </c>
      <c r="C3753" s="311" t="s">
        <v>3062</v>
      </c>
      <c r="D3753" s="311" t="s">
        <v>2987</v>
      </c>
      <c r="E3753" s="311" t="s">
        <v>4618</v>
      </c>
      <c r="F3753" s="311" t="s">
        <v>4995</v>
      </c>
      <c r="G3753" s="311">
        <v>2437953</v>
      </c>
      <c r="H3753" s="311" t="s">
        <v>85</v>
      </c>
    </row>
    <row r="3754" spans="2:8">
      <c r="B3754" s="293">
        <v>40156</v>
      </c>
      <c r="C3754" s="311" t="s">
        <v>2991</v>
      </c>
      <c r="D3754" s="311" t="s">
        <v>3092</v>
      </c>
      <c r="E3754" s="311" t="s">
        <v>4164</v>
      </c>
      <c r="F3754" s="311" t="s">
        <v>3096</v>
      </c>
      <c r="G3754" s="311">
        <v>2992323</v>
      </c>
      <c r="H3754" s="311" t="s">
        <v>85</v>
      </c>
    </row>
    <row r="3755" spans="2:8">
      <c r="B3755" s="293">
        <v>40155</v>
      </c>
      <c r="C3755" s="311" t="s">
        <v>3093</v>
      </c>
      <c r="D3755" s="311" t="s">
        <v>4490</v>
      </c>
      <c r="E3755" s="311" t="s">
        <v>6542</v>
      </c>
      <c r="F3755" s="311" t="s">
        <v>4228</v>
      </c>
      <c r="G3755" s="311">
        <v>3285562</v>
      </c>
      <c r="H3755" s="311" t="s">
        <v>85</v>
      </c>
    </row>
    <row r="3756" spans="2:8">
      <c r="B3756" s="293">
        <v>40154</v>
      </c>
      <c r="C3756" s="311" t="s">
        <v>4186</v>
      </c>
      <c r="D3756" s="311" t="s">
        <v>4464</v>
      </c>
      <c r="E3756" s="311" t="s">
        <v>4216</v>
      </c>
      <c r="F3756" s="311" t="s">
        <v>3093</v>
      </c>
      <c r="G3756" s="311">
        <v>3912454</v>
      </c>
      <c r="H3756" s="311" t="s">
        <v>85</v>
      </c>
    </row>
    <row r="3757" spans="2:8">
      <c r="B3757" s="293">
        <v>40151</v>
      </c>
      <c r="C3757" s="311" t="s">
        <v>6540</v>
      </c>
      <c r="D3757" s="311" t="s">
        <v>4474</v>
      </c>
      <c r="E3757" s="311" t="s">
        <v>4524</v>
      </c>
      <c r="F3757" s="311" t="s">
        <v>6485</v>
      </c>
      <c r="G3757" s="311">
        <v>1889344</v>
      </c>
      <c r="H3757" s="311" t="s">
        <v>85</v>
      </c>
    </row>
    <row r="3758" spans="2:8">
      <c r="B3758" s="293">
        <v>40150</v>
      </c>
      <c r="C3758" s="311" t="s">
        <v>3052</v>
      </c>
      <c r="D3758" s="311" t="s">
        <v>4464</v>
      </c>
      <c r="E3758" s="311" t="s">
        <v>4186</v>
      </c>
      <c r="F3758" s="311" t="s">
        <v>5015</v>
      </c>
      <c r="G3758" s="311">
        <v>2486355</v>
      </c>
      <c r="H3758" s="311" t="s">
        <v>85</v>
      </c>
    </row>
    <row r="3759" spans="2:8">
      <c r="B3759" s="293">
        <v>40149</v>
      </c>
      <c r="C3759" s="311" t="s">
        <v>3040</v>
      </c>
      <c r="D3759" s="311" t="s">
        <v>6543</v>
      </c>
      <c r="E3759" s="311" t="s">
        <v>3043</v>
      </c>
      <c r="F3759" s="311" t="s">
        <v>6544</v>
      </c>
      <c r="G3759" s="311">
        <v>2313007</v>
      </c>
      <c r="H3759" s="311" t="s">
        <v>85</v>
      </c>
    </row>
    <row r="3760" spans="2:8">
      <c r="B3760" s="293">
        <v>40148</v>
      </c>
      <c r="C3760" s="311" t="s">
        <v>4636</v>
      </c>
      <c r="D3760" s="311" t="s">
        <v>3069</v>
      </c>
      <c r="E3760" s="311" t="s">
        <v>3052</v>
      </c>
      <c r="F3760" s="311" t="s">
        <v>4616</v>
      </c>
      <c r="G3760" s="311">
        <v>2563747</v>
      </c>
      <c r="H3760" s="311" t="s">
        <v>85</v>
      </c>
    </row>
    <row r="3761" spans="2:8">
      <c r="B3761" s="293">
        <v>40147</v>
      </c>
      <c r="C3761" s="311" t="s">
        <v>6539</v>
      </c>
      <c r="D3761" s="311" t="s">
        <v>4220</v>
      </c>
      <c r="E3761" s="311" t="s">
        <v>4627</v>
      </c>
      <c r="F3761" s="311" t="s">
        <v>4228</v>
      </c>
      <c r="G3761" s="311">
        <v>4317116</v>
      </c>
      <c r="H3761" s="311" t="s">
        <v>85</v>
      </c>
    </row>
    <row r="3762" spans="2:8">
      <c r="B3762" s="293">
        <v>40144</v>
      </c>
      <c r="C3762" s="311" t="s">
        <v>4464</v>
      </c>
      <c r="D3762" s="311" t="s">
        <v>4184</v>
      </c>
      <c r="E3762" s="311" t="s">
        <v>5003</v>
      </c>
      <c r="F3762" s="311" t="s">
        <v>5010</v>
      </c>
      <c r="G3762" s="311">
        <v>6880566</v>
      </c>
      <c r="H3762" s="311" t="s">
        <v>85</v>
      </c>
    </row>
    <row r="3763" spans="2:8">
      <c r="B3763" s="293">
        <v>40143</v>
      </c>
      <c r="C3763" s="311" t="s">
        <v>4890</v>
      </c>
      <c r="D3763" s="311" t="s">
        <v>4479</v>
      </c>
      <c r="E3763" s="311" t="s">
        <v>6540</v>
      </c>
      <c r="F3763" s="311" t="s">
        <v>4879</v>
      </c>
      <c r="G3763" s="311">
        <v>7724702</v>
      </c>
      <c r="H3763" s="311" t="s">
        <v>85</v>
      </c>
    </row>
    <row r="3764" spans="2:8">
      <c r="B3764" s="293">
        <v>40142</v>
      </c>
      <c r="C3764" s="311" t="s">
        <v>4509</v>
      </c>
      <c r="D3764" s="311" t="s">
        <v>4789</v>
      </c>
      <c r="E3764" s="311" t="s">
        <v>4785</v>
      </c>
      <c r="F3764" s="311" t="s">
        <v>4823</v>
      </c>
      <c r="G3764" s="311">
        <v>1816354</v>
      </c>
      <c r="H3764" s="311" t="s">
        <v>85</v>
      </c>
    </row>
    <row r="3765" spans="2:8">
      <c r="B3765" s="293">
        <v>40141</v>
      </c>
      <c r="C3765" s="311" t="s">
        <v>4823</v>
      </c>
      <c r="D3765" s="311" t="s">
        <v>4789</v>
      </c>
      <c r="E3765" s="311" t="s">
        <v>4148</v>
      </c>
      <c r="F3765" s="311" t="s">
        <v>6545</v>
      </c>
      <c r="G3765" s="311">
        <v>3790764</v>
      </c>
      <c r="H3765" s="311" t="s">
        <v>85</v>
      </c>
    </row>
    <row r="3766" spans="2:8">
      <c r="B3766" s="293">
        <v>40140</v>
      </c>
      <c r="C3766" s="311" t="s">
        <v>4508</v>
      </c>
      <c r="D3766" s="311" t="s">
        <v>6546</v>
      </c>
      <c r="E3766" s="311" t="s">
        <v>4488</v>
      </c>
      <c r="F3766" s="311" t="s">
        <v>4653</v>
      </c>
      <c r="G3766" s="311">
        <v>2045061</v>
      </c>
      <c r="H3766" s="311" t="s">
        <v>85</v>
      </c>
    </row>
    <row r="3767" spans="2:8">
      <c r="B3767" s="293">
        <v>40137</v>
      </c>
      <c r="C3767" s="311" t="s">
        <v>4220</v>
      </c>
      <c r="D3767" s="311" t="s">
        <v>4736</v>
      </c>
      <c r="E3767" s="311" t="s">
        <v>4220</v>
      </c>
      <c r="F3767" s="311" t="s">
        <v>4472</v>
      </c>
      <c r="G3767" s="311">
        <v>3410181</v>
      </c>
      <c r="H3767" s="311" t="s">
        <v>85</v>
      </c>
    </row>
    <row r="3768" spans="2:8">
      <c r="B3768" s="293">
        <v>40136</v>
      </c>
      <c r="C3768" s="311" t="s">
        <v>4685</v>
      </c>
      <c r="D3768" s="311" t="s">
        <v>4522</v>
      </c>
      <c r="E3768" s="311" t="s">
        <v>4890</v>
      </c>
      <c r="F3768" s="311" t="s">
        <v>4896</v>
      </c>
      <c r="G3768" s="311">
        <v>2930652</v>
      </c>
      <c r="H3768" s="311" t="s">
        <v>85</v>
      </c>
    </row>
    <row r="3769" spans="2:8">
      <c r="B3769" s="293">
        <v>40135</v>
      </c>
      <c r="C3769" s="311" t="s">
        <v>4473</v>
      </c>
      <c r="D3769" s="311" t="s">
        <v>6547</v>
      </c>
      <c r="E3769" s="311" t="s">
        <v>4896</v>
      </c>
      <c r="F3769" s="311" t="s">
        <v>6491</v>
      </c>
      <c r="G3769" s="311">
        <v>1262192</v>
      </c>
      <c r="H3769" s="311" t="s">
        <v>85</v>
      </c>
    </row>
    <row r="3770" spans="2:8">
      <c r="B3770" s="293">
        <v>40134</v>
      </c>
      <c r="C3770" s="311" t="s">
        <v>4653</v>
      </c>
      <c r="D3770" s="311" t="s">
        <v>4653</v>
      </c>
      <c r="E3770" s="311" t="s">
        <v>4676</v>
      </c>
      <c r="F3770" s="311" t="s">
        <v>4473</v>
      </c>
      <c r="G3770" s="311">
        <v>1769948</v>
      </c>
      <c r="H3770" s="311" t="s">
        <v>85</v>
      </c>
    </row>
    <row r="3771" spans="2:8">
      <c r="B3771" s="293">
        <v>40133</v>
      </c>
      <c r="C3771" s="311" t="s">
        <v>6548</v>
      </c>
      <c r="D3771" s="311" t="s">
        <v>6548</v>
      </c>
      <c r="E3771" s="311" t="s">
        <v>6549</v>
      </c>
      <c r="F3771" s="311" t="s">
        <v>6550</v>
      </c>
      <c r="G3771" s="311">
        <v>1830950</v>
      </c>
      <c r="H3771" s="311" t="s">
        <v>85</v>
      </c>
    </row>
    <row r="3772" spans="2:8">
      <c r="B3772" s="293">
        <v>40130</v>
      </c>
      <c r="C3772" s="311" t="s">
        <v>4731</v>
      </c>
      <c r="D3772" s="311" t="s">
        <v>6551</v>
      </c>
      <c r="E3772" s="311" t="s">
        <v>4645</v>
      </c>
      <c r="F3772" s="311" t="s">
        <v>4731</v>
      </c>
      <c r="G3772" s="311">
        <v>4087335</v>
      </c>
      <c r="H3772" s="311" t="s">
        <v>85</v>
      </c>
    </row>
    <row r="3773" spans="2:8">
      <c r="B3773" s="293">
        <v>40129</v>
      </c>
      <c r="C3773" s="311" t="s">
        <v>4736</v>
      </c>
      <c r="D3773" s="311" t="s">
        <v>6552</v>
      </c>
      <c r="E3773" s="311" t="s">
        <v>4148</v>
      </c>
      <c r="F3773" s="311" t="s">
        <v>4785</v>
      </c>
      <c r="G3773" s="311">
        <v>1927113</v>
      </c>
      <c r="H3773" s="311" t="s">
        <v>85</v>
      </c>
    </row>
    <row r="3774" spans="2:8">
      <c r="B3774" s="293">
        <v>40128</v>
      </c>
      <c r="C3774" s="311" t="s">
        <v>6459</v>
      </c>
      <c r="D3774" s="311" t="s">
        <v>6489</v>
      </c>
      <c r="E3774" s="311" t="s">
        <v>4721</v>
      </c>
      <c r="F3774" s="311" t="s">
        <v>4473</v>
      </c>
      <c r="G3774" s="311">
        <v>2497629</v>
      </c>
      <c r="H3774" s="311" t="s">
        <v>85</v>
      </c>
    </row>
    <row r="3775" spans="2:8">
      <c r="B3775" s="293">
        <v>40127</v>
      </c>
      <c r="C3775" s="311" t="s">
        <v>4184</v>
      </c>
      <c r="D3775" s="311" t="s">
        <v>6549</v>
      </c>
      <c r="E3775" s="311" t="s">
        <v>3074</v>
      </c>
      <c r="F3775" s="311" t="s">
        <v>3069</v>
      </c>
      <c r="G3775" s="311">
        <v>3753304</v>
      </c>
      <c r="H3775" s="311" t="s">
        <v>85</v>
      </c>
    </row>
    <row r="3776" spans="2:8">
      <c r="B3776" s="293">
        <v>40126</v>
      </c>
      <c r="C3776" s="311" t="s">
        <v>4464</v>
      </c>
      <c r="D3776" s="311" t="s">
        <v>4890</v>
      </c>
      <c r="E3776" s="311" t="s">
        <v>4264</v>
      </c>
      <c r="F3776" s="311" t="s">
        <v>6457</v>
      </c>
      <c r="G3776" s="311">
        <v>1580766</v>
      </c>
      <c r="H3776" s="311" t="s">
        <v>85</v>
      </c>
    </row>
    <row r="3777" spans="2:8">
      <c r="B3777" s="293">
        <v>40123</v>
      </c>
      <c r="C3777" s="311" t="s">
        <v>4636</v>
      </c>
      <c r="D3777" s="311" t="s">
        <v>4480</v>
      </c>
      <c r="E3777" s="311" t="s">
        <v>4186</v>
      </c>
      <c r="F3777" s="311" t="s">
        <v>6463</v>
      </c>
      <c r="G3777" s="311">
        <v>3094777</v>
      </c>
      <c r="H3777" s="311" t="s">
        <v>85</v>
      </c>
    </row>
    <row r="3778" spans="2:8">
      <c r="B3778" s="293">
        <v>40122</v>
      </c>
      <c r="C3778" s="311" t="s">
        <v>6457</v>
      </c>
      <c r="D3778" s="311" t="s">
        <v>3070</v>
      </c>
      <c r="E3778" s="311" t="s">
        <v>4445</v>
      </c>
      <c r="F3778" s="311" t="s">
        <v>4721</v>
      </c>
      <c r="G3778" s="311">
        <v>3509853</v>
      </c>
      <c r="H3778" s="311" t="s">
        <v>85</v>
      </c>
    </row>
    <row r="3779" spans="2:8">
      <c r="B3779" s="293">
        <v>40121</v>
      </c>
      <c r="C3779" s="311" t="s">
        <v>4531</v>
      </c>
      <c r="D3779" s="311" t="s">
        <v>4175</v>
      </c>
      <c r="E3779" s="311" t="s">
        <v>6553</v>
      </c>
      <c r="F3779" s="311" t="s">
        <v>6543</v>
      </c>
      <c r="G3779" s="311">
        <v>4394593</v>
      </c>
      <c r="H3779" s="311" t="s">
        <v>85</v>
      </c>
    </row>
    <row r="3780" spans="2:8">
      <c r="B3780" s="293">
        <v>40120</v>
      </c>
      <c r="C3780" s="311" t="s">
        <v>6554</v>
      </c>
      <c r="D3780" s="311" t="s">
        <v>4676</v>
      </c>
      <c r="E3780" s="311" t="s">
        <v>4435</v>
      </c>
      <c r="F3780" s="311" t="s">
        <v>4976</v>
      </c>
      <c r="G3780" s="311">
        <v>4723476</v>
      </c>
      <c r="H3780" s="311" t="s">
        <v>85</v>
      </c>
    </row>
    <row r="3781" spans="2:8">
      <c r="B3781" s="293">
        <v>40116</v>
      </c>
      <c r="C3781" s="311" t="s">
        <v>5006</v>
      </c>
      <c r="D3781" s="311" t="s">
        <v>4171</v>
      </c>
      <c r="E3781" s="311" t="s">
        <v>2989</v>
      </c>
      <c r="F3781" s="311" t="s">
        <v>4728</v>
      </c>
      <c r="G3781" s="311">
        <v>4257156</v>
      </c>
      <c r="H3781" s="311" t="s">
        <v>85</v>
      </c>
    </row>
    <row r="3782" spans="2:8">
      <c r="B3782" s="293">
        <v>40115</v>
      </c>
      <c r="C3782" s="311" t="s">
        <v>6487</v>
      </c>
      <c r="D3782" s="311" t="s">
        <v>6487</v>
      </c>
      <c r="E3782" s="311" t="s">
        <v>5013</v>
      </c>
      <c r="F3782" s="311" t="s">
        <v>2991</v>
      </c>
      <c r="G3782" s="311">
        <v>8458646</v>
      </c>
      <c r="H3782" s="311" t="s">
        <v>85</v>
      </c>
    </row>
    <row r="3783" spans="2:8">
      <c r="B3783" s="293">
        <v>40114</v>
      </c>
      <c r="C3783" s="311" t="s">
        <v>4825</v>
      </c>
      <c r="D3783" s="311" t="s">
        <v>6555</v>
      </c>
      <c r="E3783" s="311" t="s">
        <v>4910</v>
      </c>
      <c r="F3783" s="311" t="s">
        <v>4896</v>
      </c>
      <c r="G3783" s="311">
        <v>3431767</v>
      </c>
      <c r="H3783" s="311" t="s">
        <v>85</v>
      </c>
    </row>
    <row r="3784" spans="2:8">
      <c r="B3784" s="293">
        <v>40113</v>
      </c>
      <c r="C3784" s="311" t="s">
        <v>4473</v>
      </c>
      <c r="D3784" s="311" t="s">
        <v>4753</v>
      </c>
      <c r="E3784" s="311" t="s">
        <v>4469</v>
      </c>
      <c r="F3784" s="311" t="s">
        <v>4514</v>
      </c>
      <c r="G3784" s="311">
        <v>4290314</v>
      </c>
      <c r="H3784" s="311" t="s">
        <v>85</v>
      </c>
    </row>
    <row r="3785" spans="2:8">
      <c r="B3785" s="293">
        <v>40112</v>
      </c>
      <c r="C3785" s="311" t="s">
        <v>6556</v>
      </c>
      <c r="D3785" s="311" t="s">
        <v>6493</v>
      </c>
      <c r="E3785" s="311" t="s">
        <v>4526</v>
      </c>
      <c r="F3785" s="311" t="s">
        <v>6557</v>
      </c>
      <c r="G3785" s="311">
        <v>5597553</v>
      </c>
      <c r="H3785" s="311" t="s">
        <v>85</v>
      </c>
    </row>
    <row r="3786" spans="2:8">
      <c r="B3786" s="293">
        <v>40109</v>
      </c>
      <c r="C3786" s="311" t="s">
        <v>4682</v>
      </c>
      <c r="D3786" s="311" t="s">
        <v>4233</v>
      </c>
      <c r="E3786" s="311" t="s">
        <v>6558</v>
      </c>
      <c r="F3786" s="311" t="s">
        <v>4469</v>
      </c>
      <c r="G3786" s="311">
        <v>4281591</v>
      </c>
      <c r="H3786" s="311" t="s">
        <v>85</v>
      </c>
    </row>
    <row r="3787" spans="2:8">
      <c r="B3787" s="293">
        <v>40108</v>
      </c>
      <c r="C3787" s="311" t="s">
        <v>4736</v>
      </c>
      <c r="D3787" s="311" t="s">
        <v>6559</v>
      </c>
      <c r="E3787" s="311" t="s">
        <v>6560</v>
      </c>
      <c r="F3787" s="311" t="s">
        <v>4155</v>
      </c>
      <c r="G3787" s="311">
        <v>2064411</v>
      </c>
      <c r="H3787" s="311" t="s">
        <v>85</v>
      </c>
    </row>
    <row r="3788" spans="2:8">
      <c r="B3788" s="293">
        <v>40107</v>
      </c>
      <c r="C3788" s="311" t="s">
        <v>6561</v>
      </c>
      <c r="D3788" s="311" t="s">
        <v>4654</v>
      </c>
      <c r="E3788" s="311" t="s">
        <v>6562</v>
      </c>
      <c r="F3788" s="311" t="s">
        <v>6563</v>
      </c>
      <c r="G3788" s="311">
        <v>4226131</v>
      </c>
      <c r="H3788" s="311" t="s">
        <v>85</v>
      </c>
    </row>
    <row r="3789" spans="2:8">
      <c r="B3789" s="293">
        <v>40106</v>
      </c>
      <c r="C3789" s="311" t="s">
        <v>4666</v>
      </c>
      <c r="D3789" s="311" t="s">
        <v>4666</v>
      </c>
      <c r="E3789" s="311" t="s">
        <v>4823</v>
      </c>
      <c r="F3789" s="311" t="s">
        <v>4736</v>
      </c>
      <c r="G3789" s="311">
        <v>7874440</v>
      </c>
      <c r="H3789" s="311" t="s">
        <v>85</v>
      </c>
    </row>
    <row r="3790" spans="2:8">
      <c r="B3790" s="293">
        <v>40102</v>
      </c>
      <c r="C3790" s="311" t="s">
        <v>6564</v>
      </c>
      <c r="D3790" s="311" t="s">
        <v>4826</v>
      </c>
      <c r="E3790" s="311" t="s">
        <v>3084</v>
      </c>
      <c r="F3790" s="311" t="s">
        <v>4731</v>
      </c>
      <c r="G3790" s="311">
        <v>3730332</v>
      </c>
      <c r="H3790" s="311" t="s">
        <v>85</v>
      </c>
    </row>
    <row r="3791" spans="2:8">
      <c r="B3791" s="293">
        <v>40101</v>
      </c>
      <c r="C3791" s="311" t="s">
        <v>6489</v>
      </c>
      <c r="D3791" s="311" t="s">
        <v>6565</v>
      </c>
      <c r="E3791" s="311" t="s">
        <v>4682</v>
      </c>
      <c r="F3791" s="311" t="s">
        <v>6557</v>
      </c>
      <c r="G3791" s="311">
        <v>4411040</v>
      </c>
      <c r="H3791" s="311" t="s">
        <v>85</v>
      </c>
    </row>
    <row r="3792" spans="2:8">
      <c r="B3792" s="293">
        <v>40100</v>
      </c>
      <c r="C3792" s="311" t="s">
        <v>6457</v>
      </c>
      <c r="D3792" s="311" t="s">
        <v>4685</v>
      </c>
      <c r="E3792" s="311" t="s">
        <v>4674</v>
      </c>
      <c r="F3792" s="311" t="s">
        <v>4725</v>
      </c>
      <c r="G3792" s="311">
        <v>4692027</v>
      </c>
      <c r="H3792" s="311" t="s">
        <v>85</v>
      </c>
    </row>
    <row r="3793" spans="2:8">
      <c r="B3793" s="293">
        <v>40099</v>
      </c>
      <c r="C3793" s="311" t="s">
        <v>4613</v>
      </c>
      <c r="D3793" s="311" t="s">
        <v>4613</v>
      </c>
      <c r="E3793" s="311" t="s">
        <v>4613</v>
      </c>
      <c r="F3793" s="311" t="s">
        <v>4613</v>
      </c>
      <c r="G3793" s="311">
        <v>0</v>
      </c>
      <c r="H3793" s="311" t="s">
        <v>85</v>
      </c>
    </row>
    <row r="3794" spans="2:8">
      <c r="B3794" s="293">
        <v>40098</v>
      </c>
      <c r="C3794" s="311" t="s">
        <v>2987</v>
      </c>
      <c r="D3794" s="311" t="s">
        <v>6549</v>
      </c>
      <c r="E3794" s="311" t="s">
        <v>4532</v>
      </c>
      <c r="F3794" s="311" t="s">
        <v>4613</v>
      </c>
      <c r="G3794" s="311">
        <v>3844219</v>
      </c>
      <c r="H3794" s="311" t="s">
        <v>85</v>
      </c>
    </row>
    <row r="3795" spans="2:8">
      <c r="B3795" s="293">
        <v>40095</v>
      </c>
      <c r="C3795" s="311" t="s">
        <v>4148</v>
      </c>
      <c r="D3795" s="311" t="s">
        <v>4738</v>
      </c>
      <c r="E3795" s="311" t="s">
        <v>3057</v>
      </c>
      <c r="F3795" s="311" t="s">
        <v>4154</v>
      </c>
      <c r="G3795" s="311">
        <v>1949370</v>
      </c>
      <c r="H3795" s="311" t="s">
        <v>85</v>
      </c>
    </row>
    <row r="3796" spans="2:8">
      <c r="B3796" s="293">
        <v>40094</v>
      </c>
      <c r="C3796" s="311" t="s">
        <v>2985</v>
      </c>
      <c r="D3796" s="311" t="s">
        <v>4168</v>
      </c>
      <c r="E3796" s="311" t="s">
        <v>6566</v>
      </c>
      <c r="F3796" s="311" t="s">
        <v>4490</v>
      </c>
      <c r="G3796" s="311">
        <v>5891517</v>
      </c>
      <c r="H3796" s="311" t="s">
        <v>85</v>
      </c>
    </row>
    <row r="3797" spans="2:8">
      <c r="B3797" s="293">
        <v>40093</v>
      </c>
      <c r="C3797" s="311" t="s">
        <v>2987</v>
      </c>
      <c r="D3797" s="311" t="s">
        <v>2983</v>
      </c>
      <c r="E3797" s="311" t="s">
        <v>3044</v>
      </c>
      <c r="F3797" s="311" t="s">
        <v>6540</v>
      </c>
      <c r="G3797" s="311">
        <v>2864238</v>
      </c>
      <c r="H3797" s="311" t="s">
        <v>85</v>
      </c>
    </row>
    <row r="3798" spans="2:8">
      <c r="B3798" s="293">
        <v>40092</v>
      </c>
      <c r="C3798" s="311" t="s">
        <v>4450</v>
      </c>
      <c r="D3798" s="311" t="s">
        <v>4741</v>
      </c>
      <c r="E3798" s="311" t="s">
        <v>6484</v>
      </c>
      <c r="F3798" s="311" t="s">
        <v>6429</v>
      </c>
      <c r="G3798" s="311">
        <v>3628472</v>
      </c>
      <c r="H3798" s="311" t="s">
        <v>85</v>
      </c>
    </row>
    <row r="3799" spans="2:8">
      <c r="B3799" s="293">
        <v>40091</v>
      </c>
      <c r="C3799" s="311" t="s">
        <v>4870</v>
      </c>
      <c r="D3799" s="311" t="s">
        <v>3092</v>
      </c>
      <c r="E3799" s="311" t="s">
        <v>4611</v>
      </c>
      <c r="F3799" s="311" t="s">
        <v>6544</v>
      </c>
      <c r="G3799" s="311">
        <v>2370517</v>
      </c>
      <c r="H3799" s="311" t="s">
        <v>85</v>
      </c>
    </row>
    <row r="3800" spans="2:8">
      <c r="B3800" s="293">
        <v>40087</v>
      </c>
      <c r="C3800" s="311" t="s">
        <v>6567</v>
      </c>
      <c r="D3800" s="311" t="s">
        <v>4175</v>
      </c>
      <c r="E3800" s="311" t="s">
        <v>6540</v>
      </c>
      <c r="F3800" s="311" t="s">
        <v>4220</v>
      </c>
      <c r="G3800" s="311">
        <v>4915468</v>
      </c>
      <c r="H3800" s="311" t="s">
        <v>85</v>
      </c>
    </row>
    <row r="3801" spans="2:8">
      <c r="B3801" s="293">
        <v>40086</v>
      </c>
      <c r="C3801" s="311" t="s">
        <v>6568</v>
      </c>
      <c r="D3801" s="311" t="s">
        <v>4175</v>
      </c>
      <c r="E3801" s="311" t="s">
        <v>2985</v>
      </c>
      <c r="F3801" s="311" t="s">
        <v>6569</v>
      </c>
      <c r="G3801" s="311">
        <v>3754072</v>
      </c>
      <c r="H3801" s="311" t="s">
        <v>85</v>
      </c>
    </row>
    <row r="3802" spans="2:8">
      <c r="B3802" s="293">
        <v>40085</v>
      </c>
      <c r="C3802" s="311" t="s">
        <v>6549</v>
      </c>
      <c r="D3802" s="311" t="s">
        <v>6570</v>
      </c>
      <c r="E3802" s="311" t="s">
        <v>4517</v>
      </c>
      <c r="F3802" s="311" t="s">
        <v>6568</v>
      </c>
      <c r="G3802" s="311">
        <v>2643400</v>
      </c>
      <c r="H3802" s="311" t="s">
        <v>85</v>
      </c>
    </row>
    <row r="3803" spans="2:8">
      <c r="B3803" s="293">
        <v>40081</v>
      </c>
      <c r="C3803" s="311" t="s">
        <v>4728</v>
      </c>
      <c r="D3803" s="311" t="s">
        <v>4469</v>
      </c>
      <c r="E3803" s="311" t="s">
        <v>6457</v>
      </c>
      <c r="F3803" s="311" t="s">
        <v>4526</v>
      </c>
      <c r="G3803" s="311">
        <v>3127351</v>
      </c>
      <c r="H3803" s="311" t="s">
        <v>85</v>
      </c>
    </row>
    <row r="3804" spans="2:8">
      <c r="B3804" s="293">
        <v>40080</v>
      </c>
      <c r="C3804" s="311" t="s">
        <v>4995</v>
      </c>
      <c r="D3804" s="311" t="s">
        <v>4480</v>
      </c>
      <c r="E3804" s="311" t="s">
        <v>4870</v>
      </c>
      <c r="F3804" s="311" t="s">
        <v>4728</v>
      </c>
      <c r="G3804" s="311">
        <v>6409795</v>
      </c>
      <c r="H3804" s="311" t="s">
        <v>85</v>
      </c>
    </row>
    <row r="3805" spans="2:8">
      <c r="B3805" s="293">
        <v>40079</v>
      </c>
      <c r="C3805" s="311" t="s">
        <v>4636</v>
      </c>
      <c r="D3805" s="311" t="s">
        <v>4636</v>
      </c>
      <c r="E3805" s="311" t="s">
        <v>5016</v>
      </c>
      <c r="F3805" s="311" t="s">
        <v>6541</v>
      </c>
      <c r="G3805" s="311">
        <v>2703781</v>
      </c>
      <c r="H3805" s="311" t="s">
        <v>85</v>
      </c>
    </row>
    <row r="3806" spans="2:8">
      <c r="B3806" s="293">
        <v>40078</v>
      </c>
      <c r="C3806" s="311" t="s">
        <v>5016</v>
      </c>
      <c r="D3806" s="311" t="s">
        <v>4517</v>
      </c>
      <c r="E3806" s="311" t="s">
        <v>4611</v>
      </c>
      <c r="F3806" s="311" t="s">
        <v>6540</v>
      </c>
      <c r="G3806" s="311">
        <v>4045926</v>
      </c>
      <c r="H3806" s="311" t="s">
        <v>85</v>
      </c>
    </row>
    <row r="3807" spans="2:8">
      <c r="B3807" s="293">
        <v>40074</v>
      </c>
      <c r="C3807" s="311" t="s">
        <v>5004</v>
      </c>
      <c r="D3807" s="311" t="s">
        <v>4172</v>
      </c>
      <c r="E3807" s="311" t="s">
        <v>4465</v>
      </c>
      <c r="F3807" s="311" t="s">
        <v>5002</v>
      </c>
      <c r="G3807" s="311">
        <v>3806792</v>
      </c>
      <c r="H3807" s="311" t="s">
        <v>85</v>
      </c>
    </row>
    <row r="3808" spans="2:8">
      <c r="B3808" s="293">
        <v>40073</v>
      </c>
      <c r="C3808" s="311" t="s">
        <v>4450</v>
      </c>
      <c r="D3808" s="311" t="s">
        <v>4636</v>
      </c>
      <c r="E3808" s="311" t="s">
        <v>4870</v>
      </c>
      <c r="F3808" s="311" t="s">
        <v>4621</v>
      </c>
      <c r="G3808" s="311">
        <v>3091080</v>
      </c>
      <c r="H3808" s="311" t="s">
        <v>85</v>
      </c>
    </row>
    <row r="3809" spans="2:8">
      <c r="B3809" s="293">
        <v>40072</v>
      </c>
      <c r="C3809" s="311" t="s">
        <v>4464</v>
      </c>
      <c r="D3809" s="311" t="s">
        <v>6398</v>
      </c>
      <c r="E3809" s="311" t="s">
        <v>2991</v>
      </c>
      <c r="F3809" s="311" t="s">
        <v>3092</v>
      </c>
      <c r="G3809" s="311">
        <v>4524241</v>
      </c>
      <c r="H3809" s="311" t="s">
        <v>85</v>
      </c>
    </row>
    <row r="3810" spans="2:8">
      <c r="B3810" s="293">
        <v>40071</v>
      </c>
      <c r="C3810" s="311" t="s">
        <v>6404</v>
      </c>
      <c r="D3810" s="311" t="s">
        <v>4464</v>
      </c>
      <c r="E3810" s="311" t="s">
        <v>4881</v>
      </c>
      <c r="F3810" s="311" t="s">
        <v>2987</v>
      </c>
      <c r="G3810" s="311">
        <v>5700049</v>
      </c>
      <c r="H3810" s="311" t="s">
        <v>85</v>
      </c>
    </row>
    <row r="3811" spans="2:8">
      <c r="B3811" s="293">
        <v>40070</v>
      </c>
      <c r="C3811" s="311" t="s">
        <v>4439</v>
      </c>
      <c r="D3811" s="311" t="s">
        <v>5013</v>
      </c>
      <c r="E3811" s="311" t="s">
        <v>4203</v>
      </c>
      <c r="F3811" s="311" t="s">
        <v>6484</v>
      </c>
      <c r="G3811" s="311">
        <v>3699786</v>
      </c>
      <c r="H3811" s="311" t="s">
        <v>85</v>
      </c>
    </row>
    <row r="3812" spans="2:8">
      <c r="B3812" s="293">
        <v>40067</v>
      </c>
      <c r="C3812" s="311" t="s">
        <v>3002</v>
      </c>
      <c r="D3812" s="311" t="s">
        <v>3002</v>
      </c>
      <c r="E3812" s="311" t="s">
        <v>4610</v>
      </c>
      <c r="F3812" s="311" t="s">
        <v>4439</v>
      </c>
      <c r="G3812" s="311">
        <v>4825554</v>
      </c>
      <c r="H3812" s="311" t="s">
        <v>85</v>
      </c>
    </row>
    <row r="3813" spans="2:8">
      <c r="B3813" s="293">
        <v>40066</v>
      </c>
      <c r="C3813" s="311" t="s">
        <v>3091</v>
      </c>
      <c r="D3813" s="311" t="s">
        <v>4695</v>
      </c>
      <c r="E3813" s="311" t="s">
        <v>4610</v>
      </c>
      <c r="F3813" s="311" t="s">
        <v>4439</v>
      </c>
      <c r="G3813" s="311">
        <v>2489107</v>
      </c>
      <c r="H3813" s="311" t="s">
        <v>85</v>
      </c>
    </row>
    <row r="3814" spans="2:8">
      <c r="B3814" s="293">
        <v>40065</v>
      </c>
      <c r="C3814" s="311" t="s">
        <v>4439</v>
      </c>
      <c r="D3814" s="311" t="s">
        <v>4535</v>
      </c>
      <c r="E3814" s="311" t="s">
        <v>6384</v>
      </c>
      <c r="F3814" s="311" t="s">
        <v>4439</v>
      </c>
      <c r="G3814" s="311">
        <v>2207673</v>
      </c>
      <c r="H3814" s="311" t="s">
        <v>85</v>
      </c>
    </row>
    <row r="3815" spans="2:8">
      <c r="B3815" s="293">
        <v>40064</v>
      </c>
      <c r="C3815" s="311" t="s">
        <v>4611</v>
      </c>
      <c r="D3815" s="311" t="s">
        <v>4674</v>
      </c>
      <c r="E3815" s="311" t="s">
        <v>4705</v>
      </c>
      <c r="F3815" s="311" t="s">
        <v>3091</v>
      </c>
      <c r="G3815" s="311">
        <v>6601705</v>
      </c>
      <c r="H3815" s="311" t="s">
        <v>85</v>
      </c>
    </row>
    <row r="3816" spans="2:8">
      <c r="B3816" s="293">
        <v>40063</v>
      </c>
      <c r="C3816" s="311" t="s">
        <v>4995</v>
      </c>
      <c r="D3816" s="311" t="s">
        <v>4467</v>
      </c>
      <c r="E3816" s="311" t="s">
        <v>4622</v>
      </c>
      <c r="F3816" s="311" t="s">
        <v>4875</v>
      </c>
      <c r="G3816" s="311">
        <v>2591378</v>
      </c>
      <c r="H3816" s="311" t="s">
        <v>85</v>
      </c>
    </row>
    <row r="3817" spans="2:8">
      <c r="B3817" s="293">
        <v>40060</v>
      </c>
      <c r="C3817" s="311" t="s">
        <v>5013</v>
      </c>
      <c r="D3817" s="311" t="s">
        <v>4454</v>
      </c>
      <c r="E3817" s="311" t="s">
        <v>6384</v>
      </c>
      <c r="F3817" s="311" t="s">
        <v>4622</v>
      </c>
      <c r="G3817" s="311">
        <v>2908429</v>
      </c>
      <c r="H3817" s="311" t="s">
        <v>85</v>
      </c>
    </row>
    <row r="3818" spans="2:8">
      <c r="B3818" s="310">
        <v>40059</v>
      </c>
      <c r="C3818" s="312" t="s">
        <v>3006</v>
      </c>
      <c r="D3818" s="312" t="s">
        <v>4532</v>
      </c>
      <c r="E3818" s="312" t="s">
        <v>4609</v>
      </c>
      <c r="F3818" s="312" t="s">
        <v>3007</v>
      </c>
      <c r="G3818" s="312">
        <v>3568099</v>
      </c>
      <c r="H3818" s="312" t="s">
        <v>6302</v>
      </c>
    </row>
    <row r="3819" spans="2:8">
      <c r="B3819" s="293">
        <v>40058</v>
      </c>
      <c r="C3819" s="311" t="s">
        <v>4627</v>
      </c>
      <c r="D3819" s="311" t="s">
        <v>5008</v>
      </c>
      <c r="E3819" s="311" t="s">
        <v>5003</v>
      </c>
      <c r="F3819" s="311" t="s">
        <v>4701</v>
      </c>
      <c r="G3819" s="311">
        <v>6823825</v>
      </c>
      <c r="H3819" s="311" t="s">
        <v>85</v>
      </c>
    </row>
    <row r="3820" spans="2:8">
      <c r="B3820" s="293">
        <v>40057</v>
      </c>
      <c r="C3820" s="311" t="s">
        <v>4156</v>
      </c>
      <c r="D3820" s="311" t="s">
        <v>6571</v>
      </c>
      <c r="E3820" s="311" t="s">
        <v>4622</v>
      </c>
      <c r="F3820" s="311" t="s">
        <v>4099</v>
      </c>
      <c r="G3820" s="311">
        <v>5442045</v>
      </c>
      <c r="H3820" s="311" t="s">
        <v>85</v>
      </c>
    </row>
    <row r="3821" spans="2:8">
      <c r="B3821" s="293">
        <v>40056</v>
      </c>
      <c r="C3821" s="311" t="s">
        <v>4995</v>
      </c>
      <c r="D3821" s="311" t="s">
        <v>6465</v>
      </c>
      <c r="E3821" s="311" t="s">
        <v>4090</v>
      </c>
      <c r="F3821" s="311" t="s">
        <v>6428</v>
      </c>
      <c r="G3821" s="311">
        <v>3429871</v>
      </c>
      <c r="H3821" s="311" t="s">
        <v>85</v>
      </c>
    </row>
    <row r="3822" spans="2:8">
      <c r="B3822" s="293">
        <v>40053</v>
      </c>
      <c r="C3822" s="311" t="s">
        <v>4688</v>
      </c>
      <c r="D3822" s="311" t="s">
        <v>4515</v>
      </c>
      <c r="E3822" s="311" t="s">
        <v>3055</v>
      </c>
      <c r="F3822" s="311" t="s">
        <v>6540</v>
      </c>
      <c r="G3822" s="311">
        <v>5054014</v>
      </c>
      <c r="H3822" s="311" t="s">
        <v>85</v>
      </c>
    </row>
    <row r="3823" spans="2:8">
      <c r="B3823" s="293">
        <v>40052</v>
      </c>
      <c r="C3823" s="311" t="s">
        <v>6458</v>
      </c>
      <c r="D3823" s="311" t="s">
        <v>6572</v>
      </c>
      <c r="E3823" s="311" t="s">
        <v>4627</v>
      </c>
      <c r="F3823" s="311" t="s">
        <v>2983</v>
      </c>
      <c r="G3823" s="311">
        <v>4363964</v>
      </c>
      <c r="H3823" s="311" t="s">
        <v>85</v>
      </c>
    </row>
    <row r="3824" spans="2:8">
      <c r="B3824" s="293">
        <v>40051</v>
      </c>
      <c r="C3824" s="311" t="s">
        <v>4720</v>
      </c>
      <c r="D3824" s="311" t="s">
        <v>6573</v>
      </c>
      <c r="E3824" s="311" t="s">
        <v>4876</v>
      </c>
      <c r="F3824" s="311" t="s">
        <v>4264</v>
      </c>
      <c r="G3824" s="311">
        <v>3435249</v>
      </c>
      <c r="H3824" s="311" t="s">
        <v>85</v>
      </c>
    </row>
    <row r="3825" spans="2:8">
      <c r="B3825" s="293">
        <v>40050</v>
      </c>
      <c r="C3825" s="311" t="s">
        <v>3010</v>
      </c>
      <c r="D3825" s="311" t="s">
        <v>3087</v>
      </c>
      <c r="E3825" s="311" t="s">
        <v>4865</v>
      </c>
      <c r="F3825" s="311" t="s">
        <v>4630</v>
      </c>
      <c r="G3825" s="311">
        <v>4381483</v>
      </c>
      <c r="H3825" s="311" t="s">
        <v>85</v>
      </c>
    </row>
    <row r="3826" spans="2:8">
      <c r="B3826" s="293">
        <v>40049</v>
      </c>
      <c r="C3826" s="311" t="s">
        <v>4216</v>
      </c>
      <c r="D3826" s="311" t="s">
        <v>4188</v>
      </c>
      <c r="E3826" s="311" t="s">
        <v>4435</v>
      </c>
      <c r="F3826" s="311" t="s">
        <v>5012</v>
      </c>
      <c r="G3826" s="311">
        <v>7975614</v>
      </c>
      <c r="H3826" s="311" t="s">
        <v>85</v>
      </c>
    </row>
    <row r="3827" spans="2:8">
      <c r="B3827" s="293">
        <v>40046</v>
      </c>
      <c r="C3827" s="311" t="s">
        <v>3000</v>
      </c>
      <c r="D3827" s="311" t="s">
        <v>3015</v>
      </c>
      <c r="E3827" s="311" t="s">
        <v>4601</v>
      </c>
      <c r="F3827" s="311" t="s">
        <v>4719</v>
      </c>
      <c r="G3827" s="311">
        <v>4277163</v>
      </c>
      <c r="H3827" s="311" t="s">
        <v>85</v>
      </c>
    </row>
    <row r="3828" spans="2:8">
      <c r="B3828" s="293">
        <v>40045</v>
      </c>
      <c r="C3828" s="311" t="s">
        <v>4871</v>
      </c>
      <c r="D3828" s="311" t="s">
        <v>4705</v>
      </c>
      <c r="E3828" s="311" t="s">
        <v>6574</v>
      </c>
      <c r="F3828" s="311" t="s">
        <v>3000</v>
      </c>
      <c r="G3828" s="311">
        <v>2888712</v>
      </c>
      <c r="H3828" s="311" t="s">
        <v>85</v>
      </c>
    </row>
    <row r="3829" spans="2:8">
      <c r="B3829" s="293">
        <v>40044</v>
      </c>
      <c r="C3829" s="311" t="s">
        <v>6542</v>
      </c>
      <c r="D3829" s="311" t="s">
        <v>5009</v>
      </c>
      <c r="E3829" s="311" t="s">
        <v>4920</v>
      </c>
      <c r="F3829" s="311" t="s">
        <v>4928</v>
      </c>
      <c r="G3829" s="311">
        <v>3940116</v>
      </c>
      <c r="H3829" s="311" t="s">
        <v>85</v>
      </c>
    </row>
    <row r="3830" spans="2:8">
      <c r="B3830" s="293">
        <v>40043</v>
      </c>
      <c r="C3830" s="311" t="s">
        <v>4048</v>
      </c>
      <c r="D3830" s="311" t="s">
        <v>4462</v>
      </c>
      <c r="E3830" s="311" t="s">
        <v>4921</v>
      </c>
      <c r="F3830" s="311" t="s">
        <v>4895</v>
      </c>
      <c r="G3830" s="311">
        <v>4243152</v>
      </c>
      <c r="H3830" s="311" t="s">
        <v>85</v>
      </c>
    </row>
    <row r="3831" spans="2:8">
      <c r="B3831" s="293">
        <v>40042</v>
      </c>
      <c r="C3831" s="311" t="s">
        <v>4196</v>
      </c>
      <c r="D3831" s="311" t="s">
        <v>5002</v>
      </c>
      <c r="E3831" s="311" t="s">
        <v>6379</v>
      </c>
      <c r="F3831" s="311" t="s">
        <v>4888</v>
      </c>
      <c r="G3831" s="311">
        <v>7879941</v>
      </c>
      <c r="H3831" s="311" t="s">
        <v>85</v>
      </c>
    </row>
    <row r="3832" spans="2:8">
      <c r="B3832" s="293">
        <v>40039</v>
      </c>
      <c r="C3832" s="311" t="s">
        <v>4170</v>
      </c>
      <c r="D3832" s="311" t="s">
        <v>6575</v>
      </c>
      <c r="E3832" s="311" t="s">
        <v>4888</v>
      </c>
      <c r="F3832" s="311" t="s">
        <v>4216</v>
      </c>
      <c r="G3832" s="311">
        <v>6014536</v>
      </c>
      <c r="H3832" s="311" t="s">
        <v>85</v>
      </c>
    </row>
    <row r="3833" spans="2:8">
      <c r="B3833" s="293">
        <v>40038</v>
      </c>
      <c r="C3833" s="311" t="s">
        <v>3072</v>
      </c>
      <c r="D3833" s="311" t="s">
        <v>6572</v>
      </c>
      <c r="E3833" s="311" t="s">
        <v>4222</v>
      </c>
      <c r="F3833" s="311" t="s">
        <v>4637</v>
      </c>
      <c r="G3833" s="311">
        <v>5540046</v>
      </c>
      <c r="H3833" s="311" t="s">
        <v>85</v>
      </c>
    </row>
    <row r="3834" spans="2:8">
      <c r="B3834" s="293">
        <v>40037</v>
      </c>
      <c r="C3834" s="311" t="s">
        <v>4216</v>
      </c>
      <c r="D3834" s="311" t="s">
        <v>4197</v>
      </c>
      <c r="E3834" s="311" t="s">
        <v>6482</v>
      </c>
      <c r="F3834" s="311" t="s">
        <v>6576</v>
      </c>
      <c r="G3834" s="311">
        <v>5474038</v>
      </c>
      <c r="H3834" s="311" t="s">
        <v>85</v>
      </c>
    </row>
    <row r="3835" spans="2:8">
      <c r="B3835" s="293">
        <v>40036</v>
      </c>
      <c r="C3835" s="311" t="s">
        <v>4197</v>
      </c>
      <c r="D3835" s="311" t="s">
        <v>3106</v>
      </c>
      <c r="E3835" s="311" t="s">
        <v>4201</v>
      </c>
      <c r="F3835" s="311" t="s">
        <v>4165</v>
      </c>
      <c r="G3835" s="311">
        <v>5107196</v>
      </c>
      <c r="H3835" s="311" t="s">
        <v>85</v>
      </c>
    </row>
    <row r="3836" spans="2:8">
      <c r="B3836" s="293">
        <v>40035</v>
      </c>
      <c r="C3836" s="311" t="s">
        <v>3078</v>
      </c>
      <c r="D3836" s="311" t="s">
        <v>4523</v>
      </c>
      <c r="E3836" s="311" t="s">
        <v>4623</v>
      </c>
      <c r="F3836" s="311" t="s">
        <v>4264</v>
      </c>
      <c r="G3836" s="311">
        <v>4092962</v>
      </c>
      <c r="H3836" s="311" t="s">
        <v>85</v>
      </c>
    </row>
    <row r="3837" spans="2:8">
      <c r="B3837" s="293">
        <v>40032</v>
      </c>
      <c r="C3837" s="311" t="s">
        <v>3073</v>
      </c>
      <c r="D3837" s="311" t="s">
        <v>4735</v>
      </c>
      <c r="E3837" s="311" t="s">
        <v>4439</v>
      </c>
      <c r="F3837" s="311" t="s">
        <v>3087</v>
      </c>
      <c r="G3837" s="311">
        <v>4256136</v>
      </c>
      <c r="H3837" s="311" t="s">
        <v>85</v>
      </c>
    </row>
    <row r="3838" spans="2:8">
      <c r="B3838" s="293">
        <v>40031</v>
      </c>
      <c r="C3838" s="311" t="s">
        <v>6405</v>
      </c>
      <c r="D3838" s="311" t="s">
        <v>4136</v>
      </c>
      <c r="E3838" s="311" t="s">
        <v>3086</v>
      </c>
      <c r="F3838" s="311" t="s">
        <v>6577</v>
      </c>
      <c r="G3838" s="311">
        <v>7561737</v>
      </c>
      <c r="H3838" s="311" t="s">
        <v>85</v>
      </c>
    </row>
    <row r="3839" spans="2:8">
      <c r="B3839" s="293">
        <v>40030</v>
      </c>
      <c r="C3839" s="311" t="s">
        <v>4739</v>
      </c>
      <c r="D3839" s="311" t="s">
        <v>6578</v>
      </c>
      <c r="E3839" s="311" t="s">
        <v>4475</v>
      </c>
      <c r="F3839" s="311" t="s">
        <v>4847</v>
      </c>
      <c r="G3839" s="311">
        <v>3274065</v>
      </c>
      <c r="H3839" s="311" t="s">
        <v>85</v>
      </c>
    </row>
    <row r="3840" spans="2:8">
      <c r="B3840" s="293">
        <v>40029</v>
      </c>
      <c r="C3840" s="311" t="s">
        <v>6578</v>
      </c>
      <c r="D3840" s="311" t="s">
        <v>6415</v>
      </c>
      <c r="E3840" s="311" t="s">
        <v>3107</v>
      </c>
      <c r="F3840" s="311" t="s">
        <v>4739</v>
      </c>
      <c r="G3840" s="311">
        <v>5258421</v>
      </c>
      <c r="H3840" s="311" t="s">
        <v>85</v>
      </c>
    </row>
    <row r="3841" spans="2:8">
      <c r="B3841" s="293">
        <v>40028</v>
      </c>
      <c r="C3841" s="311" t="s">
        <v>4124</v>
      </c>
      <c r="D3841" s="311" t="s">
        <v>4236</v>
      </c>
      <c r="E3841" s="311" t="s">
        <v>3080</v>
      </c>
      <c r="F3841" s="311" t="s">
        <v>4499</v>
      </c>
      <c r="G3841" s="311">
        <v>2733158</v>
      </c>
      <c r="H3841" s="311" t="s">
        <v>85</v>
      </c>
    </row>
    <row r="3842" spans="2:8">
      <c r="B3842" s="293">
        <v>40025</v>
      </c>
      <c r="C3842" s="311" t="s">
        <v>6555</v>
      </c>
      <c r="D3842" s="311" t="s">
        <v>6579</v>
      </c>
      <c r="E3842" s="311" t="s">
        <v>4476</v>
      </c>
      <c r="F3842" s="311" t="s">
        <v>6580</v>
      </c>
      <c r="G3842" s="311">
        <v>4783576</v>
      </c>
      <c r="H3842" s="311" t="s">
        <v>85</v>
      </c>
    </row>
    <row r="3843" spans="2:8">
      <c r="B3843" s="293">
        <v>40024</v>
      </c>
      <c r="C3843" s="311" t="s">
        <v>6406</v>
      </c>
      <c r="D3843" s="311" t="s">
        <v>4635</v>
      </c>
      <c r="E3843" s="311" t="s">
        <v>3046</v>
      </c>
      <c r="F3843" s="311" t="s">
        <v>6581</v>
      </c>
      <c r="G3843" s="311">
        <v>6351548</v>
      </c>
      <c r="H3843" s="311" t="s">
        <v>85</v>
      </c>
    </row>
    <row r="3844" spans="2:8">
      <c r="B3844" s="293">
        <v>40023</v>
      </c>
      <c r="C3844" s="311" t="s">
        <v>6578</v>
      </c>
      <c r="D3844" s="311" t="s">
        <v>6582</v>
      </c>
      <c r="E3844" s="311" t="s">
        <v>3073</v>
      </c>
      <c r="F3844" s="311" t="s">
        <v>6464</v>
      </c>
      <c r="G3844" s="311">
        <v>4309837</v>
      </c>
      <c r="H3844" s="311" t="s">
        <v>85</v>
      </c>
    </row>
    <row r="3845" spans="2:8">
      <c r="B3845" s="293">
        <v>40022</v>
      </c>
      <c r="C3845" s="311" t="s">
        <v>4520</v>
      </c>
      <c r="D3845" s="311" t="s">
        <v>6583</v>
      </c>
      <c r="E3845" s="311" t="s">
        <v>4475</v>
      </c>
      <c r="F3845" s="311" t="s">
        <v>4236</v>
      </c>
      <c r="G3845" s="311">
        <v>7893879</v>
      </c>
      <c r="H3845" s="311" t="s">
        <v>85</v>
      </c>
    </row>
    <row r="3846" spans="2:8">
      <c r="B3846" s="293">
        <v>40021</v>
      </c>
      <c r="C3846" s="311" t="s">
        <v>6584</v>
      </c>
      <c r="D3846" s="311" t="s">
        <v>4230</v>
      </c>
      <c r="E3846" s="311" t="s">
        <v>6584</v>
      </c>
      <c r="F3846" s="311" t="s">
        <v>6406</v>
      </c>
      <c r="G3846" s="311">
        <v>4954694</v>
      </c>
      <c r="H3846" s="311" t="s">
        <v>85</v>
      </c>
    </row>
    <row r="3847" spans="2:8">
      <c r="B3847" s="293">
        <v>40018</v>
      </c>
      <c r="C3847" s="311" t="s">
        <v>4197</v>
      </c>
      <c r="D3847" s="311" t="s">
        <v>3087</v>
      </c>
      <c r="E3847" s="311" t="s">
        <v>4462</v>
      </c>
      <c r="F3847" s="311" t="s">
        <v>6485</v>
      </c>
      <c r="G3847" s="311">
        <v>5800706</v>
      </c>
      <c r="H3847" s="311" t="s">
        <v>85</v>
      </c>
    </row>
    <row r="3848" spans="2:8">
      <c r="B3848" s="293">
        <v>40017</v>
      </c>
      <c r="C3848" s="311" t="s">
        <v>6375</v>
      </c>
      <c r="D3848" s="311" t="s">
        <v>2993</v>
      </c>
      <c r="E3848" s="311" t="s">
        <v>4867</v>
      </c>
      <c r="F3848" s="311" t="s">
        <v>4090</v>
      </c>
      <c r="G3848" s="311">
        <v>6327270</v>
      </c>
      <c r="H3848" s="311" t="s">
        <v>85</v>
      </c>
    </row>
    <row r="3849" spans="2:8">
      <c r="B3849" s="293">
        <v>40016</v>
      </c>
      <c r="C3849" s="311" t="s">
        <v>4547</v>
      </c>
      <c r="D3849" s="311" t="s">
        <v>3098</v>
      </c>
      <c r="E3849" s="311" t="s">
        <v>4437</v>
      </c>
      <c r="F3849" s="311" t="s">
        <v>4865</v>
      </c>
      <c r="G3849" s="311">
        <v>6954334</v>
      </c>
      <c r="H3849" s="311" t="s">
        <v>85</v>
      </c>
    </row>
    <row r="3850" spans="2:8">
      <c r="B3850" s="293">
        <v>40015</v>
      </c>
      <c r="C3850" s="311" t="s">
        <v>4165</v>
      </c>
      <c r="D3850" s="311" t="s">
        <v>4165</v>
      </c>
      <c r="E3850" s="311" t="s">
        <v>4928</v>
      </c>
      <c r="F3850" s="311" t="s">
        <v>6380</v>
      </c>
      <c r="G3850" s="311">
        <v>5202404</v>
      </c>
      <c r="H3850" s="311" t="s">
        <v>85</v>
      </c>
    </row>
    <row r="3851" spans="2:8">
      <c r="B3851" s="293">
        <v>40014</v>
      </c>
      <c r="C3851" s="311" t="s">
        <v>4618</v>
      </c>
      <c r="D3851" s="311" t="s">
        <v>4860</v>
      </c>
      <c r="E3851" s="311" t="s">
        <v>6585</v>
      </c>
      <c r="F3851" s="311" t="s">
        <v>4164</v>
      </c>
      <c r="G3851" s="311">
        <v>6109843</v>
      </c>
      <c r="H3851" s="311" t="s">
        <v>85</v>
      </c>
    </row>
    <row r="3852" spans="2:8">
      <c r="B3852" s="293">
        <v>40011</v>
      </c>
      <c r="C3852" s="311" t="s">
        <v>4439</v>
      </c>
      <c r="D3852" s="311" t="s">
        <v>3049</v>
      </c>
      <c r="E3852" s="311" t="s">
        <v>4602</v>
      </c>
      <c r="F3852" s="311" t="s">
        <v>5007</v>
      </c>
      <c r="G3852" s="311">
        <v>6833266</v>
      </c>
      <c r="H3852" s="311" t="s">
        <v>85</v>
      </c>
    </row>
    <row r="3853" spans="2:8">
      <c r="B3853" s="293">
        <v>40010</v>
      </c>
      <c r="C3853" s="311" t="s">
        <v>6586</v>
      </c>
      <c r="D3853" s="311" t="s">
        <v>4995</v>
      </c>
      <c r="E3853" s="311" t="s">
        <v>4978</v>
      </c>
      <c r="F3853" s="311" t="s">
        <v>6477</v>
      </c>
      <c r="G3853" s="311">
        <v>9578538</v>
      </c>
      <c r="H3853" s="311" t="s">
        <v>85</v>
      </c>
    </row>
    <row r="3854" spans="2:8">
      <c r="B3854" s="293">
        <v>40009</v>
      </c>
      <c r="C3854" s="311" t="s">
        <v>3145</v>
      </c>
      <c r="D3854" s="311" t="s">
        <v>4712</v>
      </c>
      <c r="E3854" s="311" t="s">
        <v>6349</v>
      </c>
      <c r="F3854" s="311" t="s">
        <v>6587</v>
      </c>
      <c r="G3854" s="311">
        <v>7620327</v>
      </c>
      <c r="H3854" s="311" t="s">
        <v>85</v>
      </c>
    </row>
    <row r="3855" spans="2:8">
      <c r="B3855" s="293">
        <v>40008</v>
      </c>
      <c r="C3855" s="311" t="s">
        <v>6327</v>
      </c>
      <c r="D3855" s="311" t="s">
        <v>4554</v>
      </c>
      <c r="E3855" s="311" t="s">
        <v>3962</v>
      </c>
      <c r="F3855" s="311" t="s">
        <v>4424</v>
      </c>
      <c r="G3855" s="311">
        <v>4998325</v>
      </c>
      <c r="H3855" s="311" t="s">
        <v>85</v>
      </c>
    </row>
    <row r="3856" spans="2:8">
      <c r="B3856" s="293">
        <v>40007</v>
      </c>
      <c r="C3856" s="311" t="s">
        <v>6588</v>
      </c>
      <c r="D3856" s="311" t="s">
        <v>3125</v>
      </c>
      <c r="E3856" s="311" t="s">
        <v>6588</v>
      </c>
      <c r="F3856" s="311" t="s">
        <v>4590</v>
      </c>
      <c r="G3856" s="311">
        <v>3612949</v>
      </c>
      <c r="H3856" s="311" t="s">
        <v>85</v>
      </c>
    </row>
    <row r="3857" spans="2:8">
      <c r="B3857" s="293">
        <v>40004</v>
      </c>
      <c r="C3857" s="311" t="s">
        <v>6249</v>
      </c>
      <c r="D3857" s="311" t="s">
        <v>6589</v>
      </c>
      <c r="E3857" s="311" t="s">
        <v>6590</v>
      </c>
      <c r="F3857" s="311" t="s">
        <v>6591</v>
      </c>
      <c r="G3857" s="311">
        <v>4530081</v>
      </c>
      <c r="H3857" s="311" t="s">
        <v>85</v>
      </c>
    </row>
    <row r="3858" spans="2:8">
      <c r="B3858" s="293">
        <v>40003</v>
      </c>
      <c r="C3858" s="311" t="s">
        <v>6592</v>
      </c>
      <c r="D3858" s="311" t="s">
        <v>4973</v>
      </c>
      <c r="E3858" s="311" t="s">
        <v>5038</v>
      </c>
      <c r="F3858" s="311" t="s">
        <v>5032</v>
      </c>
      <c r="G3858" s="311">
        <v>3314713</v>
      </c>
      <c r="H3858" s="311" t="s">
        <v>85</v>
      </c>
    </row>
    <row r="3859" spans="2:8">
      <c r="B3859" s="293">
        <v>40002</v>
      </c>
      <c r="C3859" s="311" t="s">
        <v>3125</v>
      </c>
      <c r="D3859" s="311" t="s">
        <v>5033</v>
      </c>
      <c r="E3859" s="311" t="s">
        <v>3973</v>
      </c>
      <c r="F3859" s="311" t="s">
        <v>4213</v>
      </c>
      <c r="G3859" s="311">
        <v>7562797</v>
      </c>
      <c r="H3859" s="311" t="s">
        <v>85</v>
      </c>
    </row>
    <row r="3860" spans="2:8">
      <c r="B3860" s="293">
        <v>40001</v>
      </c>
      <c r="C3860" s="311" t="s">
        <v>4411</v>
      </c>
      <c r="D3860" s="311" t="s">
        <v>4560</v>
      </c>
      <c r="E3860" s="311" t="s">
        <v>6593</v>
      </c>
      <c r="F3860" s="311" t="s">
        <v>6247</v>
      </c>
      <c r="G3860" s="311">
        <v>5430660</v>
      </c>
      <c r="H3860" s="311" t="s">
        <v>85</v>
      </c>
    </row>
    <row r="3861" spans="2:8">
      <c r="B3861" s="293">
        <v>40000</v>
      </c>
      <c r="C3861" s="311" t="s">
        <v>3091</v>
      </c>
      <c r="D3861" s="311" t="s">
        <v>4264</v>
      </c>
      <c r="E3861" s="311" t="s">
        <v>6325</v>
      </c>
      <c r="F3861" s="311" t="s">
        <v>4934</v>
      </c>
      <c r="G3861" s="311">
        <v>14183012</v>
      </c>
      <c r="H3861" s="311" t="s">
        <v>85</v>
      </c>
    </row>
    <row r="3862" spans="2:8">
      <c r="B3862" s="293">
        <v>39997</v>
      </c>
      <c r="C3862" s="311" t="s">
        <v>6594</v>
      </c>
      <c r="D3862" s="311" t="s">
        <v>4614</v>
      </c>
      <c r="E3862" s="311" t="s">
        <v>4051</v>
      </c>
      <c r="F3862" s="311" t="s">
        <v>4203</v>
      </c>
      <c r="G3862" s="311">
        <v>9101245</v>
      </c>
      <c r="H3862" s="311" t="s">
        <v>85</v>
      </c>
    </row>
    <row r="3863" spans="2:8">
      <c r="B3863" s="293">
        <v>39996</v>
      </c>
      <c r="C3863" s="311" t="s">
        <v>3145</v>
      </c>
      <c r="D3863" s="311" t="s">
        <v>3027</v>
      </c>
      <c r="E3863" s="311" t="s">
        <v>3241</v>
      </c>
      <c r="F3863" s="311" t="s">
        <v>4212</v>
      </c>
      <c r="G3863" s="311">
        <v>8563190</v>
      </c>
      <c r="H3863" s="311" t="s">
        <v>85</v>
      </c>
    </row>
    <row r="3864" spans="2:8">
      <c r="B3864" s="293">
        <v>39995</v>
      </c>
      <c r="C3864" s="311" t="s">
        <v>4969</v>
      </c>
      <c r="D3864" s="311" t="s">
        <v>4969</v>
      </c>
      <c r="E3864" s="311" t="s">
        <v>4955</v>
      </c>
      <c r="F3864" s="311" t="s">
        <v>3241</v>
      </c>
      <c r="G3864" s="311">
        <v>4835124</v>
      </c>
      <c r="H3864" s="311" t="s">
        <v>85</v>
      </c>
    </row>
    <row r="3865" spans="2:8">
      <c r="B3865" s="293">
        <v>39994</v>
      </c>
      <c r="C3865" s="311" t="s">
        <v>6587</v>
      </c>
      <c r="D3865" s="311" t="s">
        <v>4080</v>
      </c>
      <c r="E3865" s="311" t="s">
        <v>4267</v>
      </c>
      <c r="F3865" s="311" t="s">
        <v>3117</v>
      </c>
      <c r="G3865" s="311">
        <v>8221161</v>
      </c>
      <c r="H3865" s="311" t="s">
        <v>85</v>
      </c>
    </row>
    <row r="3866" spans="2:8">
      <c r="B3866" s="293">
        <v>39993</v>
      </c>
      <c r="C3866" s="311" t="s">
        <v>4933</v>
      </c>
      <c r="D3866" s="311" t="s">
        <v>4042</v>
      </c>
      <c r="E3866" s="311" t="s">
        <v>6592</v>
      </c>
      <c r="F3866" s="311" t="s">
        <v>5033</v>
      </c>
      <c r="G3866" s="311">
        <v>7417686</v>
      </c>
      <c r="H3866" s="311" t="s">
        <v>85</v>
      </c>
    </row>
    <row r="3867" spans="2:8">
      <c r="B3867" s="293">
        <v>39990</v>
      </c>
      <c r="C3867" s="311" t="s">
        <v>4557</v>
      </c>
      <c r="D3867" s="311" t="s">
        <v>4412</v>
      </c>
      <c r="E3867" s="311" t="s">
        <v>4989</v>
      </c>
      <c r="F3867" s="311" t="s">
        <v>3119</v>
      </c>
      <c r="G3867" s="311">
        <v>9230606</v>
      </c>
      <c r="H3867" s="311" t="s">
        <v>85</v>
      </c>
    </row>
    <row r="3868" spans="2:8">
      <c r="B3868" s="293">
        <v>39989</v>
      </c>
      <c r="C3868" s="311" t="s">
        <v>3139</v>
      </c>
      <c r="D3868" s="311" t="s">
        <v>6595</v>
      </c>
      <c r="E3868" s="311" t="s">
        <v>6325</v>
      </c>
      <c r="F3868" s="311" t="s">
        <v>4010</v>
      </c>
      <c r="G3868" s="311">
        <v>24594200</v>
      </c>
      <c r="H3868" s="311" t="s">
        <v>85</v>
      </c>
    </row>
    <row r="3869" spans="2:8">
      <c r="B3869" s="293">
        <v>39988</v>
      </c>
      <c r="C3869" s="311" t="s">
        <v>4066</v>
      </c>
      <c r="D3869" s="311" t="s">
        <v>4432</v>
      </c>
      <c r="E3869" s="311" t="s">
        <v>6327</v>
      </c>
      <c r="F3869" s="311" t="s">
        <v>6334</v>
      </c>
      <c r="G3869" s="311">
        <v>11846624</v>
      </c>
      <c r="H3869" s="311" t="s">
        <v>85</v>
      </c>
    </row>
    <row r="3870" spans="2:8">
      <c r="B3870" s="293">
        <v>39987</v>
      </c>
      <c r="C3870" s="311" t="s">
        <v>6257</v>
      </c>
      <c r="D3870" s="311" t="s">
        <v>4054</v>
      </c>
      <c r="E3870" s="311" t="s">
        <v>6257</v>
      </c>
      <c r="F3870" s="311" t="s">
        <v>6387</v>
      </c>
      <c r="G3870" s="311">
        <v>16396708</v>
      </c>
      <c r="H3870" s="311" t="s">
        <v>85</v>
      </c>
    </row>
    <row r="3871" spans="2:8">
      <c r="B3871" s="293">
        <v>39986</v>
      </c>
      <c r="C3871" s="311" t="s">
        <v>6431</v>
      </c>
      <c r="D3871" s="311" t="s">
        <v>4981</v>
      </c>
      <c r="E3871" s="311" t="s">
        <v>5124</v>
      </c>
      <c r="F3871" s="311" t="s">
        <v>5622</v>
      </c>
      <c r="G3871" s="311">
        <v>15755310</v>
      </c>
      <c r="H3871" s="311" t="s">
        <v>85</v>
      </c>
    </row>
    <row r="3872" spans="2:8">
      <c r="B3872" s="293">
        <v>39983</v>
      </c>
      <c r="C3872" s="311" t="s">
        <v>4607</v>
      </c>
      <c r="D3872" s="311" t="s">
        <v>4607</v>
      </c>
      <c r="E3872" s="311" t="s">
        <v>3125</v>
      </c>
      <c r="F3872" s="311" t="s">
        <v>6249</v>
      </c>
      <c r="G3872" s="311">
        <v>17799949</v>
      </c>
      <c r="H3872" s="311" t="s">
        <v>85</v>
      </c>
    </row>
    <row r="3873" spans="2:8">
      <c r="B3873" s="293">
        <v>39982</v>
      </c>
      <c r="C3873" s="311" t="s">
        <v>4520</v>
      </c>
      <c r="D3873" s="311" t="s">
        <v>4744</v>
      </c>
      <c r="E3873" s="311" t="s">
        <v>6594</v>
      </c>
      <c r="F3873" s="311" t="s">
        <v>4421</v>
      </c>
      <c r="G3873" s="311">
        <v>21584282</v>
      </c>
      <c r="H3873" s="311" t="s">
        <v>85</v>
      </c>
    </row>
    <row r="3874" spans="2:8">
      <c r="B3874" s="293">
        <v>39981</v>
      </c>
      <c r="C3874" s="311" t="s">
        <v>6596</v>
      </c>
      <c r="D3874" s="311" t="s">
        <v>6597</v>
      </c>
      <c r="E3874" s="311" t="s">
        <v>6598</v>
      </c>
      <c r="F3874" s="311" t="s">
        <v>6403</v>
      </c>
      <c r="G3874" s="311">
        <v>9787346</v>
      </c>
      <c r="H3874" s="311" t="s">
        <v>85</v>
      </c>
    </row>
    <row r="3875" spans="2:8">
      <c r="B3875" s="293">
        <v>39980</v>
      </c>
      <c r="C3875" s="311" t="s">
        <v>4144</v>
      </c>
      <c r="D3875" s="311" t="s">
        <v>6599</v>
      </c>
      <c r="E3875" s="311" t="s">
        <v>4514</v>
      </c>
      <c r="F3875" s="311" t="s">
        <v>4669</v>
      </c>
      <c r="G3875" s="311">
        <v>6013501</v>
      </c>
      <c r="H3875" s="311" t="s">
        <v>85</v>
      </c>
    </row>
    <row r="3876" spans="2:8">
      <c r="B3876" s="293">
        <v>39979</v>
      </c>
      <c r="C3876" s="311" t="s">
        <v>6600</v>
      </c>
      <c r="D3876" s="311" t="s">
        <v>6601</v>
      </c>
      <c r="E3876" s="311" t="s">
        <v>4234</v>
      </c>
      <c r="F3876" s="311" t="s">
        <v>6602</v>
      </c>
      <c r="G3876" s="311">
        <v>14565337</v>
      </c>
      <c r="H3876" s="311" t="s">
        <v>85</v>
      </c>
    </row>
    <row r="3877" spans="2:8">
      <c r="B3877" s="293">
        <v>39976</v>
      </c>
      <c r="C3877" s="311" t="s">
        <v>6603</v>
      </c>
      <c r="D3877" s="311" t="s">
        <v>6604</v>
      </c>
      <c r="E3877" s="311" t="s">
        <v>6605</v>
      </c>
      <c r="F3877" s="311" t="s">
        <v>6606</v>
      </c>
      <c r="G3877" s="311">
        <v>9953972</v>
      </c>
      <c r="H3877" s="311" t="s">
        <v>85</v>
      </c>
    </row>
    <row r="3878" spans="2:8">
      <c r="B3878" s="293">
        <v>39975</v>
      </c>
      <c r="C3878" s="311" t="s">
        <v>6607</v>
      </c>
      <c r="D3878" s="311" t="s">
        <v>6608</v>
      </c>
      <c r="E3878" s="311" t="s">
        <v>4772</v>
      </c>
      <c r="F3878" s="311" t="s">
        <v>4662</v>
      </c>
      <c r="G3878" s="311">
        <v>16145173</v>
      </c>
      <c r="H3878" s="311" t="s">
        <v>85</v>
      </c>
    </row>
    <row r="3879" spans="2:8">
      <c r="B3879" s="293">
        <v>39974</v>
      </c>
      <c r="C3879" s="311" t="s">
        <v>4520</v>
      </c>
      <c r="D3879" s="311" t="s">
        <v>6609</v>
      </c>
      <c r="E3879" s="311" t="s">
        <v>4475</v>
      </c>
      <c r="F3879" s="311" t="s">
        <v>4633</v>
      </c>
      <c r="G3879" s="311">
        <v>31565504</v>
      </c>
      <c r="H3879" s="311" t="s">
        <v>85</v>
      </c>
    </row>
    <row r="3880" spans="2:8">
      <c r="B3880" s="293">
        <v>39973</v>
      </c>
      <c r="C3880" s="311" t="s">
        <v>6610</v>
      </c>
      <c r="D3880" s="311" t="s">
        <v>3082</v>
      </c>
      <c r="E3880" s="311" t="s">
        <v>3002</v>
      </c>
      <c r="F3880" s="311" t="s">
        <v>6572</v>
      </c>
      <c r="G3880" s="311">
        <v>10903051</v>
      </c>
      <c r="H3880" s="311" t="s">
        <v>85</v>
      </c>
    </row>
    <row r="3881" spans="2:8">
      <c r="B3881" s="293">
        <v>39972</v>
      </c>
      <c r="C3881" s="311" t="s">
        <v>6611</v>
      </c>
      <c r="D3881" s="311" t="s">
        <v>6612</v>
      </c>
      <c r="E3881" s="311" t="s">
        <v>4159</v>
      </c>
      <c r="F3881" s="311" t="s">
        <v>3107</v>
      </c>
      <c r="G3881" s="311">
        <v>6775702</v>
      </c>
      <c r="H3881" s="311" t="s">
        <v>85</v>
      </c>
    </row>
    <row r="3882" spans="2:8">
      <c r="B3882" s="293">
        <v>39969</v>
      </c>
      <c r="C3882" s="311" t="s">
        <v>6589</v>
      </c>
      <c r="D3882" s="311" t="s">
        <v>6589</v>
      </c>
      <c r="E3882" s="311" t="s">
        <v>4136</v>
      </c>
      <c r="F3882" s="311" t="s">
        <v>6555</v>
      </c>
      <c r="G3882" s="311">
        <v>10339766</v>
      </c>
      <c r="H3882" s="311" t="s">
        <v>85</v>
      </c>
    </row>
    <row r="3883" spans="2:8">
      <c r="B3883" s="293">
        <v>39968</v>
      </c>
      <c r="C3883" s="311" t="s">
        <v>6613</v>
      </c>
      <c r="D3883" s="311" t="s">
        <v>2970</v>
      </c>
      <c r="E3883" s="311" t="s">
        <v>6611</v>
      </c>
      <c r="F3883" s="311" t="s">
        <v>6614</v>
      </c>
      <c r="G3883" s="311">
        <v>9808494</v>
      </c>
      <c r="H3883" s="311" t="s">
        <v>85</v>
      </c>
    </row>
    <row r="3884" spans="2:8">
      <c r="B3884" s="293">
        <v>39967</v>
      </c>
      <c r="C3884" s="311" t="s">
        <v>4662</v>
      </c>
      <c r="D3884" s="311" t="s">
        <v>2820</v>
      </c>
      <c r="E3884" s="311" t="s">
        <v>6607</v>
      </c>
      <c r="F3884" s="311" t="s">
        <v>6615</v>
      </c>
      <c r="G3884" s="311">
        <v>6158199</v>
      </c>
      <c r="H3884" s="311" t="s">
        <v>85</v>
      </c>
    </row>
    <row r="3885" spans="2:8">
      <c r="B3885" s="293">
        <v>39966</v>
      </c>
      <c r="C3885" s="311" t="s">
        <v>6616</v>
      </c>
      <c r="D3885" s="311" t="s">
        <v>6617</v>
      </c>
      <c r="E3885" s="311" t="s">
        <v>6618</v>
      </c>
      <c r="F3885" s="311" t="s">
        <v>6619</v>
      </c>
      <c r="G3885" s="311">
        <v>6443054</v>
      </c>
      <c r="H3885" s="311" t="s">
        <v>85</v>
      </c>
    </row>
    <row r="3886" spans="2:8">
      <c r="B3886" s="293">
        <v>39965</v>
      </c>
      <c r="C3886" s="311" t="s">
        <v>6620</v>
      </c>
      <c r="D3886" s="311" t="s">
        <v>6621</v>
      </c>
      <c r="E3886" s="311" t="s">
        <v>6552</v>
      </c>
      <c r="F3886" s="311" t="s">
        <v>6622</v>
      </c>
      <c r="G3886" s="311">
        <v>15697688</v>
      </c>
      <c r="H3886" s="311" t="s">
        <v>85</v>
      </c>
    </row>
    <row r="3887" spans="2:8">
      <c r="B3887" s="293">
        <v>39962</v>
      </c>
      <c r="C3887" s="311" t="s">
        <v>3057</v>
      </c>
      <c r="D3887" s="311" t="s">
        <v>4736</v>
      </c>
      <c r="E3887" s="311" t="s">
        <v>3005</v>
      </c>
      <c r="F3887" s="311" t="s">
        <v>4743</v>
      </c>
      <c r="G3887" s="311">
        <v>16723726</v>
      </c>
      <c r="H3887" s="311" t="s">
        <v>85</v>
      </c>
    </row>
    <row r="3888" spans="2:8">
      <c r="B3888" s="293">
        <v>39961</v>
      </c>
      <c r="C3888" s="311" t="s">
        <v>6384</v>
      </c>
      <c r="D3888" s="311" t="s">
        <v>3041</v>
      </c>
      <c r="E3888" s="311" t="s">
        <v>4601</v>
      </c>
      <c r="F3888" s="311" t="s">
        <v>3049</v>
      </c>
      <c r="G3888" s="311">
        <v>16407470</v>
      </c>
      <c r="H3888" s="311" t="s">
        <v>85</v>
      </c>
    </row>
    <row r="3889" spans="2:8">
      <c r="B3889" s="293">
        <v>39960</v>
      </c>
      <c r="C3889" s="311" t="s">
        <v>6384</v>
      </c>
      <c r="D3889" s="311" t="s">
        <v>4892</v>
      </c>
      <c r="E3889" s="311" t="s">
        <v>5033</v>
      </c>
      <c r="F3889" s="311" t="s">
        <v>6623</v>
      </c>
      <c r="G3889" s="311">
        <v>11333730</v>
      </c>
      <c r="H3889" s="311" t="s">
        <v>85</v>
      </c>
    </row>
    <row r="3890" spans="2:8">
      <c r="B3890" s="293">
        <v>39959</v>
      </c>
      <c r="C3890" s="311" t="s">
        <v>6572</v>
      </c>
      <c r="D3890" s="311" t="s">
        <v>6465</v>
      </c>
      <c r="E3890" s="311" t="s">
        <v>6587</v>
      </c>
      <c r="F3890" s="311" t="s">
        <v>6624</v>
      </c>
      <c r="G3890" s="311">
        <v>6970219</v>
      </c>
      <c r="H3890" s="311" t="s">
        <v>85</v>
      </c>
    </row>
    <row r="3891" spans="2:8">
      <c r="B3891" s="293">
        <v>39958</v>
      </c>
      <c r="C3891" s="311" t="s">
        <v>4473</v>
      </c>
      <c r="D3891" s="311" t="s">
        <v>4659</v>
      </c>
      <c r="E3891" s="311" t="s">
        <v>4223</v>
      </c>
      <c r="F3891" s="311" t="s">
        <v>3087</v>
      </c>
      <c r="G3891" s="311">
        <v>5643518</v>
      </c>
      <c r="H3891" s="311" t="s">
        <v>85</v>
      </c>
    </row>
    <row r="3892" spans="2:8">
      <c r="B3892" s="293">
        <v>39955</v>
      </c>
      <c r="C3892" s="311" t="s">
        <v>6572</v>
      </c>
      <c r="D3892" s="311" t="s">
        <v>6625</v>
      </c>
      <c r="E3892" s="311" t="s">
        <v>6598</v>
      </c>
      <c r="F3892" s="311" t="s">
        <v>6626</v>
      </c>
      <c r="G3892" s="311">
        <v>11134016</v>
      </c>
      <c r="H3892" s="311" t="s">
        <v>85</v>
      </c>
    </row>
    <row r="3893" spans="2:8">
      <c r="B3893" s="293">
        <v>39954</v>
      </c>
      <c r="C3893" s="311" t="s">
        <v>2993</v>
      </c>
      <c r="D3893" s="311" t="s">
        <v>6627</v>
      </c>
      <c r="E3893" s="311" t="s">
        <v>3099</v>
      </c>
      <c r="F3893" s="311" t="s">
        <v>6575</v>
      </c>
      <c r="G3893" s="311">
        <v>14206224</v>
      </c>
      <c r="H3893" s="311" t="s">
        <v>85</v>
      </c>
    </row>
    <row r="3894" spans="2:8">
      <c r="B3894" s="293">
        <v>39953</v>
      </c>
      <c r="C3894" s="311" t="s">
        <v>4103</v>
      </c>
      <c r="D3894" s="311" t="s">
        <v>3073</v>
      </c>
      <c r="E3894" s="311" t="s">
        <v>6574</v>
      </c>
      <c r="F3894" s="311" t="s">
        <v>4447</v>
      </c>
      <c r="G3894" s="311">
        <v>12590577</v>
      </c>
      <c r="H3894" s="311" t="s">
        <v>85</v>
      </c>
    </row>
    <row r="3895" spans="2:8">
      <c r="B3895" s="293">
        <v>39952</v>
      </c>
      <c r="C3895" s="311" t="s">
        <v>4223</v>
      </c>
      <c r="D3895" s="311" t="s">
        <v>4730</v>
      </c>
      <c r="E3895" s="311" t="s">
        <v>6594</v>
      </c>
      <c r="F3895" s="311" t="s">
        <v>6484</v>
      </c>
      <c r="G3895" s="311">
        <v>20912840</v>
      </c>
      <c r="H3895" s="311" t="s">
        <v>85</v>
      </c>
    </row>
    <row r="3896" spans="2:8">
      <c r="B3896" s="293">
        <v>39951</v>
      </c>
      <c r="C3896" s="311" t="s">
        <v>4933</v>
      </c>
      <c r="D3896" s="311" t="s">
        <v>6589</v>
      </c>
      <c r="E3896" s="311" t="s">
        <v>4933</v>
      </c>
      <c r="F3896" s="311" t="s">
        <v>4881</v>
      </c>
      <c r="G3896" s="311">
        <v>145042</v>
      </c>
      <c r="H3896" s="311" t="s">
        <v>85</v>
      </c>
    </row>
    <row r="3897" spans="2:8">
      <c r="B3897" s="293">
        <v>39948</v>
      </c>
      <c r="C3897" s="311" t="s">
        <v>3995</v>
      </c>
      <c r="D3897" s="311" t="s">
        <v>3220</v>
      </c>
      <c r="E3897" s="311" t="s">
        <v>6241</v>
      </c>
      <c r="F3897" s="311" t="s">
        <v>6235</v>
      </c>
      <c r="G3897" s="311">
        <v>11464730</v>
      </c>
      <c r="H3897" s="311" t="s">
        <v>85</v>
      </c>
    </row>
    <row r="3898" spans="2:8">
      <c r="B3898" s="293">
        <v>39947</v>
      </c>
      <c r="C3898" s="311" t="s">
        <v>4340</v>
      </c>
      <c r="D3898" s="311" t="s">
        <v>4953</v>
      </c>
      <c r="E3898" s="311" t="s">
        <v>4371</v>
      </c>
      <c r="F3898" s="311" t="s">
        <v>4341</v>
      </c>
      <c r="G3898" s="311">
        <v>3897104</v>
      </c>
      <c r="H3898" s="311" t="s">
        <v>85</v>
      </c>
    </row>
    <row r="3899" spans="2:8">
      <c r="B3899" s="293">
        <v>39946</v>
      </c>
      <c r="C3899" s="311" t="s">
        <v>3125</v>
      </c>
      <c r="D3899" s="311" t="s">
        <v>3237</v>
      </c>
      <c r="E3899" s="311" t="s">
        <v>4962</v>
      </c>
      <c r="F3899" s="311" t="s">
        <v>4004</v>
      </c>
      <c r="G3899" s="311">
        <v>4723279</v>
      </c>
      <c r="H3899" s="311" t="s">
        <v>85</v>
      </c>
    </row>
    <row r="3900" spans="2:8">
      <c r="B3900" s="293">
        <v>39945</v>
      </c>
      <c r="C3900" s="311" t="s">
        <v>5132</v>
      </c>
      <c r="D3900" s="311" t="s">
        <v>4954</v>
      </c>
      <c r="E3900" s="311" t="s">
        <v>3165</v>
      </c>
      <c r="F3900" s="311" t="s">
        <v>6590</v>
      </c>
      <c r="G3900" s="311">
        <v>4087863</v>
      </c>
      <c r="H3900" s="311" t="s">
        <v>85</v>
      </c>
    </row>
    <row r="3901" spans="2:8">
      <c r="B3901" s="293">
        <v>39944</v>
      </c>
      <c r="C3901" s="311" t="s">
        <v>4954</v>
      </c>
      <c r="D3901" s="311" t="s">
        <v>4954</v>
      </c>
      <c r="E3901" s="311" t="s">
        <v>3271</v>
      </c>
      <c r="F3901" s="311" t="s">
        <v>3253</v>
      </c>
      <c r="G3901" s="311">
        <v>7533442</v>
      </c>
      <c r="H3901" s="311" t="s">
        <v>85</v>
      </c>
    </row>
    <row r="3902" spans="2:8">
      <c r="B3902" s="293">
        <v>39941</v>
      </c>
      <c r="C3902" s="311" t="s">
        <v>3265</v>
      </c>
      <c r="D3902" s="311" t="s">
        <v>3243</v>
      </c>
      <c r="E3902" s="311" t="s">
        <v>4072</v>
      </c>
      <c r="F3902" s="311" t="s">
        <v>4355</v>
      </c>
      <c r="G3902" s="311">
        <v>5844128</v>
      </c>
      <c r="H3902" s="311" t="s">
        <v>85</v>
      </c>
    </row>
    <row r="3903" spans="2:8">
      <c r="B3903" s="293">
        <v>39940</v>
      </c>
      <c r="C3903" s="311" t="s">
        <v>4933</v>
      </c>
      <c r="D3903" s="311" t="s">
        <v>4560</v>
      </c>
      <c r="E3903" s="311" t="s">
        <v>4259</v>
      </c>
      <c r="F3903" s="311" t="s">
        <v>6327</v>
      </c>
      <c r="G3903" s="311">
        <v>4674459</v>
      </c>
      <c r="H3903" s="311" t="s">
        <v>85</v>
      </c>
    </row>
    <row r="3904" spans="2:8">
      <c r="B3904" s="293">
        <v>39939</v>
      </c>
      <c r="C3904" s="311" t="s">
        <v>4954</v>
      </c>
      <c r="D3904" s="311" t="s">
        <v>4560</v>
      </c>
      <c r="E3904" s="311" t="s">
        <v>5059</v>
      </c>
      <c r="F3904" s="311" t="s">
        <v>5032</v>
      </c>
      <c r="G3904" s="311">
        <v>7203136</v>
      </c>
      <c r="H3904" s="311" t="s">
        <v>85</v>
      </c>
    </row>
    <row r="3905" spans="2:8">
      <c r="B3905" s="293">
        <v>39938</v>
      </c>
      <c r="C3905" s="311" t="s">
        <v>4041</v>
      </c>
      <c r="D3905" s="311" t="s">
        <v>4041</v>
      </c>
      <c r="E3905" s="311" t="s">
        <v>5066</v>
      </c>
      <c r="F3905" s="311" t="s">
        <v>6325</v>
      </c>
      <c r="G3905" s="311">
        <v>5191862</v>
      </c>
      <c r="H3905" s="311" t="s">
        <v>85</v>
      </c>
    </row>
    <row r="3906" spans="2:8">
      <c r="B3906" s="293">
        <v>39937</v>
      </c>
      <c r="C3906" s="311" t="s">
        <v>6327</v>
      </c>
      <c r="D3906" s="311" t="s">
        <v>6249</v>
      </c>
      <c r="E3906" s="311" t="s">
        <v>6327</v>
      </c>
      <c r="F3906" s="311" t="s">
        <v>4573</v>
      </c>
      <c r="G3906" s="311">
        <v>5524665</v>
      </c>
      <c r="H3906" s="311" t="s">
        <v>85</v>
      </c>
    </row>
    <row r="3907" spans="2:8">
      <c r="B3907" s="293">
        <v>39933</v>
      </c>
      <c r="C3907" s="311" t="s">
        <v>5066</v>
      </c>
      <c r="D3907" s="311" t="s">
        <v>5066</v>
      </c>
      <c r="E3907" s="311" t="s">
        <v>5066</v>
      </c>
      <c r="F3907" s="311" t="s">
        <v>5066</v>
      </c>
      <c r="G3907" s="311">
        <v>0</v>
      </c>
      <c r="H3907" s="311" t="s">
        <v>85</v>
      </c>
    </row>
    <row r="3908" spans="2:8">
      <c r="B3908" s="293">
        <v>39932</v>
      </c>
      <c r="C3908" s="311" t="s">
        <v>3160</v>
      </c>
      <c r="D3908" s="311" t="s">
        <v>4938</v>
      </c>
      <c r="E3908" s="311" t="s">
        <v>5063</v>
      </c>
      <c r="F3908" s="311" t="s">
        <v>5066</v>
      </c>
      <c r="G3908" s="311">
        <v>8131816</v>
      </c>
      <c r="H3908" s="311" t="s">
        <v>85</v>
      </c>
    </row>
    <row r="3909" spans="2:8">
      <c r="B3909" s="293">
        <v>39931</v>
      </c>
      <c r="C3909" s="311" t="s">
        <v>4001</v>
      </c>
      <c r="D3909" s="311" t="s">
        <v>6256</v>
      </c>
      <c r="E3909" s="311" t="s">
        <v>6345</v>
      </c>
      <c r="F3909" s="311" t="s">
        <v>6292</v>
      </c>
      <c r="G3909" s="311">
        <v>7582641</v>
      </c>
      <c r="H3909" s="311" t="s">
        <v>85</v>
      </c>
    </row>
    <row r="3910" spans="2:8">
      <c r="B3910" s="293">
        <v>39930</v>
      </c>
      <c r="C3910" s="311" t="s">
        <v>5066</v>
      </c>
      <c r="D3910" s="311" t="s">
        <v>6325</v>
      </c>
      <c r="E3910" s="311" t="s">
        <v>3165</v>
      </c>
      <c r="F3910" s="311" t="s">
        <v>4001</v>
      </c>
      <c r="G3910" s="311">
        <v>5826445</v>
      </c>
      <c r="H3910" s="311" t="s">
        <v>85</v>
      </c>
    </row>
    <row r="3911" spans="2:8">
      <c r="B3911" s="293">
        <v>39927</v>
      </c>
      <c r="C3911" s="311" t="s">
        <v>5622</v>
      </c>
      <c r="D3911" s="311" t="s">
        <v>4934</v>
      </c>
      <c r="E3911" s="311" t="s">
        <v>3223</v>
      </c>
      <c r="F3911" s="311" t="s">
        <v>4990</v>
      </c>
      <c r="G3911" s="311">
        <v>3344032</v>
      </c>
      <c r="H3911" s="311" t="s">
        <v>85</v>
      </c>
    </row>
    <row r="3912" spans="2:8">
      <c r="B3912" s="293">
        <v>39926</v>
      </c>
      <c r="C3912" s="311" t="s">
        <v>4340</v>
      </c>
      <c r="D3912" s="311" t="s">
        <v>3240</v>
      </c>
      <c r="E3912" s="311" t="s">
        <v>4348</v>
      </c>
      <c r="F3912" s="311" t="s">
        <v>4938</v>
      </c>
      <c r="G3912" s="311">
        <v>3670026</v>
      </c>
      <c r="H3912" s="311" t="s">
        <v>85</v>
      </c>
    </row>
    <row r="3913" spans="2:8">
      <c r="B3913" s="293">
        <v>39925</v>
      </c>
      <c r="C3913" s="311" t="s">
        <v>3159</v>
      </c>
      <c r="D3913" s="311" t="s">
        <v>5132</v>
      </c>
      <c r="E3913" s="311" t="s">
        <v>3167</v>
      </c>
      <c r="F3913" s="311" t="s">
        <v>6340</v>
      </c>
      <c r="G3913" s="311">
        <v>7231062</v>
      </c>
      <c r="H3913" s="311" t="s">
        <v>85</v>
      </c>
    </row>
    <row r="3914" spans="2:8">
      <c r="B3914" s="293">
        <v>39924</v>
      </c>
      <c r="C3914" s="311" t="s">
        <v>4336</v>
      </c>
      <c r="D3914" s="311" t="s">
        <v>4017</v>
      </c>
      <c r="E3914" s="311" t="s">
        <v>6628</v>
      </c>
      <c r="F3914" s="311" t="s">
        <v>3165</v>
      </c>
      <c r="G3914" s="311">
        <v>6283303</v>
      </c>
      <c r="H3914" s="311" t="s">
        <v>85</v>
      </c>
    </row>
    <row r="3915" spans="2:8">
      <c r="B3915" s="293">
        <v>39923</v>
      </c>
      <c r="C3915" s="311" t="s">
        <v>4988</v>
      </c>
      <c r="D3915" s="311" t="s">
        <v>4041</v>
      </c>
      <c r="E3915" s="311" t="s">
        <v>3899</v>
      </c>
      <c r="F3915" s="311" t="s">
        <v>6238</v>
      </c>
      <c r="G3915" s="311">
        <v>11897360</v>
      </c>
      <c r="H3915" s="311" t="s">
        <v>85</v>
      </c>
    </row>
    <row r="3916" spans="2:8">
      <c r="B3916" s="293">
        <v>39920</v>
      </c>
      <c r="C3916" s="311" t="s">
        <v>3954</v>
      </c>
      <c r="D3916" s="311" t="s">
        <v>4705</v>
      </c>
      <c r="E3916" s="311" t="s">
        <v>6629</v>
      </c>
      <c r="F3916" s="311" t="s">
        <v>4573</v>
      </c>
      <c r="G3916" s="311">
        <v>19394778</v>
      </c>
      <c r="H3916" s="311" t="s">
        <v>85</v>
      </c>
    </row>
    <row r="3917" spans="2:8">
      <c r="B3917" s="293">
        <v>39919</v>
      </c>
      <c r="C3917" s="311" t="s">
        <v>4920</v>
      </c>
      <c r="D3917" s="311" t="s">
        <v>6374</v>
      </c>
      <c r="E3917" s="311" t="s">
        <v>4273</v>
      </c>
      <c r="F3917" s="311" t="s">
        <v>4413</v>
      </c>
      <c r="G3917" s="311">
        <v>11053453</v>
      </c>
      <c r="H3917" s="311" t="s">
        <v>85</v>
      </c>
    </row>
    <row r="3918" spans="2:8">
      <c r="B3918" s="293">
        <v>39918</v>
      </c>
      <c r="C3918" s="311" t="s">
        <v>6247</v>
      </c>
      <c r="D3918" s="311" t="s">
        <v>3144</v>
      </c>
      <c r="E3918" s="311" t="s">
        <v>5172</v>
      </c>
      <c r="F3918" s="311" t="s">
        <v>3114</v>
      </c>
      <c r="G3918" s="311">
        <v>9423838</v>
      </c>
      <c r="H3918" s="311" t="s">
        <v>85</v>
      </c>
    </row>
    <row r="3919" spans="2:8">
      <c r="B3919" s="293">
        <v>39916</v>
      </c>
      <c r="C3919" s="311" t="s">
        <v>3145</v>
      </c>
      <c r="D3919" s="311" t="s">
        <v>3145</v>
      </c>
      <c r="E3919" s="311" t="s">
        <v>5132</v>
      </c>
      <c r="F3919" s="311" t="s">
        <v>6630</v>
      </c>
      <c r="G3919" s="311">
        <v>7091571</v>
      </c>
      <c r="H3919" s="311" t="s">
        <v>85</v>
      </c>
    </row>
    <row r="3920" spans="2:8">
      <c r="B3920" s="293">
        <v>39912</v>
      </c>
      <c r="C3920" s="311" t="s">
        <v>4980</v>
      </c>
      <c r="D3920" s="311" t="s">
        <v>4547</v>
      </c>
      <c r="E3920" s="311" t="s">
        <v>3265</v>
      </c>
      <c r="F3920" s="311" t="s">
        <v>3961</v>
      </c>
      <c r="G3920" s="311">
        <v>10944490</v>
      </c>
      <c r="H3920" s="311" t="s">
        <v>85</v>
      </c>
    </row>
    <row r="3921" spans="2:8">
      <c r="B3921" s="293">
        <v>39911</v>
      </c>
      <c r="C3921" s="311" t="s">
        <v>6288</v>
      </c>
      <c r="D3921" s="311" t="s">
        <v>4922</v>
      </c>
      <c r="E3921" s="311" t="s">
        <v>3201</v>
      </c>
      <c r="F3921" s="311" t="s">
        <v>3120</v>
      </c>
      <c r="G3921" s="311">
        <v>18207907</v>
      </c>
      <c r="H3921" s="311" t="s">
        <v>85</v>
      </c>
    </row>
    <row r="3922" spans="2:8">
      <c r="B3922" s="293">
        <v>39909</v>
      </c>
      <c r="C3922" s="311" t="s">
        <v>3160</v>
      </c>
      <c r="D3922" s="311" t="s">
        <v>4004</v>
      </c>
      <c r="E3922" s="311" t="s">
        <v>3990</v>
      </c>
      <c r="F3922" s="311" t="s">
        <v>6285</v>
      </c>
      <c r="G3922" s="311">
        <v>8621446</v>
      </c>
      <c r="H3922" s="311" t="s">
        <v>85</v>
      </c>
    </row>
    <row r="3923" spans="2:8">
      <c r="B3923" s="293">
        <v>39905</v>
      </c>
      <c r="C3923" s="311" t="s">
        <v>5616</v>
      </c>
      <c r="D3923" s="311" t="s">
        <v>3893</v>
      </c>
      <c r="E3923" s="311" t="s">
        <v>5616</v>
      </c>
      <c r="F3923" s="311" t="s">
        <v>3402</v>
      </c>
      <c r="G3923" s="311">
        <v>9032008</v>
      </c>
      <c r="H3923" s="311" t="s">
        <v>85</v>
      </c>
    </row>
    <row r="3924" spans="2:8">
      <c r="B3924" s="293">
        <v>39904</v>
      </c>
      <c r="C3924" s="311" t="s">
        <v>3201</v>
      </c>
      <c r="D3924" s="311" t="s">
        <v>3201</v>
      </c>
      <c r="E3924" s="311" t="s">
        <v>5628</v>
      </c>
      <c r="F3924" s="311" t="s">
        <v>3864</v>
      </c>
      <c r="G3924" s="311">
        <v>5980836</v>
      </c>
      <c r="H3924" s="311" t="s">
        <v>85</v>
      </c>
    </row>
    <row r="3925" spans="2:8">
      <c r="B3925" s="293">
        <v>39903</v>
      </c>
      <c r="C3925" s="311" t="s">
        <v>3904</v>
      </c>
      <c r="D3925" s="311" t="s">
        <v>3160</v>
      </c>
      <c r="E3925" s="311" t="s">
        <v>3888</v>
      </c>
      <c r="F3925" s="311" t="s">
        <v>6284</v>
      </c>
      <c r="G3925" s="311">
        <v>7610965</v>
      </c>
      <c r="H3925" s="311" t="s">
        <v>85</v>
      </c>
    </row>
    <row r="3926" spans="2:8">
      <c r="B3926" s="293">
        <v>39902</v>
      </c>
      <c r="C3926" s="311" t="s">
        <v>6096</v>
      </c>
      <c r="D3926" s="311" t="s">
        <v>6262</v>
      </c>
      <c r="E3926" s="311" t="s">
        <v>6096</v>
      </c>
      <c r="F3926" s="311" t="s">
        <v>3904</v>
      </c>
      <c r="G3926" s="311">
        <v>6263758</v>
      </c>
      <c r="H3926" s="311" t="s">
        <v>85</v>
      </c>
    </row>
    <row r="3927" spans="2:8">
      <c r="B3927" s="293">
        <v>39899</v>
      </c>
      <c r="C3927" s="311" t="s">
        <v>3162</v>
      </c>
      <c r="D3927" s="311" t="s">
        <v>4030</v>
      </c>
      <c r="E3927" s="311" t="s">
        <v>3185</v>
      </c>
      <c r="F3927" s="311" t="s">
        <v>3166</v>
      </c>
      <c r="G3927" s="311">
        <v>5793436</v>
      </c>
      <c r="H3927" s="311" t="s">
        <v>85</v>
      </c>
    </row>
    <row r="3928" spans="2:8">
      <c r="B3928" s="293">
        <v>39898</v>
      </c>
      <c r="C3928" s="311" t="s">
        <v>3877</v>
      </c>
      <c r="D3928" s="311" t="s">
        <v>5621</v>
      </c>
      <c r="E3928" s="311" t="s">
        <v>3191</v>
      </c>
      <c r="F3928" s="311" t="s">
        <v>6187</v>
      </c>
      <c r="G3928" s="311">
        <v>11525290</v>
      </c>
      <c r="H3928" s="311" t="s">
        <v>85</v>
      </c>
    </row>
    <row r="3929" spans="2:8">
      <c r="B3929" s="293">
        <v>39897</v>
      </c>
      <c r="C3929" s="311" t="s">
        <v>3913</v>
      </c>
      <c r="D3929" s="311" t="s">
        <v>3913</v>
      </c>
      <c r="E3929" s="311" t="s">
        <v>5169</v>
      </c>
      <c r="F3929" s="311" t="s">
        <v>6631</v>
      </c>
      <c r="G3929" s="311">
        <v>9112290</v>
      </c>
      <c r="H3929" s="311" t="s">
        <v>85</v>
      </c>
    </row>
    <row r="3930" spans="2:8">
      <c r="B3930" s="293">
        <v>39896</v>
      </c>
      <c r="C3930" s="311" t="s">
        <v>3980</v>
      </c>
      <c r="D3930" s="311" t="s">
        <v>6324</v>
      </c>
      <c r="E3930" s="311" t="s">
        <v>3400</v>
      </c>
      <c r="F3930" s="311" t="s">
        <v>6160</v>
      </c>
      <c r="G3930" s="311">
        <v>6809151</v>
      </c>
      <c r="H3930" s="311" t="s">
        <v>85</v>
      </c>
    </row>
    <row r="3931" spans="2:8">
      <c r="B3931" s="293">
        <v>39895</v>
      </c>
      <c r="C3931" s="311" t="s">
        <v>6153</v>
      </c>
      <c r="D3931" s="311" t="s">
        <v>3275</v>
      </c>
      <c r="E3931" s="311" t="s">
        <v>6153</v>
      </c>
      <c r="F3931" s="311" t="s">
        <v>3234</v>
      </c>
      <c r="G3931" s="311">
        <v>4129233</v>
      </c>
      <c r="H3931" s="311" t="s">
        <v>85</v>
      </c>
    </row>
    <row r="3932" spans="2:8">
      <c r="B3932" s="293">
        <v>39892</v>
      </c>
      <c r="C3932" s="311" t="s">
        <v>3174</v>
      </c>
      <c r="D3932" s="311" t="s">
        <v>3174</v>
      </c>
      <c r="E3932" s="311" t="s">
        <v>3287</v>
      </c>
      <c r="F3932" s="311" t="s">
        <v>3888</v>
      </c>
      <c r="G3932" s="311">
        <v>4128002</v>
      </c>
      <c r="H3932" s="311" t="s">
        <v>85</v>
      </c>
    </row>
    <row r="3933" spans="2:8">
      <c r="B3933" s="293">
        <v>39891</v>
      </c>
      <c r="C3933" s="311" t="s">
        <v>3311</v>
      </c>
      <c r="D3933" s="311" t="s">
        <v>6632</v>
      </c>
      <c r="E3933" s="311" t="s">
        <v>5576</v>
      </c>
      <c r="F3933" s="311" t="s">
        <v>5592</v>
      </c>
      <c r="G3933" s="311">
        <v>4064943</v>
      </c>
      <c r="H3933" s="311" t="s">
        <v>85</v>
      </c>
    </row>
    <row r="3934" spans="2:8">
      <c r="B3934" s="293">
        <v>39890</v>
      </c>
      <c r="C3934" s="311" t="s">
        <v>5576</v>
      </c>
      <c r="D3934" s="311" t="s">
        <v>5804</v>
      </c>
      <c r="E3934" s="311" t="s">
        <v>5576</v>
      </c>
      <c r="F3934" s="311" t="s">
        <v>4387</v>
      </c>
      <c r="G3934" s="311">
        <v>5949270</v>
      </c>
      <c r="H3934" s="311" t="s">
        <v>85</v>
      </c>
    </row>
    <row r="3935" spans="2:8">
      <c r="B3935" s="293">
        <v>39889</v>
      </c>
      <c r="C3935" s="311" t="s">
        <v>6205</v>
      </c>
      <c r="D3935" s="311" t="s">
        <v>6190</v>
      </c>
      <c r="E3935" s="311" t="s">
        <v>5221</v>
      </c>
      <c r="F3935" s="311" t="s">
        <v>3863</v>
      </c>
      <c r="G3935" s="311">
        <v>8962263</v>
      </c>
      <c r="H3935" s="311" t="s">
        <v>85</v>
      </c>
    </row>
    <row r="3936" spans="2:8">
      <c r="B3936" s="293">
        <v>39888</v>
      </c>
      <c r="C3936" s="311" t="s">
        <v>5221</v>
      </c>
      <c r="D3936" s="311" t="s">
        <v>6203</v>
      </c>
      <c r="E3936" s="311" t="s">
        <v>6633</v>
      </c>
      <c r="F3936" s="311" t="s">
        <v>3587</v>
      </c>
      <c r="G3936" s="311">
        <v>9385168</v>
      </c>
      <c r="H3936" s="311" t="s">
        <v>85</v>
      </c>
    </row>
    <row r="3937" spans="2:8">
      <c r="B3937" s="293">
        <v>39885</v>
      </c>
      <c r="C3937" s="311" t="s">
        <v>3414</v>
      </c>
      <c r="D3937" s="311" t="s">
        <v>4331</v>
      </c>
      <c r="E3937" s="311" t="s">
        <v>5730</v>
      </c>
      <c r="F3937" s="311" t="s">
        <v>5339</v>
      </c>
      <c r="G3937" s="311">
        <v>15509977</v>
      </c>
      <c r="H3937" s="311" t="s">
        <v>85</v>
      </c>
    </row>
    <row r="3938" spans="2:8">
      <c r="B3938" s="293">
        <v>39884</v>
      </c>
      <c r="C3938" s="311" t="s">
        <v>6634</v>
      </c>
      <c r="D3938" s="311" t="s">
        <v>6152</v>
      </c>
      <c r="E3938" s="311" t="s">
        <v>3587</v>
      </c>
      <c r="F3938" s="311" t="s">
        <v>5159</v>
      </c>
      <c r="G3938" s="311">
        <v>7178695</v>
      </c>
      <c r="H3938" s="311" t="s">
        <v>85</v>
      </c>
    </row>
    <row r="3939" spans="2:8">
      <c r="B3939" s="293">
        <v>39881</v>
      </c>
      <c r="C3939" s="311" t="s">
        <v>6277</v>
      </c>
      <c r="D3939" s="311" t="s">
        <v>5597</v>
      </c>
      <c r="E3939" s="311" t="s">
        <v>3878</v>
      </c>
      <c r="F3939" s="311" t="s">
        <v>4325</v>
      </c>
      <c r="G3939" s="311">
        <v>3507086</v>
      </c>
      <c r="H3939" s="311" t="s">
        <v>85</v>
      </c>
    </row>
    <row r="3940" spans="2:8">
      <c r="B3940" s="293">
        <v>39878</v>
      </c>
      <c r="C3940" s="311" t="s">
        <v>5777</v>
      </c>
      <c r="D3940" s="311" t="s">
        <v>5800</v>
      </c>
      <c r="E3940" s="311" t="s">
        <v>5766</v>
      </c>
      <c r="F3940" s="311" t="s">
        <v>5781</v>
      </c>
      <c r="G3940" s="311">
        <v>7082936</v>
      </c>
      <c r="H3940" s="311" t="s">
        <v>85</v>
      </c>
    </row>
    <row r="3941" spans="2:8">
      <c r="B3941" s="293">
        <v>39877</v>
      </c>
      <c r="C3941" s="311" t="s">
        <v>6635</v>
      </c>
      <c r="D3941" s="311" t="s">
        <v>6160</v>
      </c>
      <c r="E3941" s="311" t="s">
        <v>5221</v>
      </c>
      <c r="F3941" s="311" t="s">
        <v>5626</v>
      </c>
      <c r="G3941" s="311">
        <v>9522031</v>
      </c>
      <c r="H3941" s="311" t="s">
        <v>85</v>
      </c>
    </row>
    <row r="3942" spans="2:8">
      <c r="B3942" s="293">
        <v>39876</v>
      </c>
      <c r="C3942" s="311" t="s">
        <v>6632</v>
      </c>
      <c r="D3942" s="311" t="s">
        <v>3246</v>
      </c>
      <c r="E3942" s="311" t="s">
        <v>5632</v>
      </c>
      <c r="F3942" s="311" t="s">
        <v>6284</v>
      </c>
      <c r="G3942" s="311">
        <v>5208051</v>
      </c>
      <c r="H3942" s="311" t="s">
        <v>85</v>
      </c>
    </row>
    <row r="3943" spans="2:8">
      <c r="B3943" s="293">
        <v>39875</v>
      </c>
      <c r="C3943" s="311" t="s">
        <v>6631</v>
      </c>
      <c r="D3943" s="311" t="s">
        <v>3166</v>
      </c>
      <c r="E3943" s="311" t="s">
        <v>3361</v>
      </c>
      <c r="F3943" s="311" t="s">
        <v>5160</v>
      </c>
      <c r="G3943" s="311">
        <v>4056702</v>
      </c>
      <c r="H3943" s="311" t="s">
        <v>85</v>
      </c>
    </row>
    <row r="3944" spans="2:8">
      <c r="B3944" s="293">
        <v>39874</v>
      </c>
      <c r="C3944" s="311" t="s">
        <v>6257</v>
      </c>
      <c r="D3944" s="311" t="s">
        <v>6257</v>
      </c>
      <c r="E3944" s="311" t="s">
        <v>5155</v>
      </c>
      <c r="F3944" s="311" t="s">
        <v>3914</v>
      </c>
      <c r="G3944" s="311">
        <v>4283796</v>
      </c>
      <c r="H3944" s="311" t="s">
        <v>85</v>
      </c>
    </row>
    <row r="3945" spans="2:8">
      <c r="B3945" s="293">
        <v>39871</v>
      </c>
      <c r="C3945" s="311" t="s">
        <v>3904</v>
      </c>
      <c r="D3945" s="311" t="s">
        <v>3160</v>
      </c>
      <c r="E3945" s="311" t="s">
        <v>4333</v>
      </c>
      <c r="F3945" s="311" t="s">
        <v>6172</v>
      </c>
      <c r="G3945" s="311">
        <v>7289859</v>
      </c>
      <c r="H3945" s="311" t="s">
        <v>85</v>
      </c>
    </row>
    <row r="3946" spans="2:8">
      <c r="B3946" s="293">
        <v>39870</v>
      </c>
      <c r="C3946" s="311" t="s">
        <v>3923</v>
      </c>
      <c r="D3946" s="311" t="s">
        <v>4377</v>
      </c>
      <c r="E3946" s="311" t="s">
        <v>3185</v>
      </c>
      <c r="F3946" s="311" t="s">
        <v>3168</v>
      </c>
      <c r="G3946" s="311">
        <v>8448103</v>
      </c>
      <c r="H3946" s="311" t="s">
        <v>85</v>
      </c>
    </row>
    <row r="3947" spans="2:8">
      <c r="B3947" s="293">
        <v>39869</v>
      </c>
      <c r="C3947" s="311" t="s">
        <v>3201</v>
      </c>
      <c r="D3947" s="311" t="s">
        <v>5631</v>
      </c>
      <c r="E3947" s="311" t="s">
        <v>3879</v>
      </c>
      <c r="F3947" s="311" t="s">
        <v>3889</v>
      </c>
      <c r="G3947" s="311">
        <v>4509861</v>
      </c>
      <c r="H3947" s="311" t="s">
        <v>85</v>
      </c>
    </row>
    <row r="3948" spans="2:8">
      <c r="B3948" s="293">
        <v>39868</v>
      </c>
      <c r="C3948" s="311" t="s">
        <v>4387</v>
      </c>
      <c r="D3948" s="311" t="s">
        <v>5084</v>
      </c>
      <c r="E3948" s="311" t="s">
        <v>4387</v>
      </c>
      <c r="F3948" s="311" t="s">
        <v>3359</v>
      </c>
      <c r="G3948" s="311">
        <v>4792807</v>
      </c>
      <c r="H3948" s="311" t="s">
        <v>85</v>
      </c>
    </row>
    <row r="3949" spans="2:8">
      <c r="B3949" s="293">
        <v>39864</v>
      </c>
      <c r="C3949" s="311" t="s">
        <v>3174</v>
      </c>
      <c r="D3949" s="311" t="s">
        <v>3174</v>
      </c>
      <c r="E3949" s="311" t="s">
        <v>6277</v>
      </c>
      <c r="F3949" s="311" t="s">
        <v>3407</v>
      </c>
      <c r="G3949" s="311">
        <v>6671071</v>
      </c>
      <c r="H3949" s="311" t="s">
        <v>85</v>
      </c>
    </row>
    <row r="3950" spans="2:8">
      <c r="B3950" s="293">
        <v>39863</v>
      </c>
      <c r="C3950" s="311" t="s">
        <v>3285</v>
      </c>
      <c r="D3950" s="311" t="s">
        <v>6290</v>
      </c>
      <c r="E3950" s="311" t="s">
        <v>6190</v>
      </c>
      <c r="F3950" s="311" t="s">
        <v>5163</v>
      </c>
      <c r="G3950" s="311">
        <v>4224270</v>
      </c>
      <c r="H3950" s="311" t="s">
        <v>85</v>
      </c>
    </row>
    <row r="3951" spans="2:8">
      <c r="B3951" s="293">
        <v>39862</v>
      </c>
      <c r="C3951" s="311" t="s">
        <v>5777</v>
      </c>
      <c r="D3951" s="311" t="s">
        <v>4327</v>
      </c>
      <c r="E3951" s="311" t="s">
        <v>5770</v>
      </c>
      <c r="F3951" s="311" t="s">
        <v>5792</v>
      </c>
      <c r="G3951" s="311">
        <v>7012488</v>
      </c>
      <c r="H3951" s="311" t="s">
        <v>85</v>
      </c>
    </row>
    <row r="3952" spans="2:8">
      <c r="B3952" s="293">
        <v>39861</v>
      </c>
      <c r="C3952" s="311" t="s">
        <v>4317</v>
      </c>
      <c r="D3952" s="311" t="s">
        <v>6232</v>
      </c>
      <c r="E3952" s="311" t="s">
        <v>3600</v>
      </c>
      <c r="F3952" s="311" t="s">
        <v>6221</v>
      </c>
      <c r="G3952" s="311">
        <v>3362952</v>
      </c>
      <c r="H3952" s="311" t="s">
        <v>85</v>
      </c>
    </row>
    <row r="3953" spans="2:8">
      <c r="B3953" s="293">
        <v>39860</v>
      </c>
      <c r="C3953" s="311" t="s">
        <v>3275</v>
      </c>
      <c r="D3953" s="311" t="s">
        <v>6172</v>
      </c>
      <c r="E3953" s="311" t="s">
        <v>6636</v>
      </c>
      <c r="F3953" s="311" t="s">
        <v>3203</v>
      </c>
      <c r="G3953" s="311">
        <v>5577258</v>
      </c>
      <c r="H3953" s="311" t="s">
        <v>85</v>
      </c>
    </row>
    <row r="3954" spans="2:8">
      <c r="B3954" s="293">
        <v>39857</v>
      </c>
      <c r="C3954" s="311" t="s">
        <v>3246</v>
      </c>
      <c r="D3954" s="311" t="s">
        <v>4369</v>
      </c>
      <c r="E3954" s="311" t="s">
        <v>3201</v>
      </c>
      <c r="F3954" s="311" t="s">
        <v>3887</v>
      </c>
      <c r="G3954" s="311">
        <v>5152975</v>
      </c>
      <c r="H3954" s="311" t="s">
        <v>85</v>
      </c>
    </row>
    <row r="3955" spans="2:8">
      <c r="B3955" s="293">
        <v>39856</v>
      </c>
      <c r="C3955" s="311" t="s">
        <v>3174</v>
      </c>
      <c r="D3955" s="311" t="s">
        <v>4358</v>
      </c>
      <c r="E3955" s="311" t="s">
        <v>6232</v>
      </c>
      <c r="F3955" s="311" t="s">
        <v>6284</v>
      </c>
      <c r="G3955" s="311">
        <v>4716957</v>
      </c>
      <c r="H3955" s="311" t="s">
        <v>85</v>
      </c>
    </row>
    <row r="3956" spans="2:8">
      <c r="B3956" s="293">
        <v>39855</v>
      </c>
      <c r="C3956" s="311" t="s">
        <v>5784</v>
      </c>
      <c r="D3956" s="311" t="s">
        <v>3887</v>
      </c>
      <c r="E3956" s="311" t="s">
        <v>3198</v>
      </c>
      <c r="F3956" s="311" t="s">
        <v>3988</v>
      </c>
      <c r="G3956" s="311">
        <v>5611525</v>
      </c>
      <c r="H3956" s="311" t="s">
        <v>85</v>
      </c>
    </row>
    <row r="3957" spans="2:8">
      <c r="B3957" s="293">
        <v>39854</v>
      </c>
      <c r="C3957" s="311" t="s">
        <v>4030</v>
      </c>
      <c r="D3957" s="311" t="s">
        <v>4030</v>
      </c>
      <c r="E3957" s="311" t="s">
        <v>3864</v>
      </c>
      <c r="F3957" s="311" t="s">
        <v>3923</v>
      </c>
      <c r="G3957" s="311">
        <v>9563232</v>
      </c>
      <c r="H3957" s="311" t="s">
        <v>85</v>
      </c>
    </row>
    <row r="3958" spans="2:8">
      <c r="B3958" s="293">
        <v>39853</v>
      </c>
      <c r="C3958" s="311" t="s">
        <v>6257</v>
      </c>
      <c r="D3958" s="311" t="s">
        <v>3402</v>
      </c>
      <c r="E3958" s="311" t="s">
        <v>6153</v>
      </c>
      <c r="F3958" s="311" t="s">
        <v>3887</v>
      </c>
      <c r="G3958" s="311">
        <v>4505341</v>
      </c>
      <c r="H3958" s="311" t="s">
        <v>85</v>
      </c>
    </row>
    <row r="3959" spans="2:8">
      <c r="B3959" s="293">
        <v>39850</v>
      </c>
      <c r="C3959" s="311" t="s">
        <v>6635</v>
      </c>
      <c r="D3959" s="311" t="s">
        <v>5172</v>
      </c>
      <c r="E3959" s="311" t="s">
        <v>5083</v>
      </c>
      <c r="F3959" s="311" t="s">
        <v>4380</v>
      </c>
      <c r="G3959" s="311">
        <v>5638906</v>
      </c>
      <c r="H3959" s="311" t="s">
        <v>85</v>
      </c>
    </row>
    <row r="3960" spans="2:8">
      <c r="B3960" s="293">
        <v>39849</v>
      </c>
      <c r="C3960" s="311" t="s">
        <v>6631</v>
      </c>
      <c r="D3960" s="311" t="s">
        <v>5796</v>
      </c>
      <c r="E3960" s="311" t="s">
        <v>3385</v>
      </c>
      <c r="F3960" s="311" t="s">
        <v>5174</v>
      </c>
      <c r="G3960" s="311">
        <v>3082327</v>
      </c>
      <c r="H3960" s="311" t="s">
        <v>85</v>
      </c>
    </row>
    <row r="3961" spans="2:8">
      <c r="B3961" s="293">
        <v>39848</v>
      </c>
      <c r="C3961" s="311" t="s">
        <v>6631</v>
      </c>
      <c r="D3961" s="311" t="s">
        <v>3405</v>
      </c>
      <c r="E3961" s="311" t="s">
        <v>3387</v>
      </c>
      <c r="F3961" s="311" t="s">
        <v>5174</v>
      </c>
      <c r="G3961" s="311">
        <v>5931254</v>
      </c>
      <c r="H3961" s="311" t="s">
        <v>85</v>
      </c>
    </row>
    <row r="3962" spans="2:8">
      <c r="B3962" s="293">
        <v>39847</v>
      </c>
      <c r="C3962" s="311" t="s">
        <v>6257</v>
      </c>
      <c r="D3962" s="311" t="s">
        <v>3980</v>
      </c>
      <c r="E3962" s="311" t="s">
        <v>5169</v>
      </c>
      <c r="F3962" s="311" t="s">
        <v>4331</v>
      </c>
      <c r="G3962" s="311">
        <v>10168527</v>
      </c>
      <c r="H3962" s="311" t="s">
        <v>85</v>
      </c>
    </row>
    <row r="3963" spans="2:8">
      <c r="B3963" s="293">
        <v>39846</v>
      </c>
      <c r="C3963" s="311" t="s">
        <v>3973</v>
      </c>
      <c r="D3963" s="311" t="s">
        <v>5117</v>
      </c>
      <c r="E3963" s="311" t="s">
        <v>3889</v>
      </c>
      <c r="F3963" s="311" t="s">
        <v>6160</v>
      </c>
      <c r="G3963" s="311">
        <v>4691119</v>
      </c>
      <c r="H3963" s="311" t="s">
        <v>85</v>
      </c>
    </row>
    <row r="3964" spans="2:8">
      <c r="B3964" s="293">
        <v>39843</v>
      </c>
      <c r="C3964" s="311" t="s">
        <v>4277</v>
      </c>
      <c r="D3964" s="311" t="s">
        <v>6629</v>
      </c>
      <c r="E3964" s="311" t="s">
        <v>3180</v>
      </c>
      <c r="F3964" s="311" t="s">
        <v>5064</v>
      </c>
      <c r="G3964" s="311">
        <v>5825612</v>
      </c>
      <c r="H3964" s="311" t="s">
        <v>85</v>
      </c>
    </row>
    <row r="3965" spans="2:8">
      <c r="B3965" s="310">
        <v>39842</v>
      </c>
      <c r="C3965" s="312" t="s">
        <v>4355</v>
      </c>
      <c r="D3965" s="312" t="s">
        <v>4989</v>
      </c>
      <c r="E3965" s="312" t="s">
        <v>3278</v>
      </c>
      <c r="F3965" s="312" t="s">
        <v>3222</v>
      </c>
      <c r="G3965" s="312">
        <v>14609894</v>
      </c>
      <c r="H3965" s="312" t="s">
        <v>6637</v>
      </c>
    </row>
    <row r="3966" spans="2:8">
      <c r="B3966" s="293">
        <v>39841</v>
      </c>
      <c r="C3966" s="311" t="s">
        <v>6340</v>
      </c>
      <c r="D3966" s="311" t="s">
        <v>6638</v>
      </c>
      <c r="E3966" s="311" t="s">
        <v>5140</v>
      </c>
      <c r="F3966" s="311" t="s">
        <v>6361</v>
      </c>
      <c r="G3966" s="311">
        <v>7610884</v>
      </c>
      <c r="H3966" s="311" t="s">
        <v>85</v>
      </c>
    </row>
    <row r="3967" spans="2:8">
      <c r="B3967" s="293">
        <v>39840</v>
      </c>
      <c r="C3967" s="311" t="s">
        <v>5158</v>
      </c>
      <c r="D3967" s="311" t="s">
        <v>4366</v>
      </c>
      <c r="E3967" s="311" t="s">
        <v>5578</v>
      </c>
      <c r="F3967" s="311" t="s">
        <v>3233</v>
      </c>
      <c r="G3967" s="311">
        <v>9058879</v>
      </c>
      <c r="H3967" s="311" t="s">
        <v>85</v>
      </c>
    </row>
    <row r="3968" spans="2:8">
      <c r="B3968" s="293">
        <v>39836</v>
      </c>
      <c r="C3968" s="311" t="s">
        <v>3876</v>
      </c>
      <c r="D3968" s="311" t="s">
        <v>3195</v>
      </c>
      <c r="E3968" s="311" t="s">
        <v>6107</v>
      </c>
      <c r="F3968" s="311" t="s">
        <v>4300</v>
      </c>
      <c r="G3968" s="311">
        <v>5995032</v>
      </c>
      <c r="H3968" s="311" t="s">
        <v>85</v>
      </c>
    </row>
    <row r="3969" spans="2:8">
      <c r="B3969" s="293">
        <v>39835</v>
      </c>
      <c r="C3969" s="311" t="s">
        <v>5098</v>
      </c>
      <c r="D3969" s="311" t="s">
        <v>3172</v>
      </c>
      <c r="E3969" s="311" t="s">
        <v>5576</v>
      </c>
      <c r="F3969" s="311" t="s">
        <v>4400</v>
      </c>
      <c r="G3969" s="311">
        <v>5676924</v>
      </c>
      <c r="H3969" s="311" t="s">
        <v>85</v>
      </c>
    </row>
    <row r="3970" spans="2:8">
      <c r="B3970" s="293">
        <v>39834</v>
      </c>
      <c r="C3970" s="311" t="s">
        <v>6154</v>
      </c>
      <c r="D3970" s="311" t="s">
        <v>4401</v>
      </c>
      <c r="E3970" s="311" t="s">
        <v>5583</v>
      </c>
      <c r="F3970" s="311" t="s">
        <v>3916</v>
      </c>
      <c r="G3970" s="311">
        <v>11414718</v>
      </c>
      <c r="H3970" s="311" t="s">
        <v>85</v>
      </c>
    </row>
    <row r="3971" spans="2:8">
      <c r="B3971" s="293">
        <v>39833</v>
      </c>
      <c r="C3971" s="311" t="s">
        <v>6639</v>
      </c>
      <c r="D3971" s="311" t="s">
        <v>3168</v>
      </c>
      <c r="E3971" s="311" t="s">
        <v>6139</v>
      </c>
      <c r="F3971" s="311" t="s">
        <v>4403</v>
      </c>
      <c r="G3971" s="311">
        <v>15939774</v>
      </c>
      <c r="H3971" s="311" t="s">
        <v>85</v>
      </c>
    </row>
    <row r="3972" spans="2:8">
      <c r="B3972" s="293">
        <v>39832</v>
      </c>
      <c r="C3972" s="311" t="s">
        <v>5600</v>
      </c>
      <c r="D3972" s="311" t="s">
        <v>6640</v>
      </c>
      <c r="E3972" s="311" t="s">
        <v>6221</v>
      </c>
      <c r="F3972" s="311" t="s">
        <v>6174</v>
      </c>
      <c r="G3972" s="311">
        <v>3768196</v>
      </c>
      <c r="H3972" s="311" t="s">
        <v>85</v>
      </c>
    </row>
    <row r="3973" spans="2:8">
      <c r="B3973" s="293">
        <v>39829</v>
      </c>
      <c r="C3973" s="311" t="s">
        <v>3307</v>
      </c>
      <c r="D3973" s="311" t="s">
        <v>3879</v>
      </c>
      <c r="E3973" s="311" t="s">
        <v>6127</v>
      </c>
      <c r="F3973" s="311" t="s">
        <v>4300</v>
      </c>
      <c r="G3973" s="311">
        <v>10358769</v>
      </c>
      <c r="H3973" s="311" t="s">
        <v>85</v>
      </c>
    </row>
    <row r="3974" spans="2:8">
      <c r="B3974" s="293">
        <v>39828</v>
      </c>
      <c r="C3974" s="311" t="s">
        <v>3351</v>
      </c>
      <c r="D3974" s="311" t="s">
        <v>3351</v>
      </c>
      <c r="E3974" s="311" t="s">
        <v>5381</v>
      </c>
      <c r="F3974" s="311" t="s">
        <v>6091</v>
      </c>
      <c r="G3974" s="311">
        <v>4964277</v>
      </c>
      <c r="H3974" s="311" t="s">
        <v>85</v>
      </c>
    </row>
    <row r="3975" spans="2:8">
      <c r="B3975" s="293">
        <v>39827</v>
      </c>
      <c r="C3975" s="311" t="s">
        <v>6102</v>
      </c>
      <c r="D3975" s="311" t="s">
        <v>5156</v>
      </c>
      <c r="E3975" s="311" t="s">
        <v>3337</v>
      </c>
      <c r="F3975" s="311" t="s">
        <v>6207</v>
      </c>
      <c r="G3975" s="311">
        <v>5884516</v>
      </c>
      <c r="H3975" s="311" t="s">
        <v>85</v>
      </c>
    </row>
    <row r="3976" spans="2:8">
      <c r="B3976" s="293">
        <v>39826</v>
      </c>
      <c r="C3976" s="311" t="s">
        <v>5666</v>
      </c>
      <c r="D3976" s="311" t="s">
        <v>5359</v>
      </c>
      <c r="E3976" s="311" t="s">
        <v>5232</v>
      </c>
      <c r="F3976" s="311" t="s">
        <v>5666</v>
      </c>
      <c r="G3976" s="311">
        <v>9589416</v>
      </c>
      <c r="H3976" s="311" t="s">
        <v>85</v>
      </c>
    </row>
    <row r="3977" spans="2:8">
      <c r="B3977" s="293">
        <v>39825</v>
      </c>
      <c r="C3977" s="311" t="s">
        <v>5249</v>
      </c>
      <c r="D3977" s="311" t="s">
        <v>4316</v>
      </c>
      <c r="E3977" s="311" t="s">
        <v>5366</v>
      </c>
      <c r="F3977" s="311" t="s">
        <v>3348</v>
      </c>
      <c r="G3977" s="311">
        <v>6457490</v>
      </c>
      <c r="H3977" s="311" t="s">
        <v>85</v>
      </c>
    </row>
    <row r="3978" spans="2:8">
      <c r="B3978" s="293">
        <v>39822</v>
      </c>
      <c r="C3978" s="311" t="s">
        <v>5240</v>
      </c>
      <c r="D3978" s="311" t="s">
        <v>4300</v>
      </c>
      <c r="E3978" s="311" t="s">
        <v>6006</v>
      </c>
      <c r="F3978" s="311" t="s">
        <v>3287</v>
      </c>
      <c r="G3978" s="311">
        <v>11116864</v>
      </c>
      <c r="H3978" s="311" t="s">
        <v>85</v>
      </c>
    </row>
    <row r="3979" spans="2:8">
      <c r="B3979" s="293">
        <v>39820</v>
      </c>
      <c r="C3979" s="311" t="s">
        <v>3876</v>
      </c>
      <c r="D3979" s="311" t="s">
        <v>4304</v>
      </c>
      <c r="E3979" s="311" t="s">
        <v>6641</v>
      </c>
      <c r="F3979" s="311" t="s">
        <v>5359</v>
      </c>
      <c r="G3979" s="311">
        <v>8681683</v>
      </c>
      <c r="H3979" s="311" t="s">
        <v>85</v>
      </c>
    </row>
    <row r="3980" spans="2:8">
      <c r="B3980" s="293">
        <v>39819</v>
      </c>
      <c r="C3980" s="311" t="s">
        <v>3244</v>
      </c>
      <c r="D3980" s="311" t="s">
        <v>3244</v>
      </c>
      <c r="E3980" s="311" t="s">
        <v>3302</v>
      </c>
      <c r="F3980" s="311" t="s">
        <v>6110</v>
      </c>
      <c r="G3980" s="311">
        <v>5699126</v>
      </c>
      <c r="H3980" s="311" t="s">
        <v>85</v>
      </c>
    </row>
    <row r="3981" spans="2:8">
      <c r="B3981" s="293">
        <v>39818</v>
      </c>
      <c r="C3981" s="311" t="s">
        <v>3922</v>
      </c>
      <c r="D3981" s="311" t="s">
        <v>6170</v>
      </c>
      <c r="E3981" s="311" t="s">
        <v>6283</v>
      </c>
      <c r="F3981" s="311" t="s">
        <v>6153</v>
      </c>
      <c r="G3981" s="311">
        <v>4554015</v>
      </c>
      <c r="H3981" s="311" t="s">
        <v>85</v>
      </c>
    </row>
    <row r="3982" spans="2:8">
      <c r="B3982" s="293">
        <v>39815</v>
      </c>
      <c r="C3982" s="311" t="s">
        <v>6642</v>
      </c>
      <c r="D3982" s="311" t="s">
        <v>5053</v>
      </c>
      <c r="E3982" s="311" t="s">
        <v>3199</v>
      </c>
      <c r="F3982" s="311" t="s">
        <v>6164</v>
      </c>
      <c r="G3982" s="311">
        <v>4525802</v>
      </c>
      <c r="H3982" s="311" t="s">
        <v>85</v>
      </c>
    </row>
    <row r="3983" spans="2:8">
      <c r="B3983" s="293">
        <v>39813</v>
      </c>
      <c r="C3983" s="311" t="s">
        <v>6391</v>
      </c>
      <c r="D3983" s="311" t="s">
        <v>6391</v>
      </c>
      <c r="E3983" s="311" t="s">
        <v>3397</v>
      </c>
      <c r="F3983" s="311" t="s">
        <v>5593</v>
      </c>
      <c r="G3983" s="311">
        <v>4692416</v>
      </c>
      <c r="H3983" s="311" t="s">
        <v>85</v>
      </c>
    </row>
    <row r="3984" spans="2:8">
      <c r="B3984" s="293">
        <v>39812</v>
      </c>
      <c r="C3984" s="311" t="s">
        <v>5600</v>
      </c>
      <c r="D3984" s="311" t="s">
        <v>6154</v>
      </c>
      <c r="E3984" s="311" t="s">
        <v>5637</v>
      </c>
      <c r="F3984" s="311" t="s">
        <v>5800</v>
      </c>
      <c r="G3984" s="311">
        <v>4778926</v>
      </c>
      <c r="H3984" s="311" t="s">
        <v>85</v>
      </c>
    </row>
    <row r="3985" spans="2:8">
      <c r="B3985" s="293">
        <v>39811</v>
      </c>
      <c r="C3985" s="311" t="s">
        <v>4318</v>
      </c>
      <c r="D3985" s="311" t="s">
        <v>5615</v>
      </c>
      <c r="E3985" s="311" t="s">
        <v>6304</v>
      </c>
      <c r="F3985" s="311" t="s">
        <v>6110</v>
      </c>
      <c r="G3985" s="311">
        <v>4113538</v>
      </c>
      <c r="H3985" s="311" t="s">
        <v>85</v>
      </c>
    </row>
    <row r="3986" spans="2:8">
      <c r="B3986" s="293">
        <v>39808</v>
      </c>
      <c r="C3986" s="311" t="s">
        <v>5578</v>
      </c>
      <c r="D3986" s="311" t="s">
        <v>5793</v>
      </c>
      <c r="E3986" s="311" t="s">
        <v>5367</v>
      </c>
      <c r="F3986" s="311" t="s">
        <v>4318</v>
      </c>
      <c r="G3986" s="311">
        <v>4116814</v>
      </c>
      <c r="H3986" s="311" t="s">
        <v>85</v>
      </c>
    </row>
    <row r="3987" spans="2:8">
      <c r="B3987" s="293">
        <v>39806</v>
      </c>
      <c r="C3987" s="311" t="s">
        <v>6190</v>
      </c>
      <c r="D3987" s="311" t="s">
        <v>3869</v>
      </c>
      <c r="E3987" s="311" t="s">
        <v>5180</v>
      </c>
      <c r="F3987" s="311" t="s">
        <v>5156</v>
      </c>
      <c r="G3987" s="311">
        <v>7677302</v>
      </c>
      <c r="H3987" s="311" t="s">
        <v>85</v>
      </c>
    </row>
    <row r="3988" spans="2:8">
      <c r="B3988" s="293">
        <v>39805</v>
      </c>
      <c r="C3988" s="311" t="s">
        <v>5600</v>
      </c>
      <c r="D3988" s="311" t="s">
        <v>6313</v>
      </c>
      <c r="E3988" s="311" t="s">
        <v>6643</v>
      </c>
      <c r="F3988" s="311" t="s">
        <v>3881</v>
      </c>
      <c r="G3988" s="311">
        <v>5898415</v>
      </c>
      <c r="H3988" s="311" t="s">
        <v>85</v>
      </c>
    </row>
    <row r="3989" spans="2:8">
      <c r="B3989" s="293">
        <v>39804</v>
      </c>
      <c r="C3989" s="311" t="s">
        <v>5120</v>
      </c>
      <c r="D3989" s="311" t="s">
        <v>5120</v>
      </c>
      <c r="E3989" s="311" t="s">
        <v>5578</v>
      </c>
      <c r="F3989" s="311" t="s">
        <v>5596</v>
      </c>
      <c r="G3989" s="311">
        <v>7101656</v>
      </c>
      <c r="H3989" s="311" t="s">
        <v>85</v>
      </c>
    </row>
    <row r="3990" spans="2:8">
      <c r="B3990" s="293">
        <v>39801</v>
      </c>
      <c r="C3990" s="311" t="s">
        <v>3186</v>
      </c>
      <c r="D3990" s="311" t="s">
        <v>3983</v>
      </c>
      <c r="E3990" s="311" t="s">
        <v>5582</v>
      </c>
      <c r="F3990" s="311" t="s">
        <v>4398</v>
      </c>
      <c r="G3990" s="311">
        <v>9263350</v>
      </c>
      <c r="H3990" s="311" t="s">
        <v>85</v>
      </c>
    </row>
    <row r="3991" spans="2:8">
      <c r="B3991" s="293">
        <v>39800</v>
      </c>
      <c r="C3991" s="311" t="s">
        <v>5374</v>
      </c>
      <c r="D3991" s="311" t="s">
        <v>3244</v>
      </c>
      <c r="E3991" s="311" t="s">
        <v>5375</v>
      </c>
      <c r="F3991" s="311" t="s">
        <v>6642</v>
      </c>
      <c r="G3991" s="311">
        <v>11683485</v>
      </c>
      <c r="H3991" s="311" t="s">
        <v>85</v>
      </c>
    </row>
    <row r="3992" spans="2:8">
      <c r="B3992" s="293">
        <v>39799</v>
      </c>
      <c r="C3992" s="311" t="s">
        <v>6299</v>
      </c>
      <c r="D3992" s="311" t="s">
        <v>3387</v>
      </c>
      <c r="E3992" s="311" t="s">
        <v>5375</v>
      </c>
      <c r="F3992" s="311" t="s">
        <v>5765</v>
      </c>
      <c r="G3992" s="311">
        <v>7108549</v>
      </c>
      <c r="H3992" s="311" t="s">
        <v>85</v>
      </c>
    </row>
    <row r="3993" spans="2:8">
      <c r="B3993" s="293">
        <v>39798</v>
      </c>
      <c r="C3993" s="311" t="s">
        <v>6641</v>
      </c>
      <c r="D3993" s="311" t="s">
        <v>3294</v>
      </c>
      <c r="E3993" s="311" t="s">
        <v>5645</v>
      </c>
      <c r="F3993" s="311" t="s">
        <v>3364</v>
      </c>
      <c r="G3993" s="311">
        <v>8832410</v>
      </c>
      <c r="H3993" s="311" t="s">
        <v>85</v>
      </c>
    </row>
    <row r="3994" spans="2:8">
      <c r="B3994" s="293">
        <v>39797</v>
      </c>
      <c r="C3994" s="311" t="s">
        <v>6644</v>
      </c>
      <c r="D3994" s="311" t="s">
        <v>6018</v>
      </c>
      <c r="E3994" s="311" t="s">
        <v>5384</v>
      </c>
      <c r="F3994" s="311" t="s">
        <v>6645</v>
      </c>
      <c r="G3994" s="311">
        <v>5727669</v>
      </c>
      <c r="H3994" s="311" t="s">
        <v>85</v>
      </c>
    </row>
    <row r="3995" spans="2:8">
      <c r="B3995" s="293">
        <v>39794</v>
      </c>
      <c r="C3995" s="311" t="s">
        <v>3422</v>
      </c>
      <c r="D3995" s="311" t="s">
        <v>3422</v>
      </c>
      <c r="E3995" s="311" t="s">
        <v>5423</v>
      </c>
      <c r="F3995" s="311" t="s">
        <v>5709</v>
      </c>
      <c r="G3995" s="311">
        <v>6424658</v>
      </c>
      <c r="H3995" s="311" t="s">
        <v>85</v>
      </c>
    </row>
    <row r="3996" spans="2:8">
      <c r="B3996" s="293">
        <v>39793</v>
      </c>
      <c r="C3996" s="311" t="s">
        <v>5244</v>
      </c>
      <c r="D3996" s="311" t="s">
        <v>5244</v>
      </c>
      <c r="E3996" s="311" t="s">
        <v>5556</v>
      </c>
      <c r="F3996" s="311" t="s">
        <v>6006</v>
      </c>
      <c r="G3996" s="311">
        <v>9276854</v>
      </c>
      <c r="H3996" s="311" t="s">
        <v>85</v>
      </c>
    </row>
    <row r="3997" spans="2:8">
      <c r="B3997" s="293">
        <v>39792</v>
      </c>
      <c r="C3997" s="311" t="s">
        <v>6021</v>
      </c>
      <c r="D3997" s="311" t="s">
        <v>5246</v>
      </c>
      <c r="E3997" s="311" t="s">
        <v>6646</v>
      </c>
      <c r="F3997" s="311" t="s">
        <v>3373</v>
      </c>
      <c r="G3997" s="311">
        <v>11001541</v>
      </c>
      <c r="H3997" s="311" t="s">
        <v>85</v>
      </c>
    </row>
    <row r="3998" spans="2:8">
      <c r="B3998" s="293">
        <v>39790</v>
      </c>
      <c r="C3998" s="311" t="s">
        <v>5711</v>
      </c>
      <c r="D3998" s="311" t="s">
        <v>6096</v>
      </c>
      <c r="E3998" s="311" t="s">
        <v>5428</v>
      </c>
      <c r="F3998" s="311" t="s">
        <v>3321</v>
      </c>
      <c r="G3998" s="311">
        <v>11401014</v>
      </c>
      <c r="H3998" s="311" t="s">
        <v>85</v>
      </c>
    </row>
    <row r="3999" spans="2:8">
      <c r="B3999" s="293">
        <v>39787</v>
      </c>
      <c r="C3999" s="311" t="s">
        <v>3343</v>
      </c>
      <c r="D3999" s="311" t="s">
        <v>6210</v>
      </c>
      <c r="E3999" s="311" t="s">
        <v>6041</v>
      </c>
      <c r="F3999" s="311" t="s">
        <v>3570</v>
      </c>
      <c r="G3999" s="311">
        <v>8283019</v>
      </c>
      <c r="H3999" s="311" t="s">
        <v>85</v>
      </c>
    </row>
    <row r="4000" spans="2:8">
      <c r="B4000" s="293">
        <v>39786</v>
      </c>
      <c r="C4000" s="311" t="s">
        <v>5392</v>
      </c>
      <c r="D4000" s="311" t="s">
        <v>3422</v>
      </c>
      <c r="E4000" s="311" t="s">
        <v>5392</v>
      </c>
      <c r="F4000" s="311" t="s">
        <v>3421</v>
      </c>
      <c r="G4000" s="311">
        <v>6659928</v>
      </c>
      <c r="H4000" s="311" t="s">
        <v>85</v>
      </c>
    </row>
    <row r="4001" spans="2:8">
      <c r="B4001" s="293">
        <v>39785</v>
      </c>
      <c r="C4001" s="311" t="s">
        <v>3745</v>
      </c>
      <c r="D4001" s="311" t="s">
        <v>6647</v>
      </c>
      <c r="E4001" s="311" t="s">
        <v>3323</v>
      </c>
      <c r="F4001" s="311" t="s">
        <v>3544</v>
      </c>
      <c r="G4001" s="311">
        <v>9921058</v>
      </c>
      <c r="H4001" s="311" t="s">
        <v>85</v>
      </c>
    </row>
    <row r="4002" spans="2:8">
      <c r="B4002" s="293">
        <v>39784</v>
      </c>
      <c r="C4002" s="311" t="s">
        <v>3851</v>
      </c>
      <c r="D4002" s="311" t="s">
        <v>5423</v>
      </c>
      <c r="E4002" s="311" t="s">
        <v>5321</v>
      </c>
      <c r="F4002" s="311" t="s">
        <v>3604</v>
      </c>
      <c r="G4002" s="311">
        <v>15004446</v>
      </c>
      <c r="H4002" s="311" t="s">
        <v>85</v>
      </c>
    </row>
    <row r="4003" spans="2:8">
      <c r="B4003" s="293">
        <v>39783</v>
      </c>
      <c r="C4003" s="311" t="s">
        <v>5565</v>
      </c>
      <c r="D4003" s="311" t="s">
        <v>3434</v>
      </c>
      <c r="E4003" s="311" t="s">
        <v>5699</v>
      </c>
      <c r="F4003" s="311" t="s">
        <v>3572</v>
      </c>
      <c r="G4003" s="311">
        <v>9906013</v>
      </c>
      <c r="H4003" s="311" t="s">
        <v>85</v>
      </c>
    </row>
    <row r="4004" spans="2:8">
      <c r="B4004" s="293">
        <v>39780</v>
      </c>
      <c r="C4004" s="311" t="s">
        <v>5679</v>
      </c>
      <c r="D4004" s="311" t="s">
        <v>5376</v>
      </c>
      <c r="E4004" s="311" t="s">
        <v>5944</v>
      </c>
      <c r="F4004" s="311" t="s">
        <v>5394</v>
      </c>
      <c r="G4004" s="311">
        <v>13574222</v>
      </c>
      <c r="H4004" s="311" t="s">
        <v>85</v>
      </c>
    </row>
    <row r="4005" spans="2:8">
      <c r="B4005" s="293">
        <v>39779</v>
      </c>
      <c r="C4005" s="311" t="s">
        <v>3731</v>
      </c>
      <c r="D4005" s="311" t="s">
        <v>3731</v>
      </c>
      <c r="E4005" s="311" t="s">
        <v>3731</v>
      </c>
      <c r="F4005" s="311" t="s">
        <v>3731</v>
      </c>
      <c r="G4005" s="311">
        <v>0</v>
      </c>
      <c r="H4005" s="311" t="s">
        <v>85</v>
      </c>
    </row>
    <row r="4006" spans="2:8">
      <c r="B4006" s="293">
        <v>39778</v>
      </c>
      <c r="C4006" s="311" t="s">
        <v>5942</v>
      </c>
      <c r="D4006" s="311" t="s">
        <v>3422</v>
      </c>
      <c r="E4006" s="311" t="s">
        <v>5986</v>
      </c>
      <c r="F4006" s="311" t="s">
        <v>3731</v>
      </c>
      <c r="G4006" s="311">
        <v>11439601</v>
      </c>
      <c r="H4006" s="311" t="s">
        <v>85</v>
      </c>
    </row>
    <row r="4007" spans="2:8">
      <c r="B4007" s="293">
        <v>39777</v>
      </c>
      <c r="C4007" s="311" t="s">
        <v>3730</v>
      </c>
      <c r="D4007" s="311" t="s">
        <v>6074</v>
      </c>
      <c r="E4007" s="311" t="s">
        <v>5930</v>
      </c>
      <c r="F4007" s="311" t="s">
        <v>3552</v>
      </c>
      <c r="G4007" s="311">
        <v>9195372</v>
      </c>
      <c r="H4007" s="311" t="s">
        <v>85</v>
      </c>
    </row>
    <row r="4008" spans="2:8">
      <c r="B4008" s="293">
        <v>39776</v>
      </c>
      <c r="C4008" s="311" t="s">
        <v>6648</v>
      </c>
      <c r="D4008" s="311" t="s">
        <v>5566</v>
      </c>
      <c r="E4008" s="311" t="s">
        <v>5697</v>
      </c>
      <c r="F4008" s="311" t="s">
        <v>5982</v>
      </c>
      <c r="G4008" s="311">
        <v>10717951</v>
      </c>
      <c r="H4008" s="311" t="s">
        <v>85</v>
      </c>
    </row>
    <row r="4009" spans="2:8">
      <c r="B4009" s="293">
        <v>39773</v>
      </c>
      <c r="C4009" s="311" t="s">
        <v>6649</v>
      </c>
      <c r="D4009" s="311" t="s">
        <v>3568</v>
      </c>
      <c r="E4009" s="311" t="s">
        <v>5848</v>
      </c>
      <c r="F4009" s="311" t="s">
        <v>3765</v>
      </c>
      <c r="G4009" s="311">
        <v>15159828</v>
      </c>
      <c r="H4009" s="311" t="s">
        <v>85</v>
      </c>
    </row>
    <row r="4010" spans="2:8">
      <c r="B4010" s="293">
        <v>39772</v>
      </c>
      <c r="C4010" s="311" t="s">
        <v>6650</v>
      </c>
      <c r="D4010" s="311" t="s">
        <v>6651</v>
      </c>
      <c r="E4010" s="311" t="s">
        <v>5893</v>
      </c>
      <c r="F4010" s="311" t="s">
        <v>3802</v>
      </c>
      <c r="G4010" s="311">
        <v>9300538</v>
      </c>
      <c r="H4010" s="311" t="s">
        <v>85</v>
      </c>
    </row>
    <row r="4011" spans="2:8">
      <c r="B4011" s="293">
        <v>39771</v>
      </c>
      <c r="C4011" s="311" t="s">
        <v>6652</v>
      </c>
      <c r="D4011" s="311" t="s">
        <v>5301</v>
      </c>
      <c r="E4011" s="311" t="s">
        <v>6653</v>
      </c>
      <c r="F4011" s="311" t="s">
        <v>5848</v>
      </c>
      <c r="G4011" s="311">
        <v>9510594</v>
      </c>
      <c r="H4011" s="311" t="s">
        <v>85</v>
      </c>
    </row>
    <row r="4012" spans="2:8">
      <c r="B4012" s="293">
        <v>39770</v>
      </c>
      <c r="C4012" s="311" t="s">
        <v>6654</v>
      </c>
      <c r="D4012" s="311" t="s">
        <v>6655</v>
      </c>
      <c r="E4012" s="311" t="s">
        <v>6656</v>
      </c>
      <c r="F4012" s="311" t="s">
        <v>6657</v>
      </c>
      <c r="G4012" s="311">
        <v>12403219</v>
      </c>
      <c r="H4012" s="311" t="s">
        <v>85</v>
      </c>
    </row>
    <row r="4013" spans="2:8">
      <c r="B4013" s="293">
        <v>39769</v>
      </c>
      <c r="C4013" s="311" t="s">
        <v>5319</v>
      </c>
      <c r="D4013" s="311" t="s">
        <v>3568</v>
      </c>
      <c r="E4013" s="311" t="s">
        <v>3666</v>
      </c>
      <c r="F4013" s="311" t="s">
        <v>6658</v>
      </c>
      <c r="G4013" s="311">
        <v>10045382</v>
      </c>
      <c r="H4013" s="311" t="s">
        <v>85</v>
      </c>
    </row>
    <row r="4014" spans="2:8">
      <c r="B4014" s="293">
        <v>39766</v>
      </c>
      <c r="C4014" s="311" t="s">
        <v>5315</v>
      </c>
      <c r="D4014" s="311" t="s">
        <v>6218</v>
      </c>
      <c r="E4014" s="311" t="s">
        <v>6051</v>
      </c>
      <c r="F4014" s="311" t="s">
        <v>3540</v>
      </c>
      <c r="G4014" s="311">
        <v>10152248</v>
      </c>
      <c r="H4014" s="311" t="s">
        <v>85</v>
      </c>
    </row>
    <row r="4015" spans="2:8">
      <c r="B4015" s="293">
        <v>39764</v>
      </c>
      <c r="C4015" s="311" t="s">
        <v>6659</v>
      </c>
      <c r="D4015" s="311" t="s">
        <v>3730</v>
      </c>
      <c r="E4015" s="311" t="s">
        <v>3656</v>
      </c>
      <c r="F4015" s="311" t="s">
        <v>3771</v>
      </c>
      <c r="G4015" s="311">
        <v>15387924</v>
      </c>
      <c r="H4015" s="311" t="s">
        <v>85</v>
      </c>
    </row>
    <row r="4016" spans="2:8">
      <c r="B4016" s="293">
        <v>39763</v>
      </c>
      <c r="C4016" s="311" t="s">
        <v>5759</v>
      </c>
      <c r="D4016" s="311" t="s">
        <v>5704</v>
      </c>
      <c r="E4016" s="311" t="s">
        <v>5319</v>
      </c>
      <c r="F4016" s="311" t="s">
        <v>6660</v>
      </c>
      <c r="G4016" s="311">
        <v>8291608</v>
      </c>
      <c r="H4016" s="311" t="s">
        <v>85</v>
      </c>
    </row>
    <row r="4017" spans="2:8">
      <c r="B4017" s="293">
        <v>39762</v>
      </c>
      <c r="C4017" s="311" t="s">
        <v>5699</v>
      </c>
      <c r="D4017" s="311" t="s">
        <v>3337</v>
      </c>
      <c r="E4017" s="311" t="s">
        <v>5982</v>
      </c>
      <c r="F4017" s="311" t="s">
        <v>5733</v>
      </c>
      <c r="G4017" s="311">
        <v>8155636</v>
      </c>
      <c r="H4017" s="311" t="s">
        <v>85</v>
      </c>
    </row>
    <row r="4018" spans="2:8">
      <c r="B4018" s="293">
        <v>39759</v>
      </c>
      <c r="C4018" s="311" t="s">
        <v>3506</v>
      </c>
      <c r="D4018" s="311" t="s">
        <v>3490</v>
      </c>
      <c r="E4018" s="311" t="s">
        <v>3506</v>
      </c>
      <c r="F4018" s="311" t="s">
        <v>6661</v>
      </c>
      <c r="G4018" s="311">
        <v>7459720</v>
      </c>
      <c r="H4018" s="311" t="s">
        <v>85</v>
      </c>
    </row>
    <row r="4019" spans="2:8">
      <c r="B4019" s="293">
        <v>39758</v>
      </c>
      <c r="C4019" s="311" t="s">
        <v>6662</v>
      </c>
      <c r="D4019" s="311" t="s">
        <v>6065</v>
      </c>
      <c r="E4019" s="311" t="s">
        <v>3629</v>
      </c>
      <c r="F4019" s="311" t="s">
        <v>3513</v>
      </c>
      <c r="G4019" s="311">
        <v>6299424</v>
      </c>
      <c r="H4019" s="311" t="s">
        <v>85</v>
      </c>
    </row>
    <row r="4020" spans="2:8">
      <c r="B4020" s="293">
        <v>39757</v>
      </c>
      <c r="C4020" s="311" t="s">
        <v>3677</v>
      </c>
      <c r="D4020" s="311" t="s">
        <v>5402</v>
      </c>
      <c r="E4020" s="311" t="s">
        <v>3539</v>
      </c>
      <c r="F4020" s="311" t="s">
        <v>3673</v>
      </c>
      <c r="G4020" s="311">
        <v>8120623</v>
      </c>
      <c r="H4020" s="311" t="s">
        <v>85</v>
      </c>
    </row>
    <row r="4021" spans="2:8">
      <c r="B4021" s="293">
        <v>39756</v>
      </c>
      <c r="C4021" s="311" t="s">
        <v>5319</v>
      </c>
      <c r="D4021" s="311" t="s">
        <v>5699</v>
      </c>
      <c r="E4021" s="311" t="s">
        <v>6054</v>
      </c>
      <c r="F4021" s="311" t="s">
        <v>5935</v>
      </c>
      <c r="G4021" s="311">
        <v>8417391</v>
      </c>
      <c r="H4021" s="311" t="s">
        <v>85</v>
      </c>
    </row>
    <row r="4022" spans="2:8">
      <c r="B4022" s="293">
        <v>39755</v>
      </c>
      <c r="C4022" s="311" t="s">
        <v>3507</v>
      </c>
      <c r="D4022" s="311" t="s">
        <v>3852</v>
      </c>
      <c r="E4022" s="311" t="s">
        <v>6663</v>
      </c>
      <c r="F4022" s="311" t="s">
        <v>3754</v>
      </c>
      <c r="G4022" s="311">
        <v>8969246</v>
      </c>
      <c r="H4022" s="311" t="s">
        <v>85</v>
      </c>
    </row>
    <row r="4023" spans="2:8">
      <c r="B4023" s="293">
        <v>39752</v>
      </c>
      <c r="C4023" s="311" t="s">
        <v>5848</v>
      </c>
      <c r="D4023" s="311" t="s">
        <v>3525</v>
      </c>
      <c r="E4023" s="311" t="s">
        <v>5840</v>
      </c>
      <c r="F4023" s="311" t="s">
        <v>3638</v>
      </c>
      <c r="G4023" s="311">
        <v>12353466</v>
      </c>
      <c r="H4023" s="311" t="s">
        <v>85</v>
      </c>
    </row>
    <row r="4024" spans="2:8">
      <c r="B4024" s="293">
        <v>39750</v>
      </c>
      <c r="C4024" s="311" t="s">
        <v>5926</v>
      </c>
      <c r="D4024" s="311" t="s">
        <v>6664</v>
      </c>
      <c r="E4024" s="311" t="s">
        <v>5915</v>
      </c>
      <c r="F4024" s="311" t="s">
        <v>6665</v>
      </c>
      <c r="G4024" s="311">
        <v>10429297</v>
      </c>
      <c r="H4024" s="311" t="s">
        <v>85</v>
      </c>
    </row>
    <row r="4025" spans="2:8">
      <c r="B4025" s="293">
        <v>39748</v>
      </c>
      <c r="C4025" s="311" t="s">
        <v>6666</v>
      </c>
      <c r="D4025" s="311" t="s">
        <v>6666</v>
      </c>
      <c r="E4025" s="311" t="s">
        <v>6667</v>
      </c>
      <c r="F4025" s="311" t="s">
        <v>6668</v>
      </c>
      <c r="G4025" s="311">
        <v>11732202</v>
      </c>
      <c r="H4025" s="311" t="s">
        <v>85</v>
      </c>
    </row>
    <row r="4026" spans="2:8">
      <c r="B4026" s="293">
        <v>39745</v>
      </c>
      <c r="C4026" s="311" t="s">
        <v>5823</v>
      </c>
      <c r="D4026" s="311" t="s">
        <v>5301</v>
      </c>
      <c r="E4026" s="311" t="s">
        <v>6669</v>
      </c>
      <c r="F4026" s="311" t="s">
        <v>6670</v>
      </c>
      <c r="G4026" s="311">
        <v>12592083</v>
      </c>
      <c r="H4026" s="311" t="s">
        <v>85</v>
      </c>
    </row>
    <row r="4027" spans="2:8">
      <c r="B4027" s="293">
        <v>39744</v>
      </c>
      <c r="C4027" s="311" t="s">
        <v>6671</v>
      </c>
      <c r="D4027" s="311" t="s">
        <v>3656</v>
      </c>
      <c r="E4027" s="311" t="s">
        <v>6672</v>
      </c>
      <c r="F4027" s="311" t="s">
        <v>5469</v>
      </c>
      <c r="G4027" s="311">
        <v>10882587</v>
      </c>
      <c r="H4027" s="311" t="s">
        <v>85</v>
      </c>
    </row>
    <row r="4028" spans="2:8">
      <c r="B4028" s="293">
        <v>39743</v>
      </c>
      <c r="C4028" s="311" t="s">
        <v>6655</v>
      </c>
      <c r="D4028" s="311" t="s">
        <v>5321</v>
      </c>
      <c r="E4028" s="311" t="s">
        <v>6673</v>
      </c>
      <c r="F4028" s="311" t="s">
        <v>3520</v>
      </c>
      <c r="G4028" s="311">
        <v>8910550</v>
      </c>
      <c r="H4028" s="311" t="s">
        <v>85</v>
      </c>
    </row>
    <row r="4029" spans="2:8">
      <c r="B4029" s="293">
        <v>39742</v>
      </c>
      <c r="C4029" s="311" t="s">
        <v>5699</v>
      </c>
      <c r="D4029" s="311" t="s">
        <v>6079</v>
      </c>
      <c r="E4029" s="311" t="s">
        <v>5316</v>
      </c>
      <c r="F4029" s="311" t="s">
        <v>6674</v>
      </c>
      <c r="G4029" s="311">
        <v>11688696</v>
      </c>
      <c r="H4029" s="311" t="s">
        <v>85</v>
      </c>
    </row>
    <row r="4030" spans="2:8">
      <c r="B4030" s="293">
        <v>39741</v>
      </c>
      <c r="C4030" s="311" t="s">
        <v>5319</v>
      </c>
      <c r="D4030" s="311" t="s">
        <v>5699</v>
      </c>
      <c r="E4030" s="311" t="s">
        <v>3672</v>
      </c>
      <c r="F4030" s="311" t="s">
        <v>3682</v>
      </c>
      <c r="G4030" s="311">
        <v>12454938</v>
      </c>
      <c r="H4030" s="311" t="s">
        <v>85</v>
      </c>
    </row>
    <row r="4031" spans="2:8">
      <c r="B4031" s="293">
        <v>39738</v>
      </c>
      <c r="C4031" s="311" t="s">
        <v>3373</v>
      </c>
      <c r="D4031" s="311" t="s">
        <v>6016</v>
      </c>
      <c r="E4031" s="311" t="s">
        <v>6654</v>
      </c>
      <c r="F4031" s="311" t="s">
        <v>5448</v>
      </c>
      <c r="G4031" s="311">
        <v>14673544</v>
      </c>
      <c r="H4031" s="311" t="s">
        <v>85</v>
      </c>
    </row>
    <row r="4032" spans="2:8">
      <c r="B4032" s="293">
        <v>39737</v>
      </c>
      <c r="C4032" s="311" t="s">
        <v>5384</v>
      </c>
      <c r="D4032" s="311" t="s">
        <v>5762</v>
      </c>
      <c r="E4032" s="311" t="s">
        <v>3709</v>
      </c>
      <c r="F4032" s="311" t="s">
        <v>3785</v>
      </c>
      <c r="G4032" s="311">
        <v>12077535</v>
      </c>
      <c r="H4032" s="311" t="s">
        <v>85</v>
      </c>
    </row>
    <row r="4033" spans="2:8">
      <c r="B4033" s="293">
        <v>39736</v>
      </c>
      <c r="C4033" s="311" t="s">
        <v>3380</v>
      </c>
      <c r="D4033" s="311" t="s">
        <v>6675</v>
      </c>
      <c r="E4033" s="311" t="s">
        <v>3321</v>
      </c>
      <c r="F4033" s="311" t="s">
        <v>5671</v>
      </c>
      <c r="G4033" s="311">
        <v>9577100</v>
      </c>
      <c r="H4033" s="311" t="s">
        <v>85</v>
      </c>
    </row>
    <row r="4034" spans="2:8">
      <c r="B4034" s="293">
        <v>39735</v>
      </c>
      <c r="C4034" s="311" t="s">
        <v>3879</v>
      </c>
      <c r="D4034" s="311" t="s">
        <v>6160</v>
      </c>
      <c r="E4034" s="311" t="s">
        <v>5373</v>
      </c>
      <c r="F4034" s="311" t="s">
        <v>6676</v>
      </c>
      <c r="G4034" s="311">
        <v>7754463</v>
      </c>
      <c r="H4034" s="311" t="s">
        <v>85</v>
      </c>
    </row>
    <row r="4035" spans="2:8">
      <c r="B4035" s="293">
        <v>39734</v>
      </c>
      <c r="C4035" s="311" t="s">
        <v>6074</v>
      </c>
      <c r="D4035" s="311" t="s">
        <v>6309</v>
      </c>
      <c r="E4035" s="311" t="s">
        <v>6074</v>
      </c>
      <c r="F4035" s="311" t="s">
        <v>5615</v>
      </c>
      <c r="G4035" s="311">
        <v>8763402</v>
      </c>
      <c r="H4035" s="311" t="s">
        <v>85</v>
      </c>
    </row>
    <row r="4036" spans="2:8">
      <c r="B4036" s="293">
        <v>39731</v>
      </c>
      <c r="C4036" s="311" t="s">
        <v>3343</v>
      </c>
      <c r="D4036" s="311" t="s">
        <v>5765</v>
      </c>
      <c r="E4036" s="311" t="s">
        <v>3747</v>
      </c>
      <c r="F4036" s="311" t="s">
        <v>5232</v>
      </c>
      <c r="G4036" s="311">
        <v>15722942</v>
      </c>
      <c r="H4036" s="311" t="s">
        <v>85</v>
      </c>
    </row>
    <row r="4037" spans="2:8">
      <c r="B4037" s="293">
        <v>39729</v>
      </c>
      <c r="C4037" s="311" t="s">
        <v>6193</v>
      </c>
      <c r="D4037" s="311" t="s">
        <v>6643</v>
      </c>
      <c r="E4037" s="311" t="s">
        <v>5673</v>
      </c>
      <c r="F4037" s="311" t="s">
        <v>3598</v>
      </c>
      <c r="G4037" s="311">
        <v>14029830</v>
      </c>
      <c r="H4037" s="311" t="s">
        <v>85</v>
      </c>
    </row>
    <row r="4038" spans="2:8">
      <c r="B4038" s="293">
        <v>39728</v>
      </c>
      <c r="C4038" s="311" t="s">
        <v>5374</v>
      </c>
      <c r="D4038" s="311" t="s">
        <v>4316</v>
      </c>
      <c r="E4038" s="311" t="s">
        <v>6096</v>
      </c>
      <c r="F4038" s="311" t="s">
        <v>3196</v>
      </c>
      <c r="G4038" s="311">
        <v>10297222</v>
      </c>
      <c r="H4038" s="311" t="s">
        <v>85</v>
      </c>
    </row>
    <row r="4039" spans="2:8">
      <c r="B4039" s="293">
        <v>39727</v>
      </c>
      <c r="C4039" s="311" t="s">
        <v>5202</v>
      </c>
      <c r="D4039" s="311" t="s">
        <v>3348</v>
      </c>
      <c r="E4039" s="311" t="s">
        <v>6677</v>
      </c>
      <c r="F4039" s="311" t="s">
        <v>6678</v>
      </c>
      <c r="G4039" s="311">
        <v>4917684</v>
      </c>
      <c r="H4039" s="311" t="s">
        <v>85</v>
      </c>
    </row>
    <row r="4040" spans="2:8">
      <c r="B4040" s="293">
        <v>39724</v>
      </c>
      <c r="C4040" s="311" t="s">
        <v>5187</v>
      </c>
      <c r="D4040" s="311" t="s">
        <v>6110</v>
      </c>
      <c r="E4040" s="311" t="s">
        <v>6679</v>
      </c>
      <c r="F4040" s="311" t="s">
        <v>3390</v>
      </c>
      <c r="G4040" s="311">
        <v>9611784</v>
      </c>
      <c r="H4040" s="311" t="s">
        <v>85</v>
      </c>
    </row>
    <row r="4041" spans="2:8">
      <c r="B4041" s="293">
        <v>39722</v>
      </c>
      <c r="C4041" s="311" t="s">
        <v>5374</v>
      </c>
      <c r="D4041" s="311" t="s">
        <v>5180</v>
      </c>
      <c r="E4041" s="311" t="s">
        <v>5712</v>
      </c>
      <c r="F4041" s="311" t="s">
        <v>6165</v>
      </c>
      <c r="G4041" s="311">
        <v>4162320</v>
      </c>
      <c r="H4041" s="311" t="s">
        <v>85</v>
      </c>
    </row>
    <row r="4042" spans="2:8">
      <c r="B4042" s="293">
        <v>39721</v>
      </c>
      <c r="C4042" s="311" t="s">
        <v>5423</v>
      </c>
      <c r="D4042" s="311" t="s">
        <v>6680</v>
      </c>
      <c r="E4042" s="311" t="s">
        <v>5737</v>
      </c>
      <c r="F4042" s="311" t="s">
        <v>6012</v>
      </c>
      <c r="G4042" s="311">
        <v>8181439</v>
      </c>
      <c r="H4042" s="311" t="s">
        <v>85</v>
      </c>
    </row>
    <row r="4043" spans="2:8">
      <c r="B4043" s="293">
        <v>39720</v>
      </c>
      <c r="C4043" s="311" t="s">
        <v>3310</v>
      </c>
      <c r="D4043" s="311" t="s">
        <v>3387</v>
      </c>
      <c r="E4043" s="311" t="s">
        <v>3783</v>
      </c>
      <c r="F4043" s="311" t="s">
        <v>3321</v>
      </c>
      <c r="G4043" s="311">
        <v>9044996</v>
      </c>
      <c r="H4043" s="311" t="s">
        <v>85</v>
      </c>
    </row>
    <row r="4044" spans="2:8">
      <c r="B4044" s="293">
        <v>39717</v>
      </c>
      <c r="C4044" s="311" t="s">
        <v>6279</v>
      </c>
      <c r="D4044" s="311" t="s">
        <v>6279</v>
      </c>
      <c r="E4044" s="311" t="s">
        <v>5374</v>
      </c>
      <c r="F4044" s="311" t="s">
        <v>6681</v>
      </c>
      <c r="G4044" s="311">
        <v>5329870</v>
      </c>
      <c r="H4044" s="311" t="s">
        <v>85</v>
      </c>
    </row>
    <row r="4045" spans="2:8">
      <c r="B4045" s="293">
        <v>39716</v>
      </c>
      <c r="C4045" s="311" t="s">
        <v>6279</v>
      </c>
      <c r="D4045" s="311" t="s">
        <v>3199</v>
      </c>
      <c r="E4045" s="311" t="s">
        <v>5610</v>
      </c>
      <c r="F4045" s="311" t="s">
        <v>3883</v>
      </c>
      <c r="G4045" s="311">
        <v>15398266</v>
      </c>
      <c r="H4045" s="311" t="s">
        <v>85</v>
      </c>
    </row>
    <row r="4046" spans="2:8">
      <c r="B4046" s="293">
        <v>39715</v>
      </c>
      <c r="C4046" s="311" t="s">
        <v>3879</v>
      </c>
      <c r="D4046" s="311" t="s">
        <v>5079</v>
      </c>
      <c r="E4046" s="311" t="s">
        <v>6109</v>
      </c>
      <c r="F4046" s="311" t="s">
        <v>5615</v>
      </c>
      <c r="G4046" s="311">
        <v>11099620</v>
      </c>
      <c r="H4046" s="311" t="s">
        <v>85</v>
      </c>
    </row>
    <row r="4047" spans="2:8">
      <c r="B4047" s="293">
        <v>39714</v>
      </c>
      <c r="C4047" s="311" t="s">
        <v>5600</v>
      </c>
      <c r="D4047" s="311" t="s">
        <v>6642</v>
      </c>
      <c r="E4047" s="311" t="s">
        <v>6277</v>
      </c>
      <c r="F4047" s="311" t="s">
        <v>3869</v>
      </c>
      <c r="G4047" s="311">
        <v>6047958</v>
      </c>
      <c r="H4047" s="311" t="s">
        <v>85</v>
      </c>
    </row>
    <row r="4048" spans="2:8">
      <c r="B4048" s="293">
        <v>39713</v>
      </c>
      <c r="C4048" s="311" t="s">
        <v>3202</v>
      </c>
      <c r="D4048" s="311" t="s">
        <v>6186</v>
      </c>
      <c r="E4048" s="311" t="s">
        <v>5582</v>
      </c>
      <c r="F4048" s="311" t="s">
        <v>3885</v>
      </c>
      <c r="G4048" s="311">
        <v>5001697</v>
      </c>
      <c r="H4048" s="311" t="s">
        <v>85</v>
      </c>
    </row>
    <row r="4049" spans="2:8">
      <c r="B4049" s="293">
        <v>39710</v>
      </c>
      <c r="C4049" s="311" t="s">
        <v>3387</v>
      </c>
      <c r="D4049" s="311" t="s">
        <v>6642</v>
      </c>
      <c r="E4049" s="311" t="s">
        <v>3294</v>
      </c>
      <c r="F4049" s="311" t="s">
        <v>6265</v>
      </c>
      <c r="G4049" s="311">
        <v>8125596</v>
      </c>
      <c r="H4049" s="311" t="s">
        <v>85</v>
      </c>
    </row>
    <row r="4050" spans="2:8">
      <c r="B4050" s="293">
        <v>39709</v>
      </c>
      <c r="C4050" s="311" t="s">
        <v>5384</v>
      </c>
      <c r="D4050" s="311" t="s">
        <v>3354</v>
      </c>
      <c r="E4050" s="311" t="s">
        <v>3730</v>
      </c>
      <c r="F4050" s="311" t="s">
        <v>3595</v>
      </c>
      <c r="G4050" s="311">
        <v>9332106</v>
      </c>
      <c r="H4050" s="311" t="s">
        <v>85</v>
      </c>
    </row>
    <row r="4051" spans="2:8">
      <c r="B4051" s="293">
        <v>39708</v>
      </c>
      <c r="C4051" s="311" t="s">
        <v>6012</v>
      </c>
      <c r="D4051" s="311" t="s">
        <v>6012</v>
      </c>
      <c r="E4051" s="311" t="s">
        <v>6682</v>
      </c>
      <c r="F4051" s="311" t="s">
        <v>5644</v>
      </c>
      <c r="G4051" s="311">
        <v>5807678</v>
      </c>
      <c r="H4051" s="311" t="s">
        <v>85</v>
      </c>
    </row>
    <row r="4052" spans="2:8">
      <c r="B4052" s="293">
        <v>39707</v>
      </c>
      <c r="C4052" s="311" t="s">
        <v>5384</v>
      </c>
      <c r="D4052" s="311" t="s">
        <v>3372</v>
      </c>
      <c r="E4052" s="311" t="s">
        <v>5711</v>
      </c>
      <c r="F4052" s="311" t="s">
        <v>3857</v>
      </c>
      <c r="G4052" s="311">
        <v>8417373</v>
      </c>
      <c r="H4052" s="311" t="s">
        <v>85</v>
      </c>
    </row>
    <row r="4053" spans="2:8">
      <c r="B4053" s="293">
        <v>39706</v>
      </c>
      <c r="C4053" s="311" t="s">
        <v>5724</v>
      </c>
      <c r="D4053" s="311" t="s">
        <v>5766</v>
      </c>
      <c r="E4053" s="311" t="s">
        <v>5744</v>
      </c>
      <c r="F4053" s="311" t="s">
        <v>3857</v>
      </c>
      <c r="G4053" s="311">
        <v>9112993</v>
      </c>
      <c r="H4053" s="311" t="s">
        <v>85</v>
      </c>
    </row>
    <row r="4054" spans="2:8">
      <c r="B4054" s="293">
        <v>39703</v>
      </c>
      <c r="C4054" s="311" t="s">
        <v>3294</v>
      </c>
      <c r="D4054" s="311" t="s">
        <v>6683</v>
      </c>
      <c r="E4054" s="311" t="s">
        <v>5766</v>
      </c>
      <c r="F4054" s="311" t="s">
        <v>6165</v>
      </c>
      <c r="G4054" s="311">
        <v>10468698</v>
      </c>
      <c r="H4054" s="311" t="s">
        <v>85</v>
      </c>
    </row>
    <row r="4055" spans="2:8">
      <c r="B4055" s="293">
        <v>39702</v>
      </c>
      <c r="C4055" s="311" t="s">
        <v>3387</v>
      </c>
      <c r="D4055" s="311" t="s">
        <v>4393</v>
      </c>
      <c r="E4055" s="311" t="s">
        <v>3344</v>
      </c>
      <c r="F4055" s="311" t="s">
        <v>3379</v>
      </c>
      <c r="G4055" s="311">
        <v>5754968</v>
      </c>
      <c r="H4055" s="311" t="s">
        <v>85</v>
      </c>
    </row>
    <row r="4056" spans="2:8">
      <c r="B4056" s="293">
        <v>39701</v>
      </c>
      <c r="C4056" s="311" t="s">
        <v>5578</v>
      </c>
      <c r="D4056" s="311" t="s">
        <v>5592</v>
      </c>
      <c r="E4056" s="311" t="s">
        <v>3200</v>
      </c>
      <c r="F4056" s="311" t="s">
        <v>6190</v>
      </c>
      <c r="G4056" s="311">
        <v>7299807</v>
      </c>
      <c r="H4056" s="311" t="s">
        <v>85</v>
      </c>
    </row>
    <row r="4057" spans="2:8">
      <c r="B4057" s="293">
        <v>39700</v>
      </c>
      <c r="C4057" s="311" t="s">
        <v>3195</v>
      </c>
      <c r="D4057" s="311" t="s">
        <v>3195</v>
      </c>
      <c r="E4057" s="311" t="s">
        <v>6293</v>
      </c>
      <c r="F4057" s="311" t="s">
        <v>6309</v>
      </c>
      <c r="G4057" s="311">
        <v>8350698</v>
      </c>
      <c r="H4057" s="311" t="s">
        <v>85</v>
      </c>
    </row>
    <row r="4058" spans="2:8">
      <c r="B4058" s="293">
        <v>39699</v>
      </c>
      <c r="C4058" s="311" t="s">
        <v>6286</v>
      </c>
      <c r="D4058" s="311" t="s">
        <v>5120</v>
      </c>
      <c r="E4058" s="311" t="s">
        <v>3876</v>
      </c>
      <c r="F4058" s="311" t="s">
        <v>5800</v>
      </c>
      <c r="G4058" s="311">
        <v>14849079</v>
      </c>
      <c r="H4058" s="311" t="s">
        <v>85</v>
      </c>
    </row>
    <row r="4059" spans="2:8">
      <c r="B4059" s="293">
        <v>39696</v>
      </c>
      <c r="C4059" s="311" t="s">
        <v>6012</v>
      </c>
      <c r="D4059" s="311" t="s">
        <v>3310</v>
      </c>
      <c r="E4059" s="311" t="s">
        <v>6200</v>
      </c>
      <c r="F4059" s="311" t="s">
        <v>3305</v>
      </c>
      <c r="G4059" s="311">
        <v>6718246</v>
      </c>
      <c r="H4059" s="311" t="s">
        <v>85</v>
      </c>
    </row>
    <row r="4060" spans="2:8">
      <c r="B4060" s="293">
        <v>39695</v>
      </c>
      <c r="C4060" s="311" t="s">
        <v>6096</v>
      </c>
      <c r="D4060" s="311" t="s">
        <v>6010</v>
      </c>
      <c r="E4060" s="311" t="s">
        <v>6096</v>
      </c>
      <c r="F4060" s="311" t="s">
        <v>3302</v>
      </c>
      <c r="G4060" s="311">
        <v>4207023</v>
      </c>
      <c r="H4060" s="311" t="s">
        <v>85</v>
      </c>
    </row>
    <row r="4061" spans="2:8">
      <c r="B4061" s="293">
        <v>39693</v>
      </c>
      <c r="C4061" s="311" t="s">
        <v>3302</v>
      </c>
      <c r="D4061" s="311" t="s">
        <v>5600</v>
      </c>
      <c r="E4061" s="311" t="s">
        <v>5761</v>
      </c>
      <c r="F4061" s="311" t="s">
        <v>6684</v>
      </c>
      <c r="G4061" s="311">
        <v>4333750</v>
      </c>
      <c r="H4061" s="311" t="s">
        <v>85</v>
      </c>
    </row>
    <row r="4062" spans="2:8">
      <c r="B4062" s="293">
        <v>39692</v>
      </c>
      <c r="C4062" s="311" t="s">
        <v>6165</v>
      </c>
      <c r="D4062" s="311" t="s">
        <v>6204</v>
      </c>
      <c r="E4062" s="311" t="s">
        <v>5188</v>
      </c>
      <c r="F4062" s="311" t="s">
        <v>6011</v>
      </c>
      <c r="G4062" s="311">
        <v>3686578</v>
      </c>
      <c r="H4062" s="311" t="s">
        <v>85</v>
      </c>
    </row>
    <row r="4063" spans="2:8">
      <c r="B4063" s="293">
        <v>39689</v>
      </c>
      <c r="C4063" s="311" t="s">
        <v>5249</v>
      </c>
      <c r="D4063" s="311" t="s">
        <v>3350</v>
      </c>
      <c r="E4063" s="311" t="s">
        <v>5249</v>
      </c>
      <c r="F4063" s="311" t="s">
        <v>3310</v>
      </c>
      <c r="G4063" s="311">
        <v>5336536</v>
      </c>
      <c r="H4063" s="311" t="s">
        <v>85</v>
      </c>
    </row>
    <row r="4064" spans="2:8">
      <c r="B4064" s="310">
        <v>39688</v>
      </c>
      <c r="C4064" s="312" t="s">
        <v>6207</v>
      </c>
      <c r="D4064" s="312" t="s">
        <v>6012</v>
      </c>
      <c r="E4064" s="312" t="s">
        <v>5366</v>
      </c>
      <c r="F4064" s="312" t="s">
        <v>6016</v>
      </c>
      <c r="G4064" s="312">
        <v>7626616</v>
      </c>
      <c r="H4064" s="312" t="s">
        <v>6302</v>
      </c>
    </row>
    <row r="4065" spans="2:8">
      <c r="B4065" s="293">
        <v>39687</v>
      </c>
      <c r="C4065" s="311" t="s">
        <v>6300</v>
      </c>
      <c r="D4065" s="311" t="s">
        <v>5142</v>
      </c>
      <c r="E4065" s="311" t="s">
        <v>5366</v>
      </c>
      <c r="F4065" s="311" t="s">
        <v>6193</v>
      </c>
      <c r="G4065" s="311">
        <v>4218562</v>
      </c>
      <c r="H4065" s="311" t="s">
        <v>85</v>
      </c>
    </row>
    <row r="4066" spans="2:8">
      <c r="B4066" s="293">
        <v>39686</v>
      </c>
      <c r="C4066" s="311" t="s">
        <v>6211</v>
      </c>
      <c r="D4066" s="311" t="s">
        <v>6202</v>
      </c>
      <c r="E4066" s="311" t="s">
        <v>5569</v>
      </c>
      <c r="F4066" s="311" t="s">
        <v>5186</v>
      </c>
      <c r="G4066" s="311">
        <v>3920755</v>
      </c>
      <c r="H4066" s="311" t="s">
        <v>85</v>
      </c>
    </row>
    <row r="4067" spans="2:8">
      <c r="B4067" s="293">
        <v>39685</v>
      </c>
      <c r="C4067" s="311" t="s">
        <v>5723</v>
      </c>
      <c r="D4067" s="311" t="s">
        <v>5142</v>
      </c>
      <c r="E4067" s="311" t="s">
        <v>5723</v>
      </c>
      <c r="F4067" s="311" t="s">
        <v>5220</v>
      </c>
      <c r="G4067" s="311">
        <v>3389487</v>
      </c>
      <c r="H4067" s="311" t="s">
        <v>85</v>
      </c>
    </row>
    <row r="4068" spans="2:8">
      <c r="B4068" s="293">
        <v>39682</v>
      </c>
      <c r="C4068" s="311" t="s">
        <v>6304</v>
      </c>
      <c r="D4068" s="311" t="s">
        <v>5763</v>
      </c>
      <c r="E4068" s="311" t="s">
        <v>6685</v>
      </c>
      <c r="F4068" s="311" t="s">
        <v>3371</v>
      </c>
      <c r="G4068" s="311">
        <v>9506016</v>
      </c>
      <c r="H4068" s="311" t="s">
        <v>85</v>
      </c>
    </row>
    <row r="4069" spans="2:8">
      <c r="B4069" s="293">
        <v>39681</v>
      </c>
      <c r="C4069" s="311" t="s">
        <v>6154</v>
      </c>
      <c r="D4069" s="311" t="s">
        <v>6154</v>
      </c>
      <c r="E4069" s="311" t="s">
        <v>6686</v>
      </c>
      <c r="F4069" s="311" t="s">
        <v>3594</v>
      </c>
      <c r="G4069" s="311">
        <v>10303928</v>
      </c>
      <c r="H4069" s="311" t="s">
        <v>85</v>
      </c>
    </row>
    <row r="4070" spans="2:8">
      <c r="B4070" s="293">
        <v>39680</v>
      </c>
      <c r="C4070" s="311" t="s">
        <v>5086</v>
      </c>
      <c r="D4070" s="311" t="s">
        <v>5599</v>
      </c>
      <c r="E4070" s="311" t="s">
        <v>3885</v>
      </c>
      <c r="F4070" s="311" t="s">
        <v>4380</v>
      </c>
      <c r="G4070" s="311">
        <v>4094432</v>
      </c>
      <c r="H4070" s="311" t="s">
        <v>85</v>
      </c>
    </row>
    <row r="4071" spans="2:8">
      <c r="B4071" s="293">
        <v>39679</v>
      </c>
      <c r="C4071" s="311" t="s">
        <v>3882</v>
      </c>
      <c r="D4071" s="311" t="s">
        <v>5785</v>
      </c>
      <c r="E4071" s="311" t="s">
        <v>6687</v>
      </c>
      <c r="F4071" s="311" t="s">
        <v>6176</v>
      </c>
      <c r="G4071" s="311">
        <v>3608172</v>
      </c>
      <c r="H4071" s="311" t="s">
        <v>85</v>
      </c>
    </row>
    <row r="4072" spans="2:8">
      <c r="B4072" s="293">
        <v>39678</v>
      </c>
      <c r="C4072" s="311" t="s">
        <v>5083</v>
      </c>
      <c r="D4072" s="311" t="s">
        <v>5171</v>
      </c>
      <c r="E4072" s="311" t="s">
        <v>3190</v>
      </c>
      <c r="F4072" s="311" t="s">
        <v>6309</v>
      </c>
      <c r="G4072" s="311">
        <v>3240027</v>
      </c>
      <c r="H4072" s="311" t="s">
        <v>85</v>
      </c>
    </row>
    <row r="4073" spans="2:8">
      <c r="B4073" s="293">
        <v>39674</v>
      </c>
      <c r="C4073" s="311" t="s">
        <v>4284</v>
      </c>
      <c r="D4073" s="311" t="s">
        <v>4284</v>
      </c>
      <c r="E4073" s="311" t="s">
        <v>3596</v>
      </c>
      <c r="F4073" s="311" t="s">
        <v>5083</v>
      </c>
      <c r="G4073" s="311">
        <v>5426040</v>
      </c>
      <c r="H4073" s="311" t="s">
        <v>85</v>
      </c>
    </row>
    <row r="4074" spans="2:8">
      <c r="B4074" s="293">
        <v>39673</v>
      </c>
      <c r="C4074" s="311" t="s">
        <v>4308</v>
      </c>
      <c r="D4074" s="311" t="s">
        <v>3980</v>
      </c>
      <c r="E4074" s="311" t="s">
        <v>4308</v>
      </c>
      <c r="F4074" s="311" t="s">
        <v>3249</v>
      </c>
      <c r="G4074" s="311">
        <v>6567994</v>
      </c>
      <c r="H4074" s="311" t="s">
        <v>85</v>
      </c>
    </row>
    <row r="4075" spans="2:8">
      <c r="B4075" s="293">
        <v>39672</v>
      </c>
      <c r="C4075" s="311" t="s">
        <v>5599</v>
      </c>
      <c r="D4075" s="311" t="s">
        <v>3159</v>
      </c>
      <c r="E4075" s="311" t="s">
        <v>4398</v>
      </c>
      <c r="F4075" s="311" t="s">
        <v>6358</v>
      </c>
      <c r="G4075" s="311">
        <v>9213459</v>
      </c>
      <c r="H4075" s="311" t="s">
        <v>85</v>
      </c>
    </row>
    <row r="4076" spans="2:8">
      <c r="B4076" s="293">
        <v>39671</v>
      </c>
      <c r="C4076" s="311" t="s">
        <v>4299</v>
      </c>
      <c r="D4076" s="311" t="s">
        <v>5139</v>
      </c>
      <c r="E4076" s="311" t="s">
        <v>3914</v>
      </c>
      <c r="F4076" s="311" t="s">
        <v>6341</v>
      </c>
      <c r="G4076" s="311">
        <v>10273796</v>
      </c>
      <c r="H4076" s="311" t="s">
        <v>85</v>
      </c>
    </row>
    <row r="4077" spans="2:8">
      <c r="B4077" s="293">
        <v>39668</v>
      </c>
      <c r="C4077" s="311" t="s">
        <v>5070</v>
      </c>
      <c r="D4077" s="311" t="s">
        <v>6185</v>
      </c>
      <c r="E4077" s="311" t="s">
        <v>5586</v>
      </c>
      <c r="F4077" s="311" t="s">
        <v>3186</v>
      </c>
      <c r="G4077" s="311">
        <v>5422262</v>
      </c>
      <c r="H4077" s="311" t="s">
        <v>85</v>
      </c>
    </row>
    <row r="4078" spans="2:8">
      <c r="B4078" s="293">
        <v>39667</v>
      </c>
      <c r="C4078" s="311" t="s">
        <v>6282</v>
      </c>
      <c r="D4078" s="311" t="s">
        <v>5076</v>
      </c>
      <c r="E4078" s="311" t="s">
        <v>6137</v>
      </c>
      <c r="F4078" s="311" t="s">
        <v>5171</v>
      </c>
      <c r="G4078" s="311">
        <v>4492694</v>
      </c>
      <c r="H4078" s="311" t="s">
        <v>85</v>
      </c>
    </row>
    <row r="4079" spans="2:8">
      <c r="B4079" s="293">
        <v>39666</v>
      </c>
      <c r="C4079" s="311" t="s">
        <v>3912</v>
      </c>
      <c r="D4079" s="311" t="s">
        <v>3171</v>
      </c>
      <c r="E4079" s="311" t="s">
        <v>4400</v>
      </c>
      <c r="F4079" s="311" t="s">
        <v>5586</v>
      </c>
      <c r="G4079" s="311">
        <v>7129573</v>
      </c>
      <c r="H4079" s="311" t="s">
        <v>85</v>
      </c>
    </row>
    <row r="4080" spans="2:8">
      <c r="B4080" s="293">
        <v>39665</v>
      </c>
      <c r="C4080" s="311" t="s">
        <v>6688</v>
      </c>
      <c r="D4080" s="311" t="s">
        <v>3894</v>
      </c>
      <c r="E4080" s="311" t="s">
        <v>6147</v>
      </c>
      <c r="F4080" s="311" t="s">
        <v>3204</v>
      </c>
      <c r="G4080" s="311">
        <v>14679562</v>
      </c>
      <c r="H4080" s="311" t="s">
        <v>85</v>
      </c>
    </row>
    <row r="4081" spans="2:8">
      <c r="B4081" s="293">
        <v>39664</v>
      </c>
      <c r="C4081" s="311" t="s">
        <v>5179</v>
      </c>
      <c r="D4081" s="311" t="s">
        <v>6309</v>
      </c>
      <c r="E4081" s="311" t="s">
        <v>5623</v>
      </c>
      <c r="F4081" s="311" t="s">
        <v>3377</v>
      </c>
      <c r="G4081" s="311">
        <v>5652402</v>
      </c>
      <c r="H4081" s="311" t="s">
        <v>85</v>
      </c>
    </row>
    <row r="4082" spans="2:8">
      <c r="B4082" s="293">
        <v>39661</v>
      </c>
      <c r="C4082" s="311" t="s">
        <v>5186</v>
      </c>
      <c r="D4082" s="311" t="s">
        <v>6689</v>
      </c>
      <c r="E4082" s="311" t="s">
        <v>6003</v>
      </c>
      <c r="F4082" s="311" t="s">
        <v>6317</v>
      </c>
      <c r="G4082" s="311">
        <v>7506193</v>
      </c>
      <c r="H4082" s="311" t="s">
        <v>85</v>
      </c>
    </row>
    <row r="4083" spans="2:8">
      <c r="B4083" s="293">
        <v>39660</v>
      </c>
      <c r="C4083" s="311" t="s">
        <v>6089</v>
      </c>
      <c r="D4083" s="311" t="s">
        <v>3303</v>
      </c>
      <c r="E4083" s="311" t="s">
        <v>5574</v>
      </c>
      <c r="F4083" s="311" t="s">
        <v>5194</v>
      </c>
      <c r="G4083" s="311">
        <v>15844440</v>
      </c>
      <c r="H4083" s="311" t="s">
        <v>85</v>
      </c>
    </row>
    <row r="4084" spans="2:8">
      <c r="B4084" s="293">
        <v>39659</v>
      </c>
      <c r="C4084" s="311" t="s">
        <v>6137</v>
      </c>
      <c r="D4084" s="311" t="s">
        <v>3916</v>
      </c>
      <c r="E4084" s="311" t="s">
        <v>3342</v>
      </c>
      <c r="F4084" s="311" t="s">
        <v>3351</v>
      </c>
      <c r="G4084" s="311">
        <v>17618475</v>
      </c>
      <c r="H4084" s="311" t="s">
        <v>85</v>
      </c>
    </row>
    <row r="4085" spans="2:8">
      <c r="B4085" s="293">
        <v>39658</v>
      </c>
      <c r="C4085" s="311" t="s">
        <v>4329</v>
      </c>
      <c r="D4085" s="311" t="s">
        <v>3181</v>
      </c>
      <c r="E4085" s="311" t="s">
        <v>5358</v>
      </c>
      <c r="F4085" s="311" t="s">
        <v>3882</v>
      </c>
      <c r="G4085" s="311">
        <v>9460620</v>
      </c>
      <c r="H4085" s="311" t="s">
        <v>85</v>
      </c>
    </row>
    <row r="4086" spans="2:8">
      <c r="B4086" s="293">
        <v>39657</v>
      </c>
      <c r="C4086" s="311" t="s">
        <v>5146</v>
      </c>
      <c r="D4086" s="311" t="s">
        <v>4337</v>
      </c>
      <c r="E4086" s="311" t="s">
        <v>5171</v>
      </c>
      <c r="F4086" s="311" t="s">
        <v>5629</v>
      </c>
      <c r="G4086" s="311">
        <v>4899938</v>
      </c>
      <c r="H4086" s="311" t="s">
        <v>85</v>
      </c>
    </row>
    <row r="4087" spans="2:8">
      <c r="B4087" s="293">
        <v>39654</v>
      </c>
      <c r="C4087" s="311" t="s">
        <v>5070</v>
      </c>
      <c r="D4087" s="311" t="s">
        <v>5043</v>
      </c>
      <c r="E4087" s="311" t="s">
        <v>4397</v>
      </c>
      <c r="F4087" s="311" t="s">
        <v>5048</v>
      </c>
      <c r="G4087" s="311">
        <v>10070253</v>
      </c>
      <c r="H4087" s="311" t="s">
        <v>85</v>
      </c>
    </row>
    <row r="4088" spans="2:8">
      <c r="B4088" s="293">
        <v>39653</v>
      </c>
      <c r="C4088" s="311" t="s">
        <v>3233</v>
      </c>
      <c r="D4088" s="311" t="s">
        <v>4003</v>
      </c>
      <c r="E4088" s="311" t="s">
        <v>6690</v>
      </c>
      <c r="F4088" s="311" t="s">
        <v>3928</v>
      </c>
      <c r="G4088" s="311">
        <v>9925200</v>
      </c>
      <c r="H4088" s="311" t="s">
        <v>85</v>
      </c>
    </row>
    <row r="4089" spans="2:8">
      <c r="B4089" s="293">
        <v>39652</v>
      </c>
      <c r="C4089" s="311" t="s">
        <v>5043</v>
      </c>
      <c r="D4089" s="311" t="s">
        <v>6591</v>
      </c>
      <c r="E4089" s="311" t="s">
        <v>4299</v>
      </c>
      <c r="F4089" s="311" t="s">
        <v>6691</v>
      </c>
      <c r="G4089" s="311">
        <v>18677298</v>
      </c>
      <c r="H4089" s="311" t="s">
        <v>85</v>
      </c>
    </row>
    <row r="4090" spans="2:8">
      <c r="B4090" s="293">
        <v>39651</v>
      </c>
      <c r="C4090" s="311" t="s">
        <v>6173</v>
      </c>
      <c r="D4090" s="311" t="s">
        <v>5076</v>
      </c>
      <c r="E4090" s="311" t="s">
        <v>4323</v>
      </c>
      <c r="F4090" s="311" t="s">
        <v>3186</v>
      </c>
      <c r="G4090" s="311">
        <v>10414573</v>
      </c>
      <c r="H4090" s="311" t="s">
        <v>85</v>
      </c>
    </row>
    <row r="4091" spans="2:8">
      <c r="B4091" s="293">
        <v>39650</v>
      </c>
      <c r="C4091" s="311" t="s">
        <v>5760</v>
      </c>
      <c r="D4091" s="311" t="s">
        <v>3172</v>
      </c>
      <c r="E4091" s="311" t="s">
        <v>6098</v>
      </c>
      <c r="F4091" s="311" t="s">
        <v>5083</v>
      </c>
      <c r="G4091" s="311">
        <v>9901021</v>
      </c>
      <c r="H4091" s="311" t="s">
        <v>85</v>
      </c>
    </row>
    <row r="4092" spans="2:8">
      <c r="B4092" s="293">
        <v>39647</v>
      </c>
      <c r="C4092" s="311" t="s">
        <v>3394</v>
      </c>
      <c r="D4092" s="311" t="s">
        <v>5587</v>
      </c>
      <c r="E4092" s="311" t="s">
        <v>5534</v>
      </c>
      <c r="F4092" s="311" t="s">
        <v>3419</v>
      </c>
      <c r="G4092" s="311">
        <v>6864897</v>
      </c>
      <c r="H4092" s="311" t="s">
        <v>85</v>
      </c>
    </row>
    <row r="4093" spans="2:8">
      <c r="B4093" s="293">
        <v>39646</v>
      </c>
      <c r="C4093" s="311" t="s">
        <v>5526</v>
      </c>
      <c r="D4093" s="311" t="s">
        <v>3856</v>
      </c>
      <c r="E4093" s="311" t="s">
        <v>5534</v>
      </c>
      <c r="F4093" s="311" t="s">
        <v>6028</v>
      </c>
      <c r="G4093" s="311">
        <v>3860416</v>
      </c>
      <c r="H4093" s="311" t="s">
        <v>85</v>
      </c>
    </row>
    <row r="4094" spans="2:8">
      <c r="B4094" s="293">
        <v>39645</v>
      </c>
      <c r="C4094" s="311" t="s">
        <v>5534</v>
      </c>
      <c r="D4094" s="311" t="s">
        <v>5430</v>
      </c>
      <c r="E4094" s="311" t="s">
        <v>3775</v>
      </c>
      <c r="F4094" s="311" t="s">
        <v>3850</v>
      </c>
      <c r="G4094" s="311">
        <v>9917320</v>
      </c>
      <c r="H4094" s="311" t="s">
        <v>85</v>
      </c>
    </row>
    <row r="4095" spans="2:8">
      <c r="B4095" s="293">
        <v>39644</v>
      </c>
      <c r="C4095" s="311" t="s">
        <v>5206</v>
      </c>
      <c r="D4095" s="311" t="s">
        <v>5206</v>
      </c>
      <c r="E4095" s="311" t="s">
        <v>3326</v>
      </c>
      <c r="F4095" s="311" t="s">
        <v>3339</v>
      </c>
      <c r="G4095" s="311">
        <v>7518020</v>
      </c>
      <c r="H4095" s="311" t="s">
        <v>85</v>
      </c>
    </row>
    <row r="4096" spans="2:8">
      <c r="B4096" s="293">
        <v>39643</v>
      </c>
      <c r="C4096" s="311" t="s">
        <v>5418</v>
      </c>
      <c r="D4096" s="311" t="s">
        <v>6692</v>
      </c>
      <c r="E4096" s="311" t="s">
        <v>3732</v>
      </c>
      <c r="F4096" s="311" t="s">
        <v>6032</v>
      </c>
      <c r="G4096" s="311">
        <v>4315902</v>
      </c>
      <c r="H4096" s="311" t="s">
        <v>85</v>
      </c>
    </row>
    <row r="4097" spans="2:8">
      <c r="B4097" s="293">
        <v>39640</v>
      </c>
      <c r="C4097" s="311" t="s">
        <v>5361</v>
      </c>
      <c r="D4097" s="311" t="s">
        <v>5572</v>
      </c>
      <c r="E4097" s="311" t="s">
        <v>5513</v>
      </c>
      <c r="F4097" s="311" t="s">
        <v>5418</v>
      </c>
      <c r="G4097" s="311">
        <v>4354827</v>
      </c>
      <c r="H4097" s="311" t="s">
        <v>85</v>
      </c>
    </row>
    <row r="4098" spans="2:8">
      <c r="B4098" s="293">
        <v>39639</v>
      </c>
      <c r="C4098" s="311" t="s">
        <v>6693</v>
      </c>
      <c r="D4098" s="311" t="s">
        <v>6132</v>
      </c>
      <c r="E4098" s="311" t="s">
        <v>5213</v>
      </c>
      <c r="F4098" s="311" t="s">
        <v>3338</v>
      </c>
      <c r="G4098" s="311">
        <v>3934856</v>
      </c>
      <c r="H4098" s="311" t="s">
        <v>85</v>
      </c>
    </row>
    <row r="4099" spans="2:8">
      <c r="B4099" s="293">
        <v>39638</v>
      </c>
      <c r="C4099" s="311" t="s">
        <v>5557</v>
      </c>
      <c r="D4099" s="311" t="s">
        <v>5661</v>
      </c>
      <c r="E4099" s="311" t="s">
        <v>5534</v>
      </c>
      <c r="F4099" s="311" t="s">
        <v>5684</v>
      </c>
      <c r="G4099" s="311">
        <v>7148982</v>
      </c>
      <c r="H4099" s="311" t="s">
        <v>85</v>
      </c>
    </row>
    <row r="4100" spans="2:8">
      <c r="B4100" s="293">
        <v>39637</v>
      </c>
      <c r="C4100" s="311" t="s">
        <v>5415</v>
      </c>
      <c r="D4100" s="311" t="s">
        <v>5234</v>
      </c>
      <c r="E4100" s="311" t="s">
        <v>5977</v>
      </c>
      <c r="F4100" s="311" t="s">
        <v>3695</v>
      </c>
      <c r="G4100" s="311">
        <v>8330992</v>
      </c>
      <c r="H4100" s="311" t="s">
        <v>85</v>
      </c>
    </row>
    <row r="4101" spans="2:8">
      <c r="B4101" s="293">
        <v>39636</v>
      </c>
      <c r="C4101" s="311" t="s">
        <v>3738</v>
      </c>
      <c r="D4101" s="311" t="s">
        <v>6694</v>
      </c>
      <c r="E4101" s="311" t="s">
        <v>5941</v>
      </c>
      <c r="F4101" s="311" t="s">
        <v>6695</v>
      </c>
      <c r="G4101" s="311">
        <v>4350310</v>
      </c>
      <c r="H4101" s="311" t="s">
        <v>85</v>
      </c>
    </row>
    <row r="4102" spans="2:8">
      <c r="B4102" s="293">
        <v>39633</v>
      </c>
      <c r="C4102" s="311" t="s">
        <v>6696</v>
      </c>
      <c r="D4102" s="311" t="s">
        <v>5738</v>
      </c>
      <c r="E4102" s="311" t="s">
        <v>5316</v>
      </c>
      <c r="F4102" s="311" t="s">
        <v>3763</v>
      </c>
      <c r="G4102" s="311">
        <v>3606116</v>
      </c>
      <c r="H4102" s="311" t="s">
        <v>85</v>
      </c>
    </row>
    <row r="4103" spans="2:8">
      <c r="B4103" s="293">
        <v>39632</v>
      </c>
      <c r="C4103" s="311" t="s">
        <v>3575</v>
      </c>
      <c r="D4103" s="311" t="s">
        <v>6697</v>
      </c>
      <c r="E4103" s="311" t="s">
        <v>6698</v>
      </c>
      <c r="F4103" s="311" t="s">
        <v>6696</v>
      </c>
      <c r="G4103" s="311">
        <v>7995309</v>
      </c>
      <c r="H4103" s="311" t="s">
        <v>85</v>
      </c>
    </row>
    <row r="4104" spans="2:8">
      <c r="B4104" s="293">
        <v>39631</v>
      </c>
      <c r="C4104" s="311" t="s">
        <v>6698</v>
      </c>
      <c r="D4104" s="311" t="s">
        <v>6697</v>
      </c>
      <c r="E4104" s="311" t="s">
        <v>6698</v>
      </c>
      <c r="F4104" s="311" t="s">
        <v>6699</v>
      </c>
      <c r="G4104" s="311">
        <v>5461606</v>
      </c>
      <c r="H4104" s="311" t="s">
        <v>85</v>
      </c>
    </row>
    <row r="4105" spans="2:8">
      <c r="B4105" s="293">
        <v>39630</v>
      </c>
      <c r="C4105" s="311" t="s">
        <v>5434</v>
      </c>
      <c r="D4105" s="311" t="s">
        <v>3536</v>
      </c>
      <c r="E4105" s="311" t="s">
        <v>5504</v>
      </c>
      <c r="F4105" s="311" t="s">
        <v>5987</v>
      </c>
      <c r="G4105" s="311">
        <v>8759268</v>
      </c>
      <c r="H4105" s="311" t="s">
        <v>85</v>
      </c>
    </row>
    <row r="4106" spans="2:8">
      <c r="B4106" s="293">
        <v>39629</v>
      </c>
      <c r="C4106" s="311" t="s">
        <v>6700</v>
      </c>
      <c r="D4106" s="311" t="s">
        <v>5512</v>
      </c>
      <c r="E4106" s="311" t="s">
        <v>6701</v>
      </c>
      <c r="F4106" s="311" t="s">
        <v>6702</v>
      </c>
      <c r="G4106" s="311">
        <v>9191200</v>
      </c>
      <c r="H4106" s="311" t="s">
        <v>85</v>
      </c>
    </row>
    <row r="4107" spans="2:8">
      <c r="B4107" s="293">
        <v>39626</v>
      </c>
      <c r="C4107" s="311" t="s">
        <v>6698</v>
      </c>
      <c r="D4107" s="311" t="s">
        <v>5315</v>
      </c>
      <c r="E4107" s="311" t="s">
        <v>6703</v>
      </c>
      <c r="F4107" s="311" t="s">
        <v>5974</v>
      </c>
      <c r="G4107" s="311">
        <v>6970021</v>
      </c>
      <c r="H4107" s="311" t="s">
        <v>85</v>
      </c>
    </row>
    <row r="4108" spans="2:8">
      <c r="B4108" s="293">
        <v>39625</v>
      </c>
      <c r="C4108" s="311" t="s">
        <v>6704</v>
      </c>
      <c r="D4108" s="311" t="s">
        <v>6704</v>
      </c>
      <c r="E4108" s="311" t="s">
        <v>5966</v>
      </c>
      <c r="F4108" s="311" t="s">
        <v>3714</v>
      </c>
      <c r="G4108" s="311">
        <v>11889406</v>
      </c>
      <c r="H4108" s="311" t="s">
        <v>85</v>
      </c>
    </row>
    <row r="4109" spans="2:8">
      <c r="B4109" s="293">
        <v>39624</v>
      </c>
      <c r="C4109" s="311" t="s">
        <v>5282</v>
      </c>
      <c r="D4109" s="311" t="s">
        <v>3775</v>
      </c>
      <c r="E4109" s="311" t="s">
        <v>3765</v>
      </c>
      <c r="F4109" s="311" t="s">
        <v>5990</v>
      </c>
      <c r="G4109" s="311">
        <v>7904595</v>
      </c>
      <c r="H4109" s="311" t="s">
        <v>85</v>
      </c>
    </row>
    <row r="4110" spans="2:8">
      <c r="B4110" s="293">
        <v>39623</v>
      </c>
      <c r="C4110" s="311" t="s">
        <v>6128</v>
      </c>
      <c r="D4110" s="311" t="s">
        <v>5206</v>
      </c>
      <c r="E4110" s="311" t="s">
        <v>3489</v>
      </c>
      <c r="F4110" s="311" t="s">
        <v>6695</v>
      </c>
      <c r="G4110" s="311">
        <v>5643439</v>
      </c>
      <c r="H4110" s="311" t="s">
        <v>85</v>
      </c>
    </row>
    <row r="4111" spans="2:8">
      <c r="B4111" s="293">
        <v>39622</v>
      </c>
      <c r="C4111" s="311" t="s">
        <v>5256</v>
      </c>
      <c r="D4111" s="311" t="s">
        <v>3438</v>
      </c>
      <c r="E4111" s="311" t="s">
        <v>3330</v>
      </c>
      <c r="F4111" s="311" t="s">
        <v>6705</v>
      </c>
      <c r="G4111" s="311">
        <v>4881391</v>
      </c>
      <c r="H4111" s="311" t="s">
        <v>85</v>
      </c>
    </row>
    <row r="4112" spans="2:8">
      <c r="B4112" s="293">
        <v>39619</v>
      </c>
      <c r="C4112" s="311" t="s">
        <v>3341</v>
      </c>
      <c r="D4112" s="311" t="s">
        <v>6124</v>
      </c>
      <c r="E4112" s="311" t="s">
        <v>5741</v>
      </c>
      <c r="F4112" s="311" t="s">
        <v>5428</v>
      </c>
      <c r="G4112" s="311">
        <v>12324124</v>
      </c>
      <c r="H4112" s="311" t="s">
        <v>85</v>
      </c>
    </row>
    <row r="4113" spans="2:8">
      <c r="B4113" s="293">
        <v>39618</v>
      </c>
      <c r="C4113" s="311" t="s">
        <v>5251</v>
      </c>
      <c r="D4113" s="311" t="s">
        <v>6032</v>
      </c>
      <c r="E4113" s="311" t="s">
        <v>5526</v>
      </c>
      <c r="F4113" s="311" t="s">
        <v>6024</v>
      </c>
      <c r="G4113" s="311">
        <v>2685886</v>
      </c>
      <c r="H4113" s="311" t="s">
        <v>85</v>
      </c>
    </row>
    <row r="4114" spans="2:8">
      <c r="B4114" s="293">
        <v>39617</v>
      </c>
      <c r="C4114" s="311" t="s">
        <v>6678</v>
      </c>
      <c r="D4114" s="311" t="s">
        <v>6098</v>
      </c>
      <c r="E4114" s="311" t="s">
        <v>5561</v>
      </c>
      <c r="F4114" s="311" t="s">
        <v>6122</v>
      </c>
      <c r="G4114" s="311">
        <v>4851763</v>
      </c>
      <c r="H4114" s="311" t="s">
        <v>85</v>
      </c>
    </row>
    <row r="4115" spans="2:8">
      <c r="B4115" s="293">
        <v>39616</v>
      </c>
      <c r="C4115" s="311" t="s">
        <v>3707</v>
      </c>
      <c r="D4115" s="311" t="s">
        <v>6641</v>
      </c>
      <c r="E4115" s="311" t="s">
        <v>5561</v>
      </c>
      <c r="F4115" s="311" t="s">
        <v>5660</v>
      </c>
      <c r="G4115" s="311">
        <v>3363842</v>
      </c>
      <c r="H4115" s="311" t="s">
        <v>85</v>
      </c>
    </row>
    <row r="4116" spans="2:8">
      <c r="B4116" s="293">
        <v>39615</v>
      </c>
      <c r="C4116" s="311" t="s">
        <v>5534</v>
      </c>
      <c r="D4116" s="311" t="s">
        <v>5239</v>
      </c>
      <c r="E4116" s="311" t="s">
        <v>5753</v>
      </c>
      <c r="F4116" s="311" t="s">
        <v>6706</v>
      </c>
      <c r="G4116" s="311">
        <v>3554906</v>
      </c>
      <c r="H4116" s="311" t="s">
        <v>85</v>
      </c>
    </row>
    <row r="4117" spans="2:8">
      <c r="B4117" s="293">
        <v>39612</v>
      </c>
      <c r="C4117" s="311" t="s">
        <v>5572</v>
      </c>
      <c r="D4117" s="311" t="s">
        <v>5572</v>
      </c>
      <c r="E4117" s="311" t="s">
        <v>3330</v>
      </c>
      <c r="F4117" s="311" t="s">
        <v>3570</v>
      </c>
      <c r="G4117" s="311">
        <v>5011672</v>
      </c>
      <c r="H4117" s="311" t="s">
        <v>85</v>
      </c>
    </row>
    <row r="4118" spans="2:8">
      <c r="B4118" s="293">
        <v>39611</v>
      </c>
      <c r="C4118" s="311" t="s">
        <v>5206</v>
      </c>
      <c r="D4118" s="311" t="s">
        <v>5206</v>
      </c>
      <c r="E4118" s="311" t="s">
        <v>5734</v>
      </c>
      <c r="F4118" s="311" t="s">
        <v>5351</v>
      </c>
      <c r="G4118" s="311">
        <v>3398738</v>
      </c>
      <c r="H4118" s="311" t="s">
        <v>85</v>
      </c>
    </row>
    <row r="4119" spans="2:8">
      <c r="B4119" s="293">
        <v>39610</v>
      </c>
      <c r="C4119" s="311" t="s">
        <v>6128</v>
      </c>
      <c r="D4119" s="311" t="s">
        <v>3428</v>
      </c>
      <c r="E4119" s="311" t="s">
        <v>5756</v>
      </c>
      <c r="F4119" s="311" t="s">
        <v>6002</v>
      </c>
      <c r="G4119" s="311">
        <v>4441404</v>
      </c>
      <c r="H4119" s="311" t="s">
        <v>85</v>
      </c>
    </row>
    <row r="4120" spans="2:8">
      <c r="B4120" s="293">
        <v>39609</v>
      </c>
      <c r="C4120" s="311" t="s">
        <v>5526</v>
      </c>
      <c r="D4120" s="311" t="s">
        <v>5526</v>
      </c>
      <c r="E4120" s="311" t="s">
        <v>5411</v>
      </c>
      <c r="F4120" s="311" t="s">
        <v>3745</v>
      </c>
      <c r="G4120" s="311">
        <v>8874943</v>
      </c>
      <c r="H4120" s="311" t="s">
        <v>85</v>
      </c>
    </row>
    <row r="4121" spans="2:8">
      <c r="B4121" s="293">
        <v>39608</v>
      </c>
      <c r="C4121" s="311" t="s">
        <v>5418</v>
      </c>
      <c r="D4121" s="311" t="s">
        <v>5361</v>
      </c>
      <c r="E4121" s="311" t="s">
        <v>3738</v>
      </c>
      <c r="F4121" s="311" t="s">
        <v>3340</v>
      </c>
      <c r="G4121" s="311">
        <v>12141744</v>
      </c>
      <c r="H4121" s="311" t="s">
        <v>85</v>
      </c>
    </row>
    <row r="4122" spans="2:8">
      <c r="B4122" s="293">
        <v>39605</v>
      </c>
      <c r="C4122" s="311" t="s">
        <v>5567</v>
      </c>
      <c r="D4122" s="311" t="s">
        <v>6124</v>
      </c>
      <c r="E4122" s="311" t="s">
        <v>5532</v>
      </c>
      <c r="F4122" s="311" t="s">
        <v>5562</v>
      </c>
      <c r="G4122" s="311">
        <v>9605272</v>
      </c>
      <c r="H4122" s="311" t="s">
        <v>85</v>
      </c>
    </row>
    <row r="4123" spans="2:8">
      <c r="B4123" s="293">
        <v>39604</v>
      </c>
      <c r="C4123" s="311" t="s">
        <v>5269</v>
      </c>
      <c r="D4123" s="311" t="s">
        <v>6209</v>
      </c>
      <c r="E4123" s="311" t="s">
        <v>6707</v>
      </c>
      <c r="F4123" s="311" t="s">
        <v>3707</v>
      </c>
      <c r="G4123" s="311">
        <v>9682760</v>
      </c>
      <c r="H4123" s="311" t="s">
        <v>85</v>
      </c>
    </row>
    <row r="4124" spans="2:8">
      <c r="B4124" s="293">
        <v>39603</v>
      </c>
      <c r="C4124" s="311" t="s">
        <v>6697</v>
      </c>
      <c r="D4124" s="311" t="s">
        <v>5560</v>
      </c>
      <c r="E4124" s="311" t="s">
        <v>6212</v>
      </c>
      <c r="F4124" s="311" t="s">
        <v>5408</v>
      </c>
      <c r="G4124" s="311">
        <v>9507703</v>
      </c>
      <c r="H4124" s="311" t="s">
        <v>85</v>
      </c>
    </row>
    <row r="4125" spans="2:8">
      <c r="B4125" s="293">
        <v>39602</v>
      </c>
      <c r="C4125" s="311" t="s">
        <v>3777</v>
      </c>
      <c r="D4125" s="311" t="s">
        <v>5425</v>
      </c>
      <c r="E4125" s="311" t="s">
        <v>5411</v>
      </c>
      <c r="F4125" s="311" t="s">
        <v>3575</v>
      </c>
      <c r="G4125" s="311">
        <v>8298727</v>
      </c>
      <c r="H4125" s="311" t="s">
        <v>85</v>
      </c>
    </row>
    <row r="4126" spans="2:8">
      <c r="B4126" s="293">
        <v>39601</v>
      </c>
      <c r="C4126" s="311" t="s">
        <v>5246</v>
      </c>
      <c r="D4126" s="311" t="s">
        <v>3315</v>
      </c>
      <c r="E4126" s="311" t="s">
        <v>5394</v>
      </c>
      <c r="F4126" s="311" t="s">
        <v>5425</v>
      </c>
      <c r="G4126" s="311">
        <v>7785405</v>
      </c>
      <c r="H4126" s="311" t="s">
        <v>85</v>
      </c>
    </row>
    <row r="4127" spans="2:8">
      <c r="B4127" s="293">
        <v>39598</v>
      </c>
      <c r="C4127" s="311" t="s">
        <v>5763</v>
      </c>
      <c r="D4127" s="311" t="s">
        <v>5243</v>
      </c>
      <c r="E4127" s="311" t="s">
        <v>5245</v>
      </c>
      <c r="F4127" s="311" t="s">
        <v>5246</v>
      </c>
      <c r="G4127" s="311">
        <v>16280834</v>
      </c>
      <c r="H4127" s="311" t="s">
        <v>85</v>
      </c>
    </row>
    <row r="4128" spans="2:8">
      <c r="B4128" s="293">
        <v>39597</v>
      </c>
      <c r="C4128" s="311" t="s">
        <v>5179</v>
      </c>
      <c r="D4128" s="311" t="s">
        <v>3311</v>
      </c>
      <c r="E4128" s="311" t="s">
        <v>6003</v>
      </c>
      <c r="F4128" s="311" t="s">
        <v>6281</v>
      </c>
      <c r="G4128" s="311">
        <v>25852929</v>
      </c>
      <c r="H4128" s="311" t="s">
        <v>85</v>
      </c>
    </row>
    <row r="4129" spans="2:8">
      <c r="B4129" s="293">
        <v>39596</v>
      </c>
      <c r="C4129" s="311" t="s">
        <v>3882</v>
      </c>
      <c r="D4129" s="311" t="s">
        <v>3311</v>
      </c>
      <c r="E4129" s="311" t="s">
        <v>5760</v>
      </c>
      <c r="F4129" s="311" t="s">
        <v>6317</v>
      </c>
      <c r="G4129" s="311">
        <v>12757836</v>
      </c>
      <c r="H4129" s="311" t="s">
        <v>85</v>
      </c>
    </row>
    <row r="4130" spans="2:8">
      <c r="B4130" s="293">
        <v>39595</v>
      </c>
      <c r="C4130" s="311" t="s">
        <v>6688</v>
      </c>
      <c r="D4130" s="311" t="s">
        <v>6276</v>
      </c>
      <c r="E4130" s="311" t="s">
        <v>3861</v>
      </c>
      <c r="F4130" s="311" t="s">
        <v>6136</v>
      </c>
      <c r="G4130" s="311">
        <v>9334611</v>
      </c>
      <c r="H4130" s="311" t="s">
        <v>85</v>
      </c>
    </row>
    <row r="4131" spans="2:8">
      <c r="B4131" s="293">
        <v>39594</v>
      </c>
      <c r="C4131" s="311" t="s">
        <v>6317</v>
      </c>
      <c r="D4131" s="311" t="s">
        <v>3311</v>
      </c>
      <c r="E4131" s="311" t="s">
        <v>3288</v>
      </c>
      <c r="F4131" s="311" t="s">
        <v>3313</v>
      </c>
      <c r="G4131" s="311">
        <v>8322111</v>
      </c>
      <c r="H4131" s="311" t="s">
        <v>85</v>
      </c>
    </row>
    <row r="4132" spans="2:8">
      <c r="B4132" s="293">
        <v>39591</v>
      </c>
      <c r="C4132" s="311" t="s">
        <v>5156</v>
      </c>
      <c r="D4132" s="311" t="s">
        <v>6137</v>
      </c>
      <c r="E4132" s="311" t="s">
        <v>5587</v>
      </c>
      <c r="F4132" s="311" t="s">
        <v>6317</v>
      </c>
      <c r="G4132" s="311">
        <v>11009834</v>
      </c>
      <c r="H4132" s="311" t="s">
        <v>85</v>
      </c>
    </row>
    <row r="4133" spans="2:8">
      <c r="B4133" s="293">
        <v>39590</v>
      </c>
      <c r="C4133" s="311" t="s">
        <v>5092</v>
      </c>
      <c r="D4133" s="311" t="s">
        <v>6176</v>
      </c>
      <c r="E4133" s="311" t="s">
        <v>3190</v>
      </c>
      <c r="F4133" s="311" t="s">
        <v>5156</v>
      </c>
      <c r="G4133" s="311">
        <v>7761514</v>
      </c>
      <c r="H4133" s="311" t="s">
        <v>85</v>
      </c>
    </row>
    <row r="4134" spans="2:8">
      <c r="B4134" s="293">
        <v>39589</v>
      </c>
      <c r="C4134" s="311" t="s">
        <v>5070</v>
      </c>
      <c r="D4134" s="311" t="s">
        <v>6155</v>
      </c>
      <c r="E4134" s="311" t="s">
        <v>5781</v>
      </c>
      <c r="F4134" s="311" t="s">
        <v>6282</v>
      </c>
      <c r="G4134" s="311">
        <v>23395544</v>
      </c>
      <c r="H4134" s="311" t="s">
        <v>85</v>
      </c>
    </row>
    <row r="4135" spans="2:8">
      <c r="B4135" s="293">
        <v>39588</v>
      </c>
      <c r="C4135" s="311" t="s">
        <v>3223</v>
      </c>
      <c r="D4135" s="311" t="s">
        <v>3223</v>
      </c>
      <c r="E4135" s="311" t="s">
        <v>5070</v>
      </c>
      <c r="F4135" s="311" t="s">
        <v>5599</v>
      </c>
      <c r="G4135" s="311">
        <v>9920728</v>
      </c>
      <c r="H4135" s="311" t="s">
        <v>85</v>
      </c>
    </row>
    <row r="4136" spans="2:8">
      <c r="B4136" s="293">
        <v>39584</v>
      </c>
      <c r="C4136" s="311" t="s">
        <v>5112</v>
      </c>
      <c r="D4136" s="311" t="s">
        <v>6708</v>
      </c>
      <c r="E4136" s="311" t="s">
        <v>3907</v>
      </c>
      <c r="F4136" s="311" t="s">
        <v>3233</v>
      </c>
      <c r="G4136" s="311">
        <v>4669668</v>
      </c>
      <c r="H4136" s="311" t="s">
        <v>85</v>
      </c>
    </row>
    <row r="4137" spans="2:8">
      <c r="B4137" s="293">
        <v>39583</v>
      </c>
      <c r="C4137" s="311" t="s">
        <v>3223</v>
      </c>
      <c r="D4137" s="311" t="s">
        <v>3270</v>
      </c>
      <c r="E4137" s="311" t="s">
        <v>3893</v>
      </c>
      <c r="F4137" s="311" t="s">
        <v>6709</v>
      </c>
      <c r="G4137" s="311">
        <v>6634112</v>
      </c>
      <c r="H4137" s="311" t="s">
        <v>85</v>
      </c>
    </row>
    <row r="4138" spans="2:8">
      <c r="B4138" s="293">
        <v>39582</v>
      </c>
      <c r="C4138" s="311" t="s">
        <v>3233</v>
      </c>
      <c r="D4138" s="311" t="s">
        <v>5112</v>
      </c>
      <c r="E4138" s="311" t="s">
        <v>3249</v>
      </c>
      <c r="F4138" s="311" t="s">
        <v>3907</v>
      </c>
      <c r="G4138" s="311">
        <v>7501707</v>
      </c>
      <c r="H4138" s="311" t="s">
        <v>85</v>
      </c>
    </row>
    <row r="4139" spans="2:8">
      <c r="B4139" s="293">
        <v>39581</v>
      </c>
      <c r="C4139" s="311" t="s">
        <v>3242</v>
      </c>
      <c r="D4139" s="311" t="s">
        <v>4363</v>
      </c>
      <c r="E4139" s="311" t="s">
        <v>4337</v>
      </c>
      <c r="F4139" s="311" t="s">
        <v>3169</v>
      </c>
      <c r="G4139" s="311">
        <v>7288142</v>
      </c>
      <c r="H4139" s="311" t="s">
        <v>85</v>
      </c>
    </row>
    <row r="4140" spans="2:8">
      <c r="B4140" s="293">
        <v>39580</v>
      </c>
      <c r="C4140" s="311" t="s">
        <v>6320</v>
      </c>
      <c r="D4140" s="311" t="s">
        <v>6710</v>
      </c>
      <c r="E4140" s="311" t="s">
        <v>3933</v>
      </c>
      <c r="F4140" s="311" t="s">
        <v>3938</v>
      </c>
      <c r="G4140" s="311">
        <v>4451619</v>
      </c>
      <c r="H4140" s="311" t="s">
        <v>85</v>
      </c>
    </row>
    <row r="4141" spans="2:8">
      <c r="B4141" s="293">
        <v>39577</v>
      </c>
      <c r="C4141" s="311" t="s">
        <v>3223</v>
      </c>
      <c r="D4141" s="311" t="s">
        <v>5120</v>
      </c>
      <c r="E4141" s="311" t="s">
        <v>3233</v>
      </c>
      <c r="F4141" s="311" t="s">
        <v>6320</v>
      </c>
      <c r="G4141" s="311">
        <v>3953913</v>
      </c>
      <c r="H4141" s="311" t="s">
        <v>85</v>
      </c>
    </row>
    <row r="4142" spans="2:8">
      <c r="B4142" s="293">
        <v>39576</v>
      </c>
      <c r="C4142" s="311" t="s">
        <v>3227</v>
      </c>
      <c r="D4142" s="311" t="s">
        <v>3227</v>
      </c>
      <c r="E4142" s="311" t="s">
        <v>4336</v>
      </c>
      <c r="F4142" s="311" t="s">
        <v>3903</v>
      </c>
      <c r="G4142" s="311">
        <v>6632829</v>
      </c>
      <c r="H4142" s="311" t="s">
        <v>85</v>
      </c>
    </row>
    <row r="4143" spans="2:8">
      <c r="B4143" s="293">
        <v>39575</v>
      </c>
      <c r="C4143" s="311" t="s">
        <v>4580</v>
      </c>
      <c r="D4143" s="311" t="s">
        <v>5031</v>
      </c>
      <c r="E4143" s="311" t="s">
        <v>3903</v>
      </c>
      <c r="F4143" s="311" t="s">
        <v>3227</v>
      </c>
      <c r="G4143" s="311">
        <v>4889919</v>
      </c>
      <c r="H4143" s="311" t="s">
        <v>85</v>
      </c>
    </row>
    <row r="4144" spans="2:8">
      <c r="B4144" s="293">
        <v>39574</v>
      </c>
      <c r="C4144" s="311" t="s">
        <v>4021</v>
      </c>
      <c r="D4144" s="311" t="s">
        <v>4940</v>
      </c>
      <c r="E4144" s="311" t="s">
        <v>4963</v>
      </c>
      <c r="F4144" s="311" t="s">
        <v>6370</v>
      </c>
      <c r="G4144" s="311">
        <v>4850394</v>
      </c>
      <c r="H4144" s="311" t="s">
        <v>85</v>
      </c>
    </row>
    <row r="4145" spans="2:8">
      <c r="B4145" s="293">
        <v>39573</v>
      </c>
      <c r="C4145" s="311" t="s">
        <v>6711</v>
      </c>
      <c r="D4145" s="311" t="s">
        <v>6587</v>
      </c>
      <c r="E4145" s="311" t="s">
        <v>4569</v>
      </c>
      <c r="F4145" s="311" t="s">
        <v>4257</v>
      </c>
      <c r="G4145" s="311">
        <v>6621408</v>
      </c>
      <c r="H4145" s="311" t="s">
        <v>85</v>
      </c>
    </row>
    <row r="4146" spans="2:8">
      <c r="B4146" s="293">
        <v>39570</v>
      </c>
      <c r="C4146" s="311" t="s">
        <v>6387</v>
      </c>
      <c r="D4146" s="311" t="s">
        <v>4262</v>
      </c>
      <c r="E4146" s="311" t="s">
        <v>3252</v>
      </c>
      <c r="F4146" s="311" t="s">
        <v>4545</v>
      </c>
      <c r="G4146" s="311">
        <v>14017087</v>
      </c>
      <c r="H4146" s="311" t="s">
        <v>85</v>
      </c>
    </row>
    <row r="4147" spans="2:8">
      <c r="B4147" s="293">
        <v>39568</v>
      </c>
      <c r="C4147" s="311" t="s">
        <v>3220</v>
      </c>
      <c r="D4147" s="311" t="s">
        <v>6712</v>
      </c>
      <c r="E4147" s="311" t="s">
        <v>3220</v>
      </c>
      <c r="F4147" s="311" t="s">
        <v>4079</v>
      </c>
      <c r="G4147" s="311">
        <v>8770044</v>
      </c>
      <c r="H4147" s="311" t="s">
        <v>85</v>
      </c>
    </row>
    <row r="4148" spans="2:8">
      <c r="B4148" s="293">
        <v>39567</v>
      </c>
      <c r="C4148" s="311" t="s">
        <v>4356</v>
      </c>
      <c r="D4148" s="311" t="s">
        <v>4580</v>
      </c>
      <c r="E4148" s="311" t="s">
        <v>4993</v>
      </c>
      <c r="F4148" s="311" t="s">
        <v>6325</v>
      </c>
      <c r="G4148" s="311">
        <v>11146447</v>
      </c>
      <c r="H4148" s="311" t="s">
        <v>85</v>
      </c>
    </row>
    <row r="4149" spans="2:8">
      <c r="B4149" s="293">
        <v>39566</v>
      </c>
      <c r="C4149" s="311" t="s">
        <v>3126</v>
      </c>
      <c r="D4149" s="311" t="s">
        <v>4581</v>
      </c>
      <c r="E4149" s="311" t="s">
        <v>3169</v>
      </c>
      <c r="F4149" s="311" t="s">
        <v>3242</v>
      </c>
      <c r="G4149" s="311">
        <v>6364317</v>
      </c>
      <c r="H4149" s="311" t="s">
        <v>85</v>
      </c>
    </row>
    <row r="4150" spans="2:8">
      <c r="B4150" s="293">
        <v>39563</v>
      </c>
      <c r="C4150" s="311" t="s">
        <v>3223</v>
      </c>
      <c r="D4150" s="311" t="s">
        <v>4994</v>
      </c>
      <c r="E4150" s="311" t="s">
        <v>3906</v>
      </c>
      <c r="F4150" s="311" t="s">
        <v>4570</v>
      </c>
      <c r="G4150" s="311">
        <v>5503946</v>
      </c>
      <c r="H4150" s="311" t="s">
        <v>85</v>
      </c>
    </row>
    <row r="4151" spans="2:8">
      <c r="B4151" s="293">
        <v>39562</v>
      </c>
      <c r="C4151" s="311" t="s">
        <v>4267</v>
      </c>
      <c r="D4151" s="311" t="s">
        <v>4267</v>
      </c>
      <c r="E4151" s="311" t="s">
        <v>3976</v>
      </c>
      <c r="F4151" s="311" t="s">
        <v>4000</v>
      </c>
      <c r="G4151" s="311">
        <v>9912441</v>
      </c>
      <c r="H4151" s="311" t="s">
        <v>85</v>
      </c>
    </row>
    <row r="4152" spans="2:8">
      <c r="B4152" s="293">
        <v>39561</v>
      </c>
      <c r="C4152" s="311" t="s">
        <v>6713</v>
      </c>
      <c r="D4152" s="311" t="s">
        <v>4946</v>
      </c>
      <c r="E4152" s="311" t="s">
        <v>3964</v>
      </c>
      <c r="F4152" s="311" t="s">
        <v>6252</v>
      </c>
      <c r="G4152" s="311">
        <v>9709225</v>
      </c>
      <c r="H4152" s="311" t="s">
        <v>85</v>
      </c>
    </row>
    <row r="4153" spans="2:8">
      <c r="B4153" s="293">
        <v>39560</v>
      </c>
      <c r="C4153" s="311" t="s">
        <v>3227</v>
      </c>
      <c r="D4153" s="311" t="s">
        <v>3941</v>
      </c>
      <c r="E4153" s="311" t="s">
        <v>4353</v>
      </c>
      <c r="F4153" s="311" t="s">
        <v>6252</v>
      </c>
      <c r="G4153" s="311">
        <v>14174112</v>
      </c>
      <c r="H4153" s="311" t="s">
        <v>85</v>
      </c>
    </row>
    <row r="4154" spans="2:8">
      <c r="B4154" s="293">
        <v>39559</v>
      </c>
      <c r="C4154" s="311" t="s">
        <v>4343</v>
      </c>
      <c r="D4154" s="311" t="s">
        <v>3220</v>
      </c>
      <c r="E4154" s="311" t="s">
        <v>5139</v>
      </c>
      <c r="F4154" s="311" t="s">
        <v>5104</v>
      </c>
      <c r="G4154" s="311">
        <v>8829625</v>
      </c>
      <c r="H4154" s="311" t="s">
        <v>85</v>
      </c>
    </row>
    <row r="4155" spans="2:8">
      <c r="B4155" s="293">
        <v>39555</v>
      </c>
      <c r="C4155" s="311" t="s">
        <v>3961</v>
      </c>
      <c r="D4155" s="311" t="s">
        <v>3961</v>
      </c>
      <c r="E4155" s="311" t="s">
        <v>6260</v>
      </c>
      <c r="F4155" s="311" t="s">
        <v>3893</v>
      </c>
      <c r="G4155" s="311">
        <v>8449357</v>
      </c>
      <c r="H4155" s="311" t="s">
        <v>85</v>
      </c>
    </row>
    <row r="4156" spans="2:8">
      <c r="B4156" s="293">
        <v>39554</v>
      </c>
      <c r="C4156" s="311" t="s">
        <v>3222</v>
      </c>
      <c r="D4156" s="311" t="s">
        <v>5622</v>
      </c>
      <c r="E4156" s="311" t="s">
        <v>6155</v>
      </c>
      <c r="F4156" s="311" t="s">
        <v>5108</v>
      </c>
      <c r="G4156" s="311">
        <v>7958251</v>
      </c>
      <c r="H4156" s="311" t="s">
        <v>85</v>
      </c>
    </row>
    <row r="4157" spans="2:8">
      <c r="B4157" s="293">
        <v>39553</v>
      </c>
      <c r="C4157" s="311" t="s">
        <v>6171</v>
      </c>
      <c r="D4157" s="311" t="s">
        <v>5109</v>
      </c>
      <c r="E4157" s="311" t="s">
        <v>6282</v>
      </c>
      <c r="F4157" s="311" t="s">
        <v>4336</v>
      </c>
      <c r="G4157" s="311">
        <v>4847318</v>
      </c>
      <c r="H4157" s="311" t="s">
        <v>85</v>
      </c>
    </row>
    <row r="4158" spans="2:8">
      <c r="B4158" s="293">
        <v>39549</v>
      </c>
      <c r="C4158" s="311" t="s">
        <v>5146</v>
      </c>
      <c r="D4158" s="311" t="s">
        <v>4337</v>
      </c>
      <c r="E4158" s="311" t="s">
        <v>3884</v>
      </c>
      <c r="F4158" s="311" t="s">
        <v>5076</v>
      </c>
      <c r="G4158" s="311">
        <v>6427916</v>
      </c>
      <c r="H4158" s="311" t="s">
        <v>85</v>
      </c>
    </row>
    <row r="4159" spans="2:8">
      <c r="B4159" s="293">
        <v>39548</v>
      </c>
      <c r="C4159" s="311" t="s">
        <v>4287</v>
      </c>
      <c r="D4159" s="311" t="s">
        <v>5047</v>
      </c>
      <c r="E4159" s="311" t="s">
        <v>5171</v>
      </c>
      <c r="F4159" s="311" t="s">
        <v>5599</v>
      </c>
      <c r="G4159" s="311">
        <v>10765580</v>
      </c>
      <c r="H4159" s="311" t="s">
        <v>85</v>
      </c>
    </row>
    <row r="4160" spans="2:8">
      <c r="B4160" s="293">
        <v>39547</v>
      </c>
      <c r="C4160" s="311" t="s">
        <v>5146</v>
      </c>
      <c r="D4160" s="311" t="s">
        <v>6714</v>
      </c>
      <c r="E4160" s="311" t="s">
        <v>3884</v>
      </c>
      <c r="F4160" s="311" t="s">
        <v>5151</v>
      </c>
      <c r="G4160" s="311">
        <v>4366718</v>
      </c>
      <c r="H4160" s="311" t="s">
        <v>85</v>
      </c>
    </row>
    <row r="4161" spans="2:8">
      <c r="B4161" s="293">
        <v>39546</v>
      </c>
      <c r="C4161" s="311" t="s">
        <v>6715</v>
      </c>
      <c r="D4161" s="311" t="s">
        <v>4343</v>
      </c>
      <c r="E4161" s="311" t="s">
        <v>6389</v>
      </c>
      <c r="F4161" s="311" t="s">
        <v>5074</v>
      </c>
      <c r="G4161" s="311">
        <v>6036271</v>
      </c>
      <c r="H4161" s="311" t="s">
        <v>85</v>
      </c>
    </row>
    <row r="4162" spans="2:8">
      <c r="B4162" s="293">
        <v>39545</v>
      </c>
      <c r="C4162" s="311" t="s">
        <v>5131</v>
      </c>
      <c r="D4162" s="311" t="s">
        <v>4580</v>
      </c>
      <c r="E4162" s="311" t="s">
        <v>4377</v>
      </c>
      <c r="F4162" s="311" t="s">
        <v>5806</v>
      </c>
      <c r="G4162" s="311">
        <v>7705594</v>
      </c>
      <c r="H4162" s="311" t="s">
        <v>85</v>
      </c>
    </row>
    <row r="4163" spans="2:8">
      <c r="B4163" s="293">
        <v>39542</v>
      </c>
      <c r="C4163" s="311" t="s">
        <v>4963</v>
      </c>
      <c r="D4163" s="311" t="s">
        <v>4356</v>
      </c>
      <c r="E4163" s="311" t="s">
        <v>4342</v>
      </c>
      <c r="F4163" s="311" t="s">
        <v>3271</v>
      </c>
      <c r="G4163" s="311">
        <v>7296184</v>
      </c>
      <c r="H4163" s="311" t="s">
        <v>85</v>
      </c>
    </row>
    <row r="4164" spans="2:8">
      <c r="B4164" s="293">
        <v>39541</v>
      </c>
      <c r="C4164" s="311" t="s">
        <v>4356</v>
      </c>
      <c r="D4164" s="311" t="s">
        <v>4569</v>
      </c>
      <c r="E4164" s="311" t="s">
        <v>4375</v>
      </c>
      <c r="F4164" s="311" t="s">
        <v>4363</v>
      </c>
      <c r="G4164" s="311">
        <v>6894261</v>
      </c>
      <c r="H4164" s="311" t="s">
        <v>85</v>
      </c>
    </row>
    <row r="4165" spans="2:8">
      <c r="B4165" s="293">
        <v>39540</v>
      </c>
      <c r="C4165" s="311" t="s">
        <v>6348</v>
      </c>
      <c r="D4165" s="311" t="s">
        <v>6587</v>
      </c>
      <c r="E4165" s="311" t="s">
        <v>4366</v>
      </c>
      <c r="F4165" s="311" t="s">
        <v>4994</v>
      </c>
      <c r="G4165" s="311">
        <v>11174055</v>
      </c>
      <c r="H4165" s="311" t="s">
        <v>85</v>
      </c>
    </row>
    <row r="4166" spans="2:8">
      <c r="B4166" s="293">
        <v>39539</v>
      </c>
      <c r="C4166" s="311" t="s">
        <v>3951</v>
      </c>
      <c r="D4166" s="311" t="s">
        <v>6349</v>
      </c>
      <c r="E4166" s="311" t="s">
        <v>4348</v>
      </c>
      <c r="F4166" s="311" t="s">
        <v>3964</v>
      </c>
      <c r="G4166" s="311">
        <v>5636733</v>
      </c>
      <c r="H4166" s="311" t="s">
        <v>85</v>
      </c>
    </row>
    <row r="4167" spans="2:8">
      <c r="B4167" s="293">
        <v>39538</v>
      </c>
      <c r="C4167" s="311" t="s">
        <v>6397</v>
      </c>
      <c r="D4167" s="311" t="s">
        <v>6397</v>
      </c>
      <c r="E4167" s="311" t="s">
        <v>6386</v>
      </c>
      <c r="F4167" s="311" t="s">
        <v>6716</v>
      </c>
      <c r="G4167" s="311">
        <v>9644592</v>
      </c>
      <c r="H4167" s="311" t="s">
        <v>85</v>
      </c>
    </row>
    <row r="4168" spans="2:8">
      <c r="B4168" s="293">
        <v>39535</v>
      </c>
      <c r="C4168" s="311" t="s">
        <v>6387</v>
      </c>
      <c r="D4168" s="311" t="s">
        <v>4204</v>
      </c>
      <c r="E4168" s="311" t="s">
        <v>3961</v>
      </c>
      <c r="F4168" s="311" t="s">
        <v>4571</v>
      </c>
      <c r="G4168" s="311">
        <v>6505755</v>
      </c>
      <c r="H4168" s="311" t="s">
        <v>85</v>
      </c>
    </row>
    <row r="4169" spans="2:8">
      <c r="B4169" s="293">
        <v>39534</v>
      </c>
      <c r="C4169" s="311" t="s">
        <v>3227</v>
      </c>
      <c r="D4169" s="311" t="s">
        <v>3238</v>
      </c>
      <c r="E4169" s="311" t="s">
        <v>4344</v>
      </c>
      <c r="F4169" s="311" t="s">
        <v>4021</v>
      </c>
      <c r="G4169" s="311">
        <v>11358805</v>
      </c>
      <c r="H4169" s="311" t="s">
        <v>85</v>
      </c>
    </row>
    <row r="4170" spans="2:8">
      <c r="B4170" s="293">
        <v>39533</v>
      </c>
      <c r="C4170" s="311" t="s">
        <v>3951</v>
      </c>
      <c r="D4170" s="311" t="s">
        <v>4598</v>
      </c>
      <c r="E4170" s="311" t="s">
        <v>4581</v>
      </c>
      <c r="F4170" s="311" t="s">
        <v>4076</v>
      </c>
      <c r="G4170" s="311">
        <v>12859108</v>
      </c>
      <c r="H4170" s="311" t="s">
        <v>85</v>
      </c>
    </row>
    <row r="4171" spans="2:8">
      <c r="B4171" s="293">
        <v>39532</v>
      </c>
      <c r="C4171" s="311" t="s">
        <v>4993</v>
      </c>
      <c r="D4171" s="311" t="s">
        <v>4556</v>
      </c>
      <c r="E4171" s="311" t="s">
        <v>5058</v>
      </c>
      <c r="F4171" s="311" t="s">
        <v>4933</v>
      </c>
      <c r="G4171" s="311">
        <v>12632835</v>
      </c>
      <c r="H4171" s="311" t="s">
        <v>85</v>
      </c>
    </row>
    <row r="4172" spans="2:8">
      <c r="B4172" s="293">
        <v>39531</v>
      </c>
      <c r="C4172" s="311" t="s">
        <v>3973</v>
      </c>
      <c r="D4172" s="311" t="s">
        <v>3130</v>
      </c>
      <c r="E4172" s="311" t="s">
        <v>4285</v>
      </c>
      <c r="F4172" s="311" t="s">
        <v>6709</v>
      </c>
      <c r="G4172" s="311">
        <v>10645468</v>
      </c>
      <c r="H4172" s="311" t="s">
        <v>85</v>
      </c>
    </row>
    <row r="4173" spans="2:8">
      <c r="B4173" s="293">
        <v>39526</v>
      </c>
      <c r="C4173" s="311" t="s">
        <v>4960</v>
      </c>
      <c r="D4173" s="311" t="s">
        <v>3951</v>
      </c>
      <c r="E4173" s="311" t="s">
        <v>4348</v>
      </c>
      <c r="F4173" s="311" t="s">
        <v>5112</v>
      </c>
      <c r="G4173" s="311">
        <v>10656615</v>
      </c>
      <c r="H4173" s="311" t="s">
        <v>85</v>
      </c>
    </row>
    <row r="4174" spans="2:8">
      <c r="B4174" s="293">
        <v>39525</v>
      </c>
      <c r="C4174" s="311" t="s">
        <v>6185</v>
      </c>
      <c r="D4174" s="311" t="s">
        <v>3227</v>
      </c>
      <c r="E4174" s="311" t="s">
        <v>6185</v>
      </c>
      <c r="F4174" s="311" t="s">
        <v>4359</v>
      </c>
      <c r="G4174" s="311">
        <v>11671808</v>
      </c>
      <c r="H4174" s="311" t="s">
        <v>85</v>
      </c>
    </row>
    <row r="4175" spans="2:8">
      <c r="B4175" s="293">
        <v>39524</v>
      </c>
      <c r="C4175" s="311" t="s">
        <v>4348</v>
      </c>
      <c r="D4175" s="311" t="s">
        <v>3223</v>
      </c>
      <c r="E4175" s="311" t="s">
        <v>6183</v>
      </c>
      <c r="F4175" s="311" t="s">
        <v>4287</v>
      </c>
      <c r="G4175" s="311">
        <v>10232985</v>
      </c>
      <c r="H4175" s="311" t="s">
        <v>85</v>
      </c>
    </row>
    <row r="4176" spans="2:8">
      <c r="B4176" s="293">
        <v>39521</v>
      </c>
      <c r="C4176" s="311" t="s">
        <v>3249</v>
      </c>
      <c r="D4176" s="311" t="s">
        <v>6252</v>
      </c>
      <c r="E4176" s="311" t="s">
        <v>6358</v>
      </c>
      <c r="F4176" s="311" t="s">
        <v>4356</v>
      </c>
      <c r="G4176" s="311">
        <v>9200824</v>
      </c>
      <c r="H4176" s="311" t="s">
        <v>85</v>
      </c>
    </row>
    <row r="4177" spans="2:8">
      <c r="B4177" s="293">
        <v>39520</v>
      </c>
      <c r="C4177" s="311" t="s">
        <v>3223</v>
      </c>
      <c r="D4177" s="311" t="s">
        <v>3223</v>
      </c>
      <c r="E4177" s="311" t="s">
        <v>3174</v>
      </c>
      <c r="F4177" s="311" t="s">
        <v>3249</v>
      </c>
      <c r="G4177" s="311">
        <v>9465762</v>
      </c>
      <c r="H4177" s="311" t="s">
        <v>85</v>
      </c>
    </row>
    <row r="4178" spans="2:8">
      <c r="B4178" s="293">
        <v>39519</v>
      </c>
      <c r="C4178" s="311" t="s">
        <v>3951</v>
      </c>
      <c r="D4178" s="311" t="s">
        <v>6349</v>
      </c>
      <c r="E4178" s="311" t="s">
        <v>4966</v>
      </c>
      <c r="F4178" s="311" t="s">
        <v>4017</v>
      </c>
      <c r="G4178" s="311">
        <v>6043930</v>
      </c>
      <c r="H4178" s="311" t="s">
        <v>85</v>
      </c>
    </row>
    <row r="4179" spans="2:8">
      <c r="B4179" s="293">
        <v>39518</v>
      </c>
      <c r="C4179" s="311" t="s">
        <v>5144</v>
      </c>
      <c r="D4179" s="311" t="s">
        <v>4029</v>
      </c>
      <c r="E4179" s="311" t="s">
        <v>6161</v>
      </c>
      <c r="F4179" s="311" t="s">
        <v>4993</v>
      </c>
      <c r="G4179" s="311">
        <v>11042942</v>
      </c>
      <c r="H4179" s="311" t="s">
        <v>85</v>
      </c>
    </row>
    <row r="4180" spans="2:8">
      <c r="B4180" s="293">
        <v>39517</v>
      </c>
      <c r="C4180" s="311" t="s">
        <v>5070</v>
      </c>
      <c r="D4180" s="311" t="s">
        <v>5166</v>
      </c>
      <c r="E4180" s="311" t="s">
        <v>3695</v>
      </c>
      <c r="F4180" s="311" t="s">
        <v>3928</v>
      </c>
      <c r="G4180" s="311">
        <v>9807738</v>
      </c>
      <c r="H4180" s="311" t="s">
        <v>85</v>
      </c>
    </row>
    <row r="4181" spans="2:8">
      <c r="B4181" s="293">
        <v>39514</v>
      </c>
      <c r="C4181" s="311" t="s">
        <v>6715</v>
      </c>
      <c r="D4181" s="311" t="s">
        <v>4344</v>
      </c>
      <c r="E4181" s="311" t="s">
        <v>5784</v>
      </c>
      <c r="F4181" s="311" t="s">
        <v>3186</v>
      </c>
      <c r="G4181" s="311">
        <v>7961467</v>
      </c>
      <c r="H4181" s="311" t="s">
        <v>85</v>
      </c>
    </row>
    <row r="4182" spans="2:8">
      <c r="B4182" s="293">
        <v>39512</v>
      </c>
      <c r="C4182" s="311" t="s">
        <v>3223</v>
      </c>
      <c r="D4182" s="311" t="s">
        <v>4562</v>
      </c>
      <c r="E4182" s="311" t="s">
        <v>4348</v>
      </c>
      <c r="F4182" s="311" t="s">
        <v>4008</v>
      </c>
      <c r="G4182" s="311">
        <v>7854030</v>
      </c>
      <c r="H4182" s="311" t="s">
        <v>85</v>
      </c>
    </row>
    <row r="4183" spans="2:8">
      <c r="B4183" s="293">
        <v>39511</v>
      </c>
      <c r="C4183" s="311" t="s">
        <v>6717</v>
      </c>
      <c r="D4183" s="311" t="s">
        <v>3126</v>
      </c>
      <c r="E4183" s="311" t="s">
        <v>5599</v>
      </c>
      <c r="F4183" s="311" t="s">
        <v>6718</v>
      </c>
      <c r="G4183" s="311">
        <v>9001894</v>
      </c>
      <c r="H4183" s="311" t="s">
        <v>85</v>
      </c>
    </row>
    <row r="4184" spans="2:8">
      <c r="B4184" s="293">
        <v>39510</v>
      </c>
      <c r="C4184" s="311" t="s">
        <v>4566</v>
      </c>
      <c r="D4184" s="311" t="s">
        <v>4566</v>
      </c>
      <c r="E4184" s="311" t="s">
        <v>3156</v>
      </c>
      <c r="F4184" s="311" t="s">
        <v>5139</v>
      </c>
      <c r="G4184" s="311">
        <v>11995886</v>
      </c>
      <c r="H4184" s="311" t="s">
        <v>85</v>
      </c>
    </row>
    <row r="4185" spans="2:8">
      <c r="B4185" s="293">
        <v>39507</v>
      </c>
      <c r="C4185" s="311" t="s">
        <v>6719</v>
      </c>
      <c r="D4185" s="311" t="s">
        <v>4116</v>
      </c>
      <c r="E4185" s="311" t="s">
        <v>5130</v>
      </c>
      <c r="F4185" s="311" t="s">
        <v>6711</v>
      </c>
      <c r="G4185" s="311">
        <v>9248461</v>
      </c>
      <c r="H4185" s="311" t="s">
        <v>85</v>
      </c>
    </row>
    <row r="4186" spans="2:8">
      <c r="B4186" s="293">
        <v>39506</v>
      </c>
      <c r="C4186" s="311" t="s">
        <v>6587</v>
      </c>
      <c r="D4186" s="311" t="s">
        <v>4204</v>
      </c>
      <c r="E4186" s="311" t="s">
        <v>3238</v>
      </c>
      <c r="F4186" s="311" t="s">
        <v>6483</v>
      </c>
      <c r="G4186" s="311">
        <v>7138138</v>
      </c>
      <c r="H4186" s="311" t="s">
        <v>85</v>
      </c>
    </row>
    <row r="4187" spans="2:8">
      <c r="B4187" s="293">
        <v>39505</v>
      </c>
      <c r="C4187" s="311" t="s">
        <v>4602</v>
      </c>
      <c r="D4187" s="311" t="s">
        <v>6720</v>
      </c>
      <c r="E4187" s="311" t="s">
        <v>4408</v>
      </c>
      <c r="F4187" s="311" t="s">
        <v>5026</v>
      </c>
      <c r="G4187" s="311">
        <v>6208738</v>
      </c>
      <c r="H4187" s="311" t="s">
        <v>85</v>
      </c>
    </row>
    <row r="4188" spans="2:8">
      <c r="B4188" s="293">
        <v>39504</v>
      </c>
      <c r="C4188" s="311" t="s">
        <v>6483</v>
      </c>
      <c r="D4188" s="311" t="s">
        <v>4204</v>
      </c>
      <c r="E4188" s="311" t="s">
        <v>6332</v>
      </c>
      <c r="F4188" s="311" t="s">
        <v>4540</v>
      </c>
      <c r="G4188" s="311">
        <v>5954391</v>
      </c>
      <c r="H4188" s="311" t="s">
        <v>85</v>
      </c>
    </row>
    <row r="4189" spans="2:8">
      <c r="B4189" s="293">
        <v>39503</v>
      </c>
      <c r="C4189" s="311" t="s">
        <v>3238</v>
      </c>
      <c r="D4189" s="311" t="s">
        <v>6352</v>
      </c>
      <c r="E4189" s="311" t="s">
        <v>5029</v>
      </c>
      <c r="F4189" s="311" t="s">
        <v>6437</v>
      </c>
      <c r="G4189" s="311">
        <v>4897856</v>
      </c>
      <c r="H4189" s="311" t="s">
        <v>85</v>
      </c>
    </row>
    <row r="4190" spans="2:8">
      <c r="B4190" s="293">
        <v>39500</v>
      </c>
      <c r="C4190" s="311" t="s">
        <v>3239</v>
      </c>
      <c r="D4190" s="311" t="s">
        <v>3951</v>
      </c>
      <c r="E4190" s="311" t="s">
        <v>5049</v>
      </c>
      <c r="F4190" s="311" t="s">
        <v>6394</v>
      </c>
      <c r="G4190" s="311">
        <v>4792876</v>
      </c>
      <c r="H4190" s="311" t="s">
        <v>85</v>
      </c>
    </row>
    <row r="4191" spans="2:8">
      <c r="B4191" s="293">
        <v>39499</v>
      </c>
      <c r="C4191" s="311" t="s">
        <v>6379</v>
      </c>
      <c r="D4191" s="311" t="s">
        <v>6379</v>
      </c>
      <c r="E4191" s="311" t="s">
        <v>6247</v>
      </c>
      <c r="F4191" s="311" t="s">
        <v>3121</v>
      </c>
      <c r="G4191" s="311">
        <v>5418661</v>
      </c>
      <c r="H4191" s="311" t="s">
        <v>85</v>
      </c>
    </row>
    <row r="4192" spans="2:8">
      <c r="B4192" s="293">
        <v>39498</v>
      </c>
      <c r="C4192" s="311" t="s">
        <v>6452</v>
      </c>
      <c r="D4192" s="311" t="s">
        <v>6452</v>
      </c>
      <c r="E4192" s="311" t="s">
        <v>4008</v>
      </c>
      <c r="F4192" s="311" t="s">
        <v>4568</v>
      </c>
      <c r="G4192" s="311">
        <v>8234760</v>
      </c>
      <c r="H4192" s="311" t="s">
        <v>85</v>
      </c>
    </row>
    <row r="4193" spans="2:8">
      <c r="B4193" s="293">
        <v>39497</v>
      </c>
      <c r="C4193" s="311" t="s">
        <v>6248</v>
      </c>
      <c r="D4193" s="311" t="s">
        <v>4703</v>
      </c>
      <c r="E4193" s="311" t="s">
        <v>4081</v>
      </c>
      <c r="F4193" s="311" t="s">
        <v>6452</v>
      </c>
      <c r="G4193" s="311">
        <v>5829445</v>
      </c>
      <c r="H4193" s="311" t="s">
        <v>85</v>
      </c>
    </row>
    <row r="4194" spans="2:8">
      <c r="B4194" s="293">
        <v>39496</v>
      </c>
      <c r="C4194" s="311" t="s">
        <v>4204</v>
      </c>
      <c r="D4194" s="311" t="s">
        <v>4887</v>
      </c>
      <c r="E4194" s="311" t="s">
        <v>4550</v>
      </c>
      <c r="F4194" s="311" t="s">
        <v>4202</v>
      </c>
      <c r="G4194" s="311">
        <v>7330503</v>
      </c>
      <c r="H4194" s="311" t="s">
        <v>85</v>
      </c>
    </row>
    <row r="4195" spans="2:8">
      <c r="B4195" s="293">
        <v>39493</v>
      </c>
      <c r="C4195" s="311" t="s">
        <v>3961</v>
      </c>
      <c r="D4195" s="311" t="s">
        <v>6442</v>
      </c>
      <c r="E4195" s="311" t="s">
        <v>4353</v>
      </c>
      <c r="F4195" s="311" t="s">
        <v>4044</v>
      </c>
      <c r="G4195" s="311">
        <v>9333181</v>
      </c>
      <c r="H4195" s="311" t="s">
        <v>85</v>
      </c>
    </row>
    <row r="4196" spans="2:8">
      <c r="B4196" s="293">
        <v>39492</v>
      </c>
      <c r="C4196" s="311" t="s">
        <v>3227</v>
      </c>
      <c r="D4196" s="311" t="s">
        <v>4924</v>
      </c>
      <c r="E4196" s="311" t="s">
        <v>3242</v>
      </c>
      <c r="F4196" s="311" t="s">
        <v>3142</v>
      </c>
      <c r="G4196" s="311">
        <v>9218126</v>
      </c>
      <c r="H4196" s="311" t="s">
        <v>85</v>
      </c>
    </row>
    <row r="4197" spans="2:8">
      <c r="B4197" s="293">
        <v>39491</v>
      </c>
      <c r="C4197" s="311" t="s">
        <v>3974</v>
      </c>
      <c r="D4197" s="311" t="s">
        <v>6361</v>
      </c>
      <c r="E4197" s="311" t="s">
        <v>5171</v>
      </c>
      <c r="F4197" s="311" t="s">
        <v>4287</v>
      </c>
      <c r="G4197" s="311">
        <v>9224650</v>
      </c>
      <c r="H4197" s="311" t="s">
        <v>85</v>
      </c>
    </row>
    <row r="4198" spans="2:8">
      <c r="B4198" s="293">
        <v>39490</v>
      </c>
      <c r="C4198" s="311" t="s">
        <v>3242</v>
      </c>
      <c r="D4198" s="311" t="s">
        <v>6590</v>
      </c>
      <c r="E4198" s="311" t="s">
        <v>5592</v>
      </c>
      <c r="F4198" s="311" t="s">
        <v>5070</v>
      </c>
      <c r="G4198" s="311">
        <v>13002158</v>
      </c>
      <c r="H4198" s="311" t="s">
        <v>85</v>
      </c>
    </row>
    <row r="4199" spans="2:8">
      <c r="B4199" s="293">
        <v>39489</v>
      </c>
      <c r="C4199" s="311" t="s">
        <v>4204</v>
      </c>
      <c r="D4199" s="311" t="s">
        <v>4204</v>
      </c>
      <c r="E4199" s="311" t="s">
        <v>5070</v>
      </c>
      <c r="F4199" s="311" t="s">
        <v>5150</v>
      </c>
      <c r="G4199" s="311">
        <v>22999987</v>
      </c>
      <c r="H4199" s="311" t="s">
        <v>85</v>
      </c>
    </row>
    <row r="4200" spans="2:8">
      <c r="B4200" s="293">
        <v>39486</v>
      </c>
      <c r="C4200" s="311" t="s">
        <v>4867</v>
      </c>
      <c r="D4200" s="311" t="s">
        <v>6721</v>
      </c>
      <c r="E4200" s="311" t="s">
        <v>4932</v>
      </c>
      <c r="F4200" s="311" t="s">
        <v>6439</v>
      </c>
      <c r="G4200" s="311">
        <v>16485894</v>
      </c>
      <c r="H4200" s="311" t="s">
        <v>85</v>
      </c>
    </row>
    <row r="4201" spans="2:8">
      <c r="B4201" s="293">
        <v>39485</v>
      </c>
      <c r="C4201" s="311" t="s">
        <v>4490</v>
      </c>
      <c r="D4201" s="311" t="s">
        <v>6722</v>
      </c>
      <c r="E4201" s="311" t="s">
        <v>6379</v>
      </c>
      <c r="F4201" s="311" t="s">
        <v>4709</v>
      </c>
      <c r="G4201" s="311">
        <v>12834674</v>
      </c>
      <c r="H4201" s="311" t="s">
        <v>85</v>
      </c>
    </row>
    <row r="4202" spans="2:8">
      <c r="B4202" s="293">
        <v>39484</v>
      </c>
      <c r="C4202" s="311" t="s">
        <v>5037</v>
      </c>
      <c r="D4202" s="311" t="s">
        <v>4509</v>
      </c>
      <c r="E4202" s="311" t="s">
        <v>5037</v>
      </c>
      <c r="F4202" s="311" t="s">
        <v>6473</v>
      </c>
      <c r="G4202" s="311">
        <v>15553116</v>
      </c>
      <c r="H4202" s="311" t="s">
        <v>85</v>
      </c>
    </row>
    <row r="4203" spans="2:8">
      <c r="B4203" s="293">
        <v>39483</v>
      </c>
      <c r="C4203" s="311" t="s">
        <v>4675</v>
      </c>
      <c r="D4203" s="311" t="s">
        <v>6723</v>
      </c>
      <c r="E4203" s="311" t="s">
        <v>4617</v>
      </c>
      <c r="F4203" s="311" t="s">
        <v>6724</v>
      </c>
      <c r="G4203" s="311">
        <v>18558397</v>
      </c>
      <c r="H4203" s="311" t="s">
        <v>85</v>
      </c>
    </row>
    <row r="4204" spans="2:8">
      <c r="B4204" s="310">
        <v>39482</v>
      </c>
      <c r="C4204" s="312" t="s">
        <v>6485</v>
      </c>
      <c r="D4204" s="312" t="s">
        <v>6403</v>
      </c>
      <c r="E4204" s="312" t="s">
        <v>4203</v>
      </c>
      <c r="F4204" s="312" t="s">
        <v>6566</v>
      </c>
      <c r="G4204" s="312">
        <v>11097750</v>
      </c>
      <c r="H4204" s="312" t="s">
        <v>1651</v>
      </c>
    </row>
    <row r="4205" spans="2:8">
      <c r="B4205" s="293">
        <v>39479</v>
      </c>
      <c r="C4205" s="311" t="s">
        <v>4562</v>
      </c>
      <c r="D4205" s="311" t="s">
        <v>4599</v>
      </c>
      <c r="E4205" s="311" t="s">
        <v>4005</v>
      </c>
      <c r="F4205" s="311" t="s">
        <v>3138</v>
      </c>
      <c r="G4205" s="311">
        <v>11509770</v>
      </c>
      <c r="H4205" s="311" t="s">
        <v>85</v>
      </c>
    </row>
    <row r="4206" spans="2:8">
      <c r="B4206" s="293">
        <v>39478</v>
      </c>
      <c r="C4206" s="311" t="s">
        <v>6434</v>
      </c>
      <c r="D4206" s="311" t="s">
        <v>6354</v>
      </c>
      <c r="E4206" s="311" t="s">
        <v>3153</v>
      </c>
      <c r="F4206" s="311" t="s">
        <v>4349</v>
      </c>
      <c r="G4206" s="311">
        <v>18125470</v>
      </c>
      <c r="H4206" s="311" t="s">
        <v>85</v>
      </c>
    </row>
    <row r="4207" spans="2:8">
      <c r="B4207" s="293">
        <v>39477</v>
      </c>
      <c r="C4207" s="311" t="s">
        <v>5013</v>
      </c>
      <c r="D4207" s="311" t="s">
        <v>4264</v>
      </c>
      <c r="E4207" s="311" t="s">
        <v>6254</v>
      </c>
      <c r="F4207" s="311" t="s">
        <v>3149</v>
      </c>
      <c r="G4207" s="311">
        <v>11259794</v>
      </c>
      <c r="H4207" s="311" t="s">
        <v>85</v>
      </c>
    </row>
    <row r="4208" spans="2:8">
      <c r="B4208" s="293">
        <v>39476</v>
      </c>
      <c r="C4208" s="311" t="s">
        <v>4630</v>
      </c>
      <c r="D4208" s="311" t="s">
        <v>6472</v>
      </c>
      <c r="E4208" s="311" t="s">
        <v>4889</v>
      </c>
      <c r="F4208" s="311" t="s">
        <v>6375</v>
      </c>
      <c r="G4208" s="311">
        <v>11405062</v>
      </c>
      <c r="H4208" s="311" t="s">
        <v>85</v>
      </c>
    </row>
    <row r="4209" spans="2:8">
      <c r="B4209" s="293">
        <v>39475</v>
      </c>
      <c r="C4209" s="311" t="s">
        <v>4894</v>
      </c>
      <c r="D4209" s="311" t="s">
        <v>4223</v>
      </c>
      <c r="E4209" s="311" t="s">
        <v>4922</v>
      </c>
      <c r="F4209" s="311" t="s">
        <v>4046</v>
      </c>
      <c r="G4209" s="311">
        <v>14836635</v>
      </c>
      <c r="H4209" s="311" t="s">
        <v>85</v>
      </c>
    </row>
    <row r="4210" spans="2:8">
      <c r="B4210" s="293">
        <v>39472</v>
      </c>
      <c r="C4210" s="311" t="s">
        <v>4191</v>
      </c>
      <c r="D4210" s="311" t="s">
        <v>6725</v>
      </c>
      <c r="E4210" s="311" t="s">
        <v>3027</v>
      </c>
      <c r="F4210" s="311" t="s">
        <v>6726</v>
      </c>
      <c r="G4210" s="311">
        <v>11772945</v>
      </c>
      <c r="H4210" s="311" t="s">
        <v>85</v>
      </c>
    </row>
    <row r="4211" spans="2:8">
      <c r="B4211" s="293">
        <v>39471</v>
      </c>
      <c r="C4211" s="311" t="s">
        <v>6579</v>
      </c>
      <c r="D4211" s="311" t="s">
        <v>6727</v>
      </c>
      <c r="E4211" s="311" t="s">
        <v>6254</v>
      </c>
      <c r="F4211" s="311" t="s">
        <v>4036</v>
      </c>
      <c r="G4211" s="311">
        <v>19248066</v>
      </c>
      <c r="H4211" s="311" t="s">
        <v>85</v>
      </c>
    </row>
    <row r="4212" spans="2:8">
      <c r="B4212" s="293">
        <v>39470</v>
      </c>
      <c r="C4212" s="311" t="s">
        <v>4547</v>
      </c>
      <c r="D4212" s="311" t="s">
        <v>6728</v>
      </c>
      <c r="E4212" s="311" t="s">
        <v>4594</v>
      </c>
      <c r="F4212" s="311" t="s">
        <v>4628</v>
      </c>
      <c r="G4212" s="311">
        <v>28008231</v>
      </c>
      <c r="H4212" s="311" t="s">
        <v>85</v>
      </c>
    </row>
    <row r="4213" spans="2:8">
      <c r="B4213" s="293">
        <v>39469</v>
      </c>
      <c r="C4213" s="311" t="s">
        <v>3245</v>
      </c>
      <c r="D4213" s="311" t="s">
        <v>4858</v>
      </c>
      <c r="E4213" s="311" t="s">
        <v>5545</v>
      </c>
      <c r="F4213" s="311" t="s">
        <v>3272</v>
      </c>
      <c r="G4213" s="311">
        <v>19643920</v>
      </c>
      <c r="H4213" s="311" t="s">
        <v>85</v>
      </c>
    </row>
    <row r="4214" spans="2:8">
      <c r="B4214" s="293">
        <v>39468</v>
      </c>
      <c r="C4214" s="311" t="s">
        <v>6729</v>
      </c>
      <c r="D4214" s="311" t="s">
        <v>6729</v>
      </c>
      <c r="E4214" s="311" t="s">
        <v>4002</v>
      </c>
      <c r="F4214" s="311" t="s">
        <v>3949</v>
      </c>
      <c r="G4214" s="311">
        <v>30945897</v>
      </c>
      <c r="H4214" s="311" t="s">
        <v>85</v>
      </c>
    </row>
    <row r="4215" spans="2:8">
      <c r="B4215" s="293">
        <v>39465</v>
      </c>
      <c r="C4215" s="311" t="s">
        <v>2744</v>
      </c>
      <c r="D4215" s="311" t="s">
        <v>6730</v>
      </c>
      <c r="E4215" s="311" t="s">
        <v>6731</v>
      </c>
      <c r="F4215" s="311" t="s">
        <v>2818</v>
      </c>
      <c r="G4215" s="311">
        <v>27737089</v>
      </c>
      <c r="H4215" s="311" t="s">
        <v>85</v>
      </c>
    </row>
    <row r="4216" spans="2:8">
      <c r="B4216" s="293">
        <v>39464</v>
      </c>
      <c r="C4216" s="311" t="s">
        <v>2761</v>
      </c>
      <c r="D4216" s="311" t="s">
        <v>6732</v>
      </c>
      <c r="E4216" s="311" t="s">
        <v>6733</v>
      </c>
      <c r="F4216" s="311" t="s">
        <v>6734</v>
      </c>
      <c r="G4216" s="311">
        <v>22187050</v>
      </c>
      <c r="H4216" s="311" t="s">
        <v>85</v>
      </c>
    </row>
    <row r="4217" spans="2:8">
      <c r="B4217" s="293">
        <v>39463</v>
      </c>
      <c r="C4217" s="311" t="s">
        <v>6735</v>
      </c>
      <c r="D4217" s="311" t="s">
        <v>6736</v>
      </c>
      <c r="E4217" s="311" t="s">
        <v>6737</v>
      </c>
      <c r="F4217" s="311" t="s">
        <v>6738</v>
      </c>
      <c r="G4217" s="311">
        <v>34937013</v>
      </c>
      <c r="H4217" s="311" t="s">
        <v>85</v>
      </c>
    </row>
    <row r="4218" spans="2:8">
      <c r="B4218" s="293">
        <v>39462</v>
      </c>
      <c r="C4218" s="311" t="s">
        <v>6739</v>
      </c>
      <c r="D4218" s="311" t="s">
        <v>6740</v>
      </c>
      <c r="E4218" s="311" t="s">
        <v>6741</v>
      </c>
      <c r="F4218" s="311" t="s">
        <v>6742</v>
      </c>
      <c r="G4218" s="311">
        <v>22639093</v>
      </c>
      <c r="H4218" s="311" t="s">
        <v>85</v>
      </c>
    </row>
    <row r="4219" spans="2:8">
      <c r="B4219" s="293">
        <v>39461</v>
      </c>
      <c r="C4219" s="311" t="s">
        <v>6743</v>
      </c>
      <c r="D4219" s="311" t="s">
        <v>6744</v>
      </c>
      <c r="E4219" s="311" t="s">
        <v>6745</v>
      </c>
      <c r="F4219" s="311" t="s">
        <v>6746</v>
      </c>
      <c r="G4219" s="311">
        <v>15253758</v>
      </c>
      <c r="H4219" s="311" t="s">
        <v>85</v>
      </c>
    </row>
    <row r="4220" spans="2:8">
      <c r="B4220" s="293">
        <v>39458</v>
      </c>
      <c r="C4220" s="311" t="s">
        <v>6747</v>
      </c>
      <c r="D4220" s="311" t="s">
        <v>6748</v>
      </c>
      <c r="E4220" s="311" t="s">
        <v>6749</v>
      </c>
      <c r="F4220" s="311" t="s">
        <v>6750</v>
      </c>
      <c r="G4220" s="311">
        <v>13108237</v>
      </c>
      <c r="H4220" s="311" t="s">
        <v>85</v>
      </c>
    </row>
    <row r="4221" spans="2:8">
      <c r="B4221" s="293">
        <v>39457</v>
      </c>
      <c r="C4221" s="311" t="s">
        <v>6751</v>
      </c>
      <c r="D4221" s="311" t="s">
        <v>6752</v>
      </c>
      <c r="E4221" s="311" t="s">
        <v>6753</v>
      </c>
      <c r="F4221" s="311" t="s">
        <v>6754</v>
      </c>
      <c r="G4221" s="311">
        <v>19575836</v>
      </c>
      <c r="H4221" s="311" t="s">
        <v>85</v>
      </c>
    </row>
    <row r="4222" spans="2:8">
      <c r="B4222" s="293">
        <v>39456</v>
      </c>
      <c r="C4222" s="311" t="s">
        <v>6755</v>
      </c>
      <c r="D4222" s="311" t="s">
        <v>6756</v>
      </c>
      <c r="E4222" s="311" t="s">
        <v>6749</v>
      </c>
      <c r="F4222" s="311" t="s">
        <v>2939</v>
      </c>
      <c r="G4222" s="311">
        <v>19488080</v>
      </c>
      <c r="H4222" s="311" t="s">
        <v>85</v>
      </c>
    </row>
    <row r="4223" spans="2:8">
      <c r="B4223" s="293">
        <v>39455</v>
      </c>
      <c r="C4223" s="311" t="s">
        <v>6745</v>
      </c>
      <c r="D4223" s="311" t="s">
        <v>6757</v>
      </c>
      <c r="E4223" s="311" t="s">
        <v>6758</v>
      </c>
      <c r="F4223" s="311" t="s">
        <v>6759</v>
      </c>
      <c r="G4223" s="311">
        <v>14658841</v>
      </c>
      <c r="H4223" s="311" t="s">
        <v>85</v>
      </c>
    </row>
    <row r="4224" spans="2:8">
      <c r="B4224" s="293">
        <v>39454</v>
      </c>
      <c r="C4224" s="311" t="s">
        <v>6745</v>
      </c>
      <c r="D4224" s="311" t="s">
        <v>6760</v>
      </c>
      <c r="E4224" s="311" t="s">
        <v>6761</v>
      </c>
      <c r="F4224" s="311" t="s">
        <v>6762</v>
      </c>
      <c r="G4224" s="311">
        <v>8538733</v>
      </c>
      <c r="H4224" s="311" t="s">
        <v>85</v>
      </c>
    </row>
    <row r="4225" spans="2:8">
      <c r="B4225" s="293">
        <v>39451</v>
      </c>
      <c r="C4225" s="311" t="s">
        <v>6743</v>
      </c>
      <c r="D4225" s="311" t="s">
        <v>6763</v>
      </c>
      <c r="E4225" s="311" t="s">
        <v>6764</v>
      </c>
      <c r="F4225" s="311" t="s">
        <v>6765</v>
      </c>
      <c r="G4225" s="311">
        <v>18829022</v>
      </c>
      <c r="H4225" s="311" t="s">
        <v>85</v>
      </c>
    </row>
    <row r="4226" spans="2:8">
      <c r="B4226" s="293">
        <v>39450</v>
      </c>
      <c r="C4226" s="311" t="s">
        <v>6766</v>
      </c>
      <c r="D4226" s="311" t="s">
        <v>6767</v>
      </c>
      <c r="E4226" s="311" t="s">
        <v>6768</v>
      </c>
      <c r="F4226" s="311" t="s">
        <v>6769</v>
      </c>
      <c r="G4226" s="311">
        <v>30301977</v>
      </c>
      <c r="H4226" s="311" t="s">
        <v>85</v>
      </c>
    </row>
    <row r="4227" spans="2:8">
      <c r="B4227" s="293">
        <v>39449</v>
      </c>
      <c r="C4227" s="311" t="s">
        <v>6770</v>
      </c>
      <c r="D4227" s="311" t="s">
        <v>6771</v>
      </c>
      <c r="E4227" s="311" t="s">
        <v>6772</v>
      </c>
      <c r="F4227" s="311" t="s">
        <v>6773</v>
      </c>
      <c r="G4227" s="311">
        <v>11894132</v>
      </c>
      <c r="H4227" s="311" t="s">
        <v>85</v>
      </c>
    </row>
    <row r="4228" spans="2:8">
      <c r="B4228" s="293">
        <v>39448</v>
      </c>
      <c r="C4228" s="311" t="s">
        <v>2744</v>
      </c>
      <c r="D4228" s="311" t="s">
        <v>6774</v>
      </c>
      <c r="E4228" s="311" t="s">
        <v>6775</v>
      </c>
      <c r="F4228" s="311" t="s">
        <v>2769</v>
      </c>
      <c r="G4228" s="311">
        <v>11017431</v>
      </c>
      <c r="H4228" s="311" t="s">
        <v>85</v>
      </c>
    </row>
    <row r="4229" spans="2:8">
      <c r="B4229" s="293">
        <v>39447</v>
      </c>
      <c r="C4229" s="311" t="s">
        <v>6530</v>
      </c>
      <c r="D4229" s="311" t="s">
        <v>6776</v>
      </c>
      <c r="E4229" s="311" t="s">
        <v>2962</v>
      </c>
      <c r="F4229" s="311" t="s">
        <v>6777</v>
      </c>
      <c r="G4229" s="311">
        <v>7992710</v>
      </c>
      <c r="H4229" s="311" t="s">
        <v>85</v>
      </c>
    </row>
    <row r="4230" spans="2:8">
      <c r="B4230" s="293">
        <v>39444</v>
      </c>
      <c r="C4230" s="311" t="s">
        <v>6778</v>
      </c>
      <c r="D4230" s="311" t="s">
        <v>6779</v>
      </c>
      <c r="E4230" s="311" t="s">
        <v>6780</v>
      </c>
      <c r="F4230" s="311" t="s">
        <v>6781</v>
      </c>
      <c r="G4230" s="311">
        <v>5686069</v>
      </c>
      <c r="H4230" s="311" t="s">
        <v>85</v>
      </c>
    </row>
    <row r="4231" spans="2:8">
      <c r="B4231" s="293">
        <v>39443</v>
      </c>
      <c r="C4231" s="311" t="s">
        <v>6500</v>
      </c>
      <c r="D4231" s="311" t="s">
        <v>2851</v>
      </c>
      <c r="E4231" s="311" t="s">
        <v>2820</v>
      </c>
      <c r="F4231" s="311" t="s">
        <v>6782</v>
      </c>
      <c r="G4231" s="311">
        <v>8385218</v>
      </c>
      <c r="H4231" s="311" t="s">
        <v>85</v>
      </c>
    </row>
    <row r="4232" spans="2:8">
      <c r="B4232" s="293">
        <v>39442</v>
      </c>
      <c r="C4232" s="311" t="s">
        <v>6729</v>
      </c>
      <c r="D4232" s="311" t="s">
        <v>6783</v>
      </c>
      <c r="E4232" s="311" t="s">
        <v>6501</v>
      </c>
      <c r="F4232" s="311" t="s">
        <v>6784</v>
      </c>
      <c r="G4232" s="311">
        <v>5482927</v>
      </c>
      <c r="H4232" s="311" t="s">
        <v>85</v>
      </c>
    </row>
    <row r="4233" spans="2:8">
      <c r="B4233" s="293">
        <v>39440</v>
      </c>
      <c r="C4233" s="311" t="s">
        <v>6785</v>
      </c>
      <c r="D4233" s="311" t="s">
        <v>6786</v>
      </c>
      <c r="E4233" s="311" t="s">
        <v>6785</v>
      </c>
      <c r="F4233" s="311" t="s">
        <v>6787</v>
      </c>
      <c r="G4233" s="311">
        <v>5206386</v>
      </c>
      <c r="H4233" s="311" t="s">
        <v>85</v>
      </c>
    </row>
    <row r="4234" spans="2:8">
      <c r="B4234" s="293">
        <v>39436</v>
      </c>
      <c r="C4234" s="311" t="s">
        <v>6788</v>
      </c>
      <c r="D4234" s="311" t="s">
        <v>6789</v>
      </c>
      <c r="E4234" s="311" t="s">
        <v>4146</v>
      </c>
      <c r="F4234" s="311" t="s">
        <v>6606</v>
      </c>
      <c r="G4234" s="311">
        <v>6824322</v>
      </c>
      <c r="H4234" s="311" t="s">
        <v>85</v>
      </c>
    </row>
    <row r="4235" spans="2:8">
      <c r="B4235" s="293">
        <v>39435</v>
      </c>
      <c r="C4235" s="311" t="s">
        <v>6790</v>
      </c>
      <c r="D4235" s="311" t="s">
        <v>6791</v>
      </c>
      <c r="E4235" s="311" t="s">
        <v>6792</v>
      </c>
      <c r="F4235" s="311" t="s">
        <v>4497</v>
      </c>
      <c r="G4235" s="311">
        <v>7413676</v>
      </c>
      <c r="H4235" s="311" t="s">
        <v>85</v>
      </c>
    </row>
    <row r="4236" spans="2:8">
      <c r="B4236" s="293">
        <v>39434</v>
      </c>
      <c r="C4236" s="311" t="s">
        <v>6793</v>
      </c>
      <c r="D4236" s="311" t="s">
        <v>6790</v>
      </c>
      <c r="E4236" s="311" t="s">
        <v>4651</v>
      </c>
      <c r="F4236" s="311" t="s">
        <v>4501</v>
      </c>
      <c r="G4236" s="311">
        <v>7588410</v>
      </c>
      <c r="H4236" s="311" t="s">
        <v>85</v>
      </c>
    </row>
    <row r="4237" spans="2:8">
      <c r="B4237" s="293">
        <v>39433</v>
      </c>
      <c r="C4237" s="311" t="s">
        <v>6794</v>
      </c>
      <c r="D4237" s="311" t="s">
        <v>6795</v>
      </c>
      <c r="E4237" s="311" t="s">
        <v>6792</v>
      </c>
      <c r="F4237" s="311" t="s">
        <v>4137</v>
      </c>
      <c r="G4237" s="311">
        <v>9022399</v>
      </c>
      <c r="H4237" s="311" t="s">
        <v>85</v>
      </c>
    </row>
    <row r="4238" spans="2:8">
      <c r="B4238" s="293">
        <v>39430</v>
      </c>
      <c r="C4238" s="311" t="s">
        <v>6796</v>
      </c>
      <c r="D4238" s="311" t="s">
        <v>6797</v>
      </c>
      <c r="E4238" s="311" t="s">
        <v>2847</v>
      </c>
      <c r="F4238" s="311" t="s">
        <v>6798</v>
      </c>
      <c r="G4238" s="311">
        <v>6467380</v>
      </c>
      <c r="H4238" s="311" t="s">
        <v>85</v>
      </c>
    </row>
    <row r="4239" spans="2:8">
      <c r="B4239" s="293">
        <v>39429</v>
      </c>
      <c r="C4239" s="311" t="s">
        <v>6799</v>
      </c>
      <c r="D4239" s="311" t="s">
        <v>2744</v>
      </c>
      <c r="E4239" s="311" t="s">
        <v>6779</v>
      </c>
      <c r="F4239" s="311" t="s">
        <v>6796</v>
      </c>
      <c r="G4239" s="311">
        <v>6641110</v>
      </c>
      <c r="H4239" s="311" t="s">
        <v>85</v>
      </c>
    </row>
    <row r="4240" spans="2:8">
      <c r="B4240" s="293">
        <v>39428</v>
      </c>
      <c r="C4240" s="311" t="s">
        <v>6800</v>
      </c>
      <c r="D4240" s="311" t="s">
        <v>6799</v>
      </c>
      <c r="E4240" s="311" t="s">
        <v>6786</v>
      </c>
      <c r="F4240" s="311" t="s">
        <v>6801</v>
      </c>
      <c r="G4240" s="311">
        <v>12000657</v>
      </c>
      <c r="H4240" s="311" t="s">
        <v>85</v>
      </c>
    </row>
    <row r="4241" spans="2:8">
      <c r="B4241" s="293">
        <v>39427</v>
      </c>
      <c r="C4241" s="311" t="s">
        <v>6802</v>
      </c>
      <c r="D4241" s="311" t="s">
        <v>6803</v>
      </c>
      <c r="E4241" s="311" t="s">
        <v>6804</v>
      </c>
      <c r="F4241" s="311" t="s">
        <v>6800</v>
      </c>
      <c r="G4241" s="311">
        <v>8044372</v>
      </c>
      <c r="H4241" s="311" t="s">
        <v>85</v>
      </c>
    </row>
    <row r="4242" spans="2:8">
      <c r="B4242" s="293">
        <v>39426</v>
      </c>
      <c r="C4242" s="311" t="s">
        <v>6805</v>
      </c>
      <c r="D4242" s="311" t="s">
        <v>6805</v>
      </c>
      <c r="E4242" s="311" t="s">
        <v>6806</v>
      </c>
      <c r="F4242" s="311" t="s">
        <v>6807</v>
      </c>
      <c r="G4242" s="311">
        <v>5582889</v>
      </c>
      <c r="H4242" s="311" t="s">
        <v>85</v>
      </c>
    </row>
    <row r="4243" spans="2:8">
      <c r="B4243" s="293">
        <v>39423</v>
      </c>
      <c r="C4243" s="311" t="s">
        <v>2831</v>
      </c>
      <c r="D4243" s="311" t="s">
        <v>6808</v>
      </c>
      <c r="E4243" s="311" t="s">
        <v>6786</v>
      </c>
      <c r="F4243" s="311" t="s">
        <v>6809</v>
      </c>
      <c r="G4243" s="311">
        <v>12155058</v>
      </c>
      <c r="H4243" s="311" t="s">
        <v>85</v>
      </c>
    </row>
    <row r="4244" spans="2:8">
      <c r="B4244" s="293">
        <v>39422</v>
      </c>
      <c r="C4244" s="311" t="s">
        <v>6810</v>
      </c>
      <c r="D4244" s="311" t="s">
        <v>6811</v>
      </c>
      <c r="E4244" s="311" t="s">
        <v>6812</v>
      </c>
      <c r="F4244" s="311" t="s">
        <v>6813</v>
      </c>
      <c r="G4244" s="311">
        <v>16581411</v>
      </c>
      <c r="H4244" s="311" t="s">
        <v>85</v>
      </c>
    </row>
    <row r="4245" spans="2:8">
      <c r="B4245" s="293">
        <v>39421</v>
      </c>
      <c r="C4245" s="311" t="s">
        <v>6814</v>
      </c>
      <c r="D4245" s="311" t="s">
        <v>6815</v>
      </c>
      <c r="E4245" s="311" t="s">
        <v>6806</v>
      </c>
      <c r="F4245" s="311" t="s">
        <v>6816</v>
      </c>
      <c r="G4245" s="311">
        <v>19432550</v>
      </c>
      <c r="H4245" s="311" t="s">
        <v>85</v>
      </c>
    </row>
    <row r="4246" spans="2:8">
      <c r="B4246" s="293">
        <v>39420</v>
      </c>
      <c r="C4246" s="311" t="s">
        <v>6778</v>
      </c>
      <c r="D4246" s="311" t="s">
        <v>6817</v>
      </c>
      <c r="E4246" s="311" t="s">
        <v>6786</v>
      </c>
      <c r="F4246" s="311" t="s">
        <v>6818</v>
      </c>
      <c r="G4246" s="311">
        <v>8575376</v>
      </c>
      <c r="H4246" s="311" t="s">
        <v>85</v>
      </c>
    </row>
    <row r="4247" spans="2:8">
      <c r="B4247" s="293">
        <v>39419</v>
      </c>
      <c r="C4247" s="311" t="s">
        <v>6786</v>
      </c>
      <c r="D4247" s="311" t="s">
        <v>2843</v>
      </c>
      <c r="E4247" s="311" t="s">
        <v>6786</v>
      </c>
      <c r="F4247" s="311" t="s">
        <v>6782</v>
      </c>
      <c r="G4247" s="311">
        <v>9268240</v>
      </c>
      <c r="H4247" s="311" t="s">
        <v>85</v>
      </c>
    </row>
    <row r="4248" spans="2:8">
      <c r="B4248" s="293">
        <v>39416</v>
      </c>
      <c r="C4248" s="311" t="s">
        <v>6819</v>
      </c>
      <c r="D4248" s="311" t="s">
        <v>4808</v>
      </c>
      <c r="E4248" s="311" t="s">
        <v>6820</v>
      </c>
      <c r="F4248" s="311" t="s">
        <v>6787</v>
      </c>
      <c r="G4248" s="311">
        <v>20404197</v>
      </c>
      <c r="H4248" s="311" t="s">
        <v>85</v>
      </c>
    </row>
    <row r="4249" spans="2:8">
      <c r="B4249" s="293">
        <v>39415</v>
      </c>
      <c r="C4249" s="311" t="s">
        <v>6821</v>
      </c>
      <c r="D4249" s="311" t="s">
        <v>6822</v>
      </c>
      <c r="E4249" s="311" t="s">
        <v>4504</v>
      </c>
      <c r="F4249" s="311" t="s">
        <v>4773</v>
      </c>
      <c r="G4249" s="311">
        <v>17521270</v>
      </c>
      <c r="H4249" s="311" t="s">
        <v>85</v>
      </c>
    </row>
    <row r="4250" spans="2:8">
      <c r="B4250" s="293">
        <v>39414</v>
      </c>
      <c r="C4250" s="311" t="s">
        <v>2798</v>
      </c>
      <c r="D4250" s="311" t="s">
        <v>6823</v>
      </c>
      <c r="E4250" s="311" t="s">
        <v>4777</v>
      </c>
      <c r="F4250" s="311" t="s">
        <v>6824</v>
      </c>
      <c r="G4250" s="311">
        <v>9252708</v>
      </c>
      <c r="H4250" s="311" t="s">
        <v>85</v>
      </c>
    </row>
    <row r="4251" spans="2:8">
      <c r="B4251" s="293">
        <v>39413</v>
      </c>
      <c r="C4251" s="311" t="s">
        <v>6825</v>
      </c>
      <c r="D4251" s="311" t="s">
        <v>6729</v>
      </c>
      <c r="E4251" s="311" t="s">
        <v>4795</v>
      </c>
      <c r="F4251" s="311" t="s">
        <v>6790</v>
      </c>
      <c r="G4251" s="311">
        <v>8447631</v>
      </c>
      <c r="H4251" s="311" t="s">
        <v>85</v>
      </c>
    </row>
    <row r="4252" spans="2:8">
      <c r="B4252" s="293">
        <v>39412</v>
      </c>
      <c r="C4252" s="311" t="s">
        <v>2851</v>
      </c>
      <c r="D4252" s="311" t="s">
        <v>6826</v>
      </c>
      <c r="E4252" s="311" t="s">
        <v>6827</v>
      </c>
      <c r="F4252" s="311" t="s">
        <v>6828</v>
      </c>
      <c r="G4252" s="311">
        <v>10440276</v>
      </c>
      <c r="H4252" s="311" t="s">
        <v>85</v>
      </c>
    </row>
    <row r="4253" spans="2:8">
      <c r="B4253" s="293">
        <v>39409</v>
      </c>
      <c r="C4253" s="311" t="s">
        <v>2980</v>
      </c>
      <c r="D4253" s="311" t="s">
        <v>6828</v>
      </c>
      <c r="E4253" s="311" t="s">
        <v>4247</v>
      </c>
      <c r="F4253" s="311" t="s">
        <v>6520</v>
      </c>
      <c r="G4253" s="311">
        <v>12245805</v>
      </c>
      <c r="H4253" s="311" t="s">
        <v>85</v>
      </c>
    </row>
    <row r="4254" spans="2:8">
      <c r="B4254" s="293">
        <v>39408</v>
      </c>
      <c r="C4254" s="311" t="s">
        <v>6806</v>
      </c>
      <c r="D4254" s="311" t="s">
        <v>6829</v>
      </c>
      <c r="E4254" s="311" t="s">
        <v>6472</v>
      </c>
      <c r="F4254" s="311" t="s">
        <v>6579</v>
      </c>
      <c r="G4254" s="311">
        <v>22493817</v>
      </c>
      <c r="H4254" s="311" t="s">
        <v>85</v>
      </c>
    </row>
    <row r="4255" spans="2:8">
      <c r="B4255" s="293">
        <v>39407</v>
      </c>
      <c r="C4255" s="311" t="s">
        <v>6830</v>
      </c>
      <c r="D4255" s="311" t="s">
        <v>6830</v>
      </c>
      <c r="E4255" s="311" t="s">
        <v>6831</v>
      </c>
      <c r="F4255" s="311" t="s">
        <v>4808</v>
      </c>
      <c r="G4255" s="311">
        <v>11072137</v>
      </c>
      <c r="H4255" s="311" t="s">
        <v>85</v>
      </c>
    </row>
    <row r="4256" spans="2:8">
      <c r="B4256" s="293">
        <v>39406</v>
      </c>
      <c r="C4256" s="311" t="s">
        <v>6832</v>
      </c>
      <c r="D4256" s="311" t="s">
        <v>6833</v>
      </c>
      <c r="E4256" s="311" t="s">
        <v>6834</v>
      </c>
      <c r="F4256" s="311" t="s">
        <v>6835</v>
      </c>
      <c r="G4256" s="311">
        <v>8400468</v>
      </c>
      <c r="H4256" s="311" t="s">
        <v>85</v>
      </c>
    </row>
    <row r="4257" spans="2:8">
      <c r="B4257" s="293">
        <v>39405</v>
      </c>
      <c r="C4257" s="311" t="s">
        <v>6836</v>
      </c>
      <c r="D4257" s="311" t="s">
        <v>6837</v>
      </c>
      <c r="E4257" s="311" t="s">
        <v>6838</v>
      </c>
      <c r="F4257" s="311" t="s">
        <v>6759</v>
      </c>
      <c r="G4257" s="311">
        <v>8964436</v>
      </c>
      <c r="H4257" s="311" t="s">
        <v>85</v>
      </c>
    </row>
    <row r="4258" spans="2:8">
      <c r="B4258" s="293">
        <v>39402</v>
      </c>
      <c r="C4258" s="311" t="s">
        <v>6839</v>
      </c>
      <c r="D4258" s="311" t="s">
        <v>2954</v>
      </c>
      <c r="E4258" s="311" t="s">
        <v>6732</v>
      </c>
      <c r="F4258" s="311" t="s">
        <v>6840</v>
      </c>
      <c r="G4258" s="311">
        <v>10185378</v>
      </c>
      <c r="H4258" s="311" t="s">
        <v>85</v>
      </c>
    </row>
    <row r="4259" spans="2:8">
      <c r="B4259" s="293">
        <v>39401</v>
      </c>
      <c r="C4259" s="311" t="s">
        <v>6841</v>
      </c>
      <c r="D4259" s="311" t="s">
        <v>6842</v>
      </c>
      <c r="E4259" s="311" t="s">
        <v>6843</v>
      </c>
      <c r="F4259" s="311" t="s">
        <v>6844</v>
      </c>
      <c r="G4259" s="311">
        <v>18841544</v>
      </c>
      <c r="H4259" s="311" t="s">
        <v>85</v>
      </c>
    </row>
    <row r="4260" spans="2:8">
      <c r="B4260" s="293">
        <v>39400</v>
      </c>
      <c r="C4260" s="311" t="s">
        <v>2730</v>
      </c>
      <c r="D4260" s="311" t="s">
        <v>6845</v>
      </c>
      <c r="E4260" s="311" t="s">
        <v>2732</v>
      </c>
      <c r="F4260" s="311" t="s">
        <v>6846</v>
      </c>
      <c r="G4260" s="311">
        <v>16498068</v>
      </c>
      <c r="H4260" s="311" t="s">
        <v>85</v>
      </c>
    </row>
    <row r="4261" spans="2:8">
      <c r="B4261" s="293">
        <v>39399</v>
      </c>
      <c r="C4261" s="311" t="s">
        <v>2744</v>
      </c>
      <c r="D4261" s="311" t="s">
        <v>6847</v>
      </c>
      <c r="E4261" s="311" t="s">
        <v>2744</v>
      </c>
      <c r="F4261" s="311" t="s">
        <v>6848</v>
      </c>
      <c r="G4261" s="311">
        <v>27756036</v>
      </c>
      <c r="H4261" s="311" t="s">
        <v>85</v>
      </c>
    </row>
    <row r="4262" spans="2:8">
      <c r="B4262" s="293">
        <v>39398</v>
      </c>
      <c r="C4262" s="311" t="s">
        <v>6849</v>
      </c>
      <c r="D4262" s="311" t="s">
        <v>6850</v>
      </c>
      <c r="E4262" s="311" t="s">
        <v>6851</v>
      </c>
      <c r="F4262" s="311" t="s">
        <v>6852</v>
      </c>
      <c r="G4262" s="311">
        <v>14373770</v>
      </c>
      <c r="H4262" s="311" t="s">
        <v>85</v>
      </c>
    </row>
    <row r="4263" spans="2:8">
      <c r="B4263" s="293">
        <v>39394</v>
      </c>
      <c r="C4263" s="311" t="s">
        <v>6790</v>
      </c>
      <c r="D4263" s="311" t="s">
        <v>2963</v>
      </c>
      <c r="E4263" s="311" t="s">
        <v>6790</v>
      </c>
      <c r="F4263" s="311" t="s">
        <v>6853</v>
      </c>
      <c r="G4263" s="311">
        <v>6757275</v>
      </c>
      <c r="H4263" s="311" t="s">
        <v>85</v>
      </c>
    </row>
    <row r="4264" spans="2:8">
      <c r="B4264" s="293">
        <v>39393</v>
      </c>
      <c r="C4264" s="311" t="s">
        <v>6778</v>
      </c>
      <c r="D4264" s="311" t="s">
        <v>6854</v>
      </c>
      <c r="E4264" s="311" t="s">
        <v>6855</v>
      </c>
      <c r="F4264" s="311" t="s">
        <v>2791</v>
      </c>
      <c r="G4264" s="311">
        <v>9062308</v>
      </c>
      <c r="H4264" s="311" t="s">
        <v>85</v>
      </c>
    </row>
    <row r="4265" spans="2:8">
      <c r="B4265" s="293">
        <v>39392</v>
      </c>
      <c r="C4265" s="311" t="s">
        <v>6856</v>
      </c>
      <c r="D4265" s="311" t="s">
        <v>6810</v>
      </c>
      <c r="E4265" s="311" t="s">
        <v>2798</v>
      </c>
      <c r="F4265" s="311" t="s">
        <v>6857</v>
      </c>
      <c r="G4265" s="311">
        <v>22676624</v>
      </c>
      <c r="H4265" s="311" t="s">
        <v>85</v>
      </c>
    </row>
    <row r="4266" spans="2:8">
      <c r="B4266" s="293">
        <v>39391</v>
      </c>
      <c r="C4266" s="311" t="s">
        <v>6858</v>
      </c>
      <c r="D4266" s="311" t="s">
        <v>6859</v>
      </c>
      <c r="E4266" s="311" t="s">
        <v>6860</v>
      </c>
      <c r="F4266" s="311" t="s">
        <v>6861</v>
      </c>
      <c r="G4266" s="311">
        <v>10253793</v>
      </c>
      <c r="H4266" s="311" t="s">
        <v>85</v>
      </c>
    </row>
    <row r="4267" spans="2:8">
      <c r="B4267" s="293">
        <v>39388</v>
      </c>
      <c r="C4267" s="311" t="s">
        <v>6793</v>
      </c>
      <c r="D4267" s="311" t="s">
        <v>6862</v>
      </c>
      <c r="E4267" s="311" t="s">
        <v>6471</v>
      </c>
      <c r="F4267" s="311" t="s">
        <v>2819</v>
      </c>
      <c r="G4267" s="311">
        <v>10157756</v>
      </c>
      <c r="H4267" s="311" t="s">
        <v>85</v>
      </c>
    </row>
    <row r="4268" spans="2:8">
      <c r="B4268" s="293">
        <v>39387</v>
      </c>
      <c r="C4268" s="311" t="s">
        <v>6863</v>
      </c>
      <c r="D4268" s="311" t="s">
        <v>2787</v>
      </c>
      <c r="E4268" s="311" t="s">
        <v>6864</v>
      </c>
      <c r="F4268" s="311" t="s">
        <v>4140</v>
      </c>
      <c r="G4268" s="311">
        <v>8132521</v>
      </c>
      <c r="H4268" s="311" t="s">
        <v>85</v>
      </c>
    </row>
    <row r="4269" spans="2:8">
      <c r="B4269" s="293">
        <v>39386</v>
      </c>
      <c r="C4269" s="311" t="s">
        <v>2798</v>
      </c>
      <c r="D4269" s="311" t="s">
        <v>6802</v>
      </c>
      <c r="E4269" s="311" t="s">
        <v>6819</v>
      </c>
      <c r="F4269" s="311" t="s">
        <v>6865</v>
      </c>
      <c r="G4269" s="311">
        <v>11045894</v>
      </c>
      <c r="H4269" s="311" t="s">
        <v>85</v>
      </c>
    </row>
    <row r="4270" spans="2:8">
      <c r="B4270" s="293">
        <v>39385</v>
      </c>
      <c r="C4270" s="311" t="s">
        <v>6790</v>
      </c>
      <c r="D4270" s="311" t="s">
        <v>6729</v>
      </c>
      <c r="E4270" s="311" t="s">
        <v>6793</v>
      </c>
      <c r="F4270" s="311" t="s">
        <v>2977</v>
      </c>
      <c r="G4270" s="311">
        <v>10161270</v>
      </c>
      <c r="H4270" s="311" t="s">
        <v>85</v>
      </c>
    </row>
    <row r="4271" spans="2:8">
      <c r="B4271" s="293">
        <v>39384</v>
      </c>
      <c r="C4271" s="311" t="s">
        <v>4816</v>
      </c>
      <c r="D4271" s="311" t="s">
        <v>6806</v>
      </c>
      <c r="E4271" s="311" t="s">
        <v>4819</v>
      </c>
      <c r="F4271" s="311" t="s">
        <v>6866</v>
      </c>
      <c r="G4271" s="311">
        <v>11055172</v>
      </c>
      <c r="H4271" s="311" t="s">
        <v>85</v>
      </c>
    </row>
    <row r="4272" spans="2:8">
      <c r="B4272" s="293">
        <v>39381</v>
      </c>
      <c r="C4272" s="311" t="s">
        <v>6556</v>
      </c>
      <c r="D4272" s="311" t="s">
        <v>6788</v>
      </c>
      <c r="E4272" s="311" t="s">
        <v>6472</v>
      </c>
      <c r="F4272" s="311" t="s">
        <v>4497</v>
      </c>
      <c r="G4272" s="311">
        <v>10841070</v>
      </c>
      <c r="H4272" s="311" t="s">
        <v>85</v>
      </c>
    </row>
    <row r="4273" spans="2:8">
      <c r="B4273" s="293">
        <v>39380</v>
      </c>
      <c r="C4273" s="311" t="s">
        <v>4479</v>
      </c>
      <c r="D4273" s="311" t="s">
        <v>6792</v>
      </c>
      <c r="E4273" s="311" t="s">
        <v>4727</v>
      </c>
      <c r="F4273" s="311" t="s">
        <v>4743</v>
      </c>
      <c r="G4273" s="311">
        <v>13504792</v>
      </c>
      <c r="H4273" s="311" t="s">
        <v>85</v>
      </c>
    </row>
    <row r="4274" spans="2:8">
      <c r="B4274" s="293">
        <v>39379</v>
      </c>
      <c r="C4274" s="311" t="s">
        <v>6491</v>
      </c>
      <c r="D4274" s="311" t="s">
        <v>6792</v>
      </c>
      <c r="E4274" s="311" t="s">
        <v>4111</v>
      </c>
      <c r="F4274" s="311" t="s">
        <v>4239</v>
      </c>
      <c r="G4274" s="311">
        <v>12334426</v>
      </c>
      <c r="H4274" s="311" t="s">
        <v>85</v>
      </c>
    </row>
    <row r="4275" spans="2:8">
      <c r="B4275" s="293">
        <v>39378</v>
      </c>
      <c r="C4275" s="311" t="s">
        <v>4563</v>
      </c>
      <c r="D4275" s="311" t="s">
        <v>4482</v>
      </c>
      <c r="E4275" s="311" t="s">
        <v>6355</v>
      </c>
      <c r="F4275" s="311" t="s">
        <v>4456</v>
      </c>
      <c r="G4275" s="311">
        <v>12086691</v>
      </c>
      <c r="H4275" s="311" t="s">
        <v>85</v>
      </c>
    </row>
    <row r="4276" spans="2:8">
      <c r="B4276" s="293">
        <v>39377</v>
      </c>
      <c r="C4276" s="311" t="s">
        <v>4002</v>
      </c>
      <c r="D4276" s="311" t="s">
        <v>4942</v>
      </c>
      <c r="E4276" s="311" t="s">
        <v>3986</v>
      </c>
      <c r="F4276" s="311" t="s">
        <v>4934</v>
      </c>
      <c r="G4276" s="311">
        <v>7775066</v>
      </c>
      <c r="H4276" s="311" t="s">
        <v>85</v>
      </c>
    </row>
    <row r="4277" spans="2:8">
      <c r="B4277" s="293">
        <v>39374</v>
      </c>
      <c r="C4277" s="311" t="s">
        <v>4608</v>
      </c>
      <c r="D4277" s="311" t="s">
        <v>4608</v>
      </c>
      <c r="E4277" s="311" t="s">
        <v>4989</v>
      </c>
      <c r="F4277" s="311" t="s">
        <v>4946</v>
      </c>
      <c r="G4277" s="311">
        <v>10875836</v>
      </c>
      <c r="H4277" s="311" t="s">
        <v>85</v>
      </c>
    </row>
    <row r="4278" spans="2:8">
      <c r="B4278" s="293">
        <v>39373</v>
      </c>
      <c r="C4278" s="311" t="s">
        <v>4480</v>
      </c>
      <c r="D4278" s="311" t="s">
        <v>6867</v>
      </c>
      <c r="E4278" s="311" t="s">
        <v>6434</v>
      </c>
      <c r="F4278" s="311" t="s">
        <v>4928</v>
      </c>
      <c r="G4278" s="311">
        <v>21229676</v>
      </c>
      <c r="H4278" s="311" t="s">
        <v>85</v>
      </c>
    </row>
    <row r="4279" spans="2:8">
      <c r="B4279" s="293">
        <v>39372</v>
      </c>
      <c r="C4279" s="311" t="s">
        <v>6868</v>
      </c>
      <c r="D4279" s="311" t="s">
        <v>6868</v>
      </c>
      <c r="E4279" s="311" t="s">
        <v>3951</v>
      </c>
      <c r="F4279" s="311" t="s">
        <v>4123</v>
      </c>
      <c r="G4279" s="311">
        <v>23043907</v>
      </c>
      <c r="H4279" s="311" t="s">
        <v>85</v>
      </c>
    </row>
    <row r="4280" spans="2:8">
      <c r="B4280" s="293">
        <v>39371</v>
      </c>
      <c r="C4280" s="311" t="s">
        <v>6728</v>
      </c>
      <c r="D4280" s="311" t="s">
        <v>6790</v>
      </c>
      <c r="E4280" s="311" t="s">
        <v>4486</v>
      </c>
      <c r="F4280" s="311" t="s">
        <v>6869</v>
      </c>
      <c r="G4280" s="311">
        <v>24691960</v>
      </c>
      <c r="H4280" s="311" t="s">
        <v>85</v>
      </c>
    </row>
    <row r="4281" spans="2:8">
      <c r="B4281" s="293">
        <v>39370</v>
      </c>
      <c r="C4281" s="311" t="s">
        <v>6543</v>
      </c>
      <c r="D4281" s="311" t="s">
        <v>6412</v>
      </c>
      <c r="E4281" s="311" t="s">
        <v>3076</v>
      </c>
      <c r="F4281" s="311" t="s">
        <v>4527</v>
      </c>
      <c r="G4281" s="311">
        <v>15228834</v>
      </c>
      <c r="H4281" s="311" t="s">
        <v>85</v>
      </c>
    </row>
    <row r="4282" spans="2:8">
      <c r="B4282" s="293">
        <v>39367</v>
      </c>
      <c r="C4282" s="311" t="s">
        <v>6547</v>
      </c>
      <c r="D4282" s="311" t="s">
        <v>6605</v>
      </c>
      <c r="E4282" s="311" t="s">
        <v>2995</v>
      </c>
      <c r="F4282" s="311" t="s">
        <v>6485</v>
      </c>
      <c r="G4282" s="311">
        <v>11569080</v>
      </c>
      <c r="H4282" s="311" t="s">
        <v>85</v>
      </c>
    </row>
    <row r="4283" spans="2:8">
      <c r="B4283" s="293">
        <v>39366</v>
      </c>
      <c r="C4283" s="311" t="s">
        <v>6472</v>
      </c>
      <c r="D4283" s="311" t="s">
        <v>6556</v>
      </c>
      <c r="E4283" s="311" t="s">
        <v>6870</v>
      </c>
      <c r="F4283" s="311" t="s">
        <v>4743</v>
      </c>
      <c r="G4283" s="311">
        <v>8649327</v>
      </c>
      <c r="H4283" s="311" t="s">
        <v>85</v>
      </c>
    </row>
    <row r="4284" spans="2:8">
      <c r="B4284" s="293">
        <v>39365</v>
      </c>
      <c r="C4284" s="311" t="s">
        <v>6472</v>
      </c>
      <c r="D4284" s="311" t="s">
        <v>6871</v>
      </c>
      <c r="E4284" s="311" t="s">
        <v>4200</v>
      </c>
      <c r="F4284" s="311" t="s">
        <v>4857</v>
      </c>
      <c r="G4284" s="311">
        <v>11638753</v>
      </c>
      <c r="H4284" s="311" t="s">
        <v>85</v>
      </c>
    </row>
    <row r="4285" spans="2:8">
      <c r="B4285" s="293">
        <v>39364</v>
      </c>
      <c r="C4285" s="311" t="s">
        <v>4973</v>
      </c>
      <c r="D4285" s="311" t="s">
        <v>6472</v>
      </c>
      <c r="E4285" s="311" t="s">
        <v>4355</v>
      </c>
      <c r="F4285" s="311" t="s">
        <v>4637</v>
      </c>
      <c r="G4285" s="311">
        <v>11967493</v>
      </c>
      <c r="H4285" s="311" t="s">
        <v>85</v>
      </c>
    </row>
    <row r="4286" spans="2:8">
      <c r="B4286" s="293">
        <v>39363</v>
      </c>
      <c r="C4286" s="311" t="s">
        <v>4858</v>
      </c>
      <c r="D4286" s="311" t="s">
        <v>4636</v>
      </c>
      <c r="E4286" s="311" t="s">
        <v>5030</v>
      </c>
      <c r="F4286" s="311" t="s">
        <v>3024</v>
      </c>
      <c r="G4286" s="311">
        <v>8924370</v>
      </c>
      <c r="H4286" s="311" t="s">
        <v>85</v>
      </c>
    </row>
    <row r="4287" spans="2:8">
      <c r="B4287" s="293">
        <v>39360</v>
      </c>
      <c r="C4287" s="311" t="s">
        <v>6872</v>
      </c>
      <c r="D4287" s="311" t="s">
        <v>6788</v>
      </c>
      <c r="E4287" s="311" t="s">
        <v>5021</v>
      </c>
      <c r="F4287" s="311" t="s">
        <v>4254</v>
      </c>
      <c r="G4287" s="311">
        <v>11993722</v>
      </c>
      <c r="H4287" s="311" t="s">
        <v>85</v>
      </c>
    </row>
    <row r="4288" spans="2:8">
      <c r="B4288" s="293">
        <v>39359</v>
      </c>
      <c r="C4288" s="311" t="s">
        <v>6472</v>
      </c>
      <c r="D4288" s="311" t="s">
        <v>6873</v>
      </c>
      <c r="E4288" s="311" t="s">
        <v>6542</v>
      </c>
      <c r="F4288" s="311" t="s">
        <v>6874</v>
      </c>
      <c r="G4288" s="311">
        <v>21510650</v>
      </c>
      <c r="H4288" s="311" t="s">
        <v>85</v>
      </c>
    </row>
    <row r="4289" spans="2:8">
      <c r="B4289" s="293">
        <v>39358</v>
      </c>
      <c r="C4289" s="311" t="s">
        <v>6875</v>
      </c>
      <c r="D4289" s="311" t="s">
        <v>4232</v>
      </c>
      <c r="E4289" s="311" t="s">
        <v>6876</v>
      </c>
      <c r="F4289" s="311" t="s">
        <v>3076</v>
      </c>
      <c r="G4289" s="311">
        <v>28540039</v>
      </c>
      <c r="H4289" s="311" t="s">
        <v>85</v>
      </c>
    </row>
    <row r="4290" spans="2:8">
      <c r="B4290" s="293">
        <v>39356</v>
      </c>
      <c r="C4290" s="311" t="s">
        <v>4405</v>
      </c>
      <c r="D4290" s="311" t="s">
        <v>6623</v>
      </c>
      <c r="E4290" s="311" t="s">
        <v>6877</v>
      </c>
      <c r="F4290" s="311" t="s">
        <v>4268</v>
      </c>
      <c r="G4290" s="311">
        <v>13284964</v>
      </c>
      <c r="H4290" s="311" t="s">
        <v>85</v>
      </c>
    </row>
    <row r="4291" spans="2:8">
      <c r="B4291" s="293">
        <v>39353</v>
      </c>
      <c r="C4291" s="311" t="s">
        <v>3153</v>
      </c>
      <c r="D4291" s="311" t="s">
        <v>3224</v>
      </c>
      <c r="E4291" s="311" t="s">
        <v>6878</v>
      </c>
      <c r="F4291" s="311" t="s">
        <v>4280</v>
      </c>
      <c r="G4291" s="311">
        <v>7410682</v>
      </c>
      <c r="H4291" s="311" t="s">
        <v>85</v>
      </c>
    </row>
    <row r="4292" spans="2:8">
      <c r="B4292" s="293">
        <v>39352</v>
      </c>
      <c r="C4292" s="311" t="s">
        <v>6879</v>
      </c>
      <c r="D4292" s="311" t="s">
        <v>6708</v>
      </c>
      <c r="E4292" s="311" t="s">
        <v>3277</v>
      </c>
      <c r="F4292" s="311" t="s">
        <v>4280</v>
      </c>
      <c r="G4292" s="311">
        <v>12298208</v>
      </c>
      <c r="H4292" s="311" t="s">
        <v>85</v>
      </c>
    </row>
    <row r="4293" spans="2:8">
      <c r="B4293" s="293">
        <v>39351</v>
      </c>
      <c r="C4293" s="311" t="s">
        <v>6708</v>
      </c>
      <c r="D4293" s="311" t="s">
        <v>4005</v>
      </c>
      <c r="E4293" s="311" t="s">
        <v>5048</v>
      </c>
      <c r="F4293" s="311" t="s">
        <v>3919</v>
      </c>
      <c r="G4293" s="311">
        <v>10055839</v>
      </c>
      <c r="H4293" s="311" t="s">
        <v>85</v>
      </c>
    </row>
    <row r="4294" spans="2:8">
      <c r="B4294" s="293">
        <v>39350</v>
      </c>
      <c r="C4294" s="311" t="s">
        <v>4028</v>
      </c>
      <c r="D4294" s="311" t="s">
        <v>6254</v>
      </c>
      <c r="E4294" s="311" t="s">
        <v>3271</v>
      </c>
      <c r="F4294" s="311" t="s">
        <v>5045</v>
      </c>
      <c r="G4294" s="311">
        <v>12071517</v>
      </c>
      <c r="H4294" s="311" t="s">
        <v>85</v>
      </c>
    </row>
    <row r="4295" spans="2:8">
      <c r="B4295" s="293">
        <v>39349</v>
      </c>
      <c r="C4295" s="311" t="s">
        <v>4030</v>
      </c>
      <c r="D4295" s="311" t="s">
        <v>4578</v>
      </c>
      <c r="E4295" s="311" t="s">
        <v>4358</v>
      </c>
      <c r="F4295" s="311" t="s">
        <v>4937</v>
      </c>
      <c r="G4295" s="311">
        <v>18967414</v>
      </c>
      <c r="H4295" s="311" t="s">
        <v>85</v>
      </c>
    </row>
    <row r="4296" spans="2:8">
      <c r="B4296" s="293">
        <v>39346</v>
      </c>
      <c r="C4296" s="311" t="s">
        <v>5167</v>
      </c>
      <c r="D4296" s="311" t="s">
        <v>6186</v>
      </c>
      <c r="E4296" s="311" t="s">
        <v>6108</v>
      </c>
      <c r="F4296" s="311" t="s">
        <v>6314</v>
      </c>
      <c r="G4296" s="311">
        <v>38025878</v>
      </c>
      <c r="H4296" s="311" t="s">
        <v>85</v>
      </c>
    </row>
    <row r="4297" spans="2:8">
      <c r="B4297" s="293">
        <v>39345</v>
      </c>
      <c r="C4297" s="311" t="s">
        <v>3919</v>
      </c>
      <c r="D4297" s="311" t="s">
        <v>4375</v>
      </c>
      <c r="E4297" s="311" t="s">
        <v>5097</v>
      </c>
      <c r="F4297" s="311" t="s">
        <v>3979</v>
      </c>
      <c r="G4297" s="311">
        <v>5799085</v>
      </c>
      <c r="H4297" s="311" t="s">
        <v>85</v>
      </c>
    </row>
    <row r="4298" spans="2:8">
      <c r="B4298" s="293">
        <v>39344</v>
      </c>
      <c r="C4298" s="311" t="s">
        <v>3979</v>
      </c>
      <c r="D4298" s="311" t="s">
        <v>5100</v>
      </c>
      <c r="E4298" s="311" t="s">
        <v>5078</v>
      </c>
      <c r="F4298" s="311" t="s">
        <v>4284</v>
      </c>
      <c r="G4298" s="311">
        <v>7555269</v>
      </c>
      <c r="H4298" s="311" t="s">
        <v>85</v>
      </c>
    </row>
    <row r="4299" spans="2:8">
      <c r="B4299" s="293">
        <v>39343</v>
      </c>
      <c r="C4299" s="311" t="s">
        <v>4329</v>
      </c>
      <c r="D4299" s="311" t="s">
        <v>6154</v>
      </c>
      <c r="E4299" s="311" t="s">
        <v>5584</v>
      </c>
      <c r="F4299" s="311" t="s">
        <v>3599</v>
      </c>
      <c r="G4299" s="311">
        <v>16222999</v>
      </c>
      <c r="H4299" s="311" t="s">
        <v>85</v>
      </c>
    </row>
    <row r="4300" spans="2:8">
      <c r="B4300" s="293">
        <v>39342</v>
      </c>
      <c r="C4300" s="311" t="s">
        <v>4279</v>
      </c>
      <c r="D4300" s="311" t="s">
        <v>4279</v>
      </c>
      <c r="E4300" s="311" t="s">
        <v>3197</v>
      </c>
      <c r="F4300" s="311" t="s">
        <v>5781</v>
      </c>
      <c r="G4300" s="311">
        <v>4484260</v>
      </c>
      <c r="H4300" s="311" t="s">
        <v>85</v>
      </c>
    </row>
    <row r="4301" spans="2:8">
      <c r="B4301" s="293">
        <v>39339</v>
      </c>
      <c r="C4301" s="311" t="s">
        <v>5134</v>
      </c>
      <c r="D4301" s="311" t="s">
        <v>4002</v>
      </c>
      <c r="E4301" s="311" t="s">
        <v>3393</v>
      </c>
      <c r="F4301" s="311" t="s">
        <v>6880</v>
      </c>
      <c r="G4301" s="311">
        <v>4563913</v>
      </c>
      <c r="H4301" s="311" t="s">
        <v>85</v>
      </c>
    </row>
    <row r="4302" spans="2:8">
      <c r="B4302" s="293">
        <v>39338</v>
      </c>
      <c r="C4302" s="311" t="s">
        <v>5630</v>
      </c>
      <c r="D4302" s="311" t="s">
        <v>6881</v>
      </c>
      <c r="E4302" s="311" t="s">
        <v>4279</v>
      </c>
      <c r="F4302" s="311" t="s">
        <v>5046</v>
      </c>
      <c r="G4302" s="311">
        <v>4346203</v>
      </c>
      <c r="H4302" s="311" t="s">
        <v>85</v>
      </c>
    </row>
    <row r="4303" spans="2:8">
      <c r="B4303" s="293">
        <v>39337</v>
      </c>
      <c r="C4303" s="311" t="s">
        <v>4028</v>
      </c>
      <c r="D4303" s="311" t="s">
        <v>4019</v>
      </c>
      <c r="E4303" s="311" t="s">
        <v>4289</v>
      </c>
      <c r="F4303" s="311" t="s">
        <v>5072</v>
      </c>
      <c r="G4303" s="311">
        <v>6122496</v>
      </c>
      <c r="H4303" s="311" t="s">
        <v>85</v>
      </c>
    </row>
    <row r="4304" spans="2:8">
      <c r="B4304" s="293">
        <v>39336</v>
      </c>
      <c r="C4304" s="311" t="s">
        <v>6879</v>
      </c>
      <c r="D4304" s="311" t="s">
        <v>3227</v>
      </c>
      <c r="E4304" s="311" t="s">
        <v>6170</v>
      </c>
      <c r="F4304" s="311" t="s">
        <v>4028</v>
      </c>
      <c r="G4304" s="311">
        <v>7075359</v>
      </c>
      <c r="H4304" s="311" t="s">
        <v>85</v>
      </c>
    </row>
    <row r="4305" spans="2:8">
      <c r="B4305" s="293">
        <v>39335</v>
      </c>
      <c r="C4305" s="311" t="s">
        <v>6233</v>
      </c>
      <c r="D4305" s="311" t="s">
        <v>3984</v>
      </c>
      <c r="E4305" s="311" t="s">
        <v>6232</v>
      </c>
      <c r="F4305" s="311" t="s">
        <v>5618</v>
      </c>
      <c r="G4305" s="311">
        <v>3469222</v>
      </c>
      <c r="H4305" s="311" t="s">
        <v>85</v>
      </c>
    </row>
    <row r="4306" spans="2:8">
      <c r="B4306" s="293">
        <v>39332</v>
      </c>
      <c r="C4306" s="311" t="s">
        <v>4314</v>
      </c>
      <c r="D4306" s="311" t="s">
        <v>5063</v>
      </c>
      <c r="E4306" s="311" t="s">
        <v>5101</v>
      </c>
      <c r="F4306" s="311" t="s">
        <v>6175</v>
      </c>
      <c r="G4306" s="311">
        <v>4351930</v>
      </c>
      <c r="H4306" s="311" t="s">
        <v>85</v>
      </c>
    </row>
    <row r="4307" spans="2:8">
      <c r="B4307" s="293">
        <v>39331</v>
      </c>
      <c r="C4307" s="311" t="s">
        <v>5083</v>
      </c>
      <c r="D4307" s="311" t="s">
        <v>6291</v>
      </c>
      <c r="E4307" s="311" t="s">
        <v>3283</v>
      </c>
      <c r="F4307" s="311" t="s">
        <v>3889</v>
      </c>
      <c r="G4307" s="311">
        <v>2793570</v>
      </c>
      <c r="H4307" s="311" t="s">
        <v>85</v>
      </c>
    </row>
    <row r="4308" spans="2:8">
      <c r="B4308" s="293">
        <v>39330</v>
      </c>
      <c r="C4308" s="311" t="s">
        <v>5597</v>
      </c>
      <c r="D4308" s="311" t="s">
        <v>5071</v>
      </c>
      <c r="E4308" s="311" t="s">
        <v>5779</v>
      </c>
      <c r="F4308" s="311" t="s">
        <v>3172</v>
      </c>
      <c r="G4308" s="311">
        <v>10822910</v>
      </c>
      <c r="H4308" s="311" t="s">
        <v>85</v>
      </c>
    </row>
    <row r="4309" spans="2:8">
      <c r="B4309" s="293">
        <v>39329</v>
      </c>
      <c r="C4309" s="311" t="s">
        <v>5097</v>
      </c>
      <c r="D4309" s="311" t="s">
        <v>5097</v>
      </c>
      <c r="E4309" s="311" t="s">
        <v>5588</v>
      </c>
      <c r="F4309" s="311" t="s">
        <v>6882</v>
      </c>
      <c r="G4309" s="311">
        <v>5214166</v>
      </c>
      <c r="H4309" s="311" t="s">
        <v>85</v>
      </c>
    </row>
    <row r="4310" spans="2:8">
      <c r="B4310" s="293">
        <v>39328</v>
      </c>
      <c r="C4310" s="311" t="s">
        <v>6020</v>
      </c>
      <c r="D4310" s="311" t="s">
        <v>6357</v>
      </c>
      <c r="E4310" s="311" t="s">
        <v>3891</v>
      </c>
      <c r="F4310" s="311" t="s">
        <v>3877</v>
      </c>
      <c r="G4310" s="311">
        <v>9272115</v>
      </c>
      <c r="H4310" s="311" t="s">
        <v>85</v>
      </c>
    </row>
    <row r="4311" spans="2:8">
      <c r="B4311" s="293">
        <v>39325</v>
      </c>
      <c r="C4311" s="311" t="s">
        <v>6002</v>
      </c>
      <c r="D4311" s="311" t="s">
        <v>6300</v>
      </c>
      <c r="E4311" s="311" t="s">
        <v>5542</v>
      </c>
      <c r="F4311" s="311" t="s">
        <v>3413</v>
      </c>
      <c r="G4311" s="311">
        <v>5570238</v>
      </c>
      <c r="H4311" s="311" t="s">
        <v>85</v>
      </c>
    </row>
    <row r="4312" spans="2:8">
      <c r="B4312" s="310">
        <v>39324</v>
      </c>
      <c r="C4312" s="312" t="s">
        <v>3460</v>
      </c>
      <c r="D4312" s="312" t="s">
        <v>5361</v>
      </c>
      <c r="E4312" s="312" t="s">
        <v>3778</v>
      </c>
      <c r="F4312" s="312" t="s">
        <v>5380</v>
      </c>
      <c r="G4312" s="312">
        <v>6663381</v>
      </c>
      <c r="H4312" s="312" t="s">
        <v>6302</v>
      </c>
    </row>
    <row r="4313" spans="2:8">
      <c r="B4313" s="293">
        <v>39323</v>
      </c>
      <c r="C4313" s="311" t="s">
        <v>6883</v>
      </c>
      <c r="D4313" s="311" t="s">
        <v>6023</v>
      </c>
      <c r="E4313" s="311" t="s">
        <v>6883</v>
      </c>
      <c r="F4313" s="311" t="s">
        <v>5385</v>
      </c>
      <c r="G4313" s="311">
        <v>1654087</v>
      </c>
      <c r="H4313" s="311" t="s">
        <v>85</v>
      </c>
    </row>
    <row r="4314" spans="2:8">
      <c r="B4314" s="293">
        <v>39322</v>
      </c>
      <c r="C4314" s="311" t="s">
        <v>5663</v>
      </c>
      <c r="D4314" s="311" t="s">
        <v>5663</v>
      </c>
      <c r="E4314" s="311" t="s">
        <v>5759</v>
      </c>
      <c r="F4314" s="311" t="s">
        <v>6119</v>
      </c>
      <c r="G4314" s="311">
        <v>1955072</v>
      </c>
      <c r="H4314" s="311" t="s">
        <v>85</v>
      </c>
    </row>
    <row r="4315" spans="2:8">
      <c r="B4315" s="293">
        <v>39321</v>
      </c>
      <c r="C4315" s="311" t="s">
        <v>5676</v>
      </c>
      <c r="D4315" s="311" t="s">
        <v>5239</v>
      </c>
      <c r="E4315" s="311" t="s">
        <v>5676</v>
      </c>
      <c r="F4315" s="311" t="s">
        <v>6884</v>
      </c>
      <c r="G4315" s="311">
        <v>4274962</v>
      </c>
      <c r="H4315" s="311" t="s">
        <v>85</v>
      </c>
    </row>
    <row r="4316" spans="2:8">
      <c r="B4316" s="293">
        <v>39318</v>
      </c>
      <c r="C4316" s="311" t="s">
        <v>3440</v>
      </c>
      <c r="D4316" s="311" t="s">
        <v>6885</v>
      </c>
      <c r="E4316" s="311" t="s">
        <v>5990</v>
      </c>
      <c r="F4316" s="311" t="s">
        <v>5412</v>
      </c>
      <c r="G4316" s="311">
        <v>1669035</v>
      </c>
      <c r="H4316" s="311" t="s">
        <v>85</v>
      </c>
    </row>
    <row r="4317" spans="2:8">
      <c r="B4317" s="293">
        <v>39317</v>
      </c>
      <c r="C4317" s="311" t="s">
        <v>3726</v>
      </c>
      <c r="D4317" s="311" t="s">
        <v>3726</v>
      </c>
      <c r="E4317" s="311" t="s">
        <v>3736</v>
      </c>
      <c r="F4317" s="311" t="s">
        <v>3445</v>
      </c>
      <c r="G4317" s="311">
        <v>2188977</v>
      </c>
      <c r="H4317" s="311" t="s">
        <v>85</v>
      </c>
    </row>
    <row r="4318" spans="2:8">
      <c r="B4318" s="293">
        <v>39316</v>
      </c>
      <c r="C4318" s="311" t="s">
        <v>5411</v>
      </c>
      <c r="D4318" s="311" t="s">
        <v>5332</v>
      </c>
      <c r="E4318" s="311" t="s">
        <v>3489</v>
      </c>
      <c r="F4318" s="311" t="s">
        <v>5395</v>
      </c>
      <c r="G4318" s="311">
        <v>5505249</v>
      </c>
      <c r="H4318" s="311" t="s">
        <v>85</v>
      </c>
    </row>
    <row r="4319" spans="2:8">
      <c r="B4319" s="293">
        <v>39315</v>
      </c>
      <c r="C4319" s="311" t="s">
        <v>3782</v>
      </c>
      <c r="D4319" s="311" t="s">
        <v>6886</v>
      </c>
      <c r="E4319" s="311" t="s">
        <v>5541</v>
      </c>
      <c r="F4319" s="311" t="s">
        <v>5992</v>
      </c>
      <c r="G4319" s="311">
        <v>4851733</v>
      </c>
      <c r="H4319" s="311" t="s">
        <v>85</v>
      </c>
    </row>
    <row r="4320" spans="2:8">
      <c r="B4320" s="293">
        <v>39314</v>
      </c>
      <c r="C4320" s="311" t="s">
        <v>5676</v>
      </c>
      <c r="D4320" s="311" t="s">
        <v>3707</v>
      </c>
      <c r="E4320" s="311" t="s">
        <v>6887</v>
      </c>
      <c r="F4320" s="311" t="s">
        <v>3604</v>
      </c>
      <c r="G4320" s="311">
        <v>3803720</v>
      </c>
      <c r="H4320" s="311" t="s">
        <v>85</v>
      </c>
    </row>
    <row r="4321" spans="2:8">
      <c r="B4321" s="293">
        <v>39311</v>
      </c>
      <c r="C4321" s="311" t="s">
        <v>5526</v>
      </c>
      <c r="D4321" s="311" t="s">
        <v>5209</v>
      </c>
      <c r="E4321" s="311" t="s">
        <v>3463</v>
      </c>
      <c r="F4321" s="311" t="s">
        <v>3730</v>
      </c>
      <c r="G4321" s="311">
        <v>9826575</v>
      </c>
      <c r="H4321" s="311" t="s">
        <v>85</v>
      </c>
    </row>
    <row r="4322" spans="2:8">
      <c r="B4322" s="293">
        <v>39310</v>
      </c>
      <c r="C4322" s="311" t="s">
        <v>3611</v>
      </c>
      <c r="D4322" s="311" t="s">
        <v>5567</v>
      </c>
      <c r="E4322" s="311" t="s">
        <v>3611</v>
      </c>
      <c r="F4322" s="311" t="s">
        <v>5677</v>
      </c>
      <c r="G4322" s="311">
        <v>5393703</v>
      </c>
      <c r="H4322" s="311" t="s">
        <v>85</v>
      </c>
    </row>
    <row r="4323" spans="2:8">
      <c r="B4323" s="293">
        <v>39308</v>
      </c>
      <c r="C4323" s="311" t="s">
        <v>6884</v>
      </c>
      <c r="D4323" s="311" t="s">
        <v>5720</v>
      </c>
      <c r="E4323" s="311" t="s">
        <v>6884</v>
      </c>
      <c r="F4323" s="311" t="s">
        <v>3355</v>
      </c>
      <c r="G4323" s="311">
        <v>8265988</v>
      </c>
      <c r="H4323" s="311" t="s">
        <v>85</v>
      </c>
    </row>
    <row r="4324" spans="2:8">
      <c r="B4324" s="293">
        <v>39307</v>
      </c>
      <c r="C4324" s="311" t="s">
        <v>3744</v>
      </c>
      <c r="D4324" s="311" t="s">
        <v>5250</v>
      </c>
      <c r="E4324" s="311" t="s">
        <v>5386</v>
      </c>
      <c r="F4324" s="311" t="s">
        <v>3322</v>
      </c>
      <c r="G4324" s="311">
        <v>1420962</v>
      </c>
      <c r="H4324" s="311" t="s">
        <v>85</v>
      </c>
    </row>
    <row r="4325" spans="2:8">
      <c r="B4325" s="293">
        <v>39304</v>
      </c>
      <c r="C4325" s="311" t="s">
        <v>6705</v>
      </c>
      <c r="D4325" s="311" t="s">
        <v>6023</v>
      </c>
      <c r="E4325" s="311" t="s">
        <v>3330</v>
      </c>
      <c r="F4325" s="311" t="s">
        <v>5756</v>
      </c>
      <c r="G4325" s="311">
        <v>2923141</v>
      </c>
      <c r="H4325" s="311" t="s">
        <v>85</v>
      </c>
    </row>
    <row r="4326" spans="2:8">
      <c r="B4326" s="293">
        <v>39303</v>
      </c>
      <c r="C4326" s="311" t="s">
        <v>6124</v>
      </c>
      <c r="D4326" s="311" t="s">
        <v>3872</v>
      </c>
      <c r="E4326" s="311" t="s">
        <v>6121</v>
      </c>
      <c r="F4326" s="311" t="s">
        <v>6005</v>
      </c>
      <c r="G4326" s="311">
        <v>8353609</v>
      </c>
      <c r="H4326" s="311" t="s">
        <v>85</v>
      </c>
    </row>
    <row r="4327" spans="2:8">
      <c r="B4327" s="293">
        <v>39302</v>
      </c>
      <c r="C4327" s="311" t="s">
        <v>3434</v>
      </c>
      <c r="D4327" s="311" t="s">
        <v>5686</v>
      </c>
      <c r="E4327" s="311" t="s">
        <v>5526</v>
      </c>
      <c r="F4327" s="311" t="s">
        <v>6006</v>
      </c>
      <c r="G4327" s="311">
        <v>10585540</v>
      </c>
      <c r="H4327" s="311" t="s">
        <v>85</v>
      </c>
    </row>
    <row r="4328" spans="2:8">
      <c r="B4328" s="293">
        <v>39301</v>
      </c>
      <c r="C4328" s="311" t="s">
        <v>6888</v>
      </c>
      <c r="D4328" s="311" t="s">
        <v>5557</v>
      </c>
      <c r="E4328" s="311" t="s">
        <v>6888</v>
      </c>
      <c r="F4328" s="311" t="s">
        <v>5252</v>
      </c>
      <c r="G4328" s="311">
        <v>3021049</v>
      </c>
      <c r="H4328" s="311" t="s">
        <v>85</v>
      </c>
    </row>
    <row r="4329" spans="2:8">
      <c r="B4329" s="293">
        <v>39300</v>
      </c>
      <c r="C4329" s="311" t="s">
        <v>3440</v>
      </c>
      <c r="D4329" s="311" t="s">
        <v>6128</v>
      </c>
      <c r="E4329" s="311" t="s">
        <v>6889</v>
      </c>
      <c r="F4329" s="311" t="s">
        <v>5329</v>
      </c>
      <c r="G4329" s="311">
        <v>4780303</v>
      </c>
      <c r="H4329" s="311" t="s">
        <v>85</v>
      </c>
    </row>
    <row r="4330" spans="2:8">
      <c r="B4330" s="293">
        <v>39297</v>
      </c>
      <c r="C4330" s="311" t="s">
        <v>5741</v>
      </c>
      <c r="D4330" s="311" t="s">
        <v>6121</v>
      </c>
      <c r="E4330" s="311" t="s">
        <v>5414</v>
      </c>
      <c r="F4330" s="311" t="s">
        <v>3334</v>
      </c>
      <c r="G4330" s="311">
        <v>3372440</v>
      </c>
      <c r="H4330" s="311" t="s">
        <v>85</v>
      </c>
    </row>
    <row r="4331" spans="2:8">
      <c r="B4331" s="293">
        <v>39296</v>
      </c>
      <c r="C4331" s="311" t="s">
        <v>5389</v>
      </c>
      <c r="D4331" s="311" t="s">
        <v>5529</v>
      </c>
      <c r="E4331" s="311" t="s">
        <v>6890</v>
      </c>
      <c r="F4331" s="311" t="s">
        <v>5525</v>
      </c>
      <c r="G4331" s="311">
        <v>2676100</v>
      </c>
      <c r="H4331" s="311" t="s">
        <v>85</v>
      </c>
    </row>
    <row r="4332" spans="2:8">
      <c r="B4332" s="293">
        <v>39295</v>
      </c>
      <c r="C4332" s="311" t="s">
        <v>3570</v>
      </c>
      <c r="D4332" s="311" t="s">
        <v>3570</v>
      </c>
      <c r="E4332" s="311" t="s">
        <v>3722</v>
      </c>
      <c r="F4332" s="311" t="s">
        <v>5422</v>
      </c>
      <c r="G4332" s="311">
        <v>3412482</v>
      </c>
      <c r="H4332" s="311" t="s">
        <v>85</v>
      </c>
    </row>
    <row r="4333" spans="2:8">
      <c r="B4333" s="293">
        <v>39294</v>
      </c>
      <c r="C4333" s="311" t="s">
        <v>5676</v>
      </c>
      <c r="D4333" s="311" t="s">
        <v>5384</v>
      </c>
      <c r="E4333" s="311" t="s">
        <v>5349</v>
      </c>
      <c r="F4333" s="311" t="s">
        <v>5353</v>
      </c>
      <c r="G4333" s="311">
        <v>6275851</v>
      </c>
      <c r="H4333" s="311" t="s">
        <v>85</v>
      </c>
    </row>
    <row r="4334" spans="2:8">
      <c r="B4334" s="293">
        <v>39293</v>
      </c>
      <c r="C4334" s="311" t="s">
        <v>5389</v>
      </c>
      <c r="D4334" s="311" t="s">
        <v>5549</v>
      </c>
      <c r="E4334" s="311" t="s">
        <v>6891</v>
      </c>
      <c r="F4334" s="311" t="s">
        <v>5538</v>
      </c>
      <c r="G4334" s="311">
        <v>3961112</v>
      </c>
      <c r="H4334" s="311" t="s">
        <v>85</v>
      </c>
    </row>
    <row r="4335" spans="2:8">
      <c r="B4335" s="293">
        <v>39290</v>
      </c>
      <c r="C4335" s="311" t="s">
        <v>5526</v>
      </c>
      <c r="D4335" s="311" t="s">
        <v>5526</v>
      </c>
      <c r="E4335" s="311" t="s">
        <v>5411</v>
      </c>
      <c r="F4335" s="311" t="s">
        <v>6116</v>
      </c>
      <c r="G4335" s="311">
        <v>3338296</v>
      </c>
      <c r="H4335" s="311" t="s">
        <v>85</v>
      </c>
    </row>
    <row r="4336" spans="2:8">
      <c r="B4336" s="293">
        <v>39289</v>
      </c>
      <c r="C4336" s="311" t="s">
        <v>3338</v>
      </c>
      <c r="D4336" s="311" t="s">
        <v>5340</v>
      </c>
      <c r="E4336" s="311" t="s">
        <v>6146</v>
      </c>
      <c r="F4336" s="311" t="s">
        <v>3437</v>
      </c>
      <c r="G4336" s="311">
        <v>4281500</v>
      </c>
      <c r="H4336" s="311" t="s">
        <v>85</v>
      </c>
    </row>
    <row r="4337" spans="2:8">
      <c r="B4337" s="293">
        <v>39288</v>
      </c>
      <c r="C4337" s="311" t="s">
        <v>6081</v>
      </c>
      <c r="D4337" s="311" t="s">
        <v>5209</v>
      </c>
      <c r="E4337" s="311" t="s">
        <v>6072</v>
      </c>
      <c r="F4337" s="311" t="s">
        <v>5554</v>
      </c>
      <c r="G4337" s="311">
        <v>9071229</v>
      </c>
      <c r="H4337" s="311" t="s">
        <v>85</v>
      </c>
    </row>
    <row r="4338" spans="2:8">
      <c r="B4338" s="293">
        <v>39287</v>
      </c>
      <c r="C4338" s="311" t="s">
        <v>3536</v>
      </c>
      <c r="D4338" s="311" t="s">
        <v>3573</v>
      </c>
      <c r="E4338" s="311" t="s">
        <v>5931</v>
      </c>
      <c r="F4338" s="311" t="s">
        <v>6081</v>
      </c>
      <c r="G4338" s="311">
        <v>11033082</v>
      </c>
      <c r="H4338" s="311" t="s">
        <v>85</v>
      </c>
    </row>
    <row r="4339" spans="2:8">
      <c r="B4339" s="293">
        <v>39286</v>
      </c>
      <c r="C4339" s="311" t="s">
        <v>3682</v>
      </c>
      <c r="D4339" s="311" t="s">
        <v>3736</v>
      </c>
      <c r="E4339" s="311" t="s">
        <v>3540</v>
      </c>
      <c r="F4339" s="311" t="s">
        <v>5294</v>
      </c>
      <c r="G4339" s="311">
        <v>4380616</v>
      </c>
      <c r="H4339" s="311" t="s">
        <v>85</v>
      </c>
    </row>
    <row r="4340" spans="2:8">
      <c r="B4340" s="293">
        <v>39283</v>
      </c>
      <c r="C4340" s="311" t="s">
        <v>3569</v>
      </c>
      <c r="D4340" s="311" t="s">
        <v>6892</v>
      </c>
      <c r="E4340" s="311" t="s">
        <v>3483</v>
      </c>
      <c r="F4340" s="311" t="s">
        <v>5310</v>
      </c>
      <c r="G4340" s="311">
        <v>5458112</v>
      </c>
      <c r="H4340" s="311" t="s">
        <v>85</v>
      </c>
    </row>
    <row r="4341" spans="2:8">
      <c r="B4341" s="293">
        <v>39282</v>
      </c>
      <c r="C4341" s="311" t="s">
        <v>5315</v>
      </c>
      <c r="D4341" s="311" t="s">
        <v>3569</v>
      </c>
      <c r="E4341" s="311" t="s">
        <v>6893</v>
      </c>
      <c r="F4341" s="311" t="s">
        <v>6894</v>
      </c>
      <c r="G4341" s="311">
        <v>1776079</v>
      </c>
      <c r="H4341" s="311" t="s">
        <v>85</v>
      </c>
    </row>
    <row r="4342" spans="2:8">
      <c r="B4342" s="293">
        <v>39281</v>
      </c>
      <c r="C4342" s="311" t="s">
        <v>3682</v>
      </c>
      <c r="D4342" s="311" t="s">
        <v>6215</v>
      </c>
      <c r="E4342" s="311" t="s">
        <v>3770</v>
      </c>
      <c r="F4342" s="311" t="s">
        <v>5315</v>
      </c>
      <c r="G4342" s="311">
        <v>1388650</v>
      </c>
      <c r="H4342" s="311" t="s">
        <v>85</v>
      </c>
    </row>
    <row r="4343" spans="2:8">
      <c r="B4343" s="293">
        <v>39280</v>
      </c>
      <c r="C4343" s="311" t="s">
        <v>5433</v>
      </c>
      <c r="D4343" s="311" t="s">
        <v>5990</v>
      </c>
      <c r="E4343" s="311" t="s">
        <v>6895</v>
      </c>
      <c r="F4343" s="311" t="s">
        <v>5441</v>
      </c>
      <c r="G4343" s="311">
        <v>4412774</v>
      </c>
      <c r="H4343" s="311" t="s">
        <v>85</v>
      </c>
    </row>
    <row r="4344" spans="2:8">
      <c r="B4344" s="293">
        <v>39279</v>
      </c>
      <c r="C4344" s="311" t="s">
        <v>5931</v>
      </c>
      <c r="D4344" s="311" t="s">
        <v>3736</v>
      </c>
      <c r="E4344" s="311" t="s">
        <v>6896</v>
      </c>
      <c r="F4344" s="311" t="s">
        <v>6897</v>
      </c>
      <c r="G4344" s="311">
        <v>3808207</v>
      </c>
      <c r="H4344" s="311" t="s">
        <v>85</v>
      </c>
    </row>
    <row r="4345" spans="2:8">
      <c r="B4345" s="293">
        <v>39276</v>
      </c>
      <c r="C4345" s="311" t="s">
        <v>5694</v>
      </c>
      <c r="D4345" s="311" t="s">
        <v>5288</v>
      </c>
      <c r="E4345" s="311" t="s">
        <v>5694</v>
      </c>
      <c r="F4345" s="311" t="s">
        <v>6061</v>
      </c>
      <c r="G4345" s="311">
        <v>3118759</v>
      </c>
      <c r="H4345" s="311" t="s">
        <v>85</v>
      </c>
    </row>
    <row r="4346" spans="2:8">
      <c r="B4346" s="293">
        <v>39275</v>
      </c>
      <c r="C4346" s="311" t="s">
        <v>3472</v>
      </c>
      <c r="D4346" s="311" t="s">
        <v>6898</v>
      </c>
      <c r="E4346" s="311" t="s">
        <v>5466</v>
      </c>
      <c r="F4346" s="311" t="s">
        <v>3482</v>
      </c>
      <c r="G4346" s="311">
        <v>2301134</v>
      </c>
      <c r="H4346" s="311" t="s">
        <v>85</v>
      </c>
    </row>
    <row r="4347" spans="2:8">
      <c r="B4347" s="293">
        <v>39274</v>
      </c>
      <c r="C4347" s="311" t="s">
        <v>5283</v>
      </c>
      <c r="D4347" s="311" t="s">
        <v>5283</v>
      </c>
      <c r="E4347" s="311" t="s">
        <v>6899</v>
      </c>
      <c r="F4347" s="311" t="s">
        <v>3474</v>
      </c>
      <c r="G4347" s="311">
        <v>2698780</v>
      </c>
      <c r="H4347" s="311" t="s">
        <v>85</v>
      </c>
    </row>
    <row r="4348" spans="2:8">
      <c r="B4348" s="293">
        <v>39273</v>
      </c>
      <c r="C4348" s="311" t="s">
        <v>5931</v>
      </c>
      <c r="D4348" s="311" t="s">
        <v>3736</v>
      </c>
      <c r="E4348" s="311" t="s">
        <v>5441</v>
      </c>
      <c r="F4348" s="311" t="s">
        <v>6070</v>
      </c>
      <c r="G4348" s="311">
        <v>1865316</v>
      </c>
      <c r="H4348" s="311" t="s">
        <v>85</v>
      </c>
    </row>
    <row r="4349" spans="2:8">
      <c r="B4349" s="293">
        <v>39272</v>
      </c>
      <c r="C4349" s="311" t="s">
        <v>5694</v>
      </c>
      <c r="D4349" s="311" t="s">
        <v>3736</v>
      </c>
      <c r="E4349" s="311" t="s">
        <v>5940</v>
      </c>
      <c r="F4349" s="311" t="s">
        <v>3448</v>
      </c>
      <c r="G4349" s="311">
        <v>3622514</v>
      </c>
      <c r="H4349" s="311" t="s">
        <v>85</v>
      </c>
    </row>
    <row r="4350" spans="2:8">
      <c r="B4350" s="293">
        <v>39269</v>
      </c>
      <c r="C4350" s="311" t="s">
        <v>3676</v>
      </c>
      <c r="D4350" s="311" t="s">
        <v>6894</v>
      </c>
      <c r="E4350" s="311" t="s">
        <v>3676</v>
      </c>
      <c r="F4350" s="311" t="s">
        <v>5694</v>
      </c>
      <c r="G4350" s="311">
        <v>4031812</v>
      </c>
      <c r="H4350" s="311" t="s">
        <v>85</v>
      </c>
    </row>
    <row r="4351" spans="2:8">
      <c r="B4351" s="293">
        <v>39268</v>
      </c>
      <c r="C4351" s="311" t="s">
        <v>3725</v>
      </c>
      <c r="D4351" s="311" t="s">
        <v>3552</v>
      </c>
      <c r="E4351" s="311" t="s">
        <v>6900</v>
      </c>
      <c r="F4351" s="311" t="s">
        <v>3681</v>
      </c>
      <c r="G4351" s="311">
        <v>3002859</v>
      </c>
      <c r="H4351" s="311" t="s">
        <v>85</v>
      </c>
    </row>
    <row r="4352" spans="2:8">
      <c r="B4352" s="293">
        <v>39267</v>
      </c>
      <c r="C4352" s="311" t="s">
        <v>3486</v>
      </c>
      <c r="D4352" s="311" t="s">
        <v>5941</v>
      </c>
      <c r="E4352" s="311" t="s">
        <v>3843</v>
      </c>
      <c r="F4352" s="311" t="s">
        <v>5935</v>
      </c>
      <c r="G4352" s="311">
        <v>2596632</v>
      </c>
      <c r="H4352" s="311" t="s">
        <v>85</v>
      </c>
    </row>
    <row r="4353" spans="2:8">
      <c r="B4353" s="293">
        <v>39266</v>
      </c>
      <c r="C4353" s="311" t="s">
        <v>5978</v>
      </c>
      <c r="D4353" s="311" t="s">
        <v>3474</v>
      </c>
      <c r="E4353" s="311" t="s">
        <v>3535</v>
      </c>
      <c r="F4353" s="311" t="s">
        <v>3537</v>
      </c>
      <c r="G4353" s="311">
        <v>1516815</v>
      </c>
      <c r="H4353" s="311" t="s">
        <v>85</v>
      </c>
    </row>
    <row r="4354" spans="2:8">
      <c r="B4354" s="293">
        <v>39265</v>
      </c>
      <c r="C4354" s="311" t="s">
        <v>3540</v>
      </c>
      <c r="D4354" s="311" t="s">
        <v>5939</v>
      </c>
      <c r="E4354" s="311" t="s">
        <v>3537</v>
      </c>
      <c r="F4354" s="311" t="s">
        <v>6901</v>
      </c>
      <c r="G4354" s="311">
        <v>1518481</v>
      </c>
      <c r="H4354" s="311" t="s">
        <v>85</v>
      </c>
    </row>
    <row r="4355" spans="2:8">
      <c r="B4355" s="293">
        <v>39262</v>
      </c>
      <c r="C4355" s="311" t="s">
        <v>6902</v>
      </c>
      <c r="D4355" s="311" t="s">
        <v>3765</v>
      </c>
      <c r="E4355" s="311" t="s">
        <v>6902</v>
      </c>
      <c r="F4355" s="311" t="s">
        <v>3540</v>
      </c>
      <c r="G4355" s="311">
        <v>1543093</v>
      </c>
      <c r="H4355" s="311" t="s">
        <v>85</v>
      </c>
    </row>
    <row r="4356" spans="2:8">
      <c r="B4356" s="293">
        <v>39261</v>
      </c>
      <c r="C4356" s="311" t="s">
        <v>6654</v>
      </c>
      <c r="D4356" s="311" t="s">
        <v>3681</v>
      </c>
      <c r="E4356" s="311" t="s">
        <v>3528</v>
      </c>
      <c r="F4356" s="311" t="s">
        <v>3499</v>
      </c>
      <c r="G4356" s="311">
        <v>3033045</v>
      </c>
      <c r="H4356" s="311" t="s">
        <v>85</v>
      </c>
    </row>
    <row r="4357" spans="2:8">
      <c r="B4357" s="293">
        <v>39260</v>
      </c>
      <c r="C4357" s="311" t="s">
        <v>3471</v>
      </c>
      <c r="D4357" s="311" t="s">
        <v>3765</v>
      </c>
      <c r="E4357" s="311" t="s">
        <v>5957</v>
      </c>
      <c r="F4357" s="311" t="s">
        <v>5454</v>
      </c>
      <c r="G4357" s="311">
        <v>1584038</v>
      </c>
      <c r="H4357" s="311" t="s">
        <v>85</v>
      </c>
    </row>
    <row r="4358" spans="2:8">
      <c r="B4358" s="293">
        <v>39259</v>
      </c>
      <c r="C4358" s="311" t="s">
        <v>3676</v>
      </c>
      <c r="D4358" s="311" t="s">
        <v>6903</v>
      </c>
      <c r="E4358" s="311" t="s">
        <v>3657</v>
      </c>
      <c r="F4358" s="311" t="s">
        <v>3771</v>
      </c>
      <c r="G4358" s="311">
        <v>1176177</v>
      </c>
      <c r="H4358" s="311" t="s">
        <v>85</v>
      </c>
    </row>
    <row r="4359" spans="2:8">
      <c r="B4359" s="293">
        <v>39258</v>
      </c>
      <c r="C4359" s="311" t="s">
        <v>3676</v>
      </c>
      <c r="D4359" s="311" t="s">
        <v>3483</v>
      </c>
      <c r="E4359" s="311" t="s">
        <v>5327</v>
      </c>
      <c r="F4359" s="311" t="s">
        <v>3486</v>
      </c>
      <c r="G4359" s="311">
        <v>1284926</v>
      </c>
      <c r="H4359" s="311" t="s">
        <v>85</v>
      </c>
    </row>
    <row r="4360" spans="2:8">
      <c r="B4360" s="293">
        <v>39255</v>
      </c>
      <c r="C4360" s="311" t="s">
        <v>3499</v>
      </c>
      <c r="D4360" s="311" t="s">
        <v>5319</v>
      </c>
      <c r="E4360" s="311" t="s">
        <v>3499</v>
      </c>
      <c r="F4360" s="311" t="s">
        <v>3657</v>
      </c>
      <c r="G4360" s="311">
        <v>2372262</v>
      </c>
      <c r="H4360" s="311" t="s">
        <v>85</v>
      </c>
    </row>
    <row r="4361" spans="2:8">
      <c r="B4361" s="293">
        <v>39254</v>
      </c>
      <c r="C4361" s="311" t="s">
        <v>6654</v>
      </c>
      <c r="D4361" s="311" t="s">
        <v>6904</v>
      </c>
      <c r="E4361" s="311" t="s">
        <v>6905</v>
      </c>
      <c r="F4361" s="311" t="s">
        <v>3621</v>
      </c>
      <c r="G4361" s="311">
        <v>3357784</v>
      </c>
      <c r="H4361" s="311" t="s">
        <v>85</v>
      </c>
    </row>
    <row r="4362" spans="2:8">
      <c r="B4362" s="293">
        <v>39253</v>
      </c>
      <c r="C4362" s="311" t="s">
        <v>5963</v>
      </c>
      <c r="D4362" s="311" t="s">
        <v>6906</v>
      </c>
      <c r="E4362" s="311" t="s">
        <v>3753</v>
      </c>
      <c r="F4362" s="311" t="s">
        <v>3530</v>
      </c>
      <c r="G4362" s="311">
        <v>2534685</v>
      </c>
      <c r="H4362" s="311" t="s">
        <v>85</v>
      </c>
    </row>
    <row r="4363" spans="2:8">
      <c r="B4363" s="293">
        <v>39252</v>
      </c>
      <c r="C4363" s="311" t="s">
        <v>6907</v>
      </c>
      <c r="D4363" s="311" t="s">
        <v>5700</v>
      </c>
      <c r="E4363" s="311" t="s">
        <v>5955</v>
      </c>
      <c r="F4363" s="311" t="s">
        <v>6908</v>
      </c>
      <c r="G4363" s="311">
        <v>2418520</v>
      </c>
      <c r="H4363" s="311" t="s">
        <v>85</v>
      </c>
    </row>
    <row r="4364" spans="2:8">
      <c r="B4364" s="293">
        <v>39251</v>
      </c>
      <c r="C4364" s="311" t="s">
        <v>6909</v>
      </c>
      <c r="D4364" s="311" t="s">
        <v>3681</v>
      </c>
      <c r="E4364" s="311" t="s">
        <v>6051</v>
      </c>
      <c r="F4364" s="311" t="s">
        <v>6058</v>
      </c>
      <c r="G4364" s="311">
        <v>3090136</v>
      </c>
      <c r="H4364" s="311" t="s">
        <v>85</v>
      </c>
    </row>
    <row r="4365" spans="2:8">
      <c r="B4365" s="293">
        <v>39248</v>
      </c>
      <c r="C4365" s="311" t="s">
        <v>3765</v>
      </c>
      <c r="D4365" s="311" t="s">
        <v>3682</v>
      </c>
      <c r="E4365" s="311" t="s">
        <v>6910</v>
      </c>
      <c r="F4365" s="311" t="s">
        <v>3477</v>
      </c>
      <c r="G4365" s="311">
        <v>6461571</v>
      </c>
      <c r="H4365" s="311" t="s">
        <v>85</v>
      </c>
    </row>
    <row r="4366" spans="2:8">
      <c r="B4366" s="293">
        <v>39247</v>
      </c>
      <c r="C4366" s="311" t="s">
        <v>5463</v>
      </c>
      <c r="D4366" s="311" t="s">
        <v>5310</v>
      </c>
      <c r="E4366" s="311" t="s">
        <v>6909</v>
      </c>
      <c r="F4366" s="311" t="s">
        <v>6066</v>
      </c>
      <c r="G4366" s="311">
        <v>2388930</v>
      </c>
      <c r="H4366" s="311" t="s">
        <v>85</v>
      </c>
    </row>
    <row r="4367" spans="2:8">
      <c r="B4367" s="293">
        <v>39246</v>
      </c>
      <c r="C4367" s="311" t="s">
        <v>5328</v>
      </c>
      <c r="D4367" s="311" t="s">
        <v>6911</v>
      </c>
      <c r="E4367" s="311" t="s">
        <v>6909</v>
      </c>
      <c r="F4367" s="311" t="s">
        <v>5463</v>
      </c>
      <c r="G4367" s="311">
        <v>3993435</v>
      </c>
      <c r="H4367" s="311" t="s">
        <v>85</v>
      </c>
    </row>
    <row r="4368" spans="2:8">
      <c r="B4368" s="293">
        <v>39245</v>
      </c>
      <c r="C4368" s="311" t="s">
        <v>5940</v>
      </c>
      <c r="D4368" s="311" t="s">
        <v>5315</v>
      </c>
      <c r="E4368" s="311" t="s">
        <v>5972</v>
      </c>
      <c r="F4368" s="311" t="s">
        <v>3471</v>
      </c>
      <c r="G4368" s="311">
        <v>1347486</v>
      </c>
      <c r="H4368" s="311" t="s">
        <v>85</v>
      </c>
    </row>
    <row r="4369" spans="2:8">
      <c r="B4369" s="293">
        <v>39244</v>
      </c>
      <c r="C4369" s="311" t="s">
        <v>3682</v>
      </c>
      <c r="D4369" s="311" t="s">
        <v>6070</v>
      </c>
      <c r="E4369" s="311" t="s">
        <v>5328</v>
      </c>
      <c r="F4369" s="311" t="s">
        <v>5940</v>
      </c>
      <c r="G4369" s="311">
        <v>3076122</v>
      </c>
      <c r="H4369" s="311" t="s">
        <v>85</v>
      </c>
    </row>
    <row r="4370" spans="2:8">
      <c r="B4370" s="293">
        <v>39241</v>
      </c>
      <c r="C4370" s="311" t="s">
        <v>6893</v>
      </c>
      <c r="D4370" s="311" t="s">
        <v>6912</v>
      </c>
      <c r="E4370" s="311" t="s">
        <v>6909</v>
      </c>
      <c r="F4370" s="311" t="s">
        <v>3765</v>
      </c>
      <c r="G4370" s="311">
        <v>1142275</v>
      </c>
      <c r="H4370" s="311" t="s">
        <v>85</v>
      </c>
    </row>
    <row r="4371" spans="2:8">
      <c r="B4371" s="293">
        <v>39240</v>
      </c>
      <c r="C4371" s="311" t="s">
        <v>5441</v>
      </c>
      <c r="D4371" s="311" t="s">
        <v>6898</v>
      </c>
      <c r="E4371" s="311" t="s">
        <v>3770</v>
      </c>
      <c r="F4371" s="311" t="s">
        <v>5938</v>
      </c>
      <c r="G4371" s="311">
        <v>2848302</v>
      </c>
      <c r="H4371" s="311" t="s">
        <v>85</v>
      </c>
    </row>
    <row r="4372" spans="2:8">
      <c r="B4372" s="293">
        <v>39239</v>
      </c>
      <c r="C4372" s="311" t="s">
        <v>5676</v>
      </c>
      <c r="D4372" s="311" t="s">
        <v>5676</v>
      </c>
      <c r="E4372" s="311" t="s">
        <v>6913</v>
      </c>
      <c r="F4372" s="311" t="s">
        <v>5315</v>
      </c>
      <c r="G4372" s="311">
        <v>4128588</v>
      </c>
      <c r="H4372" s="311" t="s">
        <v>85</v>
      </c>
    </row>
    <row r="4373" spans="2:8">
      <c r="B4373" s="293">
        <v>39238</v>
      </c>
      <c r="C4373" s="311" t="s">
        <v>5539</v>
      </c>
      <c r="D4373" s="311" t="s">
        <v>6891</v>
      </c>
      <c r="E4373" s="311" t="s">
        <v>6906</v>
      </c>
      <c r="F4373" s="311" t="s">
        <v>5990</v>
      </c>
      <c r="G4373" s="311">
        <v>770402</v>
      </c>
      <c r="H4373" s="311" t="s">
        <v>85</v>
      </c>
    </row>
    <row r="4374" spans="2:8">
      <c r="B4374" s="293">
        <v>39237</v>
      </c>
      <c r="C4374" s="311" t="s">
        <v>5411</v>
      </c>
      <c r="D4374" s="311" t="s">
        <v>5346</v>
      </c>
      <c r="E4374" s="311" t="s">
        <v>3690</v>
      </c>
      <c r="F4374" s="311" t="s">
        <v>3491</v>
      </c>
      <c r="G4374" s="311">
        <v>2212294</v>
      </c>
      <c r="H4374" s="311" t="s">
        <v>85</v>
      </c>
    </row>
    <row r="4375" spans="2:8">
      <c r="B4375" s="293">
        <v>39234</v>
      </c>
      <c r="C4375" s="311" t="s">
        <v>3742</v>
      </c>
      <c r="D4375" s="311" t="s">
        <v>3742</v>
      </c>
      <c r="E4375" s="311" t="s">
        <v>5294</v>
      </c>
      <c r="F4375" s="311" t="s">
        <v>6087</v>
      </c>
      <c r="G4375" s="311">
        <v>3051752</v>
      </c>
      <c r="H4375" s="311" t="s">
        <v>85</v>
      </c>
    </row>
    <row r="4376" spans="2:8">
      <c r="B4376" s="293">
        <v>39233</v>
      </c>
      <c r="C4376" s="311" t="s">
        <v>5517</v>
      </c>
      <c r="D4376" s="311" t="s">
        <v>6086</v>
      </c>
      <c r="E4376" s="311" t="s">
        <v>5291</v>
      </c>
      <c r="F4376" s="311" t="s">
        <v>6906</v>
      </c>
      <c r="G4376" s="311">
        <v>2727085</v>
      </c>
      <c r="H4376" s="311" t="s">
        <v>85</v>
      </c>
    </row>
    <row r="4377" spans="2:8">
      <c r="B4377" s="293">
        <v>39232</v>
      </c>
      <c r="C4377" s="311" t="s">
        <v>3440</v>
      </c>
      <c r="D4377" s="311" t="s">
        <v>5423</v>
      </c>
      <c r="E4377" s="311" t="s">
        <v>3722</v>
      </c>
      <c r="F4377" s="311" t="s">
        <v>3464</v>
      </c>
      <c r="G4377" s="311">
        <v>2929723</v>
      </c>
      <c r="H4377" s="311" t="s">
        <v>85</v>
      </c>
    </row>
    <row r="4378" spans="2:8">
      <c r="B4378" s="293">
        <v>39231</v>
      </c>
      <c r="C4378" s="311" t="s">
        <v>5405</v>
      </c>
      <c r="D4378" s="311" t="s">
        <v>5549</v>
      </c>
      <c r="E4378" s="311" t="s">
        <v>5326</v>
      </c>
      <c r="F4378" s="311" t="s">
        <v>6891</v>
      </c>
      <c r="G4378" s="311">
        <v>1468760</v>
      </c>
      <c r="H4378" s="311" t="s">
        <v>85</v>
      </c>
    </row>
    <row r="4379" spans="2:8">
      <c r="B4379" s="293">
        <v>39230</v>
      </c>
      <c r="C4379" s="311" t="s">
        <v>5676</v>
      </c>
      <c r="D4379" s="311" t="s">
        <v>6914</v>
      </c>
      <c r="E4379" s="311" t="s">
        <v>5751</v>
      </c>
      <c r="F4379" s="311" t="s">
        <v>5254</v>
      </c>
      <c r="G4379" s="311">
        <v>3082046</v>
      </c>
      <c r="H4379" s="311" t="s">
        <v>85</v>
      </c>
    </row>
    <row r="4380" spans="2:8">
      <c r="B4380" s="293">
        <v>39227</v>
      </c>
      <c r="C4380" s="311" t="s">
        <v>5411</v>
      </c>
      <c r="D4380" s="311" t="s">
        <v>6888</v>
      </c>
      <c r="E4380" s="311" t="s">
        <v>5411</v>
      </c>
      <c r="F4380" s="311" t="s">
        <v>3849</v>
      </c>
      <c r="G4380" s="311">
        <v>4794817</v>
      </c>
      <c r="H4380" s="311" t="s">
        <v>85</v>
      </c>
    </row>
    <row r="4381" spans="2:8">
      <c r="B4381" s="293">
        <v>39226</v>
      </c>
      <c r="C4381" s="311" t="s">
        <v>6894</v>
      </c>
      <c r="D4381" s="311" t="s">
        <v>5405</v>
      </c>
      <c r="E4381" s="311" t="s">
        <v>5283</v>
      </c>
      <c r="F4381" s="311" t="s">
        <v>5263</v>
      </c>
      <c r="G4381" s="311">
        <v>6001615</v>
      </c>
      <c r="H4381" s="311" t="s">
        <v>85</v>
      </c>
    </row>
    <row r="4382" spans="2:8">
      <c r="B4382" s="293">
        <v>39225</v>
      </c>
      <c r="C4382" s="311" t="s">
        <v>5442</v>
      </c>
      <c r="D4382" s="311" t="s">
        <v>3711</v>
      </c>
      <c r="E4382" s="311" t="s">
        <v>3765</v>
      </c>
      <c r="F4382" s="311" t="s">
        <v>3661</v>
      </c>
      <c r="G4382" s="311">
        <v>1366405</v>
      </c>
      <c r="H4382" s="311" t="s">
        <v>85</v>
      </c>
    </row>
    <row r="4383" spans="2:8">
      <c r="B4383" s="293">
        <v>39224</v>
      </c>
      <c r="C4383" s="311" t="s">
        <v>5283</v>
      </c>
      <c r="D4383" s="311" t="s">
        <v>5979</v>
      </c>
      <c r="E4383" s="311" t="s">
        <v>3486</v>
      </c>
      <c r="F4383" s="311" t="s">
        <v>3474</v>
      </c>
      <c r="G4383" s="311">
        <v>6055074</v>
      </c>
      <c r="H4383" s="311" t="s">
        <v>85</v>
      </c>
    </row>
    <row r="4384" spans="2:8">
      <c r="B4384" s="293">
        <v>39223</v>
      </c>
      <c r="C4384" s="311" t="s">
        <v>5283</v>
      </c>
      <c r="D4384" s="311" t="s">
        <v>3569</v>
      </c>
      <c r="E4384" s="311" t="s">
        <v>5939</v>
      </c>
      <c r="F4384" s="311" t="s">
        <v>6894</v>
      </c>
      <c r="G4384" s="311">
        <v>7662106</v>
      </c>
      <c r="H4384" s="311" t="s">
        <v>85</v>
      </c>
    </row>
    <row r="4385" spans="2:8">
      <c r="B4385" s="293">
        <v>39220</v>
      </c>
      <c r="C4385" s="311" t="s">
        <v>3547</v>
      </c>
      <c r="D4385" s="311" t="s">
        <v>3556</v>
      </c>
      <c r="E4385" s="311" t="s">
        <v>5441</v>
      </c>
      <c r="F4385" s="311" t="s">
        <v>5315</v>
      </c>
      <c r="G4385" s="311">
        <v>3523021</v>
      </c>
      <c r="H4385" s="311" t="s">
        <v>85</v>
      </c>
    </row>
    <row r="4386" spans="2:8">
      <c r="B4386" s="293">
        <v>39219</v>
      </c>
      <c r="C4386" s="311" t="s">
        <v>6087</v>
      </c>
      <c r="D4386" s="311" t="s">
        <v>5266</v>
      </c>
      <c r="E4386" s="311" t="s">
        <v>3569</v>
      </c>
      <c r="F4386" s="311" t="s">
        <v>3547</v>
      </c>
      <c r="G4386" s="311">
        <v>6024157</v>
      </c>
      <c r="H4386" s="311" t="s">
        <v>85</v>
      </c>
    </row>
    <row r="4387" spans="2:8">
      <c r="B4387" s="293">
        <v>39218</v>
      </c>
      <c r="C4387" s="311" t="s">
        <v>6894</v>
      </c>
      <c r="D4387" s="311" t="s">
        <v>5288</v>
      </c>
      <c r="E4387" s="311" t="s">
        <v>5283</v>
      </c>
      <c r="F4387" s="311" t="s">
        <v>5291</v>
      </c>
      <c r="G4387" s="311">
        <v>3046288</v>
      </c>
      <c r="H4387" s="311" t="s">
        <v>85</v>
      </c>
    </row>
    <row r="4388" spans="2:8">
      <c r="B4388" s="293">
        <v>39217</v>
      </c>
      <c r="C4388" s="311" t="s">
        <v>3569</v>
      </c>
      <c r="D4388" s="311" t="s">
        <v>6216</v>
      </c>
      <c r="E4388" s="311" t="s">
        <v>5441</v>
      </c>
      <c r="F4388" s="311" t="s">
        <v>3561</v>
      </c>
      <c r="G4388" s="311">
        <v>901096</v>
      </c>
      <c r="H4388" s="311" t="s">
        <v>85</v>
      </c>
    </row>
    <row r="4389" spans="2:8">
      <c r="B4389" s="293">
        <v>39216</v>
      </c>
      <c r="C4389" s="311" t="s">
        <v>5315</v>
      </c>
      <c r="D4389" s="311" t="s">
        <v>5738</v>
      </c>
      <c r="E4389" s="311" t="s">
        <v>5315</v>
      </c>
      <c r="F4389" s="311" t="s">
        <v>5980</v>
      </c>
      <c r="G4389" s="311">
        <v>2019810</v>
      </c>
      <c r="H4389" s="311" t="s">
        <v>85</v>
      </c>
    </row>
    <row r="4390" spans="2:8">
      <c r="B4390" s="293">
        <v>39213</v>
      </c>
      <c r="C4390" s="311" t="s">
        <v>6909</v>
      </c>
      <c r="D4390" s="311" t="s">
        <v>3683</v>
      </c>
      <c r="E4390" s="311" t="s">
        <v>6915</v>
      </c>
      <c r="F4390" s="311" t="s">
        <v>6912</v>
      </c>
      <c r="G4390" s="311">
        <v>1348192</v>
      </c>
      <c r="H4390" s="311" t="s">
        <v>85</v>
      </c>
    </row>
    <row r="4391" spans="2:8">
      <c r="B4391" s="293">
        <v>39212</v>
      </c>
      <c r="C4391" s="311" t="s">
        <v>6911</v>
      </c>
      <c r="D4391" s="311" t="s">
        <v>6215</v>
      </c>
      <c r="E4391" s="311" t="s">
        <v>5304</v>
      </c>
      <c r="F4391" s="311" t="s">
        <v>6902</v>
      </c>
      <c r="G4391" s="311">
        <v>2623165</v>
      </c>
      <c r="H4391" s="311" t="s">
        <v>85</v>
      </c>
    </row>
    <row r="4392" spans="2:8">
      <c r="B4392" s="293">
        <v>39211</v>
      </c>
      <c r="C4392" s="311" t="s">
        <v>3753</v>
      </c>
      <c r="D4392" s="311" t="s">
        <v>6894</v>
      </c>
      <c r="E4392" s="311" t="s">
        <v>3753</v>
      </c>
      <c r="F4392" s="311" t="s">
        <v>6913</v>
      </c>
      <c r="G4392" s="311">
        <v>951338</v>
      </c>
      <c r="H4392" s="311" t="s">
        <v>85</v>
      </c>
    </row>
    <row r="4393" spans="2:8">
      <c r="B4393" s="293">
        <v>39210</v>
      </c>
      <c r="C4393" s="311" t="s">
        <v>3682</v>
      </c>
      <c r="D4393" s="311" t="s">
        <v>5932</v>
      </c>
      <c r="E4393" s="311" t="s">
        <v>6916</v>
      </c>
      <c r="F4393" s="311" t="s">
        <v>6911</v>
      </c>
      <c r="G4393" s="311">
        <v>1335759</v>
      </c>
      <c r="H4393" s="311" t="s">
        <v>85</v>
      </c>
    </row>
    <row r="4394" spans="2:8">
      <c r="B4394" s="293">
        <v>39209</v>
      </c>
      <c r="C4394" s="311" t="s">
        <v>5541</v>
      </c>
      <c r="D4394" s="311" t="s">
        <v>3774</v>
      </c>
      <c r="E4394" s="311" t="s">
        <v>3767</v>
      </c>
      <c r="F4394" s="311" t="s">
        <v>6070</v>
      </c>
      <c r="G4394" s="311">
        <v>1008602</v>
      </c>
      <c r="H4394" s="311" t="s">
        <v>85</v>
      </c>
    </row>
    <row r="4395" spans="2:8">
      <c r="B4395" s="293">
        <v>39206</v>
      </c>
      <c r="C4395" s="311" t="s">
        <v>5931</v>
      </c>
      <c r="D4395" s="311" t="s">
        <v>5517</v>
      </c>
      <c r="E4395" s="311" t="s">
        <v>5285</v>
      </c>
      <c r="F4395" s="311" t="s">
        <v>5931</v>
      </c>
      <c r="G4395" s="311">
        <v>1784232</v>
      </c>
      <c r="H4395" s="311" t="s">
        <v>85</v>
      </c>
    </row>
    <row r="4396" spans="2:8">
      <c r="B4396" s="293">
        <v>39205</v>
      </c>
      <c r="C4396" s="311" t="s">
        <v>3748</v>
      </c>
      <c r="D4396" s="311" t="s">
        <v>5254</v>
      </c>
      <c r="E4396" s="311" t="s">
        <v>5738</v>
      </c>
      <c r="F4396" s="311" t="s">
        <v>3774</v>
      </c>
      <c r="G4396" s="311">
        <v>2308107</v>
      </c>
      <c r="H4396" s="311" t="s">
        <v>85</v>
      </c>
    </row>
    <row r="4397" spans="2:8">
      <c r="B4397" s="293">
        <v>39202</v>
      </c>
      <c r="C4397" s="311" t="s">
        <v>5541</v>
      </c>
      <c r="D4397" s="311" t="s">
        <v>5270</v>
      </c>
      <c r="E4397" s="311" t="s">
        <v>3448</v>
      </c>
      <c r="F4397" s="311" t="s">
        <v>6917</v>
      </c>
      <c r="G4397" s="311">
        <v>1357917</v>
      </c>
      <c r="H4397" s="311" t="s">
        <v>85</v>
      </c>
    </row>
    <row r="4398" spans="2:8">
      <c r="B4398" s="293">
        <v>39199</v>
      </c>
      <c r="C4398" s="311" t="s">
        <v>5411</v>
      </c>
      <c r="D4398" s="311" t="s">
        <v>5395</v>
      </c>
      <c r="E4398" s="311" t="s">
        <v>5993</v>
      </c>
      <c r="F4398" s="311" t="s">
        <v>5288</v>
      </c>
      <c r="G4398" s="311">
        <v>2470101</v>
      </c>
      <c r="H4398" s="311" t="s">
        <v>85</v>
      </c>
    </row>
    <row r="4399" spans="2:8">
      <c r="B4399" s="293">
        <v>39198</v>
      </c>
      <c r="C4399" s="311" t="s">
        <v>5931</v>
      </c>
      <c r="D4399" s="311" t="s">
        <v>6889</v>
      </c>
      <c r="E4399" s="311" t="s">
        <v>3494</v>
      </c>
      <c r="F4399" s="311" t="s">
        <v>3709</v>
      </c>
      <c r="G4399" s="311">
        <v>5282442</v>
      </c>
      <c r="H4399" s="311" t="s">
        <v>85</v>
      </c>
    </row>
    <row r="4400" spans="2:8">
      <c r="B4400" s="293">
        <v>39197</v>
      </c>
      <c r="C4400" s="311" t="s">
        <v>5929</v>
      </c>
      <c r="D4400" s="311" t="s">
        <v>3774</v>
      </c>
      <c r="E4400" s="311" t="s">
        <v>5445</v>
      </c>
      <c r="F4400" s="311" t="s">
        <v>3482</v>
      </c>
      <c r="G4400" s="311">
        <v>2966272</v>
      </c>
      <c r="H4400" s="311" t="s">
        <v>85</v>
      </c>
    </row>
    <row r="4401" spans="2:8">
      <c r="B4401" s="293">
        <v>39196</v>
      </c>
      <c r="C4401" s="311" t="s">
        <v>5931</v>
      </c>
      <c r="D4401" s="311" t="s">
        <v>5420</v>
      </c>
      <c r="E4401" s="311" t="s">
        <v>5399</v>
      </c>
      <c r="F4401" s="311" t="s">
        <v>3446</v>
      </c>
      <c r="G4401" s="311">
        <v>4434847</v>
      </c>
      <c r="H4401" s="311" t="s">
        <v>85</v>
      </c>
    </row>
    <row r="4402" spans="2:8">
      <c r="B4402" s="293">
        <v>39195</v>
      </c>
      <c r="C4402" s="311" t="s">
        <v>5411</v>
      </c>
      <c r="D4402" s="311" t="s">
        <v>3545</v>
      </c>
      <c r="E4402" s="311" t="s">
        <v>5281</v>
      </c>
      <c r="F4402" s="311" t="s">
        <v>5266</v>
      </c>
      <c r="G4402" s="311">
        <v>2789042</v>
      </c>
      <c r="H4402" s="311" t="s">
        <v>85</v>
      </c>
    </row>
    <row r="4403" spans="2:8">
      <c r="B4403" s="293">
        <v>39192</v>
      </c>
      <c r="C4403" s="311" t="s">
        <v>3572</v>
      </c>
      <c r="D4403" s="311" t="s">
        <v>6699</v>
      </c>
      <c r="E4403" s="311" t="s">
        <v>5541</v>
      </c>
      <c r="F4403" s="311" t="s">
        <v>3572</v>
      </c>
      <c r="G4403" s="311">
        <v>2497863</v>
      </c>
      <c r="H4403" s="311" t="s">
        <v>85</v>
      </c>
    </row>
    <row r="4404" spans="2:8">
      <c r="B4404" s="293">
        <v>39191</v>
      </c>
      <c r="C4404" s="311" t="s">
        <v>3440</v>
      </c>
      <c r="D4404" s="311" t="s">
        <v>3430</v>
      </c>
      <c r="E4404" s="311" t="s">
        <v>5541</v>
      </c>
      <c r="F4404" s="311" t="s">
        <v>3687</v>
      </c>
      <c r="G4404" s="311">
        <v>5295249</v>
      </c>
      <c r="H4404" s="311" t="s">
        <v>85</v>
      </c>
    </row>
    <row r="4405" spans="2:8">
      <c r="B4405" s="293">
        <v>39190</v>
      </c>
      <c r="C4405" s="311" t="s">
        <v>3569</v>
      </c>
      <c r="D4405" s="311" t="s">
        <v>3780</v>
      </c>
      <c r="E4405" s="311" t="s">
        <v>3569</v>
      </c>
      <c r="F4405" s="311" t="s">
        <v>5514</v>
      </c>
      <c r="G4405" s="311">
        <v>6557216</v>
      </c>
      <c r="H4405" s="311" t="s">
        <v>85</v>
      </c>
    </row>
    <row r="4406" spans="2:8">
      <c r="B4406" s="293">
        <v>39189</v>
      </c>
      <c r="C4406" s="311" t="s">
        <v>3556</v>
      </c>
      <c r="D4406" s="311" t="s">
        <v>3464</v>
      </c>
      <c r="E4406" s="311" t="s">
        <v>6918</v>
      </c>
      <c r="F4406" s="311" t="s">
        <v>6061</v>
      </c>
      <c r="G4406" s="311">
        <v>2919670</v>
      </c>
      <c r="H4406" s="311" t="s">
        <v>85</v>
      </c>
    </row>
    <row r="4407" spans="2:8">
      <c r="B4407" s="293">
        <v>39188</v>
      </c>
      <c r="C4407" s="311" t="s">
        <v>6917</v>
      </c>
      <c r="D4407" s="311" t="s">
        <v>5539</v>
      </c>
      <c r="E4407" s="311" t="s">
        <v>5280</v>
      </c>
      <c r="F4407" s="311" t="s">
        <v>5738</v>
      </c>
      <c r="G4407" s="311">
        <v>3142606</v>
      </c>
      <c r="H4407" s="311" t="s">
        <v>85</v>
      </c>
    </row>
    <row r="4408" spans="2:8">
      <c r="B4408" s="293">
        <v>39185</v>
      </c>
      <c r="C4408" s="311" t="s">
        <v>5979</v>
      </c>
      <c r="D4408" s="311" t="s">
        <v>3488</v>
      </c>
      <c r="E4408" s="311" t="s">
        <v>5941</v>
      </c>
      <c r="F4408" s="311" t="s">
        <v>6898</v>
      </c>
      <c r="G4408" s="311">
        <v>4295913</v>
      </c>
      <c r="H4408" s="311" t="s">
        <v>85</v>
      </c>
    </row>
    <row r="4409" spans="2:8">
      <c r="B4409" s="293">
        <v>39184</v>
      </c>
      <c r="C4409" s="311" t="s">
        <v>5271</v>
      </c>
      <c r="D4409" s="311" t="s">
        <v>6072</v>
      </c>
      <c r="E4409" s="311" t="s">
        <v>5928</v>
      </c>
      <c r="F4409" s="311" t="s">
        <v>5277</v>
      </c>
      <c r="G4409" s="311">
        <v>5155605</v>
      </c>
      <c r="H4409" s="311" t="s">
        <v>85</v>
      </c>
    </row>
    <row r="4410" spans="2:8">
      <c r="B4410" s="293">
        <v>39183</v>
      </c>
      <c r="C4410" s="311" t="s">
        <v>5931</v>
      </c>
      <c r="D4410" s="311" t="s">
        <v>6071</v>
      </c>
      <c r="E4410" s="311" t="s">
        <v>3725</v>
      </c>
      <c r="F4410" s="311" t="s">
        <v>6906</v>
      </c>
      <c r="G4410" s="311">
        <v>5264838</v>
      </c>
      <c r="H4410" s="311" t="s">
        <v>85</v>
      </c>
    </row>
    <row r="4411" spans="2:8">
      <c r="B4411" s="293">
        <v>39182</v>
      </c>
      <c r="C4411" s="311" t="s">
        <v>5411</v>
      </c>
      <c r="D4411" s="311" t="s">
        <v>5702</v>
      </c>
      <c r="E4411" s="311" t="s">
        <v>5290</v>
      </c>
      <c r="F4411" s="311" t="s">
        <v>6919</v>
      </c>
      <c r="G4411" s="311">
        <v>4381837</v>
      </c>
      <c r="H4411" s="311" t="s">
        <v>85</v>
      </c>
    </row>
    <row r="4412" spans="2:8">
      <c r="B4412" s="293">
        <v>39181</v>
      </c>
      <c r="C4412" s="311" t="s">
        <v>5541</v>
      </c>
      <c r="D4412" s="311" t="s">
        <v>3488</v>
      </c>
      <c r="E4412" s="311" t="s">
        <v>5281</v>
      </c>
      <c r="F4412" s="311" t="s">
        <v>3774</v>
      </c>
      <c r="G4412" s="311">
        <v>3062931</v>
      </c>
      <c r="H4412" s="311" t="s">
        <v>85</v>
      </c>
    </row>
    <row r="4413" spans="2:8">
      <c r="B4413" s="293">
        <v>39177</v>
      </c>
      <c r="C4413" s="311" t="s">
        <v>3440</v>
      </c>
      <c r="D4413" s="311" t="s">
        <v>6130</v>
      </c>
      <c r="E4413" s="311" t="s">
        <v>6061</v>
      </c>
      <c r="F4413" s="311" t="s">
        <v>3698</v>
      </c>
      <c r="G4413" s="311">
        <v>10347732</v>
      </c>
      <c r="H4413" s="311" t="s">
        <v>85</v>
      </c>
    </row>
    <row r="4414" spans="2:8">
      <c r="B4414" s="293">
        <v>39176</v>
      </c>
      <c r="C4414" s="311" t="s">
        <v>3765</v>
      </c>
      <c r="D4414" s="311" t="s">
        <v>5332</v>
      </c>
      <c r="E4414" s="311" t="s">
        <v>3483</v>
      </c>
      <c r="F4414" s="311" t="s">
        <v>5518</v>
      </c>
      <c r="G4414" s="311">
        <v>14369323</v>
      </c>
      <c r="H4414" s="311" t="s">
        <v>85</v>
      </c>
    </row>
    <row r="4415" spans="2:8">
      <c r="B4415" s="293">
        <v>39175</v>
      </c>
      <c r="C4415" s="311" t="s">
        <v>3845</v>
      </c>
      <c r="D4415" s="311" t="s">
        <v>6070</v>
      </c>
      <c r="E4415" s="311" t="s">
        <v>3516</v>
      </c>
      <c r="F4415" s="311" t="s">
        <v>3483</v>
      </c>
      <c r="G4415" s="311">
        <v>6196394</v>
      </c>
      <c r="H4415" s="311" t="s">
        <v>85</v>
      </c>
    </row>
    <row r="4416" spans="2:8">
      <c r="B4416" s="293">
        <v>39174</v>
      </c>
      <c r="C4416" s="311" t="s">
        <v>3663</v>
      </c>
      <c r="D4416" s="311" t="s">
        <v>5864</v>
      </c>
      <c r="E4416" s="311" t="s">
        <v>6920</v>
      </c>
      <c r="F4416" s="311" t="s">
        <v>3516</v>
      </c>
      <c r="G4416" s="311">
        <v>1575160</v>
      </c>
      <c r="H4416" s="311" t="s">
        <v>85</v>
      </c>
    </row>
    <row r="4417" spans="2:8">
      <c r="B4417" s="293">
        <v>39171</v>
      </c>
      <c r="C4417" s="311" t="s">
        <v>6921</v>
      </c>
      <c r="D4417" s="311" t="s">
        <v>6922</v>
      </c>
      <c r="E4417" s="311" t="s">
        <v>3645</v>
      </c>
      <c r="F4417" s="311" t="s">
        <v>6923</v>
      </c>
      <c r="G4417" s="311">
        <v>4391740</v>
      </c>
      <c r="H4417" s="311" t="s">
        <v>85</v>
      </c>
    </row>
    <row r="4418" spans="2:8">
      <c r="B4418" s="293">
        <v>39170</v>
      </c>
      <c r="C4418" s="311" t="s">
        <v>6924</v>
      </c>
      <c r="D4418" s="311" t="s">
        <v>5469</v>
      </c>
      <c r="E4418" s="311" t="s">
        <v>6925</v>
      </c>
      <c r="F4418" s="311" t="s">
        <v>6926</v>
      </c>
      <c r="G4418" s="311">
        <v>4104795</v>
      </c>
      <c r="H4418" s="311" t="s">
        <v>85</v>
      </c>
    </row>
    <row r="4419" spans="2:8">
      <c r="B4419" s="293">
        <v>39169</v>
      </c>
      <c r="C4419" s="311" t="s">
        <v>6927</v>
      </c>
      <c r="D4419" s="311" t="s">
        <v>6928</v>
      </c>
      <c r="E4419" s="311" t="s">
        <v>5884</v>
      </c>
      <c r="F4419" s="311" t="s">
        <v>6929</v>
      </c>
      <c r="G4419" s="311">
        <v>1684297</v>
      </c>
      <c r="H4419" s="311" t="s">
        <v>85</v>
      </c>
    </row>
    <row r="4420" spans="2:8">
      <c r="B4420" s="293">
        <v>39167</v>
      </c>
      <c r="C4420" s="311" t="s">
        <v>3645</v>
      </c>
      <c r="D4420" s="311" t="s">
        <v>3628</v>
      </c>
      <c r="E4420" s="311" t="s">
        <v>6930</v>
      </c>
      <c r="F4420" s="311" t="s">
        <v>6931</v>
      </c>
      <c r="G4420" s="311">
        <v>863608</v>
      </c>
      <c r="H4420" s="311" t="s">
        <v>85</v>
      </c>
    </row>
    <row r="4421" spans="2:8">
      <c r="B4421" s="293">
        <v>39164</v>
      </c>
      <c r="C4421" s="311" t="s">
        <v>6931</v>
      </c>
      <c r="D4421" s="311" t="s">
        <v>5469</v>
      </c>
      <c r="E4421" s="311" t="s">
        <v>6932</v>
      </c>
      <c r="F4421" s="311" t="s">
        <v>3645</v>
      </c>
      <c r="G4421" s="311">
        <v>1661925</v>
      </c>
      <c r="H4421" s="311" t="s">
        <v>85</v>
      </c>
    </row>
    <row r="4422" spans="2:8">
      <c r="B4422" s="293">
        <v>39163</v>
      </c>
      <c r="C4422" s="311" t="s">
        <v>6933</v>
      </c>
      <c r="D4422" s="311" t="s">
        <v>3631</v>
      </c>
      <c r="E4422" s="311" t="s">
        <v>6934</v>
      </c>
      <c r="F4422" s="311" t="s">
        <v>6935</v>
      </c>
      <c r="G4422" s="311">
        <v>2317094</v>
      </c>
      <c r="H4422" s="311" t="s">
        <v>85</v>
      </c>
    </row>
    <row r="4423" spans="2:8">
      <c r="B4423" s="293">
        <v>39162</v>
      </c>
      <c r="C4423" s="311" t="s">
        <v>5486</v>
      </c>
      <c r="D4423" s="311" t="s">
        <v>6936</v>
      </c>
      <c r="E4423" s="311" t="s">
        <v>6657</v>
      </c>
      <c r="F4423" s="311" t="s">
        <v>6937</v>
      </c>
      <c r="G4423" s="311">
        <v>1299568</v>
      </c>
      <c r="H4423" s="311" t="s">
        <v>85</v>
      </c>
    </row>
    <row r="4424" spans="2:8">
      <c r="B4424" s="293">
        <v>39161</v>
      </c>
      <c r="C4424" s="311" t="s">
        <v>5873</v>
      </c>
      <c r="D4424" s="311" t="s">
        <v>3500</v>
      </c>
      <c r="E4424" s="311" t="s">
        <v>6930</v>
      </c>
      <c r="F4424" s="311" t="s">
        <v>6938</v>
      </c>
      <c r="G4424" s="311">
        <v>1690312</v>
      </c>
      <c r="H4424" s="311" t="s">
        <v>85</v>
      </c>
    </row>
    <row r="4425" spans="2:8">
      <c r="B4425" s="293">
        <v>39160</v>
      </c>
      <c r="C4425" s="311" t="s">
        <v>3801</v>
      </c>
      <c r="D4425" s="311" t="s">
        <v>3645</v>
      </c>
      <c r="E4425" s="311" t="s">
        <v>6939</v>
      </c>
      <c r="F4425" s="311" t="s">
        <v>5481</v>
      </c>
      <c r="G4425" s="311">
        <v>1733470</v>
      </c>
      <c r="H4425" s="311" t="s">
        <v>85</v>
      </c>
    </row>
    <row r="4426" spans="2:8">
      <c r="B4426" s="293">
        <v>39157</v>
      </c>
      <c r="C4426" s="311" t="s">
        <v>5904</v>
      </c>
      <c r="D4426" s="311" t="s">
        <v>6940</v>
      </c>
      <c r="E4426" s="311" t="s">
        <v>6941</v>
      </c>
      <c r="F4426" s="311" t="s">
        <v>5884</v>
      </c>
      <c r="G4426" s="311">
        <v>1251063</v>
      </c>
      <c r="H4426" s="311" t="s">
        <v>85</v>
      </c>
    </row>
    <row r="4427" spans="2:8">
      <c r="B4427" s="293">
        <v>39156</v>
      </c>
      <c r="C4427" s="311" t="s">
        <v>3510</v>
      </c>
      <c r="D4427" s="311" t="s">
        <v>6925</v>
      </c>
      <c r="E4427" s="311" t="s">
        <v>6942</v>
      </c>
      <c r="F4427" s="311" t="s">
        <v>5849</v>
      </c>
      <c r="G4427" s="311">
        <v>1246398</v>
      </c>
      <c r="H4427" s="311" t="s">
        <v>85</v>
      </c>
    </row>
    <row r="4428" spans="2:8">
      <c r="B4428" s="293">
        <v>39155</v>
      </c>
      <c r="C4428" s="311" t="s">
        <v>6943</v>
      </c>
      <c r="D4428" s="311" t="s">
        <v>5904</v>
      </c>
      <c r="E4428" s="311" t="s">
        <v>6943</v>
      </c>
      <c r="F4428" s="311" t="s">
        <v>5847</v>
      </c>
      <c r="G4428" s="311">
        <v>3164718</v>
      </c>
      <c r="H4428" s="311" t="s">
        <v>85</v>
      </c>
    </row>
    <row r="4429" spans="2:8">
      <c r="B4429" s="293">
        <v>39154</v>
      </c>
      <c r="C4429" s="311" t="s">
        <v>6944</v>
      </c>
      <c r="D4429" s="311" t="s">
        <v>6938</v>
      </c>
      <c r="E4429" s="311" t="s">
        <v>5901</v>
      </c>
      <c r="F4429" s="311" t="s">
        <v>6945</v>
      </c>
      <c r="G4429" s="311">
        <v>1360179</v>
      </c>
      <c r="H4429" s="311" t="s">
        <v>85</v>
      </c>
    </row>
    <row r="4430" spans="2:8">
      <c r="B4430" s="293">
        <v>39153</v>
      </c>
      <c r="C4430" s="311" t="s">
        <v>6946</v>
      </c>
      <c r="D4430" s="311" t="s">
        <v>6929</v>
      </c>
      <c r="E4430" s="311" t="s">
        <v>6947</v>
      </c>
      <c r="F4430" s="311" t="s">
        <v>5484</v>
      </c>
      <c r="G4430" s="311">
        <v>3003142</v>
      </c>
      <c r="H4430" s="311" t="s">
        <v>85</v>
      </c>
    </row>
    <row r="4431" spans="2:8">
      <c r="B4431" s="293">
        <v>39150</v>
      </c>
      <c r="C4431" s="311" t="s">
        <v>6948</v>
      </c>
      <c r="D4431" s="311" t="s">
        <v>6940</v>
      </c>
      <c r="E4431" s="311" t="s">
        <v>3809</v>
      </c>
      <c r="F4431" s="311" t="s">
        <v>3512</v>
      </c>
      <c r="G4431" s="311">
        <v>4781274</v>
      </c>
      <c r="H4431" s="311" t="s">
        <v>85</v>
      </c>
    </row>
    <row r="4432" spans="2:8">
      <c r="B4432" s="293">
        <v>39149</v>
      </c>
      <c r="C4432" s="311" t="s">
        <v>6949</v>
      </c>
      <c r="D4432" s="311" t="s">
        <v>6950</v>
      </c>
      <c r="E4432" s="311" t="s">
        <v>6949</v>
      </c>
      <c r="F4432" s="311" t="s">
        <v>6951</v>
      </c>
      <c r="G4432" s="311">
        <v>1407399</v>
      </c>
      <c r="H4432" s="311" t="s">
        <v>85</v>
      </c>
    </row>
    <row r="4433" spans="2:8">
      <c r="B4433" s="293">
        <v>39148</v>
      </c>
      <c r="C4433" s="311" t="s">
        <v>6952</v>
      </c>
      <c r="D4433" s="311" t="s">
        <v>6953</v>
      </c>
      <c r="E4433" s="311" t="s">
        <v>6954</v>
      </c>
      <c r="F4433" s="311" t="s">
        <v>6955</v>
      </c>
      <c r="G4433" s="311">
        <v>4205208</v>
      </c>
      <c r="H4433" s="311" t="s">
        <v>85</v>
      </c>
    </row>
    <row r="4434" spans="2:8">
      <c r="B4434" s="293">
        <v>39147</v>
      </c>
      <c r="C4434" s="311" t="s">
        <v>6948</v>
      </c>
      <c r="D4434" s="311" t="s">
        <v>6956</v>
      </c>
      <c r="E4434" s="311" t="s">
        <v>3837</v>
      </c>
      <c r="F4434" s="311" t="s">
        <v>6957</v>
      </c>
      <c r="G4434" s="311">
        <v>9109291</v>
      </c>
      <c r="H4434" s="311" t="s">
        <v>85</v>
      </c>
    </row>
    <row r="4435" spans="2:8">
      <c r="B4435" s="293">
        <v>39146</v>
      </c>
      <c r="C4435" s="311" t="s">
        <v>6958</v>
      </c>
      <c r="D4435" s="311" t="s">
        <v>3510</v>
      </c>
      <c r="E4435" s="311" t="s">
        <v>6959</v>
      </c>
      <c r="F4435" s="311" t="s">
        <v>6960</v>
      </c>
      <c r="G4435" s="311">
        <v>12283047</v>
      </c>
      <c r="H4435" s="311" t="s">
        <v>85</v>
      </c>
    </row>
    <row r="4436" spans="2:8">
      <c r="B4436" s="293">
        <v>39143</v>
      </c>
      <c r="C4436" s="311" t="s">
        <v>6944</v>
      </c>
      <c r="D4436" s="311" t="s">
        <v>3790</v>
      </c>
      <c r="E4436" s="311" t="s">
        <v>6944</v>
      </c>
      <c r="F4436" s="311" t="s">
        <v>5875</v>
      </c>
      <c r="G4436" s="311">
        <v>5038977</v>
      </c>
      <c r="H4436" s="311" t="s">
        <v>85</v>
      </c>
    </row>
    <row r="4437" spans="2:8">
      <c r="B4437" s="293">
        <v>39142</v>
      </c>
      <c r="C4437" s="311" t="s">
        <v>5904</v>
      </c>
      <c r="D4437" s="311" t="s">
        <v>3790</v>
      </c>
      <c r="E4437" s="311" t="s">
        <v>3834</v>
      </c>
      <c r="F4437" s="311" t="s">
        <v>6961</v>
      </c>
      <c r="G4437" s="311">
        <v>2840900</v>
      </c>
      <c r="H4437" s="311" t="s">
        <v>85</v>
      </c>
    </row>
    <row r="4438" spans="2:8">
      <c r="B4438" s="293">
        <v>39141</v>
      </c>
      <c r="C4438" s="311" t="s">
        <v>6962</v>
      </c>
      <c r="D4438" s="311" t="s">
        <v>6932</v>
      </c>
      <c r="E4438" s="311" t="s">
        <v>5500</v>
      </c>
      <c r="F4438" s="311" t="s">
        <v>5904</v>
      </c>
      <c r="G4438" s="311">
        <v>8717343</v>
      </c>
      <c r="H4438" s="311" t="s">
        <v>85</v>
      </c>
    </row>
    <row r="4439" spans="2:8">
      <c r="B4439" s="293">
        <v>39140</v>
      </c>
      <c r="C4439" s="311" t="s">
        <v>5861</v>
      </c>
      <c r="D4439" s="311" t="s">
        <v>6963</v>
      </c>
      <c r="E4439" s="311" t="s">
        <v>6052</v>
      </c>
      <c r="F4439" s="311" t="s">
        <v>6657</v>
      </c>
      <c r="G4439" s="311">
        <v>1693423</v>
      </c>
      <c r="H4439" s="311" t="s">
        <v>85</v>
      </c>
    </row>
    <row r="4440" spans="2:8">
      <c r="B4440" s="293">
        <v>39139</v>
      </c>
      <c r="C4440" s="311" t="s">
        <v>3511</v>
      </c>
      <c r="D4440" s="311" t="s">
        <v>3640</v>
      </c>
      <c r="E4440" s="311" t="s">
        <v>6940</v>
      </c>
      <c r="F4440" s="311" t="s">
        <v>6964</v>
      </c>
      <c r="G4440" s="311">
        <v>2432424</v>
      </c>
      <c r="H4440" s="311" t="s">
        <v>85</v>
      </c>
    </row>
    <row r="4441" spans="2:8">
      <c r="B4441" s="293">
        <v>39136</v>
      </c>
      <c r="C4441" s="311" t="s">
        <v>5861</v>
      </c>
      <c r="D4441" s="311" t="s">
        <v>6965</v>
      </c>
      <c r="E4441" s="311" t="s">
        <v>6946</v>
      </c>
      <c r="F4441" s="311" t="s">
        <v>6966</v>
      </c>
      <c r="G4441" s="311">
        <v>4489256</v>
      </c>
      <c r="H4441" s="311" t="s">
        <v>85</v>
      </c>
    </row>
    <row r="4442" spans="2:8">
      <c r="B4442" s="293">
        <v>39135</v>
      </c>
      <c r="C4442" s="311" t="s">
        <v>6925</v>
      </c>
      <c r="D4442" s="311" t="s">
        <v>5856</v>
      </c>
      <c r="E4442" s="311" t="s">
        <v>5875</v>
      </c>
      <c r="F4442" s="311" t="s">
        <v>6967</v>
      </c>
      <c r="G4442" s="311">
        <v>5826511</v>
      </c>
      <c r="H4442" s="311" t="s">
        <v>85</v>
      </c>
    </row>
    <row r="4443" spans="2:8">
      <c r="B4443" s="293">
        <v>39134</v>
      </c>
      <c r="C4443" s="311" t="s">
        <v>3790</v>
      </c>
      <c r="D4443" s="311" t="s">
        <v>5481</v>
      </c>
      <c r="E4443" s="311" t="s">
        <v>6968</v>
      </c>
      <c r="F4443" s="311" t="s">
        <v>6967</v>
      </c>
      <c r="G4443" s="311">
        <v>3009903</v>
      </c>
      <c r="H4443" s="311" t="s">
        <v>85</v>
      </c>
    </row>
    <row r="4444" spans="2:8">
      <c r="B4444" s="293">
        <v>39133</v>
      </c>
      <c r="C4444" s="311" t="s">
        <v>6918</v>
      </c>
      <c r="D4444" s="311" t="s">
        <v>3794</v>
      </c>
      <c r="E4444" s="311" t="s">
        <v>5849</v>
      </c>
      <c r="F4444" s="311" t="s">
        <v>6961</v>
      </c>
      <c r="G4444" s="311">
        <v>2263321</v>
      </c>
      <c r="H4444" s="311" t="s">
        <v>85</v>
      </c>
    </row>
    <row r="4445" spans="2:8">
      <c r="B4445" s="293">
        <v>39132</v>
      </c>
      <c r="C4445" s="311" t="s">
        <v>6927</v>
      </c>
      <c r="D4445" s="311" t="s">
        <v>6969</v>
      </c>
      <c r="E4445" s="311" t="s">
        <v>6925</v>
      </c>
      <c r="F4445" s="311" t="s">
        <v>6970</v>
      </c>
      <c r="G4445" s="311">
        <v>1739238</v>
      </c>
      <c r="H4445" s="311" t="s">
        <v>85</v>
      </c>
    </row>
    <row r="4446" spans="2:8">
      <c r="B4446" s="293">
        <v>39128</v>
      </c>
      <c r="C4446" s="311" t="s">
        <v>3645</v>
      </c>
      <c r="D4446" s="311" t="s">
        <v>5308</v>
      </c>
      <c r="E4446" s="311" t="s">
        <v>6971</v>
      </c>
      <c r="F4446" s="311" t="s">
        <v>6964</v>
      </c>
      <c r="G4446" s="311">
        <v>5761849</v>
      </c>
      <c r="H4446" s="311" t="s">
        <v>85</v>
      </c>
    </row>
    <row r="4447" spans="2:8">
      <c r="B4447" s="293">
        <v>39127</v>
      </c>
      <c r="C4447" s="311" t="s">
        <v>6972</v>
      </c>
      <c r="D4447" s="311" t="s">
        <v>3498</v>
      </c>
      <c r="E4447" s="311" t="s">
        <v>6940</v>
      </c>
      <c r="F4447" s="311" t="s">
        <v>6973</v>
      </c>
      <c r="G4447" s="311">
        <v>2681266</v>
      </c>
      <c r="H4447" s="311" t="s">
        <v>85</v>
      </c>
    </row>
    <row r="4448" spans="2:8">
      <c r="B4448" s="293">
        <v>39126</v>
      </c>
      <c r="C4448" s="311" t="s">
        <v>6963</v>
      </c>
      <c r="D4448" s="311" t="s">
        <v>5859</v>
      </c>
      <c r="E4448" s="311" t="s">
        <v>6967</v>
      </c>
      <c r="F4448" s="311" t="s">
        <v>3631</v>
      </c>
      <c r="G4448" s="311">
        <v>4249249</v>
      </c>
      <c r="H4448" s="311" t="s">
        <v>85</v>
      </c>
    </row>
    <row r="4449" spans="2:8">
      <c r="B4449" s="293">
        <v>39125</v>
      </c>
      <c r="C4449" s="311" t="s">
        <v>6926</v>
      </c>
      <c r="D4449" s="311" t="s">
        <v>5952</v>
      </c>
      <c r="E4449" s="311" t="s">
        <v>6974</v>
      </c>
      <c r="F4449" s="311" t="s">
        <v>6963</v>
      </c>
      <c r="G4449" s="311">
        <v>7068037</v>
      </c>
      <c r="H4449" s="311" t="s">
        <v>85</v>
      </c>
    </row>
    <row r="4450" spans="2:8">
      <c r="B4450" s="293">
        <v>39122</v>
      </c>
      <c r="C4450" s="311" t="s">
        <v>5485</v>
      </c>
      <c r="D4450" s="311" t="s">
        <v>5469</v>
      </c>
      <c r="E4450" s="311" t="s">
        <v>5485</v>
      </c>
      <c r="F4450" s="311" t="s">
        <v>5471</v>
      </c>
      <c r="G4450" s="311">
        <v>6127588</v>
      </c>
      <c r="H4450" s="311" t="s">
        <v>85</v>
      </c>
    </row>
    <row r="4451" spans="2:8">
      <c r="B4451" s="293">
        <v>39121</v>
      </c>
      <c r="C4451" s="311" t="s">
        <v>6975</v>
      </c>
      <c r="D4451" s="311" t="s">
        <v>3498</v>
      </c>
      <c r="E4451" s="311" t="s">
        <v>3838</v>
      </c>
      <c r="F4451" s="311" t="s">
        <v>6976</v>
      </c>
      <c r="G4451" s="311">
        <v>4827750</v>
      </c>
      <c r="H4451" s="311" t="s">
        <v>85</v>
      </c>
    </row>
    <row r="4452" spans="2:8">
      <c r="B4452" s="293">
        <v>39120</v>
      </c>
      <c r="C4452" s="311" t="s">
        <v>6925</v>
      </c>
      <c r="D4452" s="311" t="s">
        <v>6965</v>
      </c>
      <c r="E4452" s="311" t="s">
        <v>6977</v>
      </c>
      <c r="F4452" s="311" t="s">
        <v>6938</v>
      </c>
      <c r="G4452" s="311">
        <v>3665612</v>
      </c>
      <c r="H4452" s="311" t="s">
        <v>85</v>
      </c>
    </row>
    <row r="4453" spans="2:8">
      <c r="B4453" s="293">
        <v>39119</v>
      </c>
      <c r="C4453" s="311" t="s">
        <v>3790</v>
      </c>
      <c r="D4453" s="311" t="s">
        <v>6978</v>
      </c>
      <c r="E4453" s="311" t="s">
        <v>6971</v>
      </c>
      <c r="F4453" s="311" t="s">
        <v>6979</v>
      </c>
      <c r="G4453" s="311">
        <v>2503892</v>
      </c>
      <c r="H4453" s="311" t="s">
        <v>85</v>
      </c>
    </row>
    <row r="4454" spans="2:8">
      <c r="B4454" s="293">
        <v>39118</v>
      </c>
      <c r="C4454" s="311" t="s">
        <v>6927</v>
      </c>
      <c r="D4454" s="311" t="s">
        <v>6928</v>
      </c>
      <c r="E4454" s="311" t="s">
        <v>5871</v>
      </c>
      <c r="F4454" s="311" t="s">
        <v>6979</v>
      </c>
      <c r="G4454" s="311">
        <v>2520321</v>
      </c>
      <c r="H4454" s="311" t="s">
        <v>85</v>
      </c>
    </row>
    <row r="4455" spans="2:8">
      <c r="B4455" s="310">
        <v>39115</v>
      </c>
      <c r="C4455" s="312" t="s">
        <v>6980</v>
      </c>
      <c r="D4455" s="312" t="s">
        <v>6980</v>
      </c>
      <c r="E4455" s="312" t="s">
        <v>6981</v>
      </c>
      <c r="F4455" s="312" t="s">
        <v>3790</v>
      </c>
      <c r="G4455" s="312">
        <v>4054911</v>
      </c>
      <c r="H4455" s="312" t="s">
        <v>6982</v>
      </c>
    </row>
    <row r="4456" spans="2:8">
      <c r="B4456" s="293">
        <v>39114</v>
      </c>
      <c r="C4456" s="311" t="s">
        <v>6983</v>
      </c>
      <c r="D4456" s="311" t="s">
        <v>3637</v>
      </c>
      <c r="E4456" s="311" t="s">
        <v>5926</v>
      </c>
      <c r="F4456" s="311" t="s">
        <v>6934</v>
      </c>
      <c r="G4456" s="311">
        <v>3229677</v>
      </c>
      <c r="H4456" s="311" t="s">
        <v>85</v>
      </c>
    </row>
    <row r="4457" spans="2:8">
      <c r="B4457" s="293">
        <v>39113</v>
      </c>
      <c r="C4457" s="311" t="s">
        <v>6984</v>
      </c>
      <c r="D4457" s="311" t="s">
        <v>6931</v>
      </c>
      <c r="E4457" s="311" t="s">
        <v>5903</v>
      </c>
      <c r="F4457" s="311" t="s">
        <v>6985</v>
      </c>
      <c r="G4457" s="311">
        <v>6737354</v>
      </c>
      <c r="H4457" s="311" t="s">
        <v>85</v>
      </c>
    </row>
    <row r="4458" spans="2:8">
      <c r="B4458" s="293">
        <v>39111</v>
      </c>
      <c r="C4458" s="311" t="s">
        <v>6986</v>
      </c>
      <c r="D4458" s="311" t="s">
        <v>6987</v>
      </c>
      <c r="E4458" s="311" t="s">
        <v>6986</v>
      </c>
      <c r="F4458" s="311" t="s">
        <v>5485</v>
      </c>
      <c r="G4458" s="311">
        <v>6425100</v>
      </c>
      <c r="H4458" s="311" t="s">
        <v>85</v>
      </c>
    </row>
    <row r="4459" spans="2:8">
      <c r="B4459" s="293">
        <v>39107</v>
      </c>
      <c r="C4459" s="311" t="s">
        <v>6988</v>
      </c>
      <c r="D4459" s="311" t="s">
        <v>6989</v>
      </c>
      <c r="E4459" s="311" t="s">
        <v>6988</v>
      </c>
      <c r="F4459" s="311" t="s">
        <v>6990</v>
      </c>
      <c r="G4459" s="311">
        <v>3810324</v>
      </c>
      <c r="H4459" s="311" t="s">
        <v>85</v>
      </c>
    </row>
    <row r="4460" spans="2:8">
      <c r="B4460" s="293">
        <v>39106</v>
      </c>
      <c r="C4460" s="311" t="s">
        <v>6991</v>
      </c>
      <c r="D4460" s="311" t="s">
        <v>6986</v>
      </c>
      <c r="E4460" s="311" t="s">
        <v>6992</v>
      </c>
      <c r="F4460" s="311" t="s">
        <v>6988</v>
      </c>
      <c r="G4460" s="311">
        <v>1200184</v>
      </c>
      <c r="H4460" s="311" t="s">
        <v>85</v>
      </c>
    </row>
    <row r="4461" spans="2:8">
      <c r="B4461" s="293">
        <v>39105</v>
      </c>
      <c r="C4461" s="311" t="s">
        <v>6993</v>
      </c>
      <c r="D4461" s="311" t="s">
        <v>6994</v>
      </c>
      <c r="E4461" s="311" t="s">
        <v>6995</v>
      </c>
      <c r="F4461" s="311" t="s">
        <v>6996</v>
      </c>
      <c r="G4461" s="311">
        <v>2769939</v>
      </c>
      <c r="H4461" s="311" t="s">
        <v>85</v>
      </c>
    </row>
    <row r="4462" spans="2:8">
      <c r="B4462" s="293">
        <v>39104</v>
      </c>
      <c r="C4462" s="311" t="s">
        <v>6997</v>
      </c>
      <c r="D4462" s="311" t="s">
        <v>3795</v>
      </c>
      <c r="E4462" s="311" t="s">
        <v>6998</v>
      </c>
      <c r="F4462" s="311" t="s">
        <v>6999</v>
      </c>
      <c r="G4462" s="311">
        <v>1347774</v>
      </c>
      <c r="H4462" s="311" t="s">
        <v>85</v>
      </c>
    </row>
    <row r="4463" spans="2:8">
      <c r="B4463" s="293">
        <v>39101</v>
      </c>
      <c r="C4463" s="311" t="s">
        <v>7000</v>
      </c>
      <c r="D4463" s="311" t="s">
        <v>7001</v>
      </c>
      <c r="E4463" s="311" t="s">
        <v>7002</v>
      </c>
      <c r="F4463" s="311" t="s">
        <v>7003</v>
      </c>
      <c r="G4463" s="311">
        <v>2896689</v>
      </c>
      <c r="H4463" s="311" t="s">
        <v>85</v>
      </c>
    </row>
    <row r="4464" spans="2:8">
      <c r="B4464" s="293">
        <v>39100</v>
      </c>
      <c r="C4464" s="311" t="s">
        <v>6650</v>
      </c>
      <c r="D4464" s="311" t="s">
        <v>5825</v>
      </c>
      <c r="E4464" s="311" t="s">
        <v>6999</v>
      </c>
      <c r="F4464" s="311" t="s">
        <v>7004</v>
      </c>
      <c r="G4464" s="311">
        <v>3376575</v>
      </c>
      <c r="H4464" s="311" t="s">
        <v>85</v>
      </c>
    </row>
    <row r="4465" spans="2:8">
      <c r="B4465" s="293">
        <v>39099</v>
      </c>
      <c r="C4465" s="311" t="s">
        <v>6993</v>
      </c>
      <c r="D4465" s="311" t="s">
        <v>7001</v>
      </c>
      <c r="E4465" s="311" t="s">
        <v>7005</v>
      </c>
      <c r="F4465" s="311" t="s">
        <v>5900</v>
      </c>
      <c r="G4465" s="311">
        <v>1686514</v>
      </c>
      <c r="H4465" s="311" t="s">
        <v>85</v>
      </c>
    </row>
    <row r="4466" spans="2:8">
      <c r="B4466" s="293">
        <v>39098</v>
      </c>
      <c r="C4466" s="311" t="s">
        <v>7006</v>
      </c>
      <c r="D4466" s="311" t="s">
        <v>7007</v>
      </c>
      <c r="E4466" s="311" t="s">
        <v>6990</v>
      </c>
      <c r="F4466" s="311" t="s">
        <v>7008</v>
      </c>
      <c r="G4466" s="311">
        <v>933949</v>
      </c>
      <c r="H4466" s="311" t="s">
        <v>85</v>
      </c>
    </row>
    <row r="4467" spans="2:8">
      <c r="B4467" s="293">
        <v>39097</v>
      </c>
      <c r="C4467" s="311" t="s">
        <v>3834</v>
      </c>
      <c r="D4467" s="311" t="s">
        <v>7009</v>
      </c>
      <c r="E4467" s="311" t="s">
        <v>6993</v>
      </c>
      <c r="F4467" s="311" t="s">
        <v>6999</v>
      </c>
      <c r="G4467" s="311">
        <v>1594345</v>
      </c>
      <c r="H4467" s="311" t="s">
        <v>85</v>
      </c>
    </row>
    <row r="4468" spans="2:8">
      <c r="B4468" s="293">
        <v>39094</v>
      </c>
      <c r="C4468" s="311" t="s">
        <v>6993</v>
      </c>
      <c r="D4468" s="311" t="s">
        <v>5480</v>
      </c>
      <c r="E4468" s="311" t="s">
        <v>6993</v>
      </c>
      <c r="F4468" s="311" t="s">
        <v>3807</v>
      </c>
      <c r="G4468" s="311">
        <v>3077984</v>
      </c>
      <c r="H4468" s="311" t="s">
        <v>85</v>
      </c>
    </row>
    <row r="4469" spans="2:8">
      <c r="B4469" s="293">
        <v>39093</v>
      </c>
      <c r="C4469" s="311" t="s">
        <v>3839</v>
      </c>
      <c r="D4469" s="311" t="s">
        <v>3804</v>
      </c>
      <c r="E4469" s="311" t="s">
        <v>7010</v>
      </c>
      <c r="F4469" s="311" t="s">
        <v>7005</v>
      </c>
      <c r="G4469" s="311">
        <v>4361550</v>
      </c>
      <c r="H4469" s="311" t="s">
        <v>85</v>
      </c>
    </row>
    <row r="4470" spans="2:8">
      <c r="B4470" s="293">
        <v>39092</v>
      </c>
      <c r="C4470" s="311" t="s">
        <v>6992</v>
      </c>
      <c r="D4470" s="311" t="s">
        <v>6992</v>
      </c>
      <c r="E4470" s="311" t="s">
        <v>7011</v>
      </c>
      <c r="F4470" s="311" t="s">
        <v>7012</v>
      </c>
      <c r="G4470" s="311">
        <v>7558984</v>
      </c>
      <c r="H4470" s="311" t="s">
        <v>85</v>
      </c>
    </row>
    <row r="4471" spans="2:8">
      <c r="B4471" s="293">
        <v>39091</v>
      </c>
      <c r="C4471" s="311" t="s">
        <v>7013</v>
      </c>
      <c r="D4471" s="311" t="s">
        <v>7003</v>
      </c>
      <c r="E4471" s="311" t="s">
        <v>7014</v>
      </c>
      <c r="F4471" s="311" t="s">
        <v>3826</v>
      </c>
      <c r="G4471" s="311">
        <v>2351222</v>
      </c>
      <c r="H4471" s="311" t="s">
        <v>85</v>
      </c>
    </row>
    <row r="4472" spans="2:8">
      <c r="B4472" s="293">
        <v>39090</v>
      </c>
      <c r="C4472" s="311" t="s">
        <v>7015</v>
      </c>
      <c r="D4472" s="311" t="s">
        <v>3803</v>
      </c>
      <c r="E4472" s="311" t="s">
        <v>7016</v>
      </c>
      <c r="F4472" s="311" t="s">
        <v>7015</v>
      </c>
      <c r="G4472" s="311">
        <v>3840715</v>
      </c>
      <c r="H4472" s="311" t="s">
        <v>85</v>
      </c>
    </row>
    <row r="4473" spans="2:8">
      <c r="B4473" s="293">
        <v>39087</v>
      </c>
      <c r="C4473" s="311" t="s">
        <v>6991</v>
      </c>
      <c r="D4473" s="311" t="s">
        <v>7017</v>
      </c>
      <c r="E4473" s="311" t="s">
        <v>7018</v>
      </c>
      <c r="F4473" s="311" t="s">
        <v>6993</v>
      </c>
      <c r="G4473" s="311">
        <v>2376704</v>
      </c>
      <c r="H4473" s="311" t="s">
        <v>85</v>
      </c>
    </row>
    <row r="4474" spans="2:8">
      <c r="B4474" s="293">
        <v>39086</v>
      </c>
      <c r="C4474" s="311" t="s">
        <v>5900</v>
      </c>
      <c r="D4474" s="311" t="s">
        <v>7009</v>
      </c>
      <c r="E4474" s="311" t="s">
        <v>7019</v>
      </c>
      <c r="F4474" s="311" t="s">
        <v>7020</v>
      </c>
      <c r="G4474" s="311">
        <v>2566714</v>
      </c>
      <c r="H4474" s="311" t="s">
        <v>85</v>
      </c>
    </row>
    <row r="4475" spans="2:8">
      <c r="B4475" s="293">
        <v>39085</v>
      </c>
      <c r="C4475" s="311" t="s">
        <v>6997</v>
      </c>
      <c r="D4475" s="311" t="s">
        <v>7021</v>
      </c>
      <c r="E4475" s="311" t="s">
        <v>7006</v>
      </c>
      <c r="F4475" s="311" t="s">
        <v>5830</v>
      </c>
      <c r="G4475" s="311">
        <v>2988818</v>
      </c>
      <c r="H4475" s="311" t="s">
        <v>85</v>
      </c>
    </row>
    <row r="4476" spans="2:8">
      <c r="B4476" s="293">
        <v>39084</v>
      </c>
      <c r="C4476" s="311" t="s">
        <v>5910</v>
      </c>
      <c r="D4476" s="311" t="s">
        <v>3804</v>
      </c>
      <c r="E4476" s="311" t="s">
        <v>6991</v>
      </c>
      <c r="F4476" s="311" t="s">
        <v>6993</v>
      </c>
      <c r="G4476" s="311">
        <v>1838380</v>
      </c>
      <c r="H4476" s="311" t="s">
        <v>85</v>
      </c>
    </row>
    <row r="4477" spans="2:8">
      <c r="B4477" s="293">
        <v>39080</v>
      </c>
      <c r="C4477" s="311" t="s">
        <v>7013</v>
      </c>
      <c r="D4477" s="311" t="s">
        <v>3803</v>
      </c>
      <c r="E4477" s="311" t="s">
        <v>7022</v>
      </c>
      <c r="F4477" s="311" t="s">
        <v>3809</v>
      </c>
      <c r="G4477" s="311">
        <v>3033627</v>
      </c>
      <c r="H4477" s="311" t="s">
        <v>85</v>
      </c>
    </row>
    <row r="4478" spans="2:8">
      <c r="B4478" s="293">
        <v>39079</v>
      </c>
      <c r="C4478" s="311" t="s">
        <v>7002</v>
      </c>
      <c r="D4478" s="311" t="s">
        <v>3836</v>
      </c>
      <c r="E4478" s="311" t="s">
        <v>7023</v>
      </c>
      <c r="F4478" s="311" t="s">
        <v>7024</v>
      </c>
      <c r="G4478" s="311">
        <v>6746402</v>
      </c>
      <c r="H4478" s="311" t="s">
        <v>85</v>
      </c>
    </row>
    <row r="4479" spans="2:8">
      <c r="B4479" s="293">
        <v>39078</v>
      </c>
      <c r="C4479" s="311" t="s">
        <v>7003</v>
      </c>
      <c r="D4479" s="311" t="s">
        <v>6997</v>
      </c>
      <c r="E4479" s="311" t="s">
        <v>7025</v>
      </c>
      <c r="F4479" s="311" t="s">
        <v>7002</v>
      </c>
      <c r="G4479" s="311">
        <v>3494397</v>
      </c>
      <c r="H4479" s="311" t="s">
        <v>85</v>
      </c>
    </row>
    <row r="4480" spans="2:8">
      <c r="B4480" s="293">
        <v>39077</v>
      </c>
      <c r="C4480" s="311" t="s">
        <v>7026</v>
      </c>
      <c r="D4480" s="311" t="s">
        <v>6990</v>
      </c>
      <c r="E4480" s="311" t="s">
        <v>7027</v>
      </c>
      <c r="F4480" s="311" t="s">
        <v>7028</v>
      </c>
      <c r="G4480" s="311">
        <v>4266988</v>
      </c>
      <c r="H4480" s="311" t="s">
        <v>85</v>
      </c>
    </row>
    <row r="4481" spans="2:8">
      <c r="B4481" s="293">
        <v>39073</v>
      </c>
      <c r="C4481" s="311" t="s">
        <v>7027</v>
      </c>
      <c r="D4481" s="311" t="s">
        <v>7029</v>
      </c>
      <c r="E4481" s="311" t="s">
        <v>7030</v>
      </c>
      <c r="F4481" s="311" t="s">
        <v>6954</v>
      </c>
      <c r="G4481" s="311">
        <v>3054805</v>
      </c>
      <c r="H4481" s="311" t="s">
        <v>85</v>
      </c>
    </row>
    <row r="4482" spans="2:8">
      <c r="B4482" s="293">
        <v>39072</v>
      </c>
      <c r="C4482" s="311" t="s">
        <v>7031</v>
      </c>
      <c r="D4482" s="311" t="s">
        <v>7014</v>
      </c>
      <c r="E4482" s="311" t="s">
        <v>7011</v>
      </c>
      <c r="F4482" s="311" t="s">
        <v>3837</v>
      </c>
      <c r="G4482" s="311">
        <v>3881798</v>
      </c>
      <c r="H4482" s="311" t="s">
        <v>85</v>
      </c>
    </row>
    <row r="4483" spans="2:8">
      <c r="B4483" s="293">
        <v>39071</v>
      </c>
      <c r="C4483" s="311" t="s">
        <v>7032</v>
      </c>
      <c r="D4483" s="311" t="s">
        <v>7015</v>
      </c>
      <c r="E4483" s="311" t="s">
        <v>7010</v>
      </c>
      <c r="F4483" s="311" t="s">
        <v>7033</v>
      </c>
      <c r="G4483" s="311">
        <v>5367121</v>
      </c>
      <c r="H4483" s="311" t="s">
        <v>85</v>
      </c>
    </row>
    <row r="4484" spans="2:8">
      <c r="B4484" s="293">
        <v>39070</v>
      </c>
      <c r="C4484" s="311" t="s">
        <v>7034</v>
      </c>
      <c r="D4484" s="311" t="s">
        <v>7035</v>
      </c>
      <c r="E4484" s="311" t="s">
        <v>7012</v>
      </c>
      <c r="F4484" s="311" t="s">
        <v>7027</v>
      </c>
      <c r="G4484" s="311">
        <v>12627855</v>
      </c>
      <c r="H4484" s="311" t="s">
        <v>85</v>
      </c>
    </row>
    <row r="4485" spans="2:8">
      <c r="B4485" s="293">
        <v>39069</v>
      </c>
      <c r="C4485" s="311" t="s">
        <v>7036</v>
      </c>
      <c r="D4485" s="311" t="s">
        <v>6967</v>
      </c>
      <c r="E4485" s="311" t="s">
        <v>6994</v>
      </c>
      <c r="F4485" s="311" t="s">
        <v>5903</v>
      </c>
      <c r="G4485" s="311">
        <v>9779215</v>
      </c>
      <c r="H4485" s="311" t="s">
        <v>85</v>
      </c>
    </row>
    <row r="4486" spans="2:8">
      <c r="B4486" s="293">
        <v>39066</v>
      </c>
      <c r="C4486" s="311" t="s">
        <v>6978</v>
      </c>
      <c r="D4486" s="311" t="s">
        <v>6671</v>
      </c>
      <c r="E4486" s="311" t="s">
        <v>7037</v>
      </c>
      <c r="F4486" s="311" t="s">
        <v>6971</v>
      </c>
      <c r="G4486" s="311">
        <v>5548656</v>
      </c>
      <c r="H4486" s="311" t="s">
        <v>85</v>
      </c>
    </row>
    <row r="4487" spans="2:8">
      <c r="B4487" s="293">
        <v>39065</v>
      </c>
      <c r="C4487" s="311" t="s">
        <v>7038</v>
      </c>
      <c r="D4487" s="311" t="s">
        <v>5487</v>
      </c>
      <c r="E4487" s="311" t="s">
        <v>7034</v>
      </c>
      <c r="F4487" s="311" t="s">
        <v>6938</v>
      </c>
      <c r="G4487" s="311">
        <v>5863959</v>
      </c>
      <c r="H4487" s="311" t="s">
        <v>85</v>
      </c>
    </row>
    <row r="4488" spans="2:8">
      <c r="B4488" s="293">
        <v>39064</v>
      </c>
      <c r="C4488" s="311" t="s">
        <v>7002</v>
      </c>
      <c r="D4488" s="311" t="s">
        <v>5926</v>
      </c>
      <c r="E4488" s="311" t="s">
        <v>7039</v>
      </c>
      <c r="F4488" s="311" t="s">
        <v>7040</v>
      </c>
      <c r="G4488" s="311">
        <v>6551013</v>
      </c>
      <c r="H4488" s="311" t="s">
        <v>85</v>
      </c>
    </row>
    <row r="4489" spans="2:8">
      <c r="B4489" s="293">
        <v>39063</v>
      </c>
      <c r="C4489" s="311" t="s">
        <v>6656</v>
      </c>
      <c r="D4489" s="311" t="s">
        <v>3808</v>
      </c>
      <c r="E4489" s="311" t="s">
        <v>7041</v>
      </c>
      <c r="F4489" s="311" t="s">
        <v>6988</v>
      </c>
      <c r="G4489" s="311">
        <v>7984363</v>
      </c>
      <c r="H4489" s="311" t="s">
        <v>85</v>
      </c>
    </row>
    <row r="4490" spans="2:8">
      <c r="B4490" s="293">
        <v>39062</v>
      </c>
      <c r="C4490" s="311" t="s">
        <v>5960</v>
      </c>
      <c r="D4490" s="311" t="s">
        <v>5960</v>
      </c>
      <c r="E4490" s="311" t="s">
        <v>3817</v>
      </c>
      <c r="F4490" s="311" t="s">
        <v>5884</v>
      </c>
      <c r="G4490" s="311">
        <v>7730827</v>
      </c>
      <c r="H4490" s="311" t="s">
        <v>85</v>
      </c>
    </row>
    <row r="4491" spans="2:8">
      <c r="B4491" s="293">
        <v>39059</v>
      </c>
      <c r="C4491" s="311" t="s">
        <v>3621</v>
      </c>
      <c r="D4491" s="311" t="s">
        <v>3843</v>
      </c>
      <c r="E4491" s="311" t="s">
        <v>7042</v>
      </c>
      <c r="F4491" s="311" t="s">
        <v>6905</v>
      </c>
      <c r="G4491" s="311">
        <v>6881316</v>
      </c>
      <c r="H4491" s="311" t="s">
        <v>85</v>
      </c>
    </row>
    <row r="4492" spans="2:8">
      <c r="B4492" s="293">
        <v>39058</v>
      </c>
      <c r="C4492" s="311" t="s">
        <v>7043</v>
      </c>
      <c r="D4492" s="311" t="s">
        <v>5450</v>
      </c>
      <c r="E4492" s="311" t="s">
        <v>7044</v>
      </c>
      <c r="F4492" s="311" t="s">
        <v>6662</v>
      </c>
      <c r="G4492" s="311">
        <v>3386560</v>
      </c>
      <c r="H4492" s="311" t="s">
        <v>85</v>
      </c>
    </row>
    <row r="4493" spans="2:8">
      <c r="B4493" s="293">
        <v>39057</v>
      </c>
      <c r="C4493" s="311" t="s">
        <v>5956</v>
      </c>
      <c r="D4493" s="311" t="s">
        <v>3662</v>
      </c>
      <c r="E4493" s="311" t="s">
        <v>7045</v>
      </c>
      <c r="F4493" s="311" t="s">
        <v>7046</v>
      </c>
      <c r="G4493" s="311">
        <v>2466795</v>
      </c>
      <c r="H4493" s="311" t="s">
        <v>85</v>
      </c>
    </row>
    <row r="4494" spans="2:8">
      <c r="B4494" s="293">
        <v>39056</v>
      </c>
      <c r="C4494" s="311" t="s">
        <v>6905</v>
      </c>
      <c r="D4494" s="311" t="s">
        <v>3848</v>
      </c>
      <c r="E4494" s="311" t="s">
        <v>3541</v>
      </c>
      <c r="F4494" s="311" t="s">
        <v>7043</v>
      </c>
      <c r="G4494" s="311">
        <v>2613294</v>
      </c>
      <c r="H4494" s="311" t="s">
        <v>85</v>
      </c>
    </row>
    <row r="4495" spans="2:8">
      <c r="B4495" s="293">
        <v>39055</v>
      </c>
      <c r="C4495" s="311" t="s">
        <v>3541</v>
      </c>
      <c r="D4495" s="311" t="s">
        <v>6905</v>
      </c>
      <c r="E4495" s="311" t="s">
        <v>5860</v>
      </c>
      <c r="F4495" s="311" t="s">
        <v>7047</v>
      </c>
      <c r="G4495" s="311">
        <v>4346781</v>
      </c>
      <c r="H4495" s="311" t="s">
        <v>85</v>
      </c>
    </row>
    <row r="4496" spans="2:8">
      <c r="B4496" s="293">
        <v>39052</v>
      </c>
      <c r="C4496" s="311" t="s">
        <v>3541</v>
      </c>
      <c r="D4496" s="311" t="s">
        <v>3517</v>
      </c>
      <c r="E4496" s="311" t="s">
        <v>7048</v>
      </c>
      <c r="F4496" s="311" t="s">
        <v>3503</v>
      </c>
      <c r="G4496" s="311">
        <v>2928896</v>
      </c>
      <c r="H4496" s="311" t="s">
        <v>85</v>
      </c>
    </row>
    <row r="4497" spans="2:8">
      <c r="B4497" s="293">
        <v>39051</v>
      </c>
      <c r="C4497" s="311" t="s">
        <v>3541</v>
      </c>
      <c r="D4497" s="311" t="s">
        <v>6905</v>
      </c>
      <c r="E4497" s="311" t="s">
        <v>5873</v>
      </c>
      <c r="F4497" s="311" t="s">
        <v>5490</v>
      </c>
      <c r="G4497" s="311">
        <v>6459727</v>
      </c>
      <c r="H4497" s="311" t="s">
        <v>85</v>
      </c>
    </row>
    <row r="4498" spans="2:8">
      <c r="B4498" s="293">
        <v>39050</v>
      </c>
      <c r="C4498" s="311" t="s">
        <v>5488</v>
      </c>
      <c r="D4498" s="311" t="s">
        <v>7049</v>
      </c>
      <c r="E4498" s="311" t="s">
        <v>6045</v>
      </c>
      <c r="F4498" s="311" t="s">
        <v>5491</v>
      </c>
      <c r="G4498" s="311">
        <v>5642754</v>
      </c>
      <c r="H4498" s="311" t="s">
        <v>85</v>
      </c>
    </row>
    <row r="4499" spans="2:8">
      <c r="B4499" s="293">
        <v>39049</v>
      </c>
      <c r="C4499" s="311" t="s">
        <v>7050</v>
      </c>
      <c r="D4499" s="311" t="s">
        <v>5295</v>
      </c>
      <c r="E4499" s="311" t="s">
        <v>3504</v>
      </c>
      <c r="F4499" s="311" t="s">
        <v>3517</v>
      </c>
      <c r="G4499" s="311">
        <v>14612824</v>
      </c>
      <c r="H4499" s="311" t="s">
        <v>85</v>
      </c>
    </row>
    <row r="4500" spans="2:8">
      <c r="B4500" s="293">
        <v>39048</v>
      </c>
      <c r="C4500" s="311" t="s">
        <v>3626</v>
      </c>
      <c r="D4500" s="311" t="s">
        <v>5507</v>
      </c>
      <c r="E4500" s="311" t="s">
        <v>3626</v>
      </c>
      <c r="F4500" s="311" t="s">
        <v>7051</v>
      </c>
      <c r="G4500" s="311">
        <v>10085607</v>
      </c>
      <c r="H4500" s="311" t="s">
        <v>85</v>
      </c>
    </row>
    <row r="4501" spans="2:8">
      <c r="B4501" s="293">
        <v>39045</v>
      </c>
      <c r="C4501" s="311" t="s">
        <v>3839</v>
      </c>
      <c r="D4501" s="311" t="s">
        <v>5488</v>
      </c>
      <c r="E4501" s="311" t="s">
        <v>3839</v>
      </c>
      <c r="F4501" s="311" t="s">
        <v>7052</v>
      </c>
      <c r="G4501" s="311">
        <v>10121325</v>
      </c>
      <c r="H4501" s="311" t="s">
        <v>85</v>
      </c>
    </row>
    <row r="4502" spans="2:8">
      <c r="B4502" s="293">
        <v>39044</v>
      </c>
      <c r="C4502" s="311" t="s">
        <v>7034</v>
      </c>
      <c r="D4502" s="311" t="s">
        <v>7053</v>
      </c>
      <c r="E4502" s="311" t="s">
        <v>5900</v>
      </c>
      <c r="F4502" s="311" t="s">
        <v>6944</v>
      </c>
      <c r="G4502" s="311">
        <v>4463433</v>
      </c>
      <c r="H4502" s="311" t="s">
        <v>85</v>
      </c>
    </row>
    <row r="4503" spans="2:8">
      <c r="B4503" s="293">
        <v>39043</v>
      </c>
      <c r="C4503" s="311" t="s">
        <v>6994</v>
      </c>
      <c r="D4503" s="311" t="s">
        <v>5903</v>
      </c>
      <c r="E4503" s="311" t="s">
        <v>6993</v>
      </c>
      <c r="F4503" s="311" t="s">
        <v>3798</v>
      </c>
      <c r="G4503" s="311">
        <v>3018224</v>
      </c>
      <c r="H4503" s="311" t="s">
        <v>85</v>
      </c>
    </row>
    <row r="4504" spans="2:8">
      <c r="B4504" s="293">
        <v>39042</v>
      </c>
      <c r="C4504" s="311" t="s">
        <v>6993</v>
      </c>
      <c r="D4504" s="311" t="s">
        <v>7054</v>
      </c>
      <c r="E4504" s="311" t="s">
        <v>6991</v>
      </c>
      <c r="F4504" s="311" t="s">
        <v>7055</v>
      </c>
      <c r="G4504" s="311">
        <v>3205471</v>
      </c>
      <c r="H4504" s="311" t="s">
        <v>85</v>
      </c>
    </row>
    <row r="4505" spans="2:8">
      <c r="B4505" s="293">
        <v>39041</v>
      </c>
      <c r="C4505" s="311" t="s">
        <v>6997</v>
      </c>
      <c r="D4505" s="311" t="s">
        <v>3817</v>
      </c>
      <c r="E4505" s="311" t="s">
        <v>7056</v>
      </c>
      <c r="F4505" s="311" t="s">
        <v>7018</v>
      </c>
      <c r="G4505" s="311">
        <v>6787129</v>
      </c>
      <c r="H4505" s="311" t="s">
        <v>85</v>
      </c>
    </row>
    <row r="4506" spans="2:8">
      <c r="B4506" s="293">
        <v>39038</v>
      </c>
      <c r="C4506" s="311" t="s">
        <v>7002</v>
      </c>
      <c r="D4506" s="311" t="s">
        <v>6920</v>
      </c>
      <c r="E4506" s="311" t="s">
        <v>5917</v>
      </c>
      <c r="F4506" s="311" t="s">
        <v>6989</v>
      </c>
      <c r="G4506" s="311">
        <v>12078684</v>
      </c>
      <c r="H4506" s="311" t="s">
        <v>85</v>
      </c>
    </row>
    <row r="4507" spans="2:8">
      <c r="B4507" s="293">
        <v>39037</v>
      </c>
      <c r="C4507" s="311" t="s">
        <v>7027</v>
      </c>
      <c r="D4507" s="311" t="s">
        <v>3797</v>
      </c>
      <c r="E4507" s="311" t="s">
        <v>7057</v>
      </c>
      <c r="F4507" s="311" t="s">
        <v>3811</v>
      </c>
      <c r="G4507" s="311">
        <v>3431583</v>
      </c>
      <c r="H4507" s="311" t="s">
        <v>85</v>
      </c>
    </row>
    <row r="4508" spans="2:8">
      <c r="B4508" s="293">
        <v>39036</v>
      </c>
      <c r="C4508" s="311" t="s">
        <v>3826</v>
      </c>
      <c r="D4508" s="311" t="s">
        <v>6990</v>
      </c>
      <c r="E4508" s="311" t="s">
        <v>7058</v>
      </c>
      <c r="F4508" s="311" t="s">
        <v>7059</v>
      </c>
      <c r="G4508" s="311">
        <v>2618001</v>
      </c>
      <c r="H4508" s="311" t="s">
        <v>85</v>
      </c>
    </row>
    <row r="4509" spans="2:8">
      <c r="B4509" s="293">
        <v>39035</v>
      </c>
      <c r="C4509" s="311" t="s">
        <v>6997</v>
      </c>
      <c r="D4509" s="311" t="s">
        <v>3795</v>
      </c>
      <c r="E4509" s="311" t="s">
        <v>7060</v>
      </c>
      <c r="F4509" s="311" t="s">
        <v>3826</v>
      </c>
      <c r="G4509" s="311">
        <v>4474582</v>
      </c>
      <c r="H4509" s="311" t="s">
        <v>85</v>
      </c>
    </row>
    <row r="4510" spans="2:8">
      <c r="B4510" s="293">
        <v>39034</v>
      </c>
      <c r="C4510" s="311" t="s">
        <v>7061</v>
      </c>
      <c r="D4510" s="311" t="s">
        <v>5844</v>
      </c>
      <c r="E4510" s="311" t="s">
        <v>7062</v>
      </c>
      <c r="F4510" s="311" t="s">
        <v>3836</v>
      </c>
      <c r="G4510" s="311">
        <v>8726870</v>
      </c>
      <c r="H4510" s="311" t="s">
        <v>85</v>
      </c>
    </row>
    <row r="4511" spans="2:8">
      <c r="B4511" s="293">
        <v>39031</v>
      </c>
      <c r="C4511" s="311" t="s">
        <v>7063</v>
      </c>
      <c r="D4511" s="311" t="s">
        <v>7064</v>
      </c>
      <c r="E4511" s="311" t="s">
        <v>7065</v>
      </c>
      <c r="F4511" s="311" t="s">
        <v>7066</v>
      </c>
      <c r="G4511" s="311">
        <v>1203237</v>
      </c>
      <c r="H4511" s="311" t="s">
        <v>85</v>
      </c>
    </row>
    <row r="4512" spans="2:8">
      <c r="B4512" s="293">
        <v>39030</v>
      </c>
      <c r="C4512" s="311" t="s">
        <v>7067</v>
      </c>
      <c r="D4512" s="311" t="s">
        <v>7068</v>
      </c>
      <c r="E4512" s="311" t="s">
        <v>7069</v>
      </c>
      <c r="F4512" s="311" t="s">
        <v>7070</v>
      </c>
      <c r="G4512" s="311">
        <v>2417749</v>
      </c>
      <c r="H4512" s="311" t="s">
        <v>85</v>
      </c>
    </row>
    <row r="4513" spans="2:8">
      <c r="B4513" s="293">
        <v>39029</v>
      </c>
      <c r="C4513" s="311" t="s">
        <v>7071</v>
      </c>
      <c r="D4513" s="311" t="s">
        <v>7039</v>
      </c>
      <c r="E4513" s="311" t="s">
        <v>3827</v>
      </c>
      <c r="F4513" s="311" t="s">
        <v>7072</v>
      </c>
      <c r="G4513" s="311">
        <v>1185566</v>
      </c>
      <c r="H4513" s="311" t="s">
        <v>85</v>
      </c>
    </row>
    <row r="4514" spans="2:8">
      <c r="B4514" s="293">
        <v>39028</v>
      </c>
      <c r="C4514" s="311" t="s">
        <v>7073</v>
      </c>
      <c r="D4514" s="311" t="s">
        <v>7074</v>
      </c>
      <c r="E4514" s="311" t="s">
        <v>7061</v>
      </c>
      <c r="F4514" s="311" t="s">
        <v>7071</v>
      </c>
      <c r="G4514" s="311">
        <v>1105332</v>
      </c>
      <c r="H4514" s="311" t="s">
        <v>85</v>
      </c>
    </row>
    <row r="4515" spans="2:8">
      <c r="B4515" s="293">
        <v>39027</v>
      </c>
      <c r="C4515" s="311" t="s">
        <v>7075</v>
      </c>
      <c r="D4515" s="311" t="s">
        <v>7060</v>
      </c>
      <c r="E4515" s="311" t="s">
        <v>7076</v>
      </c>
      <c r="F4515" s="311" t="s">
        <v>7056</v>
      </c>
      <c r="G4515" s="311">
        <v>3044740</v>
      </c>
      <c r="H4515" s="311" t="s">
        <v>85</v>
      </c>
    </row>
    <row r="4516" spans="2:8">
      <c r="B4516" s="293">
        <v>39024</v>
      </c>
      <c r="C4516" s="311" t="s">
        <v>7061</v>
      </c>
      <c r="D4516" s="311" t="s">
        <v>7075</v>
      </c>
      <c r="E4516" s="311" t="s">
        <v>7077</v>
      </c>
      <c r="F4516" s="311" t="s">
        <v>7041</v>
      </c>
      <c r="G4516" s="311">
        <v>1373470</v>
      </c>
      <c r="H4516" s="311" t="s">
        <v>85</v>
      </c>
    </row>
    <row r="4517" spans="2:8">
      <c r="B4517" s="293">
        <v>39023</v>
      </c>
      <c r="C4517" s="311" t="s">
        <v>7068</v>
      </c>
      <c r="D4517" s="311" t="s">
        <v>7039</v>
      </c>
      <c r="E4517" s="311" t="s">
        <v>7078</v>
      </c>
      <c r="F4517" s="311" t="s">
        <v>7077</v>
      </c>
      <c r="G4517" s="311">
        <v>904171</v>
      </c>
      <c r="H4517" s="311" t="s">
        <v>85</v>
      </c>
    </row>
    <row r="4518" spans="2:8">
      <c r="B4518" s="293">
        <v>39022</v>
      </c>
      <c r="C4518" s="311" t="s">
        <v>7068</v>
      </c>
      <c r="D4518" s="311" t="s">
        <v>7064</v>
      </c>
      <c r="E4518" s="311" t="s">
        <v>7079</v>
      </c>
      <c r="F4518" s="311" t="s">
        <v>7080</v>
      </c>
      <c r="G4518" s="311">
        <v>1425714</v>
      </c>
      <c r="H4518" s="311" t="s">
        <v>85</v>
      </c>
    </row>
    <row r="4519" spans="2:8">
      <c r="B4519" s="293">
        <v>39021</v>
      </c>
      <c r="C4519" s="311" t="s">
        <v>7081</v>
      </c>
      <c r="D4519" s="311" t="s">
        <v>7064</v>
      </c>
      <c r="E4519" s="311" t="s">
        <v>7082</v>
      </c>
      <c r="F4519" s="311" t="s">
        <v>7083</v>
      </c>
      <c r="G4519" s="311">
        <v>1440838</v>
      </c>
      <c r="H4519" s="311" t="s">
        <v>85</v>
      </c>
    </row>
    <row r="4520" spans="2:8">
      <c r="B4520" s="293">
        <v>39020</v>
      </c>
      <c r="C4520" s="311" t="s">
        <v>7084</v>
      </c>
      <c r="D4520" s="311" t="s">
        <v>7081</v>
      </c>
      <c r="E4520" s="311" t="s">
        <v>7085</v>
      </c>
      <c r="F4520" s="311" t="s">
        <v>7086</v>
      </c>
      <c r="G4520" s="311">
        <v>1254043</v>
      </c>
      <c r="H4520" s="311" t="s">
        <v>85</v>
      </c>
    </row>
    <row r="4521" spans="2:8">
      <c r="B4521" s="293">
        <v>39017</v>
      </c>
      <c r="C4521" s="311" t="s">
        <v>7087</v>
      </c>
      <c r="D4521" s="311" t="s">
        <v>7088</v>
      </c>
      <c r="E4521" s="311" t="s">
        <v>7087</v>
      </c>
      <c r="F4521" s="311" t="s">
        <v>7089</v>
      </c>
      <c r="G4521" s="311">
        <v>2179862</v>
      </c>
      <c r="H4521" s="311" t="s">
        <v>85</v>
      </c>
    </row>
    <row r="4522" spans="2:8">
      <c r="B4522" s="293">
        <v>39016</v>
      </c>
      <c r="C4522" s="311" t="s">
        <v>7090</v>
      </c>
      <c r="D4522" s="311" t="s">
        <v>7091</v>
      </c>
      <c r="E4522" s="311" t="s">
        <v>7092</v>
      </c>
      <c r="F4522" s="311" t="s">
        <v>7093</v>
      </c>
      <c r="G4522" s="311">
        <v>2678713</v>
      </c>
      <c r="H4522" s="311" t="s">
        <v>85</v>
      </c>
    </row>
    <row r="4523" spans="2:8">
      <c r="B4523" s="293">
        <v>39013</v>
      </c>
      <c r="C4523" s="311" t="s">
        <v>7087</v>
      </c>
      <c r="D4523" s="311" t="s">
        <v>7087</v>
      </c>
      <c r="E4523" s="311" t="s">
        <v>7094</v>
      </c>
      <c r="F4523" s="311" t="s">
        <v>7095</v>
      </c>
      <c r="G4523" s="311">
        <v>3043964</v>
      </c>
      <c r="H4523" s="311" t="s">
        <v>85</v>
      </c>
    </row>
    <row r="4524" spans="2:8">
      <c r="B4524" s="293">
        <v>39010</v>
      </c>
      <c r="C4524" s="311" t="s">
        <v>7096</v>
      </c>
      <c r="D4524" s="311" t="s">
        <v>7097</v>
      </c>
      <c r="E4524" s="311" t="s">
        <v>7098</v>
      </c>
      <c r="F4524" s="311" t="s">
        <v>7099</v>
      </c>
      <c r="G4524" s="311">
        <v>1217892</v>
      </c>
      <c r="H4524" s="311" t="s">
        <v>85</v>
      </c>
    </row>
    <row r="4525" spans="2:8">
      <c r="B4525" s="293">
        <v>39009</v>
      </c>
      <c r="C4525" s="311" t="s">
        <v>7100</v>
      </c>
      <c r="D4525" s="311" t="s">
        <v>7101</v>
      </c>
      <c r="E4525" s="311" t="s">
        <v>7102</v>
      </c>
      <c r="F4525" s="311" t="s">
        <v>7103</v>
      </c>
      <c r="G4525" s="311">
        <v>2786236</v>
      </c>
      <c r="H4525" s="311" t="s">
        <v>85</v>
      </c>
    </row>
    <row r="4526" spans="2:8">
      <c r="B4526" s="293">
        <v>39008</v>
      </c>
      <c r="C4526" s="311" t="s">
        <v>7104</v>
      </c>
      <c r="D4526" s="311" t="s">
        <v>7067</v>
      </c>
      <c r="E4526" s="311" t="s">
        <v>7105</v>
      </c>
      <c r="F4526" s="311" t="s">
        <v>7087</v>
      </c>
      <c r="G4526" s="311">
        <v>1520656</v>
      </c>
      <c r="H4526" s="311" t="s">
        <v>85</v>
      </c>
    </row>
    <row r="4527" spans="2:8">
      <c r="B4527" s="293">
        <v>39007</v>
      </c>
      <c r="C4527" s="311" t="s">
        <v>7106</v>
      </c>
      <c r="D4527" s="311" t="s">
        <v>7106</v>
      </c>
      <c r="E4527" s="311" t="s">
        <v>7100</v>
      </c>
      <c r="F4527" s="311" t="s">
        <v>7107</v>
      </c>
      <c r="G4527" s="311">
        <v>2046862</v>
      </c>
      <c r="H4527" s="311" t="s">
        <v>85</v>
      </c>
    </row>
    <row r="4528" spans="2:8">
      <c r="B4528" s="293">
        <v>39006</v>
      </c>
      <c r="C4528" s="311" t="s">
        <v>7062</v>
      </c>
      <c r="D4528" s="311" t="s">
        <v>7108</v>
      </c>
      <c r="E4528" s="311" t="s">
        <v>7062</v>
      </c>
      <c r="F4528" s="311" t="s">
        <v>7109</v>
      </c>
      <c r="G4528" s="311">
        <v>3632496</v>
      </c>
      <c r="H4528" s="311" t="s">
        <v>85</v>
      </c>
    </row>
    <row r="4529" spans="2:8">
      <c r="B4529" s="293">
        <v>39003</v>
      </c>
      <c r="C4529" s="311" t="s">
        <v>7110</v>
      </c>
      <c r="D4529" s="311" t="s">
        <v>7110</v>
      </c>
      <c r="E4529" s="311" t="s">
        <v>7111</v>
      </c>
      <c r="F4529" s="311" t="s">
        <v>7112</v>
      </c>
      <c r="G4529" s="311">
        <v>1518544</v>
      </c>
      <c r="H4529" s="311" t="s">
        <v>85</v>
      </c>
    </row>
    <row r="4530" spans="2:8">
      <c r="B4530" s="293">
        <v>39002</v>
      </c>
      <c r="C4530" s="311" t="s">
        <v>5498</v>
      </c>
      <c r="D4530" s="311" t="s">
        <v>6669</v>
      </c>
      <c r="E4530" s="311" t="s">
        <v>7113</v>
      </c>
      <c r="F4530" s="311" t="s">
        <v>7114</v>
      </c>
      <c r="G4530" s="311">
        <v>3336014</v>
      </c>
      <c r="H4530" s="311" t="s">
        <v>85</v>
      </c>
    </row>
    <row r="4531" spans="2:8">
      <c r="B4531" s="293">
        <v>39001</v>
      </c>
      <c r="C4531" s="311" t="s">
        <v>3839</v>
      </c>
      <c r="D4531" s="311" t="s">
        <v>3837</v>
      </c>
      <c r="E4531" s="311" t="s">
        <v>7115</v>
      </c>
      <c r="F4531" s="311" t="s">
        <v>7116</v>
      </c>
      <c r="G4531" s="311">
        <v>2971603</v>
      </c>
      <c r="H4531" s="311" t="s">
        <v>85</v>
      </c>
    </row>
    <row r="4532" spans="2:8">
      <c r="B4532" s="293">
        <v>39000</v>
      </c>
      <c r="C4532" s="311" t="s">
        <v>7112</v>
      </c>
      <c r="D4532" s="311" t="s">
        <v>6954</v>
      </c>
      <c r="E4532" s="311" t="s">
        <v>7068</v>
      </c>
      <c r="F4532" s="311" t="s">
        <v>7039</v>
      </c>
      <c r="G4532" s="311">
        <v>3750430</v>
      </c>
      <c r="H4532" s="311" t="s">
        <v>85</v>
      </c>
    </row>
    <row r="4533" spans="2:8">
      <c r="B4533" s="293">
        <v>38999</v>
      </c>
      <c r="C4533" s="311" t="s">
        <v>7061</v>
      </c>
      <c r="D4533" s="311" t="s">
        <v>7117</v>
      </c>
      <c r="E4533" s="311" t="s">
        <v>7118</v>
      </c>
      <c r="F4533" s="311" t="s">
        <v>7077</v>
      </c>
      <c r="G4533" s="311">
        <v>845697</v>
      </c>
      <c r="H4533" s="311" t="s">
        <v>85</v>
      </c>
    </row>
    <row r="4534" spans="2:8">
      <c r="B4534" s="293">
        <v>38996</v>
      </c>
      <c r="C4534" s="311" t="s">
        <v>5498</v>
      </c>
      <c r="D4534" s="311" t="s">
        <v>7119</v>
      </c>
      <c r="E4534" s="311" t="s">
        <v>7061</v>
      </c>
      <c r="F4534" s="311" t="s">
        <v>7076</v>
      </c>
      <c r="G4534" s="311">
        <v>793576</v>
      </c>
      <c r="H4534" s="311" t="s">
        <v>85</v>
      </c>
    </row>
    <row r="4535" spans="2:8">
      <c r="B4535" s="293">
        <v>38995</v>
      </c>
      <c r="C4535" s="311" t="s">
        <v>3839</v>
      </c>
      <c r="D4535" s="311" t="s">
        <v>3839</v>
      </c>
      <c r="E4535" s="311" t="s">
        <v>7061</v>
      </c>
      <c r="F4535" s="311" t="s">
        <v>7064</v>
      </c>
      <c r="G4535" s="311">
        <v>778800</v>
      </c>
      <c r="H4535" s="311" t="s">
        <v>85</v>
      </c>
    </row>
    <row r="4536" spans="2:8">
      <c r="B4536" s="293">
        <v>38994</v>
      </c>
      <c r="C4536" s="311" t="s">
        <v>7039</v>
      </c>
      <c r="D4536" s="311" t="s">
        <v>7120</v>
      </c>
      <c r="E4536" s="311" t="s">
        <v>7088</v>
      </c>
      <c r="F4536" s="311" t="s">
        <v>7121</v>
      </c>
      <c r="G4536" s="311">
        <v>3700234</v>
      </c>
      <c r="H4536" s="311" t="s">
        <v>85</v>
      </c>
    </row>
    <row r="4537" spans="2:8">
      <c r="B4537" s="293">
        <v>38993</v>
      </c>
      <c r="C4537" s="311" t="s">
        <v>7076</v>
      </c>
      <c r="D4537" s="311" t="s">
        <v>7122</v>
      </c>
      <c r="E4537" s="311" t="s">
        <v>7123</v>
      </c>
      <c r="F4537" s="311" t="s">
        <v>7058</v>
      </c>
      <c r="G4537" s="311">
        <v>2131020</v>
      </c>
      <c r="H4537" s="311" t="s">
        <v>85</v>
      </c>
    </row>
    <row r="4538" spans="2:8">
      <c r="B4538" s="293">
        <v>38989</v>
      </c>
      <c r="C4538" s="311" t="s">
        <v>7088</v>
      </c>
      <c r="D4538" s="311" t="s">
        <v>7076</v>
      </c>
      <c r="E4538" s="311" t="s">
        <v>7124</v>
      </c>
      <c r="F4538" s="311" t="s">
        <v>7112</v>
      </c>
      <c r="G4538" s="311">
        <v>3669409</v>
      </c>
      <c r="H4538" s="311" t="s">
        <v>85</v>
      </c>
    </row>
    <row r="4539" spans="2:8">
      <c r="B4539" s="293">
        <v>38988</v>
      </c>
      <c r="C4539" s="311" t="s">
        <v>7101</v>
      </c>
      <c r="D4539" s="311" t="s">
        <v>7104</v>
      </c>
      <c r="E4539" s="311" t="s">
        <v>7125</v>
      </c>
      <c r="F4539" s="311" t="s">
        <v>7097</v>
      </c>
      <c r="G4539" s="311">
        <v>2436400</v>
      </c>
      <c r="H4539" s="311" t="s">
        <v>85</v>
      </c>
    </row>
    <row r="4540" spans="2:8">
      <c r="B4540" s="293">
        <v>38987</v>
      </c>
      <c r="C4540" s="311" t="s">
        <v>7101</v>
      </c>
      <c r="D4540" s="311" t="s">
        <v>7088</v>
      </c>
      <c r="E4540" s="311" t="s">
        <v>7126</v>
      </c>
      <c r="F4540" s="311" t="s">
        <v>7127</v>
      </c>
      <c r="G4540" s="311">
        <v>2404515</v>
      </c>
      <c r="H4540" s="311" t="s">
        <v>85</v>
      </c>
    </row>
    <row r="4541" spans="2:8">
      <c r="B4541" s="293">
        <v>38986</v>
      </c>
      <c r="C4541" s="311" t="s">
        <v>7087</v>
      </c>
      <c r="D4541" s="311" t="s">
        <v>7128</v>
      </c>
      <c r="E4541" s="311" t="s">
        <v>7129</v>
      </c>
      <c r="F4541" s="311" t="s">
        <v>7091</v>
      </c>
      <c r="G4541" s="311">
        <v>1189738</v>
      </c>
      <c r="H4541" s="311" t="s">
        <v>85</v>
      </c>
    </row>
    <row r="4542" spans="2:8">
      <c r="B4542" s="293">
        <v>38985</v>
      </c>
      <c r="C4542" s="311" t="s">
        <v>7084</v>
      </c>
      <c r="D4542" s="311" t="s">
        <v>7130</v>
      </c>
      <c r="E4542" s="311" t="s">
        <v>7129</v>
      </c>
      <c r="F4542" s="311" t="s">
        <v>7131</v>
      </c>
      <c r="G4542" s="311">
        <v>1928763</v>
      </c>
      <c r="H4542" s="311" t="s">
        <v>85</v>
      </c>
    </row>
    <row r="4543" spans="2:8">
      <c r="B4543" s="293">
        <v>38982</v>
      </c>
      <c r="C4543" s="311" t="s">
        <v>7132</v>
      </c>
      <c r="D4543" s="311" t="s">
        <v>7061</v>
      </c>
      <c r="E4543" s="311" t="s">
        <v>7133</v>
      </c>
      <c r="F4543" s="311" t="s">
        <v>7084</v>
      </c>
      <c r="G4543" s="311">
        <v>1404356</v>
      </c>
      <c r="H4543" s="311" t="s">
        <v>85</v>
      </c>
    </row>
    <row r="4544" spans="2:8">
      <c r="B4544" s="293">
        <v>38981</v>
      </c>
      <c r="C4544" s="311" t="s">
        <v>7062</v>
      </c>
      <c r="D4544" s="311" t="s">
        <v>7117</v>
      </c>
      <c r="E4544" s="311" t="s">
        <v>7084</v>
      </c>
      <c r="F4544" s="311" t="s">
        <v>7132</v>
      </c>
      <c r="G4544" s="311">
        <v>2352752</v>
      </c>
      <c r="H4544" s="311" t="s">
        <v>85</v>
      </c>
    </row>
    <row r="4545" spans="2:8">
      <c r="B4545" s="293">
        <v>38980</v>
      </c>
      <c r="C4545" s="311" t="s">
        <v>7134</v>
      </c>
      <c r="D4545" s="311" t="s">
        <v>7112</v>
      </c>
      <c r="E4545" s="311" t="s">
        <v>7134</v>
      </c>
      <c r="F4545" s="311" t="s">
        <v>7135</v>
      </c>
      <c r="G4545" s="311">
        <v>3008708</v>
      </c>
      <c r="H4545" s="311" t="s">
        <v>85</v>
      </c>
    </row>
    <row r="4546" spans="2:8">
      <c r="B4546" s="293">
        <v>38979</v>
      </c>
      <c r="C4546" s="311" t="s">
        <v>7067</v>
      </c>
      <c r="D4546" s="311" t="s">
        <v>7109</v>
      </c>
      <c r="E4546" s="311" t="s">
        <v>7136</v>
      </c>
      <c r="F4546" s="311" t="s">
        <v>7127</v>
      </c>
      <c r="G4546" s="311">
        <v>4801804</v>
      </c>
      <c r="H4546" s="311" t="s">
        <v>85</v>
      </c>
    </row>
    <row r="4547" spans="2:8">
      <c r="B4547" s="293">
        <v>38978</v>
      </c>
      <c r="C4547" s="311" t="s">
        <v>7101</v>
      </c>
      <c r="D4547" s="311" t="s">
        <v>7079</v>
      </c>
      <c r="E4547" s="311" t="s">
        <v>7137</v>
      </c>
      <c r="F4547" s="311" t="s">
        <v>7138</v>
      </c>
      <c r="G4547" s="311">
        <v>2241086</v>
      </c>
      <c r="H4547" s="311" t="s">
        <v>85</v>
      </c>
    </row>
    <row r="4548" spans="2:8">
      <c r="B4548" s="293">
        <v>38975</v>
      </c>
      <c r="C4548" s="311" t="s">
        <v>7104</v>
      </c>
      <c r="D4548" s="311" t="s">
        <v>7088</v>
      </c>
      <c r="E4548" s="311" t="s">
        <v>7099</v>
      </c>
      <c r="F4548" s="311" t="s">
        <v>3827</v>
      </c>
      <c r="G4548" s="311">
        <v>1722342</v>
      </c>
      <c r="H4548" s="311" t="s">
        <v>85</v>
      </c>
    </row>
    <row r="4549" spans="2:8">
      <c r="B4549" s="293">
        <v>38974</v>
      </c>
      <c r="C4549" s="311" t="s">
        <v>7068</v>
      </c>
      <c r="D4549" s="311" t="s">
        <v>7139</v>
      </c>
      <c r="E4549" s="311" t="s">
        <v>7140</v>
      </c>
      <c r="F4549" s="311" t="s">
        <v>7141</v>
      </c>
      <c r="G4549" s="311">
        <v>4242552</v>
      </c>
      <c r="H4549" s="311" t="s">
        <v>85</v>
      </c>
    </row>
    <row r="4550" spans="2:8">
      <c r="B4550" s="293">
        <v>38973</v>
      </c>
      <c r="C4550" s="311" t="s">
        <v>7142</v>
      </c>
      <c r="D4550" s="311" t="s">
        <v>7076</v>
      </c>
      <c r="E4550" s="311" t="s">
        <v>7142</v>
      </c>
      <c r="F4550" s="311" t="s">
        <v>7089</v>
      </c>
      <c r="G4550" s="311">
        <v>4220953</v>
      </c>
      <c r="H4550" s="311" t="s">
        <v>85</v>
      </c>
    </row>
    <row r="4551" spans="2:8">
      <c r="B4551" s="293">
        <v>38972</v>
      </c>
      <c r="C4551" s="311" t="s">
        <v>7143</v>
      </c>
      <c r="D4551" s="311" t="s">
        <v>7142</v>
      </c>
      <c r="E4551" s="311" t="s">
        <v>7144</v>
      </c>
      <c r="F4551" s="311" t="s">
        <v>7145</v>
      </c>
      <c r="G4551" s="311">
        <v>1923673</v>
      </c>
      <c r="H4551" s="311" t="s">
        <v>85</v>
      </c>
    </row>
    <row r="4552" spans="2:8">
      <c r="B4552" s="293">
        <v>38971</v>
      </c>
      <c r="C4552" s="311" t="s">
        <v>7146</v>
      </c>
      <c r="D4552" s="311" t="s">
        <v>7147</v>
      </c>
      <c r="E4552" s="311" t="s">
        <v>7148</v>
      </c>
      <c r="F4552" s="311" t="s">
        <v>7149</v>
      </c>
      <c r="G4552" s="311">
        <v>1065033</v>
      </c>
      <c r="H4552" s="311" t="s">
        <v>85</v>
      </c>
    </row>
    <row r="4553" spans="2:8">
      <c r="B4553" s="293">
        <v>38968</v>
      </c>
      <c r="C4553" s="311" t="s">
        <v>7147</v>
      </c>
      <c r="D4553" s="311" t="s">
        <v>7150</v>
      </c>
      <c r="E4553" s="311" t="s">
        <v>7151</v>
      </c>
      <c r="F4553" s="311" t="s">
        <v>7094</v>
      </c>
      <c r="G4553" s="311">
        <v>914872</v>
      </c>
      <c r="H4553" s="311" t="s">
        <v>85</v>
      </c>
    </row>
    <row r="4554" spans="2:8">
      <c r="B4554" s="293">
        <v>38967</v>
      </c>
      <c r="C4554" s="311" t="s">
        <v>7125</v>
      </c>
      <c r="D4554" s="311" t="s">
        <v>7125</v>
      </c>
      <c r="E4554" s="311" t="s">
        <v>7152</v>
      </c>
      <c r="F4554" s="311" t="s">
        <v>7095</v>
      </c>
      <c r="G4554" s="311">
        <v>646882</v>
      </c>
      <c r="H4554" s="311" t="s">
        <v>85</v>
      </c>
    </row>
    <row r="4555" spans="2:8">
      <c r="B4555" s="293">
        <v>38966</v>
      </c>
      <c r="C4555" s="311" t="s">
        <v>7147</v>
      </c>
      <c r="D4555" s="311" t="s">
        <v>7127</v>
      </c>
      <c r="E4555" s="311" t="s">
        <v>7153</v>
      </c>
      <c r="F4555" s="311" t="s">
        <v>7154</v>
      </c>
      <c r="G4555" s="311">
        <v>801259</v>
      </c>
      <c r="H4555" s="311" t="s">
        <v>85</v>
      </c>
    </row>
    <row r="4556" spans="2:8">
      <c r="B4556" s="293">
        <v>38965</v>
      </c>
      <c r="C4556" s="311" t="s">
        <v>7087</v>
      </c>
      <c r="D4556" s="311" t="s">
        <v>7101</v>
      </c>
      <c r="E4556" s="311" t="s">
        <v>7153</v>
      </c>
      <c r="F4556" s="311" t="s">
        <v>7147</v>
      </c>
      <c r="G4556" s="311">
        <v>753802</v>
      </c>
      <c r="H4556" s="311" t="s">
        <v>85</v>
      </c>
    </row>
    <row r="4557" spans="2:8">
      <c r="B4557" s="293">
        <v>38964</v>
      </c>
      <c r="C4557" s="311" t="s">
        <v>7150</v>
      </c>
      <c r="D4557" s="311" t="s">
        <v>7141</v>
      </c>
      <c r="E4557" s="311" t="s">
        <v>7090</v>
      </c>
      <c r="F4557" s="311" t="s">
        <v>7155</v>
      </c>
      <c r="G4557" s="311">
        <v>2406307</v>
      </c>
      <c r="H4557" s="311" t="s">
        <v>85</v>
      </c>
    </row>
    <row r="4558" spans="2:8">
      <c r="B4558" s="293">
        <v>38961</v>
      </c>
      <c r="C4558" s="311" t="s">
        <v>7142</v>
      </c>
      <c r="D4558" s="311" t="s">
        <v>7156</v>
      </c>
      <c r="E4558" s="311" t="s">
        <v>7157</v>
      </c>
      <c r="F4558" s="311" t="s">
        <v>7158</v>
      </c>
      <c r="G4558" s="311">
        <v>1362846</v>
      </c>
      <c r="H4558" s="311" t="s">
        <v>85</v>
      </c>
    </row>
    <row r="4559" spans="2:8">
      <c r="B4559" s="293">
        <v>38960</v>
      </c>
      <c r="C4559" s="311" t="s">
        <v>7090</v>
      </c>
      <c r="D4559" s="311" t="s">
        <v>7140</v>
      </c>
      <c r="E4559" s="311" t="s">
        <v>7159</v>
      </c>
      <c r="F4559" s="311" t="s">
        <v>7160</v>
      </c>
      <c r="G4559" s="311">
        <v>1935409</v>
      </c>
      <c r="H4559" s="311" t="s">
        <v>85</v>
      </c>
    </row>
    <row r="4560" spans="2:8">
      <c r="B4560" s="310">
        <v>38959</v>
      </c>
      <c r="C4560" s="312" t="s">
        <v>7091</v>
      </c>
      <c r="D4560" s="312" t="s">
        <v>7091</v>
      </c>
      <c r="E4560" s="312" t="s">
        <v>7161</v>
      </c>
      <c r="F4560" s="312" t="s">
        <v>7102</v>
      </c>
      <c r="G4560" s="312">
        <v>1751530</v>
      </c>
      <c r="H4560" s="312" t="s">
        <v>6302</v>
      </c>
    </row>
    <row r="4561" spans="2:8">
      <c r="B4561" s="293">
        <v>38958</v>
      </c>
      <c r="C4561" s="311" t="s">
        <v>7162</v>
      </c>
      <c r="D4561" s="311" t="s">
        <v>7091</v>
      </c>
      <c r="E4561" s="311" t="s">
        <v>7163</v>
      </c>
      <c r="F4561" s="311" t="s">
        <v>7136</v>
      </c>
      <c r="G4561" s="311">
        <v>5747562</v>
      </c>
      <c r="H4561" s="311" t="s">
        <v>85</v>
      </c>
    </row>
    <row r="4562" spans="2:8">
      <c r="B4562" s="293">
        <v>38957</v>
      </c>
      <c r="C4562" s="311" t="s">
        <v>7164</v>
      </c>
      <c r="D4562" s="311" t="s">
        <v>7165</v>
      </c>
      <c r="E4562" s="311" t="s">
        <v>7163</v>
      </c>
      <c r="F4562" s="311" t="s">
        <v>7166</v>
      </c>
      <c r="G4562" s="311">
        <v>1260921</v>
      </c>
      <c r="H4562" s="311" t="s">
        <v>85</v>
      </c>
    </row>
    <row r="4563" spans="2:8">
      <c r="B4563" s="293">
        <v>38954</v>
      </c>
      <c r="C4563" s="311" t="s">
        <v>7129</v>
      </c>
      <c r="D4563" s="311" t="s">
        <v>7140</v>
      </c>
      <c r="E4563" s="311" t="s">
        <v>7167</v>
      </c>
      <c r="F4563" s="311" t="s">
        <v>7168</v>
      </c>
      <c r="G4563" s="311">
        <v>1800327</v>
      </c>
      <c r="H4563" s="311" t="s">
        <v>85</v>
      </c>
    </row>
    <row r="4564" spans="2:8">
      <c r="B4564" s="293">
        <v>38953</v>
      </c>
      <c r="C4564" s="311" t="s">
        <v>7169</v>
      </c>
      <c r="D4564" s="311" t="s">
        <v>7156</v>
      </c>
      <c r="E4564" s="311" t="s">
        <v>7170</v>
      </c>
      <c r="F4564" s="311" t="s">
        <v>7146</v>
      </c>
      <c r="G4564" s="311">
        <v>2821874</v>
      </c>
      <c r="H4564" s="311" t="s">
        <v>85</v>
      </c>
    </row>
    <row r="4565" spans="2:8">
      <c r="B4565" s="293">
        <v>38952</v>
      </c>
      <c r="C4565" s="311" t="s">
        <v>7171</v>
      </c>
      <c r="D4565" s="311" t="s">
        <v>7172</v>
      </c>
      <c r="E4565" s="311" t="s">
        <v>7173</v>
      </c>
      <c r="F4565" s="311" t="s">
        <v>7174</v>
      </c>
      <c r="G4565" s="311">
        <v>2297907</v>
      </c>
      <c r="H4565" s="311" t="s">
        <v>85</v>
      </c>
    </row>
    <row r="4566" spans="2:8">
      <c r="B4566" s="293">
        <v>38951</v>
      </c>
      <c r="C4566" s="311" t="s">
        <v>7163</v>
      </c>
      <c r="D4566" s="311" t="s">
        <v>7162</v>
      </c>
      <c r="E4566" s="311" t="s">
        <v>7175</v>
      </c>
      <c r="F4566" s="311" t="s">
        <v>7176</v>
      </c>
      <c r="G4566" s="311">
        <v>1544102</v>
      </c>
      <c r="H4566" s="311" t="s">
        <v>85</v>
      </c>
    </row>
    <row r="4567" spans="2:8">
      <c r="B4567" s="293">
        <v>38950</v>
      </c>
      <c r="C4567" s="311" t="s">
        <v>7177</v>
      </c>
      <c r="D4567" s="311" t="s">
        <v>7178</v>
      </c>
      <c r="E4567" s="311" t="s">
        <v>7179</v>
      </c>
      <c r="F4567" s="311" t="s">
        <v>7180</v>
      </c>
      <c r="G4567" s="311">
        <v>794491</v>
      </c>
      <c r="H4567" s="311" t="s">
        <v>85</v>
      </c>
    </row>
    <row r="4568" spans="2:8">
      <c r="B4568" s="293">
        <v>38947</v>
      </c>
      <c r="C4568" s="311" t="s">
        <v>7102</v>
      </c>
      <c r="D4568" s="311" t="s">
        <v>7181</v>
      </c>
      <c r="E4568" s="311" t="s">
        <v>7182</v>
      </c>
      <c r="F4568" s="311" t="s">
        <v>7162</v>
      </c>
      <c r="G4568" s="311">
        <v>1668228</v>
      </c>
      <c r="H4568" s="311" t="s">
        <v>85</v>
      </c>
    </row>
    <row r="4569" spans="2:8">
      <c r="B4569" s="293">
        <v>38946</v>
      </c>
      <c r="C4569" s="311" t="s">
        <v>7183</v>
      </c>
      <c r="D4569" s="311" t="s">
        <v>7184</v>
      </c>
      <c r="E4569" s="311" t="s">
        <v>7185</v>
      </c>
      <c r="F4569" s="311" t="s">
        <v>7186</v>
      </c>
      <c r="G4569" s="311">
        <v>1251219</v>
      </c>
      <c r="H4569" s="311" t="s">
        <v>85</v>
      </c>
    </row>
    <row r="4570" spans="2:8">
      <c r="B4570" s="293">
        <v>38945</v>
      </c>
      <c r="C4570" s="311" t="s">
        <v>7183</v>
      </c>
      <c r="D4570" s="311" t="s">
        <v>7099</v>
      </c>
      <c r="E4570" s="311" t="s">
        <v>3831</v>
      </c>
      <c r="F4570" s="311" t="s">
        <v>7187</v>
      </c>
      <c r="G4570" s="311">
        <v>1729690</v>
      </c>
      <c r="H4570" s="311" t="s">
        <v>85</v>
      </c>
    </row>
    <row r="4571" spans="2:8">
      <c r="B4571" s="293">
        <v>38943</v>
      </c>
      <c r="C4571" s="311" t="s">
        <v>7102</v>
      </c>
      <c r="D4571" s="311" t="s">
        <v>7095</v>
      </c>
      <c r="E4571" s="311" t="s">
        <v>7177</v>
      </c>
      <c r="F4571" s="311" t="s">
        <v>7188</v>
      </c>
      <c r="G4571" s="311">
        <v>1241454</v>
      </c>
      <c r="H4571" s="311" t="s">
        <v>85</v>
      </c>
    </row>
    <row r="4572" spans="2:8">
      <c r="B4572" s="293">
        <v>38940</v>
      </c>
      <c r="C4572" s="311" t="s">
        <v>7189</v>
      </c>
      <c r="D4572" s="311" t="s">
        <v>7162</v>
      </c>
      <c r="E4572" s="311" t="s">
        <v>7190</v>
      </c>
      <c r="F4572" s="311" t="s">
        <v>7185</v>
      </c>
      <c r="G4572" s="311">
        <v>2278143</v>
      </c>
      <c r="H4572" s="311" t="s">
        <v>85</v>
      </c>
    </row>
    <row r="4573" spans="2:8">
      <c r="B4573" s="293">
        <v>38939</v>
      </c>
      <c r="C4573" s="311" t="s">
        <v>7191</v>
      </c>
      <c r="D4573" s="311" t="s">
        <v>7192</v>
      </c>
      <c r="E4573" s="311" t="s">
        <v>7189</v>
      </c>
      <c r="F4573" s="311" t="s">
        <v>7193</v>
      </c>
      <c r="G4573" s="311">
        <v>1738552</v>
      </c>
      <c r="H4573" s="311" t="s">
        <v>85</v>
      </c>
    </row>
    <row r="4574" spans="2:8">
      <c r="B4574" s="293">
        <v>38938</v>
      </c>
      <c r="C4574" s="311" t="s">
        <v>7189</v>
      </c>
      <c r="D4574" s="311" t="s">
        <v>7175</v>
      </c>
      <c r="E4574" s="311" t="s">
        <v>7194</v>
      </c>
      <c r="F4574" s="311" t="s">
        <v>7191</v>
      </c>
      <c r="G4574" s="311">
        <v>1332547</v>
      </c>
      <c r="H4574" s="311" t="s">
        <v>85</v>
      </c>
    </row>
    <row r="4575" spans="2:8">
      <c r="B4575" s="293">
        <v>38937</v>
      </c>
      <c r="C4575" s="311" t="s">
        <v>7194</v>
      </c>
      <c r="D4575" s="311" t="s">
        <v>7195</v>
      </c>
      <c r="E4575" s="311" t="s">
        <v>7194</v>
      </c>
      <c r="F4575" s="311" t="s">
        <v>7143</v>
      </c>
      <c r="G4575" s="311">
        <v>794322</v>
      </c>
      <c r="H4575" s="311" t="s">
        <v>85</v>
      </c>
    </row>
    <row r="4576" spans="2:8">
      <c r="B4576" s="293">
        <v>38936</v>
      </c>
      <c r="C4576" s="311" t="s">
        <v>7190</v>
      </c>
      <c r="D4576" s="311" t="s">
        <v>7196</v>
      </c>
      <c r="E4576" s="311" t="s">
        <v>7197</v>
      </c>
      <c r="F4576" s="311" t="s">
        <v>7198</v>
      </c>
      <c r="G4576" s="311">
        <v>1186850</v>
      </c>
      <c r="H4576" s="311" t="s">
        <v>85</v>
      </c>
    </row>
    <row r="4577" spans="2:8">
      <c r="B4577" s="293">
        <v>38933</v>
      </c>
      <c r="C4577" s="311" t="s">
        <v>7189</v>
      </c>
      <c r="D4577" s="311" t="s">
        <v>7199</v>
      </c>
      <c r="E4577" s="311" t="s">
        <v>7200</v>
      </c>
      <c r="F4577" s="311" t="s">
        <v>7201</v>
      </c>
      <c r="G4577" s="311">
        <v>1844979</v>
      </c>
      <c r="H4577" s="311" t="s">
        <v>85</v>
      </c>
    </row>
    <row r="4578" spans="2:8">
      <c r="B4578" s="293">
        <v>38932</v>
      </c>
      <c r="C4578" s="311" t="s">
        <v>7196</v>
      </c>
      <c r="D4578" s="311" t="s">
        <v>7202</v>
      </c>
      <c r="E4578" s="311" t="s">
        <v>7203</v>
      </c>
      <c r="F4578" s="311" t="s">
        <v>7198</v>
      </c>
      <c r="G4578" s="311">
        <v>3129458</v>
      </c>
      <c r="H4578" s="311" t="s">
        <v>85</v>
      </c>
    </row>
    <row r="4579" spans="2:8">
      <c r="B4579" s="293">
        <v>38931</v>
      </c>
      <c r="C4579" s="311" t="s">
        <v>7144</v>
      </c>
      <c r="D4579" s="311" t="s">
        <v>7204</v>
      </c>
      <c r="E4579" s="311" t="s">
        <v>7205</v>
      </c>
      <c r="F4579" s="311" t="s">
        <v>7206</v>
      </c>
      <c r="G4579" s="311">
        <v>6430790</v>
      </c>
      <c r="H4579" s="311" t="s">
        <v>85</v>
      </c>
    </row>
    <row r="4580" spans="2:8">
      <c r="B4580" s="293">
        <v>38930</v>
      </c>
      <c r="C4580" s="311" t="s">
        <v>7207</v>
      </c>
      <c r="D4580" s="311" t="s">
        <v>7144</v>
      </c>
      <c r="E4580" s="311" t="s">
        <v>7208</v>
      </c>
      <c r="F4580" s="311" t="s">
        <v>7205</v>
      </c>
      <c r="G4580" s="311">
        <v>1017633</v>
      </c>
      <c r="H4580" s="311" t="s">
        <v>85</v>
      </c>
    </row>
    <row r="4581" spans="2:8">
      <c r="B4581" s="293">
        <v>38929</v>
      </c>
      <c r="C4581" s="311" t="s">
        <v>7209</v>
      </c>
      <c r="D4581" s="311" t="s">
        <v>7210</v>
      </c>
      <c r="E4581" s="311" t="s">
        <v>7211</v>
      </c>
      <c r="F4581" s="311" t="s">
        <v>7207</v>
      </c>
      <c r="G4581" s="311">
        <v>788168</v>
      </c>
      <c r="H4581" s="311" t="s">
        <v>85</v>
      </c>
    </row>
    <row r="4582" spans="2:8">
      <c r="B4582" s="293">
        <v>38926</v>
      </c>
      <c r="C4582" s="311" t="s">
        <v>7212</v>
      </c>
      <c r="D4582" s="311" t="s">
        <v>7209</v>
      </c>
      <c r="E4582" s="311" t="s">
        <v>7213</v>
      </c>
      <c r="F4582" s="311" t="s">
        <v>7212</v>
      </c>
      <c r="G4582" s="311">
        <v>1515192</v>
      </c>
      <c r="H4582" s="311" t="s">
        <v>85</v>
      </c>
    </row>
    <row r="4583" spans="2:8">
      <c r="B4583" s="293">
        <v>38925</v>
      </c>
      <c r="C4583" s="311" t="s">
        <v>7214</v>
      </c>
      <c r="D4583" s="311" t="s">
        <v>7209</v>
      </c>
      <c r="E4583" s="311" t="s">
        <v>7215</v>
      </c>
      <c r="F4583" s="311" t="s">
        <v>7216</v>
      </c>
      <c r="G4583" s="311">
        <v>4033213</v>
      </c>
      <c r="H4583" s="311" t="s">
        <v>85</v>
      </c>
    </row>
    <row r="4584" spans="2:8">
      <c r="B4584" s="293">
        <v>38924</v>
      </c>
      <c r="C4584" s="311" t="s">
        <v>7217</v>
      </c>
      <c r="D4584" s="311" t="s">
        <v>7218</v>
      </c>
      <c r="E4584" s="311" t="s">
        <v>7217</v>
      </c>
      <c r="F4584" s="311" t="s">
        <v>7219</v>
      </c>
      <c r="G4584" s="311">
        <v>782430</v>
      </c>
      <c r="H4584" s="311" t="s">
        <v>85</v>
      </c>
    </row>
    <row r="4585" spans="2:8">
      <c r="B4585" s="293">
        <v>38923</v>
      </c>
      <c r="C4585" s="311" t="s">
        <v>7220</v>
      </c>
      <c r="D4585" s="311" t="s">
        <v>7221</v>
      </c>
      <c r="E4585" s="311" t="s">
        <v>7220</v>
      </c>
      <c r="F4585" s="311" t="s">
        <v>7222</v>
      </c>
      <c r="G4585" s="311">
        <v>2414578</v>
      </c>
      <c r="H4585" s="311" t="s">
        <v>85</v>
      </c>
    </row>
    <row r="4586" spans="2:8">
      <c r="B4586" s="293">
        <v>38922</v>
      </c>
      <c r="C4586" s="311" t="s">
        <v>7223</v>
      </c>
      <c r="D4586" s="311" t="s">
        <v>7224</v>
      </c>
      <c r="E4586" s="311" t="s">
        <v>7225</v>
      </c>
      <c r="F4586" s="311" t="s">
        <v>7226</v>
      </c>
      <c r="G4586" s="311">
        <v>1962242</v>
      </c>
      <c r="H4586" s="311" t="s">
        <v>85</v>
      </c>
    </row>
    <row r="4587" spans="2:8">
      <c r="B4587" s="293">
        <v>38919</v>
      </c>
      <c r="C4587" s="311" t="s">
        <v>7214</v>
      </c>
      <c r="D4587" s="311" t="s">
        <v>7227</v>
      </c>
      <c r="E4587" s="311" t="s">
        <v>7228</v>
      </c>
      <c r="F4587" s="311" t="s">
        <v>7229</v>
      </c>
      <c r="G4587" s="311">
        <v>2370795</v>
      </c>
      <c r="H4587" s="311" t="s">
        <v>85</v>
      </c>
    </row>
    <row r="4588" spans="2:8">
      <c r="B4588" s="293">
        <v>38918</v>
      </c>
      <c r="C4588" s="311" t="s">
        <v>7230</v>
      </c>
      <c r="D4588" s="311" t="s">
        <v>7231</v>
      </c>
      <c r="E4588" s="311" t="s">
        <v>7232</v>
      </c>
      <c r="F4588" s="311" t="s">
        <v>7233</v>
      </c>
      <c r="G4588" s="311">
        <v>1221241</v>
      </c>
      <c r="H4588" s="311" t="s">
        <v>85</v>
      </c>
    </row>
    <row r="4589" spans="2:8">
      <c r="B4589" s="293">
        <v>38917</v>
      </c>
      <c r="C4589" s="311" t="s">
        <v>7234</v>
      </c>
      <c r="D4589" s="311" t="s">
        <v>7235</v>
      </c>
      <c r="E4589" s="311" t="s">
        <v>7236</v>
      </c>
      <c r="F4589" s="311" t="s">
        <v>7237</v>
      </c>
      <c r="G4589" s="311">
        <v>2243239</v>
      </c>
      <c r="H4589" s="311" t="s">
        <v>85</v>
      </c>
    </row>
    <row r="4590" spans="2:8">
      <c r="B4590" s="293">
        <v>38916</v>
      </c>
      <c r="C4590" s="311" t="s">
        <v>7234</v>
      </c>
      <c r="D4590" s="311" t="s">
        <v>7205</v>
      </c>
      <c r="E4590" s="311" t="s">
        <v>7238</v>
      </c>
      <c r="F4590" s="311" t="s">
        <v>7239</v>
      </c>
      <c r="G4590" s="311">
        <v>2117318</v>
      </c>
      <c r="H4590" s="311" t="s">
        <v>85</v>
      </c>
    </row>
    <row r="4591" spans="2:8">
      <c r="B4591" s="293">
        <v>38915</v>
      </c>
      <c r="C4591" s="311" t="s">
        <v>7240</v>
      </c>
      <c r="D4591" s="311" t="s">
        <v>7241</v>
      </c>
      <c r="E4591" s="311" t="s">
        <v>7219</v>
      </c>
      <c r="F4591" s="311" t="s">
        <v>7227</v>
      </c>
      <c r="G4591" s="311">
        <v>2146498</v>
      </c>
      <c r="H4591" s="311" t="s">
        <v>85</v>
      </c>
    </row>
    <row r="4592" spans="2:8">
      <c r="B4592" s="293">
        <v>38912</v>
      </c>
      <c r="C4592" s="311" t="s">
        <v>7242</v>
      </c>
      <c r="D4592" s="311" t="s">
        <v>7197</v>
      </c>
      <c r="E4592" s="311" t="s">
        <v>7207</v>
      </c>
      <c r="F4592" s="311" t="s">
        <v>7243</v>
      </c>
      <c r="G4592" s="311">
        <v>1992686</v>
      </c>
      <c r="H4592" s="311" t="s">
        <v>85</v>
      </c>
    </row>
    <row r="4593" spans="2:8">
      <c r="B4593" s="293">
        <v>38911</v>
      </c>
      <c r="C4593" s="311" t="s">
        <v>7244</v>
      </c>
      <c r="D4593" s="311" t="s">
        <v>7245</v>
      </c>
      <c r="E4593" s="311" t="s">
        <v>7246</v>
      </c>
      <c r="F4593" s="311" t="s">
        <v>7247</v>
      </c>
      <c r="G4593" s="311">
        <v>824454</v>
      </c>
      <c r="H4593" s="311" t="s">
        <v>85</v>
      </c>
    </row>
    <row r="4594" spans="2:8">
      <c r="B4594" s="293">
        <v>38910</v>
      </c>
      <c r="C4594" s="311" t="s">
        <v>7248</v>
      </c>
      <c r="D4594" s="311" t="s">
        <v>7244</v>
      </c>
      <c r="E4594" s="311" t="s">
        <v>7233</v>
      </c>
      <c r="F4594" s="311" t="s">
        <v>7249</v>
      </c>
      <c r="G4594" s="311">
        <v>2459215</v>
      </c>
      <c r="H4594" s="311" t="s">
        <v>85</v>
      </c>
    </row>
    <row r="4595" spans="2:8">
      <c r="B4595" s="293">
        <v>38909</v>
      </c>
      <c r="C4595" s="311" t="s">
        <v>7250</v>
      </c>
      <c r="D4595" s="311" t="s">
        <v>7251</v>
      </c>
      <c r="E4595" s="311" t="s">
        <v>7248</v>
      </c>
      <c r="F4595" s="311" t="s">
        <v>7252</v>
      </c>
      <c r="G4595" s="311">
        <v>852025</v>
      </c>
      <c r="H4595" s="311" t="s">
        <v>85</v>
      </c>
    </row>
    <row r="4596" spans="2:8">
      <c r="B4596" s="293">
        <v>38908</v>
      </c>
      <c r="C4596" s="311" t="s">
        <v>7253</v>
      </c>
      <c r="D4596" s="311" t="s">
        <v>7241</v>
      </c>
      <c r="E4596" s="311" t="s">
        <v>7216</v>
      </c>
      <c r="F4596" s="311" t="s">
        <v>7254</v>
      </c>
      <c r="G4596" s="311">
        <v>2017519</v>
      </c>
      <c r="H4596" s="311" t="s">
        <v>85</v>
      </c>
    </row>
    <row r="4597" spans="2:8">
      <c r="B4597" s="293">
        <v>38905</v>
      </c>
      <c r="C4597" s="311" t="s">
        <v>7234</v>
      </c>
      <c r="D4597" s="311" t="s">
        <v>7255</v>
      </c>
      <c r="E4597" s="311" t="s">
        <v>7234</v>
      </c>
      <c r="F4597" s="311" t="s">
        <v>7256</v>
      </c>
      <c r="G4597" s="311">
        <v>3926973</v>
      </c>
      <c r="H4597" s="311" t="s">
        <v>85</v>
      </c>
    </row>
    <row r="4598" spans="2:8">
      <c r="B4598" s="293">
        <v>38904</v>
      </c>
      <c r="C4598" s="311" t="s">
        <v>7257</v>
      </c>
      <c r="D4598" s="311" t="s">
        <v>7257</v>
      </c>
      <c r="E4598" s="311" t="s">
        <v>7258</v>
      </c>
      <c r="F4598" s="311" t="s">
        <v>7259</v>
      </c>
      <c r="G4598" s="311">
        <v>1175280</v>
      </c>
      <c r="H4598" s="311" t="s">
        <v>85</v>
      </c>
    </row>
    <row r="4599" spans="2:8">
      <c r="B4599" s="293">
        <v>38903</v>
      </c>
      <c r="C4599" s="311" t="s">
        <v>7256</v>
      </c>
      <c r="D4599" s="311" t="s">
        <v>7205</v>
      </c>
      <c r="E4599" s="311" t="s">
        <v>7227</v>
      </c>
      <c r="F4599" s="311" t="s">
        <v>7257</v>
      </c>
      <c r="G4599" s="311">
        <v>2371746</v>
      </c>
      <c r="H4599" s="311" t="s">
        <v>85</v>
      </c>
    </row>
    <row r="4600" spans="2:8">
      <c r="B4600" s="293">
        <v>38902</v>
      </c>
      <c r="C4600" s="311" t="s">
        <v>7218</v>
      </c>
      <c r="D4600" s="311" t="s">
        <v>7248</v>
      </c>
      <c r="E4600" s="311" t="s">
        <v>7218</v>
      </c>
      <c r="F4600" s="311" t="s">
        <v>7260</v>
      </c>
      <c r="G4600" s="311">
        <v>4622553</v>
      </c>
      <c r="H4600" s="311" t="s">
        <v>85</v>
      </c>
    </row>
    <row r="4601" spans="2:8">
      <c r="B4601" s="293">
        <v>38901</v>
      </c>
      <c r="C4601" s="311" t="s">
        <v>7218</v>
      </c>
      <c r="D4601" s="311" t="s">
        <v>7261</v>
      </c>
      <c r="E4601" s="311" t="s">
        <v>7262</v>
      </c>
      <c r="F4601" s="311" t="s">
        <v>7263</v>
      </c>
      <c r="G4601" s="311">
        <v>3931270</v>
      </c>
      <c r="H4601" s="311" t="s">
        <v>85</v>
      </c>
    </row>
    <row r="4602" spans="2:8">
      <c r="B4602" s="293">
        <v>38898</v>
      </c>
      <c r="C4602" s="311" t="s">
        <v>7264</v>
      </c>
      <c r="D4602" s="311" t="s">
        <v>7265</v>
      </c>
      <c r="E4602" s="311" t="s">
        <v>7266</v>
      </c>
      <c r="F4602" s="311" t="s">
        <v>7267</v>
      </c>
      <c r="G4602" s="311">
        <v>2711944</v>
      </c>
      <c r="H4602" s="311" t="s">
        <v>85</v>
      </c>
    </row>
    <row r="4603" spans="2:8">
      <c r="B4603" s="293">
        <v>38897</v>
      </c>
      <c r="C4603" s="311" t="s">
        <v>7220</v>
      </c>
      <c r="D4603" s="311" t="s">
        <v>7267</v>
      </c>
      <c r="E4603" s="311" t="s">
        <v>7268</v>
      </c>
      <c r="F4603" s="311" t="s">
        <v>7269</v>
      </c>
      <c r="G4603" s="311">
        <v>3537933</v>
      </c>
      <c r="H4603" s="311" t="s">
        <v>85</v>
      </c>
    </row>
    <row r="4604" spans="2:8">
      <c r="B4604" s="293">
        <v>38896</v>
      </c>
      <c r="C4604" s="311" t="s">
        <v>7217</v>
      </c>
      <c r="D4604" s="311" t="s">
        <v>7270</v>
      </c>
      <c r="E4604" s="311" t="s">
        <v>7271</v>
      </c>
      <c r="F4604" s="311" t="s">
        <v>7272</v>
      </c>
      <c r="G4604" s="311">
        <v>1094737</v>
      </c>
      <c r="H4604" s="311" t="s">
        <v>85</v>
      </c>
    </row>
    <row r="4605" spans="2:8">
      <c r="B4605" s="293">
        <v>38895</v>
      </c>
      <c r="C4605" s="311" t="s">
        <v>7273</v>
      </c>
      <c r="D4605" s="311" t="s">
        <v>7274</v>
      </c>
      <c r="E4605" s="311" t="s">
        <v>7275</v>
      </c>
      <c r="F4605" s="311" t="s">
        <v>7220</v>
      </c>
      <c r="G4605" s="311">
        <v>1774034</v>
      </c>
      <c r="H4605" s="311" t="s">
        <v>85</v>
      </c>
    </row>
    <row r="4606" spans="2:8">
      <c r="B4606" s="293">
        <v>38894</v>
      </c>
      <c r="C4606" s="311" t="s">
        <v>7253</v>
      </c>
      <c r="D4606" s="311" t="s">
        <v>7276</v>
      </c>
      <c r="E4606" s="311" t="s">
        <v>7220</v>
      </c>
      <c r="F4606" s="311" t="s">
        <v>7277</v>
      </c>
      <c r="G4606" s="311">
        <v>1050855</v>
      </c>
      <c r="H4606" s="311" t="s">
        <v>85</v>
      </c>
    </row>
    <row r="4607" spans="2:8">
      <c r="B4607" s="293">
        <v>38891</v>
      </c>
      <c r="C4607" s="311" t="s">
        <v>7205</v>
      </c>
      <c r="D4607" s="311" t="s">
        <v>7278</v>
      </c>
      <c r="E4607" s="311" t="s">
        <v>7279</v>
      </c>
      <c r="F4607" s="311" t="s">
        <v>7280</v>
      </c>
      <c r="G4607" s="311">
        <v>1719936</v>
      </c>
      <c r="H4607" s="311" t="s">
        <v>85</v>
      </c>
    </row>
    <row r="4608" spans="2:8">
      <c r="B4608" s="293">
        <v>38890</v>
      </c>
      <c r="C4608" s="311" t="s">
        <v>7279</v>
      </c>
      <c r="D4608" s="311" t="s">
        <v>7281</v>
      </c>
      <c r="E4608" s="311" t="s">
        <v>7279</v>
      </c>
      <c r="F4608" s="311" t="s">
        <v>7282</v>
      </c>
      <c r="G4608" s="311">
        <v>2261394</v>
      </c>
      <c r="H4608" s="311" t="s">
        <v>85</v>
      </c>
    </row>
    <row r="4609" spans="2:8">
      <c r="B4609" s="293">
        <v>38889</v>
      </c>
      <c r="C4609" s="311" t="s">
        <v>7283</v>
      </c>
      <c r="D4609" s="311" t="s">
        <v>7231</v>
      </c>
      <c r="E4609" s="311" t="s">
        <v>7270</v>
      </c>
      <c r="F4609" s="311" t="s">
        <v>7230</v>
      </c>
      <c r="G4609" s="311">
        <v>3336972</v>
      </c>
      <c r="H4609" s="311" t="s">
        <v>85</v>
      </c>
    </row>
    <row r="4610" spans="2:8">
      <c r="B4610" s="293">
        <v>38888</v>
      </c>
      <c r="C4610" s="311" t="s">
        <v>7284</v>
      </c>
      <c r="D4610" s="311" t="s">
        <v>7285</v>
      </c>
      <c r="E4610" s="311" t="s">
        <v>7284</v>
      </c>
      <c r="F4610" s="311" t="s">
        <v>7286</v>
      </c>
      <c r="G4610" s="311">
        <v>2111404</v>
      </c>
      <c r="H4610" s="311" t="s">
        <v>85</v>
      </c>
    </row>
    <row r="4611" spans="2:8">
      <c r="B4611" s="293">
        <v>38887</v>
      </c>
      <c r="C4611" s="311" t="s">
        <v>7218</v>
      </c>
      <c r="D4611" s="311" t="s">
        <v>7287</v>
      </c>
      <c r="E4611" s="311" t="s">
        <v>7269</v>
      </c>
      <c r="F4611" s="311" t="s">
        <v>7288</v>
      </c>
      <c r="G4611" s="311">
        <v>3347431</v>
      </c>
      <c r="H4611" s="311" t="s">
        <v>85</v>
      </c>
    </row>
    <row r="4612" spans="2:8">
      <c r="B4612" s="293">
        <v>38884</v>
      </c>
      <c r="C4612" s="311" t="s">
        <v>7218</v>
      </c>
      <c r="D4612" s="311" t="s">
        <v>7218</v>
      </c>
      <c r="E4612" s="311" t="s">
        <v>7289</v>
      </c>
      <c r="F4612" s="311" t="s">
        <v>7290</v>
      </c>
      <c r="G4612" s="311">
        <v>3742632</v>
      </c>
      <c r="H4612" s="311" t="s">
        <v>85</v>
      </c>
    </row>
    <row r="4613" spans="2:8">
      <c r="B4613" s="293">
        <v>38883</v>
      </c>
      <c r="C4613" s="311" t="s">
        <v>7291</v>
      </c>
      <c r="D4613" s="311" t="s">
        <v>7289</v>
      </c>
      <c r="E4613" s="311" t="s">
        <v>7292</v>
      </c>
      <c r="F4613" s="311" t="s">
        <v>7268</v>
      </c>
      <c r="G4613" s="311">
        <v>2913580</v>
      </c>
      <c r="H4613" s="311" t="s">
        <v>85</v>
      </c>
    </row>
    <row r="4614" spans="2:8">
      <c r="B4614" s="293">
        <v>38882</v>
      </c>
      <c r="C4614" s="311" t="s">
        <v>7225</v>
      </c>
      <c r="D4614" s="311" t="s">
        <v>7224</v>
      </c>
      <c r="E4614" s="311" t="s">
        <v>7293</v>
      </c>
      <c r="F4614" s="311" t="s">
        <v>7294</v>
      </c>
      <c r="G4614" s="311">
        <v>3993133</v>
      </c>
      <c r="H4614" s="311" t="s">
        <v>85</v>
      </c>
    </row>
    <row r="4615" spans="2:8">
      <c r="B4615" s="293">
        <v>38881</v>
      </c>
      <c r="C4615" s="311" t="s">
        <v>7295</v>
      </c>
      <c r="D4615" s="311" t="s">
        <v>7296</v>
      </c>
      <c r="E4615" s="311" t="s">
        <v>7297</v>
      </c>
      <c r="F4615" s="311" t="s">
        <v>7298</v>
      </c>
      <c r="G4615" s="311">
        <v>3895657</v>
      </c>
      <c r="H4615" s="311" t="s">
        <v>85</v>
      </c>
    </row>
    <row r="4616" spans="2:8">
      <c r="B4616" s="293">
        <v>38880</v>
      </c>
      <c r="C4616" s="311" t="s">
        <v>7270</v>
      </c>
      <c r="D4616" s="311" t="s">
        <v>7270</v>
      </c>
      <c r="E4616" s="311" t="s">
        <v>7295</v>
      </c>
      <c r="F4616" s="311" t="s">
        <v>7299</v>
      </c>
      <c r="G4616" s="311">
        <v>2335544</v>
      </c>
      <c r="H4616" s="311" t="s">
        <v>85</v>
      </c>
    </row>
    <row r="4617" spans="2:8">
      <c r="B4617" s="293">
        <v>38877</v>
      </c>
      <c r="C4617" s="311" t="s">
        <v>7300</v>
      </c>
      <c r="D4617" s="311" t="s">
        <v>7274</v>
      </c>
      <c r="E4617" s="311" t="s">
        <v>7300</v>
      </c>
      <c r="F4617" s="311" t="s">
        <v>7301</v>
      </c>
      <c r="G4617" s="311">
        <v>7792884</v>
      </c>
      <c r="H4617" s="311" t="s">
        <v>85</v>
      </c>
    </row>
    <row r="4618" spans="2:8">
      <c r="B4618" s="293">
        <v>38876</v>
      </c>
      <c r="C4618" s="311" t="s">
        <v>7302</v>
      </c>
      <c r="D4618" s="311" t="s">
        <v>7303</v>
      </c>
      <c r="E4618" s="311" t="s">
        <v>7304</v>
      </c>
      <c r="F4618" s="311" t="s">
        <v>7305</v>
      </c>
      <c r="G4618" s="311">
        <v>13707193</v>
      </c>
      <c r="H4618" s="311" t="s">
        <v>85</v>
      </c>
    </row>
    <row r="4619" spans="2:8">
      <c r="B4619" s="293">
        <v>38875</v>
      </c>
      <c r="C4619" s="311" t="s">
        <v>7306</v>
      </c>
      <c r="D4619" s="311" t="s">
        <v>7307</v>
      </c>
      <c r="E4619" s="311" t="s">
        <v>7302</v>
      </c>
      <c r="F4619" s="311" t="s">
        <v>7308</v>
      </c>
      <c r="G4619" s="311">
        <v>6615776</v>
      </c>
      <c r="H4619" s="311" t="s">
        <v>85</v>
      </c>
    </row>
    <row r="4620" spans="2:8">
      <c r="B4620" s="293">
        <v>38874</v>
      </c>
      <c r="C4620" s="311" t="s">
        <v>7266</v>
      </c>
      <c r="D4620" s="311" t="s">
        <v>7309</v>
      </c>
      <c r="E4620" s="311" t="s">
        <v>7306</v>
      </c>
      <c r="F4620" s="311" t="s">
        <v>7268</v>
      </c>
      <c r="G4620" s="311">
        <v>6363505</v>
      </c>
      <c r="H4620" s="311" t="s">
        <v>85</v>
      </c>
    </row>
    <row r="4621" spans="2:8">
      <c r="B4621" s="293">
        <v>38873</v>
      </c>
      <c r="C4621" s="311" t="s">
        <v>7218</v>
      </c>
      <c r="D4621" s="311" t="s">
        <v>7227</v>
      </c>
      <c r="E4621" s="311" t="s">
        <v>7273</v>
      </c>
      <c r="F4621" s="311" t="s">
        <v>7310</v>
      </c>
      <c r="G4621" s="311">
        <v>3770353</v>
      </c>
      <c r="H4621" s="311" t="s">
        <v>85</v>
      </c>
    </row>
    <row r="4622" spans="2:8">
      <c r="B4622" s="293">
        <v>38870</v>
      </c>
      <c r="C4622" s="311" t="s">
        <v>7311</v>
      </c>
      <c r="D4622" s="311" t="s">
        <v>7312</v>
      </c>
      <c r="E4622" s="311" t="s">
        <v>7311</v>
      </c>
      <c r="F4622" s="311" t="s">
        <v>7313</v>
      </c>
      <c r="G4622" s="311">
        <v>5779987</v>
      </c>
      <c r="H4622" s="311" t="s">
        <v>85</v>
      </c>
    </row>
    <row r="4623" spans="2:8">
      <c r="B4623" s="293">
        <v>38869</v>
      </c>
      <c r="C4623" s="311" t="s">
        <v>7227</v>
      </c>
      <c r="D4623" s="311" t="s">
        <v>7314</v>
      </c>
      <c r="E4623" s="311" t="s">
        <v>7224</v>
      </c>
      <c r="F4623" s="311" t="s">
        <v>7313</v>
      </c>
      <c r="G4623" s="311">
        <v>4482243</v>
      </c>
      <c r="H4623" s="311" t="s">
        <v>85</v>
      </c>
    </row>
    <row r="4624" spans="2:8">
      <c r="B4624" s="293">
        <v>38868</v>
      </c>
      <c r="C4624" s="311" t="s">
        <v>7273</v>
      </c>
      <c r="D4624" s="311" t="s">
        <v>7315</v>
      </c>
      <c r="E4624" s="311" t="s">
        <v>7273</v>
      </c>
      <c r="F4624" s="311" t="s">
        <v>7316</v>
      </c>
      <c r="G4624" s="311">
        <v>4859928</v>
      </c>
      <c r="H4624" s="311" t="s">
        <v>85</v>
      </c>
    </row>
    <row r="4625" spans="2:8">
      <c r="B4625" s="293">
        <v>38867</v>
      </c>
      <c r="C4625" s="311" t="s">
        <v>7253</v>
      </c>
      <c r="D4625" s="311" t="s">
        <v>7317</v>
      </c>
      <c r="E4625" s="311" t="s">
        <v>7318</v>
      </c>
      <c r="F4625" s="311" t="s">
        <v>7259</v>
      </c>
      <c r="G4625" s="311">
        <v>2266550</v>
      </c>
      <c r="H4625" s="311" t="s">
        <v>85</v>
      </c>
    </row>
    <row r="4626" spans="2:8">
      <c r="B4626" s="293">
        <v>38866</v>
      </c>
      <c r="C4626" s="311" t="s">
        <v>7319</v>
      </c>
      <c r="D4626" s="311" t="s">
        <v>7320</v>
      </c>
      <c r="E4626" s="311" t="s">
        <v>7321</v>
      </c>
      <c r="F4626" s="311" t="s">
        <v>7322</v>
      </c>
      <c r="G4626" s="311">
        <v>4453638</v>
      </c>
      <c r="H4626" s="311" t="s">
        <v>85</v>
      </c>
    </row>
    <row r="4627" spans="2:8">
      <c r="B4627" s="293">
        <v>38863</v>
      </c>
      <c r="C4627" s="311" t="s">
        <v>7250</v>
      </c>
      <c r="D4627" s="311" t="s">
        <v>7191</v>
      </c>
      <c r="E4627" s="311" t="s">
        <v>7323</v>
      </c>
      <c r="F4627" s="311" t="s">
        <v>7324</v>
      </c>
      <c r="G4627" s="311">
        <v>6721026</v>
      </c>
      <c r="H4627" s="311" t="s">
        <v>85</v>
      </c>
    </row>
    <row r="4628" spans="2:8">
      <c r="B4628" s="293">
        <v>38862</v>
      </c>
      <c r="C4628" s="311" t="s">
        <v>7325</v>
      </c>
      <c r="D4628" s="311" t="s">
        <v>7177</v>
      </c>
      <c r="E4628" s="311" t="s">
        <v>7234</v>
      </c>
      <c r="F4628" s="311" t="s">
        <v>7326</v>
      </c>
      <c r="G4628" s="311">
        <v>4539127</v>
      </c>
      <c r="H4628" s="311" t="s">
        <v>85</v>
      </c>
    </row>
    <row r="4629" spans="2:8">
      <c r="B4629" s="293">
        <v>38861</v>
      </c>
      <c r="C4629" s="311" t="s">
        <v>7240</v>
      </c>
      <c r="D4629" s="311" t="s">
        <v>7327</v>
      </c>
      <c r="E4629" s="311" t="s">
        <v>7314</v>
      </c>
      <c r="F4629" s="311" t="s">
        <v>7328</v>
      </c>
      <c r="G4629" s="311">
        <v>13065013</v>
      </c>
      <c r="H4629" s="311" t="s">
        <v>85</v>
      </c>
    </row>
    <row r="4630" spans="2:8">
      <c r="B4630" s="293">
        <v>38860</v>
      </c>
      <c r="C4630" s="311" t="s">
        <v>7214</v>
      </c>
      <c r="D4630" s="311" t="s">
        <v>7325</v>
      </c>
      <c r="E4630" s="311" t="s">
        <v>7329</v>
      </c>
      <c r="F4630" s="311" t="s">
        <v>7330</v>
      </c>
      <c r="G4630" s="311">
        <v>6588608</v>
      </c>
      <c r="H4630" s="311" t="s">
        <v>85</v>
      </c>
    </row>
    <row r="4631" spans="2:8">
      <c r="B4631" s="293">
        <v>38859</v>
      </c>
      <c r="C4631" s="311" t="s">
        <v>7331</v>
      </c>
      <c r="D4631" s="311" t="s">
        <v>7332</v>
      </c>
      <c r="E4631" s="311" t="s">
        <v>7333</v>
      </c>
      <c r="F4631" s="311" t="s">
        <v>7334</v>
      </c>
      <c r="G4631" s="311">
        <v>13721882</v>
      </c>
      <c r="H4631" s="311" t="s">
        <v>85</v>
      </c>
    </row>
    <row r="4632" spans="2:8">
      <c r="B4632" s="293">
        <v>38856</v>
      </c>
      <c r="C4632" s="311" t="s">
        <v>7184</v>
      </c>
      <c r="D4632" s="311" t="s">
        <v>7335</v>
      </c>
      <c r="E4632" s="311" t="s">
        <v>7211</v>
      </c>
      <c r="F4632" s="311" t="s">
        <v>7249</v>
      </c>
      <c r="G4632" s="311">
        <v>6120337</v>
      </c>
      <c r="H4632" s="311" t="s">
        <v>85</v>
      </c>
    </row>
    <row r="4633" spans="2:8">
      <c r="B4633" s="293">
        <v>38855</v>
      </c>
      <c r="C4633" s="311" t="s">
        <v>7067</v>
      </c>
      <c r="D4633" s="311" t="s">
        <v>7067</v>
      </c>
      <c r="E4633" s="311" t="s">
        <v>7331</v>
      </c>
      <c r="F4633" s="311" t="s">
        <v>7202</v>
      </c>
      <c r="G4633" s="311">
        <v>6087843</v>
      </c>
      <c r="H4633" s="311" t="s">
        <v>85</v>
      </c>
    </row>
    <row r="4634" spans="2:8">
      <c r="B4634" s="293">
        <v>38854</v>
      </c>
      <c r="C4634" s="311" t="s">
        <v>7336</v>
      </c>
      <c r="D4634" s="311" t="s">
        <v>5918</v>
      </c>
      <c r="E4634" s="311" t="s">
        <v>7067</v>
      </c>
      <c r="F4634" s="311" t="s">
        <v>7337</v>
      </c>
      <c r="G4634" s="311">
        <v>5656334</v>
      </c>
      <c r="H4634" s="311" t="s">
        <v>85</v>
      </c>
    </row>
    <row r="4635" spans="2:8">
      <c r="B4635" s="293">
        <v>38853</v>
      </c>
      <c r="C4635" s="311" t="s">
        <v>7338</v>
      </c>
      <c r="D4635" s="311" t="s">
        <v>7339</v>
      </c>
      <c r="E4635" s="311" t="s">
        <v>7191</v>
      </c>
      <c r="F4635" s="311" t="s">
        <v>7340</v>
      </c>
      <c r="G4635" s="311">
        <v>9388134</v>
      </c>
      <c r="H4635" s="311" t="s">
        <v>85</v>
      </c>
    </row>
    <row r="4636" spans="2:8">
      <c r="B4636" s="293">
        <v>38852</v>
      </c>
      <c r="C4636" s="311" t="s">
        <v>7340</v>
      </c>
      <c r="D4636" s="311" t="s">
        <v>3828</v>
      </c>
      <c r="E4636" s="311" t="s">
        <v>7098</v>
      </c>
      <c r="F4636" s="311" t="s">
        <v>7341</v>
      </c>
      <c r="G4636" s="311">
        <v>4608276</v>
      </c>
      <c r="H4636" s="311" t="s">
        <v>85</v>
      </c>
    </row>
    <row r="4637" spans="2:8">
      <c r="B4637" s="293">
        <v>38849</v>
      </c>
      <c r="C4637" s="311" t="s">
        <v>7335</v>
      </c>
      <c r="D4637" s="311" t="s">
        <v>7342</v>
      </c>
      <c r="E4637" s="311" t="s">
        <v>7156</v>
      </c>
      <c r="F4637" s="311" t="s">
        <v>7340</v>
      </c>
      <c r="G4637" s="311">
        <v>5862961</v>
      </c>
      <c r="H4637" s="311" t="s">
        <v>85</v>
      </c>
    </row>
    <row r="4638" spans="2:8">
      <c r="B4638" s="293">
        <v>38848</v>
      </c>
      <c r="C4638" s="311" t="s">
        <v>7343</v>
      </c>
      <c r="D4638" s="311" t="s">
        <v>7344</v>
      </c>
      <c r="E4638" s="311" t="s">
        <v>7345</v>
      </c>
      <c r="F4638" s="311" t="s">
        <v>7065</v>
      </c>
      <c r="G4638" s="311">
        <v>2878369</v>
      </c>
      <c r="H4638" s="311" t="s">
        <v>85</v>
      </c>
    </row>
    <row r="4639" spans="2:8">
      <c r="B4639" s="293">
        <v>38847</v>
      </c>
      <c r="C4639" s="311" t="s">
        <v>7340</v>
      </c>
      <c r="D4639" s="311" t="s">
        <v>7346</v>
      </c>
      <c r="E4639" s="311" t="s">
        <v>7072</v>
      </c>
      <c r="F4639" s="311" t="s">
        <v>7347</v>
      </c>
      <c r="G4639" s="311">
        <v>8397000</v>
      </c>
      <c r="H4639" s="311" t="s">
        <v>85</v>
      </c>
    </row>
    <row r="4640" spans="2:8">
      <c r="B4640" s="293">
        <v>38846</v>
      </c>
      <c r="C4640" s="311" t="s">
        <v>3828</v>
      </c>
      <c r="D4640" s="311" t="s">
        <v>3828</v>
      </c>
      <c r="E4640" s="311" t="s">
        <v>7348</v>
      </c>
      <c r="F4640" s="311" t="s">
        <v>7141</v>
      </c>
      <c r="G4640" s="311">
        <v>13389532</v>
      </c>
      <c r="H4640" s="311" t="s">
        <v>85</v>
      </c>
    </row>
    <row r="4641" spans="2:8">
      <c r="B4641" s="293">
        <v>38845</v>
      </c>
      <c r="C4641" s="311" t="s">
        <v>7349</v>
      </c>
      <c r="D4641" s="311" t="s">
        <v>7350</v>
      </c>
      <c r="E4641" s="311" t="s">
        <v>7351</v>
      </c>
      <c r="F4641" s="311" t="s">
        <v>7337</v>
      </c>
      <c r="G4641" s="311">
        <v>9435357</v>
      </c>
      <c r="H4641" s="311" t="s">
        <v>85</v>
      </c>
    </row>
    <row r="4642" spans="2:8">
      <c r="B4642" s="293">
        <v>38842</v>
      </c>
      <c r="C4642" s="311" t="s">
        <v>7349</v>
      </c>
      <c r="D4642" s="311" t="s">
        <v>6954</v>
      </c>
      <c r="E4642" s="311" t="s">
        <v>7352</v>
      </c>
      <c r="F4642" s="311" t="s">
        <v>3828</v>
      </c>
      <c r="G4642" s="311">
        <v>1879905</v>
      </c>
      <c r="H4642" s="311" t="s">
        <v>85</v>
      </c>
    </row>
    <row r="4643" spans="2:8">
      <c r="B4643" s="293">
        <v>38841</v>
      </c>
      <c r="C4643" s="311" t="s">
        <v>3826</v>
      </c>
      <c r="D4643" s="311" t="s">
        <v>7353</v>
      </c>
      <c r="E4643" s="311" t="s">
        <v>7336</v>
      </c>
      <c r="F4643" s="311" t="s">
        <v>7354</v>
      </c>
      <c r="G4643" s="311">
        <v>3110049</v>
      </c>
      <c r="H4643" s="311" t="s">
        <v>85</v>
      </c>
    </row>
    <row r="4644" spans="2:8">
      <c r="B4644" s="293">
        <v>38840</v>
      </c>
      <c r="C4644" s="311" t="s">
        <v>5911</v>
      </c>
      <c r="D4644" s="311" t="s">
        <v>7355</v>
      </c>
      <c r="E4644" s="311" t="s">
        <v>7356</v>
      </c>
      <c r="F4644" s="311" t="s">
        <v>7357</v>
      </c>
      <c r="G4644" s="311">
        <v>2845204</v>
      </c>
      <c r="H4644" s="311" t="s">
        <v>85</v>
      </c>
    </row>
    <row r="4645" spans="2:8">
      <c r="B4645" s="293">
        <v>38839</v>
      </c>
      <c r="C4645" s="311" t="s">
        <v>7357</v>
      </c>
      <c r="D4645" s="311" t="s">
        <v>7358</v>
      </c>
      <c r="E4645" s="311" t="s">
        <v>7060</v>
      </c>
      <c r="F4645" s="311" t="s">
        <v>7059</v>
      </c>
      <c r="G4645" s="311">
        <v>2403027</v>
      </c>
      <c r="H4645" s="311" t="s">
        <v>85</v>
      </c>
    </row>
    <row r="4646" spans="2:8">
      <c r="B4646" s="293">
        <v>38835</v>
      </c>
      <c r="C4646" s="311" t="s">
        <v>7359</v>
      </c>
      <c r="D4646" s="311" t="s">
        <v>5893</v>
      </c>
      <c r="E4646" s="311" t="s">
        <v>7191</v>
      </c>
      <c r="F4646" s="311" t="s">
        <v>7360</v>
      </c>
      <c r="G4646" s="311">
        <v>6778545</v>
      </c>
      <c r="H4646" s="311" t="s">
        <v>85</v>
      </c>
    </row>
    <row r="4647" spans="2:8">
      <c r="B4647" s="293">
        <v>38834</v>
      </c>
      <c r="C4647" s="311" t="s">
        <v>7361</v>
      </c>
      <c r="D4647" s="311" t="s">
        <v>7362</v>
      </c>
      <c r="E4647" s="311" t="s">
        <v>7335</v>
      </c>
      <c r="F4647" s="311" t="s">
        <v>7141</v>
      </c>
      <c r="G4647" s="311">
        <v>5564089</v>
      </c>
      <c r="H4647" s="311" t="s">
        <v>85</v>
      </c>
    </row>
    <row r="4648" spans="2:8">
      <c r="B4648" s="293">
        <v>38833</v>
      </c>
      <c r="C4648" s="311" t="s">
        <v>7363</v>
      </c>
      <c r="D4648" s="311" t="s">
        <v>7361</v>
      </c>
      <c r="E4648" s="311" t="s">
        <v>7341</v>
      </c>
      <c r="F4648" s="311" t="s">
        <v>7364</v>
      </c>
      <c r="G4648" s="311">
        <v>3236005</v>
      </c>
      <c r="H4648" s="311" t="s">
        <v>85</v>
      </c>
    </row>
    <row r="4649" spans="2:8">
      <c r="B4649" s="293">
        <v>38832</v>
      </c>
      <c r="C4649" s="311" t="s">
        <v>7349</v>
      </c>
      <c r="D4649" s="311" t="s">
        <v>7365</v>
      </c>
      <c r="E4649" s="311" t="s">
        <v>7087</v>
      </c>
      <c r="F4649" s="311" t="s">
        <v>7345</v>
      </c>
      <c r="G4649" s="311">
        <v>8504127</v>
      </c>
      <c r="H4649" s="311" t="s">
        <v>85</v>
      </c>
    </row>
    <row r="4650" spans="2:8">
      <c r="B4650" s="293">
        <v>38831</v>
      </c>
      <c r="C4650" s="311" t="s">
        <v>3826</v>
      </c>
      <c r="D4650" s="311" t="s">
        <v>5838</v>
      </c>
      <c r="E4650" s="311" t="s">
        <v>7057</v>
      </c>
      <c r="F4650" s="311" t="s">
        <v>7366</v>
      </c>
      <c r="G4650" s="311">
        <v>6282261</v>
      </c>
      <c r="H4650" s="311" t="s">
        <v>85</v>
      </c>
    </row>
    <row r="4651" spans="2:8">
      <c r="B4651" s="293">
        <v>38828</v>
      </c>
      <c r="C4651" s="311" t="s">
        <v>7367</v>
      </c>
      <c r="D4651" s="311" t="s">
        <v>7368</v>
      </c>
      <c r="E4651" s="311" t="s">
        <v>7027</v>
      </c>
      <c r="F4651" s="311" t="s">
        <v>7023</v>
      </c>
      <c r="G4651" s="311">
        <v>3915998</v>
      </c>
      <c r="H4651" s="311" t="s">
        <v>85</v>
      </c>
    </row>
    <row r="4652" spans="2:8">
      <c r="B4652" s="293">
        <v>38827</v>
      </c>
      <c r="C4652" s="311" t="s">
        <v>3812</v>
      </c>
      <c r="D4652" s="311" t="s">
        <v>7369</v>
      </c>
      <c r="E4652" s="311" t="s">
        <v>7370</v>
      </c>
      <c r="F4652" s="311" t="s">
        <v>6951</v>
      </c>
      <c r="G4652" s="311">
        <v>8554742</v>
      </c>
      <c r="H4652" s="311" t="s">
        <v>85</v>
      </c>
    </row>
    <row r="4653" spans="2:8">
      <c r="B4653" s="293">
        <v>38826</v>
      </c>
      <c r="C4653" s="311" t="s">
        <v>7368</v>
      </c>
      <c r="D4653" s="311" t="s">
        <v>7371</v>
      </c>
      <c r="E4653" s="311" t="s">
        <v>7368</v>
      </c>
      <c r="F4653" s="311" t="s">
        <v>3816</v>
      </c>
      <c r="G4653" s="311">
        <v>7346060</v>
      </c>
      <c r="H4653" s="311" t="s">
        <v>85</v>
      </c>
    </row>
    <row r="4654" spans="2:8">
      <c r="B4654" s="293">
        <v>38825</v>
      </c>
      <c r="C4654" s="311" t="s">
        <v>5836</v>
      </c>
      <c r="D4654" s="311" t="s">
        <v>7372</v>
      </c>
      <c r="E4654" s="311" t="s">
        <v>5912</v>
      </c>
      <c r="F4654" s="311" t="s">
        <v>7373</v>
      </c>
      <c r="G4654" s="311">
        <v>3951499</v>
      </c>
      <c r="H4654" s="311" t="s">
        <v>85</v>
      </c>
    </row>
    <row r="4655" spans="2:8">
      <c r="B4655" s="293">
        <v>38824</v>
      </c>
      <c r="C4655" s="311" t="s">
        <v>7374</v>
      </c>
      <c r="D4655" s="311" t="s">
        <v>7368</v>
      </c>
      <c r="E4655" s="311" t="s">
        <v>7375</v>
      </c>
      <c r="F4655" s="311" t="s">
        <v>5912</v>
      </c>
      <c r="G4655" s="311">
        <v>12696256</v>
      </c>
      <c r="H4655" s="311" t="s">
        <v>85</v>
      </c>
    </row>
    <row r="4656" spans="2:8">
      <c r="B4656" s="293">
        <v>38820</v>
      </c>
      <c r="C4656" s="311" t="s">
        <v>7376</v>
      </c>
      <c r="D4656" s="311" t="s">
        <v>7373</v>
      </c>
      <c r="E4656" s="311" t="s">
        <v>7156</v>
      </c>
      <c r="F4656" s="311" t="s">
        <v>3815</v>
      </c>
      <c r="G4656" s="311">
        <v>8980795</v>
      </c>
      <c r="H4656" s="311" t="s">
        <v>85</v>
      </c>
    </row>
    <row r="4657" spans="2:8">
      <c r="B4657" s="293">
        <v>38819</v>
      </c>
      <c r="C4657" s="311" t="s">
        <v>5912</v>
      </c>
      <c r="D4657" s="311" t="s">
        <v>7377</v>
      </c>
      <c r="E4657" s="311" t="s">
        <v>7378</v>
      </c>
      <c r="F4657" s="311" t="s">
        <v>7379</v>
      </c>
      <c r="G4657" s="311">
        <v>7083028</v>
      </c>
      <c r="H4657" s="311" t="s">
        <v>85</v>
      </c>
    </row>
    <row r="4658" spans="2:8">
      <c r="B4658" s="293">
        <v>38817</v>
      </c>
      <c r="C4658" s="311" t="s">
        <v>5885</v>
      </c>
      <c r="D4658" s="311" t="s">
        <v>5885</v>
      </c>
      <c r="E4658" s="311" t="s">
        <v>7380</v>
      </c>
      <c r="F4658" s="311" t="s">
        <v>3820</v>
      </c>
      <c r="G4658" s="311">
        <v>4097570</v>
      </c>
      <c r="H4658" s="311" t="s">
        <v>85</v>
      </c>
    </row>
    <row r="4659" spans="2:8">
      <c r="B4659" s="293">
        <v>38814</v>
      </c>
      <c r="C4659" s="311" t="s">
        <v>7368</v>
      </c>
      <c r="D4659" s="311" t="s">
        <v>5885</v>
      </c>
      <c r="E4659" s="311" t="s">
        <v>7376</v>
      </c>
      <c r="F4659" s="311" t="s">
        <v>7381</v>
      </c>
      <c r="G4659" s="311">
        <v>11692426</v>
      </c>
      <c r="H4659" s="311" t="s">
        <v>85</v>
      </c>
    </row>
    <row r="4660" spans="2:8">
      <c r="B4660" s="293">
        <v>38812</v>
      </c>
      <c r="C4660" s="311" t="s">
        <v>5912</v>
      </c>
      <c r="D4660" s="311" t="s">
        <v>5925</v>
      </c>
      <c r="E4660" s="311" t="s">
        <v>7382</v>
      </c>
      <c r="F4660" s="311" t="s">
        <v>7383</v>
      </c>
      <c r="G4660" s="311">
        <v>4434003</v>
      </c>
      <c r="H4660" s="311" t="s">
        <v>85</v>
      </c>
    </row>
    <row r="4661" spans="2:8">
      <c r="B4661" s="293">
        <v>38811</v>
      </c>
      <c r="C4661" s="311" t="s">
        <v>3826</v>
      </c>
      <c r="D4661" s="311" t="s">
        <v>5831</v>
      </c>
      <c r="E4661" s="311" t="s">
        <v>3826</v>
      </c>
      <c r="F4661" s="311" t="s">
        <v>7355</v>
      </c>
      <c r="G4661" s="311">
        <v>8450972</v>
      </c>
      <c r="H4661" s="311" t="s">
        <v>85</v>
      </c>
    </row>
    <row r="4662" spans="2:8">
      <c r="B4662" s="293">
        <v>38810</v>
      </c>
      <c r="C4662" s="311" t="s">
        <v>7032</v>
      </c>
      <c r="D4662" s="311" t="s">
        <v>7019</v>
      </c>
      <c r="E4662" s="311" t="s">
        <v>7357</v>
      </c>
      <c r="F4662" s="311" t="s">
        <v>7016</v>
      </c>
      <c r="G4662" s="311">
        <v>4955148</v>
      </c>
      <c r="H4662" s="311" t="s">
        <v>85</v>
      </c>
    </row>
    <row r="4663" spans="2:8">
      <c r="B4663" s="293">
        <v>38807</v>
      </c>
      <c r="C4663" s="311" t="s">
        <v>7384</v>
      </c>
      <c r="D4663" s="311" t="s">
        <v>7032</v>
      </c>
      <c r="E4663" s="311" t="s">
        <v>7057</v>
      </c>
      <c r="F4663" s="311" t="s">
        <v>7058</v>
      </c>
      <c r="G4663" s="311">
        <v>5407134</v>
      </c>
      <c r="H4663" s="311" t="s">
        <v>85</v>
      </c>
    </row>
    <row r="4664" spans="2:8">
      <c r="B4664" s="293">
        <v>38806</v>
      </c>
      <c r="C4664" s="311" t="s">
        <v>7385</v>
      </c>
      <c r="D4664" s="311" t="s">
        <v>6992</v>
      </c>
      <c r="E4664" s="311" t="s">
        <v>3828</v>
      </c>
      <c r="F4664" s="311" t="s">
        <v>7386</v>
      </c>
      <c r="G4664" s="311">
        <v>4624676</v>
      </c>
      <c r="H4664" s="311" t="s">
        <v>85</v>
      </c>
    </row>
    <row r="4665" spans="2:8">
      <c r="B4665" s="293">
        <v>38805</v>
      </c>
      <c r="C4665" s="311" t="s">
        <v>3826</v>
      </c>
      <c r="D4665" s="311" t="s">
        <v>5893</v>
      </c>
      <c r="E4665" s="311" t="s">
        <v>7387</v>
      </c>
      <c r="F4665" s="311" t="s">
        <v>7031</v>
      </c>
      <c r="G4665" s="311">
        <v>1860073</v>
      </c>
      <c r="H4665" s="311" t="s">
        <v>85</v>
      </c>
    </row>
    <row r="4666" spans="2:8">
      <c r="B4666" s="293">
        <v>38804</v>
      </c>
      <c r="C4666" s="311" t="s">
        <v>7388</v>
      </c>
      <c r="D4666" s="311" t="s">
        <v>7388</v>
      </c>
      <c r="E4666" s="311" t="s">
        <v>7074</v>
      </c>
      <c r="F4666" s="311" t="s">
        <v>7360</v>
      </c>
      <c r="G4666" s="311">
        <v>3482277</v>
      </c>
      <c r="H4666" s="311" t="s">
        <v>85</v>
      </c>
    </row>
    <row r="4667" spans="2:8">
      <c r="B4667" s="293">
        <v>38803</v>
      </c>
      <c r="C4667" s="311" t="s">
        <v>5838</v>
      </c>
      <c r="D4667" s="311" t="s">
        <v>5894</v>
      </c>
      <c r="E4667" s="311" t="s">
        <v>3826</v>
      </c>
      <c r="F4667" s="311" t="s">
        <v>6991</v>
      </c>
      <c r="G4667" s="311">
        <v>3314450</v>
      </c>
      <c r="H4667" s="311" t="s">
        <v>85</v>
      </c>
    </row>
    <row r="4668" spans="2:8">
      <c r="B4668" s="293">
        <v>38800</v>
      </c>
      <c r="C4668" s="311" t="s">
        <v>5893</v>
      </c>
      <c r="D4668" s="311" t="s">
        <v>7019</v>
      </c>
      <c r="E4668" s="311" t="s">
        <v>7059</v>
      </c>
      <c r="F4668" s="311" t="s">
        <v>7389</v>
      </c>
      <c r="G4668" s="311">
        <v>4524266</v>
      </c>
      <c r="H4668" s="311" t="s">
        <v>85</v>
      </c>
    </row>
    <row r="4669" spans="2:8">
      <c r="B4669" s="293">
        <v>38799</v>
      </c>
      <c r="C4669" s="311" t="s">
        <v>5912</v>
      </c>
      <c r="D4669" s="311" t="s">
        <v>5912</v>
      </c>
      <c r="E4669" s="311" t="s">
        <v>7073</v>
      </c>
      <c r="F4669" s="311" t="s">
        <v>7390</v>
      </c>
      <c r="G4669" s="311">
        <v>6070077</v>
      </c>
      <c r="H4669" s="311" t="s">
        <v>85</v>
      </c>
    </row>
    <row r="4670" spans="2:8">
      <c r="B4670" s="293">
        <v>38798</v>
      </c>
      <c r="C4670" s="311" t="s">
        <v>5912</v>
      </c>
      <c r="D4670" s="311" t="s">
        <v>7391</v>
      </c>
      <c r="E4670" s="311" t="s">
        <v>7018</v>
      </c>
      <c r="F4670" s="311" t="s">
        <v>7376</v>
      </c>
      <c r="G4670" s="311">
        <v>5786082</v>
      </c>
      <c r="H4670" s="311" t="s">
        <v>85</v>
      </c>
    </row>
    <row r="4671" spans="2:8">
      <c r="B4671" s="293">
        <v>38797</v>
      </c>
      <c r="C4671" s="311" t="s">
        <v>7392</v>
      </c>
      <c r="D4671" s="311" t="s">
        <v>5845</v>
      </c>
      <c r="E4671" s="311" t="s">
        <v>7015</v>
      </c>
      <c r="F4671" s="311" t="s">
        <v>5914</v>
      </c>
      <c r="G4671" s="311">
        <v>4907133</v>
      </c>
      <c r="H4671" s="311" t="s">
        <v>85</v>
      </c>
    </row>
    <row r="4672" spans="2:8">
      <c r="B4672" s="293">
        <v>38796</v>
      </c>
      <c r="C4672" s="311" t="s">
        <v>5912</v>
      </c>
      <c r="D4672" s="311" t="s">
        <v>5892</v>
      </c>
      <c r="E4672" s="311" t="s">
        <v>7382</v>
      </c>
      <c r="F4672" s="311" t="s">
        <v>3797</v>
      </c>
      <c r="G4672" s="311">
        <v>3491366</v>
      </c>
      <c r="H4672" s="311" t="s">
        <v>85</v>
      </c>
    </row>
    <row r="4673" spans="2:8">
      <c r="B4673" s="293">
        <v>38793</v>
      </c>
      <c r="C4673" s="311" t="s">
        <v>7393</v>
      </c>
      <c r="D4673" s="311" t="s">
        <v>5892</v>
      </c>
      <c r="E4673" s="311" t="s">
        <v>7393</v>
      </c>
      <c r="F4673" s="311" t="s">
        <v>7019</v>
      </c>
      <c r="G4673" s="311">
        <v>2741082</v>
      </c>
      <c r="H4673" s="311" t="s">
        <v>85</v>
      </c>
    </row>
    <row r="4674" spans="2:8">
      <c r="B4674" s="293">
        <v>38792</v>
      </c>
      <c r="C4674" s="311" t="s">
        <v>7368</v>
      </c>
      <c r="D4674" s="311" t="s">
        <v>7368</v>
      </c>
      <c r="E4674" s="311" t="s">
        <v>7394</v>
      </c>
      <c r="F4674" s="311" t="s">
        <v>7023</v>
      </c>
      <c r="G4674" s="311">
        <v>5191208</v>
      </c>
      <c r="H4674" s="311" t="s">
        <v>85</v>
      </c>
    </row>
    <row r="4675" spans="2:8">
      <c r="B4675" s="293">
        <v>38790</v>
      </c>
      <c r="C4675" s="311" t="s">
        <v>7377</v>
      </c>
      <c r="D4675" s="311" t="s">
        <v>7395</v>
      </c>
      <c r="E4675" s="311" t="s">
        <v>7376</v>
      </c>
      <c r="F4675" s="311" t="s">
        <v>5894</v>
      </c>
      <c r="G4675" s="311">
        <v>3052716</v>
      </c>
      <c r="H4675" s="311" t="s">
        <v>85</v>
      </c>
    </row>
    <row r="4676" spans="2:8">
      <c r="B4676" s="293">
        <v>38789</v>
      </c>
      <c r="C4676" s="311" t="s">
        <v>5894</v>
      </c>
      <c r="D4676" s="311" t="s">
        <v>7396</v>
      </c>
      <c r="E4676" s="311" t="s">
        <v>6988</v>
      </c>
      <c r="F4676" s="311" t="s">
        <v>7397</v>
      </c>
      <c r="G4676" s="311">
        <v>5114572</v>
      </c>
      <c r="H4676" s="311" t="s">
        <v>85</v>
      </c>
    </row>
    <row r="4677" spans="2:8">
      <c r="B4677" s="293">
        <v>38786</v>
      </c>
      <c r="C4677" s="311" t="s">
        <v>7355</v>
      </c>
      <c r="D4677" s="311" t="s">
        <v>7398</v>
      </c>
      <c r="E4677" s="311" t="s">
        <v>7399</v>
      </c>
      <c r="F4677" s="311" t="s">
        <v>3820</v>
      </c>
      <c r="G4677" s="311">
        <v>2657442</v>
      </c>
      <c r="H4677" s="311" t="s">
        <v>85</v>
      </c>
    </row>
    <row r="4678" spans="2:8">
      <c r="B4678" s="293">
        <v>38785</v>
      </c>
      <c r="C4678" s="311" t="s">
        <v>7400</v>
      </c>
      <c r="D4678" s="311" t="s">
        <v>5893</v>
      </c>
      <c r="E4678" s="311" t="s">
        <v>7349</v>
      </c>
      <c r="F4678" s="311" t="s">
        <v>7360</v>
      </c>
      <c r="G4678" s="311">
        <v>2590677</v>
      </c>
      <c r="H4678" s="311" t="s">
        <v>85</v>
      </c>
    </row>
    <row r="4679" spans="2:8">
      <c r="B4679" s="293">
        <v>38784</v>
      </c>
      <c r="C4679" s="311" t="s">
        <v>5896</v>
      </c>
      <c r="D4679" s="311" t="s">
        <v>5831</v>
      </c>
      <c r="E4679" s="311" t="s">
        <v>7386</v>
      </c>
      <c r="F4679" s="311" t="s">
        <v>7058</v>
      </c>
      <c r="G4679" s="311">
        <v>7486602</v>
      </c>
      <c r="H4679" s="311" t="s">
        <v>85</v>
      </c>
    </row>
    <row r="4680" spans="2:8">
      <c r="B4680" s="293">
        <v>38783</v>
      </c>
      <c r="C4680" s="311" t="s">
        <v>5893</v>
      </c>
      <c r="D4680" s="311" t="s">
        <v>7401</v>
      </c>
      <c r="E4680" s="311" t="s">
        <v>5893</v>
      </c>
      <c r="F4680" s="311" t="s">
        <v>5912</v>
      </c>
      <c r="G4680" s="311">
        <v>8789065</v>
      </c>
      <c r="H4680" s="311" t="s">
        <v>85</v>
      </c>
    </row>
    <row r="4681" spans="2:8">
      <c r="B4681" s="293">
        <v>38782</v>
      </c>
      <c r="C4681" s="311" t="s">
        <v>6959</v>
      </c>
      <c r="D4681" s="311" t="s">
        <v>7382</v>
      </c>
      <c r="E4681" s="311" t="s">
        <v>6959</v>
      </c>
      <c r="F4681" s="311" t="s">
        <v>7399</v>
      </c>
      <c r="G4681" s="311">
        <v>8753725</v>
      </c>
      <c r="H4681" s="311" t="s">
        <v>85</v>
      </c>
    </row>
    <row r="4682" spans="2:8">
      <c r="B4682" s="293">
        <v>38779</v>
      </c>
      <c r="C4682" s="311" t="s">
        <v>6959</v>
      </c>
      <c r="D4682" s="311" t="s">
        <v>7402</v>
      </c>
      <c r="E4682" s="311" t="s">
        <v>7403</v>
      </c>
      <c r="F4682" s="311" t="s">
        <v>7364</v>
      </c>
      <c r="G4682" s="311">
        <v>3389964</v>
      </c>
      <c r="H4682" s="311" t="s">
        <v>85</v>
      </c>
    </row>
    <row r="4683" spans="2:8">
      <c r="B4683" s="293">
        <v>38778</v>
      </c>
      <c r="C4683" s="311" t="s">
        <v>7057</v>
      </c>
      <c r="D4683" s="311" t="s">
        <v>7390</v>
      </c>
      <c r="E4683" s="311" t="s">
        <v>7404</v>
      </c>
      <c r="F4683" s="311" t="s">
        <v>7405</v>
      </c>
      <c r="G4683" s="311">
        <v>6956978</v>
      </c>
      <c r="H4683" s="311" t="s">
        <v>85</v>
      </c>
    </row>
    <row r="4684" spans="2:8">
      <c r="B4684" s="293">
        <v>38777</v>
      </c>
      <c r="C4684" s="311" t="s">
        <v>3828</v>
      </c>
      <c r="D4684" s="311" t="s">
        <v>7057</v>
      </c>
      <c r="E4684" s="311" t="s">
        <v>7337</v>
      </c>
      <c r="F4684" s="311" t="s">
        <v>7349</v>
      </c>
      <c r="G4684" s="311">
        <v>4073925</v>
      </c>
      <c r="H4684" s="311" t="s">
        <v>85</v>
      </c>
    </row>
    <row r="4685" spans="2:8">
      <c r="B4685" s="293">
        <v>38776</v>
      </c>
      <c r="C4685" s="311" t="s">
        <v>7366</v>
      </c>
      <c r="D4685" s="311" t="s">
        <v>7357</v>
      </c>
      <c r="E4685" s="311" t="s">
        <v>7351</v>
      </c>
      <c r="F4685" s="311" t="s">
        <v>7406</v>
      </c>
      <c r="G4685" s="311">
        <v>6984183</v>
      </c>
      <c r="H4685" s="311" t="s">
        <v>85</v>
      </c>
    </row>
    <row r="4686" spans="2:8">
      <c r="B4686" s="293">
        <v>38775</v>
      </c>
      <c r="C4686" s="311" t="s">
        <v>7057</v>
      </c>
      <c r="D4686" s="311" t="s">
        <v>7366</v>
      </c>
      <c r="E4686" s="311" t="s">
        <v>7352</v>
      </c>
      <c r="F4686" s="311" t="s">
        <v>7402</v>
      </c>
      <c r="G4686" s="311">
        <v>4846699</v>
      </c>
      <c r="H4686" s="311" t="s">
        <v>85</v>
      </c>
    </row>
    <row r="4687" spans="2:8">
      <c r="B4687" s="293">
        <v>38772</v>
      </c>
      <c r="C4687" s="311" t="s">
        <v>7340</v>
      </c>
      <c r="D4687" s="311" t="s">
        <v>7407</v>
      </c>
      <c r="E4687" s="311" t="s">
        <v>7340</v>
      </c>
      <c r="F4687" s="311" t="s">
        <v>7362</v>
      </c>
      <c r="G4687" s="311">
        <v>4217091</v>
      </c>
      <c r="H4687" s="311" t="s">
        <v>85</v>
      </c>
    </row>
    <row r="4688" spans="2:8">
      <c r="B4688" s="293">
        <v>38771</v>
      </c>
      <c r="C4688" s="311" t="s">
        <v>7408</v>
      </c>
      <c r="D4688" s="311" t="s">
        <v>6954</v>
      </c>
      <c r="E4688" s="311" t="s">
        <v>7127</v>
      </c>
      <c r="F4688" s="311" t="s">
        <v>7409</v>
      </c>
      <c r="G4688" s="311">
        <v>13658602</v>
      </c>
      <c r="H4688" s="311" t="s">
        <v>85</v>
      </c>
    </row>
    <row r="4689" spans="2:8">
      <c r="B4689" s="293">
        <v>38770</v>
      </c>
      <c r="C4689" s="311" t="s">
        <v>7171</v>
      </c>
      <c r="D4689" s="311" t="s">
        <v>7363</v>
      </c>
      <c r="E4689" s="311" t="s">
        <v>7410</v>
      </c>
      <c r="F4689" s="311" t="s">
        <v>7411</v>
      </c>
      <c r="G4689" s="311">
        <v>6971108</v>
      </c>
      <c r="H4689" s="311" t="s">
        <v>85</v>
      </c>
    </row>
    <row r="4690" spans="2:8">
      <c r="B4690" s="293">
        <v>38769</v>
      </c>
      <c r="C4690" s="311" t="s">
        <v>7171</v>
      </c>
      <c r="D4690" s="311" t="s">
        <v>7159</v>
      </c>
      <c r="E4690" s="311" t="s">
        <v>7412</v>
      </c>
      <c r="F4690" s="311" t="s">
        <v>7413</v>
      </c>
      <c r="G4690" s="311">
        <v>2677657</v>
      </c>
      <c r="H4690" s="311" t="s">
        <v>85</v>
      </c>
    </row>
    <row r="4691" spans="2:8">
      <c r="B4691" s="293">
        <v>38768</v>
      </c>
      <c r="C4691" s="311" t="s">
        <v>7331</v>
      </c>
      <c r="D4691" s="311" t="s">
        <v>7414</v>
      </c>
      <c r="E4691" s="311" t="s">
        <v>7189</v>
      </c>
      <c r="F4691" s="311" t="s">
        <v>7176</v>
      </c>
      <c r="G4691" s="311">
        <v>3287932</v>
      </c>
      <c r="H4691" s="311" t="s">
        <v>85</v>
      </c>
    </row>
    <row r="4692" spans="2:8">
      <c r="B4692" s="293">
        <v>38765</v>
      </c>
      <c r="C4692" s="311" t="s">
        <v>7166</v>
      </c>
      <c r="D4692" s="311" t="s">
        <v>7415</v>
      </c>
      <c r="E4692" s="311" t="s">
        <v>7191</v>
      </c>
      <c r="F4692" s="311" t="s">
        <v>7416</v>
      </c>
      <c r="G4692" s="311">
        <v>4818618</v>
      </c>
      <c r="H4692" s="311" t="s">
        <v>85</v>
      </c>
    </row>
    <row r="4693" spans="2:8">
      <c r="B4693" s="293">
        <v>38764</v>
      </c>
      <c r="C4693" s="311" t="s">
        <v>7417</v>
      </c>
      <c r="D4693" s="311" t="s">
        <v>7418</v>
      </c>
      <c r="E4693" s="311" t="s">
        <v>7417</v>
      </c>
      <c r="F4693" s="311" t="s">
        <v>7177</v>
      </c>
      <c r="G4693" s="311">
        <v>4806898</v>
      </c>
      <c r="H4693" s="311" t="s">
        <v>85</v>
      </c>
    </row>
    <row r="4694" spans="2:8">
      <c r="B4694" s="293">
        <v>38763</v>
      </c>
      <c r="C4694" s="311" t="s">
        <v>7417</v>
      </c>
      <c r="D4694" s="311" t="s">
        <v>7186</v>
      </c>
      <c r="E4694" s="311" t="s">
        <v>7417</v>
      </c>
      <c r="F4694" s="311" t="s">
        <v>7182</v>
      </c>
      <c r="G4694" s="311">
        <v>12139212</v>
      </c>
      <c r="H4694" s="311" t="s">
        <v>85</v>
      </c>
    </row>
    <row r="4695" spans="2:8">
      <c r="B4695" s="293">
        <v>38762</v>
      </c>
      <c r="C4695" s="311" t="s">
        <v>7419</v>
      </c>
      <c r="D4695" s="311" t="s">
        <v>7420</v>
      </c>
      <c r="E4695" s="311" t="s">
        <v>7251</v>
      </c>
      <c r="F4695" s="311" t="s">
        <v>7417</v>
      </c>
      <c r="G4695" s="311">
        <v>3149287</v>
      </c>
      <c r="H4695" s="311" t="s">
        <v>85</v>
      </c>
    </row>
    <row r="4696" spans="2:8">
      <c r="B4696" s="310">
        <v>38761</v>
      </c>
      <c r="C4696" s="312" t="s">
        <v>7421</v>
      </c>
      <c r="D4696" s="312" t="s">
        <v>7421</v>
      </c>
      <c r="E4696" s="312" t="s">
        <v>7422</v>
      </c>
      <c r="F4696" s="312" t="s">
        <v>7423</v>
      </c>
      <c r="G4696" s="312">
        <v>2563257</v>
      </c>
      <c r="H4696" s="312" t="s">
        <v>7424</v>
      </c>
    </row>
    <row r="4697" spans="2:8">
      <c r="B4697" s="293">
        <v>38758</v>
      </c>
      <c r="C4697" s="311" t="s">
        <v>7425</v>
      </c>
      <c r="D4697" s="311" t="s">
        <v>7426</v>
      </c>
      <c r="E4697" s="311" t="s">
        <v>7427</v>
      </c>
      <c r="F4697" s="311" t="s">
        <v>7428</v>
      </c>
      <c r="G4697" s="311">
        <v>3879676</v>
      </c>
      <c r="H4697" s="311" t="s">
        <v>85</v>
      </c>
    </row>
    <row r="4698" spans="2:8">
      <c r="B4698" s="293">
        <v>38756</v>
      </c>
      <c r="C4698" s="311" t="s">
        <v>7429</v>
      </c>
      <c r="D4698" s="311" t="s">
        <v>7430</v>
      </c>
      <c r="E4698" s="311" t="s">
        <v>7431</v>
      </c>
      <c r="F4698" s="311" t="s">
        <v>7425</v>
      </c>
      <c r="G4698" s="311">
        <v>5610171</v>
      </c>
      <c r="H4698" s="311" t="s">
        <v>85</v>
      </c>
    </row>
    <row r="4699" spans="2:8">
      <c r="B4699" s="293">
        <v>38755</v>
      </c>
      <c r="C4699" s="311" t="s">
        <v>7431</v>
      </c>
      <c r="D4699" s="311" t="s">
        <v>7249</v>
      </c>
      <c r="E4699" s="311" t="s">
        <v>7210</v>
      </c>
      <c r="F4699" s="311" t="s">
        <v>7429</v>
      </c>
      <c r="G4699" s="311">
        <v>2730688</v>
      </c>
      <c r="H4699" s="311" t="s">
        <v>85</v>
      </c>
    </row>
    <row r="4700" spans="2:8">
      <c r="B4700" s="293">
        <v>38754</v>
      </c>
      <c r="C4700" s="311" t="s">
        <v>7432</v>
      </c>
      <c r="D4700" s="311" t="s">
        <v>7433</v>
      </c>
      <c r="E4700" s="311" t="s">
        <v>7432</v>
      </c>
      <c r="F4700" s="311" t="s">
        <v>7278</v>
      </c>
      <c r="G4700" s="311">
        <v>3867030</v>
      </c>
      <c r="H4700" s="311" t="s">
        <v>85</v>
      </c>
    </row>
    <row r="4701" spans="2:8">
      <c r="B4701" s="293">
        <v>38751</v>
      </c>
      <c r="C4701" s="311" t="s">
        <v>7214</v>
      </c>
      <c r="D4701" s="311" t="s">
        <v>7144</v>
      </c>
      <c r="E4701" s="311" t="s">
        <v>7214</v>
      </c>
      <c r="F4701" s="311" t="s">
        <v>7276</v>
      </c>
      <c r="G4701" s="311">
        <v>4787193</v>
      </c>
      <c r="H4701" s="311" t="s">
        <v>85</v>
      </c>
    </row>
    <row r="4702" spans="2:8">
      <c r="B4702" s="293">
        <v>38750</v>
      </c>
      <c r="C4702" s="311" t="s">
        <v>7321</v>
      </c>
      <c r="D4702" s="311" t="s">
        <v>7434</v>
      </c>
      <c r="E4702" s="311" t="s">
        <v>7435</v>
      </c>
      <c r="F4702" s="311" t="s">
        <v>7213</v>
      </c>
      <c r="G4702" s="311">
        <v>1040521</v>
      </c>
      <c r="H4702" s="311" t="s">
        <v>85</v>
      </c>
    </row>
    <row r="4703" spans="2:8">
      <c r="B4703" s="293">
        <v>38749</v>
      </c>
      <c r="C4703" s="311" t="s">
        <v>7436</v>
      </c>
      <c r="D4703" s="311" t="s">
        <v>7437</v>
      </c>
      <c r="E4703" s="311" t="s">
        <v>7438</v>
      </c>
      <c r="F4703" s="311" t="s">
        <v>7439</v>
      </c>
      <c r="G4703" s="311">
        <v>4431958</v>
      </c>
      <c r="H4703" s="311" t="s">
        <v>85</v>
      </c>
    </row>
    <row r="4704" spans="2:8">
      <c r="B4704" s="293">
        <v>38748</v>
      </c>
      <c r="C4704" s="311" t="s">
        <v>7440</v>
      </c>
      <c r="D4704" s="311" t="s">
        <v>7441</v>
      </c>
      <c r="E4704" s="311" t="s">
        <v>7442</v>
      </c>
      <c r="F4704" s="311" t="s">
        <v>7288</v>
      </c>
      <c r="G4704" s="311">
        <v>13209134</v>
      </c>
      <c r="H4704" s="311" t="s">
        <v>85</v>
      </c>
    </row>
    <row r="4705" spans="2:8">
      <c r="B4705" s="293">
        <v>38747</v>
      </c>
      <c r="C4705" s="311" t="s">
        <v>7443</v>
      </c>
      <c r="D4705" s="311" t="s">
        <v>7443</v>
      </c>
      <c r="E4705" s="311" t="s">
        <v>7283</v>
      </c>
      <c r="F4705" s="311" t="s">
        <v>7444</v>
      </c>
      <c r="G4705" s="311">
        <v>2396570</v>
      </c>
      <c r="H4705" s="311" t="s">
        <v>85</v>
      </c>
    </row>
    <row r="4706" spans="2:8">
      <c r="B4706" s="293">
        <v>38744</v>
      </c>
      <c r="C4706" s="311" t="s">
        <v>7445</v>
      </c>
      <c r="D4706" s="311" t="s">
        <v>7446</v>
      </c>
      <c r="E4706" s="311" t="s">
        <v>7447</v>
      </c>
      <c r="F4706" s="311" t="s">
        <v>7448</v>
      </c>
      <c r="G4706" s="311">
        <v>5665734</v>
      </c>
      <c r="H4706" s="311" t="s">
        <v>85</v>
      </c>
    </row>
    <row r="4707" spans="2:8">
      <c r="B4707" s="293">
        <v>38742</v>
      </c>
      <c r="C4707" s="311" t="s">
        <v>7449</v>
      </c>
      <c r="D4707" s="311" t="s">
        <v>7450</v>
      </c>
      <c r="E4707" s="311" t="s">
        <v>7451</v>
      </c>
      <c r="F4707" s="311" t="s">
        <v>7452</v>
      </c>
      <c r="G4707" s="311">
        <v>1897899</v>
      </c>
      <c r="H4707" s="311" t="s">
        <v>85</v>
      </c>
    </row>
    <row r="4708" spans="2:8">
      <c r="B4708" s="293">
        <v>38741</v>
      </c>
      <c r="C4708" s="311" t="s">
        <v>7449</v>
      </c>
      <c r="D4708" s="311" t="s">
        <v>7453</v>
      </c>
      <c r="E4708" s="311" t="s">
        <v>7454</v>
      </c>
      <c r="F4708" s="311" t="s">
        <v>7455</v>
      </c>
      <c r="G4708" s="311">
        <v>2481194</v>
      </c>
      <c r="H4708" s="311" t="s">
        <v>85</v>
      </c>
    </row>
    <row r="4709" spans="2:8">
      <c r="B4709" s="293">
        <v>38740</v>
      </c>
      <c r="C4709" s="311" t="s">
        <v>7456</v>
      </c>
      <c r="D4709" s="311" t="s">
        <v>7449</v>
      </c>
      <c r="E4709" s="311" t="s">
        <v>7313</v>
      </c>
      <c r="F4709" s="311" t="s">
        <v>7454</v>
      </c>
      <c r="G4709" s="311">
        <v>1015195</v>
      </c>
      <c r="H4709" s="311" t="s">
        <v>85</v>
      </c>
    </row>
    <row r="4710" spans="2:8">
      <c r="B4710" s="293">
        <v>38737</v>
      </c>
      <c r="C4710" s="311" t="s">
        <v>7449</v>
      </c>
      <c r="D4710" s="311" t="s">
        <v>7457</v>
      </c>
      <c r="E4710" s="311" t="s">
        <v>7458</v>
      </c>
      <c r="F4710" s="311" t="s">
        <v>7459</v>
      </c>
      <c r="G4710" s="311">
        <v>1540024</v>
      </c>
      <c r="H4710" s="311" t="s">
        <v>85</v>
      </c>
    </row>
    <row r="4711" spans="2:8">
      <c r="B4711" s="293">
        <v>38736</v>
      </c>
      <c r="C4711" s="311" t="s">
        <v>7460</v>
      </c>
      <c r="D4711" s="311" t="s">
        <v>7442</v>
      </c>
      <c r="E4711" s="311" t="s">
        <v>7460</v>
      </c>
      <c r="F4711" s="311" t="s">
        <v>7445</v>
      </c>
      <c r="G4711" s="311">
        <v>1563042</v>
      </c>
      <c r="H4711" s="311" t="s">
        <v>85</v>
      </c>
    </row>
    <row r="4712" spans="2:8">
      <c r="B4712" s="293">
        <v>38735</v>
      </c>
      <c r="C4712" s="311" t="s">
        <v>7461</v>
      </c>
      <c r="D4712" s="311" t="s">
        <v>7454</v>
      </c>
      <c r="E4712" s="311" t="s">
        <v>7462</v>
      </c>
      <c r="F4712" s="311" t="s">
        <v>7460</v>
      </c>
      <c r="G4712" s="311">
        <v>2886445</v>
      </c>
      <c r="H4712" s="311" t="s">
        <v>85</v>
      </c>
    </row>
    <row r="4713" spans="2:8">
      <c r="B4713" s="293">
        <v>38734</v>
      </c>
      <c r="C4713" s="311" t="s">
        <v>7463</v>
      </c>
      <c r="D4713" s="311" t="s">
        <v>7438</v>
      </c>
      <c r="E4713" s="311" t="s">
        <v>7464</v>
      </c>
      <c r="F4713" s="311" t="s">
        <v>7465</v>
      </c>
      <c r="G4713" s="311">
        <v>3988780</v>
      </c>
      <c r="H4713" s="311" t="s">
        <v>85</v>
      </c>
    </row>
    <row r="4714" spans="2:8">
      <c r="B4714" s="293">
        <v>38733</v>
      </c>
      <c r="C4714" s="311" t="s">
        <v>7443</v>
      </c>
      <c r="D4714" s="311" t="s">
        <v>7466</v>
      </c>
      <c r="E4714" s="311" t="s">
        <v>7467</v>
      </c>
      <c r="F4714" s="311" t="s">
        <v>7468</v>
      </c>
      <c r="G4714" s="311">
        <v>1356850</v>
      </c>
      <c r="H4714" s="311" t="s">
        <v>85</v>
      </c>
    </row>
    <row r="4715" spans="2:8">
      <c r="B4715" s="293">
        <v>38730</v>
      </c>
      <c r="C4715" s="311" t="s">
        <v>7441</v>
      </c>
      <c r="D4715" s="311" t="s">
        <v>7437</v>
      </c>
      <c r="E4715" s="311" t="s">
        <v>7213</v>
      </c>
      <c r="F4715" s="311" t="s">
        <v>7469</v>
      </c>
      <c r="G4715" s="311">
        <v>3293721</v>
      </c>
      <c r="H4715" s="311" t="s">
        <v>85</v>
      </c>
    </row>
    <row r="4716" spans="2:8">
      <c r="B4716" s="293">
        <v>38729</v>
      </c>
      <c r="C4716" s="311" t="s">
        <v>7422</v>
      </c>
      <c r="D4716" s="311" t="s">
        <v>7470</v>
      </c>
      <c r="E4716" s="311" t="s">
        <v>7316</v>
      </c>
      <c r="F4716" s="311" t="s">
        <v>7471</v>
      </c>
      <c r="G4716" s="311">
        <v>4185153</v>
      </c>
      <c r="H4716" s="311" t="s">
        <v>85</v>
      </c>
    </row>
    <row r="4717" spans="2:8">
      <c r="B4717" s="293">
        <v>38727</v>
      </c>
      <c r="C4717" s="311" t="s">
        <v>7288</v>
      </c>
      <c r="D4717" s="311" t="s">
        <v>7472</v>
      </c>
      <c r="E4717" s="311" t="s">
        <v>7448</v>
      </c>
      <c r="F4717" s="311" t="s">
        <v>7439</v>
      </c>
      <c r="G4717" s="311">
        <v>3637624</v>
      </c>
      <c r="H4717" s="311" t="s">
        <v>85</v>
      </c>
    </row>
    <row r="4718" spans="2:8">
      <c r="B4718" s="293">
        <v>38726</v>
      </c>
      <c r="C4718" s="311" t="s">
        <v>7432</v>
      </c>
      <c r="D4718" s="311" t="s">
        <v>7432</v>
      </c>
      <c r="E4718" s="311" t="s">
        <v>7473</v>
      </c>
      <c r="F4718" s="311" t="s">
        <v>7463</v>
      </c>
      <c r="G4718" s="311">
        <v>6709496</v>
      </c>
      <c r="H4718" s="311" t="s">
        <v>85</v>
      </c>
    </row>
    <row r="4719" spans="2:8">
      <c r="B4719" s="293">
        <v>38723</v>
      </c>
      <c r="C4719" s="311" t="s">
        <v>7288</v>
      </c>
      <c r="D4719" s="311" t="s">
        <v>7261</v>
      </c>
      <c r="E4719" s="311" t="s">
        <v>7474</v>
      </c>
      <c r="F4719" s="311" t="s">
        <v>7463</v>
      </c>
      <c r="G4719" s="311">
        <v>1085485</v>
      </c>
      <c r="H4719" s="311" t="s">
        <v>85</v>
      </c>
    </row>
    <row r="4720" spans="2:8">
      <c r="B4720" s="293">
        <v>38722</v>
      </c>
      <c r="C4720" s="311" t="s">
        <v>7239</v>
      </c>
      <c r="D4720" s="311" t="s">
        <v>7422</v>
      </c>
      <c r="E4720" s="311" t="s">
        <v>7455</v>
      </c>
      <c r="F4720" s="311" t="s">
        <v>7475</v>
      </c>
      <c r="G4720" s="311">
        <v>3172017</v>
      </c>
      <c r="H4720" s="311" t="s">
        <v>85</v>
      </c>
    </row>
    <row r="4721" spans="2:8">
      <c r="B4721" s="293">
        <v>38721</v>
      </c>
      <c r="C4721" s="311" t="s">
        <v>7222</v>
      </c>
      <c r="D4721" s="311" t="s">
        <v>7287</v>
      </c>
      <c r="E4721" s="311" t="s">
        <v>7456</v>
      </c>
      <c r="F4721" s="311" t="s">
        <v>7213</v>
      </c>
      <c r="G4721" s="311">
        <v>4677666</v>
      </c>
      <c r="H4721" s="311" t="s">
        <v>85</v>
      </c>
    </row>
    <row r="4722" spans="2:8">
      <c r="B4722" s="293">
        <v>38720</v>
      </c>
      <c r="C4722" s="311" t="s">
        <v>7476</v>
      </c>
      <c r="D4722" s="311" t="s">
        <v>7222</v>
      </c>
      <c r="E4722" s="311" t="s">
        <v>7464</v>
      </c>
      <c r="F4722" s="311" t="s">
        <v>7262</v>
      </c>
      <c r="G4722" s="311">
        <v>665920</v>
      </c>
      <c r="H4722" s="311" t="s">
        <v>85</v>
      </c>
    </row>
    <row r="4723" spans="2:8">
      <c r="B4723" s="293">
        <v>38719</v>
      </c>
      <c r="C4723" s="311" t="s">
        <v>7477</v>
      </c>
      <c r="D4723" s="311" t="s">
        <v>7459</v>
      </c>
      <c r="E4723" s="311" t="s">
        <v>7464</v>
      </c>
      <c r="F4723" s="311" t="s">
        <v>7461</v>
      </c>
      <c r="G4723" s="311">
        <v>522862</v>
      </c>
      <c r="H4723" s="311" t="s">
        <v>85</v>
      </c>
    </row>
    <row r="4724" spans="2:8">
      <c r="B4724" s="293">
        <v>38716</v>
      </c>
      <c r="C4724" s="311" t="s">
        <v>7478</v>
      </c>
      <c r="D4724" s="311" t="s">
        <v>7283</v>
      </c>
      <c r="E4724" s="311" t="s">
        <v>7479</v>
      </c>
      <c r="F4724" s="311" t="s">
        <v>7454</v>
      </c>
      <c r="G4724" s="311">
        <v>3884166</v>
      </c>
      <c r="H4724" s="311" t="s">
        <v>85</v>
      </c>
    </row>
    <row r="4725" spans="2:8">
      <c r="B4725" s="293">
        <v>38715</v>
      </c>
      <c r="C4725" s="311" t="s">
        <v>7460</v>
      </c>
      <c r="D4725" s="311" t="s">
        <v>7480</v>
      </c>
      <c r="E4725" s="311" t="s">
        <v>7481</v>
      </c>
      <c r="F4725" s="311" t="s">
        <v>7482</v>
      </c>
      <c r="G4725" s="311">
        <v>4763624</v>
      </c>
      <c r="H4725" s="311" t="s">
        <v>85</v>
      </c>
    </row>
    <row r="4726" spans="2:8">
      <c r="B4726" s="293">
        <v>38714</v>
      </c>
      <c r="C4726" s="311" t="s">
        <v>7483</v>
      </c>
      <c r="D4726" s="311" t="s">
        <v>7484</v>
      </c>
      <c r="E4726" s="311" t="s">
        <v>7485</v>
      </c>
      <c r="F4726" s="311" t="s">
        <v>7460</v>
      </c>
      <c r="G4726" s="311">
        <v>4203852</v>
      </c>
      <c r="H4726" s="311" t="s">
        <v>85</v>
      </c>
    </row>
    <row r="4727" spans="2:8">
      <c r="B4727" s="293">
        <v>38713</v>
      </c>
      <c r="C4727" s="311" t="s">
        <v>7486</v>
      </c>
      <c r="D4727" s="311" t="s">
        <v>7483</v>
      </c>
      <c r="E4727" s="311" t="s">
        <v>7487</v>
      </c>
      <c r="F4727" s="311" t="s">
        <v>7488</v>
      </c>
      <c r="G4727" s="311">
        <v>1324669</v>
      </c>
      <c r="H4727" s="311" t="s">
        <v>85</v>
      </c>
    </row>
    <row r="4728" spans="2:8">
      <c r="B4728" s="293">
        <v>38712</v>
      </c>
      <c r="C4728" s="311" t="s">
        <v>7489</v>
      </c>
      <c r="D4728" s="311" t="s">
        <v>7488</v>
      </c>
      <c r="E4728" s="311" t="s">
        <v>7490</v>
      </c>
      <c r="F4728" s="311" t="s">
        <v>7486</v>
      </c>
      <c r="G4728" s="311">
        <v>3863569</v>
      </c>
      <c r="H4728" s="311" t="s">
        <v>85</v>
      </c>
    </row>
    <row r="4729" spans="2:8">
      <c r="B4729" s="293">
        <v>38709</v>
      </c>
      <c r="C4729" s="311" t="s">
        <v>7442</v>
      </c>
      <c r="D4729" s="311" t="s">
        <v>7450</v>
      </c>
      <c r="E4729" s="311" t="s">
        <v>7491</v>
      </c>
      <c r="F4729" s="311" t="s">
        <v>7492</v>
      </c>
      <c r="G4729" s="311">
        <v>5053946</v>
      </c>
      <c r="H4729" s="311" t="s">
        <v>85</v>
      </c>
    </row>
    <row r="4730" spans="2:8">
      <c r="B4730" s="293">
        <v>38708</v>
      </c>
      <c r="C4730" s="311" t="s">
        <v>7493</v>
      </c>
      <c r="D4730" s="311" t="s">
        <v>7442</v>
      </c>
      <c r="E4730" s="311" t="s">
        <v>7494</v>
      </c>
      <c r="F4730" s="311" t="s">
        <v>7445</v>
      </c>
      <c r="G4730" s="311">
        <v>6296605</v>
      </c>
      <c r="H4730" s="311" t="s">
        <v>85</v>
      </c>
    </row>
    <row r="4731" spans="2:8">
      <c r="B4731" s="293">
        <v>38707</v>
      </c>
      <c r="C4731" s="311" t="s">
        <v>7495</v>
      </c>
      <c r="D4731" s="311" t="s">
        <v>7495</v>
      </c>
      <c r="E4731" s="311" t="s">
        <v>7479</v>
      </c>
      <c r="F4731" s="311" t="s">
        <v>7496</v>
      </c>
      <c r="G4731" s="311">
        <v>5667063</v>
      </c>
      <c r="H4731" s="311" t="s">
        <v>85</v>
      </c>
    </row>
    <row r="4732" spans="2:8">
      <c r="B4732" s="293">
        <v>38706</v>
      </c>
      <c r="C4732" s="311" t="s">
        <v>7497</v>
      </c>
      <c r="D4732" s="311" t="s">
        <v>7309</v>
      </c>
      <c r="E4732" s="311" t="s">
        <v>7497</v>
      </c>
      <c r="F4732" s="311" t="s">
        <v>7498</v>
      </c>
      <c r="G4732" s="311">
        <v>11503945</v>
      </c>
      <c r="H4732" s="311" t="s">
        <v>85</v>
      </c>
    </row>
    <row r="4733" spans="2:8">
      <c r="B4733" s="293">
        <v>38705</v>
      </c>
      <c r="C4733" s="311" t="s">
        <v>7499</v>
      </c>
      <c r="D4733" s="311" t="s">
        <v>7500</v>
      </c>
      <c r="E4733" s="311" t="s">
        <v>7501</v>
      </c>
      <c r="F4733" s="311" t="s">
        <v>7502</v>
      </c>
      <c r="G4733" s="311">
        <v>2418192</v>
      </c>
      <c r="H4733" s="311" t="s">
        <v>85</v>
      </c>
    </row>
    <row r="4734" spans="2:8">
      <c r="B4734" s="293">
        <v>38702</v>
      </c>
      <c r="C4734" s="311" t="s">
        <v>7503</v>
      </c>
      <c r="D4734" s="311" t="s">
        <v>7504</v>
      </c>
      <c r="E4734" s="311" t="s">
        <v>7505</v>
      </c>
      <c r="F4734" s="311" t="s">
        <v>7506</v>
      </c>
      <c r="G4734" s="311">
        <v>2680216</v>
      </c>
      <c r="H4734" s="311" t="s">
        <v>85</v>
      </c>
    </row>
    <row r="4735" spans="2:8">
      <c r="B4735" s="293">
        <v>38701</v>
      </c>
      <c r="C4735" s="311" t="s">
        <v>7269</v>
      </c>
      <c r="D4735" s="311" t="s">
        <v>7507</v>
      </c>
      <c r="E4735" s="311" t="s">
        <v>7497</v>
      </c>
      <c r="F4735" s="311" t="s">
        <v>7508</v>
      </c>
      <c r="G4735" s="311">
        <v>1090989</v>
      </c>
      <c r="H4735" s="311" t="s">
        <v>85</v>
      </c>
    </row>
    <row r="4736" spans="2:8">
      <c r="B4736" s="293">
        <v>38700</v>
      </c>
      <c r="C4736" s="311" t="s">
        <v>7509</v>
      </c>
      <c r="D4736" s="311" t="s">
        <v>7226</v>
      </c>
      <c r="E4736" s="311" t="s">
        <v>7503</v>
      </c>
      <c r="F4736" s="311" t="s">
        <v>7510</v>
      </c>
      <c r="G4736" s="311">
        <v>4745539</v>
      </c>
      <c r="H4736" s="311" t="s">
        <v>85</v>
      </c>
    </row>
    <row r="4737" spans="2:8">
      <c r="B4737" s="293">
        <v>38699</v>
      </c>
      <c r="C4737" s="311" t="s">
        <v>7511</v>
      </c>
      <c r="D4737" s="311" t="s">
        <v>7512</v>
      </c>
      <c r="E4737" s="311" t="s">
        <v>7513</v>
      </c>
      <c r="F4737" s="311" t="s">
        <v>7511</v>
      </c>
      <c r="G4737" s="311">
        <v>2970343</v>
      </c>
      <c r="H4737" s="311" t="s">
        <v>85</v>
      </c>
    </row>
    <row r="4738" spans="2:8">
      <c r="B4738" s="293">
        <v>38698</v>
      </c>
      <c r="C4738" s="311" t="s">
        <v>7311</v>
      </c>
      <c r="D4738" s="311" t="s">
        <v>7514</v>
      </c>
      <c r="E4738" s="311" t="s">
        <v>7515</v>
      </c>
      <c r="F4738" s="311" t="s">
        <v>7271</v>
      </c>
      <c r="G4738" s="311">
        <v>3636440</v>
      </c>
      <c r="H4738" s="311" t="s">
        <v>85</v>
      </c>
    </row>
    <row r="4739" spans="2:8">
      <c r="B4739" s="293">
        <v>38695</v>
      </c>
      <c r="C4739" s="311" t="s">
        <v>7516</v>
      </c>
      <c r="D4739" s="311" t="s">
        <v>7311</v>
      </c>
      <c r="E4739" s="311" t="s">
        <v>7517</v>
      </c>
      <c r="F4739" s="311" t="s">
        <v>7490</v>
      </c>
      <c r="G4739" s="311">
        <v>2566724</v>
      </c>
      <c r="H4739" s="311" t="s">
        <v>85</v>
      </c>
    </row>
    <row r="4740" spans="2:8">
      <c r="B4740" s="293">
        <v>38694</v>
      </c>
      <c r="C4740" s="311" t="s">
        <v>7518</v>
      </c>
      <c r="D4740" s="311" t="s">
        <v>7519</v>
      </c>
      <c r="E4740" s="311" t="s">
        <v>7520</v>
      </c>
      <c r="F4740" s="311" t="s">
        <v>7521</v>
      </c>
      <c r="G4740" s="311">
        <v>2744271</v>
      </c>
      <c r="H4740" s="311" t="s">
        <v>85</v>
      </c>
    </row>
    <row r="4741" spans="2:8">
      <c r="B4741" s="293">
        <v>38693</v>
      </c>
      <c r="C4741" s="311" t="s">
        <v>7522</v>
      </c>
      <c r="D4741" s="311" t="s">
        <v>7523</v>
      </c>
      <c r="E4741" s="311" t="s">
        <v>7524</v>
      </c>
      <c r="F4741" s="311" t="s">
        <v>7525</v>
      </c>
      <c r="G4741" s="311">
        <v>4865184</v>
      </c>
      <c r="H4741" s="311" t="s">
        <v>85</v>
      </c>
    </row>
    <row r="4742" spans="2:8">
      <c r="B4742" s="293">
        <v>38692</v>
      </c>
      <c r="C4742" s="311" t="s">
        <v>7526</v>
      </c>
      <c r="D4742" s="311" t="s">
        <v>7527</v>
      </c>
      <c r="E4742" s="311" t="s">
        <v>7528</v>
      </c>
      <c r="F4742" s="311" t="s">
        <v>7522</v>
      </c>
      <c r="G4742" s="311">
        <v>2460332</v>
      </c>
      <c r="H4742" s="311" t="s">
        <v>85</v>
      </c>
    </row>
    <row r="4743" spans="2:8">
      <c r="B4743" s="293">
        <v>38691</v>
      </c>
      <c r="C4743" s="311" t="s">
        <v>7529</v>
      </c>
      <c r="D4743" s="311" t="s">
        <v>7530</v>
      </c>
      <c r="E4743" s="311" t="s">
        <v>7531</v>
      </c>
      <c r="F4743" s="311" t="s">
        <v>7532</v>
      </c>
      <c r="G4743" s="311">
        <v>1322164</v>
      </c>
      <c r="H4743" s="311" t="s">
        <v>85</v>
      </c>
    </row>
    <row r="4744" spans="2:8">
      <c r="B4744" s="293">
        <v>38688</v>
      </c>
      <c r="C4744" s="311" t="s">
        <v>7533</v>
      </c>
      <c r="D4744" s="311" t="s">
        <v>7503</v>
      </c>
      <c r="E4744" s="311" t="s">
        <v>7534</v>
      </c>
      <c r="F4744" s="311" t="s">
        <v>7535</v>
      </c>
      <c r="G4744" s="311">
        <v>1542573</v>
      </c>
      <c r="H4744" s="311" t="s">
        <v>85</v>
      </c>
    </row>
    <row r="4745" spans="2:8">
      <c r="B4745" s="293">
        <v>38687</v>
      </c>
      <c r="C4745" s="311" t="s">
        <v>7519</v>
      </c>
      <c r="D4745" s="311" t="s">
        <v>7486</v>
      </c>
      <c r="E4745" s="311" t="s">
        <v>7536</v>
      </c>
      <c r="F4745" s="311" t="s">
        <v>7518</v>
      </c>
      <c r="G4745" s="311">
        <v>2287906</v>
      </c>
      <c r="H4745" s="311" t="s">
        <v>85</v>
      </c>
    </row>
    <row r="4746" spans="2:8">
      <c r="B4746" s="293">
        <v>38686</v>
      </c>
      <c r="C4746" s="311" t="s">
        <v>7537</v>
      </c>
      <c r="D4746" s="311" t="s">
        <v>7538</v>
      </c>
      <c r="E4746" s="311" t="s">
        <v>7535</v>
      </c>
      <c r="F4746" s="311" t="s">
        <v>7539</v>
      </c>
      <c r="G4746" s="311">
        <v>2423460</v>
      </c>
      <c r="H4746" s="311" t="s">
        <v>85</v>
      </c>
    </row>
    <row r="4747" spans="2:8">
      <c r="B4747" s="293">
        <v>38685</v>
      </c>
      <c r="C4747" s="311" t="s">
        <v>7540</v>
      </c>
      <c r="D4747" s="311" t="s">
        <v>7541</v>
      </c>
      <c r="E4747" s="311" t="s">
        <v>7527</v>
      </c>
      <c r="F4747" s="311" t="s">
        <v>7505</v>
      </c>
      <c r="G4747" s="311">
        <v>2138724</v>
      </c>
      <c r="H4747" s="311" t="s">
        <v>85</v>
      </c>
    </row>
    <row r="4748" spans="2:8">
      <c r="B4748" s="293">
        <v>38684</v>
      </c>
      <c r="C4748" s="311" t="s">
        <v>7542</v>
      </c>
      <c r="D4748" s="311" t="s">
        <v>7541</v>
      </c>
      <c r="E4748" s="311" t="s">
        <v>7311</v>
      </c>
      <c r="F4748" s="311" t="s">
        <v>7499</v>
      </c>
      <c r="G4748" s="311">
        <v>4709002</v>
      </c>
      <c r="H4748" s="311" t="s">
        <v>85</v>
      </c>
    </row>
    <row r="4749" spans="2:8">
      <c r="B4749" s="293">
        <v>38681</v>
      </c>
      <c r="C4749" s="311" t="s">
        <v>7543</v>
      </c>
      <c r="D4749" s="311" t="s">
        <v>7329</v>
      </c>
      <c r="E4749" s="311" t="s">
        <v>7544</v>
      </c>
      <c r="F4749" s="311" t="s">
        <v>7522</v>
      </c>
      <c r="G4749" s="311">
        <v>1779430</v>
      </c>
      <c r="H4749" s="311" t="s">
        <v>85</v>
      </c>
    </row>
    <row r="4750" spans="2:8">
      <c r="B4750" s="293">
        <v>38680</v>
      </c>
      <c r="C4750" s="311" t="s">
        <v>7545</v>
      </c>
      <c r="D4750" s="311" t="s">
        <v>7546</v>
      </c>
      <c r="E4750" s="311" t="s">
        <v>7545</v>
      </c>
      <c r="F4750" s="311" t="s">
        <v>7547</v>
      </c>
      <c r="G4750" s="311">
        <v>1564448</v>
      </c>
      <c r="H4750" s="311" t="s">
        <v>85</v>
      </c>
    </row>
    <row r="4751" spans="2:8">
      <c r="B4751" s="293">
        <v>38679</v>
      </c>
      <c r="C4751" s="311" t="s">
        <v>7526</v>
      </c>
      <c r="D4751" s="311" t="s">
        <v>7548</v>
      </c>
      <c r="E4751" s="311" t="s">
        <v>7545</v>
      </c>
      <c r="F4751" s="311" t="s">
        <v>7520</v>
      </c>
      <c r="G4751" s="311">
        <v>2449347</v>
      </c>
      <c r="H4751" s="311" t="s">
        <v>85</v>
      </c>
    </row>
    <row r="4752" spans="2:8">
      <c r="B4752" s="293">
        <v>38678</v>
      </c>
      <c r="C4752" s="311" t="s">
        <v>7549</v>
      </c>
      <c r="D4752" s="311" t="s">
        <v>7550</v>
      </c>
      <c r="E4752" s="311" t="s">
        <v>7294</v>
      </c>
      <c r="F4752" s="311" t="s">
        <v>7534</v>
      </c>
      <c r="G4752" s="311">
        <v>2098209</v>
      </c>
      <c r="H4752" s="311" t="s">
        <v>85</v>
      </c>
    </row>
    <row r="4753" spans="2:8">
      <c r="B4753" s="293">
        <v>38677</v>
      </c>
      <c r="C4753" s="311" t="s">
        <v>7551</v>
      </c>
      <c r="D4753" s="311" t="s">
        <v>7487</v>
      </c>
      <c r="E4753" s="311" t="s">
        <v>7552</v>
      </c>
      <c r="F4753" s="311" t="s">
        <v>7549</v>
      </c>
      <c r="G4753" s="311">
        <v>5641333</v>
      </c>
      <c r="H4753" s="311" t="s">
        <v>85</v>
      </c>
    </row>
    <row r="4754" spans="2:8">
      <c r="B4754" s="293">
        <v>38674</v>
      </c>
      <c r="C4754" s="311" t="s">
        <v>7549</v>
      </c>
      <c r="D4754" s="311" t="s">
        <v>7497</v>
      </c>
      <c r="E4754" s="311" t="s">
        <v>7553</v>
      </c>
      <c r="F4754" s="311" t="s">
        <v>7294</v>
      </c>
      <c r="G4754" s="311">
        <v>5514091</v>
      </c>
      <c r="H4754" s="311" t="s">
        <v>85</v>
      </c>
    </row>
    <row r="4755" spans="2:8">
      <c r="B4755" s="293">
        <v>38673</v>
      </c>
      <c r="C4755" s="311" t="s">
        <v>7554</v>
      </c>
      <c r="D4755" s="311" t="s">
        <v>7530</v>
      </c>
      <c r="E4755" s="311" t="s">
        <v>7555</v>
      </c>
      <c r="F4755" s="311" t="s">
        <v>7556</v>
      </c>
      <c r="G4755" s="311">
        <v>1163446</v>
      </c>
      <c r="H4755" s="311" t="s">
        <v>85</v>
      </c>
    </row>
    <row r="4756" spans="2:8">
      <c r="B4756" s="293">
        <v>38672</v>
      </c>
      <c r="C4756" s="311" t="s">
        <v>7555</v>
      </c>
      <c r="D4756" s="311" t="s">
        <v>7518</v>
      </c>
      <c r="E4756" s="311" t="s">
        <v>7555</v>
      </c>
      <c r="F4756" s="311" t="s">
        <v>7557</v>
      </c>
      <c r="G4756" s="311">
        <v>1612423</v>
      </c>
      <c r="H4756" s="311" t="s">
        <v>85</v>
      </c>
    </row>
    <row r="4757" spans="2:8">
      <c r="B4757" s="293">
        <v>38670</v>
      </c>
      <c r="C4757" s="311" t="s">
        <v>7548</v>
      </c>
      <c r="D4757" s="311" t="s">
        <v>7533</v>
      </c>
      <c r="E4757" s="311" t="s">
        <v>7524</v>
      </c>
      <c r="F4757" s="311" t="s">
        <v>7546</v>
      </c>
      <c r="G4757" s="311">
        <v>1579156</v>
      </c>
      <c r="H4757" s="311" t="s">
        <v>85</v>
      </c>
    </row>
    <row r="4758" spans="2:8">
      <c r="B4758" s="293">
        <v>38667</v>
      </c>
      <c r="C4758" s="311" t="s">
        <v>7531</v>
      </c>
      <c r="D4758" s="311" t="s">
        <v>7548</v>
      </c>
      <c r="E4758" s="311" t="s">
        <v>7558</v>
      </c>
      <c r="F4758" s="311" t="s">
        <v>7556</v>
      </c>
      <c r="G4758" s="311">
        <v>6832394</v>
      </c>
      <c r="H4758" s="311" t="s">
        <v>85</v>
      </c>
    </row>
    <row r="4759" spans="2:8">
      <c r="B4759" s="293">
        <v>38666</v>
      </c>
      <c r="C4759" s="311" t="s">
        <v>7559</v>
      </c>
      <c r="D4759" s="311" t="s">
        <v>7560</v>
      </c>
      <c r="E4759" s="311" t="s">
        <v>7561</v>
      </c>
      <c r="F4759" s="311" t="s">
        <v>7562</v>
      </c>
      <c r="G4759" s="311">
        <v>3034269</v>
      </c>
      <c r="H4759" s="311" t="s">
        <v>85</v>
      </c>
    </row>
    <row r="4760" spans="2:8">
      <c r="B4760" s="293">
        <v>38665</v>
      </c>
      <c r="C4760" s="311" t="s">
        <v>7563</v>
      </c>
      <c r="D4760" s="311" t="s">
        <v>7557</v>
      </c>
      <c r="E4760" s="311" t="s">
        <v>7564</v>
      </c>
      <c r="F4760" s="311" t="s">
        <v>7565</v>
      </c>
      <c r="G4760" s="311">
        <v>5372779</v>
      </c>
      <c r="H4760" s="311" t="s">
        <v>85</v>
      </c>
    </row>
    <row r="4761" spans="2:8">
      <c r="B4761" s="293">
        <v>38664</v>
      </c>
      <c r="C4761" s="311" t="s">
        <v>7566</v>
      </c>
      <c r="D4761" s="311" t="s">
        <v>7539</v>
      </c>
      <c r="E4761" s="311" t="s">
        <v>7567</v>
      </c>
      <c r="F4761" s="311" t="s">
        <v>7528</v>
      </c>
      <c r="G4761" s="311">
        <v>12596865</v>
      </c>
      <c r="H4761" s="311" t="s">
        <v>85</v>
      </c>
    </row>
    <row r="4762" spans="2:8">
      <c r="B4762" s="293">
        <v>38663</v>
      </c>
      <c r="C4762" s="311" t="s">
        <v>7568</v>
      </c>
      <c r="D4762" s="311" t="s">
        <v>7569</v>
      </c>
      <c r="E4762" s="311" t="s">
        <v>7570</v>
      </c>
      <c r="F4762" s="311" t="s">
        <v>7567</v>
      </c>
      <c r="G4762" s="311">
        <v>2498920</v>
      </c>
      <c r="H4762" s="311" t="s">
        <v>85</v>
      </c>
    </row>
    <row r="4763" spans="2:8">
      <c r="B4763" s="293">
        <v>38660</v>
      </c>
      <c r="C4763" s="311" t="s">
        <v>7568</v>
      </c>
      <c r="D4763" s="311" t="s">
        <v>7568</v>
      </c>
      <c r="E4763" s="311" t="s">
        <v>7568</v>
      </c>
      <c r="F4763" s="311" t="s">
        <v>7568</v>
      </c>
      <c r="G4763" s="311">
        <v>0</v>
      </c>
      <c r="H4763" s="311" t="s">
        <v>85</v>
      </c>
    </row>
    <row r="4764" spans="2:8">
      <c r="B4764" s="293">
        <v>38658</v>
      </c>
      <c r="C4764" s="311" t="s">
        <v>7571</v>
      </c>
      <c r="D4764" s="311" t="s">
        <v>7572</v>
      </c>
      <c r="E4764" s="311" t="s">
        <v>7573</v>
      </c>
      <c r="F4764" s="311" t="s">
        <v>7568</v>
      </c>
      <c r="G4764" s="311">
        <v>2447100</v>
      </c>
      <c r="H4764" s="311" t="s">
        <v>85</v>
      </c>
    </row>
    <row r="4765" spans="2:8">
      <c r="B4765" s="293">
        <v>38656</v>
      </c>
      <c r="C4765" s="311" t="s">
        <v>7574</v>
      </c>
      <c r="D4765" s="311" t="s">
        <v>7568</v>
      </c>
      <c r="E4765" s="311" t="s">
        <v>7575</v>
      </c>
      <c r="F4765" s="311" t="s">
        <v>7576</v>
      </c>
      <c r="G4765" s="311">
        <v>2851002</v>
      </c>
      <c r="H4765" s="311" t="s">
        <v>85</v>
      </c>
    </row>
    <row r="4766" spans="2:8">
      <c r="B4766" s="293">
        <v>38653</v>
      </c>
      <c r="C4766" s="311" t="s">
        <v>7577</v>
      </c>
      <c r="D4766" s="311" t="s">
        <v>7578</v>
      </c>
      <c r="E4766" s="311" t="s">
        <v>7579</v>
      </c>
      <c r="F4766" s="311" t="s">
        <v>7580</v>
      </c>
      <c r="G4766" s="311">
        <v>5708278</v>
      </c>
      <c r="H4766" s="311" t="s">
        <v>85</v>
      </c>
    </row>
    <row r="4767" spans="2:8">
      <c r="B4767" s="293">
        <v>38652</v>
      </c>
      <c r="C4767" s="311" t="s">
        <v>7581</v>
      </c>
      <c r="D4767" s="311" t="s">
        <v>7582</v>
      </c>
      <c r="E4767" s="311" t="s">
        <v>7583</v>
      </c>
      <c r="F4767" s="311" t="s">
        <v>7584</v>
      </c>
      <c r="G4767" s="311">
        <v>11978725</v>
      </c>
      <c r="H4767" s="311" t="s">
        <v>85</v>
      </c>
    </row>
    <row r="4768" spans="2:8">
      <c r="B4768" s="293">
        <v>38651</v>
      </c>
      <c r="C4768" s="311" t="s">
        <v>7585</v>
      </c>
      <c r="D4768" s="311" t="s">
        <v>7586</v>
      </c>
      <c r="E4768" s="311" t="s">
        <v>7587</v>
      </c>
      <c r="F4768" s="311" t="s">
        <v>7588</v>
      </c>
      <c r="G4768" s="311">
        <v>4181930</v>
      </c>
      <c r="H4768" s="311" t="s">
        <v>85</v>
      </c>
    </row>
    <row r="4769" spans="2:8">
      <c r="B4769" s="293">
        <v>38650</v>
      </c>
      <c r="C4769" s="311" t="s">
        <v>7589</v>
      </c>
      <c r="D4769" s="311" t="s">
        <v>7590</v>
      </c>
      <c r="E4769" s="311" t="s">
        <v>7591</v>
      </c>
      <c r="F4769" s="311" t="s">
        <v>7592</v>
      </c>
      <c r="G4769" s="311">
        <v>4495058</v>
      </c>
      <c r="H4769" s="311" t="s">
        <v>85</v>
      </c>
    </row>
    <row r="4770" spans="2:8">
      <c r="B4770" s="293">
        <v>38649</v>
      </c>
      <c r="C4770" s="311" t="s">
        <v>7572</v>
      </c>
      <c r="D4770" s="311" t="s">
        <v>7592</v>
      </c>
      <c r="E4770" s="311" t="s">
        <v>7593</v>
      </c>
      <c r="F4770" s="311" t="s">
        <v>7594</v>
      </c>
      <c r="G4770" s="311">
        <v>4344340</v>
      </c>
      <c r="H4770" s="311" t="s">
        <v>85</v>
      </c>
    </row>
    <row r="4771" spans="2:8">
      <c r="B4771" s="293">
        <v>38646</v>
      </c>
      <c r="C4771" s="311" t="s">
        <v>7595</v>
      </c>
      <c r="D4771" s="311" t="s">
        <v>7595</v>
      </c>
      <c r="E4771" s="311" t="s">
        <v>7596</v>
      </c>
      <c r="F4771" s="311" t="s">
        <v>7585</v>
      </c>
      <c r="G4771" s="311">
        <v>6006582</v>
      </c>
      <c r="H4771" s="311" t="s">
        <v>85</v>
      </c>
    </row>
    <row r="4772" spans="2:8">
      <c r="B4772" s="293">
        <v>38645</v>
      </c>
      <c r="C4772" s="311" t="s">
        <v>7572</v>
      </c>
      <c r="D4772" s="311" t="s">
        <v>7553</v>
      </c>
      <c r="E4772" s="311" t="s">
        <v>7576</v>
      </c>
      <c r="F4772" s="311" t="s">
        <v>7597</v>
      </c>
      <c r="G4772" s="311">
        <v>5171348</v>
      </c>
      <c r="H4772" s="311" t="s">
        <v>85</v>
      </c>
    </row>
    <row r="4773" spans="2:8">
      <c r="B4773" s="293">
        <v>38644</v>
      </c>
      <c r="C4773" s="311" t="s">
        <v>7595</v>
      </c>
      <c r="D4773" s="311" t="s">
        <v>7598</v>
      </c>
      <c r="E4773" s="311" t="s">
        <v>7599</v>
      </c>
      <c r="F4773" s="311" t="s">
        <v>7600</v>
      </c>
      <c r="G4773" s="311">
        <v>4909842</v>
      </c>
      <c r="H4773" s="311" t="s">
        <v>85</v>
      </c>
    </row>
    <row r="4774" spans="2:8">
      <c r="B4774" s="293">
        <v>38643</v>
      </c>
      <c r="C4774" s="311" t="s">
        <v>7548</v>
      </c>
      <c r="D4774" s="311" t="s">
        <v>7533</v>
      </c>
      <c r="E4774" s="311" t="s">
        <v>7568</v>
      </c>
      <c r="F4774" s="311" t="s">
        <v>7601</v>
      </c>
      <c r="G4774" s="311">
        <v>3121414</v>
      </c>
      <c r="H4774" s="311" t="s">
        <v>85</v>
      </c>
    </row>
    <row r="4775" spans="2:8">
      <c r="B4775" s="293">
        <v>38642</v>
      </c>
      <c r="C4775" s="311" t="s">
        <v>7548</v>
      </c>
      <c r="D4775" s="311" t="s">
        <v>7548</v>
      </c>
      <c r="E4775" s="311" t="s">
        <v>7602</v>
      </c>
      <c r="F4775" s="311" t="s">
        <v>7603</v>
      </c>
      <c r="G4775" s="311">
        <v>2336038</v>
      </c>
      <c r="H4775" s="311" t="s">
        <v>85</v>
      </c>
    </row>
    <row r="4776" spans="2:8">
      <c r="B4776" s="293">
        <v>38639</v>
      </c>
      <c r="C4776" s="311" t="s">
        <v>7604</v>
      </c>
      <c r="D4776" s="311" t="s">
        <v>7604</v>
      </c>
      <c r="E4776" s="311" t="s">
        <v>7528</v>
      </c>
      <c r="F4776" s="311" t="s">
        <v>7605</v>
      </c>
      <c r="G4776" s="311">
        <v>3225828</v>
      </c>
      <c r="H4776" s="311" t="s">
        <v>85</v>
      </c>
    </row>
    <row r="4777" spans="2:8">
      <c r="B4777" s="293">
        <v>38638</v>
      </c>
      <c r="C4777" s="311" t="s">
        <v>7523</v>
      </c>
      <c r="D4777" s="311" t="s">
        <v>7537</v>
      </c>
      <c r="E4777" s="311" t="s">
        <v>7544</v>
      </c>
      <c r="F4777" s="311" t="s">
        <v>7522</v>
      </c>
      <c r="G4777" s="311">
        <v>2054914</v>
      </c>
      <c r="H4777" s="311" t="s">
        <v>85</v>
      </c>
    </row>
    <row r="4778" spans="2:8">
      <c r="B4778" s="293">
        <v>38636</v>
      </c>
      <c r="C4778" s="311" t="s">
        <v>7306</v>
      </c>
      <c r="D4778" s="311" t="s">
        <v>7606</v>
      </c>
      <c r="E4778" s="311" t="s">
        <v>7548</v>
      </c>
      <c r="F4778" s="311" t="s">
        <v>7501</v>
      </c>
      <c r="G4778" s="311">
        <v>3357207</v>
      </c>
      <c r="H4778" s="311" t="s">
        <v>85</v>
      </c>
    </row>
    <row r="4779" spans="2:8">
      <c r="B4779" s="293">
        <v>38635</v>
      </c>
      <c r="C4779" s="311" t="s">
        <v>7607</v>
      </c>
      <c r="D4779" s="311" t="s">
        <v>7489</v>
      </c>
      <c r="E4779" s="311" t="s">
        <v>7501</v>
      </c>
      <c r="F4779" s="311" t="s">
        <v>7604</v>
      </c>
      <c r="G4779" s="311">
        <v>3053714</v>
      </c>
      <c r="H4779" s="311" t="s">
        <v>85</v>
      </c>
    </row>
    <row r="4780" spans="2:8">
      <c r="B4780" s="293">
        <v>38632</v>
      </c>
      <c r="C4780" s="311" t="s">
        <v>7228</v>
      </c>
      <c r="D4780" s="311" t="s">
        <v>7608</v>
      </c>
      <c r="E4780" s="311" t="s">
        <v>7500</v>
      </c>
      <c r="F4780" s="311" t="s">
        <v>7609</v>
      </c>
      <c r="G4780" s="311">
        <v>3251436</v>
      </c>
      <c r="H4780" s="311" t="s">
        <v>85</v>
      </c>
    </row>
    <row r="4781" spans="2:8">
      <c r="B4781" s="293">
        <v>38631</v>
      </c>
      <c r="C4781" s="311" t="s">
        <v>7610</v>
      </c>
      <c r="D4781" s="311" t="s">
        <v>7611</v>
      </c>
      <c r="E4781" s="311" t="s">
        <v>7612</v>
      </c>
      <c r="F4781" s="311" t="s">
        <v>7613</v>
      </c>
      <c r="G4781" s="311">
        <v>9196647</v>
      </c>
      <c r="H4781" s="311" t="s">
        <v>85</v>
      </c>
    </row>
    <row r="4782" spans="2:8">
      <c r="B4782" s="293">
        <v>38630</v>
      </c>
      <c r="C4782" s="311" t="s">
        <v>7226</v>
      </c>
      <c r="D4782" s="311" t="s">
        <v>7614</v>
      </c>
      <c r="E4782" s="311" t="s">
        <v>7615</v>
      </c>
      <c r="F4782" s="311" t="s">
        <v>7613</v>
      </c>
      <c r="G4782" s="311">
        <v>6620883</v>
      </c>
      <c r="H4782" s="311" t="s">
        <v>85</v>
      </c>
    </row>
    <row r="4783" spans="2:8">
      <c r="B4783" s="293">
        <v>38629</v>
      </c>
      <c r="C4783" s="311" t="s">
        <v>7503</v>
      </c>
      <c r="D4783" s="311" t="s">
        <v>7610</v>
      </c>
      <c r="E4783" s="311" t="s">
        <v>7523</v>
      </c>
      <c r="F4783" s="311" t="s">
        <v>7616</v>
      </c>
      <c r="G4783" s="311">
        <v>7038571</v>
      </c>
      <c r="H4783" s="311" t="s">
        <v>85</v>
      </c>
    </row>
    <row r="4784" spans="2:8">
      <c r="B4784" s="293">
        <v>38628</v>
      </c>
      <c r="C4784" s="311" t="s">
        <v>7617</v>
      </c>
      <c r="D4784" s="311" t="s">
        <v>7610</v>
      </c>
      <c r="E4784" s="311" t="s">
        <v>7523</v>
      </c>
      <c r="F4784" s="311" t="s">
        <v>7502</v>
      </c>
      <c r="G4784" s="311">
        <v>3570984</v>
      </c>
      <c r="H4784" s="311" t="s">
        <v>85</v>
      </c>
    </row>
    <row r="4785" spans="2:8">
      <c r="B4785" s="293">
        <v>38625</v>
      </c>
      <c r="C4785" s="311" t="s">
        <v>7503</v>
      </c>
      <c r="D4785" s="311" t="s">
        <v>7618</v>
      </c>
      <c r="E4785" s="311" t="s">
        <v>7619</v>
      </c>
      <c r="F4785" s="311" t="s">
        <v>7502</v>
      </c>
      <c r="G4785" s="311">
        <v>3225936</v>
      </c>
      <c r="H4785" s="311" t="s">
        <v>85</v>
      </c>
    </row>
    <row r="4786" spans="2:8">
      <c r="B4786" s="293">
        <v>38624</v>
      </c>
      <c r="C4786" s="311" t="s">
        <v>7226</v>
      </c>
      <c r="D4786" s="311" t="s">
        <v>7620</v>
      </c>
      <c r="E4786" s="311" t="s">
        <v>7542</v>
      </c>
      <c r="F4786" s="311" t="s">
        <v>7621</v>
      </c>
      <c r="G4786" s="311">
        <v>2768629</v>
      </c>
      <c r="H4786" s="311" t="s">
        <v>85</v>
      </c>
    </row>
    <row r="4787" spans="2:8">
      <c r="B4787" s="293">
        <v>38623</v>
      </c>
      <c r="C4787" s="311" t="s">
        <v>7490</v>
      </c>
      <c r="D4787" s="311" t="s">
        <v>7608</v>
      </c>
      <c r="E4787" s="311" t="s">
        <v>7497</v>
      </c>
      <c r="F4787" s="311" t="s">
        <v>7622</v>
      </c>
      <c r="G4787" s="311">
        <v>6013798</v>
      </c>
      <c r="H4787" s="311" t="s">
        <v>85</v>
      </c>
    </row>
    <row r="4788" spans="2:8">
      <c r="B4788" s="293">
        <v>38622</v>
      </c>
      <c r="C4788" s="311" t="s">
        <v>7610</v>
      </c>
      <c r="D4788" s="311" t="s">
        <v>7541</v>
      </c>
      <c r="E4788" s="311" t="s">
        <v>7623</v>
      </c>
      <c r="F4788" s="311" t="s">
        <v>7502</v>
      </c>
      <c r="G4788" s="311">
        <v>2480824</v>
      </c>
      <c r="H4788" s="311" t="s">
        <v>85</v>
      </c>
    </row>
    <row r="4789" spans="2:8">
      <c r="B4789" s="293">
        <v>38621</v>
      </c>
      <c r="C4789" s="311" t="s">
        <v>7526</v>
      </c>
      <c r="D4789" s="311" t="s">
        <v>7624</v>
      </c>
      <c r="E4789" s="311" t="s">
        <v>7526</v>
      </c>
      <c r="F4789" s="311" t="s">
        <v>7271</v>
      </c>
      <c r="G4789" s="311">
        <v>3132052</v>
      </c>
      <c r="H4789" s="311" t="s">
        <v>85</v>
      </c>
    </row>
    <row r="4790" spans="2:8">
      <c r="B4790" s="293">
        <v>38618</v>
      </c>
      <c r="C4790" s="311" t="s">
        <v>7526</v>
      </c>
      <c r="D4790" s="311" t="s">
        <v>7533</v>
      </c>
      <c r="E4790" s="311" t="s">
        <v>7625</v>
      </c>
      <c r="F4790" s="311" t="s">
        <v>7563</v>
      </c>
      <c r="G4790" s="311">
        <v>3364087</v>
      </c>
      <c r="H4790" s="311" t="s">
        <v>85</v>
      </c>
    </row>
    <row r="4791" spans="2:8">
      <c r="B4791" s="293">
        <v>38617</v>
      </c>
      <c r="C4791" s="311" t="s">
        <v>7540</v>
      </c>
      <c r="D4791" s="311" t="s">
        <v>7626</v>
      </c>
      <c r="E4791" s="311" t="s">
        <v>7627</v>
      </c>
      <c r="F4791" s="311" t="s">
        <v>7628</v>
      </c>
      <c r="G4791" s="311">
        <v>4970695</v>
      </c>
      <c r="H4791" s="311" t="s">
        <v>85</v>
      </c>
    </row>
    <row r="4792" spans="2:8">
      <c r="B4792" s="293">
        <v>38616</v>
      </c>
      <c r="C4792" s="311" t="s">
        <v>7554</v>
      </c>
      <c r="D4792" s="311" t="s">
        <v>7614</v>
      </c>
      <c r="E4792" s="311" t="s">
        <v>7595</v>
      </c>
      <c r="F4792" s="311" t="s">
        <v>7489</v>
      </c>
      <c r="G4792" s="311">
        <v>10175421</v>
      </c>
      <c r="H4792" s="311" t="s">
        <v>85</v>
      </c>
    </row>
    <row r="4793" spans="2:8">
      <c r="B4793" s="293">
        <v>38615</v>
      </c>
      <c r="C4793" s="311" t="s">
        <v>7544</v>
      </c>
      <c r="D4793" s="311" t="s">
        <v>7546</v>
      </c>
      <c r="E4793" s="311" t="s">
        <v>7627</v>
      </c>
      <c r="F4793" s="311" t="s">
        <v>7521</v>
      </c>
      <c r="G4793" s="311">
        <v>4057971</v>
      </c>
      <c r="H4793" s="311" t="s">
        <v>85</v>
      </c>
    </row>
    <row r="4794" spans="2:8">
      <c r="B4794" s="293">
        <v>38614</v>
      </c>
      <c r="C4794" s="311" t="s">
        <v>7554</v>
      </c>
      <c r="D4794" s="311" t="s">
        <v>7519</v>
      </c>
      <c r="E4794" s="311" t="s">
        <v>7629</v>
      </c>
      <c r="F4794" s="311" t="s">
        <v>7547</v>
      </c>
      <c r="G4794" s="311">
        <v>4741778</v>
      </c>
      <c r="H4794" s="311" t="s">
        <v>85</v>
      </c>
    </row>
    <row r="4795" spans="2:8">
      <c r="B4795" s="293">
        <v>38611</v>
      </c>
      <c r="C4795" s="311" t="s">
        <v>7544</v>
      </c>
      <c r="D4795" s="311" t="s">
        <v>7533</v>
      </c>
      <c r="E4795" s="311" t="s">
        <v>7627</v>
      </c>
      <c r="F4795" s="311" t="s">
        <v>7549</v>
      </c>
      <c r="G4795" s="311">
        <v>7059681</v>
      </c>
      <c r="H4795" s="311" t="s">
        <v>85</v>
      </c>
    </row>
    <row r="4796" spans="2:8">
      <c r="B4796" s="293">
        <v>38610</v>
      </c>
      <c r="C4796" s="311" t="s">
        <v>7628</v>
      </c>
      <c r="D4796" s="311" t="s">
        <v>7536</v>
      </c>
      <c r="E4796" s="311" t="s">
        <v>7560</v>
      </c>
      <c r="F4796" s="311" t="s">
        <v>7563</v>
      </c>
      <c r="G4796" s="311">
        <v>2383270</v>
      </c>
      <c r="H4796" s="311" t="s">
        <v>85</v>
      </c>
    </row>
    <row r="4797" spans="2:8">
      <c r="B4797" s="293">
        <v>38609</v>
      </c>
      <c r="C4797" s="311" t="s">
        <v>7544</v>
      </c>
      <c r="D4797" s="311" t="s">
        <v>7630</v>
      </c>
      <c r="E4797" s="311" t="s">
        <v>7560</v>
      </c>
      <c r="F4797" s="311" t="s">
        <v>7631</v>
      </c>
      <c r="G4797" s="311">
        <v>5520868</v>
      </c>
      <c r="H4797" s="311" t="s">
        <v>85</v>
      </c>
    </row>
    <row r="4798" spans="2:8">
      <c r="B4798" s="293">
        <v>38608</v>
      </c>
      <c r="C4798" s="311" t="s">
        <v>7526</v>
      </c>
      <c r="D4798" s="311" t="s">
        <v>7329</v>
      </c>
      <c r="E4798" s="311" t="s">
        <v>7632</v>
      </c>
      <c r="F4798" s="311" t="s">
        <v>7526</v>
      </c>
      <c r="G4798" s="311">
        <v>1530318</v>
      </c>
      <c r="H4798" s="311" t="s">
        <v>85</v>
      </c>
    </row>
    <row r="4799" spans="2:8">
      <c r="B4799" s="293">
        <v>38607</v>
      </c>
      <c r="C4799" s="311" t="s">
        <v>7294</v>
      </c>
      <c r="D4799" s="311" t="s">
        <v>7535</v>
      </c>
      <c r="E4799" s="311" t="s">
        <v>7633</v>
      </c>
      <c r="F4799" s="311" t="s">
        <v>7634</v>
      </c>
      <c r="G4799" s="311">
        <v>2604115</v>
      </c>
      <c r="H4799" s="311" t="s">
        <v>85</v>
      </c>
    </row>
    <row r="4800" spans="2:8">
      <c r="B4800" s="293">
        <v>38604</v>
      </c>
      <c r="C4800" s="311" t="s">
        <v>7635</v>
      </c>
      <c r="D4800" s="311" t="s">
        <v>7635</v>
      </c>
      <c r="E4800" s="311" t="s">
        <v>7627</v>
      </c>
      <c r="F4800" s="311" t="s">
        <v>7605</v>
      </c>
      <c r="G4800" s="311">
        <v>1720358</v>
      </c>
      <c r="H4800" s="311" t="s">
        <v>85</v>
      </c>
    </row>
    <row r="4801" spans="2:8">
      <c r="B4801" s="310">
        <v>38603</v>
      </c>
      <c r="C4801" s="312" t="s">
        <v>7545</v>
      </c>
      <c r="D4801" s="312" t="s">
        <v>7292</v>
      </c>
      <c r="E4801" s="312" t="s">
        <v>7636</v>
      </c>
      <c r="F4801" s="312" t="s">
        <v>7637</v>
      </c>
      <c r="G4801" s="312">
        <v>4046960</v>
      </c>
      <c r="H4801" s="312" t="s">
        <v>7638</v>
      </c>
    </row>
    <row r="4802" spans="2:8">
      <c r="B4802" s="293">
        <v>38601</v>
      </c>
      <c r="C4802" s="311" t="s">
        <v>7639</v>
      </c>
      <c r="D4802" s="311" t="s">
        <v>7520</v>
      </c>
      <c r="E4802" s="311" t="s">
        <v>7640</v>
      </c>
      <c r="F4802" s="311" t="s">
        <v>7641</v>
      </c>
      <c r="G4802" s="311">
        <v>1581228</v>
      </c>
      <c r="H4802" s="311" t="s">
        <v>85</v>
      </c>
    </row>
    <row r="4803" spans="2:8">
      <c r="B4803" s="293">
        <v>38600</v>
      </c>
      <c r="C4803" s="311" t="s">
        <v>7642</v>
      </c>
      <c r="D4803" s="311" t="s">
        <v>7643</v>
      </c>
      <c r="E4803" s="311" t="s">
        <v>7545</v>
      </c>
      <c r="F4803" s="311" t="s">
        <v>7563</v>
      </c>
      <c r="G4803" s="311">
        <v>3683371</v>
      </c>
      <c r="H4803" s="311" t="s">
        <v>85</v>
      </c>
    </row>
    <row r="4804" spans="2:8">
      <c r="B4804" s="293">
        <v>38597</v>
      </c>
      <c r="C4804" s="311" t="s">
        <v>7544</v>
      </c>
      <c r="D4804" s="311" t="s">
        <v>7522</v>
      </c>
      <c r="E4804" s="311" t="s">
        <v>7625</v>
      </c>
      <c r="F4804" s="311" t="s">
        <v>7631</v>
      </c>
      <c r="G4804" s="311">
        <v>4662752</v>
      </c>
      <c r="H4804" s="311" t="s">
        <v>85</v>
      </c>
    </row>
    <row r="4805" spans="2:8">
      <c r="B4805" s="293">
        <v>38596</v>
      </c>
      <c r="C4805" s="311" t="s">
        <v>7625</v>
      </c>
      <c r="D4805" s="311" t="s">
        <v>7644</v>
      </c>
      <c r="E4805" s="311" t="s">
        <v>7645</v>
      </c>
      <c r="F4805" s="311" t="s">
        <v>7646</v>
      </c>
      <c r="G4805" s="311">
        <v>6211816</v>
      </c>
      <c r="H4805" s="311" t="s">
        <v>85</v>
      </c>
    </row>
    <row r="4806" spans="2:8">
      <c r="B4806" s="293">
        <v>38595</v>
      </c>
      <c r="C4806" s="311" t="s">
        <v>7647</v>
      </c>
      <c r="D4806" s="311" t="s">
        <v>7648</v>
      </c>
      <c r="E4806" s="311" t="s">
        <v>7649</v>
      </c>
      <c r="F4806" s="311" t="s">
        <v>7650</v>
      </c>
      <c r="G4806" s="311">
        <v>5372242</v>
      </c>
      <c r="H4806" s="311" t="s">
        <v>85</v>
      </c>
    </row>
    <row r="4807" spans="2:8">
      <c r="B4807" s="293">
        <v>38594</v>
      </c>
      <c r="C4807" s="311" t="s">
        <v>7651</v>
      </c>
      <c r="D4807" s="311" t="s">
        <v>7652</v>
      </c>
      <c r="E4807" s="311" t="s">
        <v>7600</v>
      </c>
      <c r="F4807" s="311" t="s">
        <v>7647</v>
      </c>
      <c r="G4807" s="311">
        <v>8507703</v>
      </c>
      <c r="H4807" s="311" t="s">
        <v>85</v>
      </c>
    </row>
    <row r="4808" spans="2:8">
      <c r="B4808" s="293">
        <v>38593</v>
      </c>
      <c r="C4808" s="311" t="s">
        <v>7653</v>
      </c>
      <c r="D4808" s="311" t="s">
        <v>7651</v>
      </c>
      <c r="E4808" s="311" t="s">
        <v>7654</v>
      </c>
      <c r="F4808" s="311" t="s">
        <v>7653</v>
      </c>
      <c r="G4808" s="311">
        <v>3817153</v>
      </c>
      <c r="H4808" s="311" t="s">
        <v>85</v>
      </c>
    </row>
    <row r="4809" spans="2:8">
      <c r="B4809" s="293">
        <v>38590</v>
      </c>
      <c r="C4809" s="311" t="s">
        <v>7655</v>
      </c>
      <c r="D4809" s="311" t="s">
        <v>7656</v>
      </c>
      <c r="E4809" s="311" t="s">
        <v>7654</v>
      </c>
      <c r="F4809" s="311" t="s">
        <v>7653</v>
      </c>
      <c r="G4809" s="311">
        <v>7039450</v>
      </c>
      <c r="H4809" s="311" t="s">
        <v>85</v>
      </c>
    </row>
    <row r="4810" spans="2:8">
      <c r="B4810" s="293">
        <v>38589</v>
      </c>
      <c r="C4810" s="311" t="s">
        <v>7657</v>
      </c>
      <c r="D4810" s="311" t="s">
        <v>7658</v>
      </c>
      <c r="E4810" s="311" t="s">
        <v>7657</v>
      </c>
      <c r="F4810" s="311" t="s">
        <v>7659</v>
      </c>
      <c r="G4810" s="311">
        <v>7767835</v>
      </c>
      <c r="H4810" s="311" t="s">
        <v>85</v>
      </c>
    </row>
    <row r="4811" spans="2:8">
      <c r="B4811" s="293">
        <v>38588</v>
      </c>
      <c r="C4811" s="311" t="s">
        <v>7660</v>
      </c>
      <c r="D4811" s="311" t="s">
        <v>7661</v>
      </c>
      <c r="E4811" s="311" t="s">
        <v>7662</v>
      </c>
      <c r="F4811" s="311" t="s">
        <v>7663</v>
      </c>
      <c r="G4811" s="311">
        <v>3732639</v>
      </c>
      <c r="H4811" s="311" t="s">
        <v>85</v>
      </c>
    </row>
    <row r="4812" spans="2:8">
      <c r="B4812" s="293">
        <v>38587</v>
      </c>
      <c r="C4812" s="311" t="s">
        <v>7664</v>
      </c>
      <c r="D4812" s="311" t="s">
        <v>7665</v>
      </c>
      <c r="E4812" s="311" t="s">
        <v>7660</v>
      </c>
      <c r="F4812" s="311" t="s">
        <v>7661</v>
      </c>
      <c r="G4812" s="311">
        <v>3695304</v>
      </c>
      <c r="H4812" s="311" t="s">
        <v>85</v>
      </c>
    </row>
    <row r="4813" spans="2:8">
      <c r="B4813" s="293">
        <v>38586</v>
      </c>
      <c r="C4813" s="311" t="s">
        <v>7664</v>
      </c>
      <c r="D4813" s="311" t="s">
        <v>7666</v>
      </c>
      <c r="E4813" s="311" t="s">
        <v>7667</v>
      </c>
      <c r="F4813" s="311" t="s">
        <v>7661</v>
      </c>
      <c r="G4813" s="311">
        <v>3250418</v>
      </c>
      <c r="H4813" s="311" t="s">
        <v>85</v>
      </c>
    </row>
    <row r="4814" spans="2:8">
      <c r="B4814" s="293">
        <v>38583</v>
      </c>
      <c r="C4814" s="311" t="s">
        <v>7668</v>
      </c>
      <c r="D4814" s="311" t="s">
        <v>7669</v>
      </c>
      <c r="E4814" s="311" t="s">
        <v>7670</v>
      </c>
      <c r="F4814" s="311" t="s">
        <v>7671</v>
      </c>
      <c r="G4814" s="311">
        <v>4346886</v>
      </c>
      <c r="H4814" s="311" t="s">
        <v>85</v>
      </c>
    </row>
    <row r="4815" spans="2:8">
      <c r="B4815" s="293">
        <v>38582</v>
      </c>
      <c r="C4815" s="311" t="s">
        <v>7672</v>
      </c>
      <c r="D4815" s="311" t="s">
        <v>7654</v>
      </c>
      <c r="E4815" s="311" t="s">
        <v>7671</v>
      </c>
      <c r="F4815" s="311" t="s">
        <v>7673</v>
      </c>
      <c r="G4815" s="311">
        <v>6926876</v>
      </c>
      <c r="H4815" s="311" t="s">
        <v>85</v>
      </c>
    </row>
    <row r="4816" spans="2:8">
      <c r="B4816" s="293">
        <v>38581</v>
      </c>
      <c r="C4816" s="311" t="s">
        <v>7663</v>
      </c>
      <c r="D4816" s="311" t="s">
        <v>7672</v>
      </c>
      <c r="E4816" s="311" t="s">
        <v>7674</v>
      </c>
      <c r="F4816" s="311" t="s">
        <v>7659</v>
      </c>
      <c r="G4816" s="311">
        <v>4096611</v>
      </c>
      <c r="H4816" s="311" t="s">
        <v>85</v>
      </c>
    </row>
    <row r="4817" spans="2:8">
      <c r="B4817" s="293">
        <v>38580</v>
      </c>
      <c r="C4817" s="311" t="s">
        <v>7592</v>
      </c>
      <c r="D4817" s="311" t="s">
        <v>7592</v>
      </c>
      <c r="E4817" s="311" t="s">
        <v>7675</v>
      </c>
      <c r="F4817" s="311" t="s">
        <v>7659</v>
      </c>
      <c r="G4817" s="311">
        <v>5892031</v>
      </c>
      <c r="H4817" s="311" t="s">
        <v>85</v>
      </c>
    </row>
    <row r="4818" spans="2:8">
      <c r="B4818" s="293">
        <v>38576</v>
      </c>
      <c r="C4818" s="311" t="s">
        <v>7588</v>
      </c>
      <c r="D4818" s="311" t="s">
        <v>7676</v>
      </c>
      <c r="E4818" s="311" t="s">
        <v>7660</v>
      </c>
      <c r="F4818" s="311" t="s">
        <v>7677</v>
      </c>
      <c r="G4818" s="311">
        <v>3501807</v>
      </c>
      <c r="H4818" s="311" t="s">
        <v>85</v>
      </c>
    </row>
    <row r="4819" spans="2:8">
      <c r="B4819" s="293">
        <v>38575</v>
      </c>
      <c r="C4819" s="311" t="s">
        <v>7666</v>
      </c>
      <c r="D4819" s="311" t="s">
        <v>7666</v>
      </c>
      <c r="E4819" s="311" t="s">
        <v>7678</v>
      </c>
      <c r="F4819" s="311" t="s">
        <v>7588</v>
      </c>
      <c r="G4819" s="311">
        <v>4261576</v>
      </c>
      <c r="H4819" s="311" t="s">
        <v>85</v>
      </c>
    </row>
    <row r="4820" spans="2:8">
      <c r="B4820" s="293">
        <v>38574</v>
      </c>
      <c r="C4820" s="311" t="s">
        <v>7664</v>
      </c>
      <c r="D4820" s="311" t="s">
        <v>7669</v>
      </c>
      <c r="E4820" s="311" t="s">
        <v>7679</v>
      </c>
      <c r="F4820" s="311" t="s">
        <v>7678</v>
      </c>
      <c r="G4820" s="311">
        <v>4850857</v>
      </c>
      <c r="H4820" s="311" t="s">
        <v>85</v>
      </c>
    </row>
    <row r="4821" spans="2:8">
      <c r="B4821" s="293">
        <v>38573</v>
      </c>
      <c r="C4821" s="311" t="s">
        <v>7672</v>
      </c>
      <c r="D4821" s="311" t="s">
        <v>7680</v>
      </c>
      <c r="E4821" s="311" t="s">
        <v>7681</v>
      </c>
      <c r="F4821" s="311" t="s">
        <v>7682</v>
      </c>
      <c r="G4821" s="311">
        <v>10624269</v>
      </c>
      <c r="H4821" s="311" t="s">
        <v>85</v>
      </c>
    </row>
    <row r="4822" spans="2:8">
      <c r="B4822" s="293">
        <v>38572</v>
      </c>
      <c r="C4822" s="311" t="s">
        <v>7683</v>
      </c>
      <c r="D4822" s="311" t="s">
        <v>7672</v>
      </c>
      <c r="E4822" s="311" t="s">
        <v>7684</v>
      </c>
      <c r="F4822" s="311" t="s">
        <v>7685</v>
      </c>
      <c r="G4822" s="311">
        <v>6134382</v>
      </c>
      <c r="H4822" s="311" t="s">
        <v>85</v>
      </c>
    </row>
    <row r="4823" spans="2:8">
      <c r="B4823" s="293">
        <v>38569</v>
      </c>
      <c r="C4823" s="311" t="s">
        <v>7670</v>
      </c>
      <c r="D4823" s="311" t="s">
        <v>7673</v>
      </c>
      <c r="E4823" s="311" t="s">
        <v>7686</v>
      </c>
      <c r="F4823" s="311" t="s">
        <v>7681</v>
      </c>
      <c r="G4823" s="311">
        <v>4478028</v>
      </c>
      <c r="H4823" s="311" t="s">
        <v>85</v>
      </c>
    </row>
    <row r="4824" spans="2:8">
      <c r="B4824" s="293">
        <v>38568</v>
      </c>
      <c r="C4824" s="311" t="s">
        <v>7687</v>
      </c>
      <c r="D4824" s="311" t="s">
        <v>7669</v>
      </c>
      <c r="E4824" s="311" t="s">
        <v>7688</v>
      </c>
      <c r="F4824" s="311" t="s">
        <v>7599</v>
      </c>
      <c r="G4824" s="311">
        <v>5839686</v>
      </c>
      <c r="H4824" s="311" t="s">
        <v>85</v>
      </c>
    </row>
    <row r="4825" spans="2:8">
      <c r="B4825" s="293">
        <v>38567</v>
      </c>
      <c r="C4825" s="311" t="s">
        <v>7689</v>
      </c>
      <c r="D4825" s="311" t="s">
        <v>7689</v>
      </c>
      <c r="E4825" s="311" t="s">
        <v>7681</v>
      </c>
      <c r="F4825" s="311" t="s">
        <v>7687</v>
      </c>
      <c r="G4825" s="311">
        <v>5438194</v>
      </c>
      <c r="H4825" s="311" t="s">
        <v>85</v>
      </c>
    </row>
    <row r="4826" spans="2:8">
      <c r="B4826" s="293">
        <v>38566</v>
      </c>
      <c r="C4826" s="311" t="s">
        <v>7690</v>
      </c>
      <c r="D4826" s="311" t="s">
        <v>7691</v>
      </c>
      <c r="E4826" s="311" t="s">
        <v>7655</v>
      </c>
      <c r="F4826" s="311" t="s">
        <v>7585</v>
      </c>
      <c r="G4826" s="311">
        <v>7836043</v>
      </c>
      <c r="H4826" s="311" t="s">
        <v>85</v>
      </c>
    </row>
    <row r="4827" spans="2:8">
      <c r="B4827" s="293">
        <v>38565</v>
      </c>
      <c r="C4827" s="311" t="s">
        <v>7692</v>
      </c>
      <c r="D4827" s="311" t="s">
        <v>7693</v>
      </c>
      <c r="E4827" s="311" t="s">
        <v>7694</v>
      </c>
      <c r="F4827" s="311" t="s">
        <v>7695</v>
      </c>
      <c r="G4827" s="311">
        <v>12007342</v>
      </c>
      <c r="H4827" s="311" t="s">
        <v>85</v>
      </c>
    </row>
    <row r="4828" spans="2:8">
      <c r="B4828" s="293">
        <v>38562</v>
      </c>
      <c r="C4828" s="311" t="s">
        <v>7575</v>
      </c>
      <c r="D4828" s="311" t="s">
        <v>7696</v>
      </c>
      <c r="E4828" s="311" t="s">
        <v>7697</v>
      </c>
      <c r="F4828" s="311" t="s">
        <v>7662</v>
      </c>
      <c r="G4828" s="311">
        <v>15467214</v>
      </c>
      <c r="H4828" s="311" t="s">
        <v>85</v>
      </c>
    </row>
    <row r="4829" spans="2:8">
      <c r="B4829" s="293">
        <v>38561</v>
      </c>
      <c r="C4829" s="311" t="s">
        <v>7692</v>
      </c>
      <c r="D4829" s="311" t="s">
        <v>7692</v>
      </c>
      <c r="E4829" s="311" t="s">
        <v>7692</v>
      </c>
      <c r="F4829" s="311" t="s">
        <v>7692</v>
      </c>
      <c r="G4829" s="311">
        <v>0</v>
      </c>
      <c r="H4829" s="311" t="s">
        <v>85</v>
      </c>
    </row>
    <row r="4830" spans="2:8">
      <c r="B4830" s="293">
        <v>38560</v>
      </c>
      <c r="C4830" s="311" t="s">
        <v>7698</v>
      </c>
      <c r="D4830" s="311" t="s">
        <v>7699</v>
      </c>
      <c r="E4830" s="311" t="s">
        <v>7700</v>
      </c>
      <c r="F4830" s="311" t="s">
        <v>7692</v>
      </c>
      <c r="G4830" s="311">
        <v>3460971</v>
      </c>
      <c r="H4830" s="311" t="s">
        <v>85</v>
      </c>
    </row>
    <row r="4831" spans="2:8">
      <c r="B4831" s="293">
        <v>38559</v>
      </c>
      <c r="C4831" s="311" t="s">
        <v>7672</v>
      </c>
      <c r="D4831" s="311" t="s">
        <v>7673</v>
      </c>
      <c r="E4831" s="311" t="s">
        <v>7701</v>
      </c>
      <c r="F4831" s="311" t="s">
        <v>7702</v>
      </c>
      <c r="G4831" s="311">
        <v>6376786</v>
      </c>
      <c r="H4831" s="311" t="s">
        <v>85</v>
      </c>
    </row>
    <row r="4832" spans="2:8">
      <c r="B4832" s="293">
        <v>38558</v>
      </c>
      <c r="C4832" s="311" t="s">
        <v>7703</v>
      </c>
      <c r="D4832" s="311" t="s">
        <v>7666</v>
      </c>
      <c r="E4832" s="311" t="s">
        <v>7704</v>
      </c>
      <c r="F4832" s="311" t="s">
        <v>7672</v>
      </c>
      <c r="G4832" s="311">
        <v>17576307</v>
      </c>
      <c r="H4832" s="311" t="s">
        <v>85</v>
      </c>
    </row>
    <row r="4833" spans="2:8">
      <c r="B4833" s="293">
        <v>38555</v>
      </c>
      <c r="C4833" s="311" t="s">
        <v>7705</v>
      </c>
      <c r="D4833" s="311" t="s">
        <v>7706</v>
      </c>
      <c r="E4833" s="311" t="s">
        <v>7705</v>
      </c>
      <c r="F4833" s="311" t="s">
        <v>7707</v>
      </c>
      <c r="G4833" s="311">
        <v>2693007</v>
      </c>
      <c r="H4833" s="311" t="s">
        <v>85</v>
      </c>
    </row>
    <row r="4834" spans="2:8">
      <c r="B4834" s="293">
        <v>38554</v>
      </c>
      <c r="C4834" s="311" t="s">
        <v>7708</v>
      </c>
      <c r="D4834" s="311" t="s">
        <v>7706</v>
      </c>
      <c r="E4834" s="311" t="s">
        <v>7709</v>
      </c>
      <c r="F4834" s="311" t="s">
        <v>7710</v>
      </c>
      <c r="G4834" s="311">
        <v>7763937</v>
      </c>
      <c r="H4834" s="311" t="s">
        <v>85</v>
      </c>
    </row>
    <row r="4835" spans="2:8">
      <c r="B4835" s="293">
        <v>38553</v>
      </c>
      <c r="C4835" s="311" t="s">
        <v>7711</v>
      </c>
      <c r="D4835" s="311" t="s">
        <v>7712</v>
      </c>
      <c r="E4835" s="311" t="s">
        <v>7713</v>
      </c>
      <c r="F4835" s="311" t="s">
        <v>7714</v>
      </c>
      <c r="G4835" s="311">
        <v>3236241</v>
      </c>
      <c r="H4835" s="311" t="s">
        <v>85</v>
      </c>
    </row>
    <row r="4836" spans="2:8">
      <c r="B4836" s="293">
        <v>38552</v>
      </c>
      <c r="C4836" s="311" t="s">
        <v>7715</v>
      </c>
      <c r="D4836" s="311" t="s">
        <v>7711</v>
      </c>
      <c r="E4836" s="311" t="s">
        <v>7715</v>
      </c>
      <c r="F4836" s="311" t="s">
        <v>7716</v>
      </c>
      <c r="G4836" s="311">
        <v>3925934</v>
      </c>
      <c r="H4836" s="311" t="s">
        <v>85</v>
      </c>
    </row>
    <row r="4837" spans="2:8">
      <c r="B4837" s="293">
        <v>38551</v>
      </c>
      <c r="C4837" s="311" t="s">
        <v>7717</v>
      </c>
      <c r="D4837" s="311" t="s">
        <v>7718</v>
      </c>
      <c r="E4837" s="311" t="s">
        <v>7719</v>
      </c>
      <c r="F4837" s="311" t="s">
        <v>7713</v>
      </c>
      <c r="G4837" s="311">
        <v>3642909</v>
      </c>
      <c r="H4837" s="311" t="s">
        <v>85</v>
      </c>
    </row>
    <row r="4838" spans="2:8">
      <c r="B4838" s="293">
        <v>38548</v>
      </c>
      <c r="C4838" s="311" t="s">
        <v>7720</v>
      </c>
      <c r="D4838" s="311" t="s">
        <v>7717</v>
      </c>
      <c r="E4838" s="311" t="s">
        <v>7720</v>
      </c>
      <c r="F4838" s="311" t="s">
        <v>7713</v>
      </c>
      <c r="G4838" s="311">
        <v>6760866</v>
      </c>
      <c r="H4838" s="311" t="s">
        <v>85</v>
      </c>
    </row>
    <row r="4839" spans="2:8">
      <c r="B4839" s="293">
        <v>38547</v>
      </c>
      <c r="C4839" s="311" t="s">
        <v>7721</v>
      </c>
      <c r="D4839" s="311" t="s">
        <v>7722</v>
      </c>
      <c r="E4839" s="311" t="s">
        <v>7723</v>
      </c>
      <c r="F4839" s="311" t="s">
        <v>7724</v>
      </c>
      <c r="G4839" s="311">
        <v>7632706</v>
      </c>
      <c r="H4839" s="311" t="s">
        <v>85</v>
      </c>
    </row>
    <row r="4840" spans="2:8">
      <c r="B4840" s="293">
        <v>38546</v>
      </c>
      <c r="C4840" s="311" t="s">
        <v>7725</v>
      </c>
      <c r="D4840" s="311" t="s">
        <v>7726</v>
      </c>
      <c r="E4840" s="311" t="s">
        <v>7727</v>
      </c>
      <c r="F4840" s="311" t="s">
        <v>7728</v>
      </c>
      <c r="G4840" s="311">
        <v>4272448</v>
      </c>
      <c r="H4840" s="311" t="s">
        <v>85</v>
      </c>
    </row>
    <row r="4841" spans="2:8">
      <c r="B4841" s="293">
        <v>38545</v>
      </c>
      <c r="C4841" s="311" t="s">
        <v>7729</v>
      </c>
      <c r="D4841" s="311" t="s">
        <v>7730</v>
      </c>
      <c r="E4841" s="311" t="s">
        <v>7731</v>
      </c>
      <c r="F4841" s="311" t="s">
        <v>7732</v>
      </c>
      <c r="G4841" s="311">
        <v>4935207</v>
      </c>
      <c r="H4841" s="311" t="s">
        <v>85</v>
      </c>
    </row>
    <row r="4842" spans="2:8">
      <c r="B4842" s="293">
        <v>38544</v>
      </c>
      <c r="C4842" s="311" t="s">
        <v>7733</v>
      </c>
      <c r="D4842" s="311" t="s">
        <v>7734</v>
      </c>
      <c r="E4842" s="311" t="s">
        <v>7735</v>
      </c>
      <c r="F4842" s="311" t="s">
        <v>7728</v>
      </c>
      <c r="G4842" s="311">
        <v>7688170</v>
      </c>
      <c r="H4842" s="311" t="s">
        <v>85</v>
      </c>
    </row>
    <row r="4843" spans="2:8">
      <c r="B4843" s="293">
        <v>38541</v>
      </c>
      <c r="C4843" s="311" t="s">
        <v>7736</v>
      </c>
      <c r="D4843" s="311" t="s">
        <v>7737</v>
      </c>
      <c r="E4843" s="311" t="s">
        <v>7738</v>
      </c>
      <c r="F4843" s="311" t="s">
        <v>7739</v>
      </c>
      <c r="G4843" s="311">
        <v>4128958</v>
      </c>
      <c r="H4843" s="311" t="s">
        <v>85</v>
      </c>
    </row>
    <row r="4844" spans="2:8">
      <c r="B4844" s="293">
        <v>38540</v>
      </c>
      <c r="C4844" s="311" t="s">
        <v>7733</v>
      </c>
      <c r="D4844" s="311" t="s">
        <v>7732</v>
      </c>
      <c r="E4844" s="311" t="s">
        <v>7740</v>
      </c>
      <c r="F4844" s="311" t="s">
        <v>7741</v>
      </c>
      <c r="G4844" s="311">
        <v>7875871</v>
      </c>
      <c r="H4844" s="311" t="s">
        <v>85</v>
      </c>
    </row>
    <row r="4845" spans="2:8">
      <c r="B4845" s="293">
        <v>38539</v>
      </c>
      <c r="C4845" s="311" t="s">
        <v>7742</v>
      </c>
      <c r="D4845" s="311" t="s">
        <v>7743</v>
      </c>
      <c r="E4845" s="311" t="s">
        <v>7744</v>
      </c>
      <c r="F4845" s="311" t="s">
        <v>7745</v>
      </c>
      <c r="G4845" s="311">
        <v>13292671</v>
      </c>
      <c r="H4845" s="311" t="s">
        <v>85</v>
      </c>
    </row>
    <row r="4846" spans="2:8">
      <c r="B4846" s="293">
        <v>38538</v>
      </c>
      <c r="C4846" s="311" t="s">
        <v>7746</v>
      </c>
      <c r="D4846" s="311" t="s">
        <v>7747</v>
      </c>
      <c r="E4846" s="311" t="s">
        <v>7748</v>
      </c>
      <c r="F4846" s="311" t="s">
        <v>7749</v>
      </c>
      <c r="G4846" s="311">
        <v>6334868</v>
      </c>
      <c r="H4846" s="311" t="s">
        <v>85</v>
      </c>
    </row>
    <row r="4847" spans="2:8">
      <c r="B4847" s="293">
        <v>38537</v>
      </c>
      <c r="C4847" s="311" t="s">
        <v>7750</v>
      </c>
      <c r="D4847" s="311" t="s">
        <v>7751</v>
      </c>
      <c r="E4847" s="311" t="s">
        <v>7752</v>
      </c>
      <c r="F4847" s="311" t="s">
        <v>7753</v>
      </c>
      <c r="G4847" s="311">
        <v>7433239</v>
      </c>
      <c r="H4847" s="311" t="s">
        <v>85</v>
      </c>
    </row>
    <row r="4848" spans="2:8">
      <c r="B4848" s="293">
        <v>38534</v>
      </c>
      <c r="C4848" s="311" t="s">
        <v>7754</v>
      </c>
      <c r="D4848" s="311" t="s">
        <v>7755</v>
      </c>
      <c r="E4848" s="311" t="s">
        <v>7756</v>
      </c>
      <c r="F4848" s="311" t="s">
        <v>7757</v>
      </c>
      <c r="G4848" s="311">
        <v>4060176</v>
      </c>
      <c r="H4848" s="311" t="s">
        <v>85</v>
      </c>
    </row>
    <row r="4849" spans="2:8">
      <c r="B4849" s="293">
        <v>38533</v>
      </c>
      <c r="C4849" s="311" t="s">
        <v>7758</v>
      </c>
      <c r="D4849" s="311" t="s">
        <v>7759</v>
      </c>
      <c r="E4849" s="311" t="s">
        <v>7760</v>
      </c>
      <c r="F4849" s="311" t="s">
        <v>7761</v>
      </c>
      <c r="G4849" s="311">
        <v>6026152</v>
      </c>
      <c r="H4849" s="311" t="s">
        <v>85</v>
      </c>
    </row>
    <row r="4850" spans="2:8">
      <c r="B4850" s="293">
        <v>38532</v>
      </c>
      <c r="C4850" s="311" t="s">
        <v>7762</v>
      </c>
      <c r="D4850" s="311" t="s">
        <v>7763</v>
      </c>
      <c r="E4850" s="311" t="s">
        <v>7764</v>
      </c>
      <c r="F4850" s="311" t="s">
        <v>7765</v>
      </c>
      <c r="G4850" s="311">
        <v>2680621</v>
      </c>
      <c r="H4850" s="311" t="s">
        <v>85</v>
      </c>
    </row>
    <row r="4851" spans="2:8">
      <c r="B4851" s="293">
        <v>38531</v>
      </c>
      <c r="C4851" s="311" t="s">
        <v>7766</v>
      </c>
      <c r="D4851" s="311" t="s">
        <v>7766</v>
      </c>
      <c r="E4851" s="311" t="s">
        <v>7767</v>
      </c>
      <c r="F4851" s="311" t="s">
        <v>7764</v>
      </c>
      <c r="G4851" s="311">
        <v>3276250</v>
      </c>
      <c r="H4851" s="311" t="s">
        <v>85</v>
      </c>
    </row>
    <row r="4852" spans="2:8">
      <c r="B4852" s="293">
        <v>38530</v>
      </c>
      <c r="C4852" s="311" t="s">
        <v>7756</v>
      </c>
      <c r="D4852" s="311" t="s">
        <v>7768</v>
      </c>
      <c r="E4852" s="311" t="s">
        <v>7756</v>
      </c>
      <c r="F4852" s="311" t="s">
        <v>7769</v>
      </c>
      <c r="G4852" s="311">
        <v>4361748</v>
      </c>
      <c r="H4852" s="311" t="s">
        <v>85</v>
      </c>
    </row>
    <row r="4853" spans="2:8">
      <c r="B4853" s="293">
        <v>38527</v>
      </c>
      <c r="C4853" s="311" t="s">
        <v>7758</v>
      </c>
      <c r="D4853" s="311" t="s">
        <v>7770</v>
      </c>
      <c r="E4853" s="311" t="s">
        <v>7754</v>
      </c>
      <c r="F4853" s="311" t="s">
        <v>7748</v>
      </c>
      <c r="G4853" s="311">
        <v>4311288</v>
      </c>
      <c r="H4853" s="311" t="s">
        <v>85</v>
      </c>
    </row>
    <row r="4854" spans="2:8">
      <c r="B4854" s="293">
        <v>38526</v>
      </c>
      <c r="C4854" s="311" t="s">
        <v>7771</v>
      </c>
      <c r="D4854" s="311" t="s">
        <v>7755</v>
      </c>
      <c r="E4854" s="311" t="s">
        <v>7758</v>
      </c>
      <c r="F4854" s="311" t="s">
        <v>7772</v>
      </c>
      <c r="G4854" s="311">
        <v>4694352</v>
      </c>
      <c r="H4854" s="311" t="s">
        <v>85</v>
      </c>
    </row>
    <row r="4855" spans="2:8">
      <c r="B4855" s="293">
        <v>38525</v>
      </c>
      <c r="C4855" s="311" t="s">
        <v>7754</v>
      </c>
      <c r="D4855" s="311" t="s">
        <v>7773</v>
      </c>
      <c r="E4855" s="311" t="s">
        <v>7761</v>
      </c>
      <c r="F4855" s="311" t="s">
        <v>7774</v>
      </c>
      <c r="G4855" s="311">
        <v>5326227</v>
      </c>
      <c r="H4855" s="311" t="s">
        <v>85</v>
      </c>
    </row>
    <row r="4856" spans="2:8">
      <c r="B4856" s="293">
        <v>38524</v>
      </c>
      <c r="C4856" s="311" t="s">
        <v>7761</v>
      </c>
      <c r="D4856" s="311" t="s">
        <v>7756</v>
      </c>
      <c r="E4856" s="311" t="s">
        <v>7775</v>
      </c>
      <c r="F4856" s="311" t="s">
        <v>7705</v>
      </c>
      <c r="G4856" s="311">
        <v>2324115</v>
      </c>
      <c r="H4856" s="311" t="s">
        <v>85</v>
      </c>
    </row>
    <row r="4857" spans="2:8">
      <c r="B4857" s="293">
        <v>38523</v>
      </c>
      <c r="C4857" s="311" t="s">
        <v>7776</v>
      </c>
      <c r="D4857" s="311" t="s">
        <v>7776</v>
      </c>
      <c r="E4857" s="311" t="s">
        <v>7767</v>
      </c>
      <c r="F4857" s="311" t="s">
        <v>7705</v>
      </c>
      <c r="G4857" s="311">
        <v>1709616</v>
      </c>
      <c r="H4857" s="311" t="s">
        <v>85</v>
      </c>
    </row>
    <row r="4858" spans="2:8">
      <c r="B4858" s="293">
        <v>38520</v>
      </c>
      <c r="C4858" s="311" t="s">
        <v>7756</v>
      </c>
      <c r="D4858" s="311" t="s">
        <v>7756</v>
      </c>
      <c r="E4858" s="311" t="s">
        <v>7777</v>
      </c>
      <c r="F4858" s="311" t="s">
        <v>7705</v>
      </c>
      <c r="G4858" s="311">
        <v>2357138</v>
      </c>
      <c r="H4858" s="311" t="s">
        <v>85</v>
      </c>
    </row>
    <row r="4859" spans="2:8">
      <c r="B4859" s="293">
        <v>38519</v>
      </c>
      <c r="C4859" s="311" t="s">
        <v>7778</v>
      </c>
      <c r="D4859" s="311" t="s">
        <v>7763</v>
      </c>
      <c r="E4859" s="311" t="s">
        <v>7779</v>
      </c>
      <c r="F4859" s="311" t="s">
        <v>7780</v>
      </c>
      <c r="G4859" s="311">
        <v>1268052</v>
      </c>
      <c r="H4859" s="311" t="s">
        <v>85</v>
      </c>
    </row>
    <row r="4860" spans="2:8">
      <c r="B4860" s="293">
        <v>38518</v>
      </c>
      <c r="C4860" s="311" t="s">
        <v>7781</v>
      </c>
      <c r="D4860" s="311" t="s">
        <v>7774</v>
      </c>
      <c r="E4860" s="311" t="s">
        <v>7781</v>
      </c>
      <c r="F4860" s="311" t="s">
        <v>7782</v>
      </c>
      <c r="G4860" s="311">
        <v>2040284</v>
      </c>
      <c r="H4860" s="311" t="s">
        <v>85</v>
      </c>
    </row>
    <row r="4861" spans="2:8">
      <c r="B4861" s="293">
        <v>38517</v>
      </c>
      <c r="C4861" s="311" t="s">
        <v>7783</v>
      </c>
      <c r="D4861" s="311" t="s">
        <v>7783</v>
      </c>
      <c r="E4861" s="311" t="s">
        <v>7779</v>
      </c>
      <c r="F4861" s="311" t="s">
        <v>7761</v>
      </c>
      <c r="G4861" s="311">
        <v>5781656</v>
      </c>
      <c r="H4861" s="311" t="s">
        <v>85</v>
      </c>
    </row>
    <row r="4862" spans="2:8">
      <c r="B4862" s="293">
        <v>38516</v>
      </c>
      <c r="C4862" s="311" t="s">
        <v>7744</v>
      </c>
      <c r="D4862" s="311" t="s">
        <v>7744</v>
      </c>
      <c r="E4862" s="311" t="s">
        <v>7769</v>
      </c>
      <c r="F4862" s="311" t="s">
        <v>7757</v>
      </c>
      <c r="G4862" s="311">
        <v>2927826</v>
      </c>
      <c r="H4862" s="311" t="s">
        <v>85</v>
      </c>
    </row>
    <row r="4863" spans="2:8">
      <c r="B4863" s="293">
        <v>38513</v>
      </c>
      <c r="C4863" s="311" t="s">
        <v>7740</v>
      </c>
      <c r="D4863" s="311" t="s">
        <v>7784</v>
      </c>
      <c r="E4863" s="311" t="s">
        <v>7785</v>
      </c>
      <c r="F4863" s="311" t="s">
        <v>7786</v>
      </c>
      <c r="G4863" s="311">
        <v>2814424</v>
      </c>
      <c r="H4863" s="311" t="s">
        <v>85</v>
      </c>
    </row>
    <row r="4864" spans="2:8">
      <c r="B4864" s="293">
        <v>38512</v>
      </c>
      <c r="C4864" s="311" t="s">
        <v>7787</v>
      </c>
      <c r="D4864" s="311" t="s">
        <v>7788</v>
      </c>
      <c r="E4864" s="311" t="s">
        <v>7789</v>
      </c>
      <c r="F4864" s="311" t="s">
        <v>7783</v>
      </c>
      <c r="G4864" s="311">
        <v>2383323</v>
      </c>
      <c r="H4864" s="311" t="s">
        <v>85</v>
      </c>
    </row>
    <row r="4865" spans="2:8">
      <c r="B4865" s="293">
        <v>38511</v>
      </c>
      <c r="C4865" s="311" t="s">
        <v>7740</v>
      </c>
      <c r="D4865" s="311" t="s">
        <v>7790</v>
      </c>
      <c r="E4865" s="311" t="s">
        <v>7783</v>
      </c>
      <c r="F4865" s="311" t="s">
        <v>7791</v>
      </c>
      <c r="G4865" s="311">
        <v>3469869</v>
      </c>
      <c r="H4865" s="311" t="s">
        <v>85</v>
      </c>
    </row>
    <row r="4866" spans="2:8">
      <c r="B4866" s="293">
        <v>38510</v>
      </c>
      <c r="C4866" s="311" t="s">
        <v>7790</v>
      </c>
      <c r="D4866" s="311" t="s">
        <v>7790</v>
      </c>
      <c r="E4866" s="311" t="s">
        <v>7789</v>
      </c>
      <c r="F4866" s="311" t="s">
        <v>7770</v>
      </c>
      <c r="G4866" s="311">
        <v>3672279</v>
      </c>
      <c r="H4866" s="311" t="s">
        <v>85</v>
      </c>
    </row>
    <row r="4867" spans="2:8">
      <c r="B4867" s="293">
        <v>38509</v>
      </c>
      <c r="C4867" s="311" t="s">
        <v>7792</v>
      </c>
      <c r="D4867" s="311" t="s">
        <v>7793</v>
      </c>
      <c r="E4867" s="311" t="s">
        <v>7762</v>
      </c>
      <c r="F4867" s="311" t="s">
        <v>7794</v>
      </c>
      <c r="G4867" s="311">
        <v>14845281</v>
      </c>
      <c r="H4867" s="311" t="s">
        <v>85</v>
      </c>
    </row>
    <row r="4868" spans="2:8">
      <c r="B4868" s="293">
        <v>38506</v>
      </c>
      <c r="C4868" s="311" t="s">
        <v>7795</v>
      </c>
      <c r="D4868" s="311" t="s">
        <v>7796</v>
      </c>
      <c r="E4868" s="311" t="s">
        <v>7797</v>
      </c>
      <c r="F4868" s="311" t="s">
        <v>7798</v>
      </c>
      <c r="G4868" s="311">
        <v>2940793</v>
      </c>
      <c r="H4868" s="311" t="s">
        <v>85</v>
      </c>
    </row>
    <row r="4869" spans="2:8">
      <c r="B4869" s="293">
        <v>38505</v>
      </c>
      <c r="C4869" s="311" t="s">
        <v>7776</v>
      </c>
      <c r="D4869" s="311" t="s">
        <v>7774</v>
      </c>
      <c r="E4869" s="311" t="s">
        <v>7799</v>
      </c>
      <c r="F4869" s="311" t="s">
        <v>7795</v>
      </c>
      <c r="G4869" s="311">
        <v>2128778</v>
      </c>
      <c r="H4869" s="311" t="s">
        <v>85</v>
      </c>
    </row>
    <row r="4870" spans="2:8">
      <c r="B4870" s="293">
        <v>38504</v>
      </c>
      <c r="C4870" s="311" t="s">
        <v>7800</v>
      </c>
      <c r="D4870" s="311" t="s">
        <v>7776</v>
      </c>
      <c r="E4870" s="311" t="s">
        <v>7800</v>
      </c>
      <c r="F4870" s="311" t="s">
        <v>7801</v>
      </c>
      <c r="G4870" s="311">
        <v>1894700</v>
      </c>
      <c r="H4870" s="311" t="s">
        <v>85</v>
      </c>
    </row>
    <row r="4871" spans="2:8">
      <c r="B4871" s="293">
        <v>38503</v>
      </c>
      <c r="C4871" s="311" t="s">
        <v>7802</v>
      </c>
      <c r="D4871" s="311" t="s">
        <v>7802</v>
      </c>
      <c r="E4871" s="311" t="s">
        <v>7803</v>
      </c>
      <c r="F4871" s="311" t="s">
        <v>7754</v>
      </c>
      <c r="G4871" s="311">
        <v>2384834</v>
      </c>
      <c r="H4871" s="311" t="s">
        <v>85</v>
      </c>
    </row>
    <row r="4872" spans="2:8">
      <c r="B4872" s="293">
        <v>38502</v>
      </c>
      <c r="C4872" s="311" t="s">
        <v>7776</v>
      </c>
      <c r="D4872" s="311" t="s">
        <v>7776</v>
      </c>
      <c r="E4872" s="311" t="s">
        <v>7804</v>
      </c>
      <c r="F4872" s="311" t="s">
        <v>7779</v>
      </c>
      <c r="G4872" s="311">
        <v>1597528</v>
      </c>
      <c r="H4872" s="311" t="s">
        <v>85</v>
      </c>
    </row>
    <row r="4873" spans="2:8">
      <c r="B4873" s="293">
        <v>38499</v>
      </c>
      <c r="C4873" s="311" t="s">
        <v>7761</v>
      </c>
      <c r="D4873" s="311" t="s">
        <v>7758</v>
      </c>
      <c r="E4873" s="311" t="s">
        <v>7779</v>
      </c>
      <c r="F4873" s="311" t="s">
        <v>7762</v>
      </c>
      <c r="G4873" s="311">
        <v>4510701</v>
      </c>
      <c r="H4873" s="311" t="s">
        <v>85</v>
      </c>
    </row>
    <row r="4874" spans="2:8">
      <c r="B4874" s="293">
        <v>38498</v>
      </c>
      <c r="C4874" s="311" t="s">
        <v>7763</v>
      </c>
      <c r="D4874" s="311" t="s">
        <v>7763</v>
      </c>
      <c r="E4874" s="311" t="s">
        <v>7805</v>
      </c>
      <c r="F4874" s="311" t="s">
        <v>7804</v>
      </c>
      <c r="G4874" s="311">
        <v>11096572</v>
      </c>
      <c r="H4874" s="311" t="s">
        <v>85</v>
      </c>
    </row>
    <row r="4875" spans="2:8">
      <c r="B4875" s="293">
        <v>38497</v>
      </c>
      <c r="C4875" s="311" t="s">
        <v>7778</v>
      </c>
      <c r="D4875" s="311" t="s">
        <v>7806</v>
      </c>
      <c r="E4875" s="311" t="s">
        <v>7807</v>
      </c>
      <c r="F4875" s="311" t="s">
        <v>7808</v>
      </c>
      <c r="G4875" s="311">
        <v>1504423</v>
      </c>
      <c r="H4875" s="311" t="s">
        <v>85</v>
      </c>
    </row>
    <row r="4876" spans="2:8">
      <c r="B4876" s="293">
        <v>38496</v>
      </c>
      <c r="C4876" s="311" t="s">
        <v>7771</v>
      </c>
      <c r="D4876" s="311" t="s">
        <v>7771</v>
      </c>
      <c r="E4876" s="311" t="s">
        <v>7809</v>
      </c>
      <c r="F4876" s="311" t="s">
        <v>7778</v>
      </c>
      <c r="G4876" s="311">
        <v>1410805</v>
      </c>
      <c r="H4876" s="311" t="s">
        <v>85</v>
      </c>
    </row>
    <row r="4877" spans="2:8">
      <c r="B4877" s="293">
        <v>38495</v>
      </c>
      <c r="C4877" s="311" t="s">
        <v>7808</v>
      </c>
      <c r="D4877" s="311" t="s">
        <v>7810</v>
      </c>
      <c r="E4877" s="311" t="s">
        <v>7811</v>
      </c>
      <c r="F4877" s="311" t="s">
        <v>7758</v>
      </c>
      <c r="G4877" s="311">
        <v>1451638</v>
      </c>
      <c r="H4877" s="311" t="s">
        <v>85</v>
      </c>
    </row>
    <row r="4878" spans="2:8">
      <c r="B4878" s="293">
        <v>38492</v>
      </c>
      <c r="C4878" s="311" t="s">
        <v>7808</v>
      </c>
      <c r="D4878" s="311" t="s">
        <v>7812</v>
      </c>
      <c r="E4878" s="311" t="s">
        <v>7796</v>
      </c>
      <c r="F4878" s="311" t="s">
        <v>7802</v>
      </c>
      <c r="G4878" s="311">
        <v>1914892</v>
      </c>
      <c r="H4878" s="311" t="s">
        <v>85</v>
      </c>
    </row>
    <row r="4879" spans="2:8">
      <c r="B4879" s="293">
        <v>38491</v>
      </c>
      <c r="C4879" s="311" t="s">
        <v>7769</v>
      </c>
      <c r="D4879" s="311" t="s">
        <v>7773</v>
      </c>
      <c r="E4879" s="311" t="s">
        <v>7808</v>
      </c>
      <c r="F4879" s="311" t="s">
        <v>7808</v>
      </c>
      <c r="G4879" s="311">
        <v>931623</v>
      </c>
      <c r="H4879" s="311" t="s">
        <v>85</v>
      </c>
    </row>
    <row r="4880" spans="2:8">
      <c r="B4880" s="293">
        <v>38490</v>
      </c>
      <c r="C4880" s="311" t="s">
        <v>7776</v>
      </c>
      <c r="D4880" s="311" t="s">
        <v>7769</v>
      </c>
      <c r="E4880" s="311" t="s">
        <v>7756</v>
      </c>
      <c r="F4880" s="311" t="s">
        <v>7772</v>
      </c>
      <c r="G4880" s="311">
        <v>2263226</v>
      </c>
      <c r="H4880" s="311" t="s">
        <v>85</v>
      </c>
    </row>
    <row r="4881" spans="2:8">
      <c r="B4881" s="293">
        <v>38489</v>
      </c>
      <c r="C4881" s="311" t="s">
        <v>7759</v>
      </c>
      <c r="D4881" s="311" t="s">
        <v>7813</v>
      </c>
      <c r="E4881" s="311" t="s">
        <v>7754</v>
      </c>
      <c r="F4881" s="311" t="s">
        <v>7802</v>
      </c>
      <c r="G4881" s="311">
        <v>1394779</v>
      </c>
      <c r="H4881" s="311" t="s">
        <v>85</v>
      </c>
    </row>
    <row r="4882" spans="2:8">
      <c r="B4882" s="293">
        <v>38488</v>
      </c>
      <c r="C4882" s="311" t="s">
        <v>7757</v>
      </c>
      <c r="D4882" s="311" t="s">
        <v>7813</v>
      </c>
      <c r="E4882" s="311" t="s">
        <v>7814</v>
      </c>
      <c r="F4882" s="311" t="s">
        <v>7815</v>
      </c>
      <c r="G4882" s="311">
        <v>3278509</v>
      </c>
      <c r="H4882" s="311" t="s">
        <v>85</v>
      </c>
    </row>
    <row r="4883" spans="2:8">
      <c r="B4883" s="293">
        <v>38485</v>
      </c>
      <c r="C4883" s="311" t="s">
        <v>7771</v>
      </c>
      <c r="D4883" s="311" t="s">
        <v>7773</v>
      </c>
      <c r="E4883" s="311" t="s">
        <v>7809</v>
      </c>
      <c r="F4883" s="311" t="s">
        <v>7759</v>
      </c>
      <c r="G4883" s="311">
        <v>2057976</v>
      </c>
      <c r="H4883" s="311" t="s">
        <v>85</v>
      </c>
    </row>
    <row r="4884" spans="2:8">
      <c r="B4884" s="293">
        <v>38484</v>
      </c>
      <c r="C4884" s="311" t="s">
        <v>7757</v>
      </c>
      <c r="D4884" s="311" t="s">
        <v>7813</v>
      </c>
      <c r="E4884" s="311" t="s">
        <v>7771</v>
      </c>
      <c r="F4884" s="311" t="s">
        <v>7769</v>
      </c>
      <c r="G4884" s="311">
        <v>2208519</v>
      </c>
      <c r="H4884" s="311" t="s">
        <v>85</v>
      </c>
    </row>
    <row r="4885" spans="2:8">
      <c r="B4885" s="293">
        <v>38483</v>
      </c>
      <c r="C4885" s="311" t="s">
        <v>7816</v>
      </c>
      <c r="D4885" s="311" t="s">
        <v>7770</v>
      </c>
      <c r="E4885" s="311" t="s">
        <v>7808</v>
      </c>
      <c r="F4885" s="311" t="s">
        <v>7773</v>
      </c>
      <c r="G4885" s="311">
        <v>4892307</v>
      </c>
      <c r="H4885" s="311" t="s">
        <v>85</v>
      </c>
    </row>
    <row r="4886" spans="2:8">
      <c r="B4886" s="293">
        <v>38482</v>
      </c>
      <c r="C4886" s="311" t="s">
        <v>7817</v>
      </c>
      <c r="D4886" s="311" t="s">
        <v>7748</v>
      </c>
      <c r="E4886" s="311" t="s">
        <v>7806</v>
      </c>
      <c r="F4886" s="311" t="s">
        <v>7818</v>
      </c>
      <c r="G4886" s="311">
        <v>4950649</v>
      </c>
      <c r="H4886" s="311" t="s">
        <v>85</v>
      </c>
    </row>
    <row r="4887" spans="2:8">
      <c r="B4887" s="293">
        <v>38481</v>
      </c>
      <c r="C4887" s="311" t="s">
        <v>7761</v>
      </c>
      <c r="D4887" s="311" t="s">
        <v>7814</v>
      </c>
      <c r="E4887" s="311" t="s">
        <v>7761</v>
      </c>
      <c r="F4887" s="311" t="s">
        <v>7819</v>
      </c>
      <c r="G4887" s="311">
        <v>4601506</v>
      </c>
      <c r="H4887" s="311" t="s">
        <v>85</v>
      </c>
    </row>
    <row r="4888" spans="2:8">
      <c r="B4888" s="293">
        <v>38478</v>
      </c>
      <c r="C4888" s="311" t="s">
        <v>7760</v>
      </c>
      <c r="D4888" s="311" t="s">
        <v>7798</v>
      </c>
      <c r="E4888" s="311" t="s">
        <v>7797</v>
      </c>
      <c r="F4888" s="311" t="s">
        <v>7761</v>
      </c>
      <c r="G4888" s="311">
        <v>2120811</v>
      </c>
      <c r="H4888" s="311" t="s">
        <v>85</v>
      </c>
    </row>
    <row r="4889" spans="2:8">
      <c r="B4889" s="293">
        <v>38477</v>
      </c>
      <c r="C4889" s="311" t="s">
        <v>7820</v>
      </c>
      <c r="D4889" s="311" t="s">
        <v>7796</v>
      </c>
      <c r="E4889" s="311" t="s">
        <v>7797</v>
      </c>
      <c r="F4889" s="311" t="s">
        <v>7760</v>
      </c>
      <c r="G4889" s="311">
        <v>2929875</v>
      </c>
      <c r="H4889" s="311" t="s">
        <v>85</v>
      </c>
    </row>
    <row r="4890" spans="2:8">
      <c r="B4890" s="293">
        <v>38476</v>
      </c>
      <c r="C4890" s="311" t="s">
        <v>7821</v>
      </c>
      <c r="D4890" s="311" t="s">
        <v>7760</v>
      </c>
      <c r="E4890" s="311" t="s">
        <v>7822</v>
      </c>
      <c r="F4890" s="311" t="s">
        <v>7805</v>
      </c>
      <c r="G4890" s="311">
        <v>2772879</v>
      </c>
      <c r="H4890" s="311" t="s">
        <v>85</v>
      </c>
    </row>
    <row r="4891" spans="2:8">
      <c r="B4891" s="293">
        <v>38475</v>
      </c>
      <c r="C4891" s="311" t="s">
        <v>7804</v>
      </c>
      <c r="D4891" s="311" t="s">
        <v>7804</v>
      </c>
      <c r="E4891" s="311" t="s">
        <v>7823</v>
      </c>
      <c r="F4891" s="311" t="s">
        <v>7805</v>
      </c>
      <c r="G4891" s="311">
        <v>1882176</v>
      </c>
      <c r="H4891" s="311" t="s">
        <v>85</v>
      </c>
    </row>
    <row r="4892" spans="2:8">
      <c r="B4892" s="293">
        <v>38474</v>
      </c>
      <c r="C4892" s="311" t="s">
        <v>7820</v>
      </c>
      <c r="D4892" s="311" t="s">
        <v>7824</v>
      </c>
      <c r="E4892" s="311" t="s">
        <v>7825</v>
      </c>
      <c r="F4892" s="311" t="s">
        <v>7826</v>
      </c>
      <c r="G4892" s="311">
        <v>2775561</v>
      </c>
      <c r="H4892" s="311" t="s">
        <v>85</v>
      </c>
    </row>
    <row r="4893" spans="2:8">
      <c r="B4893" s="293">
        <v>38471</v>
      </c>
      <c r="C4893" s="311" t="s">
        <v>7827</v>
      </c>
      <c r="D4893" s="311" t="s">
        <v>7761</v>
      </c>
      <c r="E4893" s="311" t="s">
        <v>7828</v>
      </c>
      <c r="F4893" s="311" t="s">
        <v>7829</v>
      </c>
      <c r="G4893" s="311">
        <v>6940116</v>
      </c>
      <c r="H4893" s="311" t="s">
        <v>85</v>
      </c>
    </row>
    <row r="4894" spans="2:8">
      <c r="B4894" s="293">
        <v>38470</v>
      </c>
      <c r="C4894" s="311" t="s">
        <v>7771</v>
      </c>
      <c r="D4894" s="311" t="s">
        <v>7771</v>
      </c>
      <c r="E4894" s="311" t="s">
        <v>7830</v>
      </c>
      <c r="F4894" s="311" t="s">
        <v>7831</v>
      </c>
      <c r="G4894" s="311">
        <v>15146318</v>
      </c>
      <c r="H4894" s="311" t="s">
        <v>85</v>
      </c>
    </row>
    <row r="4895" spans="2:8">
      <c r="B4895" s="293">
        <v>38469</v>
      </c>
      <c r="C4895" s="311" t="s">
        <v>7757</v>
      </c>
      <c r="D4895" s="311" t="s">
        <v>7832</v>
      </c>
      <c r="E4895" s="311" t="s">
        <v>7833</v>
      </c>
      <c r="F4895" s="311" t="s">
        <v>7771</v>
      </c>
      <c r="G4895" s="311">
        <v>2715512</v>
      </c>
      <c r="H4895" s="311" t="s">
        <v>85</v>
      </c>
    </row>
    <row r="4896" spans="2:8">
      <c r="B4896" s="293">
        <v>38468</v>
      </c>
      <c r="C4896" s="311" t="s">
        <v>7783</v>
      </c>
      <c r="D4896" s="311" t="s">
        <v>7834</v>
      </c>
      <c r="E4896" s="311" t="s">
        <v>7835</v>
      </c>
      <c r="F4896" s="311" t="s">
        <v>7789</v>
      </c>
      <c r="G4896" s="311">
        <v>4058134</v>
      </c>
      <c r="H4896" s="311" t="s">
        <v>85</v>
      </c>
    </row>
    <row r="4897" spans="2:8">
      <c r="B4897" s="293">
        <v>38467</v>
      </c>
      <c r="C4897" s="311" t="s">
        <v>7815</v>
      </c>
      <c r="D4897" s="311" t="s">
        <v>7770</v>
      </c>
      <c r="E4897" s="311" t="s">
        <v>7766</v>
      </c>
      <c r="F4897" s="311" t="s">
        <v>7836</v>
      </c>
      <c r="G4897" s="311">
        <v>2630864</v>
      </c>
      <c r="H4897" s="311" t="s">
        <v>85</v>
      </c>
    </row>
    <row r="4898" spans="2:8">
      <c r="B4898" s="293">
        <v>38464</v>
      </c>
      <c r="C4898" s="311" t="s">
        <v>7835</v>
      </c>
      <c r="D4898" s="311" t="s">
        <v>7789</v>
      </c>
      <c r="E4898" s="311" t="s">
        <v>7837</v>
      </c>
      <c r="F4898" s="311" t="s">
        <v>7815</v>
      </c>
      <c r="G4898" s="311">
        <v>2223810</v>
      </c>
      <c r="H4898" s="311" t="s">
        <v>85</v>
      </c>
    </row>
    <row r="4899" spans="2:8">
      <c r="B4899" s="293">
        <v>38463</v>
      </c>
      <c r="C4899" s="311" t="s">
        <v>7817</v>
      </c>
      <c r="D4899" s="311" t="s">
        <v>7813</v>
      </c>
      <c r="E4899" s="311" t="s">
        <v>7754</v>
      </c>
      <c r="F4899" s="311" t="s">
        <v>7752</v>
      </c>
      <c r="G4899" s="311">
        <v>2150659</v>
      </c>
      <c r="H4899" s="311" t="s">
        <v>85</v>
      </c>
    </row>
    <row r="4900" spans="2:8">
      <c r="B4900" s="293">
        <v>38462</v>
      </c>
      <c r="C4900" s="311" t="s">
        <v>7811</v>
      </c>
      <c r="D4900" s="311" t="s">
        <v>7773</v>
      </c>
      <c r="E4900" s="311" t="s">
        <v>7781</v>
      </c>
      <c r="F4900" s="311" t="s">
        <v>7814</v>
      </c>
      <c r="G4900" s="311">
        <v>3868274</v>
      </c>
      <c r="H4900" s="311" t="s">
        <v>85</v>
      </c>
    </row>
    <row r="4901" spans="2:8">
      <c r="B4901" s="293">
        <v>38461</v>
      </c>
      <c r="C4901" s="311" t="s">
        <v>7838</v>
      </c>
      <c r="D4901" s="311" t="s">
        <v>7771</v>
      </c>
      <c r="E4901" s="311" t="s">
        <v>7761</v>
      </c>
      <c r="F4901" s="311" t="s">
        <v>7792</v>
      </c>
      <c r="G4901" s="311">
        <v>4192336</v>
      </c>
      <c r="H4901" s="311" t="s">
        <v>85</v>
      </c>
    </row>
    <row r="4902" spans="2:8">
      <c r="B4902" s="293">
        <v>38460</v>
      </c>
      <c r="C4902" s="311" t="s">
        <v>7761</v>
      </c>
      <c r="D4902" s="311" t="s">
        <v>7782</v>
      </c>
      <c r="E4902" s="311" t="s">
        <v>7839</v>
      </c>
      <c r="F4902" s="311" t="s">
        <v>7781</v>
      </c>
      <c r="G4902" s="311">
        <v>5813714</v>
      </c>
      <c r="H4902" s="311" t="s">
        <v>85</v>
      </c>
    </row>
    <row r="4903" spans="2:8">
      <c r="B4903" s="293">
        <v>38457</v>
      </c>
      <c r="C4903" s="311" t="s">
        <v>7813</v>
      </c>
      <c r="D4903" s="311" t="s">
        <v>7813</v>
      </c>
      <c r="E4903" s="311" t="s">
        <v>7811</v>
      </c>
      <c r="F4903" s="311" t="s">
        <v>7808</v>
      </c>
      <c r="G4903" s="311">
        <v>7040632</v>
      </c>
      <c r="H4903" s="311" t="s">
        <v>85</v>
      </c>
    </row>
    <row r="4904" spans="2:8">
      <c r="B4904" s="293">
        <v>38455</v>
      </c>
      <c r="C4904" s="311" t="s">
        <v>7789</v>
      </c>
      <c r="D4904" s="311" t="s">
        <v>7840</v>
      </c>
      <c r="E4904" s="311" t="s">
        <v>7757</v>
      </c>
      <c r="F4904" s="311" t="s">
        <v>7749</v>
      </c>
      <c r="G4904" s="311">
        <v>9294199</v>
      </c>
      <c r="H4904" s="311" t="s">
        <v>85</v>
      </c>
    </row>
    <row r="4905" spans="2:8">
      <c r="B4905" s="293">
        <v>38454</v>
      </c>
      <c r="C4905" s="311" t="s">
        <v>7752</v>
      </c>
      <c r="D4905" s="311" t="s">
        <v>7794</v>
      </c>
      <c r="E4905" s="311" t="s">
        <v>7814</v>
      </c>
      <c r="F4905" s="311" t="s">
        <v>7813</v>
      </c>
      <c r="G4905" s="311">
        <v>2742658</v>
      </c>
      <c r="H4905" s="311" t="s">
        <v>85</v>
      </c>
    </row>
    <row r="4906" spans="2:8">
      <c r="B4906" s="293">
        <v>38453</v>
      </c>
      <c r="C4906" s="311" t="s">
        <v>7770</v>
      </c>
      <c r="D4906" s="311" t="s">
        <v>7770</v>
      </c>
      <c r="E4906" s="311" t="s">
        <v>7774</v>
      </c>
      <c r="F4906" s="311" t="s">
        <v>7757</v>
      </c>
      <c r="G4906" s="311">
        <v>3743150</v>
      </c>
      <c r="H4906" s="311" t="s">
        <v>85</v>
      </c>
    </row>
    <row r="4907" spans="2:8">
      <c r="B4907" s="293">
        <v>38450</v>
      </c>
      <c r="C4907" s="311" t="s">
        <v>7813</v>
      </c>
      <c r="D4907" s="311" t="s">
        <v>7841</v>
      </c>
      <c r="E4907" s="311" t="s">
        <v>7757</v>
      </c>
      <c r="F4907" s="311" t="s">
        <v>7832</v>
      </c>
      <c r="G4907" s="311">
        <v>10626394</v>
      </c>
      <c r="H4907" s="311" t="s">
        <v>85</v>
      </c>
    </row>
    <row r="4908" spans="2:8">
      <c r="B4908" s="293">
        <v>38449</v>
      </c>
      <c r="C4908" s="311" t="s">
        <v>7757</v>
      </c>
      <c r="D4908" s="311" t="s">
        <v>7832</v>
      </c>
      <c r="E4908" s="311" t="s">
        <v>7759</v>
      </c>
      <c r="F4908" s="311" t="s">
        <v>7842</v>
      </c>
      <c r="G4908" s="311">
        <v>3493468</v>
      </c>
      <c r="H4908" s="311" t="s">
        <v>85</v>
      </c>
    </row>
    <row r="4909" spans="2:8">
      <c r="B4909" s="293">
        <v>38448</v>
      </c>
      <c r="C4909" s="311" t="s">
        <v>7770</v>
      </c>
      <c r="D4909" s="311" t="s">
        <v>7770</v>
      </c>
      <c r="E4909" s="311" t="s">
        <v>7771</v>
      </c>
      <c r="F4909" s="311" t="s">
        <v>7757</v>
      </c>
      <c r="G4909" s="311">
        <v>5135911</v>
      </c>
      <c r="H4909" s="311" t="s">
        <v>85</v>
      </c>
    </row>
    <row r="4910" spans="2:8">
      <c r="B4910" s="293">
        <v>38447</v>
      </c>
      <c r="C4910" s="311" t="s">
        <v>7843</v>
      </c>
      <c r="D4910" s="311" t="s">
        <v>7843</v>
      </c>
      <c r="E4910" s="311" t="s">
        <v>7776</v>
      </c>
      <c r="F4910" s="311" t="s">
        <v>7836</v>
      </c>
      <c r="G4910" s="311">
        <v>7638286</v>
      </c>
      <c r="H4910" s="311" t="s">
        <v>85</v>
      </c>
    </row>
    <row r="4911" spans="2:8">
      <c r="B4911" s="293">
        <v>38446</v>
      </c>
      <c r="C4911" s="311" t="s">
        <v>7333</v>
      </c>
      <c r="D4911" s="311" t="s">
        <v>7844</v>
      </c>
      <c r="E4911" s="311" t="s">
        <v>7755</v>
      </c>
      <c r="F4911" s="311" t="s">
        <v>7770</v>
      </c>
      <c r="G4911" s="311">
        <v>7192185</v>
      </c>
      <c r="H4911" s="311" t="s">
        <v>85</v>
      </c>
    </row>
    <row r="4912" spans="2:8">
      <c r="B4912" s="293">
        <v>38443</v>
      </c>
      <c r="C4912" s="311" t="s">
        <v>7690</v>
      </c>
      <c r="D4912" s="311" t="s">
        <v>7690</v>
      </c>
      <c r="E4912" s="311" t="s">
        <v>7785</v>
      </c>
      <c r="F4912" s="311" t="s">
        <v>7845</v>
      </c>
      <c r="G4912" s="311">
        <v>5282652</v>
      </c>
      <c r="H4912" s="311" t="s">
        <v>85</v>
      </c>
    </row>
    <row r="4913" spans="2:8">
      <c r="B4913" s="293">
        <v>38442</v>
      </c>
      <c r="C4913" s="311" t="s">
        <v>7789</v>
      </c>
      <c r="D4913" s="311" t="s">
        <v>7768</v>
      </c>
      <c r="E4913" s="311" t="s">
        <v>7817</v>
      </c>
      <c r="F4913" s="311" t="s">
        <v>7846</v>
      </c>
      <c r="G4913" s="311">
        <v>7579984</v>
      </c>
      <c r="H4913" s="311" t="s">
        <v>85</v>
      </c>
    </row>
    <row r="4914" spans="2:8">
      <c r="B4914" s="293">
        <v>38441</v>
      </c>
      <c r="C4914" s="311" t="s">
        <v>7816</v>
      </c>
      <c r="D4914" s="311" t="s">
        <v>7770</v>
      </c>
      <c r="E4914" s="311" t="s">
        <v>7772</v>
      </c>
      <c r="F4914" s="311" t="s">
        <v>7835</v>
      </c>
      <c r="G4914" s="311">
        <v>4986117</v>
      </c>
      <c r="H4914" s="311" t="s">
        <v>85</v>
      </c>
    </row>
    <row r="4915" spans="2:8">
      <c r="B4915" s="293">
        <v>38440</v>
      </c>
      <c r="C4915" s="311" t="s">
        <v>7847</v>
      </c>
      <c r="D4915" s="311" t="s">
        <v>7847</v>
      </c>
      <c r="E4915" s="311" t="s">
        <v>7774</v>
      </c>
      <c r="F4915" s="311" t="s">
        <v>7837</v>
      </c>
      <c r="G4915" s="311">
        <v>6381501</v>
      </c>
      <c r="H4915" s="311" t="s">
        <v>85</v>
      </c>
    </row>
    <row r="4916" spans="2:8">
      <c r="B4916" s="293">
        <v>38439</v>
      </c>
      <c r="C4916" s="311" t="s">
        <v>7816</v>
      </c>
      <c r="D4916" s="311" t="s">
        <v>7784</v>
      </c>
      <c r="E4916" s="311" t="s">
        <v>7774</v>
      </c>
      <c r="F4916" s="311" t="s">
        <v>7749</v>
      </c>
      <c r="G4916" s="311">
        <v>6776629</v>
      </c>
      <c r="H4916" s="311" t="s">
        <v>85</v>
      </c>
    </row>
    <row r="4917" spans="2:8">
      <c r="B4917" s="293">
        <v>38435</v>
      </c>
      <c r="C4917" s="311" t="s">
        <v>7754</v>
      </c>
      <c r="D4917" s="311" t="s">
        <v>7817</v>
      </c>
      <c r="E4917" s="311" t="s">
        <v>7761</v>
      </c>
      <c r="F4917" s="311" t="s">
        <v>7758</v>
      </c>
      <c r="G4917" s="311">
        <v>6350264</v>
      </c>
      <c r="H4917" s="311" t="s">
        <v>85</v>
      </c>
    </row>
    <row r="4918" spans="2:8">
      <c r="B4918" s="293">
        <v>38434</v>
      </c>
      <c r="C4918" s="311" t="s">
        <v>7699</v>
      </c>
      <c r="D4918" s="311" t="s">
        <v>7699</v>
      </c>
      <c r="E4918" s="311" t="s">
        <v>7756</v>
      </c>
      <c r="F4918" s="311" t="s">
        <v>7765</v>
      </c>
      <c r="G4918" s="311">
        <v>7610011</v>
      </c>
      <c r="H4918" s="311" t="s">
        <v>85</v>
      </c>
    </row>
    <row r="4919" spans="2:8">
      <c r="B4919" s="293">
        <v>38433</v>
      </c>
      <c r="C4919" s="311" t="s">
        <v>7848</v>
      </c>
      <c r="D4919" s="311" t="s">
        <v>7849</v>
      </c>
      <c r="E4919" s="311" t="s">
        <v>7846</v>
      </c>
      <c r="F4919" s="311" t="s">
        <v>7755</v>
      </c>
      <c r="G4919" s="311">
        <v>6265648</v>
      </c>
      <c r="H4919" s="311" t="s">
        <v>85</v>
      </c>
    </row>
    <row r="4920" spans="2:8">
      <c r="B4920" s="293">
        <v>38432</v>
      </c>
      <c r="C4920" s="311" t="s">
        <v>7844</v>
      </c>
      <c r="D4920" s="311" t="s">
        <v>7850</v>
      </c>
      <c r="E4920" s="311" t="s">
        <v>7746</v>
      </c>
      <c r="F4920" s="311" t="s">
        <v>7851</v>
      </c>
      <c r="G4920" s="311">
        <v>2526499</v>
      </c>
      <c r="H4920" s="311" t="s">
        <v>85</v>
      </c>
    </row>
    <row r="4921" spans="2:8">
      <c r="B4921" s="293">
        <v>38429</v>
      </c>
      <c r="C4921" s="311" t="s">
        <v>7728</v>
      </c>
      <c r="D4921" s="311" t="s">
        <v>7721</v>
      </c>
      <c r="E4921" s="311" t="s">
        <v>7852</v>
      </c>
      <c r="F4921" s="311" t="s">
        <v>7853</v>
      </c>
      <c r="G4921" s="311">
        <v>5950956</v>
      </c>
      <c r="H4921" s="311" t="s">
        <v>85</v>
      </c>
    </row>
    <row r="4922" spans="2:8">
      <c r="B4922" s="293">
        <v>38428</v>
      </c>
      <c r="C4922" s="311" t="s">
        <v>7719</v>
      </c>
      <c r="D4922" s="311" t="s">
        <v>7719</v>
      </c>
      <c r="E4922" s="311" t="s">
        <v>7854</v>
      </c>
      <c r="F4922" s="311" t="s">
        <v>7720</v>
      </c>
      <c r="G4922" s="311">
        <v>3161128</v>
      </c>
      <c r="H4922" s="311" t="s">
        <v>85</v>
      </c>
    </row>
    <row r="4923" spans="2:8">
      <c r="B4923" s="293">
        <v>38427</v>
      </c>
      <c r="C4923" s="311" t="s">
        <v>7713</v>
      </c>
      <c r="D4923" s="311" t="s">
        <v>7855</v>
      </c>
      <c r="E4923" s="311" t="s">
        <v>7715</v>
      </c>
      <c r="F4923" s="311" t="s">
        <v>7856</v>
      </c>
      <c r="G4923" s="311">
        <v>2940363</v>
      </c>
      <c r="H4923" s="311" t="s">
        <v>85</v>
      </c>
    </row>
    <row r="4924" spans="2:8">
      <c r="B4924" s="293">
        <v>38426</v>
      </c>
      <c r="C4924" s="311" t="s">
        <v>7694</v>
      </c>
      <c r="D4924" s="311" t="s">
        <v>7662</v>
      </c>
      <c r="E4924" s="311" t="s">
        <v>7857</v>
      </c>
      <c r="F4924" s="311" t="s">
        <v>7858</v>
      </c>
      <c r="G4924" s="311">
        <v>5229544</v>
      </c>
      <c r="H4924" s="311" t="s">
        <v>85</v>
      </c>
    </row>
    <row r="4925" spans="2:8">
      <c r="B4925" s="293">
        <v>38425</v>
      </c>
      <c r="C4925" s="311" t="s">
        <v>7859</v>
      </c>
      <c r="D4925" s="311" t="s">
        <v>7700</v>
      </c>
      <c r="E4925" s="311" t="s">
        <v>7860</v>
      </c>
      <c r="F4925" s="311" t="s">
        <v>7706</v>
      </c>
      <c r="G4925" s="311">
        <v>3428025</v>
      </c>
      <c r="H4925" s="311" t="s">
        <v>85</v>
      </c>
    </row>
    <row r="4926" spans="2:8">
      <c r="B4926" s="293">
        <v>38422</v>
      </c>
      <c r="C4926" s="311" t="s">
        <v>7859</v>
      </c>
      <c r="D4926" s="311" t="s">
        <v>7861</v>
      </c>
      <c r="E4926" s="311" t="s">
        <v>7706</v>
      </c>
      <c r="F4926" s="311" t="s">
        <v>7712</v>
      </c>
      <c r="G4926" s="311">
        <v>6961393</v>
      </c>
      <c r="H4926" s="311" t="s">
        <v>85</v>
      </c>
    </row>
    <row r="4927" spans="2:8">
      <c r="B4927" s="293">
        <v>38421</v>
      </c>
      <c r="C4927" s="311" t="s">
        <v>7707</v>
      </c>
      <c r="D4927" s="311" t="s">
        <v>7694</v>
      </c>
      <c r="E4927" s="311" t="s">
        <v>7710</v>
      </c>
      <c r="F4927" s="311" t="s">
        <v>7862</v>
      </c>
      <c r="G4927" s="311">
        <v>5171821</v>
      </c>
      <c r="H4927" s="311" t="s">
        <v>85</v>
      </c>
    </row>
    <row r="4928" spans="2:8">
      <c r="B4928" s="293">
        <v>38420</v>
      </c>
      <c r="C4928" s="311" t="s">
        <v>7863</v>
      </c>
      <c r="D4928" s="311" t="s">
        <v>7864</v>
      </c>
      <c r="E4928" s="311" t="s">
        <v>7722</v>
      </c>
      <c r="F4928" s="311" t="s">
        <v>7711</v>
      </c>
      <c r="G4928" s="311">
        <v>8272939</v>
      </c>
      <c r="H4928" s="311" t="s">
        <v>85</v>
      </c>
    </row>
    <row r="4929" spans="2:8">
      <c r="B4929" s="293">
        <v>38419</v>
      </c>
      <c r="C4929" s="311" t="s">
        <v>7712</v>
      </c>
      <c r="D4929" s="311" t="s">
        <v>7863</v>
      </c>
      <c r="E4929" s="311" t="s">
        <v>7865</v>
      </c>
      <c r="F4929" s="311" t="s">
        <v>7866</v>
      </c>
      <c r="G4929" s="311">
        <v>10172664</v>
      </c>
      <c r="H4929" s="311" t="s">
        <v>85</v>
      </c>
    </row>
    <row r="4930" spans="2:8">
      <c r="B4930" s="293">
        <v>38418</v>
      </c>
      <c r="C4930" s="311" t="s">
        <v>7867</v>
      </c>
      <c r="D4930" s="311" t="s">
        <v>7868</v>
      </c>
      <c r="E4930" s="311" t="s">
        <v>7722</v>
      </c>
      <c r="F4930" s="311" t="s">
        <v>7714</v>
      </c>
      <c r="G4930" s="311">
        <v>13698188</v>
      </c>
      <c r="H4930" s="311" t="s">
        <v>85</v>
      </c>
    </row>
    <row r="4931" spans="2:8">
      <c r="B4931" s="293">
        <v>38415</v>
      </c>
      <c r="C4931" s="311" t="s">
        <v>7869</v>
      </c>
      <c r="D4931" s="311" t="s">
        <v>7870</v>
      </c>
      <c r="E4931" s="311" t="s">
        <v>7871</v>
      </c>
      <c r="F4931" s="311" t="s">
        <v>7872</v>
      </c>
      <c r="G4931" s="311">
        <v>7437644</v>
      </c>
      <c r="H4931" s="311" t="s">
        <v>85</v>
      </c>
    </row>
    <row r="4932" spans="2:8">
      <c r="B4932" s="293">
        <v>38414</v>
      </c>
      <c r="C4932" s="311" t="s">
        <v>7873</v>
      </c>
      <c r="D4932" s="311" t="s">
        <v>7869</v>
      </c>
      <c r="E4932" s="311" t="s">
        <v>7874</v>
      </c>
      <c r="F4932" s="311" t="s">
        <v>7872</v>
      </c>
      <c r="G4932" s="311">
        <v>4743553</v>
      </c>
      <c r="H4932" s="311" t="s">
        <v>85</v>
      </c>
    </row>
    <row r="4933" spans="2:8">
      <c r="B4933" s="293">
        <v>38413</v>
      </c>
      <c r="C4933" s="311" t="s">
        <v>7875</v>
      </c>
      <c r="D4933" s="311" t="s">
        <v>7861</v>
      </c>
      <c r="E4933" s="311" t="s">
        <v>7875</v>
      </c>
      <c r="F4933" s="311" t="s">
        <v>7859</v>
      </c>
      <c r="G4933" s="311">
        <v>5037324</v>
      </c>
      <c r="H4933" s="311" t="s">
        <v>85</v>
      </c>
    </row>
    <row r="4934" spans="2:8">
      <c r="B4934" s="293">
        <v>38412</v>
      </c>
      <c r="C4934" s="311" t="s">
        <v>7712</v>
      </c>
      <c r="D4934" s="311" t="s">
        <v>7712</v>
      </c>
      <c r="E4934" s="311" t="s">
        <v>7876</v>
      </c>
      <c r="F4934" s="311" t="s">
        <v>7706</v>
      </c>
      <c r="G4934" s="311">
        <v>6108627</v>
      </c>
      <c r="H4934" s="311" t="s">
        <v>85</v>
      </c>
    </row>
    <row r="4935" spans="2:8">
      <c r="B4935" s="293">
        <v>38411</v>
      </c>
      <c r="C4935" s="311" t="s">
        <v>7708</v>
      </c>
      <c r="D4935" s="311" t="s">
        <v>7662</v>
      </c>
      <c r="E4935" s="311" t="s">
        <v>7877</v>
      </c>
      <c r="F4935" s="311" t="s">
        <v>7706</v>
      </c>
      <c r="G4935" s="311">
        <v>11375136</v>
      </c>
      <c r="H4935" s="311" t="s">
        <v>85</v>
      </c>
    </row>
    <row r="4936" spans="2:8">
      <c r="B4936" s="310">
        <v>38408</v>
      </c>
      <c r="C4936" s="312" t="s">
        <v>7872</v>
      </c>
      <c r="D4936" s="312" t="s">
        <v>7872</v>
      </c>
      <c r="E4936" s="312" t="s">
        <v>7710</v>
      </c>
      <c r="F4936" s="312" t="s">
        <v>7711</v>
      </c>
      <c r="G4936" s="312">
        <v>9350716</v>
      </c>
      <c r="H4936" s="312" t="s">
        <v>7638</v>
      </c>
    </row>
    <row r="4937" spans="2:8">
      <c r="B4937" s="293">
        <v>38407</v>
      </c>
      <c r="C4937" s="311" t="s">
        <v>7878</v>
      </c>
      <c r="D4937" s="311" t="s">
        <v>7878</v>
      </c>
      <c r="E4937" s="311" t="s">
        <v>7879</v>
      </c>
      <c r="F4937" s="311" t="s">
        <v>7880</v>
      </c>
      <c r="G4937" s="311">
        <v>18325854</v>
      </c>
      <c r="H4937" s="311" t="s">
        <v>85</v>
      </c>
    </row>
    <row r="4938" spans="2:8">
      <c r="B4938" s="293">
        <v>38406</v>
      </c>
      <c r="C4938" s="311" t="s">
        <v>7881</v>
      </c>
      <c r="D4938" s="311" t="s">
        <v>7882</v>
      </c>
      <c r="E4938" s="311" t="s">
        <v>7883</v>
      </c>
      <c r="F4938" s="311" t="s">
        <v>7700</v>
      </c>
      <c r="G4938" s="311">
        <v>17505744</v>
      </c>
      <c r="H4938" s="311" t="s">
        <v>85</v>
      </c>
    </row>
    <row r="4939" spans="2:8">
      <c r="B4939" s="293">
        <v>38405</v>
      </c>
      <c r="C4939" s="311" t="s">
        <v>7884</v>
      </c>
      <c r="D4939" s="311" t="s">
        <v>7724</v>
      </c>
      <c r="E4939" s="311" t="s">
        <v>7885</v>
      </c>
      <c r="F4939" s="311" t="s">
        <v>7886</v>
      </c>
      <c r="G4939" s="311">
        <v>7732782</v>
      </c>
      <c r="H4939" s="311" t="s">
        <v>85</v>
      </c>
    </row>
    <row r="4940" spans="2:8">
      <c r="B4940" s="293">
        <v>38404</v>
      </c>
      <c r="C4940" s="311" t="s">
        <v>7718</v>
      </c>
      <c r="D4940" s="311" t="s">
        <v>7887</v>
      </c>
      <c r="E4940" s="311" t="s">
        <v>7883</v>
      </c>
      <c r="F4940" s="311" t="s">
        <v>7888</v>
      </c>
      <c r="G4940" s="311">
        <v>9124350</v>
      </c>
      <c r="H4940" s="311" t="s">
        <v>85</v>
      </c>
    </row>
    <row r="4941" spans="2:8">
      <c r="B4941" s="293">
        <v>38401</v>
      </c>
      <c r="C4941" s="311" t="s">
        <v>7889</v>
      </c>
      <c r="D4941" s="311" t="s">
        <v>7890</v>
      </c>
      <c r="E4941" s="311" t="s">
        <v>7884</v>
      </c>
      <c r="F4941" s="311" t="s">
        <v>7891</v>
      </c>
      <c r="G4941" s="311">
        <v>16123810</v>
      </c>
      <c r="H4941" s="311" t="s">
        <v>85</v>
      </c>
    </row>
    <row r="4942" spans="2:8">
      <c r="B4942" s="293">
        <v>38400</v>
      </c>
      <c r="C4942" s="311" t="s">
        <v>7883</v>
      </c>
      <c r="D4942" s="311" t="s">
        <v>7892</v>
      </c>
      <c r="E4942" s="311" t="s">
        <v>7893</v>
      </c>
      <c r="F4942" s="311" t="s">
        <v>7888</v>
      </c>
      <c r="G4942" s="311">
        <v>12975904</v>
      </c>
      <c r="H4942" s="311" t="s">
        <v>85</v>
      </c>
    </row>
    <row r="4943" spans="2:8">
      <c r="B4943" s="293">
        <v>38399</v>
      </c>
      <c r="C4943" s="311" t="s">
        <v>7881</v>
      </c>
      <c r="D4943" s="311" t="s">
        <v>7714</v>
      </c>
      <c r="E4943" s="311" t="s">
        <v>7894</v>
      </c>
      <c r="F4943" s="311" t="s">
        <v>7895</v>
      </c>
      <c r="G4943" s="311">
        <v>14322358</v>
      </c>
      <c r="H4943" s="311" t="s">
        <v>85</v>
      </c>
    </row>
    <row r="4944" spans="2:8">
      <c r="B4944" s="293">
        <v>38398</v>
      </c>
      <c r="C4944" s="311" t="s">
        <v>7896</v>
      </c>
      <c r="D4944" s="311" t="s">
        <v>7717</v>
      </c>
      <c r="E4944" s="311" t="s">
        <v>7897</v>
      </c>
      <c r="F4944" s="311" t="s">
        <v>7886</v>
      </c>
      <c r="G4944" s="311">
        <v>19604012</v>
      </c>
      <c r="H4944" s="311" t="s">
        <v>85</v>
      </c>
    </row>
    <row r="4945" spans="2:8">
      <c r="B4945" s="293">
        <v>38397</v>
      </c>
      <c r="C4945" s="311" t="s">
        <v>7889</v>
      </c>
      <c r="D4945" s="311" t="s">
        <v>7881</v>
      </c>
      <c r="E4945" s="311" t="s">
        <v>7898</v>
      </c>
      <c r="F4945" s="311" t="s">
        <v>7899</v>
      </c>
      <c r="G4945" s="311">
        <v>7011639</v>
      </c>
      <c r="H4945" s="311" t="s">
        <v>85</v>
      </c>
    </row>
    <row r="4946" spans="2:8">
      <c r="B4946" s="293">
        <v>38394</v>
      </c>
      <c r="C4946" s="311" t="s">
        <v>7734</v>
      </c>
      <c r="D4946" s="311" t="s">
        <v>7900</v>
      </c>
      <c r="E4946" s="311" t="s">
        <v>7894</v>
      </c>
      <c r="F4946" s="311" t="s">
        <v>7901</v>
      </c>
      <c r="G4946" s="311">
        <v>7557026</v>
      </c>
      <c r="H4946" s="311" t="s">
        <v>85</v>
      </c>
    </row>
    <row r="4947" spans="2:8">
      <c r="B4947" s="293">
        <v>38393</v>
      </c>
      <c r="C4947" s="311" t="s">
        <v>7704</v>
      </c>
      <c r="D4947" s="311" t="s">
        <v>7704</v>
      </c>
      <c r="E4947" s="311" t="s">
        <v>7902</v>
      </c>
      <c r="F4947" s="311" t="s">
        <v>7899</v>
      </c>
      <c r="G4947" s="311">
        <v>11229171</v>
      </c>
      <c r="H4947" s="311" t="s">
        <v>85</v>
      </c>
    </row>
    <row r="4948" spans="2:8">
      <c r="B4948" s="293">
        <v>38392</v>
      </c>
      <c r="C4948" s="311" t="s">
        <v>7885</v>
      </c>
      <c r="D4948" s="311" t="s">
        <v>7734</v>
      </c>
      <c r="E4948" s="311" t="s">
        <v>7893</v>
      </c>
      <c r="F4948" s="311" t="s">
        <v>7903</v>
      </c>
      <c r="G4948" s="311">
        <v>10829342</v>
      </c>
      <c r="H4948" s="311" t="s">
        <v>85</v>
      </c>
    </row>
    <row r="4949" spans="2:8">
      <c r="B4949" s="293">
        <v>38391</v>
      </c>
      <c r="C4949" s="311" t="s">
        <v>7881</v>
      </c>
      <c r="D4949" s="311" t="s">
        <v>7716</v>
      </c>
      <c r="E4949" s="311" t="s">
        <v>7904</v>
      </c>
      <c r="F4949" s="311" t="s">
        <v>7905</v>
      </c>
      <c r="G4949" s="311">
        <v>14936902</v>
      </c>
      <c r="H4949" s="311" t="s">
        <v>85</v>
      </c>
    </row>
    <row r="4950" spans="2:8">
      <c r="B4950" s="293">
        <v>38390</v>
      </c>
      <c r="C4950" s="311" t="s">
        <v>7714</v>
      </c>
      <c r="D4950" s="311" t="s">
        <v>7711</v>
      </c>
      <c r="E4950" s="311" t="s">
        <v>7885</v>
      </c>
      <c r="F4950" s="311" t="s">
        <v>7906</v>
      </c>
      <c r="G4950" s="311">
        <v>21897768</v>
      </c>
      <c r="H4950" s="311" t="s">
        <v>85</v>
      </c>
    </row>
    <row r="4951" spans="2:8">
      <c r="B4951" s="293">
        <v>38387</v>
      </c>
      <c r="C4951" s="311" t="s">
        <v>7734</v>
      </c>
      <c r="D4951" s="311" t="s">
        <v>7907</v>
      </c>
      <c r="E4951" s="311" t="s">
        <v>7731</v>
      </c>
      <c r="F4951" s="311" t="s">
        <v>7898</v>
      </c>
      <c r="G4951" s="311">
        <v>26055172</v>
      </c>
      <c r="H4951" s="311" t="s">
        <v>85</v>
      </c>
    </row>
    <row r="4952" spans="2:8">
      <c r="B4952" s="293">
        <v>38386</v>
      </c>
      <c r="C4952" s="311" t="s">
        <v>7908</v>
      </c>
      <c r="D4952" s="311" t="s">
        <v>7888</v>
      </c>
      <c r="E4952" s="311" t="s">
        <v>7908</v>
      </c>
      <c r="F4952" s="311" t="s">
        <v>7894</v>
      </c>
      <c r="G4952" s="311">
        <v>21975579</v>
      </c>
      <c r="H4952" s="311" t="s">
        <v>85</v>
      </c>
    </row>
    <row r="4953" spans="2:8">
      <c r="B4953" s="293">
        <v>38385</v>
      </c>
      <c r="C4953" s="311" t="s">
        <v>7909</v>
      </c>
      <c r="D4953" s="311" t="s">
        <v>7902</v>
      </c>
      <c r="E4953" s="311" t="s">
        <v>7910</v>
      </c>
      <c r="F4953" s="311" t="s">
        <v>7911</v>
      </c>
      <c r="G4953" s="311">
        <v>34264606</v>
      </c>
      <c r="H4953" s="311" t="s">
        <v>85</v>
      </c>
    </row>
    <row r="4954" spans="2:8">
      <c r="B4954" s="293">
        <v>38384</v>
      </c>
      <c r="C4954" s="311" t="s">
        <v>7783</v>
      </c>
      <c r="D4954" s="311" t="s">
        <v>7912</v>
      </c>
      <c r="E4954" s="311" t="s">
        <v>7774</v>
      </c>
      <c r="F4954" s="311" t="s">
        <v>7746</v>
      </c>
      <c r="G4954" s="311">
        <v>51985410</v>
      </c>
      <c r="H4954" s="311" t="s">
        <v>85</v>
      </c>
    </row>
    <row r="4955" spans="2:8">
      <c r="B4955" s="293">
        <v>38383</v>
      </c>
      <c r="C4955" s="311" t="s">
        <v>7913</v>
      </c>
      <c r="D4955" s="311" t="s">
        <v>7783</v>
      </c>
      <c r="E4955" s="311" t="s">
        <v>7913</v>
      </c>
      <c r="F4955" s="311" t="s">
        <v>7816</v>
      </c>
      <c r="G4955" s="311">
        <v>34446121</v>
      </c>
      <c r="H4955" s="311" t="s">
        <v>85</v>
      </c>
    </row>
    <row r="4956" spans="2:8">
      <c r="B4956" s="293">
        <v>38380</v>
      </c>
      <c r="C4956" s="311" t="s">
        <v>7914</v>
      </c>
      <c r="D4956" s="311" t="s">
        <v>7915</v>
      </c>
      <c r="E4956" s="311" t="s">
        <v>7916</v>
      </c>
      <c r="F4956" s="311" t="s">
        <v>7917</v>
      </c>
      <c r="G4956" s="311">
        <v>15215167</v>
      </c>
      <c r="H4956" s="311" t="s">
        <v>85</v>
      </c>
    </row>
    <row r="4957" spans="2:8">
      <c r="B4957" s="293">
        <v>38379</v>
      </c>
      <c r="C4957" s="311" t="s">
        <v>7918</v>
      </c>
      <c r="D4957" s="311" t="s">
        <v>7830</v>
      </c>
      <c r="E4957" s="311" t="s">
        <v>7919</v>
      </c>
      <c r="F4957" s="311" t="s">
        <v>7920</v>
      </c>
      <c r="G4957" s="311">
        <v>13667186</v>
      </c>
      <c r="H4957" s="311" t="s">
        <v>85</v>
      </c>
    </row>
    <row r="4958" spans="2:8">
      <c r="B4958" s="293">
        <v>38377</v>
      </c>
      <c r="C4958" s="311" t="s">
        <v>7921</v>
      </c>
      <c r="D4958" s="311" t="s">
        <v>7922</v>
      </c>
      <c r="E4958" s="311" t="s">
        <v>7923</v>
      </c>
      <c r="F4958" s="311" t="s">
        <v>7924</v>
      </c>
      <c r="G4958" s="311">
        <v>22563696</v>
      </c>
      <c r="H4958" s="311" t="s">
        <v>85</v>
      </c>
    </row>
    <row r="4959" spans="2:8">
      <c r="B4959" s="293">
        <v>38376</v>
      </c>
      <c r="C4959" s="311" t="s">
        <v>7925</v>
      </c>
      <c r="D4959" s="311" t="s">
        <v>7925</v>
      </c>
      <c r="E4959" s="311" t="s">
        <v>7926</v>
      </c>
      <c r="F4959" s="311" t="s">
        <v>7927</v>
      </c>
      <c r="G4959" s="311">
        <v>4581762</v>
      </c>
      <c r="H4959" s="311" t="s">
        <v>85</v>
      </c>
    </row>
    <row r="4960" spans="2:8">
      <c r="B4960" s="293">
        <v>38372</v>
      </c>
      <c r="C4960" s="311" t="s">
        <v>7928</v>
      </c>
      <c r="D4960" s="311" t="s">
        <v>7928</v>
      </c>
      <c r="E4960" s="311" t="s">
        <v>7929</v>
      </c>
      <c r="F4960" s="311" t="s">
        <v>7930</v>
      </c>
      <c r="G4960" s="311">
        <v>10544514</v>
      </c>
      <c r="H4960" s="311" t="s">
        <v>85</v>
      </c>
    </row>
    <row r="4961" spans="2:8">
      <c r="B4961" s="293">
        <v>38371</v>
      </c>
      <c r="C4961" s="311" t="s">
        <v>7931</v>
      </c>
      <c r="D4961" s="311" t="s">
        <v>7932</v>
      </c>
      <c r="E4961" s="311" t="s">
        <v>7933</v>
      </c>
      <c r="F4961" s="311" t="s">
        <v>7934</v>
      </c>
      <c r="G4961" s="311">
        <v>10792112</v>
      </c>
      <c r="H4961" s="311" t="s">
        <v>85</v>
      </c>
    </row>
    <row r="4962" spans="2:8">
      <c r="B4962" s="293">
        <v>38370</v>
      </c>
      <c r="C4962" s="311" t="s">
        <v>7918</v>
      </c>
      <c r="D4962" s="311" t="s">
        <v>7935</v>
      </c>
      <c r="E4962" s="311" t="s">
        <v>7931</v>
      </c>
      <c r="F4962" s="311" t="s">
        <v>7936</v>
      </c>
      <c r="G4962" s="311">
        <v>7756406</v>
      </c>
      <c r="H4962" s="311" t="s">
        <v>85</v>
      </c>
    </row>
    <row r="4963" spans="2:8">
      <c r="B4963" s="293">
        <v>38369</v>
      </c>
      <c r="C4963" s="311" t="s">
        <v>7937</v>
      </c>
      <c r="D4963" s="311" t="s">
        <v>7935</v>
      </c>
      <c r="E4963" s="311" t="s">
        <v>7938</v>
      </c>
      <c r="F4963" s="311" t="s">
        <v>7939</v>
      </c>
      <c r="G4963" s="311">
        <v>11141163</v>
      </c>
      <c r="H4963" s="311" t="s">
        <v>85</v>
      </c>
    </row>
    <row r="4964" spans="2:8">
      <c r="B4964" s="293">
        <v>38366</v>
      </c>
      <c r="C4964" s="311" t="s">
        <v>7940</v>
      </c>
      <c r="D4964" s="311" t="s">
        <v>7827</v>
      </c>
      <c r="E4964" s="311" t="s">
        <v>7941</v>
      </c>
      <c r="F4964" s="311" t="s">
        <v>7942</v>
      </c>
      <c r="G4964" s="311">
        <v>12506623</v>
      </c>
      <c r="H4964" s="311" t="s">
        <v>85</v>
      </c>
    </row>
    <row r="4965" spans="2:8">
      <c r="B4965" s="293">
        <v>38365</v>
      </c>
      <c r="C4965" s="311" t="s">
        <v>7943</v>
      </c>
      <c r="D4965" s="311" t="s">
        <v>7913</v>
      </c>
      <c r="E4965" s="311" t="s">
        <v>7944</v>
      </c>
      <c r="F4965" s="311" t="s">
        <v>7830</v>
      </c>
      <c r="G4965" s="311">
        <v>13217640</v>
      </c>
      <c r="H4965" s="311" t="s">
        <v>85</v>
      </c>
    </row>
    <row r="4966" spans="2:8">
      <c r="B4966" s="293">
        <v>38364</v>
      </c>
      <c r="C4966" s="311" t="s">
        <v>7931</v>
      </c>
      <c r="D4966" s="311" t="s">
        <v>7913</v>
      </c>
      <c r="E4966" s="311" t="s">
        <v>7945</v>
      </c>
      <c r="F4966" s="311" t="s">
        <v>7946</v>
      </c>
      <c r="G4966" s="311">
        <v>17880980</v>
      </c>
      <c r="H4966" s="311" t="s">
        <v>85</v>
      </c>
    </row>
    <row r="4967" spans="2:8">
      <c r="B4967" s="293">
        <v>38363</v>
      </c>
      <c r="C4967" s="311" t="s">
        <v>7947</v>
      </c>
      <c r="D4967" s="311" t="s">
        <v>7948</v>
      </c>
      <c r="E4967" s="311" t="s">
        <v>7949</v>
      </c>
      <c r="F4967" s="311" t="s">
        <v>7830</v>
      </c>
      <c r="G4967" s="311">
        <v>9977935</v>
      </c>
      <c r="H4967" s="311" t="s">
        <v>85</v>
      </c>
    </row>
    <row r="4968" spans="2:8">
      <c r="B4968" s="293">
        <v>38362</v>
      </c>
      <c r="C4968" s="311" t="s">
        <v>7950</v>
      </c>
      <c r="D4968" s="311" t="s">
        <v>7950</v>
      </c>
      <c r="E4968" s="311" t="s">
        <v>7805</v>
      </c>
      <c r="F4968" s="311" t="s">
        <v>7951</v>
      </c>
      <c r="G4968" s="311">
        <v>8200237</v>
      </c>
      <c r="H4968" s="311" t="s">
        <v>85</v>
      </c>
    </row>
    <row r="4969" spans="2:8">
      <c r="B4969" s="293">
        <v>38359</v>
      </c>
      <c r="C4969" s="311" t="s">
        <v>7952</v>
      </c>
      <c r="D4969" s="311" t="s">
        <v>7953</v>
      </c>
      <c r="E4969" s="311" t="s">
        <v>7954</v>
      </c>
      <c r="F4969" s="311" t="s">
        <v>7797</v>
      </c>
      <c r="G4969" s="311">
        <v>9361992</v>
      </c>
      <c r="H4969" s="311" t="s">
        <v>85</v>
      </c>
    </row>
    <row r="4970" spans="2:8">
      <c r="B4970" s="293">
        <v>38358</v>
      </c>
      <c r="C4970" s="311" t="s">
        <v>7955</v>
      </c>
      <c r="D4970" s="311" t="s">
        <v>7955</v>
      </c>
      <c r="E4970" s="311" t="s">
        <v>7956</v>
      </c>
      <c r="F4970" s="311" t="s">
        <v>7823</v>
      </c>
      <c r="G4970" s="311">
        <v>22095028</v>
      </c>
      <c r="H4970" s="311" t="s">
        <v>85</v>
      </c>
    </row>
    <row r="4971" spans="2:8">
      <c r="B4971" s="293">
        <v>38357</v>
      </c>
      <c r="C4971" s="311" t="s">
        <v>7957</v>
      </c>
      <c r="D4971" s="311" t="s">
        <v>7736</v>
      </c>
      <c r="E4971" s="311" t="s">
        <v>7917</v>
      </c>
      <c r="F4971" s="311" t="s">
        <v>7782</v>
      </c>
      <c r="G4971" s="311">
        <v>17104466</v>
      </c>
      <c r="H4971" s="311" t="s">
        <v>85</v>
      </c>
    </row>
    <row r="4972" spans="2:8">
      <c r="B4972" s="293">
        <v>38356</v>
      </c>
      <c r="C4972" s="311" t="s">
        <v>7958</v>
      </c>
      <c r="D4972" s="311" t="s">
        <v>7959</v>
      </c>
      <c r="E4972" s="311" t="s">
        <v>7960</v>
      </c>
      <c r="F4972" s="311" t="s">
        <v>7961</v>
      </c>
      <c r="G4972" s="311">
        <v>13687440</v>
      </c>
      <c r="H4972" s="311" t="s">
        <v>85</v>
      </c>
    </row>
    <row r="4973" spans="2:8">
      <c r="B4973" s="293">
        <v>38355</v>
      </c>
      <c r="C4973" s="311" t="s">
        <v>7950</v>
      </c>
      <c r="D4973" s="311" t="s">
        <v>7961</v>
      </c>
      <c r="E4973" s="311" t="s">
        <v>7836</v>
      </c>
      <c r="F4973" s="311" t="s">
        <v>7962</v>
      </c>
      <c r="G4973" s="311">
        <v>12163233</v>
      </c>
      <c r="H4973" s="311" t="s">
        <v>85</v>
      </c>
    </row>
    <row r="4974" spans="2:8">
      <c r="B4974" s="293">
        <v>38352</v>
      </c>
      <c r="C4974" s="311" t="s">
        <v>7963</v>
      </c>
      <c r="D4974" s="311" t="s">
        <v>7964</v>
      </c>
      <c r="E4974" s="311" t="s">
        <v>7817</v>
      </c>
      <c r="F4974" s="311" t="s">
        <v>7965</v>
      </c>
      <c r="G4974" s="311">
        <v>7890946</v>
      </c>
      <c r="H4974" s="311" t="s">
        <v>85</v>
      </c>
    </row>
    <row r="4975" spans="2:8">
      <c r="B4975" s="293">
        <v>38351</v>
      </c>
      <c r="C4975" s="311" t="s">
        <v>7966</v>
      </c>
      <c r="D4975" s="311" t="s">
        <v>7967</v>
      </c>
      <c r="E4975" s="311" t="s">
        <v>7774</v>
      </c>
      <c r="F4975" s="311" t="s">
        <v>7814</v>
      </c>
      <c r="G4975" s="311">
        <v>19720972</v>
      </c>
      <c r="H4975" s="311" t="s">
        <v>85</v>
      </c>
    </row>
    <row r="4976" spans="2:8">
      <c r="B4976" s="293">
        <v>38350</v>
      </c>
      <c r="C4976" s="311" t="s">
        <v>7783</v>
      </c>
      <c r="D4976" s="311" t="s">
        <v>7736</v>
      </c>
      <c r="E4976" s="311" t="s">
        <v>7813</v>
      </c>
      <c r="F4976" s="311" t="s">
        <v>7836</v>
      </c>
      <c r="G4976" s="311">
        <v>19708872</v>
      </c>
      <c r="H4976" s="311" t="s">
        <v>85</v>
      </c>
    </row>
    <row r="4977" spans="2:8">
      <c r="B4977" s="293">
        <v>38349</v>
      </c>
      <c r="C4977" s="311" t="s">
        <v>7772</v>
      </c>
      <c r="D4977" s="311" t="s">
        <v>7966</v>
      </c>
      <c r="E4977" s="311" t="s">
        <v>7774</v>
      </c>
      <c r="F4977" s="311" t="s">
        <v>7832</v>
      </c>
      <c r="G4977" s="311">
        <v>12664876</v>
      </c>
      <c r="H4977" s="311" t="s">
        <v>85</v>
      </c>
    </row>
    <row r="4978" spans="2:8">
      <c r="B4978" s="293">
        <v>38348</v>
      </c>
      <c r="C4978" s="311" t="s">
        <v>7947</v>
      </c>
      <c r="D4978" s="311" t="s">
        <v>7806</v>
      </c>
      <c r="E4978" s="311" t="s">
        <v>7968</v>
      </c>
      <c r="F4978" s="311" t="s">
        <v>7969</v>
      </c>
      <c r="G4978" s="311">
        <v>13158428</v>
      </c>
      <c r="H4978" s="311" t="s">
        <v>85</v>
      </c>
    </row>
    <row r="4979" spans="2:8">
      <c r="B4979" s="293">
        <v>38345</v>
      </c>
      <c r="C4979" s="311" t="s">
        <v>7824</v>
      </c>
      <c r="D4979" s="311" t="s">
        <v>7970</v>
      </c>
      <c r="E4979" s="311" t="s">
        <v>7971</v>
      </c>
      <c r="F4979" s="311" t="s">
        <v>7972</v>
      </c>
      <c r="G4979" s="311">
        <v>6717558</v>
      </c>
      <c r="H4979" s="311" t="s">
        <v>85</v>
      </c>
    </row>
    <row r="4980" spans="2:8">
      <c r="B4980" s="293">
        <v>38344</v>
      </c>
      <c r="C4980" s="311" t="s">
        <v>7968</v>
      </c>
      <c r="D4980" s="311" t="s">
        <v>7973</v>
      </c>
      <c r="E4980" s="311" t="s">
        <v>7968</v>
      </c>
      <c r="F4980" s="311" t="s">
        <v>7974</v>
      </c>
      <c r="G4980" s="311">
        <v>6996610</v>
      </c>
      <c r="H4980" s="311" t="s">
        <v>85</v>
      </c>
    </row>
    <row r="4981" spans="2:8">
      <c r="B4981" s="293">
        <v>38343</v>
      </c>
      <c r="C4981" s="311" t="s">
        <v>7975</v>
      </c>
      <c r="D4981" s="311" t="s">
        <v>7975</v>
      </c>
      <c r="E4981" s="311" t="s">
        <v>7976</v>
      </c>
      <c r="F4981" s="311" t="s">
        <v>7977</v>
      </c>
      <c r="G4981" s="311">
        <v>10146313</v>
      </c>
      <c r="H4981" s="311" t="s">
        <v>85</v>
      </c>
    </row>
    <row r="4982" spans="2:8">
      <c r="B4982" s="293">
        <v>38342</v>
      </c>
      <c r="C4982" s="311" t="s">
        <v>7947</v>
      </c>
      <c r="D4982" s="311" t="s">
        <v>7809</v>
      </c>
      <c r="E4982" s="311" t="s">
        <v>7951</v>
      </c>
      <c r="F4982" s="311" t="s">
        <v>7792</v>
      </c>
      <c r="G4982" s="311">
        <v>12386305</v>
      </c>
      <c r="H4982" s="311" t="s">
        <v>85</v>
      </c>
    </row>
    <row r="4983" spans="2:8">
      <c r="B4983" s="293">
        <v>38341</v>
      </c>
      <c r="C4983" s="311" t="s">
        <v>7968</v>
      </c>
      <c r="D4983" s="311" t="s">
        <v>7953</v>
      </c>
      <c r="E4983" s="311" t="s">
        <v>7968</v>
      </c>
      <c r="F4983" s="311" t="s">
        <v>7974</v>
      </c>
      <c r="G4983" s="311">
        <v>7543022</v>
      </c>
      <c r="H4983" s="311" t="s">
        <v>85</v>
      </c>
    </row>
    <row r="4984" spans="2:8">
      <c r="B4984" s="293">
        <v>38338</v>
      </c>
      <c r="C4984" s="311" t="s">
        <v>7978</v>
      </c>
      <c r="D4984" s="311" t="s">
        <v>7979</v>
      </c>
      <c r="E4984" s="311" t="s">
        <v>7913</v>
      </c>
      <c r="F4984" s="311" t="s">
        <v>7968</v>
      </c>
      <c r="G4984" s="311">
        <v>10503541</v>
      </c>
      <c r="H4984" s="311" t="s">
        <v>85</v>
      </c>
    </row>
    <row r="4985" spans="2:8">
      <c r="B4985" s="293">
        <v>38337</v>
      </c>
      <c r="C4985" s="311" t="s">
        <v>7792</v>
      </c>
      <c r="D4985" s="311" t="s">
        <v>7980</v>
      </c>
      <c r="E4985" s="311" t="s">
        <v>7947</v>
      </c>
      <c r="F4985" s="311" t="s">
        <v>7948</v>
      </c>
      <c r="G4985" s="311">
        <v>11662995</v>
      </c>
      <c r="H4985" s="311" t="s">
        <v>85</v>
      </c>
    </row>
    <row r="4986" spans="2:8">
      <c r="B4986" s="293">
        <v>38336</v>
      </c>
      <c r="C4986" s="311" t="s">
        <v>7937</v>
      </c>
      <c r="D4986" s="311" t="s">
        <v>7792</v>
      </c>
      <c r="E4986" s="311" t="s">
        <v>7981</v>
      </c>
      <c r="F4986" s="311" t="s">
        <v>7978</v>
      </c>
      <c r="G4986" s="311">
        <v>28750713</v>
      </c>
      <c r="H4986" s="311" t="s">
        <v>85</v>
      </c>
    </row>
    <row r="4987" spans="2:8">
      <c r="B4987" s="293">
        <v>38335</v>
      </c>
      <c r="C4987" s="311" t="s">
        <v>7982</v>
      </c>
      <c r="D4987" s="311" t="s">
        <v>7983</v>
      </c>
      <c r="E4987" s="311" t="s">
        <v>7934</v>
      </c>
      <c r="F4987" s="311" t="s">
        <v>7956</v>
      </c>
      <c r="G4987" s="311">
        <v>19229175</v>
      </c>
      <c r="H4987" s="311" t="s">
        <v>85</v>
      </c>
    </row>
    <row r="4988" spans="2:8">
      <c r="B4988" s="293">
        <v>38334</v>
      </c>
      <c r="C4988" s="311" t="s">
        <v>7984</v>
      </c>
      <c r="D4988" s="311" t="s">
        <v>7928</v>
      </c>
      <c r="E4988" s="311" t="s">
        <v>7985</v>
      </c>
      <c r="F4988" s="311" t="s">
        <v>7944</v>
      </c>
      <c r="G4988" s="311">
        <v>8461089</v>
      </c>
      <c r="H4988" s="311" t="s">
        <v>85</v>
      </c>
    </row>
    <row r="4989" spans="2:8">
      <c r="B4989" s="293">
        <v>38331</v>
      </c>
      <c r="C4989" s="311" t="s">
        <v>7956</v>
      </c>
      <c r="D4989" s="311" t="s">
        <v>7956</v>
      </c>
      <c r="E4989" s="311" t="s">
        <v>7986</v>
      </c>
      <c r="F4989" s="311" t="s">
        <v>7987</v>
      </c>
      <c r="G4989" s="311">
        <v>11900146</v>
      </c>
      <c r="H4989" s="311" t="s">
        <v>85</v>
      </c>
    </row>
    <row r="4990" spans="2:8">
      <c r="B4990" s="293">
        <v>38330</v>
      </c>
      <c r="C4990" s="311" t="s">
        <v>7920</v>
      </c>
      <c r="D4990" s="311" t="s">
        <v>7988</v>
      </c>
      <c r="E4990" s="311" t="s">
        <v>7944</v>
      </c>
      <c r="F4990" s="311" t="s">
        <v>7928</v>
      </c>
      <c r="G4990" s="311">
        <v>11302275</v>
      </c>
      <c r="H4990" s="311" t="s">
        <v>85</v>
      </c>
    </row>
    <row r="4991" spans="2:8">
      <c r="B4991" s="293">
        <v>38329</v>
      </c>
      <c r="C4991" s="311" t="s">
        <v>7989</v>
      </c>
      <c r="D4991" s="311" t="s">
        <v>7990</v>
      </c>
      <c r="E4991" s="311" t="s">
        <v>7991</v>
      </c>
      <c r="F4991" s="311" t="s">
        <v>7928</v>
      </c>
      <c r="G4991" s="311">
        <v>26046708</v>
      </c>
      <c r="H4991" s="311" t="s">
        <v>85</v>
      </c>
    </row>
    <row r="4992" spans="2:8">
      <c r="B4992" s="293">
        <v>38328</v>
      </c>
      <c r="C4992" s="311" t="s">
        <v>7992</v>
      </c>
      <c r="D4992" s="311" t="s">
        <v>7983</v>
      </c>
      <c r="E4992" s="311" t="s">
        <v>7991</v>
      </c>
      <c r="F4992" s="311" t="s">
        <v>7993</v>
      </c>
      <c r="G4992" s="311">
        <v>25779588</v>
      </c>
      <c r="H4992" s="311" t="s">
        <v>85</v>
      </c>
    </row>
    <row r="4993" spans="2:8">
      <c r="B4993" s="293">
        <v>38327</v>
      </c>
      <c r="C4993" s="311" t="s">
        <v>7956</v>
      </c>
      <c r="D4993" s="311" t="s">
        <v>7935</v>
      </c>
      <c r="E4993" s="311" t="s">
        <v>7994</v>
      </c>
      <c r="F4993" s="311" t="s">
        <v>7920</v>
      </c>
      <c r="G4993" s="311">
        <v>13179942</v>
      </c>
      <c r="H4993" s="311" t="s">
        <v>85</v>
      </c>
    </row>
    <row r="4994" spans="2:8">
      <c r="B4994" s="293">
        <v>38324</v>
      </c>
      <c r="C4994" s="311" t="s">
        <v>7914</v>
      </c>
      <c r="D4994" s="311" t="s">
        <v>7995</v>
      </c>
      <c r="E4994" s="311" t="s">
        <v>7996</v>
      </c>
      <c r="F4994" s="311" t="s">
        <v>7944</v>
      </c>
      <c r="G4994" s="311">
        <v>15302190</v>
      </c>
      <c r="H4994" s="311" t="s">
        <v>85</v>
      </c>
    </row>
    <row r="4995" spans="2:8">
      <c r="B4995" s="293">
        <v>38323</v>
      </c>
      <c r="C4995" s="311" t="s">
        <v>7916</v>
      </c>
      <c r="D4995" s="311" t="s">
        <v>7936</v>
      </c>
      <c r="E4995" s="311" t="s">
        <v>7997</v>
      </c>
      <c r="F4995" s="311" t="s">
        <v>7993</v>
      </c>
      <c r="G4995" s="311">
        <v>21840421</v>
      </c>
      <c r="H4995" s="311" t="s">
        <v>85</v>
      </c>
    </row>
    <row r="4996" spans="2:8">
      <c r="B4996" s="293">
        <v>38322</v>
      </c>
      <c r="C4996" s="311" t="s">
        <v>7933</v>
      </c>
      <c r="D4996" s="311" t="s">
        <v>7916</v>
      </c>
      <c r="E4996" s="311" t="s">
        <v>7987</v>
      </c>
      <c r="F4996" s="311" t="s">
        <v>7998</v>
      </c>
      <c r="G4996" s="311">
        <v>40466184</v>
      </c>
      <c r="H4996" s="311" t="s">
        <v>85</v>
      </c>
    </row>
    <row r="4997" spans="2:8">
      <c r="B4997" s="293">
        <v>38321</v>
      </c>
      <c r="C4997" s="311" t="s">
        <v>7999</v>
      </c>
      <c r="D4997" s="311" t="s">
        <v>7998</v>
      </c>
      <c r="E4997" s="311" t="s">
        <v>8000</v>
      </c>
      <c r="F4997" s="311" t="s">
        <v>7938</v>
      </c>
      <c r="G4997" s="311">
        <v>47944693</v>
      </c>
      <c r="H4997" s="311" t="s">
        <v>85</v>
      </c>
    </row>
    <row r="4998" spans="2:8">
      <c r="B4998" s="293">
        <v>38320</v>
      </c>
      <c r="C4998" s="311" t="s">
        <v>8001</v>
      </c>
      <c r="D4998" s="311" t="s">
        <v>7945</v>
      </c>
      <c r="E4998" s="311" t="s">
        <v>8002</v>
      </c>
      <c r="F4998" s="311" t="s">
        <v>8003</v>
      </c>
      <c r="G4998" s="311">
        <v>17041910</v>
      </c>
      <c r="H4998" s="311" t="s">
        <v>85</v>
      </c>
    </row>
    <row r="4999" spans="2:8">
      <c r="B4999" s="293">
        <v>38317</v>
      </c>
      <c r="C4999" s="311" t="s">
        <v>8004</v>
      </c>
      <c r="D4999" s="311" t="s">
        <v>8004</v>
      </c>
      <c r="E4999" s="311" t="s">
        <v>8004</v>
      </c>
      <c r="F4999" s="311" t="s">
        <v>8004</v>
      </c>
      <c r="G4999" s="311">
        <v>0</v>
      </c>
      <c r="H4999" s="311" t="s">
        <v>85</v>
      </c>
    </row>
    <row r="5000" spans="2:8">
      <c r="B5000" s="293">
        <v>38316</v>
      </c>
      <c r="C5000" s="311" t="s">
        <v>7999</v>
      </c>
      <c r="D5000" s="311" t="s">
        <v>7987</v>
      </c>
      <c r="E5000" s="311" t="s">
        <v>8005</v>
      </c>
      <c r="F5000" s="311" t="s">
        <v>8004</v>
      </c>
      <c r="G5000" s="311">
        <v>28246130</v>
      </c>
      <c r="H5000" s="311" t="s">
        <v>85</v>
      </c>
    </row>
    <row r="5001" spans="2:8">
      <c r="B5001" s="293">
        <v>38315</v>
      </c>
      <c r="C5001" s="311" t="s">
        <v>8006</v>
      </c>
      <c r="D5001" s="311" t="s">
        <v>7945</v>
      </c>
      <c r="E5001" s="311" t="s">
        <v>8007</v>
      </c>
      <c r="F5001" s="311" t="s">
        <v>8008</v>
      </c>
      <c r="G5001" s="311">
        <v>36985500</v>
      </c>
      <c r="H5001" s="311" t="s">
        <v>85</v>
      </c>
    </row>
    <row r="5002" spans="2:8">
      <c r="B5002" s="293">
        <v>38314</v>
      </c>
      <c r="C5002" s="311" t="s">
        <v>8009</v>
      </c>
      <c r="D5002" s="311" t="s">
        <v>8010</v>
      </c>
      <c r="E5002" s="311" t="s">
        <v>8011</v>
      </c>
      <c r="F5002" s="311" t="s">
        <v>8012</v>
      </c>
      <c r="G5002" s="311">
        <v>35706926</v>
      </c>
      <c r="H5002" s="311" t="s">
        <v>85</v>
      </c>
    </row>
    <row r="5003" spans="2:8">
      <c r="B5003" s="293">
        <v>38313</v>
      </c>
      <c r="C5003" s="311" t="s">
        <v>8013</v>
      </c>
      <c r="D5003" s="311" t="s">
        <v>8014</v>
      </c>
      <c r="E5003" s="311" t="s">
        <v>8015</v>
      </c>
      <c r="F5003" s="311" t="s">
        <v>8016</v>
      </c>
      <c r="G5003" s="311">
        <v>33741682</v>
      </c>
      <c r="H5003" s="311" t="s">
        <v>85</v>
      </c>
    </row>
    <row r="5004" spans="2:8">
      <c r="B5004" s="293">
        <v>38310</v>
      </c>
      <c r="C5004" s="311" t="s">
        <v>8017</v>
      </c>
      <c r="D5004" s="311" t="s">
        <v>8018</v>
      </c>
      <c r="E5004" s="311" t="s">
        <v>8019</v>
      </c>
      <c r="F5004" s="311" t="s">
        <v>8020</v>
      </c>
      <c r="G5004" s="311">
        <v>19074889</v>
      </c>
      <c r="H5004" s="311" t="s">
        <v>85</v>
      </c>
    </row>
    <row r="5005" spans="2:8">
      <c r="B5005" s="293">
        <v>38309</v>
      </c>
      <c r="C5005" s="311" t="s">
        <v>8009</v>
      </c>
      <c r="D5005" s="311" t="s">
        <v>8021</v>
      </c>
      <c r="E5005" s="311" t="s">
        <v>8019</v>
      </c>
      <c r="F5005" s="311" t="s">
        <v>8017</v>
      </c>
      <c r="G5005" s="311">
        <v>21545230</v>
      </c>
      <c r="H5005" s="311" t="s">
        <v>85</v>
      </c>
    </row>
    <row r="5006" spans="2:8">
      <c r="B5006" s="293">
        <v>38308</v>
      </c>
      <c r="C5006" s="311" t="s">
        <v>8022</v>
      </c>
      <c r="D5006" s="311" t="s">
        <v>8023</v>
      </c>
      <c r="E5006" s="311" t="s">
        <v>8019</v>
      </c>
      <c r="F5006" s="311" t="s">
        <v>8013</v>
      </c>
      <c r="G5006" s="311">
        <v>24043420</v>
      </c>
      <c r="H5006" s="311" t="s">
        <v>85</v>
      </c>
    </row>
    <row r="5007" spans="2:8">
      <c r="B5007" s="293">
        <v>38307</v>
      </c>
      <c r="C5007" s="311" t="s">
        <v>8024</v>
      </c>
      <c r="D5007" s="311" t="s">
        <v>8025</v>
      </c>
      <c r="E5007" s="311" t="s">
        <v>8026</v>
      </c>
      <c r="F5007" s="311" t="s">
        <v>8017</v>
      </c>
      <c r="G5007" s="311">
        <v>15905272</v>
      </c>
      <c r="H5007" s="311" t="s">
        <v>85</v>
      </c>
    </row>
    <row r="5008" spans="2:8">
      <c r="B5008" s="293">
        <v>38306</v>
      </c>
      <c r="C5008" s="311" t="s">
        <v>8027</v>
      </c>
      <c r="D5008" s="311" t="s">
        <v>8027</v>
      </c>
      <c r="E5008" s="311" t="s">
        <v>8027</v>
      </c>
      <c r="F5008" s="311" t="s">
        <v>8027</v>
      </c>
      <c r="G5008" s="311">
        <v>0</v>
      </c>
      <c r="H5008" s="311" t="s">
        <v>85</v>
      </c>
    </row>
    <row r="5009" spans="1:8">
      <c r="B5009" s="293">
        <v>38303</v>
      </c>
      <c r="C5009" s="311" t="s">
        <v>8009</v>
      </c>
      <c r="D5009" s="311" t="s">
        <v>8028</v>
      </c>
      <c r="E5009" s="311" t="s">
        <v>8017</v>
      </c>
      <c r="F5009" s="311" t="s">
        <v>8027</v>
      </c>
      <c r="G5009" s="311">
        <v>5104155</v>
      </c>
      <c r="H5009" s="311" t="s">
        <v>85</v>
      </c>
    </row>
    <row r="5010" spans="1:8">
      <c r="B5010" s="293">
        <v>38302</v>
      </c>
      <c r="C5010" s="311" t="s">
        <v>8029</v>
      </c>
      <c r="D5010" s="311" t="s">
        <v>8030</v>
      </c>
      <c r="E5010" s="311" t="s">
        <v>8031</v>
      </c>
      <c r="F5010" s="311" t="s">
        <v>8016</v>
      </c>
      <c r="G5010" s="311">
        <v>19153711</v>
      </c>
      <c r="H5010" s="311" t="s">
        <v>85</v>
      </c>
    </row>
    <row r="5011" spans="1:8">
      <c r="B5011" s="293">
        <v>38301</v>
      </c>
      <c r="C5011" s="311" t="s">
        <v>8032</v>
      </c>
      <c r="D5011" s="311" t="s">
        <v>8033</v>
      </c>
      <c r="E5011" s="311" t="s">
        <v>8009</v>
      </c>
      <c r="F5011" s="311" t="s">
        <v>8014</v>
      </c>
      <c r="G5011" s="311">
        <v>20896119</v>
      </c>
      <c r="H5011" s="311" t="s">
        <v>85</v>
      </c>
    </row>
    <row r="5012" spans="1:8">
      <c r="B5012" s="293">
        <v>38300</v>
      </c>
      <c r="C5012" s="311" t="s">
        <v>8034</v>
      </c>
      <c r="D5012" s="311" t="s">
        <v>8035</v>
      </c>
      <c r="E5012" s="311" t="s">
        <v>8036</v>
      </c>
      <c r="F5012" s="311" t="s">
        <v>8037</v>
      </c>
      <c r="G5012" s="311">
        <v>44953063</v>
      </c>
      <c r="H5012" s="311" t="s">
        <v>85</v>
      </c>
    </row>
    <row r="5013" spans="1:8">
      <c r="B5013" s="293">
        <v>38299</v>
      </c>
      <c r="C5013" s="311" t="s">
        <v>8005</v>
      </c>
      <c r="D5013" s="311" t="s">
        <v>8038</v>
      </c>
      <c r="E5013" s="311" t="s">
        <v>8009</v>
      </c>
      <c r="F5013" s="311" t="s">
        <v>8023</v>
      </c>
      <c r="G5013" s="311">
        <v>82638332</v>
      </c>
      <c r="H5013" s="311" t="s">
        <v>85</v>
      </c>
    </row>
    <row r="5014" spans="1:8">
      <c r="A5014" t="s">
        <v>84</v>
      </c>
      <c r="B5014" s="293">
        <v>38296</v>
      </c>
      <c r="C5014" s="311" t="s">
        <v>7950</v>
      </c>
      <c r="D5014" s="311" t="s">
        <v>7950</v>
      </c>
      <c r="E5014" s="311" t="s">
        <v>8039</v>
      </c>
      <c r="F5014" s="311" t="s">
        <v>8040</v>
      </c>
      <c r="G5014" s="311">
        <v>279042883</v>
      </c>
      <c r="H5014" s="311" t="s">
        <v>85</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18A0E-AB71-4AFF-B4C1-51676A280401}">
  <sheetPr>
    <tabColor theme="6"/>
  </sheetPr>
  <dimension ref="A2:D5442"/>
  <sheetViews>
    <sheetView topLeftCell="A5357" workbookViewId="0">
      <selection activeCell="A5375" sqref="A5375"/>
    </sheetView>
  </sheetViews>
  <sheetFormatPr defaultColWidth="9.109375" defaultRowHeight="14.4"/>
  <cols>
    <col min="1" max="1" width="59.77734375" style="314" bestFit="1" customWidth="1"/>
    <col min="2" max="2" width="10" style="314" bestFit="1" customWidth="1"/>
    <col min="3" max="3" width="14.5546875" style="314" bestFit="1" customWidth="1"/>
    <col min="4" max="4" width="28.109375" style="314" bestFit="1" customWidth="1"/>
    <col min="5" max="6" width="9.109375" style="314"/>
    <col min="7" max="7" width="49.88671875" style="314" bestFit="1" customWidth="1"/>
    <col min="8" max="8" width="7" style="314" bestFit="1" customWidth="1"/>
    <col min="9" max="9" width="13.5546875" style="314" bestFit="1" customWidth="1"/>
    <col min="10" max="10" width="7.5546875" style="314" bestFit="1" customWidth="1"/>
    <col min="11" max="11" width="14.44140625" style="314" bestFit="1" customWidth="1"/>
    <col min="12" max="16384" width="9.109375" style="314"/>
  </cols>
  <sheetData>
    <row r="2" spans="1:4">
      <c r="A2" s="314" t="s">
        <v>8056</v>
      </c>
      <c r="B2" s="314" t="s">
        <v>8057</v>
      </c>
      <c r="C2" s="314" t="s">
        <v>8058</v>
      </c>
      <c r="D2" s="314" t="s">
        <v>8059</v>
      </c>
    </row>
    <row r="3" spans="1:4">
      <c r="A3" s="314" t="s">
        <v>8060</v>
      </c>
      <c r="B3" s="314">
        <v>533022</v>
      </c>
      <c r="C3" s="314" t="s">
        <v>8061</v>
      </c>
      <c r="D3" s="314" t="s">
        <v>8062</v>
      </c>
    </row>
    <row r="4" spans="1:4">
      <c r="A4" s="314" t="s">
        <v>8063</v>
      </c>
      <c r="B4" s="314">
        <v>526921</v>
      </c>
      <c r="C4" s="314" t="s">
        <v>8064</v>
      </c>
      <c r="D4" s="314" t="s">
        <v>8065</v>
      </c>
    </row>
    <row r="5" spans="1:4">
      <c r="A5" s="314" t="s">
        <v>8066</v>
      </c>
      <c r="B5" s="314">
        <v>532628</v>
      </c>
      <c r="C5" s="314" t="s">
        <v>8067</v>
      </c>
      <c r="D5" s="314" t="s">
        <v>8068</v>
      </c>
    </row>
    <row r="6" spans="1:4">
      <c r="A6" s="314" t="s">
        <v>8069</v>
      </c>
      <c r="B6" s="314">
        <v>523395</v>
      </c>
      <c r="C6" s="314" t="s">
        <v>8070</v>
      </c>
      <c r="D6" s="314" t="s">
        <v>497</v>
      </c>
    </row>
    <row r="7" spans="1:4">
      <c r="A7" s="314" t="s">
        <v>8071</v>
      </c>
      <c r="B7" s="314">
        <v>523395</v>
      </c>
      <c r="C7" s="314" t="s">
        <v>8072</v>
      </c>
      <c r="D7" s="314" t="s">
        <v>497</v>
      </c>
    </row>
    <row r="8" spans="1:4">
      <c r="A8" s="314" t="s">
        <v>8073</v>
      </c>
      <c r="B8" s="314">
        <v>516092</v>
      </c>
      <c r="C8" s="314" t="s">
        <v>8074</v>
      </c>
      <c r="D8" s="314" t="s">
        <v>8075</v>
      </c>
    </row>
    <row r="9" spans="1:4">
      <c r="A9" s="314" t="s">
        <v>8076</v>
      </c>
      <c r="B9" s="314">
        <v>540776</v>
      </c>
      <c r="C9" s="314" t="s">
        <v>8077</v>
      </c>
      <c r="D9" s="314" t="s">
        <v>8065</v>
      </c>
    </row>
    <row r="10" spans="1:4">
      <c r="A10" s="314" t="s">
        <v>8078</v>
      </c>
      <c r="B10" s="314">
        <v>526881</v>
      </c>
      <c r="C10" s="314" t="s">
        <v>8079</v>
      </c>
      <c r="D10" s="314" t="s">
        <v>8068</v>
      </c>
    </row>
    <row r="11" spans="1:4">
      <c r="A11" s="314" t="s">
        <v>8080</v>
      </c>
      <c r="B11" s="314">
        <v>540615</v>
      </c>
      <c r="C11" s="314" t="s">
        <v>8081</v>
      </c>
      <c r="D11" s="314" t="s">
        <v>8082</v>
      </c>
    </row>
    <row r="12" spans="1:4">
      <c r="A12" s="314" t="s">
        <v>8083</v>
      </c>
      <c r="B12" s="314">
        <v>540874</v>
      </c>
      <c r="C12" s="314" t="s">
        <v>8081</v>
      </c>
      <c r="D12" s="314" t="s">
        <v>8084</v>
      </c>
    </row>
    <row r="13" spans="1:4">
      <c r="A13" s="314" t="s">
        <v>8085</v>
      </c>
      <c r="B13" s="314">
        <v>512161</v>
      </c>
      <c r="C13" s="314" t="s">
        <v>8086</v>
      </c>
      <c r="D13" s="314" t="s">
        <v>8087</v>
      </c>
    </row>
    <row r="14" spans="1:4">
      <c r="A14" s="314" t="s">
        <v>8088</v>
      </c>
      <c r="B14" s="314">
        <v>540697</v>
      </c>
      <c r="C14" s="314" t="s">
        <v>8081</v>
      </c>
      <c r="D14" s="314" t="s">
        <v>8089</v>
      </c>
    </row>
    <row r="15" spans="1:4">
      <c r="A15" s="314" t="s">
        <v>8090</v>
      </c>
      <c r="B15" s="314" t="s">
        <v>8081</v>
      </c>
      <c r="C15" s="314" t="s">
        <v>8091</v>
      </c>
      <c r="D15" s="314" t="s">
        <v>8092</v>
      </c>
    </row>
    <row r="16" spans="1:4">
      <c r="A16" s="314" t="s">
        <v>8093</v>
      </c>
      <c r="B16" s="314">
        <v>539620</v>
      </c>
      <c r="C16" s="314" t="s">
        <v>8081</v>
      </c>
      <c r="D16" s="314" t="s">
        <v>8094</v>
      </c>
    </row>
    <row r="17" spans="1:4">
      <c r="A17" s="314" t="s">
        <v>8095</v>
      </c>
      <c r="B17" s="314">
        <v>539300</v>
      </c>
      <c r="C17" s="314" t="s">
        <v>8081</v>
      </c>
      <c r="D17" s="314" t="s">
        <v>8096</v>
      </c>
    </row>
    <row r="18" spans="1:4">
      <c r="A18" s="314" t="s">
        <v>8097</v>
      </c>
      <c r="B18" s="314">
        <v>530499</v>
      </c>
      <c r="C18" s="314" t="s">
        <v>8081</v>
      </c>
      <c r="D18" s="314" t="s">
        <v>8098</v>
      </c>
    </row>
    <row r="19" spans="1:4">
      <c r="A19" s="314" t="s">
        <v>8099</v>
      </c>
      <c r="B19" s="314">
        <v>538351</v>
      </c>
      <c r="C19" s="314" t="s">
        <v>8100</v>
      </c>
      <c r="D19" s="314" t="s">
        <v>8101</v>
      </c>
    </row>
    <row r="20" spans="1:4">
      <c r="A20" s="314" t="s">
        <v>8102</v>
      </c>
      <c r="B20" s="314">
        <v>542012</v>
      </c>
      <c r="C20" s="314" t="s">
        <v>8081</v>
      </c>
      <c r="D20" s="314" t="s">
        <v>8103</v>
      </c>
    </row>
    <row r="21" spans="1:4">
      <c r="A21" s="314" t="s">
        <v>8104</v>
      </c>
      <c r="B21" s="314">
        <v>533292</v>
      </c>
      <c r="C21" s="314" t="s">
        <v>8105</v>
      </c>
      <c r="D21" s="314" t="s">
        <v>8106</v>
      </c>
    </row>
    <row r="22" spans="1:4">
      <c r="A22" s="314" t="s">
        <v>8107</v>
      </c>
      <c r="B22" s="314">
        <v>531611</v>
      </c>
      <c r="C22" s="314" t="s">
        <v>8081</v>
      </c>
      <c r="D22" s="314" t="s">
        <v>8098</v>
      </c>
    </row>
    <row r="23" spans="1:4">
      <c r="A23" s="314" t="s">
        <v>8108</v>
      </c>
      <c r="B23" s="314">
        <v>531611</v>
      </c>
      <c r="C23" s="314" t="s">
        <v>8081</v>
      </c>
      <c r="D23" s="314" t="s">
        <v>8098</v>
      </c>
    </row>
    <row r="24" spans="1:4">
      <c r="A24" s="314" t="s">
        <v>8109</v>
      </c>
      <c r="B24" s="314" t="s">
        <v>8081</v>
      </c>
      <c r="C24" s="314" t="s">
        <v>8110</v>
      </c>
      <c r="D24" s="314" t="s">
        <v>8092</v>
      </c>
    </row>
    <row r="25" spans="1:4">
      <c r="A25" s="314" t="s">
        <v>8111</v>
      </c>
      <c r="B25" s="314">
        <v>539096</v>
      </c>
      <c r="C25" s="314" t="s">
        <v>8081</v>
      </c>
      <c r="D25" s="314" t="s">
        <v>8096</v>
      </c>
    </row>
    <row r="26" spans="1:4">
      <c r="A26" s="314" t="s">
        <v>8112</v>
      </c>
      <c r="B26" s="314">
        <v>538812</v>
      </c>
      <c r="C26" s="314" t="s">
        <v>8081</v>
      </c>
      <c r="D26" s="314" t="s">
        <v>8113</v>
      </c>
    </row>
    <row r="27" spans="1:4">
      <c r="A27" s="314" t="s">
        <v>8114</v>
      </c>
      <c r="B27" s="314">
        <v>539632</v>
      </c>
      <c r="C27" s="314" t="s">
        <v>8081</v>
      </c>
      <c r="D27" s="314" t="s">
        <v>8115</v>
      </c>
    </row>
    <row r="28" spans="1:4">
      <c r="A28" s="314" t="s">
        <v>8116</v>
      </c>
      <c r="B28" s="314">
        <v>542377</v>
      </c>
      <c r="C28" s="314" t="s">
        <v>8117</v>
      </c>
      <c r="D28" s="314" t="s">
        <v>8098</v>
      </c>
    </row>
    <row r="29" spans="1:4">
      <c r="A29" s="314" t="s">
        <v>8118</v>
      </c>
      <c r="B29" s="314">
        <v>524412</v>
      </c>
      <c r="C29" s="314" t="s">
        <v>8081</v>
      </c>
      <c r="D29" s="314" t="s">
        <v>8119</v>
      </c>
    </row>
    <row r="30" spans="1:4">
      <c r="A30" s="314" t="s">
        <v>8120</v>
      </c>
      <c r="B30" s="314" t="s">
        <v>8081</v>
      </c>
      <c r="C30" s="314" t="s">
        <v>8121</v>
      </c>
      <c r="D30" s="314" t="s">
        <v>8092</v>
      </c>
    </row>
    <row r="31" spans="1:4">
      <c r="A31" s="314" t="s">
        <v>8122</v>
      </c>
      <c r="B31" s="314">
        <v>542580</v>
      </c>
      <c r="C31" s="314" t="s">
        <v>8123</v>
      </c>
      <c r="D31" s="314" t="s">
        <v>8124</v>
      </c>
    </row>
    <row r="32" spans="1:4">
      <c r="A32" s="314" t="s">
        <v>8125</v>
      </c>
      <c r="B32" s="314">
        <v>524348</v>
      </c>
      <c r="C32" s="314" t="s">
        <v>8126</v>
      </c>
      <c r="D32" s="314" t="s">
        <v>8119</v>
      </c>
    </row>
    <row r="33" spans="1:4">
      <c r="A33" s="314" t="s">
        <v>8127</v>
      </c>
      <c r="B33" s="314">
        <v>524208</v>
      </c>
      <c r="C33" s="314" t="s">
        <v>8128</v>
      </c>
      <c r="D33" s="314" t="s">
        <v>8129</v>
      </c>
    </row>
    <row r="34" spans="1:4">
      <c r="A34" s="314" t="s">
        <v>8130</v>
      </c>
      <c r="B34" s="314">
        <v>526488</v>
      </c>
      <c r="C34" s="314" t="s">
        <v>8081</v>
      </c>
      <c r="D34" s="314" t="s">
        <v>8096</v>
      </c>
    </row>
    <row r="35" spans="1:4">
      <c r="A35" s="314" t="s">
        <v>8131</v>
      </c>
      <c r="B35" s="314">
        <v>514274</v>
      </c>
      <c r="C35" s="314" t="s">
        <v>8132</v>
      </c>
      <c r="D35" s="314" t="s">
        <v>8096</v>
      </c>
    </row>
    <row r="36" spans="1:4">
      <c r="A36" s="314" t="s">
        <v>8133</v>
      </c>
      <c r="B36" s="314" t="s">
        <v>8081</v>
      </c>
      <c r="C36" s="314" t="s">
        <v>8134</v>
      </c>
      <c r="D36" s="314" t="s">
        <v>8092</v>
      </c>
    </row>
    <row r="37" spans="1:4">
      <c r="A37" s="314" t="s">
        <v>8135</v>
      </c>
      <c r="B37" s="314">
        <v>519319</v>
      </c>
      <c r="C37" s="314" t="s">
        <v>8081</v>
      </c>
      <c r="D37" s="314" t="s">
        <v>8087</v>
      </c>
    </row>
    <row r="38" spans="1:4">
      <c r="A38" s="314" t="s">
        <v>8136</v>
      </c>
      <c r="B38" s="314">
        <v>512038</v>
      </c>
      <c r="C38" s="314" t="s">
        <v>8081</v>
      </c>
      <c r="D38" s="314" t="s">
        <v>8103</v>
      </c>
    </row>
    <row r="39" spans="1:4">
      <c r="A39" s="314" t="s">
        <v>8137</v>
      </c>
      <c r="B39" s="314">
        <v>541988</v>
      </c>
      <c r="C39" s="314" t="s">
        <v>8138</v>
      </c>
      <c r="D39" s="314" t="s">
        <v>8139</v>
      </c>
    </row>
    <row r="40" spans="1:4">
      <c r="A40" s="314" t="s">
        <v>8140</v>
      </c>
      <c r="B40" s="314">
        <v>539528</v>
      </c>
      <c r="C40" s="314" t="s">
        <v>8081</v>
      </c>
      <c r="D40" s="314" t="s">
        <v>8141</v>
      </c>
    </row>
    <row r="41" spans="1:4">
      <c r="A41" s="314" t="s">
        <v>8142</v>
      </c>
      <c r="B41" s="314">
        <v>523204</v>
      </c>
      <c r="C41" s="314" t="s">
        <v>8143</v>
      </c>
      <c r="D41" s="314" t="s">
        <v>8144</v>
      </c>
    </row>
    <row r="42" spans="1:4">
      <c r="A42" s="314" t="s">
        <v>8145</v>
      </c>
      <c r="B42" s="314">
        <v>512165</v>
      </c>
      <c r="C42" s="314" t="s">
        <v>8081</v>
      </c>
      <c r="D42" s="314" t="s">
        <v>8103</v>
      </c>
    </row>
    <row r="43" spans="1:4">
      <c r="A43" s="314" t="s">
        <v>8146</v>
      </c>
      <c r="B43" s="314">
        <v>500002</v>
      </c>
      <c r="C43" s="314" t="s">
        <v>8147</v>
      </c>
      <c r="D43" s="314" t="s">
        <v>8124</v>
      </c>
    </row>
    <row r="44" spans="1:4">
      <c r="A44" s="314" t="s">
        <v>8148</v>
      </c>
      <c r="B44" s="314">
        <v>500488</v>
      </c>
      <c r="C44" s="314" t="s">
        <v>8149</v>
      </c>
      <c r="D44" s="314" t="s">
        <v>8119</v>
      </c>
    </row>
    <row r="45" spans="1:4">
      <c r="A45" s="314" t="s">
        <v>8150</v>
      </c>
      <c r="B45" s="314">
        <v>500488</v>
      </c>
      <c r="C45" s="314" t="s">
        <v>8151</v>
      </c>
      <c r="D45" s="314" t="s">
        <v>8119</v>
      </c>
    </row>
    <row r="46" spans="1:4">
      <c r="A46" s="314" t="s">
        <v>8152</v>
      </c>
      <c r="B46" s="314">
        <v>520123</v>
      </c>
      <c r="C46" s="314" t="s">
        <v>8081</v>
      </c>
      <c r="D46" s="314" t="s">
        <v>8153</v>
      </c>
    </row>
    <row r="47" spans="1:4">
      <c r="A47" s="314" t="s">
        <v>8154</v>
      </c>
      <c r="B47" s="314">
        <v>513119</v>
      </c>
      <c r="C47" s="314" t="s">
        <v>8081</v>
      </c>
      <c r="D47" s="314" t="s">
        <v>8155</v>
      </c>
    </row>
    <row r="48" spans="1:4">
      <c r="A48" s="314" t="s">
        <v>8156</v>
      </c>
      <c r="B48" s="314">
        <v>520123</v>
      </c>
      <c r="C48" s="314" t="s">
        <v>8081</v>
      </c>
      <c r="D48" s="314" t="s">
        <v>8153</v>
      </c>
    </row>
    <row r="49" spans="1:4">
      <c r="A49" s="314" t="s">
        <v>8157</v>
      </c>
      <c r="B49" s="314">
        <v>532682</v>
      </c>
      <c r="C49" s="314" t="s">
        <v>8158</v>
      </c>
      <c r="D49" s="314" t="s">
        <v>8159</v>
      </c>
    </row>
    <row r="50" spans="1:4">
      <c r="A50" s="314" t="s">
        <v>8160</v>
      </c>
      <c r="B50" s="314">
        <v>539560</v>
      </c>
      <c r="C50" s="314" t="s">
        <v>8081</v>
      </c>
      <c r="D50" s="314" t="s">
        <v>8161</v>
      </c>
    </row>
    <row r="51" spans="1:4">
      <c r="A51" s="314" t="s">
        <v>8162</v>
      </c>
      <c r="B51" s="314">
        <v>532057</v>
      </c>
      <c r="C51" s="314" t="s">
        <v>8081</v>
      </c>
      <c r="D51" s="314" t="s">
        <v>8098</v>
      </c>
    </row>
    <row r="52" spans="1:4">
      <c r="A52" s="314" t="s">
        <v>8163</v>
      </c>
      <c r="B52" s="314">
        <v>538952</v>
      </c>
      <c r="C52" s="314" t="s">
        <v>8081</v>
      </c>
      <c r="D52" s="314" t="s">
        <v>8098</v>
      </c>
    </row>
    <row r="53" spans="1:4">
      <c r="A53" s="314" t="s">
        <v>8164</v>
      </c>
      <c r="B53" s="314">
        <v>538935</v>
      </c>
      <c r="C53" s="314" t="s">
        <v>8081</v>
      </c>
      <c r="D53" s="314" t="s">
        <v>8165</v>
      </c>
    </row>
    <row r="54" spans="1:4">
      <c r="A54" s="314" t="s">
        <v>8166</v>
      </c>
      <c r="B54" s="314">
        <v>539544</v>
      </c>
      <c r="C54" s="314" t="s">
        <v>8081</v>
      </c>
      <c r="D54" s="314" t="s">
        <v>8167</v>
      </c>
    </row>
    <row r="55" spans="1:4">
      <c r="A55" s="314" t="s">
        <v>8168</v>
      </c>
      <c r="B55" s="314">
        <v>511756</v>
      </c>
      <c r="C55" s="314" t="s">
        <v>8081</v>
      </c>
      <c r="D55" s="314" t="s">
        <v>8098</v>
      </c>
    </row>
    <row r="56" spans="1:4">
      <c r="A56" s="314" t="s">
        <v>8169</v>
      </c>
      <c r="B56" s="314">
        <v>511756</v>
      </c>
      <c r="C56" s="314" t="s">
        <v>8081</v>
      </c>
      <c r="D56" s="314" t="s">
        <v>8098</v>
      </c>
    </row>
    <row r="57" spans="1:4">
      <c r="A57" s="314" t="s">
        <v>8170</v>
      </c>
      <c r="B57" s="314" t="s">
        <v>8081</v>
      </c>
      <c r="C57" s="314" t="s">
        <v>8171</v>
      </c>
      <c r="D57" s="314" t="s">
        <v>8172</v>
      </c>
    </row>
    <row r="58" spans="1:4">
      <c r="A58" s="314" t="s">
        <v>8173</v>
      </c>
      <c r="B58" s="314">
        <v>531161</v>
      </c>
      <c r="C58" s="314" t="s">
        <v>8081</v>
      </c>
      <c r="D58" s="314" t="s">
        <v>8174</v>
      </c>
    </row>
    <row r="59" spans="1:4">
      <c r="A59" s="314" t="s">
        <v>8175</v>
      </c>
      <c r="B59" s="314">
        <v>500410</v>
      </c>
      <c r="C59" s="314" t="s">
        <v>8176</v>
      </c>
      <c r="D59" s="314" t="s">
        <v>8094</v>
      </c>
    </row>
    <row r="60" spans="1:4">
      <c r="A60" s="314" t="s">
        <v>8177</v>
      </c>
      <c r="B60" s="314">
        <v>517494</v>
      </c>
      <c r="C60" s="314" t="s">
        <v>8081</v>
      </c>
      <c r="D60" s="314" t="s">
        <v>8178</v>
      </c>
    </row>
    <row r="61" spans="1:4">
      <c r="A61" s="314" t="s">
        <v>8179</v>
      </c>
      <c r="B61" s="314">
        <v>532268</v>
      </c>
      <c r="C61" s="314" t="s">
        <v>8180</v>
      </c>
      <c r="D61" s="314" t="s">
        <v>8068</v>
      </c>
    </row>
    <row r="62" spans="1:4">
      <c r="A62" s="314" t="s">
        <v>8181</v>
      </c>
      <c r="B62" s="314" t="s">
        <v>8081</v>
      </c>
      <c r="C62" s="314" t="s">
        <v>8182</v>
      </c>
      <c r="D62" s="314" t="s">
        <v>8092</v>
      </c>
    </row>
    <row r="63" spans="1:4">
      <c r="A63" s="314" t="s">
        <v>8183</v>
      </c>
      <c r="B63" s="314" t="s">
        <v>8081</v>
      </c>
      <c r="C63" s="314" t="s">
        <v>8184</v>
      </c>
      <c r="D63" s="314" t="s">
        <v>8092</v>
      </c>
    </row>
    <row r="64" spans="1:4">
      <c r="A64" s="314" t="s">
        <v>8185</v>
      </c>
      <c r="B64" s="314">
        <v>530093</v>
      </c>
      <c r="C64" s="314" t="s">
        <v>8081</v>
      </c>
      <c r="D64" s="314" t="s">
        <v>494</v>
      </c>
    </row>
    <row r="65" spans="1:4">
      <c r="A65" s="314" t="s">
        <v>8186</v>
      </c>
      <c r="B65" s="314" t="s">
        <v>8081</v>
      </c>
      <c r="C65" s="314" t="s">
        <v>8187</v>
      </c>
      <c r="D65" s="314" t="s">
        <v>8092</v>
      </c>
    </row>
    <row r="66" spans="1:4">
      <c r="A66" s="314" t="s">
        <v>8188</v>
      </c>
      <c r="B66" s="314">
        <v>539661</v>
      </c>
      <c r="C66" s="314" t="s">
        <v>8081</v>
      </c>
      <c r="D66" s="314" t="s">
        <v>8115</v>
      </c>
    </row>
    <row r="67" spans="1:4">
      <c r="A67" s="314" t="s">
        <v>8189</v>
      </c>
      <c r="B67" s="314">
        <v>531525</v>
      </c>
      <c r="C67" s="314" t="s">
        <v>8081</v>
      </c>
      <c r="D67" s="314" t="s">
        <v>8174</v>
      </c>
    </row>
    <row r="68" spans="1:4">
      <c r="A68" s="314" t="s">
        <v>8190</v>
      </c>
      <c r="B68" s="314">
        <v>538570</v>
      </c>
      <c r="C68" s="314" t="s">
        <v>8191</v>
      </c>
      <c r="D68" s="314" t="s">
        <v>8065</v>
      </c>
    </row>
    <row r="69" spans="1:4">
      <c r="A69" s="314" t="s">
        <v>8192</v>
      </c>
      <c r="B69" s="314">
        <v>517356</v>
      </c>
      <c r="C69" s="314" t="s">
        <v>8081</v>
      </c>
      <c r="D69" s="314" t="s">
        <v>8178</v>
      </c>
    </row>
    <row r="70" spans="1:4">
      <c r="A70" s="314" t="s">
        <v>8193</v>
      </c>
      <c r="B70" s="314">
        <v>530043</v>
      </c>
      <c r="C70" s="314" t="s">
        <v>8081</v>
      </c>
      <c r="D70" s="314" t="s">
        <v>8194</v>
      </c>
    </row>
    <row r="71" spans="1:4">
      <c r="A71" s="314" t="s">
        <v>8195</v>
      </c>
      <c r="B71" s="314">
        <v>539391</v>
      </c>
      <c r="C71" s="314" t="s">
        <v>8081</v>
      </c>
      <c r="D71" s="314" t="s">
        <v>8098</v>
      </c>
    </row>
    <row r="72" spans="1:4">
      <c r="A72" s="314" t="s">
        <v>8196</v>
      </c>
      <c r="B72" s="314">
        <v>513149</v>
      </c>
      <c r="C72" s="314" t="s">
        <v>8197</v>
      </c>
      <c r="D72" s="314" t="s">
        <v>8198</v>
      </c>
    </row>
    <row r="73" spans="1:4">
      <c r="A73" s="314" t="s">
        <v>8199</v>
      </c>
      <c r="B73" s="314">
        <v>524091</v>
      </c>
      <c r="C73" s="314" t="s">
        <v>8081</v>
      </c>
      <c r="D73" s="314" t="s">
        <v>8200</v>
      </c>
    </row>
    <row r="74" spans="1:4">
      <c r="A74" s="314" t="s">
        <v>8201</v>
      </c>
      <c r="B74" s="314">
        <v>532762</v>
      </c>
      <c r="C74" s="314" t="s">
        <v>8202</v>
      </c>
      <c r="D74" s="314" t="s">
        <v>8203</v>
      </c>
    </row>
    <row r="75" spans="1:4">
      <c r="A75" s="314" t="s">
        <v>8204</v>
      </c>
      <c r="B75" s="314">
        <v>511706</v>
      </c>
      <c r="C75" s="314" t="s">
        <v>8081</v>
      </c>
      <c r="D75" s="314" t="s">
        <v>8065</v>
      </c>
    </row>
    <row r="76" spans="1:4">
      <c r="A76" s="314" t="s">
        <v>8205</v>
      </c>
      <c r="B76" s="314">
        <v>511706</v>
      </c>
      <c r="C76" s="314" t="s">
        <v>8081</v>
      </c>
      <c r="D76" s="314" t="s">
        <v>8065</v>
      </c>
    </row>
    <row r="77" spans="1:4">
      <c r="A77" s="314" t="s">
        <v>8206</v>
      </c>
      <c r="B77" s="314">
        <v>541144</v>
      </c>
      <c r="C77" s="314" t="s">
        <v>8081</v>
      </c>
      <c r="D77" s="314" t="s">
        <v>8194</v>
      </c>
    </row>
    <row r="78" spans="1:4">
      <c r="A78" s="314" t="s">
        <v>8207</v>
      </c>
      <c r="B78" s="314">
        <v>512599</v>
      </c>
      <c r="C78" s="314" t="s">
        <v>8208</v>
      </c>
      <c r="D78" s="314" t="s">
        <v>8103</v>
      </c>
    </row>
    <row r="79" spans="1:4">
      <c r="A79" s="314" t="s">
        <v>8209</v>
      </c>
      <c r="B79" s="314">
        <v>542066</v>
      </c>
      <c r="C79" s="314" t="s">
        <v>8210</v>
      </c>
      <c r="D79" s="314" t="s">
        <v>8211</v>
      </c>
    </row>
    <row r="80" spans="1:4">
      <c r="A80" s="314" t="s">
        <v>8212</v>
      </c>
      <c r="B80" s="314">
        <v>541450</v>
      </c>
      <c r="C80" s="314" t="s">
        <v>8213</v>
      </c>
      <c r="D80" s="314" t="s">
        <v>8124</v>
      </c>
    </row>
    <row r="81" spans="1:4">
      <c r="A81" s="314" t="s">
        <v>8214</v>
      </c>
      <c r="B81" s="314">
        <v>532921</v>
      </c>
      <c r="C81" s="314" t="s">
        <v>8215</v>
      </c>
      <c r="D81" s="314" t="s">
        <v>8216</v>
      </c>
    </row>
    <row r="82" spans="1:4">
      <c r="A82" s="314" t="s">
        <v>8217</v>
      </c>
      <c r="B82" s="314">
        <v>533096</v>
      </c>
      <c r="C82" s="314" t="s">
        <v>8218</v>
      </c>
      <c r="D82" s="314" t="s">
        <v>8219</v>
      </c>
    </row>
    <row r="83" spans="1:4">
      <c r="A83" s="314" t="s">
        <v>8220</v>
      </c>
      <c r="B83" s="314">
        <v>539254</v>
      </c>
      <c r="C83" s="314" t="s">
        <v>8221</v>
      </c>
      <c r="D83" s="314" t="s">
        <v>8219</v>
      </c>
    </row>
    <row r="84" spans="1:4">
      <c r="A84" s="314" t="s">
        <v>8222</v>
      </c>
      <c r="B84" s="314">
        <v>538563</v>
      </c>
      <c r="C84" s="314" t="s">
        <v>8081</v>
      </c>
      <c r="D84" s="314" t="s">
        <v>8103</v>
      </c>
    </row>
    <row r="85" spans="1:4">
      <c r="A85" s="314" t="s">
        <v>8223</v>
      </c>
      <c r="B85" s="314">
        <v>526711</v>
      </c>
      <c r="C85" s="314" t="s">
        <v>8081</v>
      </c>
      <c r="D85" s="314" t="s">
        <v>8224</v>
      </c>
    </row>
    <row r="86" spans="1:4">
      <c r="A86" s="314" t="s">
        <v>8225</v>
      </c>
      <c r="B86" s="314">
        <v>523411</v>
      </c>
      <c r="C86" s="314" t="s">
        <v>8081</v>
      </c>
      <c r="D86" s="314" t="s">
        <v>8226</v>
      </c>
    </row>
    <row r="87" spans="1:4">
      <c r="A87" s="314" t="s">
        <v>8227</v>
      </c>
      <c r="B87" s="314">
        <v>539506</v>
      </c>
      <c r="C87" s="314" t="s">
        <v>8081</v>
      </c>
      <c r="D87" s="314" t="s">
        <v>8098</v>
      </c>
    </row>
    <row r="88" spans="1:4">
      <c r="A88" s="314" t="s">
        <v>8228</v>
      </c>
      <c r="B88" s="314">
        <v>507852</v>
      </c>
      <c r="C88" s="314" t="s">
        <v>8081</v>
      </c>
      <c r="D88" s="314" t="s">
        <v>8194</v>
      </c>
    </row>
    <row r="89" spans="1:4">
      <c r="A89" s="314" t="s">
        <v>8229</v>
      </c>
      <c r="B89" s="314">
        <v>541865</v>
      </c>
      <c r="C89" s="314" t="s">
        <v>8081</v>
      </c>
      <c r="D89" s="314" t="s">
        <v>8115</v>
      </c>
    </row>
    <row r="90" spans="1:4">
      <c r="A90" s="314" t="s">
        <v>8230</v>
      </c>
      <c r="B90" s="314">
        <v>519183</v>
      </c>
      <c r="C90" s="314" t="s">
        <v>8231</v>
      </c>
      <c r="D90" s="314" t="s">
        <v>8141</v>
      </c>
    </row>
    <row r="91" spans="1:4">
      <c r="A91" s="314" t="s">
        <v>8232</v>
      </c>
      <c r="B91" s="314">
        <v>539493</v>
      </c>
      <c r="C91" s="314" t="s">
        <v>8081</v>
      </c>
      <c r="D91" s="314" t="s">
        <v>8098</v>
      </c>
    </row>
    <row r="92" spans="1:4">
      <c r="A92" s="314" t="s">
        <v>8233</v>
      </c>
      <c r="B92" s="314">
        <v>539189</v>
      </c>
      <c r="C92" s="314" t="s">
        <v>8081</v>
      </c>
      <c r="D92" s="314" t="s">
        <v>8167</v>
      </c>
    </row>
    <row r="93" spans="1:4">
      <c r="A93" s="314" t="s">
        <v>8234</v>
      </c>
      <c r="B93" s="314">
        <v>780018</v>
      </c>
      <c r="C93" s="314" t="s">
        <v>8081</v>
      </c>
      <c r="D93" s="314" t="s">
        <v>8172</v>
      </c>
    </row>
    <row r="94" spans="1:4">
      <c r="A94" s="314" t="s">
        <v>8235</v>
      </c>
      <c r="B94" s="314">
        <v>538365</v>
      </c>
      <c r="C94" s="314" t="s">
        <v>8236</v>
      </c>
      <c r="D94" s="314" t="s">
        <v>8113</v>
      </c>
    </row>
    <row r="95" spans="1:4">
      <c r="A95" s="314" t="s">
        <v>8237</v>
      </c>
      <c r="B95" s="314">
        <v>532727</v>
      </c>
      <c r="C95" s="314" t="s">
        <v>8238</v>
      </c>
      <c r="D95" s="314" t="s">
        <v>8113</v>
      </c>
    </row>
    <row r="96" spans="1:4">
      <c r="A96" s="314" t="s">
        <v>8239</v>
      </c>
      <c r="B96" s="314">
        <v>531592</v>
      </c>
      <c r="C96" s="314" t="s">
        <v>8081</v>
      </c>
      <c r="D96" s="314" t="s">
        <v>8240</v>
      </c>
    </row>
    <row r="97" spans="1:4">
      <c r="A97" s="314" t="s">
        <v>8241</v>
      </c>
      <c r="B97" s="314">
        <v>532056</v>
      </c>
      <c r="C97" s="314" t="s">
        <v>8081</v>
      </c>
      <c r="D97" s="314" t="s">
        <v>8101</v>
      </c>
    </row>
    <row r="98" spans="1:4">
      <c r="A98" s="314" t="s">
        <v>8242</v>
      </c>
      <c r="B98" s="314">
        <v>514113</v>
      </c>
      <c r="C98" s="314" t="s">
        <v>8081</v>
      </c>
      <c r="D98" s="314" t="s">
        <v>8096</v>
      </c>
    </row>
    <row r="99" spans="1:4">
      <c r="A99" s="314" t="s">
        <v>8243</v>
      </c>
      <c r="B99" s="314">
        <v>534707</v>
      </c>
      <c r="C99" s="314" t="s">
        <v>8081</v>
      </c>
      <c r="D99" s="314" t="s">
        <v>8194</v>
      </c>
    </row>
    <row r="100" spans="1:4">
      <c r="A100" s="314" t="s">
        <v>8244</v>
      </c>
      <c r="B100" s="314">
        <v>540691</v>
      </c>
      <c r="C100" s="314" t="s">
        <v>8245</v>
      </c>
      <c r="D100" s="314" t="s">
        <v>8246</v>
      </c>
    </row>
    <row r="101" spans="1:4">
      <c r="A101" s="314" t="s">
        <v>8247</v>
      </c>
      <c r="B101" s="314">
        <v>535755</v>
      </c>
      <c r="C101" s="314" t="s">
        <v>8248</v>
      </c>
      <c r="D101" s="314" t="s">
        <v>8249</v>
      </c>
    </row>
    <row r="102" spans="1:4">
      <c r="A102" s="314" t="s">
        <v>8250</v>
      </c>
      <c r="B102" s="314">
        <v>532974</v>
      </c>
      <c r="C102" s="314" t="s">
        <v>8251</v>
      </c>
      <c r="D102" s="314" t="s">
        <v>8065</v>
      </c>
    </row>
    <row r="103" spans="1:4">
      <c r="A103" s="314" t="s">
        <v>8252</v>
      </c>
      <c r="B103" s="314">
        <v>540146</v>
      </c>
      <c r="C103" s="314" t="s">
        <v>8081</v>
      </c>
      <c r="D103" s="314" t="s">
        <v>8115</v>
      </c>
    </row>
    <row r="104" spans="1:4">
      <c r="A104" s="314" t="s">
        <v>8253</v>
      </c>
      <c r="B104" s="314">
        <v>513513</v>
      </c>
      <c r="C104" s="314" t="s">
        <v>8081</v>
      </c>
      <c r="D104" s="314" t="s">
        <v>8113</v>
      </c>
    </row>
    <row r="105" spans="1:4">
      <c r="A105" s="314" t="s">
        <v>8254</v>
      </c>
      <c r="B105" s="314">
        <v>521141</v>
      </c>
      <c r="C105" s="314" t="s">
        <v>8081</v>
      </c>
      <c r="D105" s="314" t="s">
        <v>8096</v>
      </c>
    </row>
    <row r="106" spans="1:4">
      <c r="A106" s="314" t="s">
        <v>8255</v>
      </c>
      <c r="B106" s="314">
        <v>540205</v>
      </c>
      <c r="C106" s="314" t="s">
        <v>8081</v>
      </c>
      <c r="D106" s="314" t="s">
        <v>8103</v>
      </c>
    </row>
    <row r="107" spans="1:4">
      <c r="A107" s="314" t="s">
        <v>8256</v>
      </c>
      <c r="B107" s="314">
        <v>539056</v>
      </c>
      <c r="C107" s="314" t="s">
        <v>8257</v>
      </c>
      <c r="D107" s="314" t="s">
        <v>8258</v>
      </c>
    </row>
    <row r="108" spans="1:4">
      <c r="A108" s="314" t="s">
        <v>8259</v>
      </c>
      <c r="B108" s="314">
        <v>511359</v>
      </c>
      <c r="C108" s="314" t="s">
        <v>8081</v>
      </c>
      <c r="D108" s="314" t="s">
        <v>8098</v>
      </c>
    </row>
    <row r="109" spans="1:4">
      <c r="A109" s="314" t="s">
        <v>8260</v>
      </c>
      <c r="B109" s="314">
        <v>530431</v>
      </c>
      <c r="C109" s="314" t="s">
        <v>8081</v>
      </c>
      <c r="D109" s="314" t="s">
        <v>8103</v>
      </c>
    </row>
    <row r="110" spans="1:4">
      <c r="A110" s="314" t="s">
        <v>8261</v>
      </c>
      <c r="B110" s="314">
        <v>523120</v>
      </c>
      <c r="C110" s="314" t="s">
        <v>8081</v>
      </c>
      <c r="D110" s="314" t="s">
        <v>8262</v>
      </c>
    </row>
    <row r="111" spans="1:4">
      <c r="A111" s="314" t="s">
        <v>8263</v>
      </c>
      <c r="B111" s="314">
        <v>517041</v>
      </c>
      <c r="C111" s="314" t="s">
        <v>8264</v>
      </c>
      <c r="D111" s="314" t="s">
        <v>8265</v>
      </c>
    </row>
    <row r="112" spans="1:4">
      <c r="A112" s="314" t="s">
        <v>8266</v>
      </c>
      <c r="B112" s="314">
        <v>532172</v>
      </c>
      <c r="C112" s="314" t="s">
        <v>8267</v>
      </c>
      <c r="D112" s="314" t="s">
        <v>8068</v>
      </c>
    </row>
    <row r="113" spans="1:4">
      <c r="A113" s="314" t="s">
        <v>8268</v>
      </c>
      <c r="B113" s="314">
        <v>523031</v>
      </c>
      <c r="C113" s="314" t="s">
        <v>8081</v>
      </c>
      <c r="D113" s="314" t="s">
        <v>8269</v>
      </c>
    </row>
    <row r="114" spans="1:4">
      <c r="A114" s="314" t="s">
        <v>8270</v>
      </c>
      <c r="B114" s="314">
        <v>521048</v>
      </c>
      <c r="C114" s="314" t="s">
        <v>8081</v>
      </c>
      <c r="D114" s="314" t="s">
        <v>8096</v>
      </c>
    </row>
    <row r="115" spans="1:4">
      <c r="A115" s="314" t="s">
        <v>8271</v>
      </c>
      <c r="B115" s="314">
        <v>534612</v>
      </c>
      <c r="C115" s="314" t="s">
        <v>8081</v>
      </c>
      <c r="D115" s="314" t="s">
        <v>8219</v>
      </c>
    </row>
    <row r="116" spans="1:4">
      <c r="A116" s="314" t="s">
        <v>8272</v>
      </c>
      <c r="B116" s="314">
        <v>506947</v>
      </c>
      <c r="C116" s="314" t="s">
        <v>8081</v>
      </c>
      <c r="D116" s="314" t="s">
        <v>8129</v>
      </c>
    </row>
    <row r="117" spans="1:4">
      <c r="A117" s="314" t="s">
        <v>8273</v>
      </c>
      <c r="B117" s="314">
        <v>531047</v>
      </c>
      <c r="C117" s="314" t="s">
        <v>8081</v>
      </c>
      <c r="D117" s="314" t="s">
        <v>8098</v>
      </c>
    </row>
    <row r="118" spans="1:4">
      <c r="A118" s="314" t="s">
        <v>8274</v>
      </c>
      <c r="B118" s="314">
        <v>539982</v>
      </c>
      <c r="C118" s="314" t="s">
        <v>8081</v>
      </c>
      <c r="D118" s="314" t="s">
        <v>8275</v>
      </c>
    </row>
    <row r="119" spans="1:4">
      <c r="A119" s="314" t="s">
        <v>8276</v>
      </c>
      <c r="B119" s="314">
        <v>540025</v>
      </c>
      <c r="C119" s="314" t="s">
        <v>8277</v>
      </c>
      <c r="D119" s="314" t="s">
        <v>8278</v>
      </c>
    </row>
    <row r="120" spans="1:4">
      <c r="A120" s="314" t="s">
        <v>8279</v>
      </c>
      <c r="B120" s="314">
        <v>523269</v>
      </c>
      <c r="C120" s="314" t="s">
        <v>8280</v>
      </c>
      <c r="D120" s="314" t="s">
        <v>8281</v>
      </c>
    </row>
    <row r="121" spans="1:4">
      <c r="A121" s="314" t="s">
        <v>8282</v>
      </c>
      <c r="B121" s="314">
        <v>523269</v>
      </c>
      <c r="C121" s="314" t="s">
        <v>8280</v>
      </c>
      <c r="D121" s="314" t="s">
        <v>8281</v>
      </c>
    </row>
    <row r="122" spans="1:4">
      <c r="A122" s="314" t="s">
        <v>8283</v>
      </c>
      <c r="B122" s="314">
        <v>531429</v>
      </c>
      <c r="C122" s="314" t="s">
        <v>8081</v>
      </c>
      <c r="D122" s="314" t="s">
        <v>8174</v>
      </c>
    </row>
    <row r="123" spans="1:4">
      <c r="A123" s="314" t="s">
        <v>8284</v>
      </c>
      <c r="B123" s="314">
        <v>539773</v>
      </c>
      <c r="C123" s="314" t="s">
        <v>8081</v>
      </c>
      <c r="D123" s="314" t="s">
        <v>8098</v>
      </c>
    </row>
    <row r="124" spans="1:4">
      <c r="A124" s="314" t="s">
        <v>8285</v>
      </c>
      <c r="B124" s="314">
        <v>531686</v>
      </c>
      <c r="C124" s="314" t="s">
        <v>8081</v>
      </c>
      <c r="D124" s="314" t="s">
        <v>8119</v>
      </c>
    </row>
    <row r="125" spans="1:4">
      <c r="A125" s="314" t="s">
        <v>8286</v>
      </c>
      <c r="B125" s="314">
        <v>541152</v>
      </c>
      <c r="C125" s="314" t="s">
        <v>8081</v>
      </c>
      <c r="D125" s="314" t="s">
        <v>8103</v>
      </c>
    </row>
    <row r="126" spans="1:4">
      <c r="A126" s="314" t="s">
        <v>8287</v>
      </c>
      <c r="B126" s="314">
        <v>541152</v>
      </c>
      <c r="C126" s="314" t="s">
        <v>8081</v>
      </c>
      <c r="D126" s="314" t="s">
        <v>8103</v>
      </c>
    </row>
    <row r="127" spans="1:4">
      <c r="A127" s="314" t="s">
        <v>8288</v>
      </c>
      <c r="B127" s="314">
        <v>500003</v>
      </c>
      <c r="C127" s="314" t="s">
        <v>8289</v>
      </c>
      <c r="D127" s="314" t="s">
        <v>8290</v>
      </c>
    </row>
    <row r="128" spans="1:4">
      <c r="A128" s="314" t="s">
        <v>8291</v>
      </c>
      <c r="B128" s="314">
        <v>541402</v>
      </c>
      <c r="C128" s="314" t="s">
        <v>8081</v>
      </c>
      <c r="D128" s="314" t="s">
        <v>8089</v>
      </c>
    </row>
    <row r="129" spans="1:4">
      <c r="A129" s="314" t="s">
        <v>8292</v>
      </c>
      <c r="B129" s="314">
        <v>531921</v>
      </c>
      <c r="C129" s="314" t="s">
        <v>8293</v>
      </c>
      <c r="D129" s="314" t="s">
        <v>8294</v>
      </c>
    </row>
    <row r="130" spans="1:4">
      <c r="A130" s="314" t="s">
        <v>8295</v>
      </c>
      <c r="B130" s="314">
        <v>500463</v>
      </c>
      <c r="C130" s="314" t="s">
        <v>8296</v>
      </c>
      <c r="D130" s="314" t="s">
        <v>8068</v>
      </c>
    </row>
    <row r="131" spans="1:4">
      <c r="A131" s="314" t="s">
        <v>8297</v>
      </c>
      <c r="B131" s="314">
        <v>539042</v>
      </c>
      <c r="C131" s="314" t="s">
        <v>8081</v>
      </c>
      <c r="D131" s="314" t="s">
        <v>8167</v>
      </c>
    </row>
    <row r="132" spans="1:4">
      <c r="A132" s="314" t="s">
        <v>8298</v>
      </c>
      <c r="B132" s="314">
        <v>516020</v>
      </c>
      <c r="C132" s="314" t="s">
        <v>8081</v>
      </c>
      <c r="D132" s="314" t="s">
        <v>8075</v>
      </c>
    </row>
    <row r="133" spans="1:4">
      <c r="A133" s="314" t="s">
        <v>8299</v>
      </c>
      <c r="B133" s="314">
        <v>537492</v>
      </c>
      <c r="C133" s="314" t="s">
        <v>8081</v>
      </c>
      <c r="D133" s="314" t="s">
        <v>8103</v>
      </c>
    </row>
    <row r="134" spans="1:4">
      <c r="A134" s="314" t="s">
        <v>8300</v>
      </c>
      <c r="B134" s="314">
        <v>537292</v>
      </c>
      <c r="C134" s="314" t="s">
        <v>8301</v>
      </c>
      <c r="D134" s="314" t="s">
        <v>8278</v>
      </c>
    </row>
    <row r="135" spans="1:4">
      <c r="A135" s="314" t="s">
        <v>8302</v>
      </c>
      <c r="B135" s="314">
        <v>537292</v>
      </c>
      <c r="C135" s="314" t="s">
        <v>8301</v>
      </c>
      <c r="D135" s="314" t="s">
        <v>8278</v>
      </c>
    </row>
    <row r="136" spans="1:4">
      <c r="A136" s="314" t="s">
        <v>8303</v>
      </c>
      <c r="B136" s="314" t="s">
        <v>8081</v>
      </c>
      <c r="C136" s="314" t="s">
        <v>8304</v>
      </c>
      <c r="D136" s="314" t="s">
        <v>8092</v>
      </c>
    </row>
    <row r="137" spans="1:4">
      <c r="A137" s="314" t="s">
        <v>8305</v>
      </c>
      <c r="B137" s="314" t="s">
        <v>8081</v>
      </c>
      <c r="C137" s="314" t="s">
        <v>8304</v>
      </c>
      <c r="D137" s="314" t="s">
        <v>8092</v>
      </c>
    </row>
    <row r="138" spans="1:4">
      <c r="A138" s="314" t="s">
        <v>8306</v>
      </c>
      <c r="B138" s="314">
        <v>500215</v>
      </c>
      <c r="C138" s="314" t="s">
        <v>8307</v>
      </c>
      <c r="D138" s="314" t="s">
        <v>8278</v>
      </c>
    </row>
    <row r="139" spans="1:4">
      <c r="A139" s="314" t="s">
        <v>8308</v>
      </c>
      <c r="B139" s="314" t="s">
        <v>8081</v>
      </c>
      <c r="C139" s="314" t="s">
        <v>8309</v>
      </c>
      <c r="D139" s="314" t="s">
        <v>8092</v>
      </c>
    </row>
    <row r="140" spans="1:4">
      <c r="A140" s="314" t="s">
        <v>8310</v>
      </c>
      <c r="B140" s="314" t="s">
        <v>8081</v>
      </c>
      <c r="C140" s="314" t="s">
        <v>8311</v>
      </c>
      <c r="D140" s="314" t="s">
        <v>8092</v>
      </c>
    </row>
    <row r="141" spans="1:4">
      <c r="A141" s="314" t="s">
        <v>8312</v>
      </c>
      <c r="B141" s="314">
        <v>532811</v>
      </c>
      <c r="C141" s="314" t="s">
        <v>8313</v>
      </c>
      <c r="D141" s="314" t="s">
        <v>8167</v>
      </c>
    </row>
    <row r="142" spans="1:4">
      <c r="A142" s="314" t="s">
        <v>8314</v>
      </c>
      <c r="B142" s="314">
        <v>532811</v>
      </c>
      <c r="C142" s="314" t="s">
        <v>8313</v>
      </c>
      <c r="D142" s="314" t="s">
        <v>8167</v>
      </c>
    </row>
    <row r="143" spans="1:4">
      <c r="A143" s="314" t="s">
        <v>8315</v>
      </c>
      <c r="B143" s="314">
        <v>522273</v>
      </c>
      <c r="C143" s="314" t="s">
        <v>8081</v>
      </c>
      <c r="D143" s="314" t="s">
        <v>8113</v>
      </c>
    </row>
    <row r="144" spans="1:4">
      <c r="A144" s="314" t="s">
        <v>8316</v>
      </c>
      <c r="B144" s="314">
        <v>532806</v>
      </c>
      <c r="C144" s="314" t="s">
        <v>8081</v>
      </c>
      <c r="D144" s="314" t="s">
        <v>8317</v>
      </c>
    </row>
    <row r="145" spans="1:4">
      <c r="A145" s="314" t="s">
        <v>8318</v>
      </c>
      <c r="B145" s="314">
        <v>532683</v>
      </c>
      <c r="C145" s="314" t="s">
        <v>8319</v>
      </c>
      <c r="D145" s="314" t="s">
        <v>8265</v>
      </c>
    </row>
    <row r="146" spans="1:4">
      <c r="A146" s="314" t="s">
        <v>8320</v>
      </c>
      <c r="B146" s="314">
        <v>524288</v>
      </c>
      <c r="C146" s="314" t="s">
        <v>8081</v>
      </c>
      <c r="D146" s="314" t="s">
        <v>8224</v>
      </c>
    </row>
    <row r="147" spans="1:4">
      <c r="A147" s="314" t="s">
        <v>8321</v>
      </c>
      <c r="B147" s="314" t="s">
        <v>8081</v>
      </c>
      <c r="C147" s="314" t="s">
        <v>8322</v>
      </c>
      <c r="D147" s="314" t="s">
        <v>8092</v>
      </c>
    </row>
    <row r="148" spans="1:4">
      <c r="A148" s="314" t="s">
        <v>8323</v>
      </c>
      <c r="B148" s="314" t="s">
        <v>8081</v>
      </c>
      <c r="C148" s="314" t="s">
        <v>8324</v>
      </c>
      <c r="D148" s="314" t="s">
        <v>8092</v>
      </c>
    </row>
    <row r="149" spans="1:4">
      <c r="A149" s="314" t="s">
        <v>8325</v>
      </c>
      <c r="B149" s="314">
        <v>532975</v>
      </c>
      <c r="C149" s="314" t="s">
        <v>8081</v>
      </c>
      <c r="D149" s="314" t="s">
        <v>8226</v>
      </c>
    </row>
    <row r="150" spans="1:4">
      <c r="A150" s="314" t="s">
        <v>8326</v>
      </c>
      <c r="B150" s="314">
        <v>532331</v>
      </c>
      <c r="C150" s="314" t="s">
        <v>8327</v>
      </c>
      <c r="D150" s="314" t="s">
        <v>8119</v>
      </c>
    </row>
    <row r="151" spans="1:4">
      <c r="A151" s="314" t="s">
        <v>8328</v>
      </c>
      <c r="B151" s="314">
        <v>519216</v>
      </c>
      <c r="C151" s="314" t="s">
        <v>8081</v>
      </c>
      <c r="D151" s="314" t="s">
        <v>8329</v>
      </c>
    </row>
    <row r="152" spans="1:4">
      <c r="A152" s="314" t="s">
        <v>8330</v>
      </c>
      <c r="B152" s="314">
        <v>511692</v>
      </c>
      <c r="C152" s="314" t="s">
        <v>8081</v>
      </c>
      <c r="D152" s="314" t="s">
        <v>8065</v>
      </c>
    </row>
    <row r="153" spans="1:4">
      <c r="A153" s="314" t="s">
        <v>8331</v>
      </c>
      <c r="B153" s="314">
        <v>530713</v>
      </c>
      <c r="C153" s="314" t="s">
        <v>8081</v>
      </c>
      <c r="D153" s="314" t="s">
        <v>8068</v>
      </c>
    </row>
    <row r="154" spans="1:4">
      <c r="A154" s="314" t="s">
        <v>8332</v>
      </c>
      <c r="B154" s="314">
        <v>513349</v>
      </c>
      <c r="C154" s="314" t="s">
        <v>8333</v>
      </c>
      <c r="D154" s="314" t="s">
        <v>8167</v>
      </c>
    </row>
    <row r="155" spans="1:4">
      <c r="A155" s="314" t="s">
        <v>8334</v>
      </c>
      <c r="B155" s="314">
        <v>513349</v>
      </c>
      <c r="C155" s="314" t="s">
        <v>8333</v>
      </c>
      <c r="D155" s="314" t="s">
        <v>8167</v>
      </c>
    </row>
    <row r="156" spans="1:4">
      <c r="A156" s="314" t="s">
        <v>8335</v>
      </c>
      <c r="B156" s="314" t="s">
        <v>8081</v>
      </c>
      <c r="C156" s="314" t="s">
        <v>8336</v>
      </c>
      <c r="D156" s="314" t="s">
        <v>8092</v>
      </c>
    </row>
    <row r="157" spans="1:4">
      <c r="A157" s="314" t="s">
        <v>8337</v>
      </c>
      <c r="B157" s="314">
        <v>526628</v>
      </c>
      <c r="C157" s="314" t="s">
        <v>8081</v>
      </c>
      <c r="D157" s="314" t="s">
        <v>8258</v>
      </c>
    </row>
    <row r="158" spans="1:4">
      <c r="A158" s="314" t="s">
        <v>8338</v>
      </c>
      <c r="B158" s="314">
        <v>530621</v>
      </c>
      <c r="C158" s="314" t="s">
        <v>8081</v>
      </c>
      <c r="D158" s="314" t="s">
        <v>8089</v>
      </c>
    </row>
    <row r="159" spans="1:4">
      <c r="A159" s="314" t="s">
        <v>8339</v>
      </c>
      <c r="B159" s="314" t="s">
        <v>8081</v>
      </c>
      <c r="C159" s="314" t="s">
        <v>8340</v>
      </c>
      <c r="D159" s="314" t="s">
        <v>8092</v>
      </c>
    </row>
    <row r="160" spans="1:4">
      <c r="A160" s="314" t="s">
        <v>8341</v>
      </c>
      <c r="B160" s="314">
        <v>538778</v>
      </c>
      <c r="C160" s="314" t="s">
        <v>8081</v>
      </c>
      <c r="D160" s="314" t="s">
        <v>8098</v>
      </c>
    </row>
    <row r="161" spans="1:4">
      <c r="A161" s="314" t="s">
        <v>8342</v>
      </c>
      <c r="B161" s="314" t="s">
        <v>8081</v>
      </c>
      <c r="C161" s="314" t="s">
        <v>8343</v>
      </c>
      <c r="D161" s="314" t="s">
        <v>8092</v>
      </c>
    </row>
    <row r="162" spans="1:4">
      <c r="A162" s="314" t="s">
        <v>8344</v>
      </c>
      <c r="B162" s="314">
        <v>542020</v>
      </c>
      <c r="C162" s="314" t="s">
        <v>8081</v>
      </c>
      <c r="D162" s="314" t="s">
        <v>8194</v>
      </c>
    </row>
    <row r="163" spans="1:4">
      <c r="A163" s="314" t="s">
        <v>8345</v>
      </c>
      <c r="B163" s="314">
        <v>542020</v>
      </c>
      <c r="C163" s="314" t="s">
        <v>8081</v>
      </c>
      <c r="D163" s="314" t="s">
        <v>8194</v>
      </c>
    </row>
    <row r="164" spans="1:4">
      <c r="A164" s="314" t="s">
        <v>8346</v>
      </c>
      <c r="B164" s="314">
        <v>540718</v>
      </c>
      <c r="C164" s="314" t="s">
        <v>8081</v>
      </c>
      <c r="D164" s="314" t="s">
        <v>8096</v>
      </c>
    </row>
    <row r="165" spans="1:4">
      <c r="A165" s="314" t="s">
        <v>8347</v>
      </c>
      <c r="B165" s="314">
        <v>539017</v>
      </c>
      <c r="C165" s="314" t="s">
        <v>8081</v>
      </c>
      <c r="D165" s="314" t="s">
        <v>8139</v>
      </c>
    </row>
    <row r="166" spans="1:4">
      <c r="A166" s="314" t="s">
        <v>8348</v>
      </c>
      <c r="B166" s="314">
        <v>532351</v>
      </c>
      <c r="C166" s="314" t="s">
        <v>8349</v>
      </c>
      <c r="D166" s="314" t="s">
        <v>8350</v>
      </c>
    </row>
    <row r="167" spans="1:4">
      <c r="A167" s="314" t="s">
        <v>8351</v>
      </c>
      <c r="B167" s="314">
        <v>541303</v>
      </c>
      <c r="C167" s="314" t="s">
        <v>8081</v>
      </c>
      <c r="D167" s="314" t="s">
        <v>8096</v>
      </c>
    </row>
    <row r="168" spans="1:4">
      <c r="A168" s="314" t="s">
        <v>8352</v>
      </c>
      <c r="B168" s="314">
        <v>524598</v>
      </c>
      <c r="C168" s="314" t="s">
        <v>8353</v>
      </c>
      <c r="D168" s="314" t="s">
        <v>8240</v>
      </c>
    </row>
    <row r="169" spans="1:4">
      <c r="A169" s="314" t="s">
        <v>8354</v>
      </c>
      <c r="B169" s="314">
        <v>524598</v>
      </c>
      <c r="C169" s="314" t="s">
        <v>8353</v>
      </c>
      <c r="D169" s="314" t="s">
        <v>8240</v>
      </c>
    </row>
    <row r="170" spans="1:4">
      <c r="A170" s="314" t="s">
        <v>8355</v>
      </c>
      <c r="B170" s="314">
        <v>500710</v>
      </c>
      <c r="C170" s="314" t="s">
        <v>8356</v>
      </c>
      <c r="D170" s="314" t="s">
        <v>8357</v>
      </c>
    </row>
    <row r="171" spans="1:4">
      <c r="A171" s="314" t="s">
        <v>8358</v>
      </c>
      <c r="B171" s="314">
        <v>500710</v>
      </c>
      <c r="C171" s="314" t="s">
        <v>8359</v>
      </c>
      <c r="D171" s="314" t="s">
        <v>8357</v>
      </c>
    </row>
    <row r="172" spans="1:4">
      <c r="A172" s="314" t="s">
        <v>8360</v>
      </c>
      <c r="B172" s="314">
        <v>535916</v>
      </c>
      <c r="C172" s="314" t="s">
        <v>8081</v>
      </c>
      <c r="D172" s="314" t="s">
        <v>8065</v>
      </c>
    </row>
    <row r="173" spans="1:4">
      <c r="A173" s="314" t="s">
        <v>8361</v>
      </c>
      <c r="B173" s="314">
        <v>539115</v>
      </c>
      <c r="C173" s="314" t="s">
        <v>8081</v>
      </c>
      <c r="D173" s="314" t="s">
        <v>8084</v>
      </c>
    </row>
    <row r="174" spans="1:4">
      <c r="A174" s="314" t="s">
        <v>8362</v>
      </c>
      <c r="B174" s="314">
        <v>531082</v>
      </c>
      <c r="C174" s="314" t="s">
        <v>8363</v>
      </c>
      <c r="D174" s="314" t="s">
        <v>8065</v>
      </c>
    </row>
    <row r="175" spans="1:4">
      <c r="A175" s="314" t="s">
        <v>8364</v>
      </c>
      <c r="B175" s="314">
        <v>524075</v>
      </c>
      <c r="C175" s="314" t="s">
        <v>8365</v>
      </c>
      <c r="D175" s="314" t="s">
        <v>8119</v>
      </c>
    </row>
    <row r="176" spans="1:4">
      <c r="A176" s="314" t="s">
        <v>8366</v>
      </c>
      <c r="B176" s="314">
        <v>531409</v>
      </c>
      <c r="C176" s="314" t="s">
        <v>8081</v>
      </c>
      <c r="D176" s="314" t="s">
        <v>8129</v>
      </c>
    </row>
    <row r="177" spans="1:4">
      <c r="A177" s="314" t="s">
        <v>8367</v>
      </c>
      <c r="B177" s="314">
        <v>526707</v>
      </c>
      <c r="C177" s="314" t="s">
        <v>8368</v>
      </c>
      <c r="D177" s="314" t="s">
        <v>8103</v>
      </c>
    </row>
    <row r="178" spans="1:4">
      <c r="A178" s="314" t="s">
        <v>8369</v>
      </c>
      <c r="B178" s="314">
        <v>532114</v>
      </c>
      <c r="C178" s="314" t="s">
        <v>8081</v>
      </c>
      <c r="D178" s="314" t="s">
        <v>8167</v>
      </c>
    </row>
    <row r="179" spans="1:4">
      <c r="A179" s="314" t="s">
        <v>8370</v>
      </c>
      <c r="B179" s="314">
        <v>506235</v>
      </c>
      <c r="C179" s="314" t="s">
        <v>8371</v>
      </c>
      <c r="D179" s="314" t="s">
        <v>8119</v>
      </c>
    </row>
    <row r="180" spans="1:4">
      <c r="A180" s="314" t="s">
        <v>8372</v>
      </c>
      <c r="B180" s="314">
        <v>533573</v>
      </c>
      <c r="C180" s="314" t="s">
        <v>8373</v>
      </c>
      <c r="D180" s="314" t="s">
        <v>8119</v>
      </c>
    </row>
    <row r="181" spans="1:4">
      <c r="A181" s="314" t="s">
        <v>8374</v>
      </c>
      <c r="B181" s="314">
        <v>511463</v>
      </c>
      <c r="C181" s="314" t="s">
        <v>8081</v>
      </c>
      <c r="D181" s="314" t="s">
        <v>497</v>
      </c>
    </row>
    <row r="182" spans="1:4">
      <c r="A182" s="314" t="s">
        <v>8375</v>
      </c>
      <c r="B182" s="314">
        <v>530973</v>
      </c>
      <c r="C182" s="314" t="s">
        <v>8081</v>
      </c>
      <c r="D182" s="314" t="s">
        <v>8200</v>
      </c>
    </row>
    <row r="183" spans="1:4">
      <c r="A183" s="314" t="s">
        <v>8376</v>
      </c>
      <c r="B183" s="314">
        <v>530973</v>
      </c>
      <c r="C183" s="314" t="s">
        <v>8081</v>
      </c>
      <c r="D183" s="314" t="s">
        <v>8200</v>
      </c>
    </row>
    <row r="184" spans="1:4">
      <c r="A184" s="314" t="s">
        <v>8377</v>
      </c>
      <c r="B184" s="314">
        <v>517546</v>
      </c>
      <c r="C184" s="314" t="s">
        <v>8081</v>
      </c>
      <c r="D184" s="314" t="s">
        <v>8378</v>
      </c>
    </row>
    <row r="185" spans="1:4">
      <c r="A185" s="314" t="s">
        <v>8379</v>
      </c>
      <c r="B185" s="314">
        <v>531156</v>
      </c>
      <c r="C185" s="314" t="s">
        <v>8081</v>
      </c>
      <c r="D185" s="314" t="s">
        <v>8098</v>
      </c>
    </row>
    <row r="186" spans="1:4">
      <c r="A186" s="314" t="s">
        <v>8380</v>
      </c>
      <c r="B186" s="314">
        <v>531156</v>
      </c>
      <c r="C186" s="314" t="s">
        <v>8081</v>
      </c>
      <c r="D186" s="314" t="s">
        <v>8098</v>
      </c>
    </row>
    <row r="187" spans="1:4">
      <c r="A187" s="314" t="s">
        <v>8381</v>
      </c>
      <c r="B187" s="314">
        <v>505216</v>
      </c>
      <c r="C187" s="314" t="s">
        <v>8081</v>
      </c>
      <c r="D187" s="314" t="s">
        <v>8098</v>
      </c>
    </row>
    <row r="188" spans="1:4">
      <c r="A188" s="314" t="s">
        <v>8382</v>
      </c>
      <c r="B188" s="314">
        <v>505216</v>
      </c>
      <c r="C188" s="314" t="s">
        <v>8081</v>
      </c>
      <c r="D188" s="314" t="s">
        <v>8098</v>
      </c>
    </row>
    <row r="189" spans="1:4">
      <c r="A189" s="314" t="s">
        <v>8383</v>
      </c>
      <c r="B189" s="314">
        <v>531147</v>
      </c>
      <c r="C189" s="314" t="s">
        <v>8384</v>
      </c>
      <c r="D189" s="314" t="s">
        <v>8385</v>
      </c>
    </row>
    <row r="190" spans="1:4">
      <c r="A190" s="314" t="s">
        <v>8386</v>
      </c>
      <c r="B190" s="314">
        <v>530889</v>
      </c>
      <c r="C190" s="314" t="s">
        <v>8081</v>
      </c>
      <c r="D190" s="314" t="s">
        <v>8096</v>
      </c>
    </row>
    <row r="191" spans="1:4">
      <c r="A191" s="314" t="s">
        <v>8387</v>
      </c>
      <c r="B191" s="314">
        <v>531581</v>
      </c>
      <c r="C191" s="314" t="s">
        <v>8081</v>
      </c>
      <c r="D191" s="314" t="s">
        <v>8194</v>
      </c>
    </row>
    <row r="192" spans="1:4">
      <c r="A192" s="314" t="s">
        <v>8388</v>
      </c>
      <c r="B192" s="314">
        <v>530889</v>
      </c>
      <c r="C192" s="314" t="s">
        <v>8081</v>
      </c>
      <c r="D192" s="314" t="s">
        <v>8096</v>
      </c>
    </row>
    <row r="193" spans="1:4">
      <c r="A193" s="314" t="s">
        <v>8389</v>
      </c>
      <c r="B193" s="314">
        <v>532166</v>
      </c>
      <c r="C193" s="314" t="s">
        <v>8081</v>
      </c>
      <c r="D193" s="314" t="s">
        <v>8098</v>
      </c>
    </row>
    <row r="194" spans="1:4">
      <c r="A194" s="314" t="s">
        <v>8390</v>
      </c>
      <c r="B194" s="314">
        <v>533029</v>
      </c>
      <c r="C194" s="314" t="s">
        <v>8391</v>
      </c>
      <c r="D194" s="314" t="s">
        <v>8240</v>
      </c>
    </row>
    <row r="195" spans="1:4">
      <c r="A195" s="314" t="s">
        <v>8392</v>
      </c>
      <c r="B195" s="314">
        <v>539523</v>
      </c>
      <c r="C195" s="314" t="s">
        <v>8393</v>
      </c>
      <c r="D195" s="314" t="s">
        <v>8119</v>
      </c>
    </row>
    <row r="196" spans="1:4">
      <c r="A196" s="314" t="s">
        <v>8394</v>
      </c>
      <c r="B196" s="314">
        <v>506767</v>
      </c>
      <c r="C196" s="314" t="s">
        <v>8395</v>
      </c>
      <c r="D196" s="314" t="s">
        <v>8240</v>
      </c>
    </row>
    <row r="197" spans="1:4">
      <c r="A197" s="314" t="s">
        <v>8396</v>
      </c>
      <c r="B197" s="314">
        <v>532480</v>
      </c>
      <c r="C197" s="314" t="s">
        <v>8397</v>
      </c>
      <c r="D197" s="314" t="s">
        <v>8398</v>
      </c>
    </row>
    <row r="198" spans="1:4">
      <c r="A198" s="314" t="s">
        <v>8399</v>
      </c>
      <c r="B198" s="314">
        <v>532749</v>
      </c>
      <c r="C198" s="314" t="s">
        <v>8400</v>
      </c>
      <c r="D198" s="314" t="s">
        <v>8401</v>
      </c>
    </row>
    <row r="199" spans="1:4">
      <c r="A199" s="314" t="s">
        <v>8402</v>
      </c>
      <c r="B199" s="314">
        <v>534064</v>
      </c>
      <c r="C199" s="314" t="s">
        <v>8081</v>
      </c>
      <c r="D199" s="314" t="s">
        <v>8403</v>
      </c>
    </row>
    <row r="200" spans="1:4">
      <c r="A200" s="314" t="s">
        <v>8404</v>
      </c>
      <c r="B200" s="314">
        <v>532919</v>
      </c>
      <c r="C200" s="314" t="s">
        <v>8081</v>
      </c>
      <c r="D200" s="314" t="s">
        <v>8405</v>
      </c>
    </row>
    <row r="201" spans="1:4">
      <c r="A201" s="314" t="s">
        <v>8406</v>
      </c>
      <c r="B201" s="314">
        <v>532875</v>
      </c>
      <c r="C201" s="314" t="s">
        <v>8407</v>
      </c>
      <c r="D201" s="314" t="s">
        <v>8068</v>
      </c>
    </row>
    <row r="202" spans="1:4">
      <c r="A202" s="314" t="s">
        <v>8408</v>
      </c>
      <c r="B202" s="314">
        <v>532633</v>
      </c>
      <c r="C202" s="314" t="s">
        <v>8409</v>
      </c>
      <c r="D202" s="314" t="s">
        <v>8410</v>
      </c>
    </row>
    <row r="203" spans="1:4">
      <c r="A203" s="314" t="s">
        <v>8411</v>
      </c>
      <c r="B203" s="314">
        <v>531400</v>
      </c>
      <c r="C203" s="314" t="s">
        <v>8412</v>
      </c>
      <c r="D203" s="314" t="s">
        <v>8065</v>
      </c>
    </row>
    <row r="204" spans="1:4">
      <c r="A204" s="314" t="s">
        <v>8413</v>
      </c>
      <c r="B204" s="314">
        <v>506120</v>
      </c>
      <c r="C204" s="314" t="s">
        <v>8081</v>
      </c>
      <c r="D204" s="314" t="s">
        <v>8103</v>
      </c>
    </row>
    <row r="205" spans="1:4">
      <c r="A205" s="314" t="s">
        <v>8414</v>
      </c>
      <c r="B205" s="314">
        <v>521070</v>
      </c>
      <c r="C205" s="314" t="s">
        <v>8415</v>
      </c>
      <c r="D205" s="314" t="s">
        <v>8096</v>
      </c>
    </row>
    <row r="206" spans="1:4">
      <c r="A206" s="314" t="s">
        <v>8416</v>
      </c>
      <c r="B206" s="314">
        <v>532878</v>
      </c>
      <c r="C206" s="314" t="s">
        <v>8417</v>
      </c>
      <c r="D206" s="314" t="s">
        <v>8418</v>
      </c>
    </row>
    <row r="207" spans="1:4">
      <c r="A207" s="314" t="s">
        <v>8419</v>
      </c>
      <c r="B207" s="314">
        <v>526397</v>
      </c>
      <c r="C207" s="314" t="s">
        <v>8420</v>
      </c>
      <c r="D207" s="314" t="s">
        <v>8421</v>
      </c>
    </row>
    <row r="208" spans="1:4">
      <c r="A208" s="314" t="s">
        <v>8422</v>
      </c>
      <c r="B208" s="314">
        <v>526397</v>
      </c>
      <c r="C208" s="314" t="s">
        <v>8420</v>
      </c>
      <c r="D208" s="314" t="s">
        <v>8421</v>
      </c>
    </row>
    <row r="209" spans="1:4">
      <c r="A209" s="314" t="s">
        <v>8423</v>
      </c>
      <c r="B209" s="314">
        <v>526519</v>
      </c>
      <c r="C209" s="314" t="s">
        <v>8081</v>
      </c>
      <c r="D209" s="314" t="s">
        <v>8167</v>
      </c>
    </row>
    <row r="210" spans="1:4">
      <c r="A210" s="314" t="s">
        <v>8424</v>
      </c>
      <c r="B210" s="314">
        <v>530715</v>
      </c>
      <c r="C210" s="314" t="s">
        <v>8425</v>
      </c>
      <c r="D210" s="314" t="s">
        <v>8096</v>
      </c>
    </row>
    <row r="211" spans="1:4">
      <c r="A211" s="314" t="s">
        <v>8426</v>
      </c>
      <c r="B211" s="314">
        <v>538423</v>
      </c>
      <c r="C211" s="314" t="s">
        <v>8427</v>
      </c>
      <c r="D211" s="314" t="s">
        <v>8065</v>
      </c>
    </row>
    <row r="212" spans="1:4">
      <c r="A212" s="314" t="s">
        <v>8428</v>
      </c>
      <c r="B212" s="314">
        <v>539277</v>
      </c>
      <c r="C212" s="314" t="s">
        <v>8081</v>
      </c>
      <c r="D212" s="314" t="s">
        <v>8115</v>
      </c>
    </row>
    <row r="213" spans="1:4">
      <c r="A213" s="314" t="s">
        <v>8429</v>
      </c>
      <c r="B213" s="314">
        <v>539277</v>
      </c>
      <c r="C213" s="314" t="s">
        <v>8081</v>
      </c>
      <c r="D213" s="314" t="s">
        <v>8115</v>
      </c>
    </row>
    <row r="214" spans="1:4">
      <c r="A214" s="314" t="s">
        <v>8430</v>
      </c>
      <c r="B214" s="314">
        <v>524634</v>
      </c>
      <c r="C214" s="314" t="s">
        <v>8081</v>
      </c>
      <c r="D214" s="314" t="s">
        <v>8129</v>
      </c>
    </row>
    <row r="215" spans="1:4">
      <c r="A215" s="314" t="s">
        <v>8431</v>
      </c>
      <c r="B215" s="314">
        <v>506597</v>
      </c>
      <c r="C215" s="314" t="s">
        <v>8081</v>
      </c>
      <c r="D215" s="314" t="s">
        <v>8240</v>
      </c>
    </row>
    <row r="216" spans="1:4">
      <c r="A216" s="314" t="s">
        <v>8432</v>
      </c>
      <c r="B216" s="314">
        <v>512008</v>
      </c>
      <c r="C216" s="314" t="s">
        <v>8081</v>
      </c>
      <c r="D216" s="314" t="s">
        <v>8103</v>
      </c>
    </row>
    <row r="217" spans="1:4">
      <c r="A217" s="314" t="s">
        <v>8433</v>
      </c>
      <c r="B217" s="314">
        <v>500008</v>
      </c>
      <c r="C217" s="314" t="s">
        <v>8434</v>
      </c>
      <c r="D217" s="314" t="s">
        <v>8435</v>
      </c>
    </row>
    <row r="218" spans="1:4">
      <c r="A218" s="314" t="s">
        <v>8436</v>
      </c>
      <c r="B218" s="314">
        <v>521097</v>
      </c>
      <c r="C218" s="314" t="s">
        <v>8081</v>
      </c>
      <c r="D218" s="314" t="s">
        <v>8096</v>
      </c>
    </row>
    <row r="219" spans="1:4">
      <c r="A219" s="314" t="s">
        <v>8437</v>
      </c>
      <c r="B219" s="314">
        <v>538465</v>
      </c>
      <c r="C219" s="314" t="s">
        <v>8081</v>
      </c>
      <c r="D219" s="314" t="s">
        <v>8098</v>
      </c>
    </row>
    <row r="220" spans="1:4">
      <c r="A220" s="314" t="s">
        <v>8438</v>
      </c>
      <c r="B220" s="314">
        <v>531112</v>
      </c>
      <c r="C220" s="314" t="s">
        <v>8081</v>
      </c>
      <c r="D220" s="314" t="s">
        <v>8089</v>
      </c>
    </row>
    <row r="221" spans="1:4">
      <c r="A221" s="314" t="s">
        <v>8439</v>
      </c>
      <c r="B221" s="314">
        <v>539196</v>
      </c>
      <c r="C221" s="314" t="s">
        <v>8081</v>
      </c>
      <c r="D221" s="314" t="s">
        <v>8378</v>
      </c>
    </row>
    <row r="222" spans="1:4">
      <c r="A222" s="314" t="s">
        <v>8440</v>
      </c>
      <c r="B222" s="314">
        <v>500009</v>
      </c>
      <c r="C222" s="314" t="s">
        <v>8081</v>
      </c>
      <c r="D222" s="314" t="s">
        <v>8119</v>
      </c>
    </row>
    <row r="223" spans="1:4">
      <c r="A223" s="314" t="s">
        <v>8441</v>
      </c>
      <c r="B223" s="314" t="s">
        <v>8081</v>
      </c>
      <c r="C223" s="314" t="s">
        <v>8442</v>
      </c>
      <c r="D223" s="314" t="s">
        <v>8092</v>
      </c>
    </row>
    <row r="224" spans="1:4">
      <c r="A224" s="314" t="s">
        <v>8443</v>
      </c>
      <c r="B224" s="314">
        <v>519471</v>
      </c>
      <c r="C224" s="314" t="s">
        <v>8081</v>
      </c>
      <c r="D224" s="314" t="s">
        <v>8329</v>
      </c>
    </row>
    <row r="225" spans="1:4">
      <c r="A225" s="314" t="s">
        <v>8444</v>
      </c>
      <c r="B225" s="314">
        <v>542524</v>
      </c>
      <c r="C225" s="314" t="s">
        <v>8445</v>
      </c>
      <c r="D225" s="314" t="s">
        <v>8446</v>
      </c>
    </row>
    <row r="226" spans="1:4">
      <c r="A226" s="314" t="s">
        <v>8447</v>
      </c>
      <c r="B226" s="314">
        <v>540902</v>
      </c>
      <c r="C226" s="314" t="s">
        <v>8448</v>
      </c>
      <c r="D226" s="314" t="s">
        <v>8449</v>
      </c>
    </row>
    <row r="227" spans="1:4">
      <c r="A227" s="314" t="s">
        <v>8450</v>
      </c>
      <c r="B227" s="314">
        <v>540902</v>
      </c>
      <c r="C227" s="314" t="s">
        <v>8448</v>
      </c>
      <c r="D227" s="314" t="s">
        <v>8449</v>
      </c>
    </row>
    <row r="228" spans="1:4">
      <c r="A228" s="314" t="s">
        <v>8451</v>
      </c>
      <c r="B228" s="314">
        <v>531978</v>
      </c>
      <c r="C228" s="314" t="s">
        <v>8452</v>
      </c>
      <c r="D228" s="314" t="s">
        <v>8096</v>
      </c>
    </row>
    <row r="229" spans="1:4">
      <c r="A229" s="314" t="s">
        <v>8453</v>
      </c>
      <c r="B229" s="314">
        <v>539223</v>
      </c>
      <c r="C229" s="314" t="s">
        <v>8081</v>
      </c>
      <c r="D229" s="314" t="s">
        <v>8075</v>
      </c>
    </row>
    <row r="230" spans="1:4">
      <c r="A230" s="314" t="s">
        <v>8454</v>
      </c>
      <c r="B230" s="314">
        <v>500425</v>
      </c>
      <c r="C230" s="314" t="s">
        <v>8455</v>
      </c>
      <c r="D230" s="314" t="s">
        <v>8094</v>
      </c>
    </row>
    <row r="231" spans="1:4">
      <c r="A231" s="314" t="s">
        <v>8456</v>
      </c>
      <c r="B231" s="314">
        <v>530133</v>
      </c>
      <c r="C231" s="314" t="s">
        <v>8081</v>
      </c>
      <c r="D231" s="314" t="s">
        <v>8457</v>
      </c>
    </row>
    <row r="232" spans="1:4">
      <c r="A232" s="314" t="s">
        <v>8458</v>
      </c>
      <c r="B232" s="314">
        <v>530133</v>
      </c>
      <c r="C232" s="314" t="s">
        <v>8081</v>
      </c>
      <c r="D232" s="314" t="s">
        <v>8457</v>
      </c>
    </row>
    <row r="233" spans="1:4">
      <c r="A233" s="314" t="s">
        <v>8459</v>
      </c>
      <c r="B233" s="314">
        <v>532828</v>
      </c>
      <c r="C233" s="314" t="s">
        <v>8460</v>
      </c>
      <c r="D233" s="314" t="s">
        <v>8265</v>
      </c>
    </row>
    <row r="234" spans="1:4">
      <c r="A234" s="314" t="s">
        <v>8461</v>
      </c>
      <c r="B234" s="314">
        <v>513117</v>
      </c>
      <c r="C234" s="314" t="s">
        <v>8081</v>
      </c>
      <c r="D234" s="314" t="s">
        <v>8435</v>
      </c>
    </row>
    <row r="235" spans="1:4">
      <c r="A235" s="314" t="s">
        <v>8462</v>
      </c>
      <c r="B235" s="314">
        <v>541771</v>
      </c>
      <c r="C235" s="314" t="s">
        <v>8081</v>
      </c>
      <c r="D235" s="314" t="s">
        <v>8194</v>
      </c>
    </row>
    <row r="236" spans="1:4">
      <c r="A236" s="314" t="s">
        <v>8463</v>
      </c>
      <c r="B236" s="314">
        <v>506248</v>
      </c>
      <c r="C236" s="314" t="s">
        <v>8081</v>
      </c>
      <c r="D236" s="314" t="s">
        <v>8129</v>
      </c>
    </row>
    <row r="237" spans="1:4">
      <c r="A237" s="314" t="s">
        <v>8464</v>
      </c>
      <c r="B237" s="314">
        <v>531300</v>
      </c>
      <c r="C237" s="314" t="s">
        <v>8081</v>
      </c>
      <c r="D237" s="314" t="s">
        <v>8096</v>
      </c>
    </row>
    <row r="238" spans="1:4">
      <c r="A238" s="314" t="s">
        <v>8465</v>
      </c>
      <c r="B238" s="314">
        <v>531557</v>
      </c>
      <c r="C238" s="314" t="s">
        <v>8081</v>
      </c>
      <c r="D238" s="314" t="s">
        <v>8098</v>
      </c>
    </row>
    <row r="239" spans="1:4">
      <c r="A239" s="314" t="s">
        <v>8466</v>
      </c>
      <c r="B239" s="314">
        <v>500343</v>
      </c>
      <c r="C239" s="314" t="s">
        <v>8467</v>
      </c>
      <c r="D239" s="314" t="s">
        <v>8167</v>
      </c>
    </row>
    <row r="240" spans="1:4">
      <c r="A240" s="314" t="s">
        <v>8468</v>
      </c>
      <c r="B240" s="314">
        <v>531681</v>
      </c>
      <c r="C240" s="314" t="s">
        <v>8081</v>
      </c>
      <c r="D240" s="314" t="s">
        <v>8200</v>
      </c>
    </row>
    <row r="241" spans="1:4">
      <c r="A241" s="314" t="s">
        <v>8469</v>
      </c>
      <c r="B241" s="314">
        <v>536737</v>
      </c>
      <c r="C241" s="314" t="s">
        <v>8081</v>
      </c>
      <c r="D241" s="314" t="s">
        <v>8098</v>
      </c>
    </row>
    <row r="242" spans="1:4">
      <c r="A242" s="314" t="s">
        <v>8470</v>
      </c>
      <c r="B242" s="314">
        <v>539265</v>
      </c>
      <c r="C242" s="314" t="s">
        <v>8081</v>
      </c>
      <c r="D242" s="314" t="s">
        <v>8098</v>
      </c>
    </row>
    <row r="243" spans="1:4">
      <c r="A243" s="314" t="s">
        <v>8471</v>
      </c>
      <c r="B243" s="314">
        <v>526241</v>
      </c>
      <c r="C243" s="314" t="s">
        <v>8081</v>
      </c>
      <c r="D243" s="314" t="s">
        <v>8103</v>
      </c>
    </row>
    <row r="244" spans="1:4">
      <c r="A244" s="314" t="s">
        <v>8472</v>
      </c>
      <c r="B244" s="314">
        <v>531991</v>
      </c>
      <c r="C244" s="314" t="s">
        <v>8081</v>
      </c>
      <c r="D244" s="314" t="s">
        <v>8096</v>
      </c>
    </row>
    <row r="245" spans="1:4">
      <c r="A245" s="314" t="s">
        <v>8473</v>
      </c>
      <c r="B245" s="314">
        <v>507525</v>
      </c>
      <c r="C245" s="314" t="s">
        <v>8081</v>
      </c>
      <c r="D245" s="314" t="s">
        <v>8141</v>
      </c>
    </row>
    <row r="246" spans="1:4">
      <c r="A246" s="314" t="s">
        <v>8474</v>
      </c>
      <c r="B246" s="314">
        <v>590006</v>
      </c>
      <c r="C246" s="314" t="s">
        <v>8475</v>
      </c>
      <c r="D246" s="314" t="s">
        <v>8119</v>
      </c>
    </row>
    <row r="247" spans="1:4">
      <c r="A247" s="314" t="s">
        <v>8476</v>
      </c>
      <c r="B247" s="314">
        <v>538861</v>
      </c>
      <c r="C247" s="314" t="s">
        <v>8081</v>
      </c>
      <c r="D247" s="314" t="s">
        <v>8103</v>
      </c>
    </row>
    <row r="248" spans="1:4">
      <c r="A248" s="314" t="s">
        <v>8477</v>
      </c>
      <c r="B248" s="314">
        <v>501630</v>
      </c>
      <c r="C248" s="314" t="s">
        <v>8081</v>
      </c>
      <c r="D248" s="314" t="s">
        <v>8478</v>
      </c>
    </row>
    <row r="249" spans="1:4">
      <c r="A249" s="314" t="s">
        <v>8479</v>
      </c>
      <c r="B249" s="314">
        <v>515055</v>
      </c>
      <c r="C249" s="314" t="s">
        <v>8480</v>
      </c>
      <c r="D249" s="314" t="s">
        <v>8167</v>
      </c>
    </row>
    <row r="250" spans="1:4">
      <c r="A250" s="314" t="s">
        <v>8481</v>
      </c>
      <c r="B250" s="314">
        <v>532418</v>
      </c>
      <c r="C250" s="314" t="s">
        <v>8482</v>
      </c>
      <c r="D250" s="314" t="s">
        <v>8398</v>
      </c>
    </row>
    <row r="251" spans="1:4">
      <c r="A251" s="314" t="s">
        <v>8483</v>
      </c>
      <c r="B251" s="314">
        <v>532141</v>
      </c>
      <c r="C251" s="314" t="s">
        <v>8484</v>
      </c>
      <c r="D251" s="314" t="s">
        <v>8094</v>
      </c>
    </row>
    <row r="252" spans="1:4">
      <c r="A252" s="314" t="s">
        <v>8485</v>
      </c>
      <c r="B252" s="314">
        <v>500012</v>
      </c>
      <c r="C252" s="314" t="s">
        <v>8081</v>
      </c>
      <c r="D252" s="314" t="s">
        <v>8129</v>
      </c>
    </row>
    <row r="253" spans="1:4">
      <c r="A253" s="314" t="s">
        <v>8486</v>
      </c>
      <c r="B253" s="314">
        <v>526173</v>
      </c>
      <c r="C253" s="314" t="s">
        <v>8081</v>
      </c>
      <c r="D253" s="314" t="s">
        <v>8487</v>
      </c>
    </row>
    <row r="254" spans="1:4">
      <c r="A254" s="314" t="s">
        <v>8488</v>
      </c>
      <c r="B254" s="314">
        <v>531252</v>
      </c>
      <c r="C254" s="314" t="s">
        <v>8081</v>
      </c>
      <c r="D254" s="314" t="s">
        <v>8098</v>
      </c>
    </row>
    <row r="255" spans="1:4">
      <c r="A255" s="314" t="s">
        <v>8489</v>
      </c>
      <c r="B255" s="314">
        <v>530721</v>
      </c>
      <c r="C255" s="314" t="s">
        <v>8490</v>
      </c>
      <c r="D255" s="314" t="s">
        <v>8435</v>
      </c>
    </row>
    <row r="256" spans="1:4">
      <c r="A256" s="314" t="s">
        <v>8491</v>
      </c>
      <c r="B256" s="314">
        <v>540694</v>
      </c>
      <c r="C256" s="314" t="s">
        <v>8081</v>
      </c>
      <c r="D256" s="314" t="s">
        <v>8269</v>
      </c>
    </row>
    <row r="257" spans="1:4">
      <c r="A257" s="314" t="s">
        <v>8492</v>
      </c>
      <c r="B257" s="314">
        <v>540694</v>
      </c>
      <c r="C257" s="314" t="s">
        <v>8081</v>
      </c>
      <c r="D257" s="314" t="s">
        <v>8269</v>
      </c>
    </row>
    <row r="258" spans="1:4">
      <c r="A258" s="314" t="s">
        <v>8493</v>
      </c>
      <c r="B258" s="314">
        <v>541006</v>
      </c>
      <c r="C258" s="314" t="s">
        <v>8081</v>
      </c>
      <c r="D258" s="314" t="s">
        <v>8096</v>
      </c>
    </row>
    <row r="259" spans="1:4">
      <c r="A259" s="314" t="s">
        <v>8494</v>
      </c>
      <c r="B259" s="314" t="s">
        <v>8081</v>
      </c>
      <c r="C259" s="314" t="s">
        <v>8495</v>
      </c>
      <c r="D259" s="314" t="s">
        <v>8092</v>
      </c>
    </row>
    <row r="260" spans="1:4">
      <c r="A260" s="314" t="s">
        <v>8496</v>
      </c>
      <c r="B260" s="314">
        <v>519383</v>
      </c>
      <c r="C260" s="314" t="s">
        <v>8497</v>
      </c>
      <c r="D260" s="314" t="s">
        <v>8278</v>
      </c>
    </row>
    <row r="261" spans="1:4">
      <c r="A261" s="314" t="s">
        <v>8498</v>
      </c>
      <c r="B261" s="314">
        <v>537785</v>
      </c>
      <c r="C261" s="314" t="s">
        <v>8081</v>
      </c>
      <c r="D261" s="314" t="s">
        <v>8115</v>
      </c>
    </row>
    <row r="262" spans="1:4">
      <c r="A262" s="314" t="s">
        <v>8499</v>
      </c>
      <c r="B262" s="314">
        <v>531878</v>
      </c>
      <c r="C262" s="314" t="s">
        <v>8081</v>
      </c>
      <c r="D262" s="314" t="s">
        <v>8098</v>
      </c>
    </row>
    <row r="263" spans="1:4">
      <c r="A263" s="314" t="s">
        <v>8500</v>
      </c>
      <c r="B263" s="314">
        <v>511153</v>
      </c>
      <c r="C263" s="314" t="s">
        <v>8081</v>
      </c>
      <c r="D263" s="314" t="s">
        <v>8501</v>
      </c>
    </row>
    <row r="264" spans="1:4">
      <c r="A264" s="314" t="s">
        <v>8502</v>
      </c>
      <c r="B264" s="314">
        <v>518091</v>
      </c>
      <c r="C264" s="314" t="s">
        <v>8503</v>
      </c>
      <c r="D264" s="314" t="s">
        <v>8094</v>
      </c>
    </row>
    <row r="265" spans="1:4">
      <c r="A265" s="314" t="s">
        <v>8504</v>
      </c>
      <c r="B265" s="314">
        <v>531223</v>
      </c>
      <c r="C265" s="314" t="s">
        <v>8081</v>
      </c>
      <c r="D265" s="314" t="s">
        <v>8096</v>
      </c>
    </row>
    <row r="266" spans="1:4">
      <c r="A266" s="314" t="s">
        <v>8505</v>
      </c>
      <c r="B266" s="314">
        <v>531673</v>
      </c>
      <c r="C266" s="314" t="s">
        <v>8081</v>
      </c>
      <c r="D266" s="314" t="s">
        <v>8506</v>
      </c>
    </row>
    <row r="267" spans="1:4">
      <c r="A267" s="314" t="s">
        <v>8507</v>
      </c>
      <c r="B267" s="314">
        <v>531673</v>
      </c>
      <c r="C267" s="314" t="s">
        <v>8081</v>
      </c>
      <c r="D267" s="314" t="s">
        <v>8506</v>
      </c>
    </row>
    <row r="268" spans="1:4">
      <c r="A268" s="314" t="s">
        <v>8508</v>
      </c>
      <c r="B268" s="314">
        <v>532870</v>
      </c>
      <c r="C268" s="314" t="s">
        <v>8509</v>
      </c>
      <c r="D268" s="314" t="s">
        <v>8113</v>
      </c>
    </row>
    <row r="269" spans="1:4">
      <c r="A269" s="314" t="s">
        <v>8510</v>
      </c>
      <c r="B269" s="314">
        <v>531519</v>
      </c>
      <c r="C269" s="314" t="s">
        <v>8081</v>
      </c>
      <c r="D269" s="314" t="s">
        <v>8065</v>
      </c>
    </row>
    <row r="270" spans="1:4">
      <c r="A270" s="314" t="s">
        <v>8511</v>
      </c>
      <c r="B270" s="314">
        <v>542437</v>
      </c>
      <c r="C270" s="314" t="s">
        <v>8512</v>
      </c>
      <c r="D270" s="314" t="s">
        <v>8115</v>
      </c>
    </row>
    <row r="271" spans="1:4">
      <c r="A271" s="314" t="s">
        <v>8513</v>
      </c>
      <c r="B271" s="314">
        <v>530799</v>
      </c>
      <c r="C271" s="314" t="s">
        <v>8081</v>
      </c>
      <c r="D271" s="314" t="s">
        <v>8098</v>
      </c>
    </row>
    <row r="272" spans="1:4">
      <c r="A272" s="314" t="s">
        <v>8514</v>
      </c>
      <c r="B272" s="314">
        <v>531406</v>
      </c>
      <c r="C272" s="314" t="s">
        <v>8081</v>
      </c>
      <c r="D272" s="314" t="s">
        <v>8515</v>
      </c>
    </row>
    <row r="273" spans="1:4">
      <c r="A273" s="314" t="s">
        <v>8516</v>
      </c>
      <c r="B273" s="314">
        <v>523007</v>
      </c>
      <c r="C273" s="314" t="s">
        <v>8081</v>
      </c>
      <c r="D273" s="314" t="s">
        <v>8167</v>
      </c>
    </row>
    <row r="274" spans="1:4">
      <c r="A274" s="314" t="s">
        <v>8517</v>
      </c>
      <c r="B274" s="314">
        <v>507828</v>
      </c>
      <c r="C274" s="314" t="s">
        <v>8518</v>
      </c>
      <c r="D274" s="314" t="s">
        <v>8167</v>
      </c>
    </row>
    <row r="275" spans="1:4">
      <c r="A275" s="314" t="s">
        <v>8519</v>
      </c>
      <c r="B275" s="314">
        <v>500013</v>
      </c>
      <c r="C275" s="314" t="s">
        <v>8520</v>
      </c>
      <c r="D275" s="314" t="s">
        <v>8167</v>
      </c>
    </row>
    <row r="276" spans="1:4">
      <c r="A276" s="314" t="s">
        <v>8521</v>
      </c>
      <c r="B276" s="314">
        <v>512091</v>
      </c>
      <c r="C276" s="314" t="s">
        <v>8081</v>
      </c>
      <c r="D276" s="314" t="s">
        <v>8194</v>
      </c>
    </row>
    <row r="277" spans="1:4">
      <c r="A277" s="314" t="s">
        <v>8522</v>
      </c>
      <c r="B277" s="314" t="s">
        <v>8081</v>
      </c>
      <c r="C277" s="314" t="s">
        <v>8523</v>
      </c>
      <c r="D277" s="314" t="s">
        <v>8172</v>
      </c>
    </row>
    <row r="278" spans="1:4">
      <c r="A278" s="314" t="s">
        <v>8524</v>
      </c>
      <c r="B278" s="314">
        <v>501270</v>
      </c>
      <c r="C278" s="314" t="s">
        <v>8081</v>
      </c>
      <c r="D278" s="314" t="s">
        <v>8167</v>
      </c>
    </row>
    <row r="279" spans="1:4">
      <c r="A279" s="314" t="s">
        <v>8525</v>
      </c>
      <c r="B279" s="314">
        <v>539697</v>
      </c>
      <c r="C279" s="314" t="s">
        <v>8081</v>
      </c>
      <c r="D279" s="314" t="s">
        <v>8526</v>
      </c>
    </row>
    <row r="280" spans="1:4">
      <c r="A280" s="314" t="s">
        <v>8527</v>
      </c>
      <c r="B280" s="314">
        <v>538833</v>
      </c>
      <c r="C280" s="314" t="s">
        <v>8081</v>
      </c>
      <c r="D280" s="314" t="s">
        <v>8478</v>
      </c>
    </row>
    <row r="281" spans="1:4">
      <c r="A281" s="314" t="s">
        <v>8528</v>
      </c>
      <c r="B281" s="314">
        <v>506260</v>
      </c>
      <c r="C281" s="314" t="s">
        <v>8081</v>
      </c>
      <c r="D281" s="314" t="s">
        <v>8119</v>
      </c>
    </row>
    <row r="282" spans="1:4">
      <c r="A282" s="314" t="s">
        <v>8529</v>
      </c>
      <c r="B282" s="314">
        <v>506087</v>
      </c>
      <c r="C282" s="314" t="s">
        <v>8081</v>
      </c>
      <c r="D282" s="314" t="s">
        <v>8403</v>
      </c>
    </row>
    <row r="283" spans="1:4">
      <c r="A283" s="314" t="s">
        <v>8530</v>
      </c>
      <c r="B283" s="314">
        <v>530109</v>
      </c>
      <c r="C283" s="314" t="s">
        <v>8081</v>
      </c>
      <c r="D283" s="314" t="s">
        <v>8098</v>
      </c>
    </row>
    <row r="284" spans="1:4">
      <c r="A284" s="314" t="s">
        <v>8531</v>
      </c>
      <c r="B284" s="314">
        <v>532259</v>
      </c>
      <c r="C284" s="314" t="s">
        <v>8532</v>
      </c>
      <c r="D284" s="314" t="s">
        <v>8378</v>
      </c>
    </row>
    <row r="285" spans="1:4">
      <c r="A285" s="314" t="s">
        <v>8533</v>
      </c>
      <c r="B285" s="314">
        <v>523694</v>
      </c>
      <c r="C285" s="314" t="s">
        <v>8534</v>
      </c>
      <c r="D285" s="314" t="s">
        <v>8265</v>
      </c>
    </row>
    <row r="286" spans="1:4">
      <c r="A286" s="314" t="s">
        <v>8535</v>
      </c>
      <c r="B286" s="314">
        <v>540692</v>
      </c>
      <c r="C286" s="314" t="s">
        <v>8536</v>
      </c>
      <c r="D286" s="314" t="s">
        <v>8141</v>
      </c>
    </row>
    <row r="287" spans="1:4">
      <c r="A287" s="314" t="s">
        <v>8537</v>
      </c>
      <c r="B287" s="314">
        <v>541133</v>
      </c>
      <c r="C287" s="314" t="s">
        <v>8081</v>
      </c>
      <c r="D287" s="314" t="s">
        <v>8098</v>
      </c>
    </row>
    <row r="288" spans="1:4">
      <c r="A288" s="314" t="s">
        <v>8538</v>
      </c>
      <c r="B288" s="314">
        <v>506166</v>
      </c>
      <c r="C288" s="314" t="s">
        <v>8081</v>
      </c>
      <c r="D288" s="314" t="s">
        <v>8161</v>
      </c>
    </row>
    <row r="289" spans="1:4">
      <c r="A289" s="314" t="s">
        <v>8539</v>
      </c>
      <c r="B289" s="314">
        <v>506166</v>
      </c>
      <c r="C289" s="314" t="s">
        <v>8081</v>
      </c>
      <c r="D289" s="314" t="s">
        <v>8161</v>
      </c>
    </row>
    <row r="290" spans="1:4">
      <c r="A290" s="314" t="s">
        <v>8540</v>
      </c>
      <c r="B290" s="314">
        <v>533758</v>
      </c>
      <c r="C290" s="314" t="s">
        <v>8541</v>
      </c>
      <c r="D290" s="314" t="s">
        <v>8403</v>
      </c>
    </row>
    <row r="291" spans="1:4">
      <c r="A291" s="314" t="s">
        <v>8542</v>
      </c>
      <c r="B291" s="314">
        <v>517096</v>
      </c>
      <c r="C291" s="314" t="s">
        <v>8081</v>
      </c>
      <c r="D291" s="314" t="s">
        <v>8378</v>
      </c>
    </row>
    <row r="292" spans="1:4">
      <c r="A292" s="314" t="s">
        <v>8543</v>
      </c>
      <c r="B292" s="314">
        <v>511064</v>
      </c>
      <c r="C292" s="314" t="s">
        <v>8544</v>
      </c>
      <c r="D292" s="314" t="s">
        <v>8446</v>
      </c>
    </row>
    <row r="293" spans="1:4">
      <c r="A293" s="314" t="s">
        <v>8545</v>
      </c>
      <c r="B293" s="314">
        <v>523537</v>
      </c>
      <c r="C293" s="314" t="s">
        <v>8081</v>
      </c>
      <c r="D293" s="314" t="s">
        <v>8096</v>
      </c>
    </row>
    <row r="294" spans="1:4">
      <c r="A294" s="314" t="s">
        <v>8546</v>
      </c>
      <c r="B294" s="314">
        <v>512437</v>
      </c>
      <c r="C294" s="314" t="s">
        <v>8081</v>
      </c>
      <c r="D294" s="314" t="s">
        <v>8065</v>
      </c>
    </row>
    <row r="295" spans="1:4">
      <c r="A295" s="314" t="s">
        <v>8547</v>
      </c>
      <c r="B295" s="314">
        <v>512437</v>
      </c>
      <c r="C295" s="314" t="s">
        <v>8081</v>
      </c>
      <c r="D295" s="314" t="s">
        <v>8065</v>
      </c>
    </row>
    <row r="296" spans="1:4">
      <c r="A296" s="314" t="s">
        <v>8548</v>
      </c>
      <c r="B296" s="314">
        <v>508869</v>
      </c>
      <c r="C296" s="314" t="s">
        <v>8549</v>
      </c>
      <c r="D296" s="314" t="s">
        <v>8550</v>
      </c>
    </row>
    <row r="297" spans="1:4">
      <c r="A297" s="314" t="s">
        <v>8551</v>
      </c>
      <c r="B297" s="314">
        <v>540879</v>
      </c>
      <c r="C297" s="314" t="s">
        <v>8552</v>
      </c>
      <c r="D297" s="314" t="s">
        <v>8553</v>
      </c>
    </row>
    <row r="298" spans="1:4">
      <c r="A298" s="314" t="s">
        <v>8554</v>
      </c>
      <c r="B298" s="314">
        <v>531761</v>
      </c>
      <c r="C298" s="314" t="s">
        <v>8081</v>
      </c>
      <c r="D298" s="314" t="s">
        <v>8200</v>
      </c>
    </row>
    <row r="299" spans="1:4">
      <c r="A299" s="314" t="s">
        <v>8555</v>
      </c>
      <c r="B299" s="314" t="s">
        <v>8081</v>
      </c>
      <c r="C299" s="314" t="s">
        <v>8556</v>
      </c>
      <c r="D299" s="314" t="s">
        <v>8172</v>
      </c>
    </row>
    <row r="300" spans="1:4">
      <c r="A300" s="314" t="s">
        <v>8557</v>
      </c>
      <c r="B300" s="314">
        <v>538566</v>
      </c>
      <c r="C300" s="314" t="s">
        <v>8081</v>
      </c>
      <c r="D300" s="314" t="s">
        <v>8103</v>
      </c>
    </row>
    <row r="301" spans="1:4">
      <c r="A301" s="314" t="s">
        <v>8558</v>
      </c>
      <c r="B301" s="314">
        <v>500877</v>
      </c>
      <c r="C301" s="314" t="s">
        <v>8559</v>
      </c>
      <c r="D301" s="314" t="s">
        <v>8560</v>
      </c>
    </row>
    <row r="302" spans="1:4">
      <c r="A302" s="314" t="s">
        <v>8561</v>
      </c>
      <c r="B302" s="314">
        <v>539545</v>
      </c>
      <c r="C302" s="314" t="s">
        <v>8081</v>
      </c>
      <c r="D302" s="314" t="s">
        <v>8101</v>
      </c>
    </row>
    <row r="303" spans="1:4">
      <c r="A303" s="314" t="s">
        <v>8562</v>
      </c>
      <c r="B303" s="314">
        <v>500014</v>
      </c>
      <c r="C303" s="314" t="s">
        <v>8081</v>
      </c>
      <c r="D303" s="314" t="s">
        <v>8098</v>
      </c>
    </row>
    <row r="304" spans="1:4">
      <c r="A304" s="314" t="s">
        <v>8563</v>
      </c>
      <c r="B304" s="314">
        <v>532475</v>
      </c>
      <c r="C304" s="314" t="s">
        <v>8564</v>
      </c>
      <c r="D304" s="314" t="s">
        <v>8565</v>
      </c>
    </row>
    <row r="305" spans="1:4">
      <c r="A305" s="314" t="s">
        <v>8566</v>
      </c>
      <c r="B305" s="314">
        <v>539469</v>
      </c>
      <c r="C305" s="314" t="s">
        <v>8081</v>
      </c>
      <c r="D305" s="314" t="s">
        <v>8103</v>
      </c>
    </row>
    <row r="306" spans="1:4">
      <c r="A306" s="314" t="s">
        <v>8567</v>
      </c>
      <c r="B306" s="314">
        <v>531364</v>
      </c>
      <c r="C306" s="314" t="s">
        <v>8081</v>
      </c>
      <c r="D306" s="314" t="s">
        <v>8478</v>
      </c>
    </row>
    <row r="307" spans="1:4">
      <c r="A307" s="314" t="s">
        <v>8568</v>
      </c>
      <c r="B307" s="314">
        <v>539403</v>
      </c>
      <c r="C307" s="314" t="s">
        <v>8081</v>
      </c>
      <c r="D307" s="314" t="s">
        <v>8569</v>
      </c>
    </row>
    <row r="308" spans="1:4">
      <c r="A308" s="314" t="s">
        <v>8570</v>
      </c>
      <c r="B308" s="314">
        <v>540135</v>
      </c>
      <c r="C308" s="314" t="s">
        <v>8081</v>
      </c>
      <c r="D308" s="314" t="s">
        <v>8065</v>
      </c>
    </row>
    <row r="309" spans="1:4">
      <c r="A309" s="314" t="s">
        <v>8571</v>
      </c>
      <c r="B309" s="314">
        <v>520121</v>
      </c>
      <c r="C309" s="314" t="s">
        <v>8081</v>
      </c>
      <c r="D309" s="314" t="s">
        <v>8200</v>
      </c>
    </row>
    <row r="310" spans="1:4">
      <c r="A310" s="314" t="s">
        <v>8572</v>
      </c>
      <c r="B310" s="314">
        <v>530565</v>
      </c>
      <c r="C310" s="314" t="s">
        <v>8081</v>
      </c>
      <c r="D310" s="314" t="s">
        <v>8174</v>
      </c>
    </row>
    <row r="311" spans="1:4">
      <c r="A311" s="314" t="s">
        <v>8573</v>
      </c>
      <c r="B311" s="314">
        <v>532994</v>
      </c>
      <c r="C311" s="314" t="s">
        <v>8574</v>
      </c>
      <c r="D311" s="314" t="s">
        <v>8575</v>
      </c>
    </row>
    <row r="312" spans="1:4">
      <c r="A312" s="314" t="s">
        <v>8576</v>
      </c>
      <c r="B312" s="314">
        <v>532212</v>
      </c>
      <c r="C312" s="314" t="s">
        <v>8577</v>
      </c>
      <c r="D312" s="314" t="s">
        <v>8578</v>
      </c>
    </row>
    <row r="313" spans="1:4">
      <c r="A313" s="314" t="s">
        <v>8579</v>
      </c>
      <c r="B313" s="314">
        <v>524640</v>
      </c>
      <c r="C313" s="314" t="s">
        <v>8081</v>
      </c>
      <c r="D313" s="314" t="s">
        <v>8129</v>
      </c>
    </row>
    <row r="314" spans="1:4">
      <c r="A314" s="314" t="s">
        <v>8580</v>
      </c>
      <c r="B314" s="314">
        <v>532914</v>
      </c>
      <c r="C314" s="314" t="s">
        <v>8581</v>
      </c>
      <c r="D314" s="314" t="s">
        <v>8155</v>
      </c>
    </row>
    <row r="315" spans="1:4">
      <c r="A315" s="314" t="s">
        <v>8582</v>
      </c>
      <c r="B315" s="314">
        <v>504370</v>
      </c>
      <c r="C315" s="314" t="s">
        <v>8081</v>
      </c>
      <c r="D315" s="314" t="s">
        <v>8501</v>
      </c>
    </row>
    <row r="316" spans="1:4">
      <c r="A316" s="314" t="s">
        <v>8583</v>
      </c>
      <c r="B316" s="314">
        <v>526851</v>
      </c>
      <c r="C316" s="314" t="s">
        <v>8081</v>
      </c>
      <c r="D316" s="314" t="s">
        <v>8096</v>
      </c>
    </row>
    <row r="317" spans="1:4">
      <c r="A317" s="314" t="s">
        <v>8584</v>
      </c>
      <c r="B317" s="314">
        <v>539151</v>
      </c>
      <c r="C317" s="314" t="s">
        <v>8081</v>
      </c>
      <c r="D317" s="314" t="s">
        <v>8385</v>
      </c>
    </row>
    <row r="318" spans="1:4">
      <c r="A318" s="314" t="s">
        <v>8585</v>
      </c>
      <c r="B318" s="314">
        <v>539151</v>
      </c>
      <c r="C318" s="314" t="s">
        <v>8081</v>
      </c>
      <c r="D318" s="314" t="s">
        <v>8385</v>
      </c>
    </row>
    <row r="319" spans="1:4">
      <c r="A319" s="314" t="s">
        <v>8586</v>
      </c>
      <c r="B319" s="314">
        <v>532935</v>
      </c>
      <c r="C319" s="314" t="s">
        <v>8587</v>
      </c>
      <c r="D319" s="314" t="s">
        <v>8588</v>
      </c>
    </row>
    <row r="320" spans="1:4">
      <c r="A320" s="314" t="s">
        <v>8589</v>
      </c>
      <c r="B320" s="314">
        <v>511605</v>
      </c>
      <c r="C320" s="314" t="s">
        <v>8081</v>
      </c>
      <c r="D320" s="314" t="s">
        <v>8065</v>
      </c>
    </row>
    <row r="321" spans="1:4">
      <c r="A321" s="314" t="s">
        <v>8590</v>
      </c>
      <c r="B321" s="314">
        <v>531381</v>
      </c>
      <c r="C321" s="314" t="s">
        <v>8591</v>
      </c>
      <c r="D321" s="314" t="s">
        <v>8167</v>
      </c>
    </row>
    <row r="322" spans="1:4">
      <c r="A322" s="314" t="s">
        <v>8592</v>
      </c>
      <c r="B322" s="314">
        <v>541401</v>
      </c>
      <c r="C322" s="314" t="s">
        <v>8081</v>
      </c>
      <c r="D322" s="314" t="s">
        <v>494</v>
      </c>
    </row>
    <row r="323" spans="1:4">
      <c r="A323" s="314" t="s">
        <v>8593</v>
      </c>
      <c r="B323" s="314">
        <v>506194</v>
      </c>
      <c r="C323" s="314" t="s">
        <v>8594</v>
      </c>
      <c r="D323" s="314" t="s">
        <v>8167</v>
      </c>
    </row>
    <row r="324" spans="1:4">
      <c r="A324" s="314" t="s">
        <v>8595</v>
      </c>
      <c r="B324" s="314">
        <v>526125</v>
      </c>
      <c r="C324" s="314" t="s">
        <v>8081</v>
      </c>
      <c r="D324" s="314" t="s">
        <v>8103</v>
      </c>
    </row>
    <row r="325" spans="1:4">
      <c r="A325" s="314" t="s">
        <v>8596</v>
      </c>
      <c r="B325" s="314">
        <v>531017</v>
      </c>
      <c r="C325" s="314" t="s">
        <v>8081</v>
      </c>
      <c r="D325" s="314" t="s">
        <v>8501</v>
      </c>
    </row>
    <row r="326" spans="1:4">
      <c r="A326" s="314" t="s">
        <v>8597</v>
      </c>
      <c r="B326" s="314">
        <v>531677</v>
      </c>
      <c r="C326" s="314" t="s">
        <v>8081</v>
      </c>
      <c r="D326" s="314" t="s">
        <v>8068</v>
      </c>
    </row>
    <row r="327" spans="1:4">
      <c r="A327" s="314" t="s">
        <v>8598</v>
      </c>
      <c r="B327" s="314">
        <v>531179</v>
      </c>
      <c r="C327" s="314" t="s">
        <v>8599</v>
      </c>
      <c r="D327" s="314" t="s">
        <v>8098</v>
      </c>
    </row>
    <row r="328" spans="1:4">
      <c r="A328" s="314" t="s">
        <v>8600</v>
      </c>
      <c r="B328" s="314">
        <v>538556</v>
      </c>
      <c r="C328" s="314" t="s">
        <v>8601</v>
      </c>
      <c r="D328" s="314" t="s">
        <v>8101</v>
      </c>
    </row>
    <row r="329" spans="1:4">
      <c r="A329" s="314" t="s">
        <v>8602</v>
      </c>
      <c r="B329" s="314">
        <v>532397</v>
      </c>
      <c r="C329" s="314" t="s">
        <v>8081</v>
      </c>
      <c r="D329" s="314" t="s">
        <v>8075</v>
      </c>
    </row>
    <row r="330" spans="1:4">
      <c r="A330" s="314" t="s">
        <v>8603</v>
      </c>
      <c r="B330" s="314">
        <v>531467</v>
      </c>
      <c r="C330" s="314" t="s">
        <v>8081</v>
      </c>
      <c r="D330" s="314" t="s">
        <v>8604</v>
      </c>
    </row>
    <row r="331" spans="1:4">
      <c r="A331" s="314" t="s">
        <v>8605</v>
      </c>
      <c r="B331" s="314">
        <v>537069</v>
      </c>
      <c r="C331" s="314" t="s">
        <v>8081</v>
      </c>
      <c r="D331" s="314" t="s">
        <v>8098</v>
      </c>
    </row>
    <row r="332" spans="1:4">
      <c r="A332" s="314" t="s">
        <v>8606</v>
      </c>
      <c r="B332" s="314">
        <v>513729</v>
      </c>
      <c r="C332" s="314" t="s">
        <v>8607</v>
      </c>
      <c r="D332" s="314" t="s">
        <v>8608</v>
      </c>
    </row>
    <row r="333" spans="1:4">
      <c r="A333" s="314" t="s">
        <v>8609</v>
      </c>
      <c r="B333" s="314">
        <v>531560</v>
      </c>
      <c r="C333" s="314" t="s">
        <v>8081</v>
      </c>
      <c r="D333" s="314" t="s">
        <v>8501</v>
      </c>
    </row>
    <row r="334" spans="1:4">
      <c r="A334" s="314" t="s">
        <v>8610</v>
      </c>
      <c r="B334" s="314">
        <v>531560</v>
      </c>
      <c r="C334" s="314" t="s">
        <v>8081</v>
      </c>
      <c r="D334" s="314" t="s">
        <v>8501</v>
      </c>
    </row>
    <row r="335" spans="1:4">
      <c r="A335" s="314" t="s">
        <v>8611</v>
      </c>
      <c r="B335" s="314">
        <v>516064</v>
      </c>
      <c r="C335" s="314" t="s">
        <v>8612</v>
      </c>
      <c r="D335" s="314" t="s">
        <v>8200</v>
      </c>
    </row>
    <row r="336" spans="1:4">
      <c r="A336" s="314" t="s">
        <v>8613</v>
      </c>
      <c r="B336" s="314">
        <v>533068</v>
      </c>
      <c r="C336" s="314" t="s">
        <v>8614</v>
      </c>
      <c r="D336" s="314" t="s">
        <v>8194</v>
      </c>
    </row>
    <row r="337" spans="1:4">
      <c r="A337" s="314" t="s">
        <v>8615</v>
      </c>
      <c r="B337" s="314">
        <v>506074</v>
      </c>
      <c r="C337" s="314" t="s">
        <v>8616</v>
      </c>
      <c r="D337" s="314" t="s">
        <v>8401</v>
      </c>
    </row>
    <row r="338" spans="1:4">
      <c r="A338" s="314" t="s">
        <v>8617</v>
      </c>
      <c r="B338" s="314">
        <v>533163</v>
      </c>
      <c r="C338" s="314" t="s">
        <v>8618</v>
      </c>
      <c r="D338" s="314" t="s">
        <v>8478</v>
      </c>
    </row>
    <row r="339" spans="1:4">
      <c r="A339" s="314" t="s">
        <v>8619</v>
      </c>
      <c r="B339" s="314" t="s">
        <v>8081</v>
      </c>
      <c r="C339" s="314" t="s">
        <v>8620</v>
      </c>
      <c r="D339" s="314" t="s">
        <v>8092</v>
      </c>
    </row>
    <row r="340" spans="1:4">
      <c r="A340" s="314" t="s">
        <v>8621</v>
      </c>
      <c r="B340" s="314">
        <v>517481</v>
      </c>
      <c r="C340" s="314" t="s">
        <v>8081</v>
      </c>
      <c r="D340" s="314" t="s">
        <v>8622</v>
      </c>
    </row>
    <row r="341" spans="1:4">
      <c r="A341" s="314" t="s">
        <v>8623</v>
      </c>
      <c r="B341" s="314">
        <v>531297</v>
      </c>
      <c r="C341" s="314" t="s">
        <v>8081</v>
      </c>
      <c r="D341" s="314" t="s">
        <v>8165</v>
      </c>
    </row>
    <row r="342" spans="1:4">
      <c r="A342" s="314" t="s">
        <v>8624</v>
      </c>
      <c r="B342" s="314">
        <v>542670</v>
      </c>
      <c r="C342" s="314" t="s">
        <v>8625</v>
      </c>
      <c r="D342" s="314" t="s">
        <v>8626</v>
      </c>
    </row>
    <row r="343" spans="1:4">
      <c r="A343" s="314" t="s">
        <v>8627</v>
      </c>
      <c r="B343" s="314">
        <v>540616</v>
      </c>
      <c r="C343" s="314" t="s">
        <v>8628</v>
      </c>
      <c r="D343" s="314" t="s">
        <v>8550</v>
      </c>
    </row>
    <row r="344" spans="1:4">
      <c r="A344" s="314" t="s">
        <v>8629</v>
      </c>
      <c r="B344" s="314">
        <v>522134</v>
      </c>
      <c r="C344" s="314" t="s">
        <v>8081</v>
      </c>
      <c r="D344" s="314" t="s">
        <v>8089</v>
      </c>
    </row>
    <row r="345" spans="1:4">
      <c r="A345" s="314" t="s">
        <v>8630</v>
      </c>
      <c r="B345" s="314">
        <v>500016</v>
      </c>
      <c r="C345" s="314" t="s">
        <v>8081</v>
      </c>
      <c r="D345" s="314" t="s">
        <v>8281</v>
      </c>
    </row>
    <row r="346" spans="1:4">
      <c r="A346" s="314" t="s">
        <v>8631</v>
      </c>
      <c r="B346" s="314" t="s">
        <v>8081</v>
      </c>
      <c r="C346" s="314" t="s">
        <v>8632</v>
      </c>
      <c r="D346" s="314" t="s">
        <v>8092</v>
      </c>
    </row>
    <row r="347" spans="1:4">
      <c r="A347" s="314" t="s">
        <v>8633</v>
      </c>
      <c r="B347" s="314" t="s">
        <v>8081</v>
      </c>
      <c r="C347" s="314" t="s">
        <v>8632</v>
      </c>
      <c r="D347" s="314" t="s">
        <v>8092</v>
      </c>
    </row>
    <row r="348" spans="1:4">
      <c r="A348" s="314" t="s">
        <v>8634</v>
      </c>
      <c r="B348" s="314">
        <v>542484</v>
      </c>
      <c r="C348" s="314" t="s">
        <v>8635</v>
      </c>
      <c r="D348" s="314" t="s">
        <v>8636</v>
      </c>
    </row>
    <row r="349" spans="1:4">
      <c r="A349" s="314" t="s">
        <v>8637</v>
      </c>
      <c r="B349" s="314">
        <v>500101</v>
      </c>
      <c r="C349" s="314" t="s">
        <v>8638</v>
      </c>
      <c r="D349" s="314" t="s">
        <v>8096</v>
      </c>
    </row>
    <row r="350" spans="1:4">
      <c r="A350" s="314" t="s">
        <v>8639</v>
      </c>
      <c r="B350" s="314">
        <v>539301</v>
      </c>
      <c r="C350" s="314" t="s">
        <v>8640</v>
      </c>
      <c r="D350" s="314" t="s">
        <v>8167</v>
      </c>
    </row>
    <row r="351" spans="1:4">
      <c r="A351" s="314" t="s">
        <v>8641</v>
      </c>
      <c r="B351" s="314">
        <v>538716</v>
      </c>
      <c r="C351" s="314" t="s">
        <v>8081</v>
      </c>
      <c r="D351" s="314" t="s">
        <v>8065</v>
      </c>
    </row>
    <row r="352" spans="1:4">
      <c r="A352" s="314" t="s">
        <v>8642</v>
      </c>
      <c r="B352" s="314">
        <v>530245</v>
      </c>
      <c r="C352" s="314" t="s">
        <v>8081</v>
      </c>
      <c r="D352" s="314" t="s">
        <v>8098</v>
      </c>
    </row>
    <row r="353" spans="1:4">
      <c r="A353" s="314" t="s">
        <v>8643</v>
      </c>
      <c r="B353" s="314">
        <v>542176</v>
      </c>
      <c r="C353" s="314" t="s">
        <v>8644</v>
      </c>
      <c r="D353" s="314" t="s">
        <v>8065</v>
      </c>
    </row>
    <row r="354" spans="1:4">
      <c r="A354" s="314" t="s">
        <v>8645</v>
      </c>
      <c r="B354" s="314">
        <v>515030</v>
      </c>
      <c r="C354" s="314" t="s">
        <v>8646</v>
      </c>
      <c r="D354" s="314" t="s">
        <v>8435</v>
      </c>
    </row>
    <row r="355" spans="1:4">
      <c r="A355" s="314" t="s">
        <v>8647</v>
      </c>
      <c r="B355" s="314">
        <v>514482</v>
      </c>
      <c r="C355" s="314" t="s">
        <v>8081</v>
      </c>
      <c r="D355" s="314" t="s">
        <v>8096</v>
      </c>
    </row>
    <row r="356" spans="1:4">
      <c r="A356" s="314" t="s">
        <v>8648</v>
      </c>
      <c r="B356" s="314">
        <v>532853</v>
      </c>
      <c r="C356" s="314" t="s">
        <v>8649</v>
      </c>
      <c r="D356" s="314" t="s">
        <v>8240</v>
      </c>
    </row>
    <row r="357" spans="1:4">
      <c r="A357" s="314" t="s">
        <v>8650</v>
      </c>
      <c r="B357" s="314">
        <v>535467</v>
      </c>
      <c r="C357" s="314" t="s">
        <v>8651</v>
      </c>
      <c r="D357" s="314" t="s">
        <v>8194</v>
      </c>
    </row>
    <row r="358" spans="1:4">
      <c r="A358" s="314" t="s">
        <v>8652</v>
      </c>
      <c r="B358" s="314">
        <v>527001</v>
      </c>
      <c r="C358" s="314" t="s">
        <v>8653</v>
      </c>
      <c r="D358" s="314" t="s">
        <v>8062</v>
      </c>
    </row>
    <row r="359" spans="1:4">
      <c r="A359" s="314" t="s">
        <v>8654</v>
      </c>
      <c r="B359" s="314">
        <v>542579</v>
      </c>
      <c r="C359" s="314" t="s">
        <v>8655</v>
      </c>
      <c r="D359" s="314" t="s">
        <v>8636</v>
      </c>
    </row>
    <row r="360" spans="1:4">
      <c r="A360" s="314" t="s">
        <v>8656</v>
      </c>
      <c r="B360" s="314">
        <v>540024</v>
      </c>
      <c r="C360" s="314" t="s">
        <v>8081</v>
      </c>
      <c r="D360" s="314" t="s">
        <v>8065</v>
      </c>
    </row>
    <row r="361" spans="1:4">
      <c r="A361" s="314" t="s">
        <v>8657</v>
      </c>
      <c r="B361" s="314">
        <v>519174</v>
      </c>
      <c r="C361" s="314" t="s">
        <v>8081</v>
      </c>
      <c r="D361" s="314" t="s">
        <v>8329</v>
      </c>
    </row>
    <row r="362" spans="1:4">
      <c r="A362" s="314" t="s">
        <v>8658</v>
      </c>
      <c r="B362" s="314">
        <v>523716</v>
      </c>
      <c r="C362" s="314" t="s">
        <v>8659</v>
      </c>
      <c r="D362" s="314" t="s">
        <v>8167</v>
      </c>
    </row>
    <row r="363" spans="1:4">
      <c r="A363" s="314" t="s">
        <v>8660</v>
      </c>
      <c r="B363" s="314">
        <v>513401</v>
      </c>
      <c r="C363" s="314" t="s">
        <v>8081</v>
      </c>
      <c r="D363" s="314" t="s">
        <v>8113</v>
      </c>
    </row>
    <row r="364" spans="1:4">
      <c r="A364" s="314" t="s">
        <v>8661</v>
      </c>
      <c r="B364" s="314">
        <v>590122</v>
      </c>
      <c r="C364" s="314" t="s">
        <v>8662</v>
      </c>
      <c r="D364" s="314" t="s">
        <v>8098</v>
      </c>
    </row>
    <row r="365" spans="1:4">
      <c r="A365" s="314" t="s">
        <v>8663</v>
      </c>
      <c r="B365" s="314">
        <v>514286</v>
      </c>
      <c r="C365" s="314" t="s">
        <v>8664</v>
      </c>
      <c r="D365" s="314" t="s">
        <v>8096</v>
      </c>
    </row>
    <row r="366" spans="1:4">
      <c r="A366" s="314" t="s">
        <v>8665</v>
      </c>
      <c r="B366" s="314">
        <v>512247</v>
      </c>
      <c r="C366" s="314" t="s">
        <v>8081</v>
      </c>
      <c r="D366" s="314" t="s">
        <v>8065</v>
      </c>
    </row>
    <row r="367" spans="1:4">
      <c r="A367" s="314" t="s">
        <v>8666</v>
      </c>
      <c r="B367" s="314">
        <v>526847</v>
      </c>
      <c r="C367" s="314" t="s">
        <v>8081</v>
      </c>
      <c r="D367" s="314" t="s">
        <v>8113</v>
      </c>
    </row>
    <row r="368" spans="1:4">
      <c r="A368" s="314" t="s">
        <v>8667</v>
      </c>
      <c r="B368" s="314">
        <v>530429</v>
      </c>
      <c r="C368" s="314" t="s">
        <v>8081</v>
      </c>
      <c r="D368" s="314" t="s">
        <v>8200</v>
      </c>
    </row>
    <row r="369" spans="1:4">
      <c r="A369" s="314" t="s">
        <v>8668</v>
      </c>
      <c r="B369" s="314">
        <v>541702</v>
      </c>
      <c r="C369" s="314" t="s">
        <v>8081</v>
      </c>
      <c r="D369" s="314" t="s">
        <v>8103</v>
      </c>
    </row>
    <row r="370" spans="1:4">
      <c r="A370" s="314" t="s">
        <v>8669</v>
      </c>
      <c r="B370" s="314">
        <v>507872</v>
      </c>
      <c r="C370" s="314" t="s">
        <v>8081</v>
      </c>
      <c r="D370" s="314" t="s">
        <v>8096</v>
      </c>
    </row>
    <row r="371" spans="1:4">
      <c r="A371" s="314" t="s">
        <v>8670</v>
      </c>
      <c r="B371" s="314">
        <v>524594</v>
      </c>
      <c r="C371" s="314" t="s">
        <v>8081</v>
      </c>
      <c r="D371" s="314" t="s">
        <v>8129</v>
      </c>
    </row>
    <row r="372" spans="1:4">
      <c r="A372" s="314" t="s">
        <v>8671</v>
      </c>
      <c r="B372" s="314">
        <v>500477</v>
      </c>
      <c r="C372" s="314" t="s">
        <v>8672</v>
      </c>
      <c r="D372" s="314" t="s">
        <v>8159</v>
      </c>
    </row>
    <row r="373" spans="1:4">
      <c r="A373" s="314" t="s">
        <v>8673</v>
      </c>
      <c r="B373" s="314">
        <v>533271</v>
      </c>
      <c r="C373" s="314" t="s">
        <v>8674</v>
      </c>
      <c r="D373" s="314" t="s">
        <v>8675</v>
      </c>
    </row>
    <row r="374" spans="1:4">
      <c r="A374" s="314" t="s">
        <v>8676</v>
      </c>
      <c r="B374" s="314">
        <v>540923</v>
      </c>
      <c r="C374" s="314" t="s">
        <v>8081</v>
      </c>
      <c r="D374" s="314" t="s">
        <v>8478</v>
      </c>
    </row>
    <row r="375" spans="1:4">
      <c r="A375" s="314" t="s">
        <v>8677</v>
      </c>
      <c r="B375" s="314">
        <v>526983</v>
      </c>
      <c r="C375" s="314" t="s">
        <v>8081</v>
      </c>
      <c r="D375" s="314" t="s">
        <v>8278</v>
      </c>
    </row>
    <row r="376" spans="1:4">
      <c r="A376" s="314" t="s">
        <v>8678</v>
      </c>
      <c r="B376" s="314">
        <v>526187</v>
      </c>
      <c r="C376" s="314" t="s">
        <v>8081</v>
      </c>
      <c r="D376" s="314" t="s">
        <v>8269</v>
      </c>
    </row>
    <row r="377" spans="1:4">
      <c r="A377" s="314" t="s">
        <v>8679</v>
      </c>
      <c r="B377" s="314">
        <v>531568</v>
      </c>
      <c r="C377" s="314" t="s">
        <v>8081</v>
      </c>
      <c r="D377" s="314" t="s">
        <v>8075</v>
      </c>
    </row>
    <row r="378" spans="1:4">
      <c r="A378" s="314" t="s">
        <v>8680</v>
      </c>
      <c r="B378" s="314">
        <v>502015</v>
      </c>
      <c r="C378" s="314" t="s">
        <v>8081</v>
      </c>
      <c r="D378" s="314" t="s">
        <v>8062</v>
      </c>
    </row>
    <row r="379" spans="1:4">
      <c r="A379" s="314" t="s">
        <v>8681</v>
      </c>
      <c r="B379" s="314">
        <v>538777</v>
      </c>
      <c r="C379" s="314" t="s">
        <v>8081</v>
      </c>
      <c r="D379" s="314" t="s">
        <v>8098</v>
      </c>
    </row>
    <row r="380" spans="1:4">
      <c r="A380" s="314" t="s">
        <v>8682</v>
      </c>
      <c r="B380" s="314">
        <v>530899</v>
      </c>
      <c r="C380" s="314" t="s">
        <v>8081</v>
      </c>
      <c r="D380" s="314" t="s">
        <v>8096</v>
      </c>
    </row>
    <row r="381" spans="1:4">
      <c r="A381" s="314" t="s">
        <v>8683</v>
      </c>
      <c r="B381" s="314">
        <v>531392</v>
      </c>
      <c r="C381" s="314" t="s">
        <v>8081</v>
      </c>
      <c r="D381" s="314" t="s">
        <v>8278</v>
      </c>
    </row>
    <row r="382" spans="1:4">
      <c r="A382" s="314" t="s">
        <v>8684</v>
      </c>
      <c r="B382" s="314">
        <v>532888</v>
      </c>
      <c r="C382" s="314" t="s">
        <v>8685</v>
      </c>
      <c r="D382" s="314" t="s">
        <v>8357</v>
      </c>
    </row>
    <row r="383" spans="1:4">
      <c r="A383" s="314" t="s">
        <v>8686</v>
      </c>
      <c r="B383" s="314">
        <v>532888</v>
      </c>
      <c r="C383" s="314" t="s">
        <v>8685</v>
      </c>
      <c r="D383" s="314" t="s">
        <v>8357</v>
      </c>
    </row>
    <row r="384" spans="1:4">
      <c r="A384" s="314" t="s">
        <v>8687</v>
      </c>
      <c r="B384" s="314">
        <v>533227</v>
      </c>
      <c r="C384" s="314" t="s">
        <v>8688</v>
      </c>
      <c r="D384" s="314" t="s">
        <v>8281</v>
      </c>
    </row>
    <row r="385" spans="1:4">
      <c r="A385" s="314" t="s">
        <v>8689</v>
      </c>
      <c r="B385" s="314">
        <v>500023</v>
      </c>
      <c r="C385" s="314" t="s">
        <v>8690</v>
      </c>
      <c r="D385" s="314" t="s">
        <v>8281</v>
      </c>
    </row>
    <row r="386" spans="1:4">
      <c r="A386" s="314" t="s">
        <v>8691</v>
      </c>
      <c r="B386" s="314">
        <v>533221</v>
      </c>
      <c r="C386" s="314" t="s">
        <v>8692</v>
      </c>
      <c r="D386" s="314" t="s">
        <v>8281</v>
      </c>
    </row>
    <row r="387" spans="1:4">
      <c r="A387" s="314" t="s">
        <v>8693</v>
      </c>
      <c r="B387" s="314">
        <v>530355</v>
      </c>
      <c r="C387" s="314" t="s">
        <v>8081</v>
      </c>
      <c r="D387" s="314" t="s">
        <v>8421</v>
      </c>
    </row>
    <row r="388" spans="1:4">
      <c r="A388" s="314" t="s">
        <v>8694</v>
      </c>
      <c r="B388" s="314">
        <v>500820</v>
      </c>
      <c r="C388" s="314" t="s">
        <v>8695</v>
      </c>
      <c r="D388" s="314" t="s">
        <v>8357</v>
      </c>
    </row>
    <row r="389" spans="1:4">
      <c r="A389" s="314" t="s">
        <v>8696</v>
      </c>
      <c r="B389" s="314">
        <v>524434</v>
      </c>
      <c r="C389" s="314" t="s">
        <v>8081</v>
      </c>
      <c r="D389" s="314" t="s">
        <v>8129</v>
      </c>
    </row>
    <row r="390" spans="1:4">
      <c r="A390" s="314" t="s">
        <v>8697</v>
      </c>
      <c r="B390" s="314">
        <v>531847</v>
      </c>
      <c r="C390" s="314" t="s">
        <v>8081</v>
      </c>
      <c r="D390" s="314" t="s">
        <v>8194</v>
      </c>
    </row>
    <row r="391" spans="1:4">
      <c r="A391" s="314" t="s">
        <v>8698</v>
      </c>
      <c r="B391" s="314">
        <v>519532</v>
      </c>
      <c r="C391" s="314" t="s">
        <v>8081</v>
      </c>
      <c r="D391" s="314" t="s">
        <v>8103</v>
      </c>
    </row>
    <row r="392" spans="1:4">
      <c r="A392" s="314" t="s">
        <v>8699</v>
      </c>
      <c r="B392" s="314">
        <v>506159</v>
      </c>
      <c r="C392" s="314" t="s">
        <v>8700</v>
      </c>
      <c r="D392" s="314" t="s">
        <v>8401</v>
      </c>
    </row>
    <row r="393" spans="1:4">
      <c r="A393" s="314" t="s">
        <v>8701</v>
      </c>
      <c r="B393" s="314">
        <v>530723</v>
      </c>
      <c r="C393" s="314" t="s">
        <v>8081</v>
      </c>
      <c r="D393" s="314" t="s">
        <v>8065</v>
      </c>
    </row>
    <row r="394" spans="1:4">
      <c r="A394" s="314" t="s">
        <v>8702</v>
      </c>
      <c r="B394" s="314" t="s">
        <v>8081</v>
      </c>
      <c r="C394" s="314" t="s">
        <v>8703</v>
      </c>
      <c r="D394" s="314" t="s">
        <v>8092</v>
      </c>
    </row>
    <row r="395" spans="1:4">
      <c r="A395" s="314" t="s">
        <v>8704</v>
      </c>
      <c r="B395" s="314">
        <v>526433</v>
      </c>
      <c r="C395" s="314" t="s">
        <v>8081</v>
      </c>
      <c r="D395" s="314" t="s">
        <v>8068</v>
      </c>
    </row>
    <row r="396" spans="1:4">
      <c r="A396" s="314" t="s">
        <v>8705</v>
      </c>
      <c r="B396" s="314" t="s">
        <v>8081</v>
      </c>
      <c r="C396" s="314" t="s">
        <v>8706</v>
      </c>
      <c r="D396" s="314" t="s">
        <v>8172</v>
      </c>
    </row>
    <row r="397" spans="1:4">
      <c r="A397" s="314" t="s">
        <v>8707</v>
      </c>
      <c r="B397" s="314">
        <v>540788</v>
      </c>
      <c r="C397" s="314" t="s">
        <v>8081</v>
      </c>
      <c r="D397" s="314" t="s">
        <v>8269</v>
      </c>
    </row>
    <row r="398" spans="1:4">
      <c r="A398" s="314" t="s">
        <v>8708</v>
      </c>
      <c r="B398" s="314">
        <v>500024</v>
      </c>
      <c r="C398" s="314" t="s">
        <v>8709</v>
      </c>
      <c r="D398" s="314" t="s">
        <v>8487</v>
      </c>
    </row>
    <row r="399" spans="1:4">
      <c r="A399" s="314" t="s">
        <v>8710</v>
      </c>
      <c r="B399" s="314">
        <v>500024</v>
      </c>
      <c r="C399" s="314" t="s">
        <v>8709</v>
      </c>
      <c r="D399" s="314" t="s">
        <v>8487</v>
      </c>
    </row>
    <row r="400" spans="1:4">
      <c r="A400" s="314" t="s">
        <v>8711</v>
      </c>
      <c r="B400" s="314">
        <v>507526</v>
      </c>
      <c r="C400" s="314" t="s">
        <v>8081</v>
      </c>
      <c r="D400" s="314" t="s">
        <v>8712</v>
      </c>
    </row>
    <row r="401" spans="1:4">
      <c r="A401" s="314" t="s">
        <v>8713</v>
      </c>
      <c r="B401" s="314">
        <v>533138</v>
      </c>
      <c r="C401" s="314" t="s">
        <v>8714</v>
      </c>
      <c r="D401" s="314" t="s">
        <v>8224</v>
      </c>
    </row>
    <row r="402" spans="1:4">
      <c r="A402" s="314" t="s">
        <v>8715</v>
      </c>
      <c r="B402" s="314">
        <v>540975</v>
      </c>
      <c r="C402" s="314" t="s">
        <v>8716</v>
      </c>
      <c r="D402" s="314" t="s">
        <v>8269</v>
      </c>
    </row>
    <row r="403" spans="1:4">
      <c r="A403" s="314" t="s">
        <v>8717</v>
      </c>
      <c r="B403" s="314">
        <v>532493</v>
      </c>
      <c r="C403" s="314" t="s">
        <v>8718</v>
      </c>
      <c r="D403" s="314" t="s">
        <v>8553</v>
      </c>
    </row>
    <row r="404" spans="1:4">
      <c r="A404" s="314" t="s">
        <v>8719</v>
      </c>
      <c r="B404" s="314">
        <v>532830</v>
      </c>
      <c r="C404" s="314" t="s">
        <v>8720</v>
      </c>
      <c r="D404" s="314" t="s">
        <v>8200</v>
      </c>
    </row>
    <row r="405" spans="1:4">
      <c r="A405" s="314" t="s">
        <v>8721</v>
      </c>
      <c r="B405" s="314">
        <v>506820</v>
      </c>
      <c r="C405" s="314" t="s">
        <v>8722</v>
      </c>
      <c r="D405" s="314" t="s">
        <v>8119</v>
      </c>
    </row>
    <row r="406" spans="1:4">
      <c r="A406" s="314" t="s">
        <v>8723</v>
      </c>
      <c r="B406" s="314">
        <v>506820</v>
      </c>
      <c r="C406" s="314" t="s">
        <v>8722</v>
      </c>
      <c r="D406" s="314" t="s">
        <v>8119</v>
      </c>
    </row>
    <row r="407" spans="1:4">
      <c r="A407" s="314" t="s">
        <v>8724</v>
      </c>
      <c r="B407" s="314">
        <v>540824</v>
      </c>
      <c r="C407" s="314" t="s">
        <v>8725</v>
      </c>
      <c r="D407" s="314" t="s">
        <v>8075</v>
      </c>
    </row>
    <row r="408" spans="1:4">
      <c r="A408" s="314" t="s">
        <v>8726</v>
      </c>
      <c r="B408" s="314">
        <v>512433</v>
      </c>
      <c r="C408" s="314" t="s">
        <v>8081</v>
      </c>
      <c r="D408" s="314" t="s">
        <v>8103</v>
      </c>
    </row>
    <row r="409" spans="1:4">
      <c r="A409" s="314" t="s">
        <v>8727</v>
      </c>
      <c r="B409" s="314">
        <v>511144</v>
      </c>
      <c r="C409" s="314" t="s">
        <v>8081</v>
      </c>
      <c r="D409" s="314" t="s">
        <v>8068</v>
      </c>
    </row>
    <row r="410" spans="1:4">
      <c r="A410" s="314" t="s">
        <v>8728</v>
      </c>
      <c r="B410" s="314">
        <v>530187</v>
      </c>
      <c r="C410" s="314" t="s">
        <v>8081</v>
      </c>
      <c r="D410" s="314" t="s">
        <v>8098</v>
      </c>
    </row>
    <row r="411" spans="1:4">
      <c r="A411" s="314" t="s">
        <v>8729</v>
      </c>
      <c r="B411" s="314">
        <v>539099</v>
      </c>
      <c r="C411" s="314" t="s">
        <v>8081</v>
      </c>
      <c r="D411" s="314" t="s">
        <v>8167</v>
      </c>
    </row>
    <row r="412" spans="1:4">
      <c r="A412" s="314" t="s">
        <v>8730</v>
      </c>
      <c r="B412" s="314">
        <v>517429</v>
      </c>
      <c r="C412" s="314" t="s">
        <v>8731</v>
      </c>
      <c r="D412" s="314" t="s">
        <v>8174</v>
      </c>
    </row>
    <row r="413" spans="1:4">
      <c r="A413" s="314" t="s">
        <v>8732</v>
      </c>
      <c r="B413" s="314">
        <v>538713</v>
      </c>
      <c r="C413" s="314" t="s">
        <v>8081</v>
      </c>
      <c r="D413" s="314" t="s">
        <v>8174</v>
      </c>
    </row>
    <row r="414" spans="1:4">
      <c r="A414" s="314" t="s">
        <v>8733</v>
      </c>
      <c r="B414" s="314">
        <v>526843</v>
      </c>
      <c r="C414" s="314" t="s">
        <v>8081</v>
      </c>
      <c r="D414" s="314" t="s">
        <v>8103</v>
      </c>
    </row>
    <row r="415" spans="1:4">
      <c r="A415" s="314" t="s">
        <v>8734</v>
      </c>
      <c r="B415" s="314">
        <v>532759</v>
      </c>
      <c r="C415" s="314" t="s">
        <v>8735</v>
      </c>
      <c r="D415" s="314" t="s">
        <v>8478</v>
      </c>
    </row>
    <row r="416" spans="1:4">
      <c r="A416" s="314" t="s">
        <v>8736</v>
      </c>
      <c r="B416" s="314">
        <v>505029</v>
      </c>
      <c r="C416" s="314" t="s">
        <v>8737</v>
      </c>
      <c r="D416" s="314" t="s">
        <v>8738</v>
      </c>
    </row>
    <row r="417" spans="1:4">
      <c r="A417" s="314" t="s">
        <v>8739</v>
      </c>
      <c r="B417" s="314">
        <v>514394</v>
      </c>
      <c r="C417" s="314" t="s">
        <v>8081</v>
      </c>
      <c r="D417" s="314" t="s">
        <v>8194</v>
      </c>
    </row>
    <row r="418" spans="1:4">
      <c r="A418" s="314" t="s">
        <v>8740</v>
      </c>
      <c r="B418" s="314">
        <v>514394</v>
      </c>
      <c r="C418" s="314" t="s">
        <v>8081</v>
      </c>
      <c r="D418" s="314" t="s">
        <v>8194</v>
      </c>
    </row>
    <row r="419" spans="1:4">
      <c r="A419" s="314" t="s">
        <v>8741</v>
      </c>
      <c r="B419" s="314">
        <v>531795</v>
      </c>
      <c r="C419" s="314" t="s">
        <v>8742</v>
      </c>
      <c r="D419" s="314" t="s">
        <v>8738</v>
      </c>
    </row>
    <row r="420" spans="1:4">
      <c r="A420" s="314" t="s">
        <v>8743</v>
      </c>
      <c r="B420" s="314">
        <v>500027</v>
      </c>
      <c r="C420" s="314" t="s">
        <v>8744</v>
      </c>
      <c r="D420" s="314" t="s">
        <v>8224</v>
      </c>
    </row>
    <row r="421" spans="1:4">
      <c r="A421" s="314" t="s">
        <v>8745</v>
      </c>
      <c r="B421" s="314">
        <v>500028</v>
      </c>
      <c r="C421" s="314" t="s">
        <v>8081</v>
      </c>
      <c r="D421" s="314" t="s">
        <v>8478</v>
      </c>
    </row>
    <row r="422" spans="1:4">
      <c r="A422" s="314" t="s">
        <v>8746</v>
      </c>
      <c r="B422" s="314">
        <v>500028</v>
      </c>
      <c r="C422" s="314" t="s">
        <v>8081</v>
      </c>
      <c r="D422" s="314" t="s">
        <v>8478</v>
      </c>
    </row>
    <row r="423" spans="1:4">
      <c r="A423" s="314" t="s">
        <v>8747</v>
      </c>
      <c r="B423" s="314">
        <v>540611</v>
      </c>
      <c r="C423" s="314" t="s">
        <v>8748</v>
      </c>
      <c r="D423" s="314" t="s">
        <v>8398</v>
      </c>
    </row>
    <row r="424" spans="1:4">
      <c r="A424" s="314" t="s">
        <v>8749</v>
      </c>
      <c r="B424" s="314">
        <v>532459</v>
      </c>
      <c r="C424" s="314" t="s">
        <v>8081</v>
      </c>
      <c r="D424" s="314" t="s">
        <v>8096</v>
      </c>
    </row>
    <row r="425" spans="1:4">
      <c r="A425" s="314" t="s">
        <v>8750</v>
      </c>
      <c r="B425" s="314" t="s">
        <v>8081</v>
      </c>
      <c r="C425" s="314" t="s">
        <v>8751</v>
      </c>
      <c r="D425" s="314" t="s">
        <v>8092</v>
      </c>
    </row>
    <row r="426" spans="1:4">
      <c r="A426" s="314" t="s">
        <v>8752</v>
      </c>
      <c r="B426" s="314">
        <v>532668</v>
      </c>
      <c r="C426" s="314" t="s">
        <v>8753</v>
      </c>
      <c r="D426" s="314" t="s">
        <v>8174</v>
      </c>
    </row>
    <row r="427" spans="1:4">
      <c r="A427" s="314" t="s">
        <v>8754</v>
      </c>
      <c r="B427" s="314">
        <v>530233</v>
      </c>
      <c r="C427" s="314" t="s">
        <v>8081</v>
      </c>
      <c r="D427" s="314" t="s">
        <v>8119</v>
      </c>
    </row>
    <row r="428" spans="1:4">
      <c r="A428" s="314" t="s">
        <v>8755</v>
      </c>
      <c r="B428" s="314">
        <v>524804</v>
      </c>
      <c r="C428" s="314" t="s">
        <v>8756</v>
      </c>
      <c r="D428" s="314" t="s">
        <v>8119</v>
      </c>
    </row>
    <row r="429" spans="1:4">
      <c r="A429" s="314" t="s">
        <v>8757</v>
      </c>
      <c r="B429" s="314">
        <v>531336</v>
      </c>
      <c r="C429" s="314" t="s">
        <v>8081</v>
      </c>
      <c r="D429" s="314" t="s">
        <v>8758</v>
      </c>
    </row>
    <row r="430" spans="1:4">
      <c r="A430" s="314" t="s">
        <v>8759</v>
      </c>
      <c r="B430" s="314">
        <v>509009</v>
      </c>
      <c r="C430" s="314" t="s">
        <v>8760</v>
      </c>
      <c r="D430" s="314" t="s">
        <v>8103</v>
      </c>
    </row>
    <row r="431" spans="1:4">
      <c r="A431" s="314" t="s">
        <v>8761</v>
      </c>
      <c r="B431" s="314">
        <v>522005</v>
      </c>
      <c r="C431" s="314" t="s">
        <v>8081</v>
      </c>
      <c r="D431" s="314" t="s">
        <v>8089</v>
      </c>
    </row>
    <row r="432" spans="1:4">
      <c r="A432" s="314" t="s">
        <v>8762</v>
      </c>
      <c r="B432" s="314">
        <v>539177</v>
      </c>
      <c r="C432" s="314" t="s">
        <v>8081</v>
      </c>
      <c r="D432" s="314" t="s">
        <v>8098</v>
      </c>
    </row>
    <row r="433" spans="1:4">
      <c r="A433" s="314" t="s">
        <v>8763</v>
      </c>
      <c r="B433" s="314">
        <v>531994</v>
      </c>
      <c r="C433" s="314" t="s">
        <v>8081</v>
      </c>
      <c r="D433" s="314" t="s">
        <v>8435</v>
      </c>
    </row>
    <row r="434" spans="1:4">
      <c r="A434" s="314" t="s">
        <v>8764</v>
      </c>
      <c r="B434" s="314">
        <v>531994</v>
      </c>
      <c r="C434" s="314" t="s">
        <v>8081</v>
      </c>
      <c r="D434" s="314" t="s">
        <v>8435</v>
      </c>
    </row>
    <row r="435" spans="1:4">
      <c r="A435" s="314" t="s">
        <v>8765</v>
      </c>
      <c r="B435" s="314">
        <v>532797</v>
      </c>
      <c r="C435" s="314" t="s">
        <v>8766</v>
      </c>
      <c r="D435" s="314" t="s">
        <v>8435</v>
      </c>
    </row>
    <row r="436" spans="1:4">
      <c r="A436" s="314" t="s">
        <v>8767</v>
      </c>
      <c r="B436" s="314">
        <v>500029</v>
      </c>
      <c r="C436" s="314" t="s">
        <v>8768</v>
      </c>
      <c r="D436" s="314" t="s">
        <v>8435</v>
      </c>
    </row>
    <row r="437" spans="1:4">
      <c r="A437" s="314" t="s">
        <v>8769</v>
      </c>
      <c r="B437" s="314">
        <v>500029</v>
      </c>
      <c r="C437" s="314" t="s">
        <v>8768</v>
      </c>
      <c r="D437" s="314" t="s">
        <v>8435</v>
      </c>
    </row>
    <row r="438" spans="1:4">
      <c r="A438" s="314" t="s">
        <v>8770</v>
      </c>
      <c r="B438" s="314">
        <v>505036</v>
      </c>
      <c r="C438" s="314" t="s">
        <v>8081</v>
      </c>
      <c r="D438" s="314" t="s">
        <v>8435</v>
      </c>
    </row>
    <row r="439" spans="1:4">
      <c r="A439" s="314" t="s">
        <v>8771</v>
      </c>
      <c r="B439" s="314">
        <v>505010</v>
      </c>
      <c r="C439" s="314" t="s">
        <v>8772</v>
      </c>
      <c r="D439" s="314" t="s">
        <v>8435</v>
      </c>
    </row>
    <row r="440" spans="1:4">
      <c r="A440" s="314" t="s">
        <v>8773</v>
      </c>
      <c r="B440" s="314">
        <v>520119</v>
      </c>
      <c r="C440" s="314" t="s">
        <v>8774</v>
      </c>
      <c r="D440" s="314" t="s">
        <v>8435</v>
      </c>
    </row>
    <row r="441" spans="1:4">
      <c r="A441" s="314" t="s">
        <v>8775</v>
      </c>
      <c r="B441" s="314">
        <v>512277</v>
      </c>
      <c r="C441" s="314" t="s">
        <v>8081</v>
      </c>
      <c r="D441" s="314" t="s">
        <v>8401</v>
      </c>
    </row>
    <row r="442" spans="1:4">
      <c r="A442" s="314" t="s">
        <v>8776</v>
      </c>
      <c r="B442" s="314">
        <v>780004</v>
      </c>
      <c r="C442" s="314" t="s">
        <v>8081</v>
      </c>
      <c r="D442" s="314" t="s">
        <v>8172</v>
      </c>
    </row>
    <row r="443" spans="1:4">
      <c r="A443" s="314" t="s">
        <v>8777</v>
      </c>
      <c r="B443" s="314">
        <v>540649</v>
      </c>
      <c r="C443" s="314" t="s">
        <v>8778</v>
      </c>
      <c r="D443" s="314" t="s">
        <v>8779</v>
      </c>
    </row>
    <row r="444" spans="1:4">
      <c r="A444" s="314" t="s">
        <v>8780</v>
      </c>
      <c r="B444" s="314">
        <v>531310</v>
      </c>
      <c r="C444" s="314" t="s">
        <v>8081</v>
      </c>
      <c r="D444" s="314" t="s">
        <v>8065</v>
      </c>
    </row>
    <row r="445" spans="1:4">
      <c r="A445" s="314" t="s">
        <v>8781</v>
      </c>
      <c r="B445" s="314">
        <v>512149</v>
      </c>
      <c r="C445" s="314" t="s">
        <v>8081</v>
      </c>
      <c r="D445" s="314" t="s">
        <v>8174</v>
      </c>
    </row>
    <row r="446" spans="1:4">
      <c r="A446" s="314" t="s">
        <v>8782</v>
      </c>
      <c r="B446" s="314">
        <v>532406</v>
      </c>
      <c r="C446" s="314" t="s">
        <v>8081</v>
      </c>
      <c r="D446" s="314" t="s">
        <v>8226</v>
      </c>
    </row>
    <row r="447" spans="1:4">
      <c r="A447" s="314" t="s">
        <v>8783</v>
      </c>
      <c r="B447" s="314">
        <v>512573</v>
      </c>
      <c r="C447" s="314" t="s">
        <v>8784</v>
      </c>
      <c r="D447" s="314" t="s">
        <v>8161</v>
      </c>
    </row>
    <row r="448" spans="1:4">
      <c r="A448" s="314" t="s">
        <v>8785</v>
      </c>
      <c r="B448" s="314">
        <v>540376</v>
      </c>
      <c r="C448" s="314" t="s">
        <v>8786</v>
      </c>
      <c r="D448" s="314" t="s">
        <v>8249</v>
      </c>
    </row>
    <row r="449" spans="1:4">
      <c r="A449" s="314" t="s">
        <v>8787</v>
      </c>
      <c r="B449" s="314" t="s">
        <v>8081</v>
      </c>
      <c r="C449" s="314" t="s">
        <v>8788</v>
      </c>
      <c r="D449" s="314" t="s">
        <v>8092</v>
      </c>
    </row>
    <row r="450" spans="1:4">
      <c r="A450" s="314" t="s">
        <v>8789</v>
      </c>
      <c r="B450" s="314">
        <v>539288</v>
      </c>
      <c r="C450" s="314" t="s">
        <v>8081</v>
      </c>
      <c r="D450" s="314" t="s">
        <v>8240</v>
      </c>
    </row>
    <row r="451" spans="1:4">
      <c r="A451" s="314" t="s">
        <v>8790</v>
      </c>
      <c r="B451" s="314">
        <v>523896</v>
      </c>
      <c r="C451" s="314" t="s">
        <v>8081</v>
      </c>
      <c r="D451" s="314" t="s">
        <v>8103</v>
      </c>
    </row>
    <row r="452" spans="1:4">
      <c r="A452" s="314" t="s">
        <v>8791</v>
      </c>
      <c r="B452" s="314">
        <v>523896</v>
      </c>
      <c r="C452" s="314" t="s">
        <v>8081</v>
      </c>
      <c r="D452" s="314" t="s">
        <v>8103</v>
      </c>
    </row>
    <row r="453" spans="1:4">
      <c r="A453" s="314" t="s">
        <v>8792</v>
      </c>
      <c r="B453" s="314">
        <v>512109</v>
      </c>
      <c r="C453" s="314" t="s">
        <v>8081</v>
      </c>
      <c r="D453" s="314" t="s">
        <v>8103</v>
      </c>
    </row>
    <row r="454" spans="1:4">
      <c r="A454" s="314" t="s">
        <v>8793</v>
      </c>
      <c r="B454" s="314">
        <v>531541</v>
      </c>
      <c r="C454" s="314" t="s">
        <v>8081</v>
      </c>
      <c r="D454" s="314" t="s">
        <v>8129</v>
      </c>
    </row>
    <row r="455" spans="1:4">
      <c r="A455" s="314" t="s">
        <v>8794</v>
      </c>
      <c r="B455" s="314" t="s">
        <v>8081</v>
      </c>
      <c r="C455" s="314" t="s">
        <v>8795</v>
      </c>
      <c r="D455" s="314" t="s">
        <v>8092</v>
      </c>
    </row>
    <row r="456" spans="1:4">
      <c r="A456" s="314" t="s">
        <v>8796</v>
      </c>
      <c r="B456" s="314">
        <v>511589</v>
      </c>
      <c r="C456" s="314" t="s">
        <v>8081</v>
      </c>
      <c r="D456" s="314" t="s">
        <v>8098</v>
      </c>
    </row>
    <row r="457" spans="1:4">
      <c r="A457" s="314" t="s">
        <v>8797</v>
      </c>
      <c r="B457" s="314" t="s">
        <v>8081</v>
      </c>
      <c r="C457" s="314" t="s">
        <v>8798</v>
      </c>
      <c r="D457" s="314" t="s">
        <v>8092</v>
      </c>
    </row>
    <row r="458" spans="1:4">
      <c r="A458" s="314" t="s">
        <v>8799</v>
      </c>
      <c r="B458" s="314">
        <v>519105</v>
      </c>
      <c r="C458" s="314" t="s">
        <v>8800</v>
      </c>
      <c r="D458" s="314" t="s">
        <v>8278</v>
      </c>
    </row>
    <row r="459" spans="1:4">
      <c r="A459" s="314" t="s">
        <v>8801</v>
      </c>
      <c r="B459" s="314">
        <v>504390</v>
      </c>
      <c r="C459" s="314" t="s">
        <v>8081</v>
      </c>
      <c r="D459" s="314" t="s">
        <v>8065</v>
      </c>
    </row>
    <row r="460" spans="1:4">
      <c r="A460" s="314" t="s">
        <v>8802</v>
      </c>
      <c r="B460" s="314">
        <v>513642</v>
      </c>
      <c r="C460" s="314" t="s">
        <v>8081</v>
      </c>
      <c r="D460" s="314" t="s">
        <v>8200</v>
      </c>
    </row>
    <row r="461" spans="1:4">
      <c r="A461" s="314" t="s">
        <v>8803</v>
      </c>
      <c r="B461" s="314">
        <v>532215</v>
      </c>
      <c r="C461" s="314" t="s">
        <v>8804</v>
      </c>
      <c r="D461" s="314" t="s">
        <v>8398</v>
      </c>
    </row>
    <row r="462" spans="1:4">
      <c r="A462" s="314" t="s">
        <v>8805</v>
      </c>
      <c r="B462" s="314">
        <v>532395</v>
      </c>
      <c r="C462" s="314" t="s">
        <v>8806</v>
      </c>
      <c r="D462" s="314" t="s">
        <v>8410</v>
      </c>
    </row>
    <row r="463" spans="1:4">
      <c r="A463" s="314" t="s">
        <v>8807</v>
      </c>
      <c r="B463" s="314">
        <v>542285</v>
      </c>
      <c r="C463" s="314" t="s">
        <v>8808</v>
      </c>
      <c r="D463" s="314" t="s">
        <v>8096</v>
      </c>
    </row>
    <row r="464" spans="1:4">
      <c r="A464" s="314" t="s">
        <v>8809</v>
      </c>
      <c r="B464" s="314">
        <v>505506</v>
      </c>
      <c r="C464" s="314" t="s">
        <v>8081</v>
      </c>
      <c r="D464" s="314" t="s">
        <v>8174</v>
      </c>
    </row>
    <row r="465" spans="1:4">
      <c r="A465" s="314" t="s">
        <v>8810</v>
      </c>
      <c r="B465" s="314">
        <v>523850</v>
      </c>
      <c r="C465" s="314" t="s">
        <v>8081</v>
      </c>
      <c r="D465" s="314" t="s">
        <v>8089</v>
      </c>
    </row>
    <row r="466" spans="1:4">
      <c r="A466" s="314" t="s">
        <v>8811</v>
      </c>
      <c r="B466" s="314">
        <v>523168</v>
      </c>
      <c r="C466" s="314" t="s">
        <v>8081</v>
      </c>
      <c r="D466" s="314" t="s">
        <v>8294</v>
      </c>
    </row>
    <row r="467" spans="1:4">
      <c r="A467" s="314" t="s">
        <v>8812</v>
      </c>
      <c r="B467" s="314">
        <v>508933</v>
      </c>
      <c r="C467" s="314" t="s">
        <v>8813</v>
      </c>
      <c r="D467" s="314" t="s">
        <v>8096</v>
      </c>
    </row>
    <row r="468" spans="1:4">
      <c r="A468" s="314" t="s">
        <v>8814</v>
      </c>
      <c r="B468" s="314">
        <v>512063</v>
      </c>
      <c r="C468" s="314" t="s">
        <v>8081</v>
      </c>
      <c r="D468" s="314" t="s">
        <v>8103</v>
      </c>
    </row>
    <row r="469" spans="1:4">
      <c r="A469" s="314" t="s">
        <v>8815</v>
      </c>
      <c r="B469" s="314">
        <v>536965</v>
      </c>
      <c r="C469" s="314" t="s">
        <v>8081</v>
      </c>
      <c r="D469" s="314" t="s">
        <v>8098</v>
      </c>
    </row>
    <row r="470" spans="1:4">
      <c r="A470" s="314" t="s">
        <v>8816</v>
      </c>
      <c r="B470" s="314">
        <v>508136</v>
      </c>
      <c r="C470" s="314" t="s">
        <v>8081</v>
      </c>
      <c r="D470" s="314" t="s">
        <v>8487</v>
      </c>
    </row>
    <row r="471" spans="1:4">
      <c r="A471" s="314" t="s">
        <v>8817</v>
      </c>
      <c r="B471" s="314">
        <v>532507</v>
      </c>
      <c r="C471" s="314" t="s">
        <v>8818</v>
      </c>
      <c r="D471" s="314" t="s">
        <v>8819</v>
      </c>
    </row>
    <row r="472" spans="1:4">
      <c r="A472" s="314" t="s">
        <v>8820</v>
      </c>
      <c r="B472" s="314">
        <v>537766</v>
      </c>
      <c r="C472" s="314" t="s">
        <v>8081</v>
      </c>
      <c r="D472" s="314" t="s">
        <v>8378</v>
      </c>
    </row>
    <row r="473" spans="1:4">
      <c r="A473" s="314" t="s">
        <v>8821</v>
      </c>
      <c r="B473" s="314">
        <v>532719</v>
      </c>
      <c r="C473" s="314" t="s">
        <v>8822</v>
      </c>
      <c r="D473" s="314" t="s">
        <v>8167</v>
      </c>
    </row>
    <row r="474" spans="1:4">
      <c r="A474" s="314" t="s">
        <v>8823</v>
      </c>
      <c r="B474" s="314">
        <v>523019</v>
      </c>
      <c r="C474" s="314" t="s">
        <v>8081</v>
      </c>
      <c r="D474" s="314" t="s">
        <v>8065</v>
      </c>
    </row>
    <row r="475" spans="1:4">
      <c r="A475" s="314" t="s">
        <v>8824</v>
      </c>
      <c r="B475" s="314">
        <v>523186</v>
      </c>
      <c r="C475" s="314" t="s">
        <v>8081</v>
      </c>
      <c r="D475" s="314" t="s">
        <v>8075</v>
      </c>
    </row>
    <row r="476" spans="1:4">
      <c r="A476" s="314" t="s">
        <v>8825</v>
      </c>
      <c r="B476" s="314">
        <v>523186</v>
      </c>
      <c r="C476" s="314" t="s">
        <v>8081</v>
      </c>
      <c r="D476" s="314" t="s">
        <v>8075</v>
      </c>
    </row>
    <row r="477" spans="1:4">
      <c r="A477" s="314" t="s">
        <v>8826</v>
      </c>
      <c r="B477" s="314" t="s">
        <v>8081</v>
      </c>
      <c r="C477" s="314" t="s">
        <v>8827</v>
      </c>
      <c r="D477" s="314" t="s">
        <v>8092</v>
      </c>
    </row>
    <row r="478" spans="1:4">
      <c r="A478" s="314" t="s">
        <v>8828</v>
      </c>
      <c r="B478" s="314">
        <v>542206</v>
      </c>
      <c r="C478" s="314" t="s">
        <v>8829</v>
      </c>
      <c r="D478" s="314" t="s">
        <v>8446</v>
      </c>
    </row>
    <row r="479" spans="1:4">
      <c r="A479" s="314" t="s">
        <v>8830</v>
      </c>
      <c r="B479" s="314">
        <v>531268</v>
      </c>
      <c r="C479" s="314" t="s">
        <v>8081</v>
      </c>
      <c r="D479" s="314" t="s">
        <v>8174</v>
      </c>
    </row>
    <row r="480" spans="1:4">
      <c r="A480" s="314" t="s">
        <v>8831</v>
      </c>
      <c r="B480" s="314">
        <v>532380</v>
      </c>
      <c r="C480" s="314" t="s">
        <v>8081</v>
      </c>
      <c r="D480" s="314" t="s">
        <v>8084</v>
      </c>
    </row>
    <row r="481" spans="1:4">
      <c r="A481" s="314" t="s">
        <v>8832</v>
      </c>
      <c r="B481" s="314">
        <v>524516</v>
      </c>
      <c r="C481" s="314" t="s">
        <v>8081</v>
      </c>
      <c r="D481" s="314" t="s">
        <v>8119</v>
      </c>
    </row>
    <row r="482" spans="1:4">
      <c r="A482" s="314" t="s">
        <v>8833</v>
      </c>
      <c r="B482" s="314">
        <v>532989</v>
      </c>
      <c r="C482" s="314" t="s">
        <v>8834</v>
      </c>
      <c r="D482" s="314" t="s">
        <v>8119</v>
      </c>
    </row>
    <row r="483" spans="1:4">
      <c r="A483" s="314" t="s">
        <v>8835</v>
      </c>
      <c r="B483" s="314">
        <v>530197</v>
      </c>
      <c r="C483" s="314" t="s">
        <v>8081</v>
      </c>
      <c r="D483" s="314" t="s">
        <v>8240</v>
      </c>
    </row>
    <row r="484" spans="1:4">
      <c r="A484" s="314" t="s">
        <v>8836</v>
      </c>
      <c r="B484" s="314">
        <v>511724</v>
      </c>
      <c r="C484" s="314" t="s">
        <v>8081</v>
      </c>
      <c r="D484" s="314" t="s">
        <v>8098</v>
      </c>
    </row>
    <row r="485" spans="1:4">
      <c r="A485" s="314" t="s">
        <v>8837</v>
      </c>
      <c r="B485" s="314">
        <v>532977</v>
      </c>
      <c r="C485" s="314" t="s">
        <v>8838</v>
      </c>
      <c r="D485" s="314" t="s">
        <v>8738</v>
      </c>
    </row>
    <row r="486" spans="1:4">
      <c r="A486" s="314" t="s">
        <v>8839</v>
      </c>
      <c r="B486" s="314" t="s">
        <v>8081</v>
      </c>
      <c r="C486" s="314" t="s">
        <v>8840</v>
      </c>
      <c r="D486" s="314" t="s">
        <v>8262</v>
      </c>
    </row>
    <row r="487" spans="1:4">
      <c r="A487" s="314" t="s">
        <v>8841</v>
      </c>
      <c r="B487" s="314">
        <v>533229</v>
      </c>
      <c r="C487" s="314" t="s">
        <v>8842</v>
      </c>
      <c r="D487" s="314" t="s">
        <v>8262</v>
      </c>
    </row>
    <row r="488" spans="1:4">
      <c r="A488" s="314" t="s">
        <v>8843</v>
      </c>
      <c r="B488" s="314">
        <v>500031</v>
      </c>
      <c r="C488" s="314" t="s">
        <v>8844</v>
      </c>
      <c r="D488" s="314" t="s">
        <v>8845</v>
      </c>
    </row>
    <row r="489" spans="1:4">
      <c r="A489" s="314" t="s">
        <v>8846</v>
      </c>
      <c r="B489" s="314">
        <v>500034</v>
      </c>
      <c r="C489" s="314" t="s">
        <v>8847</v>
      </c>
      <c r="D489" s="314" t="s">
        <v>8098</v>
      </c>
    </row>
    <row r="490" spans="1:4">
      <c r="A490" s="314" t="s">
        <v>8848</v>
      </c>
      <c r="B490" s="314">
        <v>532978</v>
      </c>
      <c r="C490" s="314" t="s">
        <v>8849</v>
      </c>
      <c r="D490" s="314" t="s">
        <v>8246</v>
      </c>
    </row>
    <row r="491" spans="1:4">
      <c r="A491" s="314" t="s">
        <v>8850</v>
      </c>
      <c r="B491" s="314">
        <v>512261</v>
      </c>
      <c r="C491" s="314" t="s">
        <v>8081</v>
      </c>
      <c r="D491" s="314" t="s">
        <v>8103</v>
      </c>
    </row>
    <row r="492" spans="1:4">
      <c r="A492" s="314" t="s">
        <v>8851</v>
      </c>
      <c r="B492" s="314">
        <v>539872</v>
      </c>
      <c r="C492" s="314" t="s">
        <v>8081</v>
      </c>
      <c r="D492" s="314" t="s">
        <v>8119</v>
      </c>
    </row>
    <row r="493" spans="1:4">
      <c r="A493" s="314" t="s">
        <v>8852</v>
      </c>
      <c r="B493" s="314">
        <v>500032</v>
      </c>
      <c r="C493" s="314" t="s">
        <v>8853</v>
      </c>
      <c r="D493" s="314" t="s">
        <v>8779</v>
      </c>
    </row>
    <row r="494" spans="1:4">
      <c r="A494" s="314" t="s">
        <v>8854</v>
      </c>
      <c r="B494" s="314">
        <v>500490</v>
      </c>
      <c r="C494" s="314" t="s">
        <v>8855</v>
      </c>
      <c r="D494" s="314" t="s">
        <v>8246</v>
      </c>
    </row>
    <row r="495" spans="1:4">
      <c r="A495" s="314" t="s">
        <v>8856</v>
      </c>
      <c r="B495" s="314">
        <v>507944</v>
      </c>
      <c r="C495" s="314" t="s">
        <v>8081</v>
      </c>
      <c r="D495" s="314" t="s">
        <v>8089</v>
      </c>
    </row>
    <row r="496" spans="1:4">
      <c r="A496" s="314" t="s">
        <v>8857</v>
      </c>
      <c r="B496" s="314">
        <v>511139</v>
      </c>
      <c r="C496" s="314" t="s">
        <v>8081</v>
      </c>
      <c r="D496" s="314" t="s">
        <v>8501</v>
      </c>
    </row>
    <row r="497" spans="1:4">
      <c r="A497" s="314" t="s">
        <v>8858</v>
      </c>
      <c r="B497" s="314">
        <v>524824</v>
      </c>
      <c r="C497" s="314" t="s">
        <v>8859</v>
      </c>
      <c r="D497" s="314" t="s">
        <v>8119</v>
      </c>
    </row>
    <row r="498" spans="1:4">
      <c r="A498" s="314" t="s">
        <v>8860</v>
      </c>
      <c r="B498" s="314">
        <v>530999</v>
      </c>
      <c r="C498" s="314" t="s">
        <v>8861</v>
      </c>
      <c r="D498" s="314" t="s">
        <v>8129</v>
      </c>
    </row>
    <row r="499" spans="1:4">
      <c r="A499" s="314" t="s">
        <v>8862</v>
      </c>
      <c r="B499" s="314">
        <v>532382</v>
      </c>
      <c r="C499" s="314" t="s">
        <v>8863</v>
      </c>
      <c r="D499" s="314" t="s">
        <v>8819</v>
      </c>
    </row>
    <row r="500" spans="1:4">
      <c r="A500" s="314" t="s">
        <v>8864</v>
      </c>
      <c r="B500" s="314">
        <v>513142</v>
      </c>
      <c r="C500" s="314" t="s">
        <v>8081</v>
      </c>
      <c r="D500" s="314" t="s">
        <v>8113</v>
      </c>
    </row>
    <row r="501" spans="1:4">
      <c r="A501" s="314" t="s">
        <v>8865</v>
      </c>
      <c r="B501" s="314" t="s">
        <v>8081</v>
      </c>
      <c r="C501" s="314" t="s">
        <v>8866</v>
      </c>
      <c r="D501" s="314" t="s">
        <v>8867</v>
      </c>
    </row>
    <row r="502" spans="1:4">
      <c r="A502" s="314" t="s">
        <v>8868</v>
      </c>
      <c r="B502" s="314">
        <v>539834</v>
      </c>
      <c r="C502" s="314" t="s">
        <v>8081</v>
      </c>
      <c r="D502" s="314" t="s">
        <v>8103</v>
      </c>
    </row>
    <row r="503" spans="1:4">
      <c r="A503" s="314" t="s">
        <v>8869</v>
      </c>
      <c r="B503" s="314">
        <v>502355</v>
      </c>
      <c r="C503" s="314" t="s">
        <v>8870</v>
      </c>
      <c r="D503" s="314" t="s">
        <v>8560</v>
      </c>
    </row>
    <row r="504" spans="1:4">
      <c r="A504" s="314" t="s">
        <v>8871</v>
      </c>
      <c r="B504" s="314">
        <v>539251</v>
      </c>
      <c r="C504" s="314" t="s">
        <v>8872</v>
      </c>
      <c r="D504" s="314" t="s">
        <v>8275</v>
      </c>
    </row>
    <row r="505" spans="1:4">
      <c r="A505" s="314" t="s">
        <v>8873</v>
      </c>
      <c r="B505" s="314">
        <v>500102</v>
      </c>
      <c r="C505" s="314" t="s">
        <v>8874</v>
      </c>
      <c r="D505" s="314" t="s">
        <v>8075</v>
      </c>
    </row>
    <row r="506" spans="1:4">
      <c r="A506" s="314" t="s">
        <v>8875</v>
      </c>
      <c r="B506" s="314">
        <v>523319</v>
      </c>
      <c r="C506" s="314" t="s">
        <v>8876</v>
      </c>
      <c r="D506" s="314" t="s">
        <v>497</v>
      </c>
    </row>
    <row r="507" spans="1:4">
      <c r="A507" s="314" t="s">
        <v>8877</v>
      </c>
      <c r="B507" s="314">
        <v>532485</v>
      </c>
      <c r="C507" s="314" t="s">
        <v>8081</v>
      </c>
      <c r="D507" s="314" t="s">
        <v>8098</v>
      </c>
    </row>
    <row r="508" spans="1:4">
      <c r="A508" s="314" t="s">
        <v>8878</v>
      </c>
      <c r="B508" s="314">
        <v>500038</v>
      </c>
      <c r="C508" s="314" t="s">
        <v>8879</v>
      </c>
      <c r="D508" s="314" t="s">
        <v>8779</v>
      </c>
    </row>
    <row r="509" spans="1:4">
      <c r="A509" s="314" t="s">
        <v>8880</v>
      </c>
      <c r="B509" s="314">
        <v>520127</v>
      </c>
      <c r="C509" s="314" t="s">
        <v>8081</v>
      </c>
      <c r="D509" s="314" t="s">
        <v>8153</v>
      </c>
    </row>
    <row r="510" spans="1:4">
      <c r="A510" s="314" t="s">
        <v>8881</v>
      </c>
      <c r="B510" s="314">
        <v>519295</v>
      </c>
      <c r="C510" s="314" t="s">
        <v>8081</v>
      </c>
      <c r="D510" s="314" t="s">
        <v>8141</v>
      </c>
    </row>
    <row r="511" spans="1:4">
      <c r="A511" s="314" t="s">
        <v>8882</v>
      </c>
      <c r="B511" s="314">
        <v>531591</v>
      </c>
      <c r="C511" s="314" t="s">
        <v>8081</v>
      </c>
      <c r="D511" s="314" t="s">
        <v>8098</v>
      </c>
    </row>
    <row r="512" spans="1:4">
      <c r="A512" s="314" t="s">
        <v>8883</v>
      </c>
      <c r="B512" s="314">
        <v>526849</v>
      </c>
      <c r="C512" s="314" t="s">
        <v>8884</v>
      </c>
      <c r="D512" s="314" t="s">
        <v>8194</v>
      </c>
    </row>
    <row r="513" spans="1:4">
      <c r="A513" s="314" t="s">
        <v>8885</v>
      </c>
      <c r="B513" s="314">
        <v>509053</v>
      </c>
      <c r="C513" s="314" t="s">
        <v>8081</v>
      </c>
      <c r="D513" s="314" t="s">
        <v>8501</v>
      </c>
    </row>
    <row r="514" spans="1:4">
      <c r="A514" s="314" t="s">
        <v>8886</v>
      </c>
      <c r="B514" s="314">
        <v>500039</v>
      </c>
      <c r="C514" s="314" t="s">
        <v>8887</v>
      </c>
      <c r="D514" s="314" t="s">
        <v>8435</v>
      </c>
    </row>
    <row r="515" spans="1:4">
      <c r="A515" s="314" t="s">
        <v>8888</v>
      </c>
      <c r="B515" s="314">
        <v>541153</v>
      </c>
      <c r="C515" s="314" t="s">
        <v>8889</v>
      </c>
      <c r="D515" s="314" t="s">
        <v>8398</v>
      </c>
    </row>
    <row r="516" spans="1:4">
      <c r="A516" s="314" t="s">
        <v>8890</v>
      </c>
      <c r="B516" s="314">
        <v>532946</v>
      </c>
      <c r="C516" s="314" t="s">
        <v>8891</v>
      </c>
      <c r="D516" s="314" t="s">
        <v>8194</v>
      </c>
    </row>
    <row r="517" spans="1:4">
      <c r="A517" s="314" t="s">
        <v>8892</v>
      </c>
      <c r="B517" s="314">
        <v>539120</v>
      </c>
      <c r="C517" s="314" t="s">
        <v>8081</v>
      </c>
      <c r="D517" s="314" t="s">
        <v>8317</v>
      </c>
    </row>
    <row r="518" spans="1:4">
      <c r="A518" s="314" t="s">
        <v>8893</v>
      </c>
      <c r="B518" s="314">
        <v>532134</v>
      </c>
      <c r="C518" s="314" t="s">
        <v>8894</v>
      </c>
      <c r="D518" s="314" t="s">
        <v>8398</v>
      </c>
    </row>
    <row r="519" spans="1:4">
      <c r="A519" s="314" t="s">
        <v>8895</v>
      </c>
      <c r="B519" s="314">
        <v>532149</v>
      </c>
      <c r="C519" s="314" t="s">
        <v>8896</v>
      </c>
      <c r="D519" s="314" t="s">
        <v>8398</v>
      </c>
    </row>
    <row r="520" spans="1:4">
      <c r="A520" s="314" t="s">
        <v>8897</v>
      </c>
      <c r="B520" s="314">
        <v>532525</v>
      </c>
      <c r="C520" s="314" t="s">
        <v>8898</v>
      </c>
      <c r="D520" s="314" t="s">
        <v>8398</v>
      </c>
    </row>
    <row r="521" spans="1:4">
      <c r="A521" s="314" t="s">
        <v>8899</v>
      </c>
      <c r="B521" s="314" t="s">
        <v>8081</v>
      </c>
      <c r="C521" s="314" t="s">
        <v>8900</v>
      </c>
      <c r="D521" s="314" t="s">
        <v>8092</v>
      </c>
    </row>
    <row r="522" spans="1:4">
      <c r="A522" s="314" t="s">
        <v>8901</v>
      </c>
      <c r="B522" s="314">
        <v>532674</v>
      </c>
      <c r="C522" s="314" t="s">
        <v>8902</v>
      </c>
      <c r="D522" s="314" t="s">
        <v>8096</v>
      </c>
    </row>
    <row r="523" spans="1:4">
      <c r="A523" s="314" t="s">
        <v>8903</v>
      </c>
      <c r="B523" s="314">
        <v>500041</v>
      </c>
      <c r="C523" s="314" t="s">
        <v>8904</v>
      </c>
      <c r="D523" s="314" t="s">
        <v>8779</v>
      </c>
    </row>
    <row r="524" spans="1:4">
      <c r="A524" s="314" t="s">
        <v>8905</v>
      </c>
      <c r="B524" s="314" t="s">
        <v>8081</v>
      </c>
      <c r="C524" s="314" t="s">
        <v>8906</v>
      </c>
      <c r="D524" s="314" t="s">
        <v>8092</v>
      </c>
    </row>
    <row r="525" spans="1:4">
      <c r="A525" s="314" t="s">
        <v>8907</v>
      </c>
      <c r="B525" s="314">
        <v>538546</v>
      </c>
      <c r="C525" s="314" t="s">
        <v>8081</v>
      </c>
      <c r="D525" s="314" t="s">
        <v>8403</v>
      </c>
    </row>
    <row r="526" spans="1:4">
      <c r="A526" s="314" t="s">
        <v>8908</v>
      </c>
      <c r="B526" s="314">
        <v>519353</v>
      </c>
      <c r="C526" s="314" t="s">
        <v>8081</v>
      </c>
      <c r="D526" s="314" t="s">
        <v>8487</v>
      </c>
    </row>
    <row r="527" spans="1:4">
      <c r="A527" s="314" t="s">
        <v>8909</v>
      </c>
      <c r="B527" s="314">
        <v>503722</v>
      </c>
      <c r="C527" s="314" t="s">
        <v>8910</v>
      </c>
      <c r="D527" s="314" t="s">
        <v>8096</v>
      </c>
    </row>
    <row r="528" spans="1:4">
      <c r="A528" s="314" t="s">
        <v>8911</v>
      </c>
      <c r="B528" s="314">
        <v>532916</v>
      </c>
      <c r="C528" s="314" t="s">
        <v>8912</v>
      </c>
      <c r="D528" s="314" t="s">
        <v>8094</v>
      </c>
    </row>
    <row r="529" spans="1:4">
      <c r="A529" s="314" t="s">
        <v>8913</v>
      </c>
      <c r="B529" s="314">
        <v>513502</v>
      </c>
      <c r="C529" s="314" t="s">
        <v>8081</v>
      </c>
      <c r="D529" s="314" t="s">
        <v>8155</v>
      </c>
    </row>
    <row r="530" spans="1:4">
      <c r="A530" s="314" t="s">
        <v>8914</v>
      </c>
      <c r="B530" s="314">
        <v>532336</v>
      </c>
      <c r="C530" s="314" t="s">
        <v>8081</v>
      </c>
      <c r="D530" s="314" t="s">
        <v>8174</v>
      </c>
    </row>
    <row r="531" spans="1:4">
      <c r="A531" s="314" t="s">
        <v>8915</v>
      </c>
      <c r="B531" s="314">
        <v>532694</v>
      </c>
      <c r="C531" s="314" t="s">
        <v>8916</v>
      </c>
      <c r="D531" s="314" t="s">
        <v>8501</v>
      </c>
    </row>
    <row r="532" spans="1:4">
      <c r="A532" s="314" t="s">
        <v>8917</v>
      </c>
      <c r="B532" s="314">
        <v>532694</v>
      </c>
      <c r="C532" s="314" t="s">
        <v>8916</v>
      </c>
      <c r="D532" s="314" t="s">
        <v>8501</v>
      </c>
    </row>
    <row r="533" spans="1:4">
      <c r="A533" s="314" t="s">
        <v>8918</v>
      </c>
      <c r="B533" s="314">
        <v>524687</v>
      </c>
      <c r="C533" s="314" t="s">
        <v>8081</v>
      </c>
      <c r="D533" s="314" t="s">
        <v>8588</v>
      </c>
    </row>
    <row r="534" spans="1:4">
      <c r="A534" s="314" t="s">
        <v>8919</v>
      </c>
      <c r="B534" s="314">
        <v>524687</v>
      </c>
      <c r="C534" s="314" t="s">
        <v>8081</v>
      </c>
      <c r="D534" s="314" t="s">
        <v>8588</v>
      </c>
    </row>
    <row r="535" spans="1:4">
      <c r="A535" s="314" t="s">
        <v>8920</v>
      </c>
      <c r="B535" s="314">
        <v>500042</v>
      </c>
      <c r="C535" s="314" t="s">
        <v>8921</v>
      </c>
      <c r="D535" s="314" t="s">
        <v>8240</v>
      </c>
    </row>
    <row r="536" spans="1:4">
      <c r="A536" s="314" t="s">
        <v>8922</v>
      </c>
      <c r="B536" s="314">
        <v>500042</v>
      </c>
      <c r="C536" s="314" t="s">
        <v>8921</v>
      </c>
      <c r="D536" s="314" t="s">
        <v>8240</v>
      </c>
    </row>
    <row r="537" spans="1:4">
      <c r="A537" s="314" t="s">
        <v>8923</v>
      </c>
      <c r="B537" s="314">
        <v>500043</v>
      </c>
      <c r="C537" s="314" t="s">
        <v>8924</v>
      </c>
      <c r="D537" s="314" t="s">
        <v>8506</v>
      </c>
    </row>
    <row r="538" spans="1:4">
      <c r="A538" s="314" t="s">
        <v>8925</v>
      </c>
      <c r="B538" s="314">
        <v>500043</v>
      </c>
      <c r="C538" s="314" t="s">
        <v>8926</v>
      </c>
      <c r="D538" s="314" t="s">
        <v>8506</v>
      </c>
    </row>
    <row r="539" spans="1:4">
      <c r="A539" s="314" t="s">
        <v>8927</v>
      </c>
      <c r="B539" s="314">
        <v>522004</v>
      </c>
      <c r="C539" s="314" t="s">
        <v>8081</v>
      </c>
      <c r="D539" s="314" t="s">
        <v>8089</v>
      </c>
    </row>
    <row r="540" spans="1:4">
      <c r="A540" s="314" t="s">
        <v>8928</v>
      </c>
      <c r="B540" s="314">
        <v>506285</v>
      </c>
      <c r="C540" s="314" t="s">
        <v>8929</v>
      </c>
      <c r="D540" s="314" t="s">
        <v>8224</v>
      </c>
    </row>
    <row r="541" spans="1:4">
      <c r="A541" s="314" t="s">
        <v>8930</v>
      </c>
      <c r="B541" s="314">
        <v>539946</v>
      </c>
      <c r="C541" s="314" t="s">
        <v>8081</v>
      </c>
      <c r="D541" s="314" t="s">
        <v>8098</v>
      </c>
    </row>
    <row r="542" spans="1:4">
      <c r="A542" s="314" t="s">
        <v>8931</v>
      </c>
      <c r="B542" s="314">
        <v>517246</v>
      </c>
      <c r="C542" s="314" t="s">
        <v>8081</v>
      </c>
      <c r="D542" s="314" t="s">
        <v>8622</v>
      </c>
    </row>
    <row r="543" spans="1:4">
      <c r="A543" s="314" t="s">
        <v>8932</v>
      </c>
      <c r="B543" s="314">
        <v>517246</v>
      </c>
      <c r="C543" s="314" t="s">
        <v>8081</v>
      </c>
      <c r="D543" s="314" t="s">
        <v>8622</v>
      </c>
    </row>
    <row r="544" spans="1:4">
      <c r="A544" s="314" t="s">
        <v>8933</v>
      </c>
      <c r="B544" s="314">
        <v>539621</v>
      </c>
      <c r="C544" s="314" t="s">
        <v>8081</v>
      </c>
      <c r="D544" s="314" t="s">
        <v>8098</v>
      </c>
    </row>
    <row r="545" spans="1:4">
      <c r="A545" s="314" t="s">
        <v>8934</v>
      </c>
      <c r="B545" s="314">
        <v>524332</v>
      </c>
      <c r="C545" s="314" t="s">
        <v>8081</v>
      </c>
      <c r="D545" s="314" t="s">
        <v>8329</v>
      </c>
    </row>
    <row r="546" spans="1:4">
      <c r="A546" s="314" t="s">
        <v>8935</v>
      </c>
      <c r="B546" s="314">
        <v>542057</v>
      </c>
      <c r="C546" s="314" t="s">
        <v>8081</v>
      </c>
      <c r="D546" s="314" t="s">
        <v>8478</v>
      </c>
    </row>
    <row r="547" spans="1:4">
      <c r="A547" s="314" t="s">
        <v>8936</v>
      </c>
      <c r="B547" s="314">
        <v>524828</v>
      </c>
      <c r="C547" s="314" t="s">
        <v>8081</v>
      </c>
      <c r="D547" s="314" t="s">
        <v>8119</v>
      </c>
    </row>
    <row r="548" spans="1:4">
      <c r="A548" s="314" t="s">
        <v>8937</v>
      </c>
      <c r="B548" s="314">
        <v>539447</v>
      </c>
      <c r="C548" s="314" t="s">
        <v>8938</v>
      </c>
      <c r="D548" s="314" t="s">
        <v>8275</v>
      </c>
    </row>
    <row r="549" spans="1:4">
      <c r="A549" s="314" t="s">
        <v>8939</v>
      </c>
      <c r="B549" s="314">
        <v>533270</v>
      </c>
      <c r="C549" s="314" t="s">
        <v>8940</v>
      </c>
      <c r="D549" s="314" t="s">
        <v>8403</v>
      </c>
    </row>
    <row r="550" spans="1:4">
      <c r="A550" s="314" t="s">
        <v>8941</v>
      </c>
      <c r="B550" s="314">
        <v>539546</v>
      </c>
      <c r="C550" s="314" t="s">
        <v>8081</v>
      </c>
      <c r="D550" s="314" t="s">
        <v>8103</v>
      </c>
    </row>
    <row r="551" spans="1:4">
      <c r="A551" s="314" t="s">
        <v>8942</v>
      </c>
      <c r="B551" s="314">
        <v>539018</v>
      </c>
      <c r="C551" s="314" t="s">
        <v>8081</v>
      </c>
      <c r="D551" s="314" t="s">
        <v>8113</v>
      </c>
    </row>
    <row r="552" spans="1:4">
      <c r="A552" s="314" t="s">
        <v>8943</v>
      </c>
      <c r="B552" s="314">
        <v>532645</v>
      </c>
      <c r="C552" s="314" t="s">
        <v>8081</v>
      </c>
      <c r="D552" s="314" t="s">
        <v>8103</v>
      </c>
    </row>
    <row r="553" spans="1:4">
      <c r="A553" s="314" t="s">
        <v>8944</v>
      </c>
      <c r="B553" s="314">
        <v>539399</v>
      </c>
      <c r="C553" s="314" t="s">
        <v>8081</v>
      </c>
      <c r="D553" s="314" t="s">
        <v>8096</v>
      </c>
    </row>
    <row r="554" spans="1:4">
      <c r="A554" s="314" t="s">
        <v>8945</v>
      </c>
      <c r="B554" s="314">
        <v>522650</v>
      </c>
      <c r="C554" s="314" t="s">
        <v>8081</v>
      </c>
      <c r="D554" s="314" t="s">
        <v>8265</v>
      </c>
    </row>
    <row r="555" spans="1:4">
      <c r="A555" s="314" t="s">
        <v>8946</v>
      </c>
      <c r="B555" s="314">
        <v>500048</v>
      </c>
      <c r="C555" s="314" t="s">
        <v>8947</v>
      </c>
      <c r="D555" s="314" t="s">
        <v>8159</v>
      </c>
    </row>
    <row r="556" spans="1:4">
      <c r="A556" s="314" t="s">
        <v>8948</v>
      </c>
      <c r="B556" s="314">
        <v>541178</v>
      </c>
      <c r="C556" s="314" t="s">
        <v>8081</v>
      </c>
      <c r="D556" s="314" t="s">
        <v>8265</v>
      </c>
    </row>
    <row r="557" spans="1:4">
      <c r="A557" s="314" t="s">
        <v>8949</v>
      </c>
      <c r="B557" s="314">
        <v>509438</v>
      </c>
      <c r="C557" s="314" t="s">
        <v>8081</v>
      </c>
      <c r="D557" s="314" t="s">
        <v>8281</v>
      </c>
    </row>
    <row r="558" spans="1:4">
      <c r="A558" s="314" t="s">
        <v>8950</v>
      </c>
      <c r="B558" s="314">
        <v>533095</v>
      </c>
      <c r="C558" s="314" t="s">
        <v>8081</v>
      </c>
      <c r="D558" s="314" t="s">
        <v>8098</v>
      </c>
    </row>
    <row r="559" spans="1:4">
      <c r="A559" s="314" t="s">
        <v>8951</v>
      </c>
      <c r="B559" s="314">
        <v>512404</v>
      </c>
      <c r="C559" s="314" t="s">
        <v>8081</v>
      </c>
      <c r="D559" s="314" t="s">
        <v>8113</v>
      </c>
    </row>
    <row r="560" spans="1:4">
      <c r="A560" s="314" t="s">
        <v>8952</v>
      </c>
      <c r="B560" s="314">
        <v>532230</v>
      </c>
      <c r="C560" s="314" t="s">
        <v>8081</v>
      </c>
      <c r="D560" s="314" t="s">
        <v>8096</v>
      </c>
    </row>
    <row r="561" spans="1:4">
      <c r="A561" s="314" t="s">
        <v>8953</v>
      </c>
      <c r="B561" s="314">
        <v>512195</v>
      </c>
      <c r="C561" s="314" t="s">
        <v>8081</v>
      </c>
      <c r="D561" s="314" t="s">
        <v>8501</v>
      </c>
    </row>
    <row r="562" spans="1:4">
      <c r="A562" s="314" t="s">
        <v>8954</v>
      </c>
      <c r="B562" s="314">
        <v>509480</v>
      </c>
      <c r="C562" s="314" t="s">
        <v>8955</v>
      </c>
      <c r="D562" s="314" t="s">
        <v>8357</v>
      </c>
    </row>
    <row r="563" spans="1:4">
      <c r="A563" s="314" t="s">
        <v>8956</v>
      </c>
      <c r="B563" s="314">
        <v>531340</v>
      </c>
      <c r="C563" s="314" t="s">
        <v>8081</v>
      </c>
      <c r="D563" s="314" t="s">
        <v>8065</v>
      </c>
    </row>
    <row r="564" spans="1:4">
      <c r="A564" s="314" t="s">
        <v>8957</v>
      </c>
      <c r="B564" s="314">
        <v>524606</v>
      </c>
      <c r="C564" s="314" t="s">
        <v>8081</v>
      </c>
      <c r="D564" s="314" t="s">
        <v>8119</v>
      </c>
    </row>
    <row r="565" spans="1:4">
      <c r="A565" s="314" t="s">
        <v>8958</v>
      </c>
      <c r="B565" s="314">
        <v>531582</v>
      </c>
      <c r="C565" s="314" t="s">
        <v>8081</v>
      </c>
      <c r="D565" s="314" t="s">
        <v>8098</v>
      </c>
    </row>
    <row r="566" spans="1:4">
      <c r="A566" s="314" t="s">
        <v>8959</v>
      </c>
      <c r="B566" s="314">
        <v>508664</v>
      </c>
      <c r="C566" s="314" t="s">
        <v>8081</v>
      </c>
      <c r="D566" s="314" t="s">
        <v>8281</v>
      </c>
    </row>
    <row r="567" spans="1:4">
      <c r="A567" s="314" t="s">
        <v>8960</v>
      </c>
      <c r="B567" s="314" t="s">
        <v>8081</v>
      </c>
      <c r="C567" s="314" t="s">
        <v>8961</v>
      </c>
      <c r="D567" s="314" t="s">
        <v>8092</v>
      </c>
    </row>
    <row r="568" spans="1:4">
      <c r="A568" s="314" t="s">
        <v>8962</v>
      </c>
      <c r="B568" s="314">
        <v>512477</v>
      </c>
      <c r="C568" s="314" t="s">
        <v>8081</v>
      </c>
      <c r="D568" s="314" t="s">
        <v>8096</v>
      </c>
    </row>
    <row r="569" spans="1:4">
      <c r="A569" s="314" t="s">
        <v>8963</v>
      </c>
      <c r="B569" s="314">
        <v>512477</v>
      </c>
      <c r="C569" s="314" t="s">
        <v>8081</v>
      </c>
      <c r="D569" s="314" t="s">
        <v>8096</v>
      </c>
    </row>
    <row r="570" spans="1:4">
      <c r="A570" s="314" t="s">
        <v>8964</v>
      </c>
      <c r="B570" s="314">
        <v>533303</v>
      </c>
      <c r="C570" s="314" t="s">
        <v>8965</v>
      </c>
      <c r="D570" s="314" t="s">
        <v>8246</v>
      </c>
    </row>
    <row r="571" spans="1:4">
      <c r="A571" s="314" t="s">
        <v>8966</v>
      </c>
      <c r="B571" s="314">
        <v>532430</v>
      </c>
      <c r="C571" s="314" t="s">
        <v>8967</v>
      </c>
      <c r="D571" s="314" t="s">
        <v>8219</v>
      </c>
    </row>
    <row r="572" spans="1:4">
      <c r="A572" s="314" t="s">
        <v>8968</v>
      </c>
      <c r="B572" s="314">
        <v>539662</v>
      </c>
      <c r="C572" s="314" t="s">
        <v>8081</v>
      </c>
      <c r="D572" s="314" t="s">
        <v>8098</v>
      </c>
    </row>
    <row r="573" spans="1:4">
      <c r="A573" s="314" t="s">
        <v>8969</v>
      </c>
      <c r="B573" s="314">
        <v>511664</v>
      </c>
      <c r="C573" s="314" t="s">
        <v>8081</v>
      </c>
      <c r="D573" s="314" t="s">
        <v>8084</v>
      </c>
    </row>
    <row r="574" spans="1:4">
      <c r="A574" s="314" t="s">
        <v>8970</v>
      </c>
      <c r="B574" s="314">
        <v>532930</v>
      </c>
      <c r="C574" s="314" t="s">
        <v>8971</v>
      </c>
      <c r="D574" s="314" t="s">
        <v>8124</v>
      </c>
    </row>
    <row r="575" spans="1:4">
      <c r="A575" s="314" t="s">
        <v>8972</v>
      </c>
      <c r="B575" s="314">
        <v>530803</v>
      </c>
      <c r="C575" s="314" t="s">
        <v>8973</v>
      </c>
      <c r="D575" s="314" t="s">
        <v>8129</v>
      </c>
    </row>
    <row r="576" spans="1:4">
      <c r="A576" s="314" t="s">
        <v>8974</v>
      </c>
      <c r="B576" s="314">
        <v>531719</v>
      </c>
      <c r="C576" s="314" t="s">
        <v>8081</v>
      </c>
      <c r="D576" s="314" t="s">
        <v>8224</v>
      </c>
    </row>
    <row r="577" spans="1:4">
      <c r="A577" s="314" t="s">
        <v>8975</v>
      </c>
      <c r="B577" s="314">
        <v>504646</v>
      </c>
      <c r="C577" s="314" t="s">
        <v>8081</v>
      </c>
      <c r="D577" s="314" t="s">
        <v>8435</v>
      </c>
    </row>
    <row r="578" spans="1:4">
      <c r="A578" s="314" t="s">
        <v>8976</v>
      </c>
      <c r="B578" s="314">
        <v>509449</v>
      </c>
      <c r="C578" s="314" t="s">
        <v>8081</v>
      </c>
      <c r="D578" s="314" t="s">
        <v>8129</v>
      </c>
    </row>
    <row r="579" spans="1:4">
      <c r="A579" s="314" t="s">
        <v>8977</v>
      </c>
      <c r="B579" s="314">
        <v>512296</v>
      </c>
      <c r="C579" s="314" t="s">
        <v>8978</v>
      </c>
      <c r="D579" s="314" t="s">
        <v>8155</v>
      </c>
    </row>
    <row r="580" spans="1:4">
      <c r="A580" s="314" t="s">
        <v>8979</v>
      </c>
      <c r="B580" s="314">
        <v>512296</v>
      </c>
      <c r="C580" s="314" t="s">
        <v>8978</v>
      </c>
      <c r="D580" s="314" t="s">
        <v>8155</v>
      </c>
    </row>
    <row r="581" spans="1:4">
      <c r="A581" s="314" t="s">
        <v>8980</v>
      </c>
      <c r="B581" s="314">
        <v>540621</v>
      </c>
      <c r="C581" s="314" t="s">
        <v>8981</v>
      </c>
      <c r="D581" s="314" t="s">
        <v>8167</v>
      </c>
    </row>
    <row r="582" spans="1:4">
      <c r="A582" s="314" t="s">
        <v>8982</v>
      </c>
      <c r="B582" s="314">
        <v>540545</v>
      </c>
      <c r="C582" s="314" t="s">
        <v>8081</v>
      </c>
      <c r="D582" s="314" t="s">
        <v>8194</v>
      </c>
    </row>
    <row r="583" spans="1:4">
      <c r="A583" s="314" t="s">
        <v>8983</v>
      </c>
      <c r="B583" s="314">
        <v>512608</v>
      </c>
      <c r="C583" s="314" t="s">
        <v>8984</v>
      </c>
      <c r="D583" s="314" t="s">
        <v>8194</v>
      </c>
    </row>
    <row r="584" spans="1:4">
      <c r="A584" s="314" t="s">
        <v>8985</v>
      </c>
      <c r="B584" s="314">
        <v>538576</v>
      </c>
      <c r="C584" s="314" t="s">
        <v>8081</v>
      </c>
      <c r="D584" s="314" t="s">
        <v>8167</v>
      </c>
    </row>
    <row r="585" spans="1:4">
      <c r="A585" s="314" t="s">
        <v>8986</v>
      </c>
      <c r="B585" s="314">
        <v>500052</v>
      </c>
      <c r="C585" s="314" t="s">
        <v>8987</v>
      </c>
      <c r="D585" s="314" t="s">
        <v>8240</v>
      </c>
    </row>
    <row r="586" spans="1:4">
      <c r="A586" s="314" t="s">
        <v>8988</v>
      </c>
      <c r="B586" s="314">
        <v>531862</v>
      </c>
      <c r="C586" s="314" t="s">
        <v>8081</v>
      </c>
      <c r="D586" s="314" t="s">
        <v>8588</v>
      </c>
    </row>
    <row r="587" spans="1:4">
      <c r="A587" s="314" t="s">
        <v>8989</v>
      </c>
      <c r="B587" s="314">
        <v>511501</v>
      </c>
      <c r="C587" s="314" t="s">
        <v>8081</v>
      </c>
      <c r="D587" s="314" t="s">
        <v>8065</v>
      </c>
    </row>
    <row r="588" spans="1:4">
      <c r="A588" s="314" t="s">
        <v>8990</v>
      </c>
      <c r="B588" s="314">
        <v>503960</v>
      </c>
      <c r="C588" s="314" t="s">
        <v>8991</v>
      </c>
      <c r="D588" s="314" t="s">
        <v>8378</v>
      </c>
    </row>
    <row r="589" spans="1:4">
      <c r="A589" s="314" t="s">
        <v>8992</v>
      </c>
      <c r="B589" s="314">
        <v>541143</v>
      </c>
      <c r="C589" s="314" t="s">
        <v>8993</v>
      </c>
      <c r="D589" s="314" t="s">
        <v>8553</v>
      </c>
    </row>
    <row r="590" spans="1:4">
      <c r="A590" s="314" t="s">
        <v>8994</v>
      </c>
      <c r="B590" s="314">
        <v>500049</v>
      </c>
      <c r="C590" s="314" t="s">
        <v>8995</v>
      </c>
      <c r="D590" s="314" t="s">
        <v>8553</v>
      </c>
    </row>
    <row r="591" spans="1:4">
      <c r="A591" s="314" t="s">
        <v>8996</v>
      </c>
      <c r="B591" s="314">
        <v>533228</v>
      </c>
      <c r="C591" s="314" t="s">
        <v>8997</v>
      </c>
      <c r="D591" s="314" t="s">
        <v>8098</v>
      </c>
    </row>
    <row r="592" spans="1:4">
      <c r="A592" s="314" t="s">
        <v>8998</v>
      </c>
      <c r="B592" s="314">
        <v>500493</v>
      </c>
      <c r="C592" s="314" t="s">
        <v>8999</v>
      </c>
      <c r="D592" s="314" t="s">
        <v>9000</v>
      </c>
    </row>
    <row r="593" spans="1:4">
      <c r="A593" s="314" t="s">
        <v>9001</v>
      </c>
      <c r="B593" s="314">
        <v>505688</v>
      </c>
      <c r="C593" s="314" t="s">
        <v>9002</v>
      </c>
      <c r="D593" s="314" t="s">
        <v>8435</v>
      </c>
    </row>
    <row r="594" spans="1:4">
      <c r="A594" s="314" t="s">
        <v>9003</v>
      </c>
      <c r="B594" s="314">
        <v>500103</v>
      </c>
      <c r="C594" s="314" t="s">
        <v>9004</v>
      </c>
      <c r="D594" s="314" t="s">
        <v>8124</v>
      </c>
    </row>
    <row r="595" spans="1:4">
      <c r="A595" s="314" t="s">
        <v>9005</v>
      </c>
      <c r="B595" s="314">
        <v>524663</v>
      </c>
      <c r="C595" s="314" t="s">
        <v>8081</v>
      </c>
      <c r="D595" s="314" t="s">
        <v>8119</v>
      </c>
    </row>
    <row r="596" spans="1:4">
      <c r="A596" s="314" t="s">
        <v>9006</v>
      </c>
      <c r="B596" s="314">
        <v>541096</v>
      </c>
      <c r="C596" s="314" t="s">
        <v>8081</v>
      </c>
      <c r="D596" s="314" t="s">
        <v>8119</v>
      </c>
    </row>
    <row r="597" spans="1:4">
      <c r="A597" s="314" t="s">
        <v>9007</v>
      </c>
      <c r="B597" s="314">
        <v>500547</v>
      </c>
      <c r="C597" s="314" t="s">
        <v>9008</v>
      </c>
      <c r="D597" s="314" t="s">
        <v>9009</v>
      </c>
    </row>
    <row r="598" spans="1:4">
      <c r="A598" s="314" t="s">
        <v>9010</v>
      </c>
      <c r="B598" s="314">
        <v>590021</v>
      </c>
      <c r="C598" s="314" t="s">
        <v>9011</v>
      </c>
      <c r="D598" s="314" t="s">
        <v>8224</v>
      </c>
    </row>
    <row r="599" spans="1:4">
      <c r="A599" s="314" t="s">
        <v>9012</v>
      </c>
      <c r="B599" s="314">
        <v>540700</v>
      </c>
      <c r="C599" s="314" t="s">
        <v>9013</v>
      </c>
      <c r="D599" s="314" t="s">
        <v>8675</v>
      </c>
    </row>
    <row r="600" spans="1:4">
      <c r="A600" s="314" t="s">
        <v>9014</v>
      </c>
      <c r="B600" s="314">
        <v>523229</v>
      </c>
      <c r="C600" s="314" t="s">
        <v>8081</v>
      </c>
      <c r="D600" s="314" t="s">
        <v>8435</v>
      </c>
    </row>
    <row r="601" spans="1:4">
      <c r="A601" s="314" t="s">
        <v>9015</v>
      </c>
      <c r="B601" s="314">
        <v>531029</v>
      </c>
      <c r="C601" s="314" t="s">
        <v>8081</v>
      </c>
      <c r="D601" s="314" t="s">
        <v>8103</v>
      </c>
    </row>
    <row r="602" spans="1:4">
      <c r="A602" s="314" t="s">
        <v>9016</v>
      </c>
      <c r="B602" s="314">
        <v>539799</v>
      </c>
      <c r="C602" s="314" t="s">
        <v>9017</v>
      </c>
      <c r="D602" s="314" t="s">
        <v>8403</v>
      </c>
    </row>
    <row r="603" spans="1:4">
      <c r="A603" s="314" t="s">
        <v>9018</v>
      </c>
      <c r="B603" s="314">
        <v>532609</v>
      </c>
      <c r="C603" s="314" t="s">
        <v>9019</v>
      </c>
      <c r="D603" s="314" t="s">
        <v>8159</v>
      </c>
    </row>
    <row r="604" spans="1:4">
      <c r="A604" s="314" t="s">
        <v>9020</v>
      </c>
      <c r="B604" s="314">
        <v>533499</v>
      </c>
      <c r="C604" s="314" t="s">
        <v>9021</v>
      </c>
      <c r="D604" s="314" t="s">
        <v>8068</v>
      </c>
    </row>
    <row r="605" spans="1:4">
      <c r="A605" s="314" t="s">
        <v>9022</v>
      </c>
      <c r="B605" s="314">
        <v>532454</v>
      </c>
      <c r="C605" s="314" t="s">
        <v>9023</v>
      </c>
      <c r="D605" s="314" t="s">
        <v>9024</v>
      </c>
    </row>
    <row r="606" spans="1:4">
      <c r="A606" s="314" t="s">
        <v>9025</v>
      </c>
      <c r="B606" s="314">
        <v>534816</v>
      </c>
      <c r="C606" s="314" t="s">
        <v>9026</v>
      </c>
      <c r="D606" s="314" t="s">
        <v>9027</v>
      </c>
    </row>
    <row r="607" spans="1:4">
      <c r="A607" s="314" t="s">
        <v>9028</v>
      </c>
      <c r="B607" s="314">
        <v>526666</v>
      </c>
      <c r="C607" s="314" t="s">
        <v>9029</v>
      </c>
      <c r="D607" s="314" t="s">
        <v>8194</v>
      </c>
    </row>
    <row r="608" spans="1:4">
      <c r="A608" s="314" t="s">
        <v>9030</v>
      </c>
      <c r="B608" s="314">
        <v>524534</v>
      </c>
      <c r="C608" s="314" t="s">
        <v>8081</v>
      </c>
      <c r="D608" s="314" t="s">
        <v>8224</v>
      </c>
    </row>
    <row r="609" spans="1:4">
      <c r="A609" s="314" t="s">
        <v>9031</v>
      </c>
      <c r="B609" s="314">
        <v>540956</v>
      </c>
      <c r="C609" s="314" t="s">
        <v>8081</v>
      </c>
      <c r="D609" s="314" t="s">
        <v>8082</v>
      </c>
    </row>
    <row r="610" spans="1:4">
      <c r="A610" s="314" t="s">
        <v>9032</v>
      </c>
      <c r="B610" s="314">
        <v>540956</v>
      </c>
      <c r="C610" s="314" t="s">
        <v>8081</v>
      </c>
      <c r="D610" s="314" t="s">
        <v>8082</v>
      </c>
    </row>
    <row r="611" spans="1:4">
      <c r="A611" s="314" t="s">
        <v>9033</v>
      </c>
      <c r="B611" s="314">
        <v>514272</v>
      </c>
      <c r="C611" s="314" t="s">
        <v>8081</v>
      </c>
      <c r="D611" s="314" t="s">
        <v>8096</v>
      </c>
    </row>
    <row r="612" spans="1:4">
      <c r="A612" s="314" t="s">
        <v>9034</v>
      </c>
      <c r="B612" s="314">
        <v>533108</v>
      </c>
      <c r="C612" s="314" t="s">
        <v>8081</v>
      </c>
      <c r="D612" s="314" t="s">
        <v>8096</v>
      </c>
    </row>
    <row r="613" spans="1:4">
      <c r="A613" s="314" t="s">
        <v>9035</v>
      </c>
      <c r="B613" s="314">
        <v>506027</v>
      </c>
      <c r="C613" s="314" t="s">
        <v>8081</v>
      </c>
      <c r="D613" s="314" t="s">
        <v>8385</v>
      </c>
    </row>
    <row r="614" spans="1:4">
      <c r="A614" s="314" t="s">
        <v>9036</v>
      </c>
      <c r="B614" s="314">
        <v>500055</v>
      </c>
      <c r="C614" s="314" t="s">
        <v>9037</v>
      </c>
      <c r="D614" s="314" t="s">
        <v>8113</v>
      </c>
    </row>
    <row r="615" spans="1:4">
      <c r="A615" s="314" t="s">
        <v>9038</v>
      </c>
      <c r="B615" s="314">
        <v>540061</v>
      </c>
      <c r="C615" s="314" t="s">
        <v>9039</v>
      </c>
      <c r="D615" s="314" t="s">
        <v>8094</v>
      </c>
    </row>
    <row r="616" spans="1:4">
      <c r="A616" s="314" t="s">
        <v>9040</v>
      </c>
      <c r="B616" s="314">
        <v>500058</v>
      </c>
      <c r="C616" s="314" t="s">
        <v>8081</v>
      </c>
      <c r="D616" s="314" t="s">
        <v>8113</v>
      </c>
    </row>
    <row r="617" spans="1:4">
      <c r="A617" s="314" t="s">
        <v>9041</v>
      </c>
      <c r="B617" s="314">
        <v>524723</v>
      </c>
      <c r="C617" s="314" t="s">
        <v>8081</v>
      </c>
      <c r="D617" s="314" t="s">
        <v>8103</v>
      </c>
    </row>
    <row r="618" spans="1:4">
      <c r="A618" s="314" t="s">
        <v>9042</v>
      </c>
      <c r="B618" s="314">
        <v>533321</v>
      </c>
      <c r="C618" s="314" t="s">
        <v>9043</v>
      </c>
      <c r="D618" s="314" t="s">
        <v>8378</v>
      </c>
    </row>
    <row r="619" spans="1:4">
      <c r="A619" s="314" t="s">
        <v>9044</v>
      </c>
      <c r="B619" s="314">
        <v>526853</v>
      </c>
      <c r="C619" s="314" t="s">
        <v>8081</v>
      </c>
      <c r="D619" s="314" t="s">
        <v>9045</v>
      </c>
    </row>
    <row r="620" spans="1:4">
      <c r="A620" s="314" t="s">
        <v>9046</v>
      </c>
      <c r="B620" s="314">
        <v>505681</v>
      </c>
      <c r="C620" s="314" t="s">
        <v>8081</v>
      </c>
      <c r="D620" s="314" t="s">
        <v>8435</v>
      </c>
    </row>
    <row r="621" spans="1:4">
      <c r="A621" s="314" t="s">
        <v>9047</v>
      </c>
      <c r="B621" s="314">
        <v>500059</v>
      </c>
      <c r="C621" s="314" t="s">
        <v>9048</v>
      </c>
      <c r="D621" s="314" t="s">
        <v>8246</v>
      </c>
    </row>
    <row r="622" spans="1:4">
      <c r="A622" s="314" t="s">
        <v>9049</v>
      </c>
      <c r="B622" s="314">
        <v>523054</v>
      </c>
      <c r="C622" s="314" t="s">
        <v>8081</v>
      </c>
      <c r="D622" s="314" t="s">
        <v>8096</v>
      </c>
    </row>
    <row r="623" spans="1:4">
      <c r="A623" s="314" t="s">
        <v>9050</v>
      </c>
      <c r="B623" s="314">
        <v>540148</v>
      </c>
      <c r="C623" s="314" t="s">
        <v>8081</v>
      </c>
      <c r="D623" s="314" t="s">
        <v>8194</v>
      </c>
    </row>
    <row r="624" spans="1:4">
      <c r="A624" s="314" t="s">
        <v>9051</v>
      </c>
      <c r="B624" s="314">
        <v>514215</v>
      </c>
      <c r="C624" s="314" t="s">
        <v>8081</v>
      </c>
      <c r="D624" s="314" t="s">
        <v>8096</v>
      </c>
    </row>
    <row r="625" spans="1:4">
      <c r="A625" s="314" t="s">
        <v>9052</v>
      </c>
      <c r="B625" s="314">
        <v>535620</v>
      </c>
      <c r="C625" s="314" t="s">
        <v>8081</v>
      </c>
      <c r="D625" s="314" t="s">
        <v>8103</v>
      </c>
    </row>
    <row r="626" spans="1:4">
      <c r="A626" s="314" t="s">
        <v>9053</v>
      </c>
      <c r="B626" s="314">
        <v>534535</v>
      </c>
      <c r="C626" s="314" t="s">
        <v>8081</v>
      </c>
      <c r="D626" s="314" t="s">
        <v>8075</v>
      </c>
    </row>
    <row r="627" spans="1:4">
      <c r="A627" s="314" t="s">
        <v>9054</v>
      </c>
      <c r="B627" s="314">
        <v>532523</v>
      </c>
      <c r="C627" s="314" t="s">
        <v>9055</v>
      </c>
      <c r="D627" s="314" t="s">
        <v>8418</v>
      </c>
    </row>
    <row r="628" spans="1:4">
      <c r="A628" s="314" t="s">
        <v>9056</v>
      </c>
      <c r="B628" s="314">
        <v>524396</v>
      </c>
      <c r="C628" s="314" t="s">
        <v>9057</v>
      </c>
      <c r="D628" s="314" t="s">
        <v>8119</v>
      </c>
    </row>
    <row r="629" spans="1:4">
      <c r="A629" s="314" t="s">
        <v>9058</v>
      </c>
      <c r="B629" s="314">
        <v>532330</v>
      </c>
      <c r="C629" s="314" t="s">
        <v>8081</v>
      </c>
      <c r="D629" s="314" t="s">
        <v>8200</v>
      </c>
    </row>
    <row r="630" spans="1:4">
      <c r="A630" s="314" t="s">
        <v>9059</v>
      </c>
      <c r="B630" s="314">
        <v>538364</v>
      </c>
      <c r="C630" s="314" t="s">
        <v>8081</v>
      </c>
      <c r="D630" s="314" t="s">
        <v>8096</v>
      </c>
    </row>
    <row r="631" spans="1:4">
      <c r="A631" s="314" t="s">
        <v>9060</v>
      </c>
      <c r="B631" s="314">
        <v>500060</v>
      </c>
      <c r="C631" s="314" t="s">
        <v>9061</v>
      </c>
      <c r="D631" s="314" t="s">
        <v>8378</v>
      </c>
    </row>
    <row r="632" spans="1:4">
      <c r="A632" s="314" t="s">
        <v>9062</v>
      </c>
      <c r="B632" s="314">
        <v>500335</v>
      </c>
      <c r="C632" s="314" t="s">
        <v>9063</v>
      </c>
      <c r="D632" s="314" t="s">
        <v>8094</v>
      </c>
    </row>
    <row r="633" spans="1:4">
      <c r="A633" s="314" t="s">
        <v>9064</v>
      </c>
      <c r="B633" s="314">
        <v>533006</v>
      </c>
      <c r="C633" s="314" t="s">
        <v>8081</v>
      </c>
      <c r="D633" s="314" t="s">
        <v>8096</v>
      </c>
    </row>
    <row r="634" spans="1:4">
      <c r="A634" s="314" t="s">
        <v>9065</v>
      </c>
      <c r="B634" s="314">
        <v>533006</v>
      </c>
      <c r="C634" s="314" t="s">
        <v>8081</v>
      </c>
      <c r="D634" s="314" t="s">
        <v>8096</v>
      </c>
    </row>
    <row r="635" spans="1:4">
      <c r="A635" s="314" t="s">
        <v>9066</v>
      </c>
      <c r="B635" s="314">
        <v>522105</v>
      </c>
      <c r="C635" s="314" t="s">
        <v>8081</v>
      </c>
      <c r="D635" s="314" t="s">
        <v>8089</v>
      </c>
    </row>
    <row r="636" spans="1:4">
      <c r="A636" s="314" t="s">
        <v>9067</v>
      </c>
      <c r="B636" s="314">
        <v>533408</v>
      </c>
      <c r="C636" s="314" t="s">
        <v>9068</v>
      </c>
      <c r="D636" s="314" t="s">
        <v>8065</v>
      </c>
    </row>
    <row r="637" spans="1:4">
      <c r="A637" s="314" t="s">
        <v>9069</v>
      </c>
      <c r="B637" s="314" t="s">
        <v>8081</v>
      </c>
      <c r="C637" s="314" t="s">
        <v>9070</v>
      </c>
      <c r="D637" s="314" t="s">
        <v>8068</v>
      </c>
    </row>
    <row r="638" spans="1:4">
      <c r="A638" s="314" t="s">
        <v>9071</v>
      </c>
      <c r="B638" s="314">
        <v>539043</v>
      </c>
      <c r="C638" s="314" t="s">
        <v>9072</v>
      </c>
      <c r="D638" s="314" t="s">
        <v>8275</v>
      </c>
    </row>
    <row r="639" spans="1:4">
      <c r="A639" s="314" t="s">
        <v>9073</v>
      </c>
      <c r="B639" s="314">
        <v>514183</v>
      </c>
      <c r="C639" s="314" t="s">
        <v>8081</v>
      </c>
      <c r="D639" s="314" t="s">
        <v>8240</v>
      </c>
    </row>
    <row r="640" spans="1:4">
      <c r="A640" s="314" t="s">
        <v>9074</v>
      </c>
      <c r="B640" s="314">
        <v>532290</v>
      </c>
      <c r="C640" s="314" t="s">
        <v>9075</v>
      </c>
      <c r="D640" s="314" t="s">
        <v>8065</v>
      </c>
    </row>
    <row r="641" spans="1:4">
      <c r="A641" s="314" t="s">
        <v>9076</v>
      </c>
      <c r="B641" s="314">
        <v>506197</v>
      </c>
      <c r="C641" s="314" t="s">
        <v>9077</v>
      </c>
      <c r="D641" s="314" t="s">
        <v>8119</v>
      </c>
    </row>
    <row r="642" spans="1:4">
      <c r="A642" s="314" t="s">
        <v>9078</v>
      </c>
      <c r="B642" s="314">
        <v>526225</v>
      </c>
      <c r="C642" s="314" t="s">
        <v>8081</v>
      </c>
      <c r="D642" s="314" t="s">
        <v>8200</v>
      </c>
    </row>
    <row r="643" spans="1:4">
      <c r="A643" s="314" t="s">
        <v>9079</v>
      </c>
      <c r="B643" s="314">
        <v>513422</v>
      </c>
      <c r="C643" s="314" t="s">
        <v>8081</v>
      </c>
      <c r="D643" s="314" t="s">
        <v>8113</v>
      </c>
    </row>
    <row r="644" spans="1:4">
      <c r="A644" s="314" t="s">
        <v>9080</v>
      </c>
      <c r="B644" s="314">
        <v>531175</v>
      </c>
      <c r="C644" s="314" t="s">
        <v>8081</v>
      </c>
      <c r="D644" s="314" t="s">
        <v>8174</v>
      </c>
    </row>
    <row r="645" spans="1:4">
      <c r="A645" s="314" t="s">
        <v>9081</v>
      </c>
      <c r="B645" s="314">
        <v>540073</v>
      </c>
      <c r="C645" s="314" t="s">
        <v>9082</v>
      </c>
      <c r="D645" s="314" t="s">
        <v>9083</v>
      </c>
    </row>
    <row r="646" spans="1:4">
      <c r="A646" s="314" t="s">
        <v>9084</v>
      </c>
      <c r="B646" s="314">
        <v>502761</v>
      </c>
      <c r="C646" s="314" t="s">
        <v>8081</v>
      </c>
      <c r="D646" s="314" t="s">
        <v>8096</v>
      </c>
    </row>
    <row r="647" spans="1:4">
      <c r="A647" s="314" t="s">
        <v>9085</v>
      </c>
      <c r="B647" s="314" t="s">
        <v>8081</v>
      </c>
      <c r="C647" s="314" t="s">
        <v>9086</v>
      </c>
      <c r="D647" s="314" t="s">
        <v>8172</v>
      </c>
    </row>
    <row r="648" spans="1:4">
      <c r="A648" s="314" t="s">
        <v>9087</v>
      </c>
      <c r="B648" s="314">
        <v>502761</v>
      </c>
      <c r="C648" s="314" t="s">
        <v>8081</v>
      </c>
      <c r="D648" s="314" t="s">
        <v>8096</v>
      </c>
    </row>
    <row r="649" spans="1:4">
      <c r="A649" s="314" t="s">
        <v>9088</v>
      </c>
      <c r="B649" s="314">
        <v>506981</v>
      </c>
      <c r="C649" s="314" t="s">
        <v>8081</v>
      </c>
      <c r="D649" s="314" t="s">
        <v>8096</v>
      </c>
    </row>
    <row r="650" spans="1:4">
      <c r="A650" s="314" t="s">
        <v>9089</v>
      </c>
      <c r="B650" s="314">
        <v>508939</v>
      </c>
      <c r="C650" s="314" t="s">
        <v>8081</v>
      </c>
      <c r="D650" s="314" t="s">
        <v>8098</v>
      </c>
    </row>
    <row r="651" spans="1:4">
      <c r="A651" s="314" t="s">
        <v>9090</v>
      </c>
      <c r="B651" s="314">
        <v>539607</v>
      </c>
      <c r="C651" s="314" t="s">
        <v>8081</v>
      </c>
      <c r="D651" s="314" t="s">
        <v>8174</v>
      </c>
    </row>
    <row r="652" spans="1:4">
      <c r="A652" s="314" t="s">
        <v>9091</v>
      </c>
      <c r="B652" s="314">
        <v>531495</v>
      </c>
      <c r="C652" s="314" t="s">
        <v>9092</v>
      </c>
      <c r="D652" s="314" t="s">
        <v>8281</v>
      </c>
    </row>
    <row r="653" spans="1:4">
      <c r="A653" s="314" t="s">
        <v>9093</v>
      </c>
      <c r="B653" s="314">
        <v>526612</v>
      </c>
      <c r="C653" s="314" t="s">
        <v>9094</v>
      </c>
      <c r="D653" s="314" t="s">
        <v>8401</v>
      </c>
    </row>
    <row r="654" spans="1:4">
      <c r="A654" s="314" t="s">
        <v>9095</v>
      </c>
      <c r="B654" s="314">
        <v>514440</v>
      </c>
      <c r="C654" s="314" t="s">
        <v>8081</v>
      </c>
      <c r="D654" s="314" t="s">
        <v>8129</v>
      </c>
    </row>
    <row r="655" spans="1:4">
      <c r="A655" s="314" t="s">
        <v>9096</v>
      </c>
      <c r="B655" s="314">
        <v>500067</v>
      </c>
      <c r="C655" s="314" t="s">
        <v>9097</v>
      </c>
      <c r="D655" s="314" t="s">
        <v>8449</v>
      </c>
    </row>
    <row r="656" spans="1:4">
      <c r="A656" s="314" t="s">
        <v>9098</v>
      </c>
      <c r="B656" s="314">
        <v>539637</v>
      </c>
      <c r="C656" s="314" t="s">
        <v>8081</v>
      </c>
      <c r="D656" s="314" t="s">
        <v>8065</v>
      </c>
    </row>
    <row r="657" spans="1:4">
      <c r="A657" s="314" t="s">
        <v>9099</v>
      </c>
      <c r="B657" s="314">
        <v>531713</v>
      </c>
      <c r="C657" s="314" t="s">
        <v>8081</v>
      </c>
      <c r="D657" s="314" t="s">
        <v>8501</v>
      </c>
    </row>
    <row r="658" spans="1:4">
      <c r="A658" s="314" t="s">
        <v>9100</v>
      </c>
      <c r="B658" s="314">
        <v>531420</v>
      </c>
      <c r="C658" s="314" t="s">
        <v>8081</v>
      </c>
      <c r="D658" s="314" t="s">
        <v>8084</v>
      </c>
    </row>
    <row r="659" spans="1:4">
      <c r="A659" s="314" t="s">
        <v>9101</v>
      </c>
      <c r="B659" s="314">
        <v>542669</v>
      </c>
      <c r="C659" s="314" t="s">
        <v>9102</v>
      </c>
      <c r="D659" s="314" t="s">
        <v>8198</v>
      </c>
    </row>
    <row r="660" spans="1:4">
      <c r="A660" s="314" t="s">
        <v>9103</v>
      </c>
      <c r="B660" s="314">
        <v>500069</v>
      </c>
      <c r="C660" s="314" t="s">
        <v>8081</v>
      </c>
      <c r="D660" s="314" t="s">
        <v>8065</v>
      </c>
    </row>
    <row r="661" spans="1:4">
      <c r="A661" s="314" t="s">
        <v>9104</v>
      </c>
      <c r="B661" s="314">
        <v>530809</v>
      </c>
      <c r="C661" s="314" t="s">
        <v>8081</v>
      </c>
      <c r="D661" s="314" t="s">
        <v>8410</v>
      </c>
    </row>
    <row r="662" spans="1:4">
      <c r="A662" s="314" t="s">
        <v>9105</v>
      </c>
      <c r="B662" s="314">
        <v>524370</v>
      </c>
      <c r="C662" s="314" t="s">
        <v>9106</v>
      </c>
      <c r="D662" s="314" t="s">
        <v>8240</v>
      </c>
    </row>
    <row r="663" spans="1:4">
      <c r="A663" s="314" t="s">
        <v>9107</v>
      </c>
      <c r="B663" s="314">
        <v>539122</v>
      </c>
      <c r="C663" s="314" t="s">
        <v>8081</v>
      </c>
      <c r="D663" s="314" t="s">
        <v>8068</v>
      </c>
    </row>
    <row r="664" spans="1:4">
      <c r="A664" s="314" t="s">
        <v>9108</v>
      </c>
      <c r="B664" s="314" t="s">
        <v>8081</v>
      </c>
      <c r="C664" s="314" t="s">
        <v>9109</v>
      </c>
      <c r="D664" s="314" t="s">
        <v>8092</v>
      </c>
    </row>
    <row r="665" spans="1:4">
      <c r="A665" s="314" t="s">
        <v>9110</v>
      </c>
      <c r="B665" s="314">
        <v>501425</v>
      </c>
      <c r="C665" s="314" t="s">
        <v>9111</v>
      </c>
      <c r="D665" s="314" t="s">
        <v>8487</v>
      </c>
    </row>
    <row r="666" spans="1:4">
      <c r="A666" s="314" t="s">
        <v>9112</v>
      </c>
      <c r="B666" s="314">
        <v>501430</v>
      </c>
      <c r="C666" s="314" t="s">
        <v>8081</v>
      </c>
      <c r="D666" s="314" t="s">
        <v>8103</v>
      </c>
    </row>
    <row r="667" spans="1:4">
      <c r="A667" s="314" t="s">
        <v>9113</v>
      </c>
      <c r="B667" s="314">
        <v>500020</v>
      </c>
      <c r="C667" s="314" t="s">
        <v>9114</v>
      </c>
      <c r="D667" s="314" t="s">
        <v>8096</v>
      </c>
    </row>
    <row r="668" spans="1:4">
      <c r="A668" s="314" t="s">
        <v>9115</v>
      </c>
      <c r="B668" s="314">
        <v>509470</v>
      </c>
      <c r="C668" s="314" t="s">
        <v>8081</v>
      </c>
      <c r="D668" s="314" t="s">
        <v>9116</v>
      </c>
    </row>
    <row r="669" spans="1:4">
      <c r="A669" s="314" t="s">
        <v>9117</v>
      </c>
      <c r="B669" s="314">
        <v>502216</v>
      </c>
      <c r="C669" s="314" t="s">
        <v>8081</v>
      </c>
      <c r="D669" s="314" t="s">
        <v>8167</v>
      </c>
    </row>
    <row r="670" spans="1:4">
      <c r="A670" s="314" t="s">
        <v>9118</v>
      </c>
      <c r="B670" s="314">
        <v>532678</v>
      </c>
      <c r="C670" s="314" t="s">
        <v>9119</v>
      </c>
      <c r="D670" s="314" t="s">
        <v>8096</v>
      </c>
    </row>
    <row r="671" spans="1:4">
      <c r="A671" s="314" t="s">
        <v>9120</v>
      </c>
      <c r="B671" s="314" t="s">
        <v>8081</v>
      </c>
      <c r="C671" s="314" t="s">
        <v>9121</v>
      </c>
      <c r="D671" s="314" t="s">
        <v>8092</v>
      </c>
    </row>
    <row r="672" spans="1:4">
      <c r="A672" s="314" t="s">
        <v>9122</v>
      </c>
      <c r="B672" s="314">
        <v>504648</v>
      </c>
      <c r="C672" s="314" t="s">
        <v>8081</v>
      </c>
      <c r="D672" s="314" t="s">
        <v>8403</v>
      </c>
    </row>
    <row r="673" spans="1:4">
      <c r="A673" s="314" t="s">
        <v>9123</v>
      </c>
      <c r="B673" s="314">
        <v>523133</v>
      </c>
      <c r="C673" s="314" t="s">
        <v>8081</v>
      </c>
      <c r="D673" s="314" t="s">
        <v>8096</v>
      </c>
    </row>
    <row r="674" spans="1:4">
      <c r="A674" s="314" t="s">
        <v>9124</v>
      </c>
      <c r="B674" s="314">
        <v>502219</v>
      </c>
      <c r="C674" s="314" t="s">
        <v>9125</v>
      </c>
      <c r="D674" s="314" t="s">
        <v>9126</v>
      </c>
    </row>
    <row r="675" spans="1:4">
      <c r="A675" s="314" t="s">
        <v>9127</v>
      </c>
      <c r="B675" s="314">
        <v>500530</v>
      </c>
      <c r="C675" s="314" t="s">
        <v>9128</v>
      </c>
      <c r="D675" s="314" t="s">
        <v>8435</v>
      </c>
    </row>
    <row r="676" spans="1:4">
      <c r="A676" s="314" t="s">
        <v>9129</v>
      </c>
      <c r="B676" s="314">
        <v>536820</v>
      </c>
      <c r="C676" s="314" t="s">
        <v>8081</v>
      </c>
      <c r="D676" s="314" t="s">
        <v>8174</v>
      </c>
    </row>
    <row r="677" spans="1:4">
      <c r="A677" s="314" t="s">
        <v>9130</v>
      </c>
      <c r="B677" s="314">
        <v>536820</v>
      </c>
      <c r="C677" s="314" t="s">
        <v>8081</v>
      </c>
      <c r="D677" s="314" t="s">
        <v>8174</v>
      </c>
    </row>
    <row r="678" spans="1:4">
      <c r="A678" s="314" t="s">
        <v>9131</v>
      </c>
      <c r="B678" s="314">
        <v>535279</v>
      </c>
      <c r="C678" s="314" t="s">
        <v>8081</v>
      </c>
      <c r="D678" s="314" t="s">
        <v>8385</v>
      </c>
    </row>
    <row r="679" spans="1:4">
      <c r="A679" s="314" t="s">
        <v>9132</v>
      </c>
      <c r="B679" s="314">
        <v>500074</v>
      </c>
      <c r="C679" s="314" t="s">
        <v>9133</v>
      </c>
      <c r="D679" s="314" t="s">
        <v>8449</v>
      </c>
    </row>
    <row r="680" spans="1:4">
      <c r="A680" s="314" t="s">
        <v>9134</v>
      </c>
      <c r="B680" s="314">
        <v>505690</v>
      </c>
      <c r="C680" s="314" t="s">
        <v>8081</v>
      </c>
      <c r="D680" s="314" t="s">
        <v>8159</v>
      </c>
    </row>
    <row r="681" spans="1:4">
      <c r="A681" s="314" t="s">
        <v>9135</v>
      </c>
      <c r="B681" s="314">
        <v>535693</v>
      </c>
      <c r="C681" s="314" t="s">
        <v>8081</v>
      </c>
      <c r="D681" s="314" t="s">
        <v>8478</v>
      </c>
    </row>
    <row r="682" spans="1:4">
      <c r="A682" s="314" t="s">
        <v>9136</v>
      </c>
      <c r="B682" s="314" t="s">
        <v>8081</v>
      </c>
      <c r="C682" s="314" t="s">
        <v>9137</v>
      </c>
      <c r="D682" s="314" t="s">
        <v>8092</v>
      </c>
    </row>
    <row r="683" spans="1:4">
      <c r="A683" s="314" t="s">
        <v>9138</v>
      </c>
      <c r="B683" s="314">
        <v>531203</v>
      </c>
      <c r="C683" s="314" t="s">
        <v>8081</v>
      </c>
      <c r="D683" s="314" t="s">
        <v>8165</v>
      </c>
    </row>
    <row r="684" spans="1:4">
      <c r="A684" s="314" t="s">
        <v>9139</v>
      </c>
      <c r="B684" s="314">
        <v>530207</v>
      </c>
      <c r="C684" s="314" t="s">
        <v>8081</v>
      </c>
      <c r="D684" s="314" t="s">
        <v>8119</v>
      </c>
    </row>
    <row r="685" spans="1:4">
      <c r="A685" s="314" t="s">
        <v>9140</v>
      </c>
      <c r="B685" s="314">
        <v>530249</v>
      </c>
      <c r="C685" s="314" t="s">
        <v>8081</v>
      </c>
      <c r="D685" s="314" t="s">
        <v>8065</v>
      </c>
    </row>
    <row r="686" spans="1:4">
      <c r="A686" s="314" t="s">
        <v>9141</v>
      </c>
      <c r="B686" s="314">
        <v>532929</v>
      </c>
      <c r="C686" s="314" t="s">
        <v>9142</v>
      </c>
      <c r="D686" s="314" t="s">
        <v>8167</v>
      </c>
    </row>
    <row r="687" spans="1:4">
      <c r="A687" s="314" t="s">
        <v>9143</v>
      </c>
      <c r="B687" s="314">
        <v>526731</v>
      </c>
      <c r="C687" s="314" t="s">
        <v>8081</v>
      </c>
      <c r="D687" s="314" t="s">
        <v>8275</v>
      </c>
    </row>
    <row r="688" spans="1:4">
      <c r="A688" s="314" t="s">
        <v>9144</v>
      </c>
      <c r="B688" s="314" t="s">
        <v>8081</v>
      </c>
      <c r="C688" s="314" t="s">
        <v>9145</v>
      </c>
      <c r="D688" s="314" t="s">
        <v>8092</v>
      </c>
    </row>
    <row r="689" spans="1:4">
      <c r="A689" s="314" t="s">
        <v>9146</v>
      </c>
      <c r="B689" s="314">
        <v>532368</v>
      </c>
      <c r="C689" s="314" t="s">
        <v>9147</v>
      </c>
      <c r="D689" s="314" t="s">
        <v>8174</v>
      </c>
    </row>
    <row r="690" spans="1:4">
      <c r="A690" s="314" t="s">
        <v>9148</v>
      </c>
      <c r="B690" s="314">
        <v>532113</v>
      </c>
      <c r="C690" s="314" t="s">
        <v>9149</v>
      </c>
      <c r="D690" s="314" t="s">
        <v>8098</v>
      </c>
    </row>
    <row r="691" spans="1:4">
      <c r="A691" s="314" t="s">
        <v>9150</v>
      </c>
      <c r="B691" s="314">
        <v>539434</v>
      </c>
      <c r="C691" s="314" t="s">
        <v>8081</v>
      </c>
      <c r="D691" s="314" t="s">
        <v>8098</v>
      </c>
    </row>
    <row r="692" spans="1:4">
      <c r="A692" s="314" t="s">
        <v>9151</v>
      </c>
      <c r="B692" s="314">
        <v>500825</v>
      </c>
      <c r="C692" s="314" t="s">
        <v>9152</v>
      </c>
      <c r="D692" s="314" t="s">
        <v>8141</v>
      </c>
    </row>
    <row r="693" spans="1:4">
      <c r="A693" s="314" t="s">
        <v>9153</v>
      </c>
      <c r="B693" s="314">
        <v>534731</v>
      </c>
      <c r="C693" s="314" t="s">
        <v>8081</v>
      </c>
      <c r="D693" s="314" t="s">
        <v>8478</v>
      </c>
    </row>
    <row r="694" spans="1:4">
      <c r="A694" s="314" t="s">
        <v>9154</v>
      </c>
      <c r="B694" s="314">
        <v>533543</v>
      </c>
      <c r="C694" s="314" t="s">
        <v>9155</v>
      </c>
      <c r="D694" s="314" t="s">
        <v>8119</v>
      </c>
    </row>
    <row r="695" spans="1:4">
      <c r="A695" s="314" t="s">
        <v>9156</v>
      </c>
      <c r="B695" s="314" t="s">
        <v>8081</v>
      </c>
      <c r="C695" s="314" t="s">
        <v>8057</v>
      </c>
      <c r="D695" s="314" t="s">
        <v>8172</v>
      </c>
    </row>
    <row r="696" spans="1:4">
      <c r="A696" s="314" t="s">
        <v>9157</v>
      </c>
      <c r="B696" s="314">
        <v>532123</v>
      </c>
      <c r="C696" s="314" t="s">
        <v>9158</v>
      </c>
      <c r="D696" s="314" t="s">
        <v>8167</v>
      </c>
    </row>
    <row r="697" spans="1:4">
      <c r="A697" s="314" t="s">
        <v>9159</v>
      </c>
      <c r="B697" s="314">
        <v>514045</v>
      </c>
      <c r="C697" s="314" t="s">
        <v>9160</v>
      </c>
      <c r="D697" s="314" t="s">
        <v>8096</v>
      </c>
    </row>
    <row r="698" spans="1:4">
      <c r="A698" s="314" t="s">
        <v>9161</v>
      </c>
      <c r="B698" s="314">
        <v>538789</v>
      </c>
      <c r="C698" s="314" t="s">
        <v>8081</v>
      </c>
      <c r="D698" s="314" t="s">
        <v>8317</v>
      </c>
    </row>
    <row r="699" spans="1:4">
      <c r="A699" s="314" t="s">
        <v>9162</v>
      </c>
      <c r="B699" s="314">
        <v>540006</v>
      </c>
      <c r="C699" s="314" t="s">
        <v>8081</v>
      </c>
      <c r="D699" s="314" t="s">
        <v>8065</v>
      </c>
    </row>
    <row r="700" spans="1:4">
      <c r="A700" s="314" t="s">
        <v>9163</v>
      </c>
      <c r="B700" s="314">
        <v>532931</v>
      </c>
      <c r="C700" s="314" t="s">
        <v>9164</v>
      </c>
      <c r="D700" s="314" t="s">
        <v>8094</v>
      </c>
    </row>
    <row r="701" spans="1:4">
      <c r="A701" s="314" t="s">
        <v>9165</v>
      </c>
      <c r="B701" s="314">
        <v>517421</v>
      </c>
      <c r="C701" s="314" t="s">
        <v>9166</v>
      </c>
      <c r="D701" s="314" t="s">
        <v>8845</v>
      </c>
    </row>
    <row r="702" spans="1:4">
      <c r="A702" s="314" t="s">
        <v>9167</v>
      </c>
      <c r="B702" s="314">
        <v>504643</v>
      </c>
      <c r="C702" s="314" t="s">
        <v>8081</v>
      </c>
      <c r="D702" s="314" t="s">
        <v>8403</v>
      </c>
    </row>
    <row r="703" spans="1:4">
      <c r="A703" s="314" t="s">
        <v>9168</v>
      </c>
      <c r="B703" s="314">
        <v>532813</v>
      </c>
      <c r="C703" s="314" t="s">
        <v>9169</v>
      </c>
      <c r="D703" s="314" t="s">
        <v>8478</v>
      </c>
    </row>
    <row r="704" spans="1:4">
      <c r="A704" s="314" t="s">
        <v>9170</v>
      </c>
      <c r="B704" s="314">
        <v>507515</v>
      </c>
      <c r="C704" s="314" t="s">
        <v>8081</v>
      </c>
      <c r="D704" s="314" t="s">
        <v>8240</v>
      </c>
    </row>
    <row r="705" spans="1:4">
      <c r="A705" s="314" t="s">
        <v>9171</v>
      </c>
      <c r="B705" s="314">
        <v>532321</v>
      </c>
      <c r="C705" s="314" t="s">
        <v>9172</v>
      </c>
      <c r="D705" s="314" t="s">
        <v>8119</v>
      </c>
    </row>
    <row r="706" spans="1:4">
      <c r="A706" s="314" t="s">
        <v>9173</v>
      </c>
      <c r="B706" s="314" t="s">
        <v>8081</v>
      </c>
      <c r="C706" s="314" t="s">
        <v>9174</v>
      </c>
      <c r="D706" s="314" t="s">
        <v>8092</v>
      </c>
    </row>
    <row r="707" spans="1:4">
      <c r="A707" s="314" t="s">
        <v>9175</v>
      </c>
      <c r="B707" s="314" t="s">
        <v>8081</v>
      </c>
      <c r="C707" s="314" t="s">
        <v>9174</v>
      </c>
      <c r="D707" s="314" t="s">
        <v>8092</v>
      </c>
    </row>
    <row r="708" spans="1:4">
      <c r="A708" s="314" t="s">
        <v>9176</v>
      </c>
      <c r="B708" s="314">
        <v>517236</v>
      </c>
      <c r="C708" s="314" t="s">
        <v>8081</v>
      </c>
      <c r="D708" s="314" t="s">
        <v>8449</v>
      </c>
    </row>
    <row r="709" spans="1:4">
      <c r="A709" s="314" t="s">
        <v>9177</v>
      </c>
      <c r="B709" s="314">
        <v>532386</v>
      </c>
      <c r="C709" s="314" t="s">
        <v>9178</v>
      </c>
      <c r="D709" s="314" t="s">
        <v>8174</v>
      </c>
    </row>
    <row r="710" spans="1:4">
      <c r="A710" s="314" t="s">
        <v>9179</v>
      </c>
      <c r="B710" s="314">
        <v>532801</v>
      </c>
      <c r="C710" s="314" t="s">
        <v>9180</v>
      </c>
      <c r="D710" s="314" t="s">
        <v>8174</v>
      </c>
    </row>
    <row r="711" spans="1:4">
      <c r="A711" s="314" t="s">
        <v>9181</v>
      </c>
      <c r="B711" s="314">
        <v>524440</v>
      </c>
      <c r="C711" s="314" t="s">
        <v>8081</v>
      </c>
      <c r="D711" s="314" t="s">
        <v>8129</v>
      </c>
    </row>
    <row r="712" spans="1:4">
      <c r="A712" s="314" t="s">
        <v>9182</v>
      </c>
      <c r="B712" s="314">
        <v>532834</v>
      </c>
      <c r="C712" s="314" t="s">
        <v>9183</v>
      </c>
      <c r="D712" s="314" t="s">
        <v>8240</v>
      </c>
    </row>
    <row r="713" spans="1:4">
      <c r="A713" s="314" t="s">
        <v>9184</v>
      </c>
      <c r="B713" s="314">
        <v>538858</v>
      </c>
      <c r="C713" s="314" t="s">
        <v>8081</v>
      </c>
      <c r="D713" s="314" t="s">
        <v>8418</v>
      </c>
    </row>
    <row r="714" spans="1:4">
      <c r="A714" s="314" t="s">
        <v>9185</v>
      </c>
      <c r="B714" s="314">
        <v>540071</v>
      </c>
      <c r="C714" s="314" t="s">
        <v>8081</v>
      </c>
      <c r="D714" s="314" t="s">
        <v>8278</v>
      </c>
    </row>
    <row r="715" spans="1:4">
      <c r="A715" s="314" t="s">
        <v>9186</v>
      </c>
      <c r="B715" s="314">
        <v>511196</v>
      </c>
      <c r="C715" s="314" t="s">
        <v>9187</v>
      </c>
      <c r="D715" s="314" t="s">
        <v>8139</v>
      </c>
    </row>
    <row r="716" spans="1:4">
      <c r="A716" s="314" t="s">
        <v>9188</v>
      </c>
      <c r="B716" s="314">
        <v>532483</v>
      </c>
      <c r="C716" s="314" t="s">
        <v>9189</v>
      </c>
      <c r="D716" s="314" t="s">
        <v>8398</v>
      </c>
    </row>
    <row r="717" spans="1:4">
      <c r="A717" s="314" t="s">
        <v>9190</v>
      </c>
      <c r="B717" s="314">
        <v>539304</v>
      </c>
      <c r="C717" s="314" t="s">
        <v>8081</v>
      </c>
      <c r="D717" s="314" t="s">
        <v>8065</v>
      </c>
    </row>
    <row r="718" spans="1:4">
      <c r="A718" s="314" t="s">
        <v>9191</v>
      </c>
      <c r="B718" s="314">
        <v>533267</v>
      </c>
      <c r="C718" s="314" t="s">
        <v>9192</v>
      </c>
      <c r="D718" s="314" t="s">
        <v>8194</v>
      </c>
    </row>
    <row r="719" spans="1:4">
      <c r="A719" s="314" t="s">
        <v>9193</v>
      </c>
      <c r="B719" s="314">
        <v>533267</v>
      </c>
      <c r="C719" s="314" t="s">
        <v>9192</v>
      </c>
      <c r="D719" s="314" t="s">
        <v>8194</v>
      </c>
    </row>
    <row r="720" spans="1:4">
      <c r="A720" s="314" t="s">
        <v>9194</v>
      </c>
      <c r="B720" s="314">
        <v>540710</v>
      </c>
      <c r="C720" s="314" t="s">
        <v>9195</v>
      </c>
      <c r="D720" s="314" t="s">
        <v>8167</v>
      </c>
    </row>
    <row r="721" spans="1:4">
      <c r="A721" s="314" t="s">
        <v>9196</v>
      </c>
      <c r="B721" s="314">
        <v>539198</v>
      </c>
      <c r="C721" s="314" t="s">
        <v>8081</v>
      </c>
      <c r="D721" s="314" t="s">
        <v>8065</v>
      </c>
    </row>
    <row r="722" spans="1:4">
      <c r="A722" s="314" t="s">
        <v>9197</v>
      </c>
      <c r="B722" s="314">
        <v>539198</v>
      </c>
      <c r="C722" s="314" t="s">
        <v>8081</v>
      </c>
      <c r="D722" s="314" t="s">
        <v>8065</v>
      </c>
    </row>
    <row r="723" spans="1:4">
      <c r="A723" s="314" t="s">
        <v>9198</v>
      </c>
      <c r="B723" s="314">
        <v>532938</v>
      </c>
      <c r="C723" s="314" t="s">
        <v>9199</v>
      </c>
      <c r="D723" s="314" t="s">
        <v>8065</v>
      </c>
    </row>
    <row r="724" spans="1:4">
      <c r="A724" s="314" t="s">
        <v>9200</v>
      </c>
      <c r="B724" s="314">
        <v>530879</v>
      </c>
      <c r="C724" s="314" t="s">
        <v>8081</v>
      </c>
      <c r="D724" s="314" t="s">
        <v>8065</v>
      </c>
    </row>
    <row r="725" spans="1:4">
      <c r="A725" s="314" t="s">
        <v>9201</v>
      </c>
      <c r="B725" s="314">
        <v>538476</v>
      </c>
      <c r="C725" s="314" t="s">
        <v>8081</v>
      </c>
      <c r="D725" s="314" t="s">
        <v>8098</v>
      </c>
    </row>
    <row r="726" spans="1:4">
      <c r="A726" s="314" t="s">
        <v>9202</v>
      </c>
      <c r="B726" s="314">
        <v>511505</v>
      </c>
      <c r="C726" s="314" t="s">
        <v>9203</v>
      </c>
      <c r="D726" s="314" t="s">
        <v>8098</v>
      </c>
    </row>
    <row r="727" spans="1:4">
      <c r="A727" s="314" t="s">
        <v>9204</v>
      </c>
      <c r="B727" s="314">
        <v>524742</v>
      </c>
      <c r="C727" s="314" t="s">
        <v>9205</v>
      </c>
      <c r="D727" s="314" t="s">
        <v>8119</v>
      </c>
    </row>
    <row r="728" spans="1:4">
      <c r="A728" s="314" t="s">
        <v>9206</v>
      </c>
      <c r="B728" s="314">
        <v>531595</v>
      </c>
      <c r="C728" s="314" t="s">
        <v>9207</v>
      </c>
      <c r="D728" s="314" t="s">
        <v>8098</v>
      </c>
    </row>
    <row r="729" spans="1:4">
      <c r="A729" s="314" t="s">
        <v>9208</v>
      </c>
      <c r="B729" s="314">
        <v>512169</v>
      </c>
      <c r="C729" s="314" t="s">
        <v>8081</v>
      </c>
      <c r="D729" s="314" t="s">
        <v>8501</v>
      </c>
    </row>
    <row r="730" spans="1:4">
      <c r="A730" s="314" t="s">
        <v>9209</v>
      </c>
      <c r="B730" s="314">
        <v>509486</v>
      </c>
      <c r="C730" s="314" t="s">
        <v>8081</v>
      </c>
      <c r="D730" s="314" t="s">
        <v>8200</v>
      </c>
    </row>
    <row r="731" spans="1:4">
      <c r="A731" s="314" t="s">
        <v>9210</v>
      </c>
      <c r="B731" s="314">
        <v>509486</v>
      </c>
      <c r="C731" s="314" t="s">
        <v>8081</v>
      </c>
      <c r="D731" s="314" t="s">
        <v>8200</v>
      </c>
    </row>
    <row r="732" spans="1:4">
      <c r="A732" s="314" t="s">
        <v>9211</v>
      </c>
      <c r="B732" s="314">
        <v>507486</v>
      </c>
      <c r="C732" s="314" t="s">
        <v>8081</v>
      </c>
      <c r="D732" s="314" t="s">
        <v>8129</v>
      </c>
    </row>
    <row r="733" spans="1:4">
      <c r="A733" s="314" t="s">
        <v>9212</v>
      </c>
      <c r="B733" s="314">
        <v>538817</v>
      </c>
      <c r="C733" s="314" t="s">
        <v>8081</v>
      </c>
      <c r="D733" s="314" t="s">
        <v>8200</v>
      </c>
    </row>
    <row r="734" spans="1:4">
      <c r="A734" s="314" t="s">
        <v>9213</v>
      </c>
      <c r="B734" s="314">
        <v>536974</v>
      </c>
      <c r="C734" s="314" t="s">
        <v>8081</v>
      </c>
      <c r="D734" s="314" t="s">
        <v>8200</v>
      </c>
    </row>
    <row r="735" spans="1:4">
      <c r="A735" s="314" t="s">
        <v>9214</v>
      </c>
      <c r="B735" s="314">
        <v>540652</v>
      </c>
      <c r="C735" s="314" t="s">
        <v>8081</v>
      </c>
      <c r="D735" s="314" t="s">
        <v>8265</v>
      </c>
    </row>
    <row r="736" spans="1:4">
      <c r="A736" s="314" t="s">
        <v>9215</v>
      </c>
      <c r="B736" s="314">
        <v>513375</v>
      </c>
      <c r="C736" s="314" t="s">
        <v>9216</v>
      </c>
      <c r="D736" s="314" t="s">
        <v>9000</v>
      </c>
    </row>
    <row r="737" spans="1:4">
      <c r="A737" s="314" t="s">
        <v>9217</v>
      </c>
      <c r="B737" s="314">
        <v>534804</v>
      </c>
      <c r="C737" s="314" t="s">
        <v>9218</v>
      </c>
      <c r="D737" s="314" t="s">
        <v>8065</v>
      </c>
    </row>
    <row r="738" spans="1:4">
      <c r="A738" s="314" t="s">
        <v>9219</v>
      </c>
      <c r="B738" s="314">
        <v>533260</v>
      </c>
      <c r="C738" s="314" t="s">
        <v>9220</v>
      </c>
      <c r="D738" s="314" t="s">
        <v>494</v>
      </c>
    </row>
    <row r="739" spans="1:4">
      <c r="A739" s="314" t="s">
        <v>9221</v>
      </c>
      <c r="B739" s="314">
        <v>530609</v>
      </c>
      <c r="C739" s="314" t="s">
        <v>8081</v>
      </c>
      <c r="D739" s="314" t="s">
        <v>9000</v>
      </c>
    </row>
    <row r="740" spans="1:4">
      <c r="A740" s="314" t="s">
        <v>9222</v>
      </c>
      <c r="B740" s="314">
        <v>532282</v>
      </c>
      <c r="C740" s="314" t="s">
        <v>9223</v>
      </c>
      <c r="D740" s="314" t="s">
        <v>8435</v>
      </c>
    </row>
    <row r="741" spans="1:4">
      <c r="A741" s="314" t="s">
        <v>9224</v>
      </c>
      <c r="B741" s="314">
        <v>500870</v>
      </c>
      <c r="C741" s="314" t="s">
        <v>9225</v>
      </c>
      <c r="D741" s="314" t="s">
        <v>8290</v>
      </c>
    </row>
    <row r="742" spans="1:4">
      <c r="A742" s="314" t="s">
        <v>9226</v>
      </c>
      <c r="B742" s="314">
        <v>500870</v>
      </c>
      <c r="C742" s="314" t="s">
        <v>9225</v>
      </c>
      <c r="D742" s="314" t="s">
        <v>8290</v>
      </c>
    </row>
    <row r="743" spans="1:4">
      <c r="A743" s="314" t="s">
        <v>9227</v>
      </c>
      <c r="B743" s="314">
        <v>531682</v>
      </c>
      <c r="C743" s="314" t="s">
        <v>8081</v>
      </c>
      <c r="D743" s="314" t="s">
        <v>8068</v>
      </c>
    </row>
    <row r="744" spans="1:4">
      <c r="A744" s="314" t="s">
        <v>9228</v>
      </c>
      <c r="B744" s="314">
        <v>531158</v>
      </c>
      <c r="C744" s="314" t="s">
        <v>8081</v>
      </c>
      <c r="D744" s="314" t="s">
        <v>8103</v>
      </c>
    </row>
    <row r="745" spans="1:4">
      <c r="A745" s="314" t="s">
        <v>9229</v>
      </c>
      <c r="B745" s="314">
        <v>531900</v>
      </c>
      <c r="C745" s="314" t="s">
        <v>8081</v>
      </c>
      <c r="D745" s="314" t="s">
        <v>8103</v>
      </c>
    </row>
    <row r="746" spans="1:4">
      <c r="A746" s="314" t="s">
        <v>9230</v>
      </c>
      <c r="B746" s="314">
        <v>519600</v>
      </c>
      <c r="C746" s="314" t="s">
        <v>9231</v>
      </c>
      <c r="D746" s="314" t="s">
        <v>8487</v>
      </c>
    </row>
    <row r="747" spans="1:4">
      <c r="A747" s="314" t="s">
        <v>9232</v>
      </c>
      <c r="B747" s="314">
        <v>519600</v>
      </c>
      <c r="C747" s="314" t="s">
        <v>9231</v>
      </c>
      <c r="D747" s="314" t="s">
        <v>8487</v>
      </c>
    </row>
    <row r="748" spans="1:4">
      <c r="A748" s="314" t="s">
        <v>9233</v>
      </c>
      <c r="B748" s="314">
        <v>500878</v>
      </c>
      <c r="C748" s="314" t="s">
        <v>9234</v>
      </c>
      <c r="D748" s="314" t="s">
        <v>8560</v>
      </c>
    </row>
    <row r="749" spans="1:4">
      <c r="A749" s="314" t="s">
        <v>9235</v>
      </c>
      <c r="B749" s="314">
        <v>530789</v>
      </c>
      <c r="C749" s="314" t="s">
        <v>8081</v>
      </c>
      <c r="D749" s="314" t="s">
        <v>8200</v>
      </c>
    </row>
    <row r="750" spans="1:4">
      <c r="A750" s="314" t="s">
        <v>9236</v>
      </c>
      <c r="B750" s="314">
        <v>531119</v>
      </c>
      <c r="C750" s="314" t="s">
        <v>8081</v>
      </c>
      <c r="D750" s="314" t="s">
        <v>8194</v>
      </c>
    </row>
    <row r="751" spans="1:4">
      <c r="A751" s="314" t="s">
        <v>9237</v>
      </c>
      <c r="B751" s="314">
        <v>531119</v>
      </c>
      <c r="C751" s="314" t="s">
        <v>8081</v>
      </c>
      <c r="D751" s="314" t="s">
        <v>8194</v>
      </c>
    </row>
    <row r="752" spans="1:4">
      <c r="A752" s="314" t="s">
        <v>9238</v>
      </c>
      <c r="B752" s="314">
        <v>514171</v>
      </c>
      <c r="C752" s="314" t="s">
        <v>8081</v>
      </c>
      <c r="D752" s="314" t="s">
        <v>8608</v>
      </c>
    </row>
    <row r="753" spans="1:4">
      <c r="A753" s="314" t="s">
        <v>9239</v>
      </c>
      <c r="B753" s="314">
        <v>538734</v>
      </c>
      <c r="C753" s="314" t="s">
        <v>8081</v>
      </c>
      <c r="D753" s="314" t="s">
        <v>8068</v>
      </c>
    </row>
    <row r="754" spans="1:4">
      <c r="A754" s="314" t="s">
        <v>9240</v>
      </c>
      <c r="B754" s="314">
        <v>532695</v>
      </c>
      <c r="C754" s="314" t="s">
        <v>9241</v>
      </c>
      <c r="D754" s="314" t="s">
        <v>8194</v>
      </c>
    </row>
    <row r="755" spans="1:4">
      <c r="A755" s="314" t="s">
        <v>9242</v>
      </c>
      <c r="B755" s="314">
        <v>532871</v>
      </c>
      <c r="C755" s="314" t="s">
        <v>9243</v>
      </c>
      <c r="D755" s="314" t="s">
        <v>8418</v>
      </c>
    </row>
    <row r="756" spans="1:4">
      <c r="A756" s="314" t="s">
        <v>9244</v>
      </c>
      <c r="B756" s="314">
        <v>532701</v>
      </c>
      <c r="C756" s="314" t="s">
        <v>8081</v>
      </c>
      <c r="D756" s="314" t="s">
        <v>8075</v>
      </c>
    </row>
    <row r="757" spans="1:4">
      <c r="A757" s="314" t="s">
        <v>9245</v>
      </c>
      <c r="B757" s="314">
        <v>522251</v>
      </c>
      <c r="C757" s="314" t="s">
        <v>8081</v>
      </c>
      <c r="D757" s="314" t="s">
        <v>8089</v>
      </c>
    </row>
    <row r="758" spans="1:4">
      <c r="A758" s="314" t="s">
        <v>9246</v>
      </c>
      <c r="B758" s="314">
        <v>531380</v>
      </c>
      <c r="C758" s="314" t="s">
        <v>8081</v>
      </c>
      <c r="D758" s="314" t="s">
        <v>9247</v>
      </c>
    </row>
    <row r="759" spans="1:4">
      <c r="A759" s="314" t="s">
        <v>9248</v>
      </c>
      <c r="B759" s="314">
        <v>532885</v>
      </c>
      <c r="C759" s="314" t="s">
        <v>9249</v>
      </c>
      <c r="D759" s="314" t="s">
        <v>8398</v>
      </c>
    </row>
    <row r="760" spans="1:4">
      <c r="A760" s="314" t="s">
        <v>9250</v>
      </c>
      <c r="B760" s="314" t="s">
        <v>8081</v>
      </c>
      <c r="C760" s="314" t="s">
        <v>9251</v>
      </c>
      <c r="D760" s="314" t="s">
        <v>8172</v>
      </c>
    </row>
    <row r="761" spans="1:4">
      <c r="A761" s="314" t="s">
        <v>9252</v>
      </c>
      <c r="B761" s="314" t="s">
        <v>8081</v>
      </c>
      <c r="C761" s="314" t="s">
        <v>9251</v>
      </c>
      <c r="D761" s="314" t="s">
        <v>8172</v>
      </c>
    </row>
    <row r="762" spans="1:4">
      <c r="A762" s="314" t="s">
        <v>9253</v>
      </c>
      <c r="B762" s="314">
        <v>501827</v>
      </c>
      <c r="C762" s="314" t="s">
        <v>8081</v>
      </c>
      <c r="D762" s="314" t="s">
        <v>8153</v>
      </c>
    </row>
    <row r="763" spans="1:4">
      <c r="A763" s="314" t="s">
        <v>9254</v>
      </c>
      <c r="B763" s="314">
        <v>501150</v>
      </c>
      <c r="C763" s="314" t="s">
        <v>9255</v>
      </c>
      <c r="D763" s="314" t="s">
        <v>8065</v>
      </c>
    </row>
    <row r="764" spans="1:4">
      <c r="A764" s="314" t="s">
        <v>9256</v>
      </c>
      <c r="B764" s="314">
        <v>517544</v>
      </c>
      <c r="C764" s="314" t="s">
        <v>9257</v>
      </c>
      <c r="D764" s="314" t="s">
        <v>8501</v>
      </c>
    </row>
    <row r="765" spans="1:4">
      <c r="A765" s="314" t="s">
        <v>9258</v>
      </c>
      <c r="B765" s="314">
        <v>500280</v>
      </c>
      <c r="C765" s="314" t="s">
        <v>9259</v>
      </c>
      <c r="D765" s="314" t="s">
        <v>8096</v>
      </c>
    </row>
    <row r="766" spans="1:4">
      <c r="A766" s="314" t="s">
        <v>9260</v>
      </c>
      <c r="B766" s="314">
        <v>500083</v>
      </c>
      <c r="C766" s="314" t="s">
        <v>9261</v>
      </c>
      <c r="D766" s="314" t="s">
        <v>8385</v>
      </c>
    </row>
    <row r="767" spans="1:4">
      <c r="A767" s="314" t="s">
        <v>9262</v>
      </c>
      <c r="B767" s="314">
        <v>532548</v>
      </c>
      <c r="C767" s="314" t="s">
        <v>9263</v>
      </c>
      <c r="D767" s="314" t="s">
        <v>8575</v>
      </c>
    </row>
    <row r="768" spans="1:4">
      <c r="A768" s="314" t="s">
        <v>9264</v>
      </c>
      <c r="B768" s="314">
        <v>532548</v>
      </c>
      <c r="C768" s="314" t="s">
        <v>9263</v>
      </c>
      <c r="D768" s="314" t="s">
        <v>8575</v>
      </c>
    </row>
    <row r="769" spans="1:4">
      <c r="A769" s="314" t="s">
        <v>9265</v>
      </c>
      <c r="B769" s="314">
        <v>500040</v>
      </c>
      <c r="C769" s="314" t="s">
        <v>9266</v>
      </c>
      <c r="D769" s="314" t="s">
        <v>8094</v>
      </c>
    </row>
    <row r="770" spans="1:4">
      <c r="A770" s="314" t="s">
        <v>9267</v>
      </c>
      <c r="B770" s="314">
        <v>530881</v>
      </c>
      <c r="C770" s="314" t="s">
        <v>8081</v>
      </c>
      <c r="D770" s="314" t="s">
        <v>8065</v>
      </c>
    </row>
    <row r="771" spans="1:4">
      <c r="A771" s="314" t="s">
        <v>9268</v>
      </c>
      <c r="B771" s="314">
        <v>532443</v>
      </c>
      <c r="C771" s="314" t="s">
        <v>9269</v>
      </c>
      <c r="D771" s="314" t="s">
        <v>8357</v>
      </c>
    </row>
    <row r="772" spans="1:4">
      <c r="A772" s="314" t="s">
        <v>9270</v>
      </c>
      <c r="B772" s="314">
        <v>532413</v>
      </c>
      <c r="C772" s="314" t="s">
        <v>9271</v>
      </c>
      <c r="D772" s="314" t="s">
        <v>8405</v>
      </c>
    </row>
    <row r="773" spans="1:4">
      <c r="A773" s="314" t="s">
        <v>9272</v>
      </c>
      <c r="B773" s="314">
        <v>512341</v>
      </c>
      <c r="C773" s="314" t="s">
        <v>8081</v>
      </c>
      <c r="D773" s="314" t="s">
        <v>8410</v>
      </c>
    </row>
    <row r="774" spans="1:4">
      <c r="A774" s="314" t="s">
        <v>9273</v>
      </c>
      <c r="B774" s="314">
        <v>500084</v>
      </c>
      <c r="C774" s="314" t="s">
        <v>9274</v>
      </c>
      <c r="D774" s="314" t="s">
        <v>8219</v>
      </c>
    </row>
    <row r="775" spans="1:4">
      <c r="A775" s="314" t="s">
        <v>9275</v>
      </c>
      <c r="B775" s="314" t="s">
        <v>8081</v>
      </c>
      <c r="C775" s="314" t="s">
        <v>9276</v>
      </c>
      <c r="D775" s="314" t="s">
        <v>9277</v>
      </c>
    </row>
    <row r="776" spans="1:4">
      <c r="A776" s="314" t="s">
        <v>9278</v>
      </c>
      <c r="B776" s="314">
        <v>542333</v>
      </c>
      <c r="C776" s="314" t="s">
        <v>9279</v>
      </c>
      <c r="D776" s="314" t="s">
        <v>9277</v>
      </c>
    </row>
    <row r="777" spans="1:4">
      <c r="A777" s="314" t="s">
        <v>9280</v>
      </c>
      <c r="B777" s="314">
        <v>500093</v>
      </c>
      <c r="C777" s="314" t="s">
        <v>9281</v>
      </c>
      <c r="D777" s="314" t="s">
        <v>8124</v>
      </c>
    </row>
    <row r="778" spans="1:4">
      <c r="A778" s="314" t="s">
        <v>9282</v>
      </c>
      <c r="B778" s="314">
        <v>531489</v>
      </c>
      <c r="C778" s="314" t="s">
        <v>8081</v>
      </c>
      <c r="D778" s="314" t="s">
        <v>8174</v>
      </c>
    </row>
    <row r="779" spans="1:4">
      <c r="A779" s="314" t="s">
        <v>9283</v>
      </c>
      <c r="B779" s="314">
        <v>531946</v>
      </c>
      <c r="C779" s="314" t="s">
        <v>8081</v>
      </c>
      <c r="D779" s="314" t="s">
        <v>8075</v>
      </c>
    </row>
    <row r="780" spans="1:4">
      <c r="A780" s="314" t="s">
        <v>9284</v>
      </c>
      <c r="B780" s="314">
        <v>542399</v>
      </c>
      <c r="C780" s="314" t="s">
        <v>9285</v>
      </c>
      <c r="D780" s="314" t="s">
        <v>8281</v>
      </c>
    </row>
    <row r="781" spans="1:4">
      <c r="A781" s="314" t="s">
        <v>9286</v>
      </c>
      <c r="B781" s="314">
        <v>539600</v>
      </c>
      <c r="C781" s="314" t="s">
        <v>8081</v>
      </c>
      <c r="D781" s="314" t="s">
        <v>8103</v>
      </c>
    </row>
    <row r="782" spans="1:4">
      <c r="A782" s="314" t="s">
        <v>9287</v>
      </c>
      <c r="B782" s="314">
        <v>530307</v>
      </c>
      <c r="C782" s="314" t="s">
        <v>8081</v>
      </c>
      <c r="D782" s="314" t="s">
        <v>8278</v>
      </c>
    </row>
    <row r="783" spans="1:4">
      <c r="A783" s="314" t="s">
        <v>9288</v>
      </c>
      <c r="B783" s="314">
        <v>512301</v>
      </c>
      <c r="C783" s="314" t="s">
        <v>8081</v>
      </c>
      <c r="D783" s="314" t="s">
        <v>8103</v>
      </c>
    </row>
    <row r="784" spans="1:4">
      <c r="A784" s="314" t="s">
        <v>9289</v>
      </c>
      <c r="B784" s="314">
        <v>500085</v>
      </c>
      <c r="C784" s="314" t="s">
        <v>9290</v>
      </c>
      <c r="D784" s="314" t="s">
        <v>8588</v>
      </c>
    </row>
    <row r="785" spans="1:4">
      <c r="A785" s="314" t="s">
        <v>9291</v>
      </c>
      <c r="B785" s="314">
        <v>542627</v>
      </c>
      <c r="C785" s="314" t="s">
        <v>9292</v>
      </c>
      <c r="D785" s="314" t="s">
        <v>8446</v>
      </c>
    </row>
    <row r="786" spans="1:4">
      <c r="A786" s="314" t="s">
        <v>9293</v>
      </c>
      <c r="B786" s="314">
        <v>522292</v>
      </c>
      <c r="C786" s="314" t="s">
        <v>8081</v>
      </c>
      <c r="D786" s="314" t="s">
        <v>8096</v>
      </c>
    </row>
    <row r="787" spans="1:4">
      <c r="A787" s="314" t="s">
        <v>9294</v>
      </c>
      <c r="B787" s="314">
        <v>530309</v>
      </c>
      <c r="C787" s="314" t="s">
        <v>8081</v>
      </c>
      <c r="D787" s="314" t="s">
        <v>8103</v>
      </c>
    </row>
    <row r="788" spans="1:4">
      <c r="A788" s="314" t="s">
        <v>9295</v>
      </c>
      <c r="B788" s="314">
        <v>540829</v>
      </c>
      <c r="C788" s="314" t="s">
        <v>8081</v>
      </c>
      <c r="D788" s="314" t="s">
        <v>8103</v>
      </c>
    </row>
    <row r="789" spans="1:4">
      <c r="A789" s="314" t="s">
        <v>9296</v>
      </c>
      <c r="B789" s="314">
        <v>535142</v>
      </c>
      <c r="C789" s="314" t="s">
        <v>8081</v>
      </c>
      <c r="D789" s="314" t="s">
        <v>8084</v>
      </c>
    </row>
    <row r="790" spans="1:4">
      <c r="A790" s="314" t="s">
        <v>9297</v>
      </c>
      <c r="B790" s="314">
        <v>531327</v>
      </c>
      <c r="C790" s="314" t="s">
        <v>8081</v>
      </c>
      <c r="D790" s="314" t="s">
        <v>8065</v>
      </c>
    </row>
    <row r="791" spans="1:4">
      <c r="A791" s="314" t="s">
        <v>9298</v>
      </c>
      <c r="B791" s="314">
        <v>511696</v>
      </c>
      <c r="C791" s="314" t="s">
        <v>8081</v>
      </c>
      <c r="D791" s="314" t="s">
        <v>8065</v>
      </c>
    </row>
    <row r="792" spans="1:4">
      <c r="A792" s="314" t="s">
        <v>9299</v>
      </c>
      <c r="B792" s="314">
        <v>531977</v>
      </c>
      <c r="C792" s="314" t="s">
        <v>8081</v>
      </c>
      <c r="D792" s="314" t="s">
        <v>8153</v>
      </c>
    </row>
    <row r="793" spans="1:4">
      <c r="A793" s="314" t="s">
        <v>9300</v>
      </c>
      <c r="B793" s="314">
        <v>504671</v>
      </c>
      <c r="C793" s="314" t="s">
        <v>8081</v>
      </c>
      <c r="D793" s="314" t="s">
        <v>8113</v>
      </c>
    </row>
    <row r="794" spans="1:4">
      <c r="A794" s="314" t="s">
        <v>9301</v>
      </c>
      <c r="B794" s="314">
        <v>539800</v>
      </c>
      <c r="C794" s="314" t="s">
        <v>8081</v>
      </c>
      <c r="D794" s="314" t="s">
        <v>8103</v>
      </c>
    </row>
    <row r="795" spans="1:4">
      <c r="A795" s="314" t="s">
        <v>9302</v>
      </c>
      <c r="B795" s="314">
        <v>526917</v>
      </c>
      <c r="C795" s="314" t="s">
        <v>8081</v>
      </c>
      <c r="D795" s="314" t="s">
        <v>8167</v>
      </c>
    </row>
    <row r="796" spans="1:4">
      <c r="A796" s="314" t="s">
        <v>9303</v>
      </c>
      <c r="B796" s="314">
        <v>530871</v>
      </c>
      <c r="C796" s="314" t="s">
        <v>8081</v>
      </c>
      <c r="D796" s="314" t="s">
        <v>8240</v>
      </c>
    </row>
    <row r="797" spans="1:4">
      <c r="A797" s="314" t="s">
        <v>9304</v>
      </c>
      <c r="B797" s="314">
        <v>540395</v>
      </c>
      <c r="C797" s="314" t="s">
        <v>8081</v>
      </c>
      <c r="D797" s="314" t="s">
        <v>8240</v>
      </c>
    </row>
    <row r="798" spans="1:4">
      <c r="A798" s="314" t="s">
        <v>9305</v>
      </c>
      <c r="B798" s="314">
        <v>541269</v>
      </c>
      <c r="C798" s="314" t="s">
        <v>9306</v>
      </c>
      <c r="D798" s="314" t="s">
        <v>8129</v>
      </c>
    </row>
    <row r="799" spans="1:4">
      <c r="A799" s="314" t="s">
        <v>9307</v>
      </c>
      <c r="B799" s="314">
        <v>539230</v>
      </c>
      <c r="C799" s="314" t="s">
        <v>8081</v>
      </c>
      <c r="D799" s="314" t="s">
        <v>8240</v>
      </c>
    </row>
    <row r="800" spans="1:4">
      <c r="A800" s="314" t="s">
        <v>9308</v>
      </c>
      <c r="B800" s="314">
        <v>506365</v>
      </c>
      <c r="C800" s="314" t="s">
        <v>8081</v>
      </c>
      <c r="D800" s="314" t="s">
        <v>8119</v>
      </c>
    </row>
    <row r="801" spans="1:4">
      <c r="A801" s="314" t="s">
        <v>9309</v>
      </c>
      <c r="B801" s="314">
        <v>537326</v>
      </c>
      <c r="C801" s="314" t="s">
        <v>8081</v>
      </c>
      <c r="D801" s="314" t="s">
        <v>8089</v>
      </c>
    </row>
    <row r="802" spans="1:4">
      <c r="A802" s="314" t="s">
        <v>9310</v>
      </c>
      <c r="B802" s="314">
        <v>539011</v>
      </c>
      <c r="C802" s="314" t="s">
        <v>8081</v>
      </c>
      <c r="D802" s="314" t="s">
        <v>8113</v>
      </c>
    </row>
    <row r="803" spans="1:4">
      <c r="A803" s="314" t="s">
        <v>9311</v>
      </c>
      <c r="B803" s="314">
        <v>523489</v>
      </c>
      <c r="C803" s="314" t="s">
        <v>8081</v>
      </c>
      <c r="D803" s="314" t="s">
        <v>8269</v>
      </c>
    </row>
    <row r="804" spans="1:4">
      <c r="A804" s="314" t="s">
        <v>9312</v>
      </c>
      <c r="B804" s="314">
        <v>500110</v>
      </c>
      <c r="C804" s="314" t="s">
        <v>9313</v>
      </c>
      <c r="D804" s="314" t="s">
        <v>9009</v>
      </c>
    </row>
    <row r="805" spans="1:4">
      <c r="A805" s="314" t="s">
        <v>9314</v>
      </c>
      <c r="B805" s="314">
        <v>526817</v>
      </c>
      <c r="C805" s="314" t="s">
        <v>8081</v>
      </c>
      <c r="D805" s="314" t="s">
        <v>8317</v>
      </c>
    </row>
    <row r="806" spans="1:4">
      <c r="A806" s="314" t="s">
        <v>9315</v>
      </c>
      <c r="B806" s="314">
        <v>521244</v>
      </c>
      <c r="C806" s="314" t="s">
        <v>8081</v>
      </c>
      <c r="D806" s="314" t="s">
        <v>8096</v>
      </c>
    </row>
    <row r="807" spans="1:4">
      <c r="A807" s="314" t="s">
        <v>9316</v>
      </c>
      <c r="B807" s="314">
        <v>532992</v>
      </c>
      <c r="C807" s="314" t="s">
        <v>8081</v>
      </c>
      <c r="D807" s="314" t="s">
        <v>8281</v>
      </c>
    </row>
    <row r="808" spans="1:4">
      <c r="A808" s="314" t="s">
        <v>9317</v>
      </c>
      <c r="B808" s="314">
        <v>531358</v>
      </c>
      <c r="C808" s="314" t="s">
        <v>8081</v>
      </c>
      <c r="D808" s="314" t="s">
        <v>8098</v>
      </c>
    </row>
    <row r="809" spans="1:4">
      <c r="A809" s="314" t="s">
        <v>9318</v>
      </c>
      <c r="B809" s="314">
        <v>530427</v>
      </c>
      <c r="C809" s="314" t="s">
        <v>8081</v>
      </c>
      <c r="D809" s="314" t="s">
        <v>9319</v>
      </c>
    </row>
    <row r="810" spans="1:4">
      <c r="A810" s="314" t="s">
        <v>9320</v>
      </c>
      <c r="B810" s="314">
        <v>526546</v>
      </c>
      <c r="C810" s="314" t="s">
        <v>8081</v>
      </c>
      <c r="D810" s="314" t="s">
        <v>8269</v>
      </c>
    </row>
    <row r="811" spans="1:4">
      <c r="A811" s="314" t="s">
        <v>9321</v>
      </c>
      <c r="B811" s="314">
        <v>511243</v>
      </c>
      <c r="C811" s="314" t="s">
        <v>9322</v>
      </c>
      <c r="D811" s="314" t="s">
        <v>8098</v>
      </c>
    </row>
    <row r="812" spans="1:4">
      <c r="A812" s="314" t="s">
        <v>9323</v>
      </c>
      <c r="B812" s="314">
        <v>511243</v>
      </c>
      <c r="C812" s="314" t="s">
        <v>9324</v>
      </c>
      <c r="D812" s="314" t="s">
        <v>8098</v>
      </c>
    </row>
    <row r="813" spans="1:4">
      <c r="A813" s="314" t="s">
        <v>9325</v>
      </c>
      <c r="B813" s="314">
        <v>519475</v>
      </c>
      <c r="C813" s="314" t="s">
        <v>8081</v>
      </c>
      <c r="D813" s="314" t="s">
        <v>8161</v>
      </c>
    </row>
    <row r="814" spans="1:4">
      <c r="A814" s="314" t="s">
        <v>9326</v>
      </c>
      <c r="B814" s="314">
        <v>540681</v>
      </c>
      <c r="C814" s="314" t="s">
        <v>8081</v>
      </c>
      <c r="D814" s="314" t="s">
        <v>8141</v>
      </c>
    </row>
    <row r="815" spans="1:4">
      <c r="A815" s="314" t="s">
        <v>9327</v>
      </c>
      <c r="B815" s="314">
        <v>501833</v>
      </c>
      <c r="C815" s="314" t="s">
        <v>8081</v>
      </c>
      <c r="D815" s="314" t="s">
        <v>9328</v>
      </c>
    </row>
    <row r="816" spans="1:4">
      <c r="A816" s="314" t="s">
        <v>9329</v>
      </c>
      <c r="B816" s="314">
        <v>539335</v>
      </c>
      <c r="C816" s="314" t="s">
        <v>8081</v>
      </c>
      <c r="D816" s="314" t="s">
        <v>8103</v>
      </c>
    </row>
    <row r="817" spans="1:4">
      <c r="A817" s="314" t="s">
        <v>9330</v>
      </c>
      <c r="B817" s="314">
        <v>530191</v>
      </c>
      <c r="C817" s="314" t="s">
        <v>9331</v>
      </c>
      <c r="D817" s="314" t="s">
        <v>8240</v>
      </c>
    </row>
    <row r="818" spans="1:4">
      <c r="A818" s="314" t="s">
        <v>9332</v>
      </c>
      <c r="B818" s="314">
        <v>530191</v>
      </c>
      <c r="C818" s="314" t="s">
        <v>9331</v>
      </c>
      <c r="D818" s="314" t="s">
        <v>8240</v>
      </c>
    </row>
    <row r="819" spans="1:4">
      <c r="A819" s="314" t="s">
        <v>9333</v>
      </c>
      <c r="B819" s="314">
        <v>519477</v>
      </c>
      <c r="C819" s="314" t="s">
        <v>8081</v>
      </c>
      <c r="D819" s="314" t="s">
        <v>8329</v>
      </c>
    </row>
    <row r="820" spans="1:4">
      <c r="A820" s="314" t="s">
        <v>9334</v>
      </c>
      <c r="B820" s="314">
        <v>542678</v>
      </c>
      <c r="C820" s="314" t="s">
        <v>9335</v>
      </c>
      <c r="D820" s="314" t="s">
        <v>8119</v>
      </c>
    </row>
    <row r="821" spans="1:4">
      <c r="A821" s="314" t="s">
        <v>9336</v>
      </c>
      <c r="B821" s="314">
        <v>534758</v>
      </c>
      <c r="C821" s="314" t="s">
        <v>9337</v>
      </c>
      <c r="D821" s="314" t="s">
        <v>8068</v>
      </c>
    </row>
    <row r="822" spans="1:4">
      <c r="A822" s="314" t="s">
        <v>9338</v>
      </c>
      <c r="B822" s="314">
        <v>533407</v>
      </c>
      <c r="C822" s="314" t="s">
        <v>9339</v>
      </c>
      <c r="D822" s="314" t="s">
        <v>8096</v>
      </c>
    </row>
    <row r="823" spans="1:4">
      <c r="A823" s="314" t="s">
        <v>9340</v>
      </c>
      <c r="B823" s="314">
        <v>530829</v>
      </c>
      <c r="C823" s="314" t="s">
        <v>8081</v>
      </c>
      <c r="D823" s="314" t="s">
        <v>8098</v>
      </c>
    </row>
    <row r="824" spans="1:4">
      <c r="A824" s="314" t="s">
        <v>9341</v>
      </c>
      <c r="B824" s="314">
        <v>505230</v>
      </c>
      <c r="C824" s="314" t="s">
        <v>9342</v>
      </c>
      <c r="D824" s="314" t="s">
        <v>497</v>
      </c>
    </row>
    <row r="825" spans="1:4">
      <c r="A825" s="314" t="s">
        <v>9343</v>
      </c>
      <c r="B825" s="314">
        <v>531283</v>
      </c>
      <c r="C825" s="314" t="s">
        <v>8081</v>
      </c>
      <c r="D825" s="314" t="s">
        <v>8098</v>
      </c>
    </row>
    <row r="826" spans="1:4">
      <c r="A826" s="314" t="s">
        <v>9344</v>
      </c>
      <c r="B826" s="314">
        <v>526373</v>
      </c>
      <c r="C826" s="314" t="s">
        <v>8081</v>
      </c>
      <c r="D826" s="314" t="s">
        <v>8281</v>
      </c>
    </row>
    <row r="827" spans="1:4">
      <c r="A827" s="314" t="s">
        <v>9345</v>
      </c>
      <c r="B827" s="314">
        <v>532807</v>
      </c>
      <c r="C827" s="314" t="s">
        <v>9346</v>
      </c>
      <c r="D827" s="314" t="s">
        <v>8082</v>
      </c>
    </row>
    <row r="828" spans="1:4">
      <c r="A828" s="314" t="s">
        <v>9347</v>
      </c>
      <c r="B828" s="314">
        <v>532807</v>
      </c>
      <c r="C828" s="314" t="s">
        <v>9346</v>
      </c>
      <c r="D828" s="314" t="s">
        <v>8082</v>
      </c>
    </row>
    <row r="829" spans="1:4">
      <c r="A829" s="314" t="s">
        <v>9348</v>
      </c>
      <c r="B829" s="314">
        <v>530457</v>
      </c>
      <c r="C829" s="314" t="s">
        <v>8081</v>
      </c>
      <c r="D829" s="314" t="s">
        <v>8084</v>
      </c>
    </row>
    <row r="830" spans="1:4">
      <c r="A830" s="314" t="s">
        <v>9349</v>
      </c>
      <c r="B830" s="314">
        <v>532324</v>
      </c>
      <c r="C830" s="314" t="s">
        <v>9350</v>
      </c>
      <c r="D830" s="314" t="s">
        <v>8084</v>
      </c>
    </row>
    <row r="831" spans="1:4">
      <c r="A831" s="314" t="s">
        <v>9351</v>
      </c>
      <c r="B831" s="314">
        <v>500087</v>
      </c>
      <c r="C831" s="314" t="s">
        <v>9352</v>
      </c>
      <c r="D831" s="314" t="s">
        <v>8119</v>
      </c>
    </row>
    <row r="832" spans="1:4">
      <c r="A832" s="314" t="s">
        <v>9353</v>
      </c>
      <c r="B832" s="314">
        <v>531775</v>
      </c>
      <c r="C832" s="314" t="s">
        <v>8081</v>
      </c>
      <c r="D832" s="314" t="s">
        <v>8103</v>
      </c>
    </row>
    <row r="833" spans="1:4">
      <c r="A833" s="314" t="s">
        <v>9354</v>
      </c>
      <c r="B833" s="314">
        <v>502445</v>
      </c>
      <c r="C833" s="314" t="s">
        <v>8081</v>
      </c>
      <c r="D833" s="314" t="s">
        <v>8167</v>
      </c>
    </row>
    <row r="834" spans="1:4">
      <c r="A834" s="314" t="s">
        <v>9355</v>
      </c>
      <c r="B834" s="314">
        <v>531235</v>
      </c>
      <c r="C834" s="314" t="s">
        <v>8081</v>
      </c>
      <c r="D834" s="314" t="s">
        <v>8098</v>
      </c>
    </row>
    <row r="835" spans="1:4">
      <c r="A835" s="314" t="s">
        <v>9356</v>
      </c>
      <c r="B835" s="314">
        <v>538786</v>
      </c>
      <c r="C835" s="314" t="s">
        <v>8081</v>
      </c>
      <c r="D835" s="314" t="s">
        <v>8604</v>
      </c>
    </row>
    <row r="836" spans="1:4">
      <c r="A836" s="314" t="s">
        <v>9357</v>
      </c>
      <c r="B836" s="314">
        <v>538674</v>
      </c>
      <c r="C836" s="314" t="s">
        <v>8081</v>
      </c>
      <c r="D836" s="314" t="s">
        <v>9024</v>
      </c>
    </row>
    <row r="837" spans="1:4">
      <c r="A837" s="314" t="s">
        <v>9358</v>
      </c>
      <c r="B837" s="314">
        <v>532210</v>
      </c>
      <c r="C837" s="314" t="s">
        <v>9359</v>
      </c>
      <c r="D837" s="314" t="s">
        <v>8398</v>
      </c>
    </row>
    <row r="838" spans="1:4">
      <c r="A838" s="314" t="s">
        <v>9360</v>
      </c>
      <c r="B838" s="314">
        <v>521210</v>
      </c>
      <c r="C838" s="314" t="s">
        <v>8081</v>
      </c>
      <c r="D838" s="314" t="s">
        <v>8194</v>
      </c>
    </row>
    <row r="839" spans="1:4">
      <c r="A839" s="314" t="s">
        <v>9361</v>
      </c>
      <c r="B839" s="314">
        <v>780013</v>
      </c>
      <c r="C839" s="314" t="s">
        <v>8081</v>
      </c>
      <c r="D839" s="314" t="s">
        <v>8172</v>
      </c>
    </row>
    <row r="840" spans="1:4">
      <c r="A840" s="314" t="s">
        <v>9362</v>
      </c>
      <c r="B840" s="314">
        <v>780013</v>
      </c>
      <c r="C840" s="314" t="s">
        <v>8081</v>
      </c>
      <c r="D840" s="314" t="s">
        <v>8172</v>
      </c>
    </row>
    <row r="841" spans="1:4">
      <c r="A841" s="314" t="s">
        <v>9363</v>
      </c>
      <c r="B841" s="314" t="s">
        <v>8081</v>
      </c>
      <c r="C841" s="314" t="s">
        <v>9364</v>
      </c>
      <c r="D841" s="314" t="s">
        <v>8092</v>
      </c>
    </row>
    <row r="842" spans="1:4">
      <c r="A842" s="314" t="s">
        <v>9365</v>
      </c>
      <c r="B842" s="314" t="s">
        <v>8081</v>
      </c>
      <c r="C842" s="314" t="s">
        <v>9366</v>
      </c>
      <c r="D842" s="314" t="s">
        <v>8092</v>
      </c>
    </row>
    <row r="843" spans="1:4">
      <c r="A843" s="314" t="s">
        <v>9367</v>
      </c>
      <c r="B843" s="314">
        <v>540403</v>
      </c>
      <c r="C843" s="314" t="s">
        <v>9368</v>
      </c>
      <c r="D843" s="314" t="s">
        <v>494</v>
      </c>
    </row>
    <row r="844" spans="1:4">
      <c r="A844" s="314" t="s">
        <v>9369</v>
      </c>
      <c r="B844" s="314">
        <v>506390</v>
      </c>
      <c r="C844" s="314" t="s">
        <v>9370</v>
      </c>
      <c r="D844" s="314" t="s">
        <v>8240</v>
      </c>
    </row>
    <row r="845" spans="1:4">
      <c r="A845" s="314" t="s">
        <v>9371</v>
      </c>
      <c r="B845" s="314">
        <v>506390</v>
      </c>
      <c r="C845" s="314" t="s">
        <v>9372</v>
      </c>
      <c r="D845" s="314" t="s">
        <v>8240</v>
      </c>
    </row>
    <row r="846" spans="1:4">
      <c r="A846" s="314" t="s">
        <v>9373</v>
      </c>
      <c r="B846" s="314">
        <v>512213</v>
      </c>
      <c r="C846" s="314" t="s">
        <v>8081</v>
      </c>
      <c r="D846" s="314" t="s">
        <v>8103</v>
      </c>
    </row>
    <row r="847" spans="1:4">
      <c r="A847" s="314" t="s">
        <v>9374</v>
      </c>
      <c r="B847" s="314">
        <v>540310</v>
      </c>
      <c r="C847" s="314" t="s">
        <v>8081</v>
      </c>
      <c r="D847" s="314" t="s">
        <v>8096</v>
      </c>
    </row>
    <row r="848" spans="1:4">
      <c r="A848" s="314" t="s">
        <v>9375</v>
      </c>
      <c r="B848" s="314">
        <v>538433</v>
      </c>
      <c r="C848" s="314" t="s">
        <v>8081</v>
      </c>
      <c r="D848" s="314" t="s">
        <v>8065</v>
      </c>
    </row>
    <row r="849" spans="1:4">
      <c r="A849" s="314" t="s">
        <v>9376</v>
      </c>
      <c r="B849" s="314">
        <v>540481</v>
      </c>
      <c r="C849" s="314" t="s">
        <v>8081</v>
      </c>
      <c r="D849" s="314" t="s">
        <v>8065</v>
      </c>
    </row>
    <row r="850" spans="1:4">
      <c r="A850" s="314" t="s">
        <v>9377</v>
      </c>
      <c r="B850" s="314">
        <v>530839</v>
      </c>
      <c r="C850" s="314" t="s">
        <v>8081</v>
      </c>
      <c r="D850" s="314" t="s">
        <v>8174</v>
      </c>
    </row>
    <row r="851" spans="1:4">
      <c r="A851" s="314" t="s">
        <v>9378</v>
      </c>
      <c r="B851" s="314">
        <v>500147</v>
      </c>
      <c r="C851" s="314" t="s">
        <v>8081</v>
      </c>
      <c r="D851" s="314" t="s">
        <v>8089</v>
      </c>
    </row>
    <row r="852" spans="1:4">
      <c r="A852" s="314" t="s">
        <v>9379</v>
      </c>
      <c r="B852" s="314">
        <v>517330</v>
      </c>
      <c r="C852" s="314" t="s">
        <v>9380</v>
      </c>
      <c r="D852" s="314" t="s">
        <v>8378</v>
      </c>
    </row>
    <row r="853" spans="1:4">
      <c r="A853" s="314" t="s">
        <v>9381</v>
      </c>
      <c r="B853" s="314" t="s">
        <v>8081</v>
      </c>
      <c r="C853" s="314" t="s">
        <v>9382</v>
      </c>
      <c r="D853" s="314" t="s">
        <v>8092</v>
      </c>
    </row>
    <row r="854" spans="1:4">
      <c r="A854" s="314" t="s">
        <v>9383</v>
      </c>
      <c r="B854" s="314">
        <v>512018</v>
      </c>
      <c r="C854" s="314" t="s">
        <v>8081</v>
      </c>
      <c r="D854" s="314" t="s">
        <v>8087</v>
      </c>
    </row>
    <row r="855" spans="1:4">
      <c r="A855" s="314" t="s">
        <v>9384</v>
      </c>
      <c r="B855" s="314">
        <v>533278</v>
      </c>
      <c r="C855" s="314" t="s">
        <v>9385</v>
      </c>
      <c r="D855" s="314" t="s">
        <v>8758</v>
      </c>
    </row>
    <row r="856" spans="1:4">
      <c r="A856" s="314" t="s">
        <v>9386</v>
      </c>
      <c r="B856" s="314">
        <v>533278</v>
      </c>
      <c r="C856" s="314" t="s">
        <v>9387</v>
      </c>
      <c r="D856" s="314" t="s">
        <v>8758</v>
      </c>
    </row>
    <row r="857" spans="1:4">
      <c r="A857" s="314" t="s">
        <v>9388</v>
      </c>
      <c r="B857" s="314">
        <v>501831</v>
      </c>
      <c r="C857" s="314" t="s">
        <v>8081</v>
      </c>
      <c r="D857" s="314" t="s">
        <v>8141</v>
      </c>
    </row>
    <row r="858" spans="1:4">
      <c r="A858" s="314" t="s">
        <v>9389</v>
      </c>
      <c r="B858" s="314">
        <v>520131</v>
      </c>
      <c r="C858" s="314" t="s">
        <v>8081</v>
      </c>
      <c r="D858" s="314" t="s">
        <v>8153</v>
      </c>
    </row>
    <row r="859" spans="1:4">
      <c r="A859" s="314" t="s">
        <v>9390</v>
      </c>
      <c r="B859" s="314">
        <v>508571</v>
      </c>
      <c r="C859" s="314" t="s">
        <v>8081</v>
      </c>
      <c r="D859" s="314" t="s">
        <v>8560</v>
      </c>
    </row>
    <row r="860" spans="1:4">
      <c r="A860" s="314" t="s">
        <v>9391</v>
      </c>
      <c r="B860" s="314">
        <v>513353</v>
      </c>
      <c r="C860" s="314" t="s">
        <v>8081</v>
      </c>
      <c r="D860" s="314" t="s">
        <v>8240</v>
      </c>
    </row>
    <row r="861" spans="1:4">
      <c r="A861" s="314" t="s">
        <v>9392</v>
      </c>
      <c r="B861" s="314">
        <v>540678</v>
      </c>
      <c r="C861" s="314" t="s">
        <v>9393</v>
      </c>
      <c r="D861" s="314" t="s">
        <v>9328</v>
      </c>
    </row>
    <row r="862" spans="1:4">
      <c r="A862" s="314" t="s">
        <v>9394</v>
      </c>
      <c r="B862" s="314">
        <v>539436</v>
      </c>
      <c r="C862" s="314" t="s">
        <v>9395</v>
      </c>
      <c r="D862" s="314" t="s">
        <v>8569</v>
      </c>
    </row>
    <row r="863" spans="1:4">
      <c r="A863" s="314" t="s">
        <v>9396</v>
      </c>
      <c r="B863" s="314">
        <v>500830</v>
      </c>
      <c r="C863" s="314" t="s">
        <v>9397</v>
      </c>
      <c r="D863" s="314" t="s">
        <v>8262</v>
      </c>
    </row>
    <row r="864" spans="1:4">
      <c r="A864" s="314" t="s">
        <v>9398</v>
      </c>
      <c r="B864" s="314">
        <v>500830</v>
      </c>
      <c r="C864" s="314" t="s">
        <v>9397</v>
      </c>
      <c r="D864" s="314" t="s">
        <v>8262</v>
      </c>
    </row>
    <row r="865" spans="1:4">
      <c r="A865" s="314" t="s">
        <v>9399</v>
      </c>
      <c r="B865" s="314">
        <v>531210</v>
      </c>
      <c r="C865" s="314" t="s">
        <v>8081</v>
      </c>
      <c r="D865" s="314" t="s">
        <v>8119</v>
      </c>
    </row>
    <row r="866" spans="1:4">
      <c r="A866" s="314" t="s">
        <v>9400</v>
      </c>
      <c r="B866" s="314">
        <v>540023</v>
      </c>
      <c r="C866" s="314" t="s">
        <v>8081</v>
      </c>
      <c r="D866" s="314" t="s">
        <v>8819</v>
      </c>
    </row>
    <row r="867" spans="1:4">
      <c r="A867" s="314" t="s">
        <v>9401</v>
      </c>
      <c r="B867" s="314">
        <v>524752</v>
      </c>
      <c r="C867" s="314" t="s">
        <v>8081</v>
      </c>
      <c r="D867" s="314" t="s">
        <v>8119</v>
      </c>
    </row>
    <row r="868" spans="1:4">
      <c r="A868" s="314" t="s">
        <v>9402</v>
      </c>
      <c r="B868" s="314">
        <v>534691</v>
      </c>
      <c r="C868" s="314" t="s">
        <v>8081</v>
      </c>
      <c r="D868" s="314" t="s">
        <v>8065</v>
      </c>
    </row>
    <row r="869" spans="1:4">
      <c r="A869" s="314" t="s">
        <v>9403</v>
      </c>
      <c r="B869" s="314">
        <v>535267</v>
      </c>
      <c r="C869" s="314" t="s">
        <v>8081</v>
      </c>
      <c r="D869" s="314" t="s">
        <v>8098</v>
      </c>
    </row>
    <row r="870" spans="1:4">
      <c r="A870" s="314" t="s">
        <v>9404</v>
      </c>
      <c r="B870" s="314">
        <v>531216</v>
      </c>
      <c r="C870" s="314" t="s">
        <v>8081</v>
      </c>
      <c r="D870" s="314" t="s">
        <v>8098</v>
      </c>
    </row>
    <row r="871" spans="1:4">
      <c r="A871" s="314" t="s">
        <v>9405</v>
      </c>
      <c r="B871" s="314">
        <v>533272</v>
      </c>
      <c r="C871" s="314" t="s">
        <v>9406</v>
      </c>
      <c r="D871" s="314" t="s">
        <v>8159</v>
      </c>
    </row>
    <row r="872" spans="1:4">
      <c r="A872" s="314" t="s">
        <v>9407</v>
      </c>
      <c r="B872" s="314">
        <v>539986</v>
      </c>
      <c r="C872" s="314" t="s">
        <v>8081</v>
      </c>
      <c r="D872" s="314" t="s">
        <v>8275</v>
      </c>
    </row>
    <row r="873" spans="1:4">
      <c r="A873" s="314" t="s">
        <v>9408</v>
      </c>
      <c r="B873" s="314">
        <v>532342</v>
      </c>
      <c r="C873" s="314" t="s">
        <v>8081</v>
      </c>
      <c r="D873" s="314" t="s">
        <v>8068</v>
      </c>
    </row>
    <row r="874" spans="1:4">
      <c r="A874" s="314" t="s">
        <v>9409</v>
      </c>
      <c r="B874" s="314">
        <v>531041</v>
      </c>
      <c r="C874" s="314" t="s">
        <v>8081</v>
      </c>
      <c r="D874" s="314" t="s">
        <v>8103</v>
      </c>
    </row>
    <row r="875" spans="1:4">
      <c r="A875" s="314" t="s">
        <v>9410</v>
      </c>
      <c r="B875" s="314">
        <v>532456</v>
      </c>
      <c r="C875" s="314" t="s">
        <v>9411</v>
      </c>
      <c r="D875" s="314" t="s">
        <v>8178</v>
      </c>
    </row>
    <row r="876" spans="1:4">
      <c r="A876" s="314" t="s">
        <v>9412</v>
      </c>
      <c r="B876" s="314">
        <v>532339</v>
      </c>
      <c r="C876" s="314" t="s">
        <v>9413</v>
      </c>
      <c r="D876" s="314" t="s">
        <v>8565</v>
      </c>
    </row>
    <row r="877" spans="1:4">
      <c r="A877" s="314" t="s">
        <v>9414</v>
      </c>
      <c r="B877" s="314">
        <v>507833</v>
      </c>
      <c r="C877" s="314" t="s">
        <v>8081</v>
      </c>
      <c r="D877" s="314" t="s">
        <v>8405</v>
      </c>
    </row>
    <row r="878" spans="1:4">
      <c r="A878" s="314" t="s">
        <v>9415</v>
      </c>
      <c r="B878" s="314">
        <v>522231</v>
      </c>
      <c r="C878" s="314" t="s">
        <v>8081</v>
      </c>
      <c r="D878" s="314" t="s">
        <v>8478</v>
      </c>
    </row>
    <row r="879" spans="1:4">
      <c r="A879" s="314" t="s">
        <v>9416</v>
      </c>
      <c r="B879" s="314">
        <v>538965</v>
      </c>
      <c r="C879" s="314" t="s">
        <v>8081</v>
      </c>
      <c r="D879" s="314" t="s">
        <v>8119</v>
      </c>
    </row>
    <row r="880" spans="1:4">
      <c r="A880" s="314" t="s">
        <v>9417</v>
      </c>
      <c r="B880" s="314">
        <v>539266</v>
      </c>
      <c r="C880" s="314" t="s">
        <v>8081</v>
      </c>
      <c r="D880" s="314" t="s">
        <v>8101</v>
      </c>
    </row>
    <row r="881" spans="1:4">
      <c r="A881" s="314" t="s">
        <v>9418</v>
      </c>
      <c r="B881" s="314">
        <v>504340</v>
      </c>
      <c r="C881" s="314" t="s">
        <v>8081</v>
      </c>
      <c r="D881" s="314" t="s">
        <v>8065</v>
      </c>
    </row>
    <row r="882" spans="1:4">
      <c r="A882" s="314" t="s">
        <v>9419</v>
      </c>
      <c r="B882" s="314">
        <v>539991</v>
      </c>
      <c r="C882" s="314" t="s">
        <v>9420</v>
      </c>
      <c r="D882" s="314" t="s">
        <v>8446</v>
      </c>
    </row>
    <row r="883" spans="1:4">
      <c r="A883" s="314" t="s">
        <v>9421</v>
      </c>
      <c r="B883" s="314">
        <v>526829</v>
      </c>
      <c r="C883" s="314" t="s">
        <v>8081</v>
      </c>
      <c r="D883" s="314" t="s">
        <v>8290</v>
      </c>
    </row>
    <row r="884" spans="1:4">
      <c r="A884" s="314" t="s">
        <v>9422</v>
      </c>
      <c r="B884" s="314">
        <v>526829</v>
      </c>
      <c r="C884" s="314" t="s">
        <v>9423</v>
      </c>
      <c r="D884" s="314" t="s">
        <v>8290</v>
      </c>
    </row>
    <row r="885" spans="1:4">
      <c r="A885" s="314" t="s">
        <v>9424</v>
      </c>
      <c r="B885" s="314">
        <v>526829</v>
      </c>
      <c r="C885" s="314" t="s">
        <v>8081</v>
      </c>
      <c r="D885" s="314" t="s">
        <v>8290</v>
      </c>
    </row>
    <row r="886" spans="1:4">
      <c r="A886" s="314" t="s">
        <v>9425</v>
      </c>
      <c r="B886" s="314">
        <v>539091</v>
      </c>
      <c r="C886" s="314" t="s">
        <v>8081</v>
      </c>
      <c r="D886" s="314" t="s">
        <v>8101</v>
      </c>
    </row>
    <row r="887" spans="1:4">
      <c r="A887" s="314" t="s">
        <v>9426</v>
      </c>
      <c r="B887" s="314">
        <v>532902</v>
      </c>
      <c r="C887" s="314" t="s">
        <v>9427</v>
      </c>
      <c r="D887" s="314" t="s">
        <v>8167</v>
      </c>
    </row>
    <row r="888" spans="1:4">
      <c r="A888" s="314" t="s">
        <v>9428</v>
      </c>
      <c r="B888" s="314" t="s">
        <v>8081</v>
      </c>
      <c r="C888" s="314" t="s">
        <v>9429</v>
      </c>
      <c r="D888" s="314" t="s">
        <v>8172</v>
      </c>
    </row>
    <row r="889" spans="1:4">
      <c r="A889" s="314" t="s">
        <v>9430</v>
      </c>
      <c r="B889" s="314">
        <v>531344</v>
      </c>
      <c r="C889" s="314" t="s">
        <v>9431</v>
      </c>
      <c r="D889" s="314" t="s">
        <v>8203</v>
      </c>
    </row>
    <row r="890" spans="1:4">
      <c r="A890" s="314" t="s">
        <v>9432</v>
      </c>
      <c r="B890" s="314">
        <v>531344</v>
      </c>
      <c r="C890" s="314" t="s">
        <v>9431</v>
      </c>
      <c r="D890" s="314" t="s">
        <v>8203</v>
      </c>
    </row>
    <row r="891" spans="1:4">
      <c r="A891" s="314" t="s">
        <v>9433</v>
      </c>
      <c r="B891" s="314">
        <v>540597</v>
      </c>
      <c r="C891" s="314" t="s">
        <v>8081</v>
      </c>
      <c r="D891" s="314" t="s">
        <v>8401</v>
      </c>
    </row>
    <row r="892" spans="1:4">
      <c r="A892" s="314" t="s">
        <v>9434</v>
      </c>
      <c r="B892" s="314">
        <v>531067</v>
      </c>
      <c r="C892" s="314" t="s">
        <v>8081</v>
      </c>
      <c r="D892" s="314" t="s">
        <v>8098</v>
      </c>
    </row>
    <row r="893" spans="1:4">
      <c r="A893" s="314" t="s">
        <v>9435</v>
      </c>
      <c r="B893" s="314">
        <v>531067</v>
      </c>
      <c r="C893" s="314" t="s">
        <v>8081</v>
      </c>
      <c r="D893" s="314" t="s">
        <v>8098</v>
      </c>
    </row>
    <row r="894" spans="1:4">
      <c r="A894" s="314" t="s">
        <v>9436</v>
      </c>
      <c r="B894" s="314">
        <v>506935</v>
      </c>
      <c r="C894" s="314" t="s">
        <v>8081</v>
      </c>
      <c r="D894" s="314" t="s">
        <v>8174</v>
      </c>
    </row>
    <row r="895" spans="1:4">
      <c r="A895" s="314" t="s">
        <v>9437</v>
      </c>
      <c r="B895" s="314">
        <v>531460</v>
      </c>
      <c r="C895" s="314" t="s">
        <v>8081</v>
      </c>
      <c r="D895" s="314" t="s">
        <v>8378</v>
      </c>
    </row>
    <row r="896" spans="1:4">
      <c r="A896" s="314" t="s">
        <v>9438</v>
      </c>
      <c r="B896" s="314">
        <v>523232</v>
      </c>
      <c r="C896" s="314" t="s">
        <v>8081</v>
      </c>
      <c r="D896" s="314" t="s">
        <v>8290</v>
      </c>
    </row>
    <row r="897" spans="1:4">
      <c r="A897" s="314" t="s">
        <v>9439</v>
      </c>
      <c r="B897" s="314">
        <v>538868</v>
      </c>
      <c r="C897" s="314" t="s">
        <v>8081</v>
      </c>
      <c r="D897" s="314" t="s">
        <v>8098</v>
      </c>
    </row>
    <row r="898" spans="1:4">
      <c r="A898" s="314" t="s">
        <v>9440</v>
      </c>
      <c r="B898" s="314" t="s">
        <v>8081</v>
      </c>
      <c r="C898" s="314" t="s">
        <v>9441</v>
      </c>
      <c r="D898" s="314" t="s">
        <v>8092</v>
      </c>
    </row>
    <row r="899" spans="1:4">
      <c r="A899" s="314" t="s">
        <v>9442</v>
      </c>
      <c r="B899" s="314">
        <v>522295</v>
      </c>
      <c r="C899" s="314" t="s">
        <v>9443</v>
      </c>
      <c r="D899" s="314" t="s">
        <v>8275</v>
      </c>
    </row>
    <row r="900" spans="1:4">
      <c r="A900" s="314" t="s">
        <v>9444</v>
      </c>
      <c r="B900" s="314">
        <v>531556</v>
      </c>
      <c r="C900" s="314" t="s">
        <v>9445</v>
      </c>
      <c r="D900" s="314" t="s">
        <v>8139</v>
      </c>
    </row>
    <row r="901" spans="1:4">
      <c r="A901" s="314" t="s">
        <v>9446</v>
      </c>
      <c r="B901" s="314">
        <v>524506</v>
      </c>
      <c r="C901" s="314" t="s">
        <v>8081</v>
      </c>
      <c r="D901" s="314" t="s">
        <v>8119</v>
      </c>
    </row>
    <row r="902" spans="1:4">
      <c r="A902" s="314" t="s">
        <v>9447</v>
      </c>
      <c r="B902" s="314">
        <v>530755</v>
      </c>
      <c r="C902" s="314" t="s">
        <v>9448</v>
      </c>
      <c r="D902" s="314" t="s">
        <v>9449</v>
      </c>
    </row>
    <row r="903" spans="1:4">
      <c r="A903" s="314" t="s">
        <v>9450</v>
      </c>
      <c r="B903" s="314">
        <v>532941</v>
      </c>
      <c r="C903" s="314" t="s">
        <v>9451</v>
      </c>
      <c r="D903" s="314" t="s">
        <v>8378</v>
      </c>
    </row>
    <row r="904" spans="1:4">
      <c r="A904" s="314" t="s">
        <v>9452</v>
      </c>
      <c r="B904" s="314">
        <v>507543</v>
      </c>
      <c r="C904" s="314" t="s">
        <v>8081</v>
      </c>
      <c r="D904" s="314" t="s">
        <v>8329</v>
      </c>
    </row>
    <row r="905" spans="1:4">
      <c r="A905" s="314" t="s">
        <v>9453</v>
      </c>
      <c r="B905" s="314">
        <v>533167</v>
      </c>
      <c r="C905" s="314" t="s">
        <v>8081</v>
      </c>
      <c r="D905" s="314" t="s">
        <v>8478</v>
      </c>
    </row>
    <row r="906" spans="1:4">
      <c r="A906" s="314" t="s">
        <v>9454</v>
      </c>
      <c r="B906" s="314">
        <v>506395</v>
      </c>
      <c r="C906" s="314" t="s">
        <v>9455</v>
      </c>
      <c r="D906" s="314" t="s">
        <v>8588</v>
      </c>
    </row>
    <row r="907" spans="1:4">
      <c r="A907" s="314" t="s">
        <v>9456</v>
      </c>
      <c r="B907" s="314">
        <v>526737</v>
      </c>
      <c r="C907" s="314" t="s">
        <v>8081</v>
      </c>
      <c r="D907" s="314" t="s">
        <v>8401</v>
      </c>
    </row>
    <row r="908" spans="1:4">
      <c r="A908" s="314" t="s">
        <v>9457</v>
      </c>
      <c r="B908" s="314">
        <v>540199</v>
      </c>
      <c r="C908" s="314" t="s">
        <v>8081</v>
      </c>
      <c r="D908" s="314" t="s">
        <v>8065</v>
      </c>
    </row>
    <row r="909" spans="1:4">
      <c r="A909" s="314" t="s">
        <v>9458</v>
      </c>
      <c r="B909" s="314">
        <v>532179</v>
      </c>
      <c r="C909" s="314" t="s">
        <v>9459</v>
      </c>
      <c r="D909" s="314" t="s">
        <v>8398</v>
      </c>
    </row>
    <row r="910" spans="1:4">
      <c r="A910" s="314" t="s">
        <v>9460</v>
      </c>
      <c r="B910" s="314">
        <v>530859</v>
      </c>
      <c r="C910" s="314" t="s">
        <v>8081</v>
      </c>
      <c r="D910" s="314" t="s">
        <v>8075</v>
      </c>
    </row>
    <row r="911" spans="1:4">
      <c r="A911" s="314" t="s">
        <v>9461</v>
      </c>
      <c r="B911" s="314">
        <v>530545</v>
      </c>
      <c r="C911" s="314" t="s">
        <v>8081</v>
      </c>
      <c r="D911" s="314" t="s">
        <v>497</v>
      </c>
    </row>
    <row r="912" spans="1:4">
      <c r="A912" s="314" t="s">
        <v>9462</v>
      </c>
      <c r="B912" s="314">
        <v>530545</v>
      </c>
      <c r="C912" s="314" t="s">
        <v>8081</v>
      </c>
      <c r="D912" s="314" t="s">
        <v>497</v>
      </c>
    </row>
    <row r="913" spans="1:4">
      <c r="A913" s="314" t="s">
        <v>9463</v>
      </c>
      <c r="B913" s="314">
        <v>523100</v>
      </c>
      <c r="C913" s="314" t="s">
        <v>8081</v>
      </c>
      <c r="D913" s="314" t="s">
        <v>8113</v>
      </c>
    </row>
    <row r="914" spans="1:4">
      <c r="A914" s="314" t="s">
        <v>9464</v>
      </c>
      <c r="B914" s="314">
        <v>508814</v>
      </c>
      <c r="C914" s="314" t="s">
        <v>9465</v>
      </c>
      <c r="D914" s="314" t="s">
        <v>8129</v>
      </c>
    </row>
    <row r="915" spans="1:4">
      <c r="A915" s="314" t="s">
        <v>9466</v>
      </c>
      <c r="B915" s="314">
        <v>538922</v>
      </c>
      <c r="C915" s="314" t="s">
        <v>8081</v>
      </c>
      <c r="D915" s="314" t="s">
        <v>8174</v>
      </c>
    </row>
    <row r="916" spans="1:4">
      <c r="A916" s="314" t="s">
        <v>9467</v>
      </c>
      <c r="B916" s="314">
        <v>526550</v>
      </c>
      <c r="C916" s="314" t="s">
        <v>9468</v>
      </c>
      <c r="D916" s="314" t="s">
        <v>8281</v>
      </c>
    </row>
    <row r="917" spans="1:4">
      <c r="A917" s="314" t="s">
        <v>9469</v>
      </c>
      <c r="B917" s="314">
        <v>531624</v>
      </c>
      <c r="C917" s="314" t="s">
        <v>9470</v>
      </c>
      <c r="D917" s="314" t="s">
        <v>8167</v>
      </c>
    </row>
    <row r="918" spans="1:4">
      <c r="A918" s="314" t="s">
        <v>9471</v>
      </c>
      <c r="B918" s="314">
        <v>523415</v>
      </c>
      <c r="C918" s="314" t="s">
        <v>8081</v>
      </c>
      <c r="D918" s="314" t="s">
        <v>8113</v>
      </c>
    </row>
    <row r="919" spans="1:4">
      <c r="A919" s="314" t="s">
        <v>9472</v>
      </c>
      <c r="B919" s="314">
        <v>534920</v>
      </c>
      <c r="C919" s="314" t="s">
        <v>8081</v>
      </c>
      <c r="D919" s="314" t="s">
        <v>8068</v>
      </c>
    </row>
    <row r="920" spans="1:4">
      <c r="A920" s="314" t="s">
        <v>9473</v>
      </c>
      <c r="B920" s="314">
        <v>533144</v>
      </c>
      <c r="C920" s="314" t="s">
        <v>9474</v>
      </c>
      <c r="D920" s="314" t="s">
        <v>9083</v>
      </c>
    </row>
    <row r="921" spans="1:4">
      <c r="A921" s="314" t="s">
        <v>9475</v>
      </c>
      <c r="B921" s="314">
        <v>542641</v>
      </c>
      <c r="C921" s="314" t="s">
        <v>9476</v>
      </c>
      <c r="D921" s="314" t="s">
        <v>8098</v>
      </c>
    </row>
    <row r="922" spans="1:4">
      <c r="A922" s="314" t="s">
        <v>9477</v>
      </c>
      <c r="B922" s="314">
        <v>538770</v>
      </c>
      <c r="C922" s="314" t="s">
        <v>8081</v>
      </c>
      <c r="D922" s="314" t="s">
        <v>8167</v>
      </c>
    </row>
    <row r="923" spans="1:4">
      <c r="A923" s="314" t="s">
        <v>9478</v>
      </c>
      <c r="B923" s="314">
        <v>512093</v>
      </c>
      <c r="C923" s="314" t="s">
        <v>8081</v>
      </c>
      <c r="D923" s="314" t="s">
        <v>8174</v>
      </c>
    </row>
    <row r="924" spans="1:4">
      <c r="A924" s="314" t="s">
        <v>9479</v>
      </c>
      <c r="B924" s="314">
        <v>522001</v>
      </c>
      <c r="C924" s="314" t="s">
        <v>8081</v>
      </c>
      <c r="D924" s="314" t="s">
        <v>8159</v>
      </c>
    </row>
    <row r="925" spans="1:4">
      <c r="A925" s="314" t="s">
        <v>9480</v>
      </c>
      <c r="B925" s="314">
        <v>509472</v>
      </c>
      <c r="C925" s="314" t="s">
        <v>8081</v>
      </c>
      <c r="D925" s="314" t="s">
        <v>8103</v>
      </c>
    </row>
    <row r="926" spans="1:4">
      <c r="A926" s="314" t="s">
        <v>9481</v>
      </c>
      <c r="B926" s="314">
        <v>524388</v>
      </c>
      <c r="C926" s="314" t="s">
        <v>8081</v>
      </c>
      <c r="D926" s="314" t="s">
        <v>8405</v>
      </c>
    </row>
    <row r="927" spans="1:4">
      <c r="A927" s="314" t="s">
        <v>9482</v>
      </c>
      <c r="B927" s="314">
        <v>539527</v>
      </c>
      <c r="C927" s="314" t="s">
        <v>8081</v>
      </c>
      <c r="D927" s="314" t="s">
        <v>9000</v>
      </c>
    </row>
    <row r="928" spans="1:4">
      <c r="A928" s="314" t="s">
        <v>9483</v>
      </c>
      <c r="B928" s="314">
        <v>532392</v>
      </c>
      <c r="C928" s="314" t="s">
        <v>9484</v>
      </c>
      <c r="D928" s="314" t="s">
        <v>8084</v>
      </c>
    </row>
    <row r="929" spans="1:4">
      <c r="A929" s="314" t="s">
        <v>9485</v>
      </c>
      <c r="B929" s="314" t="s">
        <v>8081</v>
      </c>
      <c r="C929" s="314" t="s">
        <v>9486</v>
      </c>
      <c r="D929" s="314" t="s">
        <v>8092</v>
      </c>
    </row>
    <row r="930" spans="1:4">
      <c r="A930" s="314" t="s">
        <v>9487</v>
      </c>
      <c r="B930" s="314">
        <v>541770</v>
      </c>
      <c r="C930" s="314" t="s">
        <v>9488</v>
      </c>
      <c r="D930" s="314" t="s">
        <v>8098</v>
      </c>
    </row>
    <row r="931" spans="1:4">
      <c r="A931" s="314" t="s">
        <v>9489</v>
      </c>
      <c r="B931" s="314">
        <v>539131</v>
      </c>
      <c r="C931" s="314" t="s">
        <v>8081</v>
      </c>
      <c r="D931" s="314" t="s">
        <v>8101</v>
      </c>
    </row>
    <row r="932" spans="1:4">
      <c r="A932" s="314" t="s">
        <v>9490</v>
      </c>
      <c r="B932" s="314">
        <v>512379</v>
      </c>
      <c r="C932" s="314" t="s">
        <v>8081</v>
      </c>
      <c r="D932" s="314" t="s">
        <v>8174</v>
      </c>
    </row>
    <row r="933" spans="1:4">
      <c r="A933" s="314" t="s">
        <v>9491</v>
      </c>
      <c r="B933" s="314">
        <v>511413</v>
      </c>
      <c r="C933" s="314" t="s">
        <v>9492</v>
      </c>
      <c r="D933" s="314" t="s">
        <v>8098</v>
      </c>
    </row>
    <row r="934" spans="1:4">
      <c r="A934" s="314" t="s">
        <v>9493</v>
      </c>
      <c r="B934" s="314">
        <v>526269</v>
      </c>
      <c r="C934" s="314" t="s">
        <v>8081</v>
      </c>
      <c r="D934" s="314" t="s">
        <v>8240</v>
      </c>
    </row>
    <row r="935" spans="1:4">
      <c r="A935" s="314" t="s">
        <v>9494</v>
      </c>
      <c r="B935" s="314">
        <v>526977</v>
      </c>
      <c r="C935" s="314" t="s">
        <v>8081</v>
      </c>
      <c r="D935" s="314" t="s">
        <v>8403</v>
      </c>
    </row>
    <row r="936" spans="1:4">
      <c r="A936" s="314" t="s">
        <v>9495</v>
      </c>
      <c r="B936" s="314">
        <v>500092</v>
      </c>
      <c r="C936" s="314" t="s">
        <v>9496</v>
      </c>
      <c r="D936" s="314" t="s">
        <v>8065</v>
      </c>
    </row>
    <row r="937" spans="1:4">
      <c r="A937" s="314" t="s">
        <v>9497</v>
      </c>
      <c r="B937" s="314">
        <v>539876</v>
      </c>
      <c r="C937" s="314" t="s">
        <v>9498</v>
      </c>
      <c r="D937" s="314" t="s">
        <v>8845</v>
      </c>
    </row>
    <row r="938" spans="1:4">
      <c r="A938" s="314" t="s">
        <v>9499</v>
      </c>
      <c r="B938" s="314" t="s">
        <v>8081</v>
      </c>
      <c r="C938" s="314" t="s">
        <v>9500</v>
      </c>
      <c r="D938" s="314" t="s">
        <v>8092</v>
      </c>
    </row>
    <row r="939" spans="1:4">
      <c r="A939" s="314" t="s">
        <v>9501</v>
      </c>
      <c r="B939" s="314">
        <v>538521</v>
      </c>
      <c r="C939" s="314" t="s">
        <v>8081</v>
      </c>
      <c r="D939" s="314" t="s">
        <v>9083</v>
      </c>
    </row>
    <row r="940" spans="1:4">
      <c r="A940" s="314" t="s">
        <v>9502</v>
      </c>
      <c r="B940" s="314">
        <v>540903</v>
      </c>
      <c r="C940" s="314" t="s">
        <v>8081</v>
      </c>
      <c r="D940" s="314" t="s">
        <v>8165</v>
      </c>
    </row>
    <row r="941" spans="1:4">
      <c r="A941" s="314" t="s">
        <v>9503</v>
      </c>
      <c r="B941" s="314">
        <v>530067</v>
      </c>
      <c r="C941" s="314" t="s">
        <v>8081</v>
      </c>
      <c r="D941" s="314" t="s">
        <v>8098</v>
      </c>
    </row>
    <row r="942" spans="1:4">
      <c r="A942" s="314" t="s">
        <v>9504</v>
      </c>
      <c r="B942" s="314">
        <v>526027</v>
      </c>
      <c r="C942" s="314" t="s">
        <v>9505</v>
      </c>
      <c r="D942" s="314" t="s">
        <v>8155</v>
      </c>
    </row>
    <row r="943" spans="1:4">
      <c r="A943" s="314" t="s">
        <v>9506</v>
      </c>
      <c r="B943" s="314">
        <v>511710</v>
      </c>
      <c r="C943" s="314" t="s">
        <v>8081</v>
      </c>
      <c r="D943" s="314" t="s">
        <v>8098</v>
      </c>
    </row>
    <row r="944" spans="1:4">
      <c r="A944" s="314" t="s">
        <v>9507</v>
      </c>
      <c r="B944" s="314">
        <v>500480</v>
      </c>
      <c r="C944" s="314" t="s">
        <v>9508</v>
      </c>
      <c r="D944" s="314" t="s">
        <v>8089</v>
      </c>
    </row>
    <row r="945" spans="1:4">
      <c r="A945" s="314" t="s">
        <v>9509</v>
      </c>
      <c r="B945" s="314">
        <v>500480</v>
      </c>
      <c r="C945" s="314" t="s">
        <v>9508</v>
      </c>
      <c r="D945" s="314" t="s">
        <v>8089</v>
      </c>
    </row>
    <row r="946" spans="1:4">
      <c r="A946" s="314" t="s">
        <v>9510</v>
      </c>
      <c r="B946" s="314">
        <v>530843</v>
      </c>
      <c r="C946" s="314" t="s">
        <v>9511</v>
      </c>
      <c r="D946" s="314" t="s">
        <v>8262</v>
      </c>
    </row>
    <row r="947" spans="1:4">
      <c r="A947" s="314" t="s">
        <v>9512</v>
      </c>
      <c r="B947" s="314">
        <v>532332</v>
      </c>
      <c r="C947" s="314" t="s">
        <v>9513</v>
      </c>
      <c r="D947" s="314" t="s">
        <v>8174</v>
      </c>
    </row>
    <row r="948" spans="1:4">
      <c r="A948" s="314" t="s">
        <v>9514</v>
      </c>
      <c r="B948" s="314">
        <v>531472</v>
      </c>
      <c r="C948" s="314" t="s">
        <v>8081</v>
      </c>
      <c r="D948" s="314" t="s">
        <v>8378</v>
      </c>
    </row>
    <row r="949" spans="1:4">
      <c r="A949" s="314" t="s">
        <v>9515</v>
      </c>
      <c r="B949" s="314">
        <v>532640</v>
      </c>
      <c r="C949" s="314" t="s">
        <v>9516</v>
      </c>
      <c r="D949" s="314" t="s">
        <v>8604</v>
      </c>
    </row>
    <row r="950" spans="1:4">
      <c r="A950" s="314" t="s">
        <v>9517</v>
      </c>
      <c r="B950" s="314">
        <v>532640</v>
      </c>
      <c r="C950" s="314" t="s">
        <v>9516</v>
      </c>
      <c r="D950" s="314" t="s">
        <v>8604</v>
      </c>
    </row>
    <row r="951" spans="1:4">
      <c r="A951" s="314" t="s">
        <v>9518</v>
      </c>
      <c r="B951" s="314">
        <v>532271</v>
      </c>
      <c r="C951" s="314" t="s">
        <v>8081</v>
      </c>
      <c r="D951" s="314" t="s">
        <v>8174</v>
      </c>
    </row>
    <row r="952" spans="1:4">
      <c r="A952" s="314" t="s">
        <v>9519</v>
      </c>
      <c r="B952" s="314">
        <v>532173</v>
      </c>
      <c r="C952" s="314" t="s">
        <v>9520</v>
      </c>
      <c r="D952" s="314" t="s">
        <v>8174</v>
      </c>
    </row>
    <row r="953" spans="1:4">
      <c r="A953" s="314" t="s">
        <v>9521</v>
      </c>
      <c r="B953" s="314">
        <v>532175</v>
      </c>
      <c r="C953" s="314" t="s">
        <v>9522</v>
      </c>
      <c r="D953" s="314" t="s">
        <v>8068</v>
      </c>
    </row>
    <row r="954" spans="1:4">
      <c r="A954" s="314" t="s">
        <v>9523</v>
      </c>
      <c r="B954" s="314">
        <v>533151</v>
      </c>
      <c r="C954" s="314" t="s">
        <v>9524</v>
      </c>
      <c r="D954" s="314" t="s">
        <v>8604</v>
      </c>
    </row>
    <row r="955" spans="1:4">
      <c r="A955" s="314" t="s">
        <v>9525</v>
      </c>
      <c r="B955" s="314">
        <v>533160</v>
      </c>
      <c r="C955" s="314" t="s">
        <v>9526</v>
      </c>
      <c r="D955" s="314" t="s">
        <v>8167</v>
      </c>
    </row>
    <row r="956" spans="1:4">
      <c r="A956" s="314" t="s">
        <v>9527</v>
      </c>
      <c r="B956" s="314" t="s">
        <v>8081</v>
      </c>
      <c r="C956" s="314" t="s">
        <v>9528</v>
      </c>
      <c r="D956" s="314" t="s">
        <v>8092</v>
      </c>
    </row>
    <row r="957" spans="1:4">
      <c r="A957" s="314" t="s">
        <v>9529</v>
      </c>
      <c r="B957" s="314" t="s">
        <v>8081</v>
      </c>
      <c r="C957" s="314" t="s">
        <v>9530</v>
      </c>
      <c r="D957" s="314" t="s">
        <v>8092</v>
      </c>
    </row>
    <row r="958" spans="1:4">
      <c r="A958" s="314" t="s">
        <v>9531</v>
      </c>
      <c r="B958" s="314">
        <v>517514</v>
      </c>
      <c r="C958" s="314" t="s">
        <v>8081</v>
      </c>
      <c r="D958" s="314" t="s">
        <v>8265</v>
      </c>
    </row>
    <row r="959" spans="1:4">
      <c r="A959" s="314" t="s">
        <v>9532</v>
      </c>
      <c r="B959" s="314">
        <v>517514</v>
      </c>
      <c r="C959" s="314" t="s">
        <v>8081</v>
      </c>
      <c r="D959" s="314" t="s">
        <v>8265</v>
      </c>
    </row>
    <row r="960" spans="1:4">
      <c r="A960" s="314" t="s">
        <v>9533</v>
      </c>
      <c r="B960" s="314">
        <v>500096</v>
      </c>
      <c r="C960" s="314" t="s">
        <v>9534</v>
      </c>
      <c r="D960" s="314" t="s">
        <v>8262</v>
      </c>
    </row>
    <row r="961" spans="1:4">
      <c r="A961" s="314" t="s">
        <v>9535</v>
      </c>
      <c r="B961" s="314">
        <v>500096</v>
      </c>
      <c r="C961" s="314" t="s">
        <v>9534</v>
      </c>
      <c r="D961" s="314" t="s">
        <v>8262</v>
      </c>
    </row>
    <row r="962" spans="1:4">
      <c r="A962" s="314" t="s">
        <v>9536</v>
      </c>
      <c r="B962" s="314">
        <v>526821</v>
      </c>
      <c r="C962" s="314" t="s">
        <v>8081</v>
      </c>
      <c r="D962" s="314" t="s">
        <v>8240</v>
      </c>
    </row>
    <row r="963" spans="1:4">
      <c r="A963" s="314" t="s">
        <v>9537</v>
      </c>
      <c r="B963" s="314">
        <v>530825</v>
      </c>
      <c r="C963" s="314" t="s">
        <v>8081</v>
      </c>
      <c r="D963" s="314" t="s">
        <v>8240</v>
      </c>
    </row>
    <row r="964" spans="1:4">
      <c r="A964" s="314" t="s">
        <v>9538</v>
      </c>
      <c r="B964" s="314">
        <v>530825</v>
      </c>
      <c r="C964" s="314" t="s">
        <v>8081</v>
      </c>
      <c r="D964" s="314" t="s">
        <v>8240</v>
      </c>
    </row>
    <row r="965" spans="1:4">
      <c r="A965" s="314" t="s">
        <v>9539</v>
      </c>
      <c r="B965" s="314">
        <v>501148</v>
      </c>
      <c r="C965" s="314" t="s">
        <v>8081</v>
      </c>
      <c r="D965" s="314" t="s">
        <v>8101</v>
      </c>
    </row>
    <row r="966" spans="1:4">
      <c r="A966" s="314" t="s">
        <v>9540</v>
      </c>
      <c r="B966" s="314">
        <v>542216</v>
      </c>
      <c r="C966" s="314" t="s">
        <v>9541</v>
      </c>
      <c r="D966" s="314" t="s">
        <v>9542</v>
      </c>
    </row>
    <row r="967" spans="1:4">
      <c r="A967" s="314" t="s">
        <v>9543</v>
      </c>
      <c r="B967" s="314">
        <v>500097</v>
      </c>
      <c r="C967" s="314" t="s">
        <v>9544</v>
      </c>
      <c r="D967" s="314" t="s">
        <v>8779</v>
      </c>
    </row>
    <row r="968" spans="1:4">
      <c r="A968" s="314" t="s">
        <v>9545</v>
      </c>
      <c r="B968" s="314">
        <v>539900</v>
      </c>
      <c r="C968" s="314" t="s">
        <v>8081</v>
      </c>
      <c r="D968" s="314" t="s">
        <v>8103</v>
      </c>
    </row>
    <row r="969" spans="1:4">
      <c r="A969" s="314" t="s">
        <v>9546</v>
      </c>
      <c r="B969" s="314">
        <v>521220</v>
      </c>
      <c r="C969" s="314" t="s">
        <v>9547</v>
      </c>
      <c r="D969" s="314" t="s">
        <v>8096</v>
      </c>
    </row>
    <row r="970" spans="1:4">
      <c r="A970" s="314" t="s">
        <v>9548</v>
      </c>
      <c r="B970" s="314" t="s">
        <v>8081</v>
      </c>
      <c r="C970" s="314" t="s">
        <v>9549</v>
      </c>
      <c r="D970" s="314" t="s">
        <v>8092</v>
      </c>
    </row>
    <row r="971" spans="1:4">
      <c r="A971" s="314" t="s">
        <v>9550</v>
      </c>
      <c r="B971" s="314">
        <v>532329</v>
      </c>
      <c r="C971" s="314" t="s">
        <v>8081</v>
      </c>
      <c r="D971" s="314" t="s">
        <v>8174</v>
      </c>
    </row>
    <row r="972" spans="1:4">
      <c r="A972" s="314" t="s">
        <v>9551</v>
      </c>
      <c r="B972" s="314">
        <v>532329</v>
      </c>
      <c r="C972" s="314" t="s">
        <v>8081</v>
      </c>
      <c r="D972" s="314" t="s">
        <v>8174</v>
      </c>
    </row>
    <row r="973" spans="1:4">
      <c r="A973" s="314" t="s">
        <v>9552</v>
      </c>
      <c r="B973" s="314">
        <v>540361</v>
      </c>
      <c r="C973" s="314" t="s">
        <v>8081</v>
      </c>
      <c r="D973" s="314" t="s">
        <v>8103</v>
      </c>
    </row>
    <row r="974" spans="1:4">
      <c r="A974" s="314" t="s">
        <v>9553</v>
      </c>
      <c r="B974" s="314">
        <v>539770</v>
      </c>
      <c r="C974" s="314" t="s">
        <v>8081</v>
      </c>
      <c r="D974" s="314" t="s">
        <v>8065</v>
      </c>
    </row>
    <row r="975" spans="1:4">
      <c r="A975" s="314" t="s">
        <v>9554</v>
      </c>
      <c r="B975" s="314">
        <v>539884</v>
      </c>
      <c r="C975" s="314" t="s">
        <v>8081</v>
      </c>
      <c r="D975" s="314" t="s">
        <v>8194</v>
      </c>
    </row>
    <row r="976" spans="1:4">
      <c r="A976" s="314" t="s">
        <v>9555</v>
      </c>
      <c r="B976" s="314">
        <v>532528</v>
      </c>
      <c r="C976" s="314" t="s">
        <v>9556</v>
      </c>
      <c r="D976" s="314" t="s">
        <v>8174</v>
      </c>
    </row>
    <row r="977" spans="1:4">
      <c r="A977" s="314" t="s">
        <v>9557</v>
      </c>
      <c r="B977" s="314">
        <v>530171</v>
      </c>
      <c r="C977" s="314" t="s">
        <v>8081</v>
      </c>
      <c r="D977" s="314" t="s">
        <v>8065</v>
      </c>
    </row>
    <row r="978" spans="1:4">
      <c r="A978" s="314" t="s">
        <v>9558</v>
      </c>
      <c r="B978" s="314">
        <v>530393</v>
      </c>
      <c r="C978" s="314" t="s">
        <v>9559</v>
      </c>
      <c r="D978" s="314" t="s">
        <v>8065</v>
      </c>
    </row>
    <row r="979" spans="1:4">
      <c r="A979" s="314" t="s">
        <v>9560</v>
      </c>
      <c r="B979" s="314">
        <v>532772</v>
      </c>
      <c r="C979" s="314" t="s">
        <v>9561</v>
      </c>
      <c r="D979" s="314" t="s">
        <v>8398</v>
      </c>
    </row>
    <row r="980" spans="1:4">
      <c r="A980" s="314" t="s">
        <v>9562</v>
      </c>
      <c r="B980" s="314">
        <v>511611</v>
      </c>
      <c r="C980" s="314" t="s">
        <v>9563</v>
      </c>
      <c r="D980" s="314" t="s">
        <v>8098</v>
      </c>
    </row>
    <row r="981" spans="1:4">
      <c r="A981" s="314" t="s">
        <v>9564</v>
      </c>
      <c r="B981" s="314">
        <v>502820</v>
      </c>
      <c r="C981" s="314" t="s">
        <v>9565</v>
      </c>
      <c r="D981" s="314" t="s">
        <v>8096</v>
      </c>
    </row>
    <row r="982" spans="1:4">
      <c r="A982" s="314" t="s">
        <v>9566</v>
      </c>
      <c r="B982" s="314">
        <v>523369</v>
      </c>
      <c r="C982" s="314" t="s">
        <v>8081</v>
      </c>
      <c r="D982" s="314" t="s">
        <v>8779</v>
      </c>
    </row>
    <row r="983" spans="1:4">
      <c r="A983" s="314" t="s">
        <v>9567</v>
      </c>
      <c r="B983" s="314">
        <v>523367</v>
      </c>
      <c r="C983" s="314" t="s">
        <v>9568</v>
      </c>
      <c r="D983" s="314" t="s">
        <v>497</v>
      </c>
    </row>
    <row r="984" spans="1:4">
      <c r="A984" s="314" t="s">
        <v>9569</v>
      </c>
      <c r="B984" s="314">
        <v>500117</v>
      </c>
      <c r="C984" s="314" t="s">
        <v>9570</v>
      </c>
      <c r="D984" s="314" t="s">
        <v>8294</v>
      </c>
    </row>
    <row r="985" spans="1:4">
      <c r="A985" s="314" t="s">
        <v>9571</v>
      </c>
      <c r="B985" s="314">
        <v>590031</v>
      </c>
      <c r="C985" s="314" t="s">
        <v>9572</v>
      </c>
      <c r="D985" s="314" t="s">
        <v>8265</v>
      </c>
    </row>
    <row r="986" spans="1:4">
      <c r="A986" s="314" t="s">
        <v>9573</v>
      </c>
      <c r="B986" s="314">
        <v>590031</v>
      </c>
      <c r="C986" s="314" t="s">
        <v>9572</v>
      </c>
      <c r="D986" s="314" t="s">
        <v>8265</v>
      </c>
    </row>
    <row r="987" spans="1:4">
      <c r="A987" s="314" t="s">
        <v>9574</v>
      </c>
      <c r="B987" s="314" t="s">
        <v>8081</v>
      </c>
      <c r="C987" s="314" t="s">
        <v>9575</v>
      </c>
      <c r="D987" s="314" t="s">
        <v>8092</v>
      </c>
    </row>
    <row r="988" spans="1:4">
      <c r="A988" s="314" t="s">
        <v>9576</v>
      </c>
      <c r="B988" s="314">
        <v>505703</v>
      </c>
      <c r="C988" s="314" t="s">
        <v>8081</v>
      </c>
      <c r="D988" s="314" t="s">
        <v>8089</v>
      </c>
    </row>
    <row r="989" spans="1:4">
      <c r="A989" s="314" t="s">
        <v>9577</v>
      </c>
      <c r="B989" s="314">
        <v>502137</v>
      </c>
      <c r="C989" s="314" t="s">
        <v>9578</v>
      </c>
      <c r="D989" s="314" t="s">
        <v>8094</v>
      </c>
    </row>
    <row r="990" spans="1:4">
      <c r="A990" s="314" t="s">
        <v>9579</v>
      </c>
      <c r="B990" s="314">
        <v>512068</v>
      </c>
      <c r="C990" s="314" t="s">
        <v>8081</v>
      </c>
      <c r="D990" s="314" t="s">
        <v>8062</v>
      </c>
    </row>
    <row r="991" spans="1:4">
      <c r="A991" s="314" t="s">
        <v>9580</v>
      </c>
      <c r="B991" s="314">
        <v>542248</v>
      </c>
      <c r="C991" s="314" t="s">
        <v>9581</v>
      </c>
      <c r="D991" s="314" t="s">
        <v>8269</v>
      </c>
    </row>
    <row r="992" spans="1:4">
      <c r="A992" s="314" t="s">
        <v>9582</v>
      </c>
      <c r="B992" s="314">
        <v>531989</v>
      </c>
      <c r="C992" s="314" t="s">
        <v>8081</v>
      </c>
      <c r="D992" s="314" t="s">
        <v>8275</v>
      </c>
    </row>
    <row r="993" spans="1:4">
      <c r="A993" s="314" t="s">
        <v>9583</v>
      </c>
      <c r="B993" s="314">
        <v>539190</v>
      </c>
      <c r="C993" s="314" t="s">
        <v>8081</v>
      </c>
      <c r="D993" s="314" t="s">
        <v>8098</v>
      </c>
    </row>
    <row r="994" spans="1:4">
      <c r="A994" s="314" t="s">
        <v>9584</v>
      </c>
      <c r="B994" s="314">
        <v>531227</v>
      </c>
      <c r="C994" s="314" t="s">
        <v>8081</v>
      </c>
      <c r="D994" s="314" t="s">
        <v>8129</v>
      </c>
    </row>
    <row r="995" spans="1:4">
      <c r="A995" s="314" t="s">
        <v>9585</v>
      </c>
      <c r="B995" s="314">
        <v>539405</v>
      </c>
      <c r="C995" s="314" t="s">
        <v>8081</v>
      </c>
      <c r="D995" s="314" t="s">
        <v>8194</v>
      </c>
    </row>
    <row r="996" spans="1:4">
      <c r="A996" s="314" t="s">
        <v>9586</v>
      </c>
      <c r="B996" s="314">
        <v>539559</v>
      </c>
      <c r="C996" s="314" t="s">
        <v>8081</v>
      </c>
      <c r="D996" s="314" t="s">
        <v>8194</v>
      </c>
    </row>
    <row r="997" spans="1:4">
      <c r="A997" s="314" t="s">
        <v>9587</v>
      </c>
      <c r="B997" s="314">
        <v>539559</v>
      </c>
      <c r="C997" s="314" t="s">
        <v>8081</v>
      </c>
      <c r="D997" s="314" t="s">
        <v>8194</v>
      </c>
    </row>
    <row r="998" spans="1:4">
      <c r="A998" s="314" t="s">
        <v>9588</v>
      </c>
      <c r="B998" s="314">
        <v>532760</v>
      </c>
      <c r="C998" s="314" t="s">
        <v>9589</v>
      </c>
      <c r="D998" s="314" t="s">
        <v>8211</v>
      </c>
    </row>
    <row r="999" spans="1:4">
      <c r="A999" s="314" t="s">
        <v>9590</v>
      </c>
      <c r="B999" s="314">
        <v>541778</v>
      </c>
      <c r="C999" s="314" t="s">
        <v>8081</v>
      </c>
      <c r="D999" s="314" t="s">
        <v>8240</v>
      </c>
    </row>
    <row r="1000" spans="1:4">
      <c r="A1000" s="314" t="s">
        <v>9591</v>
      </c>
      <c r="B1000" s="314">
        <v>500645</v>
      </c>
      <c r="C1000" s="314" t="s">
        <v>9592</v>
      </c>
      <c r="D1000" s="314" t="s">
        <v>8129</v>
      </c>
    </row>
    <row r="1001" spans="1:4">
      <c r="A1001" s="314" t="s">
        <v>9593</v>
      </c>
      <c r="B1001" s="314">
        <v>506401</v>
      </c>
      <c r="C1001" s="314" t="s">
        <v>9594</v>
      </c>
      <c r="D1001" s="314" t="s">
        <v>8129</v>
      </c>
    </row>
    <row r="1002" spans="1:4">
      <c r="A1002" s="314" t="s">
        <v>9595</v>
      </c>
      <c r="B1002" s="314">
        <v>514030</v>
      </c>
      <c r="C1002" s="314" t="s">
        <v>8081</v>
      </c>
      <c r="D1002" s="314" t="s">
        <v>8096</v>
      </c>
    </row>
    <row r="1003" spans="1:4">
      <c r="A1003" s="314" t="s">
        <v>9596</v>
      </c>
      <c r="B1003" s="314">
        <v>539455</v>
      </c>
      <c r="C1003" s="314" t="s">
        <v>8081</v>
      </c>
      <c r="D1003" s="314" t="s">
        <v>8113</v>
      </c>
    </row>
    <row r="1004" spans="1:4">
      <c r="A1004" s="314" t="s">
        <v>9597</v>
      </c>
      <c r="B1004" s="314">
        <v>780006</v>
      </c>
      <c r="C1004" s="314" t="s">
        <v>8081</v>
      </c>
      <c r="D1004" s="314" t="s">
        <v>8172</v>
      </c>
    </row>
    <row r="1005" spans="1:4">
      <c r="A1005" s="314" t="s">
        <v>9598</v>
      </c>
      <c r="B1005" s="314">
        <v>532848</v>
      </c>
      <c r="C1005" s="314" t="s">
        <v>9599</v>
      </c>
      <c r="D1005" s="314" t="s">
        <v>8501</v>
      </c>
    </row>
    <row r="1006" spans="1:4">
      <c r="A1006" s="314" t="s">
        <v>9600</v>
      </c>
      <c r="B1006" s="314">
        <v>539596</v>
      </c>
      <c r="C1006" s="314" t="s">
        <v>8081</v>
      </c>
      <c r="D1006" s="314" t="s">
        <v>8065</v>
      </c>
    </row>
    <row r="1007" spans="1:4">
      <c r="A1007" s="314" t="s">
        <v>9601</v>
      </c>
      <c r="B1007" s="314">
        <v>504286</v>
      </c>
      <c r="C1007" s="314" t="s">
        <v>9602</v>
      </c>
      <c r="D1007" s="314" t="s">
        <v>8378</v>
      </c>
    </row>
    <row r="1008" spans="1:4">
      <c r="A1008" s="314" t="s">
        <v>9603</v>
      </c>
      <c r="B1008" s="314">
        <v>504240</v>
      </c>
      <c r="C1008" s="314" t="s">
        <v>8081</v>
      </c>
      <c r="D1008" s="314" t="s">
        <v>8378</v>
      </c>
    </row>
    <row r="1009" spans="1:4">
      <c r="A1009" s="314" t="s">
        <v>9604</v>
      </c>
      <c r="B1009" s="314">
        <v>504256</v>
      </c>
      <c r="C1009" s="314" t="s">
        <v>8081</v>
      </c>
      <c r="D1009" s="314" t="s">
        <v>8622</v>
      </c>
    </row>
    <row r="1010" spans="1:4">
      <c r="A1010" s="314" t="s">
        <v>9605</v>
      </c>
      <c r="B1010" s="314">
        <v>533137</v>
      </c>
      <c r="C1010" s="314" t="s">
        <v>9606</v>
      </c>
      <c r="D1010" s="314" t="s">
        <v>8819</v>
      </c>
    </row>
    <row r="1011" spans="1:4">
      <c r="A1011" s="314" t="s">
        <v>9607</v>
      </c>
      <c r="B1011" s="314">
        <v>532121</v>
      </c>
      <c r="C1011" s="314" t="s">
        <v>9608</v>
      </c>
      <c r="D1011" s="314" t="s">
        <v>8398</v>
      </c>
    </row>
    <row r="1012" spans="1:4">
      <c r="A1012" s="314" t="s">
        <v>9609</v>
      </c>
      <c r="B1012" s="314">
        <v>537536</v>
      </c>
      <c r="C1012" s="314" t="s">
        <v>8081</v>
      </c>
      <c r="D1012" s="314" t="s">
        <v>8119</v>
      </c>
    </row>
    <row r="1013" spans="1:4">
      <c r="A1013" s="314" t="s">
        <v>9610</v>
      </c>
      <c r="B1013" s="314">
        <v>531521</v>
      </c>
      <c r="C1013" s="314" t="s">
        <v>8081</v>
      </c>
      <c r="D1013" s="314" t="s">
        <v>8119</v>
      </c>
    </row>
    <row r="1014" spans="1:4">
      <c r="A1014" s="314" t="s">
        <v>9611</v>
      </c>
      <c r="B1014" s="314" t="s">
        <v>8081</v>
      </c>
      <c r="C1014" s="314" t="s">
        <v>9612</v>
      </c>
      <c r="D1014" s="314" t="s">
        <v>8092</v>
      </c>
    </row>
    <row r="1015" spans="1:4">
      <c r="A1015" s="314" t="s">
        <v>9613</v>
      </c>
      <c r="B1015" s="314">
        <v>539197</v>
      </c>
      <c r="C1015" s="314" t="s">
        <v>8081</v>
      </c>
      <c r="D1015" s="314" t="s">
        <v>8103</v>
      </c>
    </row>
    <row r="1016" spans="1:4">
      <c r="A1016" s="314" t="s">
        <v>9614</v>
      </c>
      <c r="B1016" s="314">
        <v>539197</v>
      </c>
      <c r="C1016" s="314" t="s">
        <v>8081</v>
      </c>
      <c r="D1016" s="314" t="s">
        <v>8103</v>
      </c>
    </row>
    <row r="1017" spans="1:4">
      <c r="A1017" s="314" t="s">
        <v>9615</v>
      </c>
      <c r="B1017" s="314">
        <v>531585</v>
      </c>
      <c r="C1017" s="314" t="s">
        <v>8081</v>
      </c>
      <c r="D1017" s="314" t="s">
        <v>8103</v>
      </c>
    </row>
    <row r="1018" spans="1:4">
      <c r="A1018" s="314" t="s">
        <v>9616</v>
      </c>
      <c r="B1018" s="314">
        <v>512445</v>
      </c>
      <c r="C1018" s="314" t="s">
        <v>8081</v>
      </c>
      <c r="D1018" s="314" t="s">
        <v>8065</v>
      </c>
    </row>
    <row r="1019" spans="1:4">
      <c r="A1019" s="314" t="s">
        <v>9617</v>
      </c>
      <c r="B1019" s="314">
        <v>530765</v>
      </c>
      <c r="C1019" s="314" t="s">
        <v>8081</v>
      </c>
      <c r="D1019" s="314" t="s">
        <v>8098</v>
      </c>
    </row>
    <row r="1020" spans="1:4">
      <c r="A1020" s="314" t="s">
        <v>9618</v>
      </c>
      <c r="B1020" s="314">
        <v>542002</v>
      </c>
      <c r="C1020" s="314" t="s">
        <v>8081</v>
      </c>
      <c r="D1020" s="314" t="s">
        <v>8167</v>
      </c>
    </row>
    <row r="1021" spans="1:4">
      <c r="A1021" s="314" t="s">
        <v>9619</v>
      </c>
      <c r="B1021" s="314">
        <v>511072</v>
      </c>
      <c r="C1021" s="314" t="s">
        <v>9620</v>
      </c>
      <c r="D1021" s="314" t="s">
        <v>8139</v>
      </c>
    </row>
    <row r="1022" spans="1:4">
      <c r="A1022" s="314" t="s">
        <v>9621</v>
      </c>
      <c r="B1022" s="314">
        <v>519588</v>
      </c>
      <c r="C1022" s="314" t="s">
        <v>9622</v>
      </c>
      <c r="D1022" s="314" t="s">
        <v>8141</v>
      </c>
    </row>
    <row r="1023" spans="1:4">
      <c r="A1023" s="314" t="s">
        <v>9623</v>
      </c>
      <c r="B1023" s="314">
        <v>538715</v>
      </c>
      <c r="C1023" s="314" t="s">
        <v>8081</v>
      </c>
      <c r="D1023" s="314" t="s">
        <v>8200</v>
      </c>
    </row>
    <row r="1024" spans="1:4">
      <c r="A1024" s="314" t="s">
        <v>9624</v>
      </c>
      <c r="B1024" s="314">
        <v>500119</v>
      </c>
      <c r="C1024" s="314" t="s">
        <v>9625</v>
      </c>
      <c r="D1024" s="314" t="s">
        <v>8779</v>
      </c>
    </row>
    <row r="1025" spans="1:4">
      <c r="A1025" s="314" t="s">
        <v>9626</v>
      </c>
      <c r="B1025" s="314">
        <v>531923</v>
      </c>
      <c r="C1025" s="314" t="s">
        <v>8081</v>
      </c>
      <c r="D1025" s="314" t="s">
        <v>8779</v>
      </c>
    </row>
    <row r="1026" spans="1:4">
      <c r="A1026" s="314" t="s">
        <v>9627</v>
      </c>
      <c r="B1026" s="314">
        <v>531198</v>
      </c>
      <c r="C1026" s="314" t="s">
        <v>8081</v>
      </c>
      <c r="D1026" s="314" t="s">
        <v>8281</v>
      </c>
    </row>
    <row r="1027" spans="1:4">
      <c r="A1027" s="314" t="s">
        <v>9628</v>
      </c>
      <c r="B1027" s="314">
        <v>521216</v>
      </c>
      <c r="C1027" s="314" t="s">
        <v>8081</v>
      </c>
      <c r="D1027" s="314" t="s">
        <v>8096</v>
      </c>
    </row>
    <row r="1028" spans="1:4">
      <c r="A1028" s="314" t="s">
        <v>9629</v>
      </c>
      <c r="B1028" s="314">
        <v>542679</v>
      </c>
      <c r="C1028" s="314" t="s">
        <v>9630</v>
      </c>
      <c r="D1028" s="314" t="s">
        <v>8378</v>
      </c>
    </row>
    <row r="1029" spans="1:4">
      <c r="A1029" s="314" t="s">
        <v>9631</v>
      </c>
      <c r="B1029" s="314">
        <v>532180</v>
      </c>
      <c r="C1029" s="314" t="s">
        <v>9632</v>
      </c>
      <c r="D1029" s="314" t="s">
        <v>8398</v>
      </c>
    </row>
    <row r="1030" spans="1:4">
      <c r="A1030" s="314" t="s">
        <v>9633</v>
      </c>
      <c r="B1030" s="314">
        <v>512485</v>
      </c>
      <c r="C1030" s="314" t="s">
        <v>8081</v>
      </c>
      <c r="D1030" s="314" t="s">
        <v>8103</v>
      </c>
    </row>
    <row r="1031" spans="1:4">
      <c r="A1031" s="314" t="s">
        <v>9634</v>
      </c>
      <c r="B1031" s="314">
        <v>521151</v>
      </c>
      <c r="C1031" s="314" t="s">
        <v>8081</v>
      </c>
      <c r="D1031" s="314" t="s">
        <v>8096</v>
      </c>
    </row>
    <row r="1032" spans="1:4">
      <c r="A1032" s="314" t="s">
        <v>9635</v>
      </c>
      <c r="B1032" s="314">
        <v>503637</v>
      </c>
      <c r="C1032" s="314" t="s">
        <v>8081</v>
      </c>
      <c r="D1032" s="314" t="s">
        <v>8065</v>
      </c>
    </row>
    <row r="1033" spans="1:4">
      <c r="A1033" s="314" t="s">
        <v>9636</v>
      </c>
      <c r="B1033" s="314">
        <v>507717</v>
      </c>
      <c r="C1033" s="314" t="s">
        <v>9637</v>
      </c>
      <c r="D1033" s="314" t="s">
        <v>8224</v>
      </c>
    </row>
    <row r="1034" spans="1:4">
      <c r="A1034" s="314" t="s">
        <v>9638</v>
      </c>
      <c r="B1034" s="314">
        <v>538446</v>
      </c>
      <c r="C1034" s="314" t="s">
        <v>8081</v>
      </c>
      <c r="D1034" s="314" t="s">
        <v>8065</v>
      </c>
    </row>
    <row r="1035" spans="1:4">
      <c r="A1035" s="314" t="s">
        <v>9639</v>
      </c>
      <c r="B1035" s="314" t="s">
        <v>8081</v>
      </c>
      <c r="C1035" s="314" t="s">
        <v>9640</v>
      </c>
      <c r="D1035" s="314" t="s">
        <v>8092</v>
      </c>
    </row>
    <row r="1036" spans="1:4">
      <c r="A1036" s="314" t="s">
        <v>9641</v>
      </c>
      <c r="B1036" s="314">
        <v>531043</v>
      </c>
      <c r="C1036" s="314" t="s">
        <v>8081</v>
      </c>
      <c r="D1036" s="314" t="s">
        <v>8269</v>
      </c>
    </row>
    <row r="1037" spans="1:4">
      <c r="A1037" s="314" t="s">
        <v>9642</v>
      </c>
      <c r="B1037" s="314">
        <v>540268</v>
      </c>
      <c r="C1037" s="314" t="s">
        <v>8081</v>
      </c>
      <c r="D1037" s="314" t="s">
        <v>8065</v>
      </c>
    </row>
    <row r="1038" spans="1:4">
      <c r="A1038" s="314" t="s">
        <v>9643</v>
      </c>
      <c r="B1038" s="314">
        <v>506405</v>
      </c>
      <c r="C1038" s="314" t="s">
        <v>8081</v>
      </c>
      <c r="D1038" s="314" t="s">
        <v>8240</v>
      </c>
    </row>
    <row r="1039" spans="1:4">
      <c r="A1039" s="314" t="s">
        <v>9644</v>
      </c>
      <c r="B1039" s="314">
        <v>511451</v>
      </c>
      <c r="C1039" s="314" t="s">
        <v>8081</v>
      </c>
      <c r="D1039" s="314" t="s">
        <v>8098</v>
      </c>
    </row>
    <row r="1040" spans="1:4">
      <c r="A1040" s="314" t="s">
        <v>9645</v>
      </c>
      <c r="B1040" s="314">
        <v>507442</v>
      </c>
      <c r="C1040" s="314" t="s">
        <v>9646</v>
      </c>
      <c r="D1040" s="314" t="s">
        <v>8779</v>
      </c>
    </row>
    <row r="1041" spans="1:4">
      <c r="A1041" s="314" t="s">
        <v>9647</v>
      </c>
      <c r="B1041" s="314">
        <v>501945</v>
      </c>
      <c r="C1041" s="314" t="s">
        <v>8081</v>
      </c>
      <c r="D1041" s="314" t="s">
        <v>8098</v>
      </c>
    </row>
    <row r="1042" spans="1:4">
      <c r="A1042" s="314" t="s">
        <v>9648</v>
      </c>
      <c r="B1042" s="314">
        <v>526971</v>
      </c>
      <c r="C1042" s="314" t="s">
        <v>8081</v>
      </c>
      <c r="D1042" s="314" t="s">
        <v>8103</v>
      </c>
    </row>
    <row r="1043" spans="1:4">
      <c r="A1043" s="314" t="s">
        <v>9649</v>
      </c>
      <c r="B1043" s="314">
        <v>531306</v>
      </c>
      <c r="C1043" s="314" t="s">
        <v>8081</v>
      </c>
      <c r="D1043" s="314" t="s">
        <v>8089</v>
      </c>
    </row>
    <row r="1044" spans="1:4">
      <c r="A1044" s="314" t="s">
        <v>9650</v>
      </c>
      <c r="B1044" s="314">
        <v>531306</v>
      </c>
      <c r="C1044" s="314" t="s">
        <v>8081</v>
      </c>
      <c r="D1044" s="314" t="s">
        <v>8089</v>
      </c>
    </row>
    <row r="1045" spans="1:4">
      <c r="A1045" s="314" t="s">
        <v>9651</v>
      </c>
      <c r="B1045" s="314">
        <v>541302</v>
      </c>
      <c r="C1045" s="314" t="s">
        <v>8081</v>
      </c>
      <c r="D1045" s="314" t="s">
        <v>8478</v>
      </c>
    </row>
    <row r="1046" spans="1:4">
      <c r="A1046" s="314" t="s">
        <v>9652</v>
      </c>
      <c r="B1046" s="314">
        <v>507886</v>
      </c>
      <c r="C1046" s="314" t="s">
        <v>8081</v>
      </c>
      <c r="D1046" s="314" t="s">
        <v>8167</v>
      </c>
    </row>
    <row r="1047" spans="1:4">
      <c r="A1047" s="314" t="s">
        <v>9653</v>
      </c>
      <c r="B1047" s="314">
        <v>540695</v>
      </c>
      <c r="C1047" s="314" t="s">
        <v>8081</v>
      </c>
      <c r="D1047" s="314" t="s">
        <v>8103</v>
      </c>
    </row>
    <row r="1048" spans="1:4">
      <c r="A1048" s="314" t="s">
        <v>9654</v>
      </c>
      <c r="B1048" s="314">
        <v>531237</v>
      </c>
      <c r="C1048" s="314" t="s">
        <v>8081</v>
      </c>
      <c r="D1048" s="314" t="s">
        <v>8098</v>
      </c>
    </row>
    <row r="1049" spans="1:4">
      <c r="A1049" s="314" t="s">
        <v>9655</v>
      </c>
      <c r="B1049" s="314">
        <v>533336</v>
      </c>
      <c r="C1049" s="314" t="s">
        <v>9656</v>
      </c>
      <c r="D1049" s="314" t="s">
        <v>8101</v>
      </c>
    </row>
    <row r="1050" spans="1:4">
      <c r="A1050" s="314" t="s">
        <v>9657</v>
      </c>
      <c r="B1050" s="314">
        <v>523736</v>
      </c>
      <c r="C1050" s="314" t="s">
        <v>9658</v>
      </c>
      <c r="D1050" s="314" t="s">
        <v>8457</v>
      </c>
    </row>
    <row r="1051" spans="1:4">
      <c r="A1051" s="314" t="s">
        <v>9659</v>
      </c>
      <c r="B1051" s="314">
        <v>538902</v>
      </c>
      <c r="C1051" s="314" t="s">
        <v>9660</v>
      </c>
      <c r="D1051" s="314" t="s">
        <v>8487</v>
      </c>
    </row>
    <row r="1052" spans="1:4">
      <c r="A1052" s="314" t="s">
        <v>9661</v>
      </c>
      <c r="B1052" s="314" t="s">
        <v>8081</v>
      </c>
      <c r="C1052" s="314" t="s">
        <v>9662</v>
      </c>
      <c r="D1052" s="314" t="s">
        <v>8487</v>
      </c>
    </row>
    <row r="1053" spans="1:4">
      <c r="A1053" s="314" t="s">
        <v>9663</v>
      </c>
      <c r="B1053" s="314">
        <v>508860</v>
      </c>
      <c r="C1053" s="314" t="s">
        <v>8081</v>
      </c>
      <c r="D1053" s="314" t="s">
        <v>8478</v>
      </c>
    </row>
    <row r="1054" spans="1:4">
      <c r="A1054" s="314" t="s">
        <v>9664</v>
      </c>
      <c r="B1054" s="314">
        <v>500120</v>
      </c>
      <c r="C1054" s="314" t="s">
        <v>8081</v>
      </c>
      <c r="D1054" s="314" t="s">
        <v>8129</v>
      </c>
    </row>
    <row r="1055" spans="1:4">
      <c r="A1055" s="314" t="s">
        <v>9665</v>
      </c>
      <c r="B1055" s="314">
        <v>522163</v>
      </c>
      <c r="C1055" s="314" t="s">
        <v>9666</v>
      </c>
      <c r="D1055" s="314" t="s">
        <v>8378</v>
      </c>
    </row>
    <row r="1056" spans="1:4">
      <c r="A1056" s="314" t="s">
        <v>9667</v>
      </c>
      <c r="B1056" s="314">
        <v>530959</v>
      </c>
      <c r="C1056" s="314" t="s">
        <v>8081</v>
      </c>
      <c r="D1056" s="314" t="s">
        <v>8487</v>
      </c>
    </row>
    <row r="1057" spans="1:4">
      <c r="A1057" s="314" t="s">
        <v>9668</v>
      </c>
      <c r="B1057" s="314">
        <v>500089</v>
      </c>
      <c r="C1057" s="314" t="s">
        <v>9669</v>
      </c>
      <c r="D1057" s="314" t="s">
        <v>8240</v>
      </c>
    </row>
    <row r="1058" spans="1:4">
      <c r="A1058" s="314" t="s">
        <v>9670</v>
      </c>
      <c r="B1058" s="314">
        <v>500089</v>
      </c>
      <c r="C1058" s="314" t="s">
        <v>9669</v>
      </c>
      <c r="D1058" s="314" t="s">
        <v>8240</v>
      </c>
    </row>
    <row r="1059" spans="1:4">
      <c r="A1059" s="314" t="s">
        <v>9671</v>
      </c>
      <c r="B1059" s="314">
        <v>540811</v>
      </c>
      <c r="C1059" s="314" t="s">
        <v>8081</v>
      </c>
      <c r="D1059" s="314" t="s">
        <v>8103</v>
      </c>
    </row>
    <row r="1060" spans="1:4">
      <c r="A1060" s="314" t="s">
        <v>9672</v>
      </c>
      <c r="B1060" s="314">
        <v>542685</v>
      </c>
      <c r="C1060" s="314" t="s">
        <v>9673</v>
      </c>
      <c r="D1060" s="314" t="s">
        <v>8604</v>
      </c>
    </row>
    <row r="1061" spans="1:4">
      <c r="A1061" s="314" t="s">
        <v>9674</v>
      </c>
      <c r="B1061" s="314">
        <v>539979</v>
      </c>
      <c r="C1061" s="314" t="s">
        <v>9675</v>
      </c>
      <c r="D1061" s="314" t="s">
        <v>8096</v>
      </c>
    </row>
    <row r="1062" spans="1:4">
      <c r="A1062" s="314" t="s">
        <v>9676</v>
      </c>
      <c r="B1062" s="314">
        <v>540151</v>
      </c>
      <c r="C1062" s="314" t="s">
        <v>8081</v>
      </c>
      <c r="D1062" s="314" t="s">
        <v>8084</v>
      </c>
    </row>
    <row r="1063" spans="1:4">
      <c r="A1063" s="314" t="s">
        <v>9677</v>
      </c>
      <c r="B1063" s="314">
        <v>542155</v>
      </c>
      <c r="C1063" s="314" t="s">
        <v>9678</v>
      </c>
      <c r="D1063" s="314" t="s">
        <v>8446</v>
      </c>
    </row>
    <row r="1064" spans="1:4">
      <c r="A1064" s="314" t="s">
        <v>9679</v>
      </c>
      <c r="B1064" s="314">
        <v>506414</v>
      </c>
      <c r="C1064" s="314" t="s">
        <v>8081</v>
      </c>
      <c r="D1064" s="314" t="s">
        <v>8119</v>
      </c>
    </row>
    <row r="1065" spans="1:4">
      <c r="A1065" s="314" t="s">
        <v>9680</v>
      </c>
      <c r="B1065" s="314">
        <v>531153</v>
      </c>
      <c r="C1065" s="314" t="s">
        <v>8081</v>
      </c>
      <c r="D1065" s="314" t="s">
        <v>8329</v>
      </c>
    </row>
    <row r="1066" spans="1:4">
      <c r="A1066" s="314" t="s">
        <v>9681</v>
      </c>
      <c r="B1066" s="314">
        <v>540789</v>
      </c>
      <c r="C1066" s="314" t="s">
        <v>9682</v>
      </c>
      <c r="D1066" s="314" t="s">
        <v>9683</v>
      </c>
    </row>
    <row r="1067" spans="1:4">
      <c r="A1067" s="314" t="s">
        <v>9684</v>
      </c>
      <c r="B1067" s="314">
        <v>540047</v>
      </c>
      <c r="C1067" s="314" t="s">
        <v>9685</v>
      </c>
      <c r="D1067" s="314" t="s">
        <v>8675</v>
      </c>
    </row>
    <row r="1068" spans="1:4">
      <c r="A1068" s="314" t="s">
        <v>9686</v>
      </c>
      <c r="B1068" s="314">
        <v>526927</v>
      </c>
      <c r="C1068" s="314" t="s">
        <v>8081</v>
      </c>
      <c r="D1068" s="314" t="s">
        <v>8174</v>
      </c>
    </row>
    <row r="1069" spans="1:4">
      <c r="A1069" s="314" t="s">
        <v>9687</v>
      </c>
      <c r="B1069" s="314">
        <v>500068</v>
      </c>
      <c r="C1069" s="314" t="s">
        <v>8081</v>
      </c>
      <c r="D1069" s="314" t="s">
        <v>8089</v>
      </c>
    </row>
    <row r="1070" spans="1:4">
      <c r="A1070" s="314" t="s">
        <v>9688</v>
      </c>
      <c r="B1070" s="314">
        <v>500068</v>
      </c>
      <c r="C1070" s="314" t="s">
        <v>8081</v>
      </c>
      <c r="D1070" s="314" t="s">
        <v>8089</v>
      </c>
    </row>
    <row r="1071" spans="1:4">
      <c r="A1071" s="314" t="s">
        <v>9689</v>
      </c>
      <c r="B1071" s="314">
        <v>532839</v>
      </c>
      <c r="C1071" s="314" t="s">
        <v>9690</v>
      </c>
      <c r="D1071" s="314" t="s">
        <v>8819</v>
      </c>
    </row>
    <row r="1072" spans="1:4">
      <c r="A1072" s="314" t="s">
        <v>9691</v>
      </c>
      <c r="B1072" s="314">
        <v>532839</v>
      </c>
      <c r="C1072" s="314" t="s">
        <v>9690</v>
      </c>
      <c r="D1072" s="314" t="s">
        <v>8819</v>
      </c>
    </row>
    <row r="1073" spans="1:4">
      <c r="A1073" s="314" t="s">
        <v>9692</v>
      </c>
      <c r="B1073" s="314">
        <v>531553</v>
      </c>
      <c r="C1073" s="314" t="s">
        <v>8081</v>
      </c>
      <c r="D1073" s="314" t="s">
        <v>8501</v>
      </c>
    </row>
    <row r="1074" spans="1:4">
      <c r="A1074" s="314" t="s">
        <v>9693</v>
      </c>
      <c r="B1074" s="314">
        <v>540701</v>
      </c>
      <c r="C1074" s="314" t="s">
        <v>9694</v>
      </c>
      <c r="D1074" s="314" t="s">
        <v>8119</v>
      </c>
    </row>
    <row r="1075" spans="1:4">
      <c r="A1075" s="314" t="s">
        <v>9695</v>
      </c>
      <c r="B1075" s="314">
        <v>538432</v>
      </c>
      <c r="C1075" s="314" t="s">
        <v>8081</v>
      </c>
      <c r="D1075" s="314" t="s">
        <v>8103</v>
      </c>
    </row>
    <row r="1076" spans="1:4">
      <c r="A1076" s="314" t="s">
        <v>9696</v>
      </c>
      <c r="B1076" s="314">
        <v>532488</v>
      </c>
      <c r="C1076" s="314" t="s">
        <v>9697</v>
      </c>
      <c r="D1076" s="314" t="s">
        <v>8119</v>
      </c>
    </row>
    <row r="1077" spans="1:4">
      <c r="A1077" s="314" t="s">
        <v>9698</v>
      </c>
      <c r="B1077" s="314">
        <v>526285</v>
      </c>
      <c r="C1077" s="314" t="s">
        <v>8081</v>
      </c>
      <c r="D1077" s="314" t="s">
        <v>8329</v>
      </c>
    </row>
    <row r="1078" spans="1:4">
      <c r="A1078" s="314" t="s">
        <v>9699</v>
      </c>
      <c r="B1078" s="314">
        <v>526315</v>
      </c>
      <c r="C1078" s="314" t="s">
        <v>8081</v>
      </c>
      <c r="D1078" s="314" t="s">
        <v>8608</v>
      </c>
    </row>
    <row r="1079" spans="1:4">
      <c r="A1079" s="314" t="s">
        <v>9700</v>
      </c>
      <c r="B1079" s="314">
        <v>540699</v>
      </c>
      <c r="C1079" s="314" t="s">
        <v>9701</v>
      </c>
      <c r="D1079" s="314" t="s">
        <v>8449</v>
      </c>
    </row>
    <row r="1080" spans="1:4">
      <c r="A1080" s="314" t="s">
        <v>9702</v>
      </c>
      <c r="B1080" s="314">
        <v>540699</v>
      </c>
      <c r="C1080" s="314" t="s">
        <v>9701</v>
      </c>
      <c r="D1080" s="314" t="s">
        <v>8449</v>
      </c>
    </row>
    <row r="1081" spans="1:4">
      <c r="A1081" s="314" t="s">
        <v>9703</v>
      </c>
      <c r="B1081" s="314">
        <v>532868</v>
      </c>
      <c r="C1081" s="314" t="s">
        <v>9704</v>
      </c>
      <c r="D1081" s="314" t="s">
        <v>8167</v>
      </c>
    </row>
    <row r="1082" spans="1:4">
      <c r="A1082" s="314" t="s">
        <v>9705</v>
      </c>
      <c r="B1082" s="314">
        <v>533146</v>
      </c>
      <c r="C1082" s="314" t="s">
        <v>9706</v>
      </c>
      <c r="D1082" s="314" t="s">
        <v>9707</v>
      </c>
    </row>
    <row r="1083" spans="1:4">
      <c r="A1083" s="314" t="s">
        <v>9708</v>
      </c>
      <c r="B1083" s="314">
        <v>533146</v>
      </c>
      <c r="C1083" s="314" t="s">
        <v>9709</v>
      </c>
      <c r="D1083" s="314" t="s">
        <v>9707</v>
      </c>
    </row>
    <row r="1084" spans="1:4">
      <c r="A1084" s="314" t="s">
        <v>9710</v>
      </c>
      <c r="B1084" s="314">
        <v>505526</v>
      </c>
      <c r="C1084" s="314" t="s">
        <v>8081</v>
      </c>
      <c r="D1084" s="314" t="s">
        <v>8101</v>
      </c>
    </row>
    <row r="1085" spans="1:4">
      <c r="A1085" s="314" t="s">
        <v>9711</v>
      </c>
      <c r="B1085" s="314">
        <v>542013</v>
      </c>
      <c r="C1085" s="314" t="s">
        <v>8081</v>
      </c>
      <c r="D1085" s="314" t="s">
        <v>8560</v>
      </c>
    </row>
    <row r="1086" spans="1:4">
      <c r="A1086" s="314" t="s">
        <v>9712</v>
      </c>
      <c r="B1086" s="314">
        <v>541403</v>
      </c>
      <c r="C1086" s="314" t="s">
        <v>9713</v>
      </c>
      <c r="D1086" s="314" t="s">
        <v>8194</v>
      </c>
    </row>
    <row r="1087" spans="1:4">
      <c r="A1087" s="314" t="s">
        <v>9714</v>
      </c>
      <c r="B1087" s="314">
        <v>526504</v>
      </c>
      <c r="C1087" s="314" t="s">
        <v>8081</v>
      </c>
      <c r="D1087" s="314" t="s">
        <v>8269</v>
      </c>
    </row>
    <row r="1088" spans="1:4">
      <c r="A1088" s="314" t="s">
        <v>9715</v>
      </c>
      <c r="B1088" s="314">
        <v>522261</v>
      </c>
      <c r="C1088" s="314" t="s">
        <v>9716</v>
      </c>
      <c r="D1088" s="314" t="s">
        <v>8421</v>
      </c>
    </row>
    <row r="1089" spans="1:4">
      <c r="A1089" s="314" t="s">
        <v>9717</v>
      </c>
      <c r="B1089" s="314">
        <v>522261</v>
      </c>
      <c r="C1089" s="314" t="s">
        <v>9716</v>
      </c>
      <c r="D1089" s="314" t="s">
        <v>8421</v>
      </c>
    </row>
    <row r="1090" spans="1:4">
      <c r="A1090" s="314" t="s">
        <v>9718</v>
      </c>
      <c r="B1090" s="314">
        <v>512519</v>
      </c>
      <c r="C1090" s="314" t="s">
        <v>9719</v>
      </c>
      <c r="D1090" s="314" t="s">
        <v>8096</v>
      </c>
    </row>
    <row r="1091" spans="1:4">
      <c r="A1091" s="314" t="s">
        <v>9720</v>
      </c>
      <c r="B1091" s="314" t="s">
        <v>8081</v>
      </c>
      <c r="C1091" s="314" t="s">
        <v>9721</v>
      </c>
      <c r="D1091" s="314" t="s">
        <v>8172</v>
      </c>
    </row>
    <row r="1092" spans="1:4">
      <c r="A1092" s="314" t="s">
        <v>9722</v>
      </c>
      <c r="B1092" s="314">
        <v>533176</v>
      </c>
      <c r="C1092" s="314" t="s">
        <v>9723</v>
      </c>
      <c r="D1092" s="314" t="s">
        <v>8084</v>
      </c>
    </row>
    <row r="1093" spans="1:4">
      <c r="A1093" s="314" t="s">
        <v>9724</v>
      </c>
      <c r="B1093" s="314">
        <v>526783</v>
      </c>
      <c r="C1093" s="314" t="s">
        <v>8081</v>
      </c>
      <c r="D1093" s="314" t="s">
        <v>8269</v>
      </c>
    </row>
    <row r="1094" spans="1:4">
      <c r="A1094" s="314" t="s">
        <v>9725</v>
      </c>
      <c r="B1094" s="314">
        <v>539267</v>
      </c>
      <c r="C1094" s="314" t="s">
        <v>8081</v>
      </c>
      <c r="D1094" s="314" t="s">
        <v>8103</v>
      </c>
    </row>
    <row r="1095" spans="1:4">
      <c r="A1095" s="314" t="s">
        <v>9726</v>
      </c>
      <c r="B1095" s="314">
        <v>539524</v>
      </c>
      <c r="C1095" s="314" t="s">
        <v>9727</v>
      </c>
      <c r="D1095" s="314" t="s">
        <v>8269</v>
      </c>
    </row>
    <row r="1096" spans="1:4">
      <c r="A1096" s="314" t="s">
        <v>9728</v>
      </c>
      <c r="B1096" s="314">
        <v>541299</v>
      </c>
      <c r="C1096" s="314" t="s">
        <v>8081</v>
      </c>
      <c r="D1096" s="314" t="s">
        <v>8269</v>
      </c>
    </row>
    <row r="1097" spans="1:4">
      <c r="A1097" s="314" t="s">
        <v>9729</v>
      </c>
      <c r="B1097" s="314">
        <v>500124</v>
      </c>
      <c r="C1097" s="314" t="s">
        <v>9730</v>
      </c>
      <c r="D1097" s="314" t="s">
        <v>8119</v>
      </c>
    </row>
    <row r="1098" spans="1:4">
      <c r="A1098" s="314" t="s">
        <v>9731</v>
      </c>
      <c r="B1098" s="314">
        <v>540144</v>
      </c>
      <c r="C1098" s="314" t="s">
        <v>8081</v>
      </c>
      <c r="D1098" s="314" t="s">
        <v>8165</v>
      </c>
    </row>
    <row r="1099" spans="1:4">
      <c r="A1099" s="314" t="s">
        <v>9732</v>
      </c>
      <c r="B1099" s="314">
        <v>523618</v>
      </c>
      <c r="C1099" s="314" t="s">
        <v>9733</v>
      </c>
      <c r="D1099" s="314" t="s">
        <v>9328</v>
      </c>
    </row>
    <row r="1100" spans="1:4">
      <c r="A1100" s="314" t="s">
        <v>9734</v>
      </c>
      <c r="B1100" s="314">
        <v>523618</v>
      </c>
      <c r="C1100" s="314" t="s">
        <v>9733</v>
      </c>
      <c r="D1100" s="314" t="s">
        <v>9328</v>
      </c>
    </row>
    <row r="1101" spans="1:4">
      <c r="A1101" s="314" t="s">
        <v>9735</v>
      </c>
      <c r="B1101" s="314">
        <v>534674</v>
      </c>
      <c r="C1101" s="314" t="s">
        <v>9736</v>
      </c>
      <c r="D1101" s="314" t="s">
        <v>8103</v>
      </c>
    </row>
    <row r="1102" spans="1:4">
      <c r="A1102" s="314" t="s">
        <v>9737</v>
      </c>
      <c r="B1102" s="314">
        <v>511634</v>
      </c>
      <c r="C1102" s="314" t="s">
        <v>8081</v>
      </c>
      <c r="D1102" s="314" t="s">
        <v>8478</v>
      </c>
    </row>
    <row r="1103" spans="1:4">
      <c r="A1103" s="314" t="s">
        <v>9738</v>
      </c>
      <c r="B1103" s="314">
        <v>531471</v>
      </c>
      <c r="C1103" s="314" t="s">
        <v>8081</v>
      </c>
      <c r="D1103" s="314" t="s">
        <v>8421</v>
      </c>
    </row>
    <row r="1104" spans="1:4">
      <c r="A1104" s="314" t="s">
        <v>9739</v>
      </c>
      <c r="B1104" s="314">
        <v>504908</v>
      </c>
      <c r="C1104" s="314" t="s">
        <v>8081</v>
      </c>
      <c r="D1104" s="314" t="s">
        <v>8435</v>
      </c>
    </row>
    <row r="1105" spans="1:4">
      <c r="A1105" s="314" t="s">
        <v>9740</v>
      </c>
      <c r="B1105" s="314">
        <v>526355</v>
      </c>
      <c r="C1105" s="314" t="s">
        <v>8081</v>
      </c>
      <c r="D1105" s="314" t="s">
        <v>8200</v>
      </c>
    </row>
    <row r="1106" spans="1:4">
      <c r="A1106" s="314" t="s">
        <v>9741</v>
      </c>
      <c r="B1106" s="314">
        <v>517437</v>
      </c>
      <c r="C1106" s="314" t="s">
        <v>8081</v>
      </c>
      <c r="D1106" s="314" t="s">
        <v>8200</v>
      </c>
    </row>
    <row r="1107" spans="1:4">
      <c r="A1107" s="314" t="s">
        <v>9742</v>
      </c>
      <c r="B1107" s="314">
        <v>532610</v>
      </c>
      <c r="C1107" s="314" t="s">
        <v>9743</v>
      </c>
      <c r="D1107" s="314" t="s">
        <v>8779</v>
      </c>
    </row>
    <row r="1108" spans="1:4">
      <c r="A1108" s="314" t="s">
        <v>9744</v>
      </c>
      <c r="B1108" s="314">
        <v>538608</v>
      </c>
      <c r="C1108" s="314" t="s">
        <v>9745</v>
      </c>
      <c r="D1108" s="314" t="s">
        <v>8446</v>
      </c>
    </row>
    <row r="1109" spans="1:4">
      <c r="A1109" s="314" t="s">
        <v>9746</v>
      </c>
      <c r="B1109" s="314">
        <v>532365</v>
      </c>
      <c r="C1109" s="314" t="s">
        <v>9747</v>
      </c>
      <c r="D1109" s="314" t="s">
        <v>8068</v>
      </c>
    </row>
    <row r="1110" spans="1:4">
      <c r="A1110" s="314" t="s">
        <v>9748</v>
      </c>
      <c r="B1110" s="314">
        <v>505242</v>
      </c>
      <c r="C1110" s="314" t="s">
        <v>9749</v>
      </c>
      <c r="D1110" s="314" t="s">
        <v>8089</v>
      </c>
    </row>
    <row r="1111" spans="1:4">
      <c r="A1111" s="314" t="s">
        <v>9750</v>
      </c>
      <c r="B1111" s="314">
        <v>539681</v>
      </c>
      <c r="C1111" s="314" t="s">
        <v>8081</v>
      </c>
      <c r="D1111" s="314" t="s">
        <v>8098</v>
      </c>
    </row>
    <row r="1112" spans="1:4">
      <c r="A1112" s="314" t="s">
        <v>9751</v>
      </c>
      <c r="B1112" s="314">
        <v>540795</v>
      </c>
      <c r="C1112" s="314" t="s">
        <v>8081</v>
      </c>
      <c r="D1112" s="314" t="s">
        <v>8378</v>
      </c>
    </row>
    <row r="1113" spans="1:4">
      <c r="A1113" s="314" t="s">
        <v>9752</v>
      </c>
      <c r="B1113" s="314">
        <v>524818</v>
      </c>
      <c r="C1113" s="314" t="s">
        <v>8081</v>
      </c>
      <c r="D1113" s="314" t="s">
        <v>8240</v>
      </c>
    </row>
    <row r="1114" spans="1:4">
      <c r="A1114" s="314" t="s">
        <v>9753</v>
      </c>
      <c r="B1114" s="314">
        <v>530779</v>
      </c>
      <c r="C1114" s="314" t="s">
        <v>8081</v>
      </c>
      <c r="D1114" s="314" t="s">
        <v>8098</v>
      </c>
    </row>
    <row r="1115" spans="1:4">
      <c r="A1115" s="314" t="s">
        <v>9754</v>
      </c>
      <c r="B1115" s="314">
        <v>517238</v>
      </c>
      <c r="C1115" s="314" t="s">
        <v>8081</v>
      </c>
      <c r="D1115" s="314" t="s">
        <v>8622</v>
      </c>
    </row>
    <row r="1116" spans="1:4">
      <c r="A1116" s="314" t="s">
        <v>9755</v>
      </c>
      <c r="B1116" s="314">
        <v>532707</v>
      </c>
      <c r="C1116" s="314" t="s">
        <v>9756</v>
      </c>
      <c r="D1116" s="314" t="s">
        <v>8240</v>
      </c>
    </row>
    <row r="1117" spans="1:4">
      <c r="A1117" s="314" t="s">
        <v>9757</v>
      </c>
      <c r="B1117" s="314">
        <v>531533</v>
      </c>
      <c r="C1117" s="314" t="s">
        <v>8081</v>
      </c>
      <c r="D1117" s="314" t="s">
        <v>8068</v>
      </c>
    </row>
    <row r="1118" spans="1:4">
      <c r="A1118" s="314" t="s">
        <v>9758</v>
      </c>
      <c r="B1118" s="314" t="s">
        <v>8081</v>
      </c>
      <c r="C1118" s="314" t="s">
        <v>9759</v>
      </c>
      <c r="D1118" s="314" t="s">
        <v>8092</v>
      </c>
    </row>
    <row r="1119" spans="1:4">
      <c r="A1119" s="314" t="s">
        <v>9760</v>
      </c>
      <c r="B1119" s="314">
        <v>507917</v>
      </c>
      <c r="C1119" s="314" t="s">
        <v>8081</v>
      </c>
      <c r="D1119" s="314" t="s">
        <v>8167</v>
      </c>
    </row>
    <row r="1120" spans="1:4">
      <c r="A1120" s="314" t="s">
        <v>9761</v>
      </c>
      <c r="B1120" s="314">
        <v>520081</v>
      </c>
      <c r="C1120" s="314" t="s">
        <v>8081</v>
      </c>
      <c r="D1120" s="314" t="s">
        <v>8113</v>
      </c>
    </row>
    <row r="1121" spans="1:4">
      <c r="A1121" s="314" t="s">
        <v>9762</v>
      </c>
      <c r="B1121" s="314">
        <v>541053</v>
      </c>
      <c r="C1121" s="314" t="s">
        <v>8081</v>
      </c>
      <c r="D1121" s="314" t="s">
        <v>8065</v>
      </c>
    </row>
    <row r="1122" spans="1:4">
      <c r="A1122" s="314" t="s">
        <v>9763</v>
      </c>
      <c r="B1122" s="314">
        <v>590022</v>
      </c>
      <c r="C1122" s="314" t="s">
        <v>9764</v>
      </c>
      <c r="D1122" s="314" t="s">
        <v>8096</v>
      </c>
    </row>
    <row r="1123" spans="1:4">
      <c r="A1123" s="314" t="s">
        <v>9765</v>
      </c>
      <c r="B1123" s="314">
        <v>531346</v>
      </c>
      <c r="C1123" s="314" t="s">
        <v>8081</v>
      </c>
      <c r="D1123" s="314" t="s">
        <v>8560</v>
      </c>
    </row>
    <row r="1124" spans="1:4">
      <c r="A1124" s="314" t="s">
        <v>9766</v>
      </c>
      <c r="B1124" s="314">
        <v>532751</v>
      </c>
      <c r="C1124" s="314" t="s">
        <v>9767</v>
      </c>
      <c r="D1124" s="314" t="s">
        <v>8378</v>
      </c>
    </row>
    <row r="1125" spans="1:4">
      <c r="A1125" s="314" t="s">
        <v>9768</v>
      </c>
      <c r="B1125" s="314" t="s">
        <v>8081</v>
      </c>
      <c r="C1125" s="314" t="s">
        <v>9769</v>
      </c>
      <c r="D1125" s="314" t="s">
        <v>8172</v>
      </c>
    </row>
    <row r="1126" spans="1:4">
      <c r="A1126" s="314" t="s">
        <v>9770</v>
      </c>
      <c r="B1126" s="314">
        <v>532927</v>
      </c>
      <c r="C1126" s="314" t="s">
        <v>9771</v>
      </c>
      <c r="D1126" s="314" t="s">
        <v>8410</v>
      </c>
    </row>
    <row r="1127" spans="1:4">
      <c r="A1127" s="314" t="s">
        <v>9772</v>
      </c>
      <c r="B1127" s="314">
        <v>534839</v>
      </c>
      <c r="C1127" s="314" t="s">
        <v>8081</v>
      </c>
      <c r="D1127" s="314" t="s">
        <v>8278</v>
      </c>
    </row>
    <row r="1128" spans="1:4">
      <c r="A1128" s="314" t="s">
        <v>9773</v>
      </c>
      <c r="B1128" s="314">
        <v>530643</v>
      </c>
      <c r="C1128" s="314" t="s">
        <v>8081</v>
      </c>
      <c r="D1128" s="314" t="s">
        <v>8622</v>
      </c>
    </row>
    <row r="1129" spans="1:4">
      <c r="A1129" s="314" t="s">
        <v>9774</v>
      </c>
      <c r="B1129" s="314">
        <v>523732</v>
      </c>
      <c r="C1129" s="314" t="s">
        <v>8081</v>
      </c>
      <c r="D1129" s="314" t="s">
        <v>8575</v>
      </c>
    </row>
    <row r="1130" spans="1:4">
      <c r="A1130" s="314" t="s">
        <v>9775</v>
      </c>
      <c r="B1130" s="314">
        <v>538708</v>
      </c>
      <c r="C1130" s="314" t="s">
        <v>8081</v>
      </c>
      <c r="D1130" s="314" t="s">
        <v>8098</v>
      </c>
    </row>
    <row r="1131" spans="1:4">
      <c r="A1131" s="314" t="s">
        <v>9776</v>
      </c>
      <c r="B1131" s="314">
        <v>538708</v>
      </c>
      <c r="C1131" s="314" t="s">
        <v>8081</v>
      </c>
      <c r="D1131" s="314" t="s">
        <v>8098</v>
      </c>
    </row>
    <row r="1132" spans="1:4">
      <c r="A1132" s="314" t="s">
        <v>9777</v>
      </c>
      <c r="B1132" s="314">
        <v>526703</v>
      </c>
      <c r="C1132" s="314" t="s">
        <v>8081</v>
      </c>
      <c r="D1132" s="314" t="s">
        <v>8200</v>
      </c>
    </row>
    <row r="1133" spans="1:4">
      <c r="A1133" s="314" t="s">
        <v>9778</v>
      </c>
      <c r="B1133" s="314">
        <v>540063</v>
      </c>
      <c r="C1133" s="314" t="s">
        <v>8081</v>
      </c>
      <c r="D1133" s="314" t="s">
        <v>8068</v>
      </c>
    </row>
    <row r="1134" spans="1:4">
      <c r="A1134" s="314" t="s">
        <v>9779</v>
      </c>
      <c r="B1134" s="314">
        <v>532922</v>
      </c>
      <c r="C1134" s="314" t="s">
        <v>9780</v>
      </c>
      <c r="D1134" s="314" t="s">
        <v>8065</v>
      </c>
    </row>
    <row r="1135" spans="1:4">
      <c r="A1135" s="314" t="s">
        <v>9781</v>
      </c>
      <c r="B1135" s="314">
        <v>532696</v>
      </c>
      <c r="C1135" s="314" t="s">
        <v>9782</v>
      </c>
      <c r="D1135" s="314" t="s">
        <v>494</v>
      </c>
    </row>
    <row r="1136" spans="1:4">
      <c r="A1136" s="314" t="s">
        <v>9783</v>
      </c>
      <c r="B1136" s="314">
        <v>526483</v>
      </c>
      <c r="C1136" s="314" t="s">
        <v>8081</v>
      </c>
      <c r="D1136" s="314" t="s">
        <v>9319</v>
      </c>
    </row>
    <row r="1137" spans="1:4">
      <c r="A1137" s="314" t="s">
        <v>9784</v>
      </c>
      <c r="B1137" s="314">
        <v>535694</v>
      </c>
      <c r="C1137" s="314" t="s">
        <v>8081</v>
      </c>
      <c r="D1137" s="314" t="s">
        <v>8103</v>
      </c>
    </row>
    <row r="1138" spans="1:4">
      <c r="A1138" s="314" t="s">
        <v>9785</v>
      </c>
      <c r="B1138" s="314">
        <v>505200</v>
      </c>
      <c r="C1138" s="314" t="s">
        <v>9786</v>
      </c>
      <c r="D1138" s="314" t="s">
        <v>8738</v>
      </c>
    </row>
    <row r="1139" spans="1:4">
      <c r="A1139" s="314" t="s">
        <v>9787</v>
      </c>
      <c r="B1139" s="314">
        <v>500125</v>
      </c>
      <c r="C1139" s="314" t="s">
        <v>9788</v>
      </c>
      <c r="D1139" s="314" t="s">
        <v>8779</v>
      </c>
    </row>
    <row r="1140" spans="1:4">
      <c r="A1140" s="314" t="s">
        <v>9789</v>
      </c>
      <c r="B1140" s="314">
        <v>500125</v>
      </c>
      <c r="C1140" s="314" t="s">
        <v>9788</v>
      </c>
      <c r="D1140" s="314" t="s">
        <v>8779</v>
      </c>
    </row>
    <row r="1141" spans="1:4">
      <c r="A1141" s="314" t="s">
        <v>9790</v>
      </c>
      <c r="B1141" s="314">
        <v>523127</v>
      </c>
      <c r="C1141" s="314" t="s">
        <v>9791</v>
      </c>
      <c r="D1141" s="314" t="s">
        <v>8281</v>
      </c>
    </row>
    <row r="1142" spans="1:4">
      <c r="A1142" s="314" t="s">
        <v>9792</v>
      </c>
      <c r="B1142" s="314">
        <v>500840</v>
      </c>
      <c r="C1142" s="314" t="s">
        <v>9793</v>
      </c>
      <c r="D1142" s="314" t="s">
        <v>8281</v>
      </c>
    </row>
    <row r="1143" spans="1:4">
      <c r="A1143" s="314" t="s">
        <v>9794</v>
      </c>
      <c r="B1143" s="314">
        <v>523708</v>
      </c>
      <c r="C1143" s="314" t="s">
        <v>9795</v>
      </c>
      <c r="D1143" s="314" t="s">
        <v>8089</v>
      </c>
    </row>
    <row r="1144" spans="1:4">
      <c r="A1144" s="314" t="s">
        <v>9796</v>
      </c>
      <c r="B1144" s="314">
        <v>523708</v>
      </c>
      <c r="C1144" s="314" t="s">
        <v>9795</v>
      </c>
      <c r="D1144" s="314" t="s">
        <v>8089</v>
      </c>
    </row>
    <row r="1145" spans="1:4">
      <c r="A1145" s="314" t="s">
        <v>9797</v>
      </c>
      <c r="B1145" s="314">
        <v>538653</v>
      </c>
      <c r="C1145" s="314" t="s">
        <v>9798</v>
      </c>
      <c r="D1145" s="314" t="s">
        <v>8446</v>
      </c>
    </row>
    <row r="1146" spans="1:4">
      <c r="A1146" s="314" t="s">
        <v>9799</v>
      </c>
      <c r="B1146" s="314">
        <v>530581</v>
      </c>
      <c r="C1146" s="314" t="s">
        <v>8081</v>
      </c>
      <c r="D1146" s="314" t="s">
        <v>8501</v>
      </c>
    </row>
    <row r="1147" spans="1:4">
      <c r="A1147" s="314" t="s">
        <v>9800</v>
      </c>
      <c r="B1147" s="314">
        <v>532820</v>
      </c>
      <c r="C1147" s="314" t="s">
        <v>9801</v>
      </c>
      <c r="D1147" s="314" t="s">
        <v>8096</v>
      </c>
    </row>
    <row r="1148" spans="1:4">
      <c r="A1148" s="314" t="s">
        <v>9802</v>
      </c>
      <c r="B1148" s="314">
        <v>513452</v>
      </c>
      <c r="C1148" s="314" t="s">
        <v>8081</v>
      </c>
      <c r="D1148" s="314" t="s">
        <v>8113</v>
      </c>
    </row>
    <row r="1149" spans="1:4">
      <c r="A1149" s="314" t="s">
        <v>9803</v>
      </c>
      <c r="B1149" s="314">
        <v>500123</v>
      </c>
      <c r="C1149" s="314" t="s">
        <v>8081</v>
      </c>
      <c r="D1149" s="314" t="s">
        <v>8129</v>
      </c>
    </row>
    <row r="1150" spans="1:4">
      <c r="A1150" s="314" t="s">
        <v>9804</v>
      </c>
      <c r="B1150" s="314">
        <v>500123</v>
      </c>
      <c r="C1150" s="314" t="s">
        <v>8081</v>
      </c>
      <c r="D1150" s="314" t="s">
        <v>8129</v>
      </c>
    </row>
    <row r="1151" spans="1:4">
      <c r="A1151" s="314" t="s">
        <v>9805</v>
      </c>
      <c r="B1151" s="314">
        <v>503681</v>
      </c>
      <c r="C1151" s="314" t="s">
        <v>8081</v>
      </c>
      <c r="D1151" s="314" t="s">
        <v>8501</v>
      </c>
    </row>
    <row r="1152" spans="1:4">
      <c r="A1152" s="314" t="s">
        <v>9806</v>
      </c>
      <c r="B1152" s="314">
        <v>523329</v>
      </c>
      <c r="C1152" s="314" t="s">
        <v>8081</v>
      </c>
      <c r="D1152" s="314" t="s">
        <v>8167</v>
      </c>
    </row>
    <row r="1153" spans="1:4">
      <c r="A1153" s="314" t="s">
        <v>9807</v>
      </c>
      <c r="B1153" s="314">
        <v>505700</v>
      </c>
      <c r="C1153" s="314" t="s">
        <v>9808</v>
      </c>
      <c r="D1153" s="314" t="s">
        <v>8089</v>
      </c>
    </row>
    <row r="1154" spans="1:4">
      <c r="A1154" s="314" t="s">
        <v>9809</v>
      </c>
      <c r="B1154" s="314">
        <v>500128</v>
      </c>
      <c r="C1154" s="314" t="s">
        <v>9810</v>
      </c>
      <c r="D1154" s="314" t="s">
        <v>8478</v>
      </c>
    </row>
    <row r="1155" spans="1:4">
      <c r="A1155" s="314" t="s">
        <v>9811</v>
      </c>
      <c r="B1155" s="314">
        <v>533264</v>
      </c>
      <c r="C1155" s="314" t="s">
        <v>9812</v>
      </c>
      <c r="D1155" s="314" t="s">
        <v>8478</v>
      </c>
    </row>
    <row r="1156" spans="1:4">
      <c r="A1156" s="314" t="s">
        <v>9813</v>
      </c>
      <c r="B1156" s="314">
        <v>526608</v>
      </c>
      <c r="C1156" s="314" t="s">
        <v>9814</v>
      </c>
      <c r="D1156" s="314" t="s">
        <v>8403</v>
      </c>
    </row>
    <row r="1157" spans="1:4">
      <c r="A1157" s="314" t="s">
        <v>9815</v>
      </c>
      <c r="B1157" s="314">
        <v>526608</v>
      </c>
      <c r="C1157" s="314" t="s">
        <v>9814</v>
      </c>
      <c r="D1157" s="314" t="s">
        <v>8403</v>
      </c>
    </row>
    <row r="1158" spans="1:4">
      <c r="A1158" s="314" t="s">
        <v>9816</v>
      </c>
      <c r="B1158" s="314">
        <v>526473</v>
      </c>
      <c r="C1158" s="314" t="s">
        <v>8081</v>
      </c>
      <c r="D1158" s="314" t="s">
        <v>8278</v>
      </c>
    </row>
    <row r="1159" spans="1:4">
      <c r="A1159" s="314" t="s">
        <v>9817</v>
      </c>
      <c r="B1159" s="314">
        <v>526473</v>
      </c>
      <c r="C1159" s="314" t="s">
        <v>8081</v>
      </c>
      <c r="D1159" s="314" t="s">
        <v>8278</v>
      </c>
    </row>
    <row r="1160" spans="1:4">
      <c r="A1160" s="314" t="s">
        <v>9818</v>
      </c>
      <c r="B1160" s="314">
        <v>526705</v>
      </c>
      <c r="C1160" s="314" t="s">
        <v>8081</v>
      </c>
      <c r="D1160" s="314" t="s">
        <v>8103</v>
      </c>
    </row>
    <row r="1161" spans="1:4">
      <c r="A1161" s="314" t="s">
        <v>9819</v>
      </c>
      <c r="B1161" s="314">
        <v>522074</v>
      </c>
      <c r="C1161" s="314" t="s">
        <v>9820</v>
      </c>
      <c r="D1161" s="314" t="s">
        <v>8089</v>
      </c>
    </row>
    <row r="1162" spans="1:4">
      <c r="A1162" s="314" t="s">
        <v>9821</v>
      </c>
      <c r="B1162" s="314" t="s">
        <v>8081</v>
      </c>
      <c r="C1162" s="314" t="s">
        <v>9822</v>
      </c>
      <c r="D1162" s="314" t="s">
        <v>8172</v>
      </c>
    </row>
    <row r="1163" spans="1:4">
      <c r="A1163" s="314" t="s">
        <v>9823</v>
      </c>
      <c r="B1163" s="314">
        <v>531278</v>
      </c>
      <c r="C1163" s="314" t="s">
        <v>8081</v>
      </c>
      <c r="D1163" s="314" t="s">
        <v>8065</v>
      </c>
    </row>
    <row r="1164" spans="1:4">
      <c r="A1164" s="314" t="s">
        <v>9824</v>
      </c>
      <c r="B1164" s="314">
        <v>517477</v>
      </c>
      <c r="C1164" s="314" t="s">
        <v>8081</v>
      </c>
      <c r="D1164" s="314" t="s">
        <v>8174</v>
      </c>
    </row>
    <row r="1165" spans="1:4">
      <c r="A1165" s="314" t="s">
        <v>9825</v>
      </c>
      <c r="B1165" s="314">
        <v>504000</v>
      </c>
      <c r="C1165" s="314" t="s">
        <v>8081</v>
      </c>
      <c r="D1165" s="314" t="s">
        <v>8378</v>
      </c>
    </row>
    <row r="1166" spans="1:4">
      <c r="A1166" s="314" t="s">
        <v>9826</v>
      </c>
      <c r="B1166" s="314">
        <v>522027</v>
      </c>
      <c r="C1166" s="314" t="s">
        <v>8081</v>
      </c>
      <c r="D1166" s="314" t="s">
        <v>8089</v>
      </c>
    </row>
    <row r="1167" spans="1:4">
      <c r="A1167" s="314" t="s">
        <v>9827</v>
      </c>
      <c r="B1167" s="314">
        <v>522027</v>
      </c>
      <c r="C1167" s="314" t="s">
        <v>8081</v>
      </c>
      <c r="D1167" s="314" t="s">
        <v>8089</v>
      </c>
    </row>
    <row r="1168" spans="1:4">
      <c r="A1168" s="314" t="s">
        <v>9828</v>
      </c>
      <c r="B1168" s="314">
        <v>531162</v>
      </c>
      <c r="C1168" s="314" t="s">
        <v>9829</v>
      </c>
      <c r="D1168" s="314" t="s">
        <v>8262</v>
      </c>
    </row>
    <row r="1169" spans="1:4">
      <c r="A1169" s="314" t="s">
        <v>9830</v>
      </c>
      <c r="B1169" s="314" t="s">
        <v>8081</v>
      </c>
      <c r="C1169" s="314" t="s">
        <v>9831</v>
      </c>
      <c r="D1169" s="314" t="s">
        <v>8262</v>
      </c>
    </row>
    <row r="1170" spans="1:4">
      <c r="A1170" s="314" t="s">
        <v>9832</v>
      </c>
      <c r="B1170" s="314">
        <v>533208</v>
      </c>
      <c r="C1170" s="314" t="s">
        <v>8081</v>
      </c>
      <c r="D1170" s="314" t="s">
        <v>8075</v>
      </c>
    </row>
    <row r="1171" spans="1:4">
      <c r="A1171" s="314" t="s">
        <v>9833</v>
      </c>
      <c r="B1171" s="314">
        <v>533218</v>
      </c>
      <c r="C1171" s="314" t="s">
        <v>9834</v>
      </c>
      <c r="D1171" s="314" t="s">
        <v>8167</v>
      </c>
    </row>
    <row r="1172" spans="1:4">
      <c r="A1172" s="314" t="s">
        <v>9835</v>
      </c>
      <c r="B1172" s="314">
        <v>542602</v>
      </c>
      <c r="C1172" s="314" t="s">
        <v>9836</v>
      </c>
      <c r="D1172" s="314" t="s">
        <v>8101</v>
      </c>
    </row>
    <row r="1173" spans="1:4">
      <c r="A1173" s="314" t="s">
        <v>9837</v>
      </c>
      <c r="B1173" s="314">
        <v>504008</v>
      </c>
      <c r="C1173" s="314" t="s">
        <v>9838</v>
      </c>
      <c r="D1173" s="314" t="s">
        <v>8124</v>
      </c>
    </row>
    <row r="1174" spans="1:4">
      <c r="A1174" s="314" t="s">
        <v>9839</v>
      </c>
      <c r="B1174" s="314">
        <v>538882</v>
      </c>
      <c r="C1174" s="314" t="s">
        <v>8081</v>
      </c>
      <c r="D1174" s="314" t="s">
        <v>8065</v>
      </c>
    </row>
    <row r="1175" spans="1:4">
      <c r="A1175" s="314" t="s">
        <v>9840</v>
      </c>
      <c r="B1175" s="314">
        <v>507265</v>
      </c>
      <c r="C1175" s="314" t="s">
        <v>8081</v>
      </c>
      <c r="D1175" s="314" t="s">
        <v>8258</v>
      </c>
    </row>
    <row r="1176" spans="1:4">
      <c r="A1176" s="314" t="s">
        <v>9841</v>
      </c>
      <c r="B1176" s="314">
        <v>530333</v>
      </c>
      <c r="C1176" s="314" t="s">
        <v>8081</v>
      </c>
      <c r="D1176" s="314" t="s">
        <v>8378</v>
      </c>
    </row>
    <row r="1177" spans="1:4">
      <c r="A1177" s="314" t="s">
        <v>9842</v>
      </c>
      <c r="B1177" s="314">
        <v>532737</v>
      </c>
      <c r="C1177" s="314" t="s">
        <v>9843</v>
      </c>
      <c r="D1177" s="314" t="s">
        <v>8065</v>
      </c>
    </row>
    <row r="1178" spans="1:4">
      <c r="A1178" s="314" t="s">
        <v>9844</v>
      </c>
      <c r="B1178" s="314" t="s">
        <v>8081</v>
      </c>
      <c r="C1178" s="314" t="s">
        <v>9845</v>
      </c>
      <c r="D1178" s="314" t="s">
        <v>8092</v>
      </c>
    </row>
    <row r="1179" spans="1:4">
      <c r="A1179" s="314" t="s">
        <v>9846</v>
      </c>
      <c r="B1179" s="314">
        <v>533161</v>
      </c>
      <c r="C1179" s="314" t="s">
        <v>9847</v>
      </c>
      <c r="D1179" s="314" t="s">
        <v>8275</v>
      </c>
    </row>
    <row r="1180" spans="1:4">
      <c r="A1180" s="314" t="s">
        <v>9848</v>
      </c>
      <c r="B1180" s="314">
        <v>524768</v>
      </c>
      <c r="C1180" s="314" t="s">
        <v>8081</v>
      </c>
      <c r="D1180" s="314" t="s">
        <v>8129</v>
      </c>
    </row>
    <row r="1181" spans="1:4">
      <c r="A1181" s="314" t="s">
        <v>9849</v>
      </c>
      <c r="B1181" s="314">
        <v>532038</v>
      </c>
      <c r="C1181" s="314" t="s">
        <v>8081</v>
      </c>
      <c r="D1181" s="314" t="s">
        <v>8103</v>
      </c>
    </row>
    <row r="1182" spans="1:4">
      <c r="A1182" s="314" t="s">
        <v>9850</v>
      </c>
      <c r="B1182" s="314">
        <v>532920</v>
      </c>
      <c r="C1182" s="314" t="s">
        <v>9851</v>
      </c>
      <c r="D1182" s="314" t="s">
        <v>8712</v>
      </c>
    </row>
    <row r="1183" spans="1:4">
      <c r="A1183" s="314" t="s">
        <v>9852</v>
      </c>
      <c r="B1183" s="314">
        <v>500132</v>
      </c>
      <c r="C1183" s="314" t="s">
        <v>8081</v>
      </c>
      <c r="D1183" s="314" t="s">
        <v>8779</v>
      </c>
    </row>
    <row r="1184" spans="1:4">
      <c r="A1184" s="314" t="s">
        <v>9853</v>
      </c>
      <c r="B1184" s="314">
        <v>509525</v>
      </c>
      <c r="C1184" s="314" t="s">
        <v>8081</v>
      </c>
      <c r="D1184" s="314" t="s">
        <v>497</v>
      </c>
    </row>
    <row r="1185" spans="1:4">
      <c r="A1185" s="314" t="s">
        <v>9854</v>
      </c>
      <c r="B1185" s="314">
        <v>504351</v>
      </c>
      <c r="C1185" s="314" t="s">
        <v>8081</v>
      </c>
      <c r="D1185" s="314" t="s">
        <v>8068</v>
      </c>
    </row>
    <row r="1186" spans="1:4">
      <c r="A1186" s="314" t="s">
        <v>9855</v>
      </c>
      <c r="B1186" s="314">
        <v>504351</v>
      </c>
      <c r="C1186" s="314" t="s">
        <v>8081</v>
      </c>
      <c r="D1186" s="314" t="s">
        <v>8068</v>
      </c>
    </row>
    <row r="1187" spans="1:4">
      <c r="A1187" s="314" t="s">
        <v>9856</v>
      </c>
      <c r="B1187" s="314">
        <v>512441</v>
      </c>
      <c r="C1187" s="314" t="s">
        <v>8081</v>
      </c>
      <c r="D1187" s="314" t="s">
        <v>8501</v>
      </c>
    </row>
    <row r="1188" spans="1:4">
      <c r="A1188" s="314" t="s">
        <v>9857</v>
      </c>
      <c r="B1188" s="314">
        <v>538684</v>
      </c>
      <c r="C1188" s="314" t="s">
        <v>8081</v>
      </c>
      <c r="D1188" s="314" t="s">
        <v>8084</v>
      </c>
    </row>
    <row r="1189" spans="1:4">
      <c r="A1189" s="314" t="s">
        <v>9858</v>
      </c>
      <c r="B1189" s="314">
        <v>540153</v>
      </c>
      <c r="C1189" s="314" t="s">
        <v>9859</v>
      </c>
      <c r="D1189" s="314" t="s">
        <v>8738</v>
      </c>
    </row>
    <row r="1190" spans="1:4">
      <c r="A1190" s="314" t="s">
        <v>9860</v>
      </c>
      <c r="B1190" s="314">
        <v>532219</v>
      </c>
      <c r="C1190" s="314" t="s">
        <v>9861</v>
      </c>
      <c r="D1190" s="314" t="s">
        <v>8219</v>
      </c>
    </row>
    <row r="1191" spans="1:4">
      <c r="A1191" s="314" t="s">
        <v>9862</v>
      </c>
      <c r="B1191" s="314">
        <v>532178</v>
      </c>
      <c r="C1191" s="314" t="s">
        <v>9863</v>
      </c>
      <c r="D1191" s="314" t="s">
        <v>8165</v>
      </c>
    </row>
    <row r="1192" spans="1:4">
      <c r="A1192" s="314" t="s">
        <v>9864</v>
      </c>
      <c r="B1192" s="314">
        <v>532178</v>
      </c>
      <c r="C1192" s="314" t="s">
        <v>9863</v>
      </c>
      <c r="D1192" s="314" t="s">
        <v>8165</v>
      </c>
    </row>
    <row r="1193" spans="1:4">
      <c r="A1193" s="314" t="s">
        <v>9865</v>
      </c>
      <c r="B1193" s="314">
        <v>533477</v>
      </c>
      <c r="C1193" s="314" t="s">
        <v>8081</v>
      </c>
      <c r="D1193" s="314" t="s">
        <v>8435</v>
      </c>
    </row>
    <row r="1194" spans="1:4">
      <c r="A1194" s="314" t="s">
        <v>9866</v>
      </c>
      <c r="B1194" s="314">
        <v>533477</v>
      </c>
      <c r="C1194" s="314" t="s">
        <v>8081</v>
      </c>
      <c r="D1194" s="314" t="s">
        <v>8435</v>
      </c>
    </row>
    <row r="1195" spans="1:4">
      <c r="A1195" s="314" t="s">
        <v>9867</v>
      </c>
      <c r="B1195" s="314">
        <v>526574</v>
      </c>
      <c r="C1195" s="314" t="s">
        <v>8081</v>
      </c>
      <c r="D1195" s="314" t="s">
        <v>8103</v>
      </c>
    </row>
    <row r="1196" spans="1:4">
      <c r="A1196" s="314" t="s">
        <v>9868</v>
      </c>
      <c r="B1196" s="314">
        <v>532700</v>
      </c>
      <c r="C1196" s="314" t="s">
        <v>9869</v>
      </c>
      <c r="D1196" s="314" t="s">
        <v>8819</v>
      </c>
    </row>
    <row r="1197" spans="1:4">
      <c r="A1197" s="314" t="s">
        <v>9870</v>
      </c>
      <c r="B1197" s="314">
        <v>532700</v>
      </c>
      <c r="C1197" s="314" t="s">
        <v>9869</v>
      </c>
      <c r="D1197" s="314" t="s">
        <v>8819</v>
      </c>
    </row>
    <row r="1198" spans="1:4">
      <c r="A1198" s="314" t="s">
        <v>9871</v>
      </c>
      <c r="B1198" s="314">
        <v>500246</v>
      </c>
      <c r="C1198" s="314" t="s">
        <v>8081</v>
      </c>
      <c r="D1198" s="314" t="s">
        <v>8089</v>
      </c>
    </row>
    <row r="1199" spans="1:4">
      <c r="A1199" s="314" t="s">
        <v>9872</v>
      </c>
      <c r="B1199" s="314">
        <v>532658</v>
      </c>
      <c r="C1199" s="314" t="s">
        <v>9873</v>
      </c>
      <c r="D1199" s="314" t="s">
        <v>8378</v>
      </c>
    </row>
    <row r="1200" spans="1:4">
      <c r="A1200" s="314" t="s">
        <v>9874</v>
      </c>
      <c r="B1200" s="314">
        <v>523754</v>
      </c>
      <c r="C1200" s="314" t="s">
        <v>8081</v>
      </c>
      <c r="D1200" s="314" t="s">
        <v>8200</v>
      </c>
    </row>
    <row r="1201" spans="1:4">
      <c r="A1201" s="314" t="s">
        <v>9875</v>
      </c>
      <c r="B1201" s="314">
        <v>530407</v>
      </c>
      <c r="C1201" s="314" t="s">
        <v>8081</v>
      </c>
      <c r="D1201" s="314" t="s">
        <v>8098</v>
      </c>
    </row>
    <row r="1202" spans="1:4">
      <c r="A1202" s="314" t="s">
        <v>9876</v>
      </c>
      <c r="B1202" s="314">
        <v>531155</v>
      </c>
      <c r="C1202" s="314" t="s">
        <v>8081</v>
      </c>
      <c r="D1202" s="314" t="s">
        <v>8119</v>
      </c>
    </row>
    <row r="1203" spans="1:4">
      <c r="A1203" s="314" t="s">
        <v>9877</v>
      </c>
      <c r="B1203" s="314">
        <v>539844</v>
      </c>
      <c r="C1203" s="314" t="s">
        <v>9878</v>
      </c>
      <c r="D1203" s="314" t="s">
        <v>8246</v>
      </c>
    </row>
    <row r="1204" spans="1:4">
      <c r="A1204" s="314" t="s">
        <v>9879</v>
      </c>
      <c r="B1204" s="314">
        <v>540596</v>
      </c>
      <c r="C1204" s="314" t="s">
        <v>9880</v>
      </c>
      <c r="D1204" s="314" t="s">
        <v>8119</v>
      </c>
    </row>
    <row r="1205" spans="1:4">
      <c r="A1205" s="314" t="s">
        <v>9881</v>
      </c>
      <c r="B1205" s="314">
        <v>533261</v>
      </c>
      <c r="C1205" s="314" t="s">
        <v>9882</v>
      </c>
      <c r="D1205" s="314" t="s">
        <v>8084</v>
      </c>
    </row>
    <row r="1206" spans="1:4">
      <c r="A1206" s="314" t="s">
        <v>9883</v>
      </c>
      <c r="B1206" s="314">
        <v>530909</v>
      </c>
      <c r="C1206" s="314" t="s">
        <v>8081</v>
      </c>
      <c r="D1206" s="314" t="s">
        <v>8501</v>
      </c>
    </row>
    <row r="1207" spans="1:4">
      <c r="A1207" s="314" t="s">
        <v>9884</v>
      </c>
      <c r="B1207" s="314">
        <v>531502</v>
      </c>
      <c r="C1207" s="314" t="s">
        <v>8081</v>
      </c>
      <c r="D1207" s="314" t="s">
        <v>8501</v>
      </c>
    </row>
    <row r="1208" spans="1:4">
      <c r="A1208" s="314" t="s">
        <v>9885</v>
      </c>
      <c r="B1208" s="314">
        <v>531502</v>
      </c>
      <c r="C1208" s="314" t="s">
        <v>8081</v>
      </c>
      <c r="D1208" s="314" t="s">
        <v>8501</v>
      </c>
    </row>
    <row r="1209" spans="1:4">
      <c r="A1209" s="314" t="s">
        <v>9886</v>
      </c>
      <c r="B1209" s="314">
        <v>500133</v>
      </c>
      <c r="C1209" s="314" t="s">
        <v>9887</v>
      </c>
      <c r="D1209" s="314" t="s">
        <v>8265</v>
      </c>
    </row>
    <row r="1210" spans="1:4">
      <c r="A1210" s="314" t="s">
        <v>9888</v>
      </c>
      <c r="B1210" s="314">
        <v>500133</v>
      </c>
      <c r="C1210" s="314" t="s">
        <v>9889</v>
      </c>
      <c r="D1210" s="314" t="s">
        <v>8265</v>
      </c>
    </row>
    <row r="1211" spans="1:4">
      <c r="A1211" s="314" t="s">
        <v>9890</v>
      </c>
      <c r="B1211" s="314">
        <v>540455</v>
      </c>
      <c r="C1211" s="314" t="s">
        <v>8081</v>
      </c>
      <c r="D1211" s="314" t="s">
        <v>8065</v>
      </c>
    </row>
    <row r="1212" spans="1:4">
      <c r="A1212" s="314" t="s">
        <v>9891</v>
      </c>
      <c r="B1212" s="314">
        <v>511716</v>
      </c>
      <c r="C1212" s="314" t="s">
        <v>8081</v>
      </c>
      <c r="D1212" s="314" t="s">
        <v>8098</v>
      </c>
    </row>
    <row r="1213" spans="1:4">
      <c r="A1213" s="314" t="s">
        <v>9892</v>
      </c>
      <c r="B1213" s="314">
        <v>500495</v>
      </c>
      <c r="C1213" s="314" t="s">
        <v>9893</v>
      </c>
      <c r="D1213" s="314" t="s">
        <v>8159</v>
      </c>
    </row>
    <row r="1214" spans="1:4">
      <c r="A1214" s="314" t="s">
        <v>9894</v>
      </c>
      <c r="B1214" s="314">
        <v>531259</v>
      </c>
      <c r="C1214" s="314" t="s">
        <v>8081</v>
      </c>
      <c r="D1214" s="314" t="s">
        <v>9683</v>
      </c>
    </row>
    <row r="1215" spans="1:4">
      <c r="A1215" s="314" t="s">
        <v>9895</v>
      </c>
      <c r="B1215" s="314">
        <v>514118</v>
      </c>
      <c r="C1215" s="314" t="s">
        <v>8081</v>
      </c>
      <c r="D1215" s="314" t="s">
        <v>8096</v>
      </c>
    </row>
    <row r="1216" spans="1:4">
      <c r="A1216" s="314" t="s">
        <v>9896</v>
      </c>
      <c r="B1216" s="314">
        <v>514118</v>
      </c>
      <c r="C1216" s="314" t="s">
        <v>8081</v>
      </c>
      <c r="D1216" s="314" t="s">
        <v>8096</v>
      </c>
    </row>
    <row r="1217" spans="1:4">
      <c r="A1217" s="314" t="s">
        <v>9897</v>
      </c>
      <c r="B1217" s="314">
        <v>532787</v>
      </c>
      <c r="C1217" s="314" t="s">
        <v>9898</v>
      </c>
      <c r="D1217" s="314" t="s">
        <v>475</v>
      </c>
    </row>
    <row r="1218" spans="1:4">
      <c r="A1218" s="314" t="s">
        <v>9899</v>
      </c>
      <c r="B1218" s="314">
        <v>533149</v>
      </c>
      <c r="C1218" s="314" t="s">
        <v>8081</v>
      </c>
      <c r="D1218" s="314" t="s">
        <v>8065</v>
      </c>
    </row>
    <row r="1219" spans="1:4">
      <c r="A1219" s="314" t="s">
        <v>9900</v>
      </c>
      <c r="B1219" s="314">
        <v>533704</v>
      </c>
      <c r="C1219" s="314" t="s">
        <v>9901</v>
      </c>
      <c r="D1219" s="314" t="s">
        <v>9328</v>
      </c>
    </row>
    <row r="1220" spans="1:4">
      <c r="A1220" s="314" t="s">
        <v>9902</v>
      </c>
      <c r="B1220" s="314">
        <v>500135</v>
      </c>
      <c r="C1220" s="314" t="s">
        <v>9903</v>
      </c>
      <c r="D1220" s="314" t="s">
        <v>8275</v>
      </c>
    </row>
    <row r="1221" spans="1:4">
      <c r="A1221" s="314" t="s">
        <v>9904</v>
      </c>
      <c r="B1221" s="314">
        <v>534927</v>
      </c>
      <c r="C1221" s="314" t="s">
        <v>8081</v>
      </c>
      <c r="D1221" s="314" t="s">
        <v>8278</v>
      </c>
    </row>
    <row r="1222" spans="1:4">
      <c r="A1222" s="314" t="s">
        <v>9905</v>
      </c>
      <c r="B1222" s="314">
        <v>500136</v>
      </c>
      <c r="C1222" s="314" t="s">
        <v>9906</v>
      </c>
      <c r="D1222" s="314" t="s">
        <v>8129</v>
      </c>
    </row>
    <row r="1223" spans="1:4">
      <c r="A1223" s="314" t="s">
        <v>9907</v>
      </c>
      <c r="B1223" s="314">
        <v>537707</v>
      </c>
      <c r="C1223" s="314" t="s">
        <v>8081</v>
      </c>
      <c r="D1223" s="314" t="s">
        <v>8167</v>
      </c>
    </row>
    <row r="1224" spans="1:4">
      <c r="A1224" s="314" t="s">
        <v>9908</v>
      </c>
      <c r="B1224" s="314">
        <v>521137</v>
      </c>
      <c r="C1224" s="314" t="s">
        <v>8081</v>
      </c>
      <c r="D1224" s="314" t="s">
        <v>8096</v>
      </c>
    </row>
    <row r="1225" spans="1:4">
      <c r="A1225" s="314" t="s">
        <v>9909</v>
      </c>
      <c r="B1225" s="314">
        <v>530929</v>
      </c>
      <c r="C1225" s="314" t="s">
        <v>8081</v>
      </c>
      <c r="D1225" s="314" t="s">
        <v>8103</v>
      </c>
    </row>
    <row r="1226" spans="1:4">
      <c r="A1226" s="314" t="s">
        <v>9910</v>
      </c>
      <c r="B1226" s="314">
        <v>532823</v>
      </c>
      <c r="C1226" s="314" t="s">
        <v>9911</v>
      </c>
      <c r="D1226" s="314" t="s">
        <v>8357</v>
      </c>
    </row>
    <row r="1227" spans="1:4">
      <c r="A1227" s="314" t="s">
        <v>9912</v>
      </c>
      <c r="B1227" s="314" t="s">
        <v>8081</v>
      </c>
      <c r="C1227" s="314" t="s">
        <v>9913</v>
      </c>
      <c r="D1227" s="314" t="s">
        <v>8092</v>
      </c>
    </row>
    <row r="1228" spans="1:4">
      <c r="A1228" s="314" t="s">
        <v>9914</v>
      </c>
      <c r="B1228" s="314">
        <v>533109</v>
      </c>
      <c r="C1228" s="314" t="s">
        <v>9915</v>
      </c>
      <c r="D1228" s="314" t="s">
        <v>8178</v>
      </c>
    </row>
    <row r="1229" spans="1:4">
      <c r="A1229" s="314" t="s">
        <v>9916</v>
      </c>
      <c r="B1229" s="314">
        <v>521014</v>
      </c>
      <c r="C1229" s="314" t="s">
        <v>8081</v>
      </c>
      <c r="D1229" s="314" t="s">
        <v>8096</v>
      </c>
    </row>
    <row r="1230" spans="1:4">
      <c r="A1230" s="314" t="s">
        <v>9917</v>
      </c>
      <c r="B1230" s="314" t="s">
        <v>8081</v>
      </c>
      <c r="C1230" s="314" t="s">
        <v>9918</v>
      </c>
      <c r="D1230" s="314" t="s">
        <v>8096</v>
      </c>
    </row>
    <row r="1231" spans="1:4">
      <c r="A1231" s="314" t="s">
        <v>9919</v>
      </c>
      <c r="B1231" s="314">
        <v>542668</v>
      </c>
      <c r="C1231" s="314" t="s">
        <v>9920</v>
      </c>
      <c r="D1231" s="314" t="s">
        <v>8501</v>
      </c>
    </row>
    <row r="1232" spans="1:4">
      <c r="A1232" s="314" t="s">
        <v>9921</v>
      </c>
      <c r="B1232" s="314">
        <v>531508</v>
      </c>
      <c r="C1232" s="314" t="s">
        <v>9922</v>
      </c>
      <c r="D1232" s="314" t="s">
        <v>8626</v>
      </c>
    </row>
    <row r="1233" spans="1:4">
      <c r="A1233" s="314" t="s">
        <v>9923</v>
      </c>
      <c r="B1233" s="314">
        <v>531508</v>
      </c>
      <c r="C1233" s="314" t="s">
        <v>9922</v>
      </c>
      <c r="D1233" s="314" t="s">
        <v>8626</v>
      </c>
    </row>
    <row r="1234" spans="1:4">
      <c r="A1234" s="314" t="s">
        <v>9924</v>
      </c>
      <c r="B1234" s="314">
        <v>508906</v>
      </c>
      <c r="C1234" s="314" t="s">
        <v>9925</v>
      </c>
      <c r="D1234" s="314" t="s">
        <v>8094</v>
      </c>
    </row>
    <row r="1235" spans="1:4">
      <c r="A1235" s="314" t="s">
        <v>9926</v>
      </c>
      <c r="B1235" s="314">
        <v>532684</v>
      </c>
      <c r="C1235" s="314" t="s">
        <v>9927</v>
      </c>
      <c r="D1235" s="314" t="s">
        <v>9000</v>
      </c>
    </row>
    <row r="1236" spans="1:4">
      <c r="A1236" s="314" t="s">
        <v>9928</v>
      </c>
      <c r="B1236" s="314">
        <v>524790</v>
      </c>
      <c r="C1236" s="314" t="s">
        <v>8081</v>
      </c>
      <c r="D1236" s="314" t="s">
        <v>8119</v>
      </c>
    </row>
    <row r="1237" spans="1:4">
      <c r="A1237" s="314" t="s">
        <v>9929</v>
      </c>
      <c r="B1237" s="314">
        <v>514060</v>
      </c>
      <c r="C1237" s="314" t="s">
        <v>8081</v>
      </c>
      <c r="D1237" s="314" t="s">
        <v>8096</v>
      </c>
    </row>
    <row r="1238" spans="1:4">
      <c r="A1238" s="314" t="s">
        <v>9930</v>
      </c>
      <c r="B1238" s="314">
        <v>514358</v>
      </c>
      <c r="C1238" s="314" t="s">
        <v>8081</v>
      </c>
      <c r="D1238" s="314" t="s">
        <v>8096</v>
      </c>
    </row>
    <row r="1239" spans="1:4">
      <c r="A1239" s="314" t="s">
        <v>9931</v>
      </c>
      <c r="B1239" s="314">
        <v>532511</v>
      </c>
      <c r="C1239" s="314" t="s">
        <v>9932</v>
      </c>
      <c r="D1239" s="314" t="s">
        <v>8224</v>
      </c>
    </row>
    <row r="1240" spans="1:4">
      <c r="A1240" s="314" t="s">
        <v>9933</v>
      </c>
      <c r="B1240" s="314">
        <v>500650</v>
      </c>
      <c r="C1240" s="314" t="s">
        <v>9934</v>
      </c>
      <c r="D1240" s="314" t="s">
        <v>8240</v>
      </c>
    </row>
    <row r="1241" spans="1:4">
      <c r="A1241" s="314" t="s">
        <v>9935</v>
      </c>
      <c r="B1241" s="314">
        <v>533090</v>
      </c>
      <c r="C1241" s="314" t="s">
        <v>9936</v>
      </c>
      <c r="D1241" s="314" t="s">
        <v>8410</v>
      </c>
    </row>
    <row r="1242" spans="1:4">
      <c r="A1242" s="314" t="s">
        <v>9937</v>
      </c>
      <c r="B1242" s="314">
        <v>500086</v>
      </c>
      <c r="C1242" s="314" t="s">
        <v>9938</v>
      </c>
      <c r="D1242" s="314" t="s">
        <v>8435</v>
      </c>
    </row>
    <row r="1243" spans="1:4">
      <c r="A1243" s="314" t="s">
        <v>9939</v>
      </c>
      <c r="B1243" s="314" t="s">
        <v>8081</v>
      </c>
      <c r="C1243" s="314" t="s">
        <v>9940</v>
      </c>
      <c r="D1243" s="314" t="s">
        <v>8435</v>
      </c>
    </row>
    <row r="1244" spans="1:4">
      <c r="A1244" s="314" t="s">
        <v>9941</v>
      </c>
      <c r="B1244" s="314">
        <v>530571</v>
      </c>
      <c r="C1244" s="314" t="s">
        <v>8081</v>
      </c>
      <c r="D1244" s="314" t="s">
        <v>8501</v>
      </c>
    </row>
    <row r="1245" spans="1:4">
      <c r="A1245" s="314" t="s">
        <v>9942</v>
      </c>
      <c r="B1245" s="314">
        <v>526614</v>
      </c>
      <c r="C1245" s="314" t="s">
        <v>8081</v>
      </c>
      <c r="D1245" s="314" t="s">
        <v>9000</v>
      </c>
    </row>
    <row r="1246" spans="1:4">
      <c r="A1246" s="314" t="s">
        <v>9943</v>
      </c>
      <c r="B1246" s="314">
        <v>539552</v>
      </c>
      <c r="C1246" s="314" t="s">
        <v>8081</v>
      </c>
      <c r="D1246" s="314" t="s">
        <v>8098</v>
      </c>
    </row>
    <row r="1247" spans="1:4">
      <c r="A1247" s="314" t="s">
        <v>9944</v>
      </c>
      <c r="B1247" s="314">
        <v>532656</v>
      </c>
      <c r="C1247" s="314" t="s">
        <v>8081</v>
      </c>
      <c r="D1247" s="314" t="s">
        <v>8113</v>
      </c>
    </row>
    <row r="1248" spans="1:4">
      <c r="A1248" s="314" t="s">
        <v>9945</v>
      </c>
      <c r="B1248" s="314">
        <v>514474</v>
      </c>
      <c r="C1248" s="314" t="s">
        <v>8081</v>
      </c>
      <c r="D1248" s="314" t="s">
        <v>8096</v>
      </c>
    </row>
    <row r="1249" spans="1:4">
      <c r="A1249" s="314" t="s">
        <v>9946</v>
      </c>
      <c r="B1249" s="314">
        <v>530117</v>
      </c>
      <c r="C1249" s="314" t="s">
        <v>9947</v>
      </c>
      <c r="D1249" s="314" t="s">
        <v>8240</v>
      </c>
    </row>
    <row r="1250" spans="1:4">
      <c r="A1250" s="314" t="s">
        <v>9948</v>
      </c>
      <c r="B1250" s="314">
        <v>530079</v>
      </c>
      <c r="C1250" s="314" t="s">
        <v>8081</v>
      </c>
      <c r="D1250" s="314" t="s">
        <v>8096</v>
      </c>
    </row>
    <row r="1251" spans="1:4">
      <c r="A1251" s="314" t="s">
        <v>9949</v>
      </c>
      <c r="B1251" s="314">
        <v>532666</v>
      </c>
      <c r="C1251" s="314" t="s">
        <v>9950</v>
      </c>
      <c r="D1251" s="314" t="s">
        <v>8068</v>
      </c>
    </row>
    <row r="1252" spans="1:4">
      <c r="A1252" s="314" t="s">
        <v>9951</v>
      </c>
      <c r="B1252" s="314">
        <v>531599</v>
      </c>
      <c r="C1252" s="314" t="s">
        <v>9952</v>
      </c>
      <c r="D1252" s="314" t="s">
        <v>8119</v>
      </c>
    </row>
    <row r="1253" spans="1:4">
      <c r="A1253" s="314" t="s">
        <v>9953</v>
      </c>
      <c r="B1253" s="314">
        <v>505744</v>
      </c>
      <c r="C1253" s="314" t="s">
        <v>9954</v>
      </c>
      <c r="D1253" s="314" t="s">
        <v>8435</v>
      </c>
    </row>
    <row r="1254" spans="1:4">
      <c r="A1254" s="314" t="s">
        <v>9955</v>
      </c>
      <c r="B1254" s="314">
        <v>505744</v>
      </c>
      <c r="C1254" s="314" t="s">
        <v>9954</v>
      </c>
      <c r="D1254" s="314" t="s">
        <v>8435</v>
      </c>
    </row>
    <row r="1255" spans="1:4">
      <c r="A1255" s="314" t="s">
        <v>9956</v>
      </c>
      <c r="B1255" s="314" t="s">
        <v>8081</v>
      </c>
      <c r="C1255" s="314" t="s">
        <v>9957</v>
      </c>
      <c r="D1255" s="314" t="s">
        <v>8092</v>
      </c>
    </row>
    <row r="1256" spans="1:4">
      <c r="A1256" s="314" t="s">
        <v>9958</v>
      </c>
      <c r="B1256" s="314">
        <v>526689</v>
      </c>
      <c r="C1256" s="314" t="s">
        <v>8081</v>
      </c>
      <c r="D1256" s="314" t="s">
        <v>8200</v>
      </c>
    </row>
    <row r="1257" spans="1:4">
      <c r="A1257" s="314" t="s">
        <v>9959</v>
      </c>
      <c r="B1257" s="314">
        <v>500141</v>
      </c>
      <c r="C1257" s="314" t="s">
        <v>8081</v>
      </c>
      <c r="D1257" s="314" t="s">
        <v>8113</v>
      </c>
    </row>
    <row r="1258" spans="1:4">
      <c r="A1258" s="314" t="s">
        <v>9960</v>
      </c>
      <c r="B1258" s="314">
        <v>590024</v>
      </c>
      <c r="C1258" s="314" t="s">
        <v>9961</v>
      </c>
      <c r="D1258" s="314" t="s">
        <v>8588</v>
      </c>
    </row>
    <row r="1259" spans="1:4">
      <c r="A1259" s="314" t="s">
        <v>9962</v>
      </c>
      <c r="B1259" s="314">
        <v>533896</v>
      </c>
      <c r="C1259" s="314" t="s">
        <v>8081</v>
      </c>
      <c r="D1259" s="314" t="s">
        <v>8119</v>
      </c>
    </row>
    <row r="1260" spans="1:4">
      <c r="A1260" s="314" t="s">
        <v>9963</v>
      </c>
      <c r="B1260" s="314">
        <v>500142</v>
      </c>
      <c r="C1260" s="314" t="s">
        <v>8081</v>
      </c>
      <c r="D1260" s="314" t="s">
        <v>8098</v>
      </c>
    </row>
    <row r="1261" spans="1:4">
      <c r="A1261" s="314" t="s">
        <v>9964</v>
      </c>
      <c r="B1261" s="314">
        <v>507910</v>
      </c>
      <c r="C1261" s="314" t="s">
        <v>8081</v>
      </c>
      <c r="D1261" s="314" t="s">
        <v>8200</v>
      </c>
    </row>
    <row r="1262" spans="1:4">
      <c r="A1262" s="314" t="s">
        <v>9965</v>
      </c>
      <c r="B1262" s="314">
        <v>507910</v>
      </c>
      <c r="C1262" s="314" t="s">
        <v>8081</v>
      </c>
      <c r="D1262" s="314" t="s">
        <v>8200</v>
      </c>
    </row>
    <row r="1263" spans="1:4">
      <c r="A1263" s="314" t="s">
        <v>9966</v>
      </c>
      <c r="B1263" s="314">
        <v>532768</v>
      </c>
      <c r="C1263" s="314" t="s">
        <v>9967</v>
      </c>
      <c r="D1263" s="314" t="s">
        <v>8435</v>
      </c>
    </row>
    <row r="1264" spans="1:4">
      <c r="A1264" s="314" t="s">
        <v>9968</v>
      </c>
      <c r="B1264" s="314">
        <v>526227</v>
      </c>
      <c r="C1264" s="314" t="s">
        <v>9969</v>
      </c>
      <c r="D1264" s="314" t="s">
        <v>8096</v>
      </c>
    </row>
    <row r="1265" spans="1:4">
      <c r="A1265" s="314" t="s">
        <v>9970</v>
      </c>
      <c r="B1265" s="314">
        <v>532022</v>
      </c>
      <c r="C1265" s="314" t="s">
        <v>8081</v>
      </c>
      <c r="D1265" s="314" t="s">
        <v>8096</v>
      </c>
    </row>
    <row r="1266" spans="1:4">
      <c r="A1266" s="314" t="s">
        <v>9971</v>
      </c>
      <c r="B1266" s="314">
        <v>526227</v>
      </c>
      <c r="C1266" s="314" t="s">
        <v>9969</v>
      </c>
      <c r="D1266" s="314" t="s">
        <v>8096</v>
      </c>
    </row>
    <row r="1267" spans="1:4">
      <c r="A1267" s="314" t="s">
        <v>9972</v>
      </c>
      <c r="B1267" s="314">
        <v>539098</v>
      </c>
      <c r="C1267" s="314" t="s">
        <v>8081</v>
      </c>
      <c r="D1267" s="314" t="s">
        <v>8106</v>
      </c>
    </row>
    <row r="1268" spans="1:4">
      <c r="A1268" s="314" t="s">
        <v>9973</v>
      </c>
      <c r="B1268" s="314">
        <v>541557</v>
      </c>
      <c r="C1268" s="314" t="s">
        <v>9974</v>
      </c>
      <c r="D1268" s="314" t="s">
        <v>8240</v>
      </c>
    </row>
    <row r="1269" spans="1:4">
      <c r="A1269" s="314" t="s">
        <v>9975</v>
      </c>
      <c r="B1269" s="314">
        <v>517264</v>
      </c>
      <c r="C1269" s="314" t="s">
        <v>9976</v>
      </c>
      <c r="D1269" s="314" t="s">
        <v>8622</v>
      </c>
    </row>
    <row r="1270" spans="1:4">
      <c r="A1270" s="314" t="s">
        <v>9977</v>
      </c>
      <c r="B1270" s="314">
        <v>533333</v>
      </c>
      <c r="C1270" s="314" t="s">
        <v>9978</v>
      </c>
      <c r="D1270" s="314" t="s">
        <v>8240</v>
      </c>
    </row>
    <row r="1271" spans="1:4">
      <c r="A1271" s="314" t="s">
        <v>9979</v>
      </c>
      <c r="B1271" s="314">
        <v>508954</v>
      </c>
      <c r="C1271" s="314" t="s">
        <v>8081</v>
      </c>
      <c r="D1271" s="314" t="s">
        <v>8098</v>
      </c>
    </row>
    <row r="1272" spans="1:4">
      <c r="A1272" s="314" t="s">
        <v>9980</v>
      </c>
      <c r="B1272" s="314">
        <v>500144</v>
      </c>
      <c r="C1272" s="314" t="s">
        <v>9981</v>
      </c>
      <c r="D1272" s="314" t="s">
        <v>8378</v>
      </c>
    </row>
    <row r="1273" spans="1:4">
      <c r="A1273" s="314" t="s">
        <v>9982</v>
      </c>
      <c r="B1273" s="314">
        <v>500940</v>
      </c>
      <c r="C1273" s="314" t="s">
        <v>9983</v>
      </c>
      <c r="D1273" s="314" t="s">
        <v>8200</v>
      </c>
    </row>
    <row r="1274" spans="1:4">
      <c r="A1274" s="314" t="s">
        <v>9984</v>
      </c>
      <c r="B1274" s="314">
        <v>511122</v>
      </c>
      <c r="C1274" s="314" t="s">
        <v>8081</v>
      </c>
      <c r="D1274" s="314" t="s">
        <v>8098</v>
      </c>
    </row>
    <row r="1275" spans="1:4">
      <c r="A1275" s="314" t="s">
        <v>9985</v>
      </c>
      <c r="B1275" s="314">
        <v>511122</v>
      </c>
      <c r="C1275" s="314" t="s">
        <v>8081</v>
      </c>
      <c r="D1275" s="314" t="s">
        <v>8098</v>
      </c>
    </row>
    <row r="1276" spans="1:4">
      <c r="A1276" s="314" t="s">
        <v>9986</v>
      </c>
      <c r="B1276" s="314">
        <v>532379</v>
      </c>
      <c r="C1276" s="314" t="s">
        <v>8081</v>
      </c>
      <c r="D1276" s="314" t="s">
        <v>8174</v>
      </c>
    </row>
    <row r="1277" spans="1:4">
      <c r="A1277" s="314" t="s">
        <v>9987</v>
      </c>
      <c r="B1277" s="314">
        <v>532809</v>
      </c>
      <c r="C1277" s="314" t="s">
        <v>9988</v>
      </c>
      <c r="D1277" s="314" t="s">
        <v>8410</v>
      </c>
    </row>
    <row r="1278" spans="1:4">
      <c r="A1278" s="314" t="s">
        <v>9989</v>
      </c>
      <c r="B1278" s="314">
        <v>524743</v>
      </c>
      <c r="C1278" s="314" t="s">
        <v>8081</v>
      </c>
      <c r="D1278" s="314" t="s">
        <v>8129</v>
      </c>
    </row>
    <row r="1279" spans="1:4">
      <c r="A1279" s="314" t="s">
        <v>9990</v>
      </c>
      <c r="B1279" s="314" t="s">
        <v>8081</v>
      </c>
      <c r="C1279" s="314" t="s">
        <v>9991</v>
      </c>
      <c r="D1279" s="314" t="s">
        <v>8092</v>
      </c>
    </row>
    <row r="1280" spans="1:4">
      <c r="A1280" s="314" t="s">
        <v>9992</v>
      </c>
      <c r="B1280" s="314">
        <v>530885</v>
      </c>
      <c r="C1280" s="314" t="s">
        <v>8081</v>
      </c>
      <c r="D1280" s="314" t="s">
        <v>8068</v>
      </c>
    </row>
    <row r="1281" spans="1:4">
      <c r="A1281" s="314" t="s">
        <v>9993</v>
      </c>
      <c r="B1281" s="314">
        <v>536751</v>
      </c>
      <c r="C1281" s="314" t="s">
        <v>8081</v>
      </c>
      <c r="D1281" s="314" t="s">
        <v>8065</v>
      </c>
    </row>
    <row r="1282" spans="1:4">
      <c r="A1282" s="314" t="s">
        <v>9994</v>
      </c>
      <c r="B1282" s="314">
        <v>523672</v>
      </c>
      <c r="C1282" s="314" t="s">
        <v>8081</v>
      </c>
      <c r="D1282" s="314" t="s">
        <v>8278</v>
      </c>
    </row>
    <row r="1283" spans="1:4">
      <c r="A1283" s="314" t="s">
        <v>9995</v>
      </c>
      <c r="B1283" s="314">
        <v>533638</v>
      </c>
      <c r="C1283" s="314" t="s">
        <v>9996</v>
      </c>
      <c r="D1283" s="314" t="s">
        <v>8200</v>
      </c>
    </row>
    <row r="1284" spans="1:4">
      <c r="A1284" s="314" t="s">
        <v>9997</v>
      </c>
      <c r="B1284" s="314">
        <v>540267</v>
      </c>
      <c r="C1284" s="314" t="s">
        <v>8081</v>
      </c>
      <c r="D1284" s="314" t="s">
        <v>8103</v>
      </c>
    </row>
    <row r="1285" spans="1:4">
      <c r="A1285" s="314" t="s">
        <v>9998</v>
      </c>
      <c r="B1285" s="314">
        <v>530705</v>
      </c>
      <c r="C1285" s="314" t="s">
        <v>8081</v>
      </c>
      <c r="D1285" s="314" t="s">
        <v>8096</v>
      </c>
    </row>
    <row r="1286" spans="1:4">
      <c r="A1286" s="314" t="s">
        <v>9999</v>
      </c>
      <c r="B1286" s="314">
        <v>532518</v>
      </c>
      <c r="C1286" s="314" t="s">
        <v>8081</v>
      </c>
      <c r="D1286" s="314" t="s">
        <v>8101</v>
      </c>
    </row>
    <row r="1287" spans="1:4">
      <c r="A1287" s="314" t="s">
        <v>10000</v>
      </c>
      <c r="B1287" s="314">
        <v>522017</v>
      </c>
      <c r="C1287" s="314" t="s">
        <v>8081</v>
      </c>
      <c r="D1287" s="314" t="s">
        <v>8378</v>
      </c>
    </row>
    <row r="1288" spans="1:4">
      <c r="A1288" s="314" t="s">
        <v>10001</v>
      </c>
      <c r="B1288" s="314">
        <v>534757</v>
      </c>
      <c r="C1288" s="314" t="s">
        <v>8081</v>
      </c>
      <c r="D1288" s="314" t="s">
        <v>8098</v>
      </c>
    </row>
    <row r="1289" spans="1:4">
      <c r="A1289" s="314" t="s">
        <v>10002</v>
      </c>
      <c r="B1289" s="314" t="s">
        <v>8081</v>
      </c>
      <c r="C1289" s="314" t="s">
        <v>10003</v>
      </c>
      <c r="D1289" s="314" t="s">
        <v>8092</v>
      </c>
    </row>
    <row r="1290" spans="1:4">
      <c r="A1290" s="314" t="s">
        <v>10004</v>
      </c>
      <c r="B1290" s="314">
        <v>540945</v>
      </c>
      <c r="C1290" s="314" t="s">
        <v>8081</v>
      </c>
      <c r="D1290" s="314" t="s">
        <v>8165</v>
      </c>
    </row>
    <row r="1291" spans="1:4">
      <c r="A1291" s="314" t="s">
        <v>10005</v>
      </c>
      <c r="B1291" s="314">
        <v>503831</v>
      </c>
      <c r="C1291" s="314" t="s">
        <v>8081</v>
      </c>
      <c r="D1291" s="314" t="s">
        <v>8281</v>
      </c>
    </row>
    <row r="1292" spans="1:4">
      <c r="A1292" s="314" t="s">
        <v>10006</v>
      </c>
      <c r="B1292" s="314">
        <v>507552</v>
      </c>
      <c r="C1292" s="314" t="s">
        <v>8081</v>
      </c>
      <c r="D1292" s="314" t="s">
        <v>8161</v>
      </c>
    </row>
    <row r="1293" spans="1:4">
      <c r="A1293" s="314" t="s">
        <v>10007</v>
      </c>
      <c r="B1293" s="314">
        <v>502865</v>
      </c>
      <c r="C1293" s="314" t="s">
        <v>8081</v>
      </c>
      <c r="D1293" s="314" t="s">
        <v>8089</v>
      </c>
    </row>
    <row r="1294" spans="1:4">
      <c r="A1294" s="314" t="s">
        <v>10008</v>
      </c>
      <c r="B1294" s="314">
        <v>500033</v>
      </c>
      <c r="C1294" s="314" t="s">
        <v>8081</v>
      </c>
      <c r="D1294" s="314" t="s">
        <v>10009</v>
      </c>
    </row>
    <row r="1295" spans="1:4">
      <c r="A1295" s="314" t="s">
        <v>10010</v>
      </c>
      <c r="B1295" s="314">
        <v>532843</v>
      </c>
      <c r="C1295" s="314" t="s">
        <v>10011</v>
      </c>
      <c r="D1295" s="314" t="s">
        <v>8550</v>
      </c>
    </row>
    <row r="1296" spans="1:4">
      <c r="A1296" s="314" t="s">
        <v>10012</v>
      </c>
      <c r="B1296" s="314">
        <v>523696</v>
      </c>
      <c r="C1296" s="314" t="s">
        <v>8081</v>
      </c>
      <c r="D1296" s="314" t="s">
        <v>8269</v>
      </c>
    </row>
    <row r="1297" spans="1:4">
      <c r="A1297" s="314" t="s">
        <v>10013</v>
      </c>
      <c r="B1297" s="314">
        <v>530213</v>
      </c>
      <c r="C1297" s="314" t="s">
        <v>8081</v>
      </c>
      <c r="D1297" s="314" t="s">
        <v>8103</v>
      </c>
    </row>
    <row r="1298" spans="1:4">
      <c r="A1298" s="314" t="s">
        <v>10014</v>
      </c>
      <c r="B1298" s="314">
        <v>500150</v>
      </c>
      <c r="C1298" s="314" t="s">
        <v>10015</v>
      </c>
      <c r="D1298" s="314" t="s">
        <v>8129</v>
      </c>
    </row>
    <row r="1299" spans="1:4">
      <c r="A1299" s="314" t="s">
        <v>10016</v>
      </c>
      <c r="B1299" s="314">
        <v>500150</v>
      </c>
      <c r="C1299" s="314" t="s">
        <v>10015</v>
      </c>
      <c r="D1299" s="314" t="s">
        <v>8129</v>
      </c>
    </row>
    <row r="1300" spans="1:4">
      <c r="A1300" s="314" t="s">
        <v>10017</v>
      </c>
      <c r="B1300" s="314">
        <v>513579</v>
      </c>
      <c r="C1300" s="314" t="s">
        <v>8081</v>
      </c>
      <c r="D1300" s="314" t="s">
        <v>8758</v>
      </c>
    </row>
    <row r="1301" spans="1:4">
      <c r="A1301" s="314" t="s">
        <v>10018</v>
      </c>
      <c r="B1301" s="314" t="s">
        <v>8081</v>
      </c>
      <c r="C1301" s="314" t="s">
        <v>10019</v>
      </c>
      <c r="D1301" s="314" t="s">
        <v>8092</v>
      </c>
    </row>
    <row r="1302" spans="1:4">
      <c r="A1302" s="314" t="s">
        <v>10020</v>
      </c>
      <c r="B1302" s="314">
        <v>532403</v>
      </c>
      <c r="C1302" s="314" t="s">
        <v>8081</v>
      </c>
      <c r="D1302" s="314" t="s">
        <v>8174</v>
      </c>
    </row>
    <row r="1303" spans="1:4">
      <c r="A1303" s="314" t="s">
        <v>10021</v>
      </c>
      <c r="B1303" s="314">
        <v>540190</v>
      </c>
      <c r="C1303" s="314" t="s">
        <v>8081</v>
      </c>
      <c r="D1303" s="314" t="s">
        <v>8103</v>
      </c>
    </row>
    <row r="1304" spans="1:4">
      <c r="A1304" s="314" t="s">
        <v>10022</v>
      </c>
      <c r="B1304" s="314">
        <v>539839</v>
      </c>
      <c r="C1304" s="314" t="s">
        <v>8081</v>
      </c>
      <c r="D1304" s="314" t="s">
        <v>8098</v>
      </c>
    </row>
    <row r="1305" spans="1:4">
      <c r="A1305" s="314" t="s">
        <v>10023</v>
      </c>
      <c r="B1305" s="314">
        <v>539032</v>
      </c>
      <c r="C1305" s="314" t="s">
        <v>10024</v>
      </c>
      <c r="D1305" s="314" t="s">
        <v>8446</v>
      </c>
    </row>
    <row r="1306" spans="1:4">
      <c r="A1306" s="314" t="s">
        <v>10025</v>
      </c>
      <c r="B1306" s="314">
        <v>539730</v>
      </c>
      <c r="C1306" s="314" t="s">
        <v>8081</v>
      </c>
      <c r="D1306" s="314" t="s">
        <v>8119</v>
      </c>
    </row>
    <row r="1307" spans="1:4">
      <c r="A1307" s="314" t="s">
        <v>10026</v>
      </c>
      <c r="B1307" s="314">
        <v>530077</v>
      </c>
      <c r="C1307" s="314" t="s">
        <v>8081</v>
      </c>
      <c r="D1307" s="314" t="s">
        <v>8278</v>
      </c>
    </row>
    <row r="1308" spans="1:4">
      <c r="A1308" s="314" t="s">
        <v>10027</v>
      </c>
      <c r="B1308" s="314">
        <v>508980</v>
      </c>
      <c r="C1308" s="314" t="s">
        <v>8081</v>
      </c>
      <c r="D1308" s="314" t="s">
        <v>8501</v>
      </c>
    </row>
    <row r="1309" spans="1:4">
      <c r="A1309" s="314" t="s">
        <v>10028</v>
      </c>
      <c r="B1309" s="314">
        <v>522195</v>
      </c>
      <c r="C1309" s="314" t="s">
        <v>8081</v>
      </c>
      <c r="D1309" s="314" t="s">
        <v>8435</v>
      </c>
    </row>
    <row r="1310" spans="1:4">
      <c r="A1310" s="314" t="s">
        <v>10029</v>
      </c>
      <c r="B1310" s="314">
        <v>521167</v>
      </c>
      <c r="C1310" s="314" t="s">
        <v>10030</v>
      </c>
      <c r="D1310" s="314" t="s">
        <v>8636</v>
      </c>
    </row>
    <row r="1311" spans="1:4">
      <c r="A1311" s="314" t="s">
        <v>10031</v>
      </c>
      <c r="B1311" s="314">
        <v>532042</v>
      </c>
      <c r="C1311" s="314" t="s">
        <v>8081</v>
      </c>
      <c r="D1311" s="314" t="s">
        <v>8153</v>
      </c>
    </row>
    <row r="1312" spans="1:4">
      <c r="A1312" s="314" t="s">
        <v>10032</v>
      </c>
      <c r="B1312" s="314">
        <v>533213</v>
      </c>
      <c r="C1312" s="314" t="s">
        <v>8081</v>
      </c>
      <c r="D1312" s="314" t="s">
        <v>8065</v>
      </c>
    </row>
    <row r="1313" spans="1:4">
      <c r="A1313" s="314" t="s">
        <v>10033</v>
      </c>
      <c r="B1313" s="314">
        <v>538568</v>
      </c>
      <c r="C1313" s="314" t="s">
        <v>8081</v>
      </c>
      <c r="D1313" s="314" t="s">
        <v>8103</v>
      </c>
    </row>
    <row r="1314" spans="1:4">
      <c r="A1314" s="314" t="s">
        <v>10034</v>
      </c>
      <c r="B1314" s="314">
        <v>539169</v>
      </c>
      <c r="C1314" s="314" t="s">
        <v>8081</v>
      </c>
      <c r="D1314" s="314" t="s">
        <v>8068</v>
      </c>
    </row>
    <row r="1315" spans="1:4">
      <c r="A1315" s="314" t="s">
        <v>10035</v>
      </c>
      <c r="B1315" s="314">
        <v>533400</v>
      </c>
      <c r="C1315" s="314" t="s">
        <v>10036</v>
      </c>
      <c r="D1315" s="314" t="s">
        <v>8141</v>
      </c>
    </row>
    <row r="1316" spans="1:4">
      <c r="A1316" s="314" t="s">
        <v>10037</v>
      </c>
      <c r="B1316" s="314">
        <v>523574</v>
      </c>
      <c r="C1316" s="314" t="s">
        <v>10038</v>
      </c>
      <c r="D1316" s="314" t="s">
        <v>8249</v>
      </c>
    </row>
    <row r="1317" spans="1:4">
      <c r="A1317" s="314" t="s">
        <v>10037</v>
      </c>
      <c r="B1317" s="314">
        <v>570002</v>
      </c>
      <c r="C1317" s="314" t="s">
        <v>10039</v>
      </c>
      <c r="D1317" s="314" t="s">
        <v>8249</v>
      </c>
    </row>
    <row r="1318" spans="1:4">
      <c r="A1318" s="314" t="s">
        <v>10040</v>
      </c>
      <c r="B1318" s="314">
        <v>536507</v>
      </c>
      <c r="C1318" s="314" t="s">
        <v>10041</v>
      </c>
      <c r="D1318" s="314" t="s">
        <v>8249</v>
      </c>
    </row>
    <row r="1319" spans="1:4">
      <c r="A1319" s="314" t="s">
        <v>10042</v>
      </c>
      <c r="B1319" s="314">
        <v>533296</v>
      </c>
      <c r="C1319" s="314" t="s">
        <v>10043</v>
      </c>
      <c r="D1319" s="314" t="s">
        <v>8249</v>
      </c>
    </row>
    <row r="1320" spans="1:4">
      <c r="A1320" s="314" t="s">
        <v>10044</v>
      </c>
      <c r="B1320" s="314">
        <v>540064</v>
      </c>
      <c r="C1320" s="314" t="s">
        <v>10045</v>
      </c>
      <c r="D1320" s="314" t="s">
        <v>8249</v>
      </c>
    </row>
    <row r="1321" spans="1:4">
      <c r="A1321" s="314" t="s">
        <v>10046</v>
      </c>
      <c r="B1321" s="314">
        <v>540798</v>
      </c>
      <c r="C1321" s="314" t="s">
        <v>10047</v>
      </c>
      <c r="D1321" s="314" t="s">
        <v>8401</v>
      </c>
    </row>
    <row r="1322" spans="1:4">
      <c r="A1322" s="314" t="s">
        <v>10048</v>
      </c>
      <c r="B1322" s="314">
        <v>523113</v>
      </c>
      <c r="C1322" s="314" t="s">
        <v>8081</v>
      </c>
      <c r="D1322" s="314" t="s">
        <v>8098</v>
      </c>
    </row>
    <row r="1323" spans="1:4">
      <c r="A1323" s="314" t="s">
        <v>10049</v>
      </c>
      <c r="B1323" s="314">
        <v>534063</v>
      </c>
      <c r="C1323" s="314" t="s">
        <v>8081</v>
      </c>
      <c r="D1323" s="314" t="s">
        <v>8065</v>
      </c>
    </row>
    <row r="1324" spans="1:4">
      <c r="A1324" s="314" t="s">
        <v>10050</v>
      </c>
      <c r="B1324" s="314">
        <v>504346</v>
      </c>
      <c r="C1324" s="314" t="s">
        <v>8081</v>
      </c>
      <c r="D1324" s="314" t="s">
        <v>8065</v>
      </c>
    </row>
    <row r="1325" spans="1:4">
      <c r="A1325" s="314" t="s">
        <v>10051</v>
      </c>
      <c r="B1325" s="314">
        <v>505250</v>
      </c>
      <c r="C1325" s="314" t="s">
        <v>8081</v>
      </c>
      <c r="D1325" s="314" t="s">
        <v>8089</v>
      </c>
    </row>
    <row r="1326" spans="1:4">
      <c r="A1326" s="314" t="s">
        <v>10052</v>
      </c>
      <c r="B1326" s="314">
        <v>540614</v>
      </c>
      <c r="C1326" s="314" t="s">
        <v>8081</v>
      </c>
      <c r="D1326" s="314" t="s">
        <v>8124</v>
      </c>
    </row>
    <row r="1327" spans="1:4">
      <c r="A1327" s="314" t="s">
        <v>10053</v>
      </c>
      <c r="B1327" s="314">
        <v>531758</v>
      </c>
      <c r="C1327" s="314" t="s">
        <v>8081</v>
      </c>
      <c r="D1327" s="314" t="s">
        <v>8098</v>
      </c>
    </row>
    <row r="1328" spans="1:4">
      <c r="A1328" s="314" t="s">
        <v>10054</v>
      </c>
      <c r="B1328" s="314">
        <v>513059</v>
      </c>
      <c r="C1328" s="314" t="s">
        <v>8081</v>
      </c>
      <c r="D1328" s="314" t="s">
        <v>8435</v>
      </c>
    </row>
    <row r="1329" spans="1:4">
      <c r="A1329" s="314" t="s">
        <v>10055</v>
      </c>
      <c r="B1329" s="314">
        <v>542666</v>
      </c>
      <c r="C1329" s="314" t="s">
        <v>10056</v>
      </c>
      <c r="D1329" s="314" t="s">
        <v>10057</v>
      </c>
    </row>
    <row r="1330" spans="1:4">
      <c r="A1330" s="314" t="s">
        <v>10058</v>
      </c>
      <c r="B1330" s="314">
        <v>505714</v>
      </c>
      <c r="C1330" s="314" t="s">
        <v>10059</v>
      </c>
      <c r="D1330" s="314" t="s">
        <v>8435</v>
      </c>
    </row>
    <row r="1331" spans="1:4">
      <c r="A1331" s="314" t="s">
        <v>10060</v>
      </c>
      <c r="B1331" s="314">
        <v>505714</v>
      </c>
      <c r="C1331" s="314" t="s">
        <v>10059</v>
      </c>
      <c r="D1331" s="314" t="s">
        <v>8435</v>
      </c>
    </row>
    <row r="1332" spans="1:4">
      <c r="A1332" s="314" t="s">
        <v>10061</v>
      </c>
      <c r="B1332" s="314">
        <v>524624</v>
      </c>
      <c r="C1332" s="314" t="s">
        <v>10062</v>
      </c>
      <c r="D1332" s="314" t="s">
        <v>10063</v>
      </c>
    </row>
    <row r="1333" spans="1:4">
      <c r="A1333" s="314" t="s">
        <v>10064</v>
      </c>
      <c r="B1333" s="314">
        <v>531196</v>
      </c>
      <c r="C1333" s="314" t="s">
        <v>8081</v>
      </c>
      <c r="D1333" s="314" t="s">
        <v>8103</v>
      </c>
    </row>
    <row r="1334" spans="1:4">
      <c r="A1334" s="314" t="s">
        <v>10065</v>
      </c>
      <c r="B1334" s="314">
        <v>531196</v>
      </c>
      <c r="C1334" s="314" t="s">
        <v>8081</v>
      </c>
      <c r="D1334" s="314" t="s">
        <v>8103</v>
      </c>
    </row>
    <row r="1335" spans="1:4">
      <c r="A1335" s="314" t="s">
        <v>10066</v>
      </c>
      <c r="B1335" s="314">
        <v>532155</v>
      </c>
      <c r="C1335" s="314" t="s">
        <v>10067</v>
      </c>
      <c r="D1335" s="314" t="s">
        <v>8106</v>
      </c>
    </row>
    <row r="1336" spans="1:4">
      <c r="A1336" s="314" t="s">
        <v>10068</v>
      </c>
      <c r="B1336" s="314">
        <v>532155</v>
      </c>
      <c r="C1336" s="314" t="s">
        <v>10067</v>
      </c>
      <c r="D1336" s="314" t="s">
        <v>8106</v>
      </c>
    </row>
    <row r="1337" spans="1:4">
      <c r="A1337" s="314" t="s">
        <v>10069</v>
      </c>
      <c r="B1337" s="314">
        <v>538609</v>
      </c>
      <c r="C1337" s="314" t="s">
        <v>8081</v>
      </c>
      <c r="D1337" s="314" t="s">
        <v>8065</v>
      </c>
    </row>
    <row r="1338" spans="1:4">
      <c r="A1338" s="314" t="s">
        <v>10070</v>
      </c>
      <c r="B1338" s="314">
        <v>505711</v>
      </c>
      <c r="C1338" s="314" t="s">
        <v>8081</v>
      </c>
      <c r="D1338" s="314" t="s">
        <v>8435</v>
      </c>
    </row>
    <row r="1339" spans="1:4">
      <c r="A1339" s="314" t="s">
        <v>10071</v>
      </c>
      <c r="B1339" s="314">
        <v>539228</v>
      </c>
      <c r="C1339" s="314" t="s">
        <v>8081</v>
      </c>
      <c r="D1339" s="314" t="s">
        <v>10072</v>
      </c>
    </row>
    <row r="1340" spans="1:4">
      <c r="A1340" s="314" t="s">
        <v>10073</v>
      </c>
      <c r="B1340" s="314">
        <v>538881</v>
      </c>
      <c r="C1340" s="314" t="s">
        <v>8081</v>
      </c>
      <c r="D1340" s="314" t="s">
        <v>8098</v>
      </c>
    </row>
    <row r="1341" spans="1:4">
      <c r="A1341" s="314" t="s">
        <v>10074</v>
      </c>
      <c r="B1341" s="314">
        <v>504697</v>
      </c>
      <c r="C1341" s="314" t="s">
        <v>8081</v>
      </c>
      <c r="D1341" s="314" t="s">
        <v>8378</v>
      </c>
    </row>
    <row r="1342" spans="1:4">
      <c r="A1342" s="314" t="s">
        <v>10075</v>
      </c>
      <c r="B1342" s="314">
        <v>531911</v>
      </c>
      <c r="C1342" s="314" t="s">
        <v>8081</v>
      </c>
      <c r="D1342" s="314" t="s">
        <v>8089</v>
      </c>
    </row>
    <row r="1343" spans="1:4">
      <c r="A1343" s="314" t="s">
        <v>10076</v>
      </c>
      <c r="B1343" s="314">
        <v>526073</v>
      </c>
      <c r="C1343" s="314" t="s">
        <v>8081</v>
      </c>
      <c r="D1343" s="314" t="s">
        <v>8265</v>
      </c>
    </row>
    <row r="1344" spans="1:4">
      <c r="A1344" s="314" t="s">
        <v>10077</v>
      </c>
      <c r="B1344" s="314">
        <v>506186</v>
      </c>
      <c r="C1344" s="314" t="s">
        <v>8081</v>
      </c>
      <c r="D1344" s="314" t="s">
        <v>8084</v>
      </c>
    </row>
    <row r="1345" spans="1:4">
      <c r="A1345" s="314" t="s">
        <v>10078</v>
      </c>
      <c r="B1345" s="314">
        <v>540935</v>
      </c>
      <c r="C1345" s="314" t="s">
        <v>10079</v>
      </c>
      <c r="D1345" s="314" t="s">
        <v>8240</v>
      </c>
    </row>
    <row r="1346" spans="1:4">
      <c r="A1346" s="314" t="s">
        <v>10080</v>
      </c>
      <c r="B1346" s="314">
        <v>533265</v>
      </c>
      <c r="C1346" s="314" t="s">
        <v>10081</v>
      </c>
      <c r="D1346" s="314" t="s">
        <v>8113</v>
      </c>
    </row>
    <row r="1347" spans="1:4">
      <c r="A1347" s="314" t="s">
        <v>10082</v>
      </c>
      <c r="B1347" s="314">
        <v>532726</v>
      </c>
      <c r="C1347" s="314" t="s">
        <v>10083</v>
      </c>
      <c r="D1347" s="314" t="s">
        <v>8113</v>
      </c>
    </row>
    <row r="1348" spans="1:4">
      <c r="A1348" s="314" t="s">
        <v>10084</v>
      </c>
      <c r="B1348" s="314">
        <v>531902</v>
      </c>
      <c r="C1348" s="314" t="s">
        <v>10085</v>
      </c>
      <c r="D1348" s="314" t="s">
        <v>8167</v>
      </c>
    </row>
    <row r="1349" spans="1:4">
      <c r="A1349" s="314" t="s">
        <v>10086</v>
      </c>
      <c r="B1349" s="314">
        <v>532959</v>
      </c>
      <c r="C1349" s="314" t="s">
        <v>10087</v>
      </c>
      <c r="D1349" s="314" t="s">
        <v>8478</v>
      </c>
    </row>
    <row r="1350" spans="1:4">
      <c r="A1350" s="314" t="s">
        <v>10088</v>
      </c>
      <c r="B1350" s="314">
        <v>513108</v>
      </c>
      <c r="C1350" s="314" t="s">
        <v>10089</v>
      </c>
      <c r="D1350" s="314" t="s">
        <v>8403</v>
      </c>
    </row>
    <row r="1351" spans="1:4">
      <c r="A1351" s="314" t="s">
        <v>10090</v>
      </c>
      <c r="B1351" s="314">
        <v>500153</v>
      </c>
      <c r="C1351" s="314" t="s">
        <v>8081</v>
      </c>
      <c r="D1351" s="314" t="s">
        <v>8129</v>
      </c>
    </row>
    <row r="1352" spans="1:4">
      <c r="A1352" s="314" t="s">
        <v>10091</v>
      </c>
      <c r="B1352" s="314">
        <v>541703</v>
      </c>
      <c r="C1352" s="314" t="s">
        <v>8081</v>
      </c>
      <c r="D1352" s="314" t="s">
        <v>8082</v>
      </c>
    </row>
    <row r="1353" spans="1:4">
      <c r="A1353" s="314" t="s">
        <v>10092</v>
      </c>
      <c r="B1353" s="314">
        <v>541703</v>
      </c>
      <c r="C1353" s="314" t="s">
        <v>8081</v>
      </c>
      <c r="D1353" s="314" t="s">
        <v>8082</v>
      </c>
    </row>
    <row r="1354" spans="1:4">
      <c r="A1354" s="314" t="s">
        <v>10093</v>
      </c>
      <c r="B1354" s="314">
        <v>504397</v>
      </c>
      <c r="C1354" s="314" t="s">
        <v>8081</v>
      </c>
      <c r="D1354" s="314" t="s">
        <v>8501</v>
      </c>
    </row>
    <row r="1355" spans="1:4">
      <c r="A1355" s="314" t="s">
        <v>10094</v>
      </c>
      <c r="B1355" s="314">
        <v>526367</v>
      </c>
      <c r="C1355" s="314" t="s">
        <v>10095</v>
      </c>
      <c r="D1355" s="314" t="s">
        <v>8167</v>
      </c>
    </row>
    <row r="1356" spans="1:4">
      <c r="A1356" s="314" t="s">
        <v>10096</v>
      </c>
      <c r="B1356" s="314">
        <v>514167</v>
      </c>
      <c r="C1356" s="314" t="s">
        <v>10097</v>
      </c>
      <c r="D1356" s="314" t="s">
        <v>8501</v>
      </c>
    </row>
    <row r="1357" spans="1:4">
      <c r="A1357" s="314" t="s">
        <v>10098</v>
      </c>
      <c r="B1357" s="314" t="s">
        <v>8081</v>
      </c>
      <c r="C1357" s="314" t="s">
        <v>10099</v>
      </c>
      <c r="D1357" s="314" t="s">
        <v>8092</v>
      </c>
    </row>
    <row r="1358" spans="1:4">
      <c r="A1358" s="314" t="s">
        <v>10100</v>
      </c>
      <c r="B1358" s="314">
        <v>531813</v>
      </c>
      <c r="C1358" s="314" t="s">
        <v>8081</v>
      </c>
      <c r="D1358" s="314" t="s">
        <v>8075</v>
      </c>
    </row>
    <row r="1359" spans="1:4">
      <c r="A1359" s="314" t="s">
        <v>10101</v>
      </c>
      <c r="B1359" s="314">
        <v>531813</v>
      </c>
      <c r="C1359" s="314" t="s">
        <v>8081</v>
      </c>
      <c r="D1359" s="314" t="s">
        <v>8075</v>
      </c>
    </row>
    <row r="1360" spans="1:4">
      <c r="A1360" s="314" t="s">
        <v>10102</v>
      </c>
      <c r="B1360" s="314">
        <v>539680</v>
      </c>
      <c r="C1360" s="314" t="s">
        <v>8081</v>
      </c>
      <c r="D1360" s="314" t="s">
        <v>8119</v>
      </c>
    </row>
    <row r="1361" spans="1:4">
      <c r="A1361" s="314" t="s">
        <v>10103</v>
      </c>
      <c r="B1361" s="314">
        <v>540647</v>
      </c>
      <c r="C1361" s="314" t="s">
        <v>10104</v>
      </c>
      <c r="D1361" s="314" t="s">
        <v>8101</v>
      </c>
    </row>
    <row r="1362" spans="1:4">
      <c r="A1362" s="314" t="s">
        <v>10105</v>
      </c>
      <c r="B1362" s="314">
        <v>521176</v>
      </c>
      <c r="C1362" s="314" t="s">
        <v>10106</v>
      </c>
      <c r="D1362" s="314" t="s">
        <v>8096</v>
      </c>
    </row>
    <row r="1363" spans="1:4">
      <c r="A1363" s="314" t="s">
        <v>10107</v>
      </c>
      <c r="B1363" s="314">
        <v>512443</v>
      </c>
      <c r="C1363" s="314" t="s">
        <v>8081</v>
      </c>
      <c r="D1363" s="314" t="s">
        <v>8103</v>
      </c>
    </row>
    <row r="1364" spans="1:4">
      <c r="A1364" s="314" t="s">
        <v>10108</v>
      </c>
      <c r="B1364" s="314">
        <v>539492</v>
      </c>
      <c r="C1364" s="314" t="s">
        <v>8081</v>
      </c>
      <c r="D1364" s="314" t="s">
        <v>8098</v>
      </c>
    </row>
    <row r="1365" spans="1:4">
      <c r="A1365" s="314" t="s">
        <v>10109</v>
      </c>
      <c r="B1365" s="314">
        <v>542011</v>
      </c>
      <c r="C1365" s="314" t="s">
        <v>10110</v>
      </c>
      <c r="D1365" s="314" t="s">
        <v>8159</v>
      </c>
    </row>
    <row r="1366" spans="1:4">
      <c r="A1366" s="314" t="s">
        <v>10111</v>
      </c>
      <c r="B1366" s="314">
        <v>500155</v>
      </c>
      <c r="C1366" s="314" t="s">
        <v>10112</v>
      </c>
      <c r="D1366" s="314" t="s">
        <v>8096</v>
      </c>
    </row>
    <row r="1367" spans="1:4">
      <c r="A1367" s="314" t="s">
        <v>10113</v>
      </c>
      <c r="B1367" s="314">
        <v>530615</v>
      </c>
      <c r="C1367" s="314" t="s">
        <v>8081</v>
      </c>
      <c r="D1367" s="314" t="s">
        <v>8113</v>
      </c>
    </row>
    <row r="1368" spans="1:4">
      <c r="A1368" s="314" t="s">
        <v>10114</v>
      </c>
      <c r="B1368" s="314">
        <v>526727</v>
      </c>
      <c r="C1368" s="314" t="s">
        <v>8081</v>
      </c>
      <c r="D1368" s="314" t="s">
        <v>8478</v>
      </c>
    </row>
    <row r="1369" spans="1:4">
      <c r="A1369" s="314" t="s">
        <v>10115</v>
      </c>
      <c r="B1369" s="314">
        <v>512493</v>
      </c>
      <c r="C1369" s="314" t="s">
        <v>8081</v>
      </c>
      <c r="D1369" s="314" t="s">
        <v>8065</v>
      </c>
    </row>
    <row r="1370" spans="1:4">
      <c r="A1370" s="314" t="s">
        <v>10116</v>
      </c>
      <c r="B1370" s="314">
        <v>530161</v>
      </c>
      <c r="C1370" s="314" t="s">
        <v>8081</v>
      </c>
      <c r="D1370" s="314" t="s">
        <v>8103</v>
      </c>
    </row>
    <row r="1371" spans="1:4">
      <c r="A1371" s="314" t="s">
        <v>10117</v>
      </c>
      <c r="B1371" s="314">
        <v>541276</v>
      </c>
      <c r="C1371" s="314" t="s">
        <v>8081</v>
      </c>
      <c r="D1371" s="314" t="s">
        <v>8103</v>
      </c>
    </row>
    <row r="1372" spans="1:4">
      <c r="A1372" s="314" t="s">
        <v>10118</v>
      </c>
      <c r="B1372" s="314">
        <v>509563</v>
      </c>
      <c r="C1372" s="314" t="s">
        <v>8081</v>
      </c>
      <c r="D1372" s="314" t="s">
        <v>8096</v>
      </c>
    </row>
    <row r="1373" spans="1:4">
      <c r="A1373" s="314" t="s">
        <v>10119</v>
      </c>
      <c r="B1373" s="314">
        <v>500655</v>
      </c>
      <c r="C1373" s="314" t="s">
        <v>8081</v>
      </c>
      <c r="D1373" s="314" t="s">
        <v>8129</v>
      </c>
    </row>
    <row r="1374" spans="1:4">
      <c r="A1374" s="314" t="s">
        <v>10120</v>
      </c>
      <c r="B1374" s="314">
        <v>514400</v>
      </c>
      <c r="C1374" s="314" t="s">
        <v>8081</v>
      </c>
      <c r="D1374" s="314" t="s">
        <v>8103</v>
      </c>
    </row>
    <row r="1375" spans="1:4">
      <c r="A1375" s="314" t="s">
        <v>10121</v>
      </c>
      <c r="B1375" s="314">
        <v>509557</v>
      </c>
      <c r="C1375" s="314" t="s">
        <v>10122</v>
      </c>
      <c r="D1375" s="314" t="s">
        <v>8096</v>
      </c>
    </row>
    <row r="1376" spans="1:4">
      <c r="A1376" s="314" t="s">
        <v>10123</v>
      </c>
      <c r="B1376" s="314">
        <v>532622</v>
      </c>
      <c r="C1376" s="314" t="s">
        <v>10124</v>
      </c>
      <c r="D1376" s="314" t="s">
        <v>8401</v>
      </c>
    </row>
    <row r="1377" spans="1:4">
      <c r="A1377" s="314" t="s">
        <v>10125</v>
      </c>
      <c r="B1377" s="314">
        <v>532345</v>
      </c>
      <c r="C1377" s="314" t="s">
        <v>10126</v>
      </c>
      <c r="D1377" s="314" t="s">
        <v>8401</v>
      </c>
    </row>
    <row r="1378" spans="1:4">
      <c r="A1378" s="314" t="s">
        <v>10127</v>
      </c>
      <c r="B1378" s="314">
        <v>539515</v>
      </c>
      <c r="C1378" s="314" t="s">
        <v>8081</v>
      </c>
      <c r="D1378" s="314" t="s">
        <v>8103</v>
      </c>
    </row>
    <row r="1379" spans="1:4">
      <c r="A1379" s="314" t="s">
        <v>10128</v>
      </c>
      <c r="B1379" s="314">
        <v>540613</v>
      </c>
      <c r="C1379" s="314" t="s">
        <v>8081</v>
      </c>
      <c r="D1379" s="314" t="s">
        <v>8103</v>
      </c>
    </row>
    <row r="1380" spans="1:4">
      <c r="A1380" s="314" t="s">
        <v>10129</v>
      </c>
      <c r="B1380" s="314">
        <v>540936</v>
      </c>
      <c r="C1380" s="314" t="s">
        <v>8081</v>
      </c>
      <c r="D1380" s="314" t="s">
        <v>8103</v>
      </c>
    </row>
    <row r="1381" spans="1:4">
      <c r="A1381" s="314" t="s">
        <v>10130</v>
      </c>
      <c r="B1381" s="314">
        <v>524564</v>
      </c>
      <c r="C1381" s="314" t="s">
        <v>8081</v>
      </c>
      <c r="D1381" s="314" t="s">
        <v>8129</v>
      </c>
    </row>
    <row r="1382" spans="1:4">
      <c r="A1382" s="314" t="s">
        <v>10131</v>
      </c>
      <c r="B1382" s="314">
        <v>541546</v>
      </c>
      <c r="C1382" s="314" t="s">
        <v>10132</v>
      </c>
      <c r="D1382" s="314" t="s">
        <v>8478</v>
      </c>
    </row>
    <row r="1383" spans="1:4">
      <c r="A1383" s="314" t="s">
        <v>10133</v>
      </c>
      <c r="B1383" s="314">
        <v>532767</v>
      </c>
      <c r="C1383" s="314" t="s">
        <v>10134</v>
      </c>
      <c r="D1383" s="314" t="s">
        <v>8478</v>
      </c>
    </row>
    <row r="1384" spans="1:4">
      <c r="A1384" s="314" t="s">
        <v>10135</v>
      </c>
      <c r="B1384" s="314">
        <v>532183</v>
      </c>
      <c r="C1384" s="314" t="s">
        <v>8081</v>
      </c>
      <c r="D1384" s="314" t="s">
        <v>8779</v>
      </c>
    </row>
    <row r="1385" spans="1:4">
      <c r="A1385" s="314" t="s">
        <v>10136</v>
      </c>
      <c r="B1385" s="314">
        <v>539009</v>
      </c>
      <c r="C1385" s="314" t="s">
        <v>8081</v>
      </c>
      <c r="D1385" s="314" t="s">
        <v>8478</v>
      </c>
    </row>
    <row r="1386" spans="1:4">
      <c r="A1386" s="314" t="s">
        <v>10137</v>
      </c>
      <c r="B1386" s="314">
        <v>538319</v>
      </c>
      <c r="C1386" s="314" t="s">
        <v>8081</v>
      </c>
      <c r="D1386" s="314" t="s">
        <v>8065</v>
      </c>
    </row>
    <row r="1387" spans="1:4">
      <c r="A1387" s="314" t="s">
        <v>10138</v>
      </c>
      <c r="B1387" s="314">
        <v>535917</v>
      </c>
      <c r="C1387" s="314" t="s">
        <v>8081</v>
      </c>
      <c r="D1387" s="314" t="s">
        <v>8065</v>
      </c>
    </row>
    <row r="1388" spans="1:4">
      <c r="A1388" s="314" t="s">
        <v>10139</v>
      </c>
      <c r="B1388" s="314">
        <v>535431</v>
      </c>
      <c r="C1388" s="314" t="s">
        <v>8081</v>
      </c>
      <c r="D1388" s="314" t="s">
        <v>8065</v>
      </c>
    </row>
    <row r="1389" spans="1:4">
      <c r="A1389" s="314" t="s">
        <v>10140</v>
      </c>
      <c r="B1389" s="314">
        <v>530855</v>
      </c>
      <c r="C1389" s="314" t="s">
        <v>8081</v>
      </c>
      <c r="D1389" s="314" t="s">
        <v>8098</v>
      </c>
    </row>
    <row r="1390" spans="1:4">
      <c r="A1390" s="314" t="s">
        <v>10141</v>
      </c>
      <c r="B1390" s="314">
        <v>532309</v>
      </c>
      <c r="C1390" s="314" t="s">
        <v>10142</v>
      </c>
      <c r="D1390" s="314" t="s">
        <v>8124</v>
      </c>
    </row>
    <row r="1391" spans="1:4">
      <c r="A1391" s="314" t="s">
        <v>10143</v>
      </c>
      <c r="B1391" s="314">
        <v>532309</v>
      </c>
      <c r="C1391" s="314" t="s">
        <v>10142</v>
      </c>
      <c r="D1391" s="314" t="s">
        <v>8124</v>
      </c>
    </row>
    <row r="1392" spans="1:4">
      <c r="A1392" s="314" t="s">
        <v>10144</v>
      </c>
      <c r="B1392" s="314">
        <v>522275</v>
      </c>
      <c r="C1392" s="314" t="s">
        <v>10145</v>
      </c>
      <c r="D1392" s="314" t="s">
        <v>8219</v>
      </c>
    </row>
    <row r="1393" spans="1:4">
      <c r="A1393" s="314" t="s">
        <v>10146</v>
      </c>
      <c r="B1393" s="314">
        <v>522275</v>
      </c>
      <c r="C1393" s="314" t="s">
        <v>10145</v>
      </c>
      <c r="D1393" s="314" t="s">
        <v>8219</v>
      </c>
    </row>
    <row r="1394" spans="1:4">
      <c r="A1394" s="314" t="s">
        <v>10147</v>
      </c>
      <c r="B1394" s="314">
        <v>504028</v>
      </c>
      <c r="C1394" s="314" t="s">
        <v>8081</v>
      </c>
      <c r="D1394" s="314" t="s">
        <v>8265</v>
      </c>
    </row>
    <row r="1395" spans="1:4">
      <c r="A1395" s="314" t="s">
        <v>10148</v>
      </c>
      <c r="B1395" s="314">
        <v>532764</v>
      </c>
      <c r="C1395" s="314" t="s">
        <v>10149</v>
      </c>
      <c r="D1395" s="314" t="s">
        <v>8167</v>
      </c>
    </row>
    <row r="1396" spans="1:4">
      <c r="A1396" s="314" t="s">
        <v>10150</v>
      </c>
      <c r="B1396" s="314">
        <v>530389</v>
      </c>
      <c r="C1396" s="314" t="s">
        <v>8081</v>
      </c>
      <c r="D1396" s="314" t="s">
        <v>8101</v>
      </c>
    </row>
    <row r="1397" spans="1:4">
      <c r="A1397" s="314" t="s">
        <v>10151</v>
      </c>
      <c r="B1397" s="314" t="s">
        <v>8081</v>
      </c>
      <c r="C1397" s="314" t="s">
        <v>10152</v>
      </c>
      <c r="D1397" s="314" t="s">
        <v>8092</v>
      </c>
    </row>
    <row r="1398" spans="1:4">
      <c r="A1398" s="314" t="s">
        <v>10153</v>
      </c>
      <c r="B1398" s="314">
        <v>539486</v>
      </c>
      <c r="C1398" s="314" t="s">
        <v>8081</v>
      </c>
      <c r="D1398" s="314" t="s">
        <v>8098</v>
      </c>
    </row>
    <row r="1399" spans="1:4">
      <c r="A1399" s="314" t="s">
        <v>10154</v>
      </c>
      <c r="B1399" s="314">
        <v>521133</v>
      </c>
      <c r="C1399" s="314" t="s">
        <v>8081</v>
      </c>
      <c r="D1399" s="314" t="s">
        <v>8096</v>
      </c>
    </row>
    <row r="1400" spans="1:4">
      <c r="A1400" s="314" t="s">
        <v>10155</v>
      </c>
      <c r="B1400" s="314">
        <v>521133</v>
      </c>
      <c r="C1400" s="314" t="s">
        <v>8081</v>
      </c>
      <c r="D1400" s="314" t="s">
        <v>8096</v>
      </c>
    </row>
    <row r="1401" spans="1:4">
      <c r="A1401" s="314" t="s">
        <v>10156</v>
      </c>
      <c r="B1401" s="314">
        <v>532318</v>
      </c>
      <c r="C1401" s="314" t="s">
        <v>10157</v>
      </c>
      <c r="D1401" s="314" t="s">
        <v>9707</v>
      </c>
    </row>
    <row r="1402" spans="1:4">
      <c r="A1402" s="314" t="s">
        <v>10158</v>
      </c>
      <c r="B1402" s="314">
        <v>531137</v>
      </c>
      <c r="C1402" s="314" t="s">
        <v>8081</v>
      </c>
      <c r="D1402" s="314" t="s">
        <v>8501</v>
      </c>
    </row>
    <row r="1403" spans="1:4">
      <c r="A1403" s="314" t="s">
        <v>10159</v>
      </c>
      <c r="B1403" s="314">
        <v>541999</v>
      </c>
      <c r="C1403" s="314" t="s">
        <v>8081</v>
      </c>
      <c r="D1403" s="314" t="s">
        <v>8278</v>
      </c>
    </row>
    <row r="1404" spans="1:4">
      <c r="A1404" s="314" t="s">
        <v>10160</v>
      </c>
      <c r="B1404" s="314">
        <v>540755</v>
      </c>
      <c r="C1404" s="314" t="s">
        <v>10161</v>
      </c>
      <c r="D1404" s="314" t="s">
        <v>10162</v>
      </c>
    </row>
    <row r="1405" spans="1:4">
      <c r="A1405" s="314" t="s">
        <v>10163</v>
      </c>
      <c r="B1405" s="314">
        <v>539407</v>
      </c>
      <c r="C1405" s="314" t="s">
        <v>8081</v>
      </c>
      <c r="D1405" s="314" t="s">
        <v>8478</v>
      </c>
    </row>
    <row r="1406" spans="1:4">
      <c r="A1406" s="314" t="s">
        <v>10164</v>
      </c>
      <c r="B1406" s="314">
        <v>514336</v>
      </c>
      <c r="C1406" s="314" t="s">
        <v>8081</v>
      </c>
      <c r="D1406" s="314" t="s">
        <v>8418</v>
      </c>
    </row>
    <row r="1407" spans="1:4">
      <c r="A1407" s="314" t="s">
        <v>10165</v>
      </c>
      <c r="B1407" s="314">
        <v>514336</v>
      </c>
      <c r="C1407" s="314" t="s">
        <v>8081</v>
      </c>
      <c r="D1407" s="314" t="s">
        <v>8418</v>
      </c>
    </row>
    <row r="1408" spans="1:4">
      <c r="A1408" s="314" t="s">
        <v>10166</v>
      </c>
      <c r="B1408" s="314">
        <v>506109</v>
      </c>
      <c r="C1408" s="314" t="s">
        <v>10167</v>
      </c>
      <c r="D1408" s="314" t="s">
        <v>8174</v>
      </c>
    </row>
    <row r="1409" spans="1:4">
      <c r="A1409" s="314" t="s">
        <v>10168</v>
      </c>
      <c r="B1409" s="314">
        <v>531739</v>
      </c>
      <c r="C1409" s="314" t="s">
        <v>8081</v>
      </c>
      <c r="D1409" s="314" t="s">
        <v>8119</v>
      </c>
    </row>
    <row r="1410" spans="1:4">
      <c r="A1410" s="314" t="s">
        <v>10169</v>
      </c>
      <c r="B1410" s="314">
        <v>539206</v>
      </c>
      <c r="C1410" s="314" t="s">
        <v>8081</v>
      </c>
      <c r="D1410" s="314" t="s">
        <v>8418</v>
      </c>
    </row>
    <row r="1411" spans="1:4">
      <c r="A1411" s="314" t="s">
        <v>10170</v>
      </c>
      <c r="B1411" s="314">
        <v>538961</v>
      </c>
      <c r="C1411" s="314" t="s">
        <v>10171</v>
      </c>
      <c r="D1411" s="314" t="s">
        <v>8075</v>
      </c>
    </row>
    <row r="1412" spans="1:4">
      <c r="A1412" s="314" t="s">
        <v>10172</v>
      </c>
      <c r="B1412" s="314">
        <v>530343</v>
      </c>
      <c r="C1412" s="314" t="s">
        <v>10173</v>
      </c>
      <c r="D1412" s="314" t="s">
        <v>8378</v>
      </c>
    </row>
    <row r="1413" spans="1:4">
      <c r="A1413" s="314" t="s">
        <v>10174</v>
      </c>
      <c r="B1413" s="314">
        <v>532285</v>
      </c>
      <c r="C1413" s="314" t="s">
        <v>10175</v>
      </c>
      <c r="D1413" s="314" t="s">
        <v>8065</v>
      </c>
    </row>
    <row r="1414" spans="1:4">
      <c r="A1414" s="314" t="s">
        <v>10176</v>
      </c>
      <c r="B1414" s="314">
        <v>500171</v>
      </c>
      <c r="C1414" s="314" t="s">
        <v>10177</v>
      </c>
      <c r="D1414" s="314" t="s">
        <v>8129</v>
      </c>
    </row>
    <row r="1415" spans="1:4">
      <c r="A1415" s="314" t="s">
        <v>10178</v>
      </c>
      <c r="B1415" s="314">
        <v>533048</v>
      </c>
      <c r="C1415" s="314" t="s">
        <v>10179</v>
      </c>
      <c r="D1415" s="314" t="s">
        <v>8478</v>
      </c>
    </row>
    <row r="1416" spans="1:4">
      <c r="A1416" s="314" t="s">
        <v>10180</v>
      </c>
      <c r="B1416" s="314">
        <v>511676</v>
      </c>
      <c r="C1416" s="314" t="s">
        <v>10181</v>
      </c>
      <c r="D1416" s="314" t="s">
        <v>8139</v>
      </c>
    </row>
    <row r="1417" spans="1:4">
      <c r="A1417" s="314" t="s">
        <v>10182</v>
      </c>
      <c r="B1417" s="314">
        <v>538788</v>
      </c>
      <c r="C1417" s="314" t="s">
        <v>8081</v>
      </c>
      <c r="D1417" s="314" t="s">
        <v>8098</v>
      </c>
    </row>
    <row r="1418" spans="1:4">
      <c r="A1418" s="314" t="s">
        <v>10183</v>
      </c>
      <c r="B1418" s="314">
        <v>532716</v>
      </c>
      <c r="C1418" s="314" t="s">
        <v>10184</v>
      </c>
      <c r="D1418" s="314" t="s">
        <v>497</v>
      </c>
    </row>
    <row r="1419" spans="1:4">
      <c r="A1419" s="314" t="s">
        <v>10185</v>
      </c>
      <c r="B1419" s="314">
        <v>507815</v>
      </c>
      <c r="C1419" s="314" t="s">
        <v>10186</v>
      </c>
      <c r="D1419" s="314" t="s">
        <v>8262</v>
      </c>
    </row>
    <row r="1420" spans="1:4">
      <c r="A1420" s="314" t="s">
        <v>10187</v>
      </c>
      <c r="B1420" s="314">
        <v>507815</v>
      </c>
      <c r="C1420" s="314" t="s">
        <v>10186</v>
      </c>
      <c r="D1420" s="314" t="s">
        <v>8262</v>
      </c>
    </row>
    <row r="1421" spans="1:4">
      <c r="A1421" s="314" t="s">
        <v>10188</v>
      </c>
      <c r="B1421" s="314">
        <v>531744</v>
      </c>
      <c r="C1421" s="314" t="s">
        <v>8081</v>
      </c>
      <c r="D1421" s="314" t="s">
        <v>8103</v>
      </c>
    </row>
    <row r="1422" spans="1:4">
      <c r="A1422" s="314" t="s">
        <v>10189</v>
      </c>
      <c r="B1422" s="314">
        <v>590025</v>
      </c>
      <c r="C1422" s="314" t="s">
        <v>10190</v>
      </c>
      <c r="D1422" s="314" t="s">
        <v>8096</v>
      </c>
    </row>
    <row r="1423" spans="1:4">
      <c r="A1423" s="314" t="s">
        <v>10191</v>
      </c>
      <c r="B1423" s="314">
        <v>507506</v>
      </c>
      <c r="C1423" s="314" t="s">
        <v>8081</v>
      </c>
      <c r="D1423" s="314" t="s">
        <v>8779</v>
      </c>
    </row>
    <row r="1424" spans="1:4">
      <c r="A1424" s="314" t="s">
        <v>10192</v>
      </c>
      <c r="B1424" s="314" t="s">
        <v>8081</v>
      </c>
      <c r="C1424" s="314" t="s">
        <v>10193</v>
      </c>
      <c r="D1424" s="314" t="s">
        <v>8092</v>
      </c>
    </row>
    <row r="1425" spans="1:4">
      <c r="A1425" s="314" t="s">
        <v>10194</v>
      </c>
      <c r="B1425" s="314">
        <v>539013</v>
      </c>
      <c r="C1425" s="314" t="s">
        <v>8081</v>
      </c>
      <c r="D1425" s="314" t="s">
        <v>8219</v>
      </c>
    </row>
    <row r="1426" spans="1:4">
      <c r="A1426" s="314" t="s">
        <v>10195</v>
      </c>
      <c r="B1426" s="314">
        <v>533212</v>
      </c>
      <c r="C1426" s="314" t="s">
        <v>8081</v>
      </c>
      <c r="D1426" s="314" t="s">
        <v>8269</v>
      </c>
    </row>
    <row r="1427" spans="1:4">
      <c r="A1427" s="314" t="s">
        <v>10196</v>
      </c>
      <c r="B1427" s="314" t="s">
        <v>8081</v>
      </c>
      <c r="C1427" s="314" t="s">
        <v>10197</v>
      </c>
      <c r="D1427" s="314" t="s">
        <v>8172</v>
      </c>
    </row>
    <row r="1428" spans="1:4">
      <c r="A1428" s="314" t="s">
        <v>10198</v>
      </c>
      <c r="B1428" s="314">
        <v>531199</v>
      </c>
      <c r="C1428" s="314" t="s">
        <v>8081</v>
      </c>
      <c r="D1428" s="314" t="s">
        <v>8098</v>
      </c>
    </row>
    <row r="1429" spans="1:4">
      <c r="A1429" s="314" t="s">
        <v>10199</v>
      </c>
      <c r="B1429" s="314">
        <v>500676</v>
      </c>
      <c r="C1429" s="314" t="s">
        <v>10200</v>
      </c>
      <c r="D1429" s="314" t="s">
        <v>8141</v>
      </c>
    </row>
    <row r="1430" spans="1:4">
      <c r="A1430" s="314" t="s">
        <v>10201</v>
      </c>
      <c r="B1430" s="314">
        <v>500660</v>
      </c>
      <c r="C1430" s="314" t="s">
        <v>10202</v>
      </c>
      <c r="D1430" s="314" t="s">
        <v>8119</v>
      </c>
    </row>
    <row r="1431" spans="1:4">
      <c r="A1431" s="314" t="s">
        <v>10203</v>
      </c>
      <c r="B1431" s="314">
        <v>542477</v>
      </c>
      <c r="C1431" s="314" t="s">
        <v>10204</v>
      </c>
      <c r="D1431" s="314" t="s">
        <v>8446</v>
      </c>
    </row>
    <row r="1432" spans="1:4">
      <c r="A1432" s="314" t="s">
        <v>10205</v>
      </c>
      <c r="B1432" s="314">
        <v>532296</v>
      </c>
      <c r="C1432" s="314" t="s">
        <v>10206</v>
      </c>
      <c r="D1432" s="314" t="s">
        <v>8119</v>
      </c>
    </row>
    <row r="1433" spans="1:4">
      <c r="A1433" s="314" t="s">
        <v>10207</v>
      </c>
      <c r="B1433" s="314">
        <v>513528</v>
      </c>
      <c r="C1433" s="314" t="s">
        <v>8081</v>
      </c>
      <c r="D1433" s="314" t="s">
        <v>8608</v>
      </c>
    </row>
    <row r="1434" spans="1:4">
      <c r="A1434" s="314" t="s">
        <v>10208</v>
      </c>
      <c r="B1434" s="314">
        <v>530263</v>
      </c>
      <c r="C1434" s="314" t="s">
        <v>8081</v>
      </c>
      <c r="D1434" s="314" t="s">
        <v>8098</v>
      </c>
    </row>
    <row r="1435" spans="1:4">
      <c r="A1435" s="314" t="s">
        <v>10209</v>
      </c>
      <c r="B1435" s="314" t="s">
        <v>8081</v>
      </c>
      <c r="C1435" s="314" t="s">
        <v>10210</v>
      </c>
      <c r="D1435" s="314" t="s">
        <v>8092</v>
      </c>
    </row>
    <row r="1436" spans="1:4">
      <c r="A1436" s="314" t="s">
        <v>10211</v>
      </c>
      <c r="B1436" s="314">
        <v>531463</v>
      </c>
      <c r="C1436" s="314" t="s">
        <v>8081</v>
      </c>
      <c r="D1436" s="314" t="s">
        <v>8501</v>
      </c>
    </row>
    <row r="1437" spans="1:4">
      <c r="A1437" s="314" t="s">
        <v>10212</v>
      </c>
      <c r="B1437" s="314">
        <v>531479</v>
      </c>
      <c r="C1437" s="314" t="s">
        <v>8081</v>
      </c>
      <c r="D1437" s="314" t="s">
        <v>8167</v>
      </c>
    </row>
    <row r="1438" spans="1:4">
      <c r="A1438" s="314" t="s">
        <v>10213</v>
      </c>
      <c r="B1438" s="314">
        <v>501848</v>
      </c>
      <c r="C1438" s="314" t="s">
        <v>10214</v>
      </c>
      <c r="D1438" s="314" t="s">
        <v>9328</v>
      </c>
    </row>
    <row r="1439" spans="1:4">
      <c r="A1439" s="314" t="s">
        <v>10215</v>
      </c>
      <c r="B1439" s="314">
        <v>532773</v>
      </c>
      <c r="C1439" s="314" t="s">
        <v>10216</v>
      </c>
      <c r="D1439" s="314" t="s">
        <v>10217</v>
      </c>
    </row>
    <row r="1440" spans="1:4">
      <c r="A1440" s="314" t="s">
        <v>10218</v>
      </c>
      <c r="B1440" s="314">
        <v>540654</v>
      </c>
      <c r="C1440" s="314" t="s">
        <v>8081</v>
      </c>
      <c r="D1440" s="314" t="s">
        <v>8068</v>
      </c>
    </row>
    <row r="1441" spans="1:4">
      <c r="A1441" s="314" t="s">
        <v>10219</v>
      </c>
      <c r="B1441" s="314">
        <v>540266</v>
      </c>
      <c r="C1441" s="314" t="s">
        <v>8081</v>
      </c>
      <c r="D1441" s="314" t="s">
        <v>8103</v>
      </c>
    </row>
    <row r="1442" spans="1:4">
      <c r="A1442" s="314" t="s">
        <v>10220</v>
      </c>
      <c r="B1442" s="314" t="s">
        <v>8081</v>
      </c>
      <c r="C1442" s="314" t="s">
        <v>10221</v>
      </c>
      <c r="D1442" s="314" t="s">
        <v>8092</v>
      </c>
    </row>
    <row r="1443" spans="1:4">
      <c r="A1443" s="314" t="s">
        <v>10222</v>
      </c>
      <c r="B1443" s="314" t="s">
        <v>8081</v>
      </c>
      <c r="C1443" s="314" t="s">
        <v>10223</v>
      </c>
      <c r="D1443" s="314" t="s">
        <v>8092</v>
      </c>
    </row>
    <row r="1444" spans="1:4">
      <c r="A1444" s="314" t="s">
        <v>10224</v>
      </c>
      <c r="B1444" s="314" t="s">
        <v>8081</v>
      </c>
      <c r="C1444" s="314" t="s">
        <v>10223</v>
      </c>
      <c r="D1444" s="314" t="s">
        <v>8092</v>
      </c>
    </row>
    <row r="1445" spans="1:4">
      <c r="A1445" s="314" t="s">
        <v>10225</v>
      </c>
      <c r="B1445" s="314">
        <v>526025</v>
      </c>
      <c r="C1445" s="314" t="s">
        <v>8081</v>
      </c>
      <c r="D1445" s="314" t="s">
        <v>8096</v>
      </c>
    </row>
    <row r="1446" spans="1:4">
      <c r="A1446" s="314" t="s">
        <v>10226</v>
      </c>
      <c r="B1446" s="314">
        <v>531904</v>
      </c>
      <c r="C1446" s="314" t="s">
        <v>10227</v>
      </c>
      <c r="D1446" s="314" t="s">
        <v>8446</v>
      </c>
    </row>
    <row r="1447" spans="1:4">
      <c r="A1447" s="314" t="s">
        <v>10228</v>
      </c>
      <c r="B1447" s="314">
        <v>533104</v>
      </c>
      <c r="C1447" s="314" t="s">
        <v>10229</v>
      </c>
      <c r="D1447" s="314" t="s">
        <v>8712</v>
      </c>
    </row>
    <row r="1448" spans="1:4">
      <c r="A1448" s="314" t="s">
        <v>10230</v>
      </c>
      <c r="B1448" s="314">
        <v>542351</v>
      </c>
      <c r="C1448" s="314" t="s">
        <v>10231</v>
      </c>
      <c r="D1448" s="314" t="s">
        <v>10232</v>
      </c>
    </row>
    <row r="1449" spans="1:4">
      <c r="A1449" s="314" t="s">
        <v>10233</v>
      </c>
      <c r="B1449" s="314">
        <v>507488</v>
      </c>
      <c r="C1449" s="314" t="s">
        <v>10234</v>
      </c>
      <c r="D1449" s="314" t="s">
        <v>8712</v>
      </c>
    </row>
    <row r="1450" spans="1:4">
      <c r="A1450" s="314" t="s">
        <v>10235</v>
      </c>
      <c r="B1450" s="314">
        <v>505255</v>
      </c>
      <c r="C1450" s="314" t="s">
        <v>10236</v>
      </c>
      <c r="D1450" s="314" t="s">
        <v>8089</v>
      </c>
    </row>
    <row r="1451" spans="1:4">
      <c r="A1451" s="314" t="s">
        <v>10237</v>
      </c>
      <c r="B1451" s="314">
        <v>532754</v>
      </c>
      <c r="C1451" s="314" t="s">
        <v>10238</v>
      </c>
      <c r="D1451" s="314" t="s">
        <v>8219</v>
      </c>
    </row>
    <row r="1452" spans="1:4">
      <c r="A1452" s="314" t="s">
        <v>10239</v>
      </c>
      <c r="B1452" s="314">
        <v>540124</v>
      </c>
      <c r="C1452" s="314" t="s">
        <v>10240</v>
      </c>
      <c r="D1452" s="314" t="s">
        <v>8435</v>
      </c>
    </row>
    <row r="1453" spans="1:4">
      <c r="A1453" s="314" t="s">
        <v>10241</v>
      </c>
      <c r="B1453" s="314">
        <v>509567</v>
      </c>
      <c r="C1453" s="314" t="s">
        <v>10242</v>
      </c>
      <c r="D1453" s="314" t="s">
        <v>9009</v>
      </c>
    </row>
    <row r="1454" spans="1:4">
      <c r="A1454" s="314" t="s">
        <v>10243</v>
      </c>
      <c r="B1454" s="314">
        <v>506480</v>
      </c>
      <c r="C1454" s="314" t="s">
        <v>10244</v>
      </c>
      <c r="D1454" s="314" t="s">
        <v>8290</v>
      </c>
    </row>
    <row r="1455" spans="1:4">
      <c r="A1455" s="314" t="s">
        <v>10245</v>
      </c>
      <c r="B1455" s="314">
        <v>530317</v>
      </c>
      <c r="C1455" s="314" t="s">
        <v>8081</v>
      </c>
      <c r="D1455" s="314" t="s">
        <v>8119</v>
      </c>
    </row>
    <row r="1456" spans="1:4">
      <c r="A1456" s="314" t="s">
        <v>10246</v>
      </c>
      <c r="B1456" s="314">
        <v>532734</v>
      </c>
      <c r="C1456" s="314" t="s">
        <v>10247</v>
      </c>
      <c r="D1456" s="314" t="s">
        <v>8113</v>
      </c>
    </row>
    <row r="1457" spans="1:4">
      <c r="A1457" s="314" t="s">
        <v>10248</v>
      </c>
      <c r="B1457" s="314">
        <v>500163</v>
      </c>
      <c r="C1457" s="314" t="s">
        <v>10249</v>
      </c>
      <c r="D1457" s="314" t="s">
        <v>10250</v>
      </c>
    </row>
    <row r="1458" spans="1:4">
      <c r="A1458" s="314" t="s">
        <v>10251</v>
      </c>
      <c r="B1458" s="314">
        <v>500163</v>
      </c>
      <c r="C1458" s="314" t="s">
        <v>10249</v>
      </c>
      <c r="D1458" s="314" t="s">
        <v>10250</v>
      </c>
    </row>
    <row r="1459" spans="1:4">
      <c r="A1459" s="314" t="s">
        <v>10252</v>
      </c>
      <c r="B1459" s="314" t="s">
        <v>8081</v>
      </c>
      <c r="C1459" s="314" t="s">
        <v>10253</v>
      </c>
      <c r="D1459" s="314" t="s">
        <v>8092</v>
      </c>
    </row>
    <row r="1460" spans="1:4">
      <c r="A1460" s="314" t="s">
        <v>10254</v>
      </c>
      <c r="B1460" s="314">
        <v>540743</v>
      </c>
      <c r="C1460" s="314" t="s">
        <v>10255</v>
      </c>
      <c r="D1460" s="314" t="s">
        <v>8278</v>
      </c>
    </row>
    <row r="1461" spans="1:4">
      <c r="A1461" s="314" t="s">
        <v>10256</v>
      </c>
      <c r="B1461" s="314">
        <v>532424</v>
      </c>
      <c r="C1461" s="314" t="s">
        <v>10257</v>
      </c>
      <c r="D1461" s="314" t="s">
        <v>8262</v>
      </c>
    </row>
    <row r="1462" spans="1:4">
      <c r="A1462" s="314" t="s">
        <v>10258</v>
      </c>
      <c r="B1462" s="314">
        <v>500164</v>
      </c>
      <c r="C1462" s="314" t="s">
        <v>10259</v>
      </c>
      <c r="D1462" s="314" t="s">
        <v>8129</v>
      </c>
    </row>
    <row r="1463" spans="1:4">
      <c r="A1463" s="314" t="s">
        <v>10260</v>
      </c>
      <c r="B1463" s="314">
        <v>533150</v>
      </c>
      <c r="C1463" s="314" t="s">
        <v>10261</v>
      </c>
      <c r="D1463" s="314" t="s">
        <v>8167</v>
      </c>
    </row>
    <row r="1464" spans="1:4">
      <c r="A1464" s="314" t="s">
        <v>10262</v>
      </c>
      <c r="B1464" s="314">
        <v>538787</v>
      </c>
      <c r="C1464" s="314" t="s">
        <v>8081</v>
      </c>
      <c r="D1464" s="314" t="s">
        <v>8098</v>
      </c>
    </row>
    <row r="1465" spans="1:4">
      <c r="A1465" s="314" t="s">
        <v>10263</v>
      </c>
      <c r="B1465" s="314">
        <v>533189</v>
      </c>
      <c r="C1465" s="314" t="s">
        <v>10264</v>
      </c>
      <c r="D1465" s="314" t="s">
        <v>8194</v>
      </c>
    </row>
    <row r="1466" spans="1:4">
      <c r="A1466" s="314" t="s">
        <v>10265</v>
      </c>
      <c r="B1466" s="314">
        <v>531600</v>
      </c>
      <c r="C1466" s="314" t="s">
        <v>8081</v>
      </c>
      <c r="D1466" s="314" t="s">
        <v>8065</v>
      </c>
    </row>
    <row r="1467" spans="1:4">
      <c r="A1467" s="314" t="s">
        <v>10266</v>
      </c>
      <c r="B1467" s="314">
        <v>532957</v>
      </c>
      <c r="C1467" s="314" t="s">
        <v>8081</v>
      </c>
      <c r="D1467" s="314" t="s">
        <v>8096</v>
      </c>
    </row>
    <row r="1468" spans="1:4">
      <c r="A1468" s="314" t="s">
        <v>10267</v>
      </c>
      <c r="B1468" s="314">
        <v>532630</v>
      </c>
      <c r="C1468" s="314" t="s">
        <v>10268</v>
      </c>
      <c r="D1468" s="314" t="s">
        <v>8194</v>
      </c>
    </row>
    <row r="1469" spans="1:4">
      <c r="A1469" s="314" t="s">
        <v>10269</v>
      </c>
      <c r="B1469" s="314">
        <v>539725</v>
      </c>
      <c r="C1469" s="314" t="s">
        <v>10270</v>
      </c>
      <c r="D1469" s="314" t="s">
        <v>8329</v>
      </c>
    </row>
    <row r="1470" spans="1:4">
      <c r="A1470" s="314" t="s">
        <v>10271</v>
      </c>
      <c r="B1470" s="314">
        <v>532980</v>
      </c>
      <c r="C1470" s="314" t="s">
        <v>10272</v>
      </c>
      <c r="D1470" s="314" t="s">
        <v>8329</v>
      </c>
    </row>
    <row r="1471" spans="1:4">
      <c r="A1471" s="314" t="s">
        <v>10273</v>
      </c>
      <c r="B1471" s="314">
        <v>780012</v>
      </c>
      <c r="C1471" s="314" t="s">
        <v>8081</v>
      </c>
      <c r="D1471" s="314" t="s">
        <v>8172</v>
      </c>
    </row>
    <row r="1472" spans="1:4">
      <c r="A1472" s="314" t="s">
        <v>10274</v>
      </c>
      <c r="B1472" s="314">
        <v>538542</v>
      </c>
      <c r="C1472" s="314" t="s">
        <v>8081</v>
      </c>
      <c r="D1472" s="314" t="s">
        <v>8141</v>
      </c>
    </row>
    <row r="1473" spans="1:4">
      <c r="A1473" s="314" t="s">
        <v>10275</v>
      </c>
      <c r="B1473" s="314">
        <v>538180</v>
      </c>
      <c r="C1473" s="314" t="s">
        <v>10276</v>
      </c>
      <c r="D1473" s="314" t="s">
        <v>8101</v>
      </c>
    </row>
    <row r="1474" spans="1:4">
      <c r="A1474" s="314" t="s">
        <v>10277</v>
      </c>
      <c r="B1474" s="314">
        <v>505576</v>
      </c>
      <c r="C1474" s="314" t="s">
        <v>8081</v>
      </c>
      <c r="D1474" s="314" t="s">
        <v>8098</v>
      </c>
    </row>
    <row r="1475" spans="1:4">
      <c r="A1475" s="314" t="s">
        <v>10278</v>
      </c>
      <c r="B1475" s="314">
        <v>531928</v>
      </c>
      <c r="C1475" s="314" t="s">
        <v>8081</v>
      </c>
      <c r="D1475" s="314" t="s">
        <v>8357</v>
      </c>
    </row>
    <row r="1476" spans="1:4">
      <c r="A1476" s="314" t="s">
        <v>10279</v>
      </c>
      <c r="B1476" s="314">
        <v>540062</v>
      </c>
      <c r="C1476" s="314" t="s">
        <v>8081</v>
      </c>
      <c r="D1476" s="314" t="s">
        <v>494</v>
      </c>
    </row>
    <row r="1477" spans="1:4">
      <c r="A1477" s="314" t="s">
        <v>10280</v>
      </c>
      <c r="B1477" s="314">
        <v>530579</v>
      </c>
      <c r="C1477" s="314" t="s">
        <v>8081</v>
      </c>
      <c r="D1477" s="314" t="s">
        <v>8098</v>
      </c>
    </row>
    <row r="1478" spans="1:4">
      <c r="A1478" s="314" t="s">
        <v>10281</v>
      </c>
      <c r="B1478" s="314">
        <v>500151</v>
      </c>
      <c r="C1478" s="314" t="s">
        <v>10282</v>
      </c>
      <c r="D1478" s="314" t="s">
        <v>10250</v>
      </c>
    </row>
    <row r="1479" spans="1:4">
      <c r="A1479" s="314" t="s">
        <v>10283</v>
      </c>
      <c r="B1479" s="314">
        <v>526729</v>
      </c>
      <c r="C1479" s="314" t="s">
        <v>10284</v>
      </c>
      <c r="D1479" s="314" t="s">
        <v>8194</v>
      </c>
    </row>
    <row r="1480" spans="1:4">
      <c r="A1480" s="314" t="s">
        <v>10285</v>
      </c>
      <c r="B1480" s="314" t="s">
        <v>8081</v>
      </c>
      <c r="C1480" s="314" t="s">
        <v>10286</v>
      </c>
      <c r="D1480" s="314" t="s">
        <v>8092</v>
      </c>
    </row>
    <row r="1481" spans="1:4">
      <c r="A1481" s="314" t="s">
        <v>10287</v>
      </c>
      <c r="B1481" s="314">
        <v>531439</v>
      </c>
      <c r="C1481" s="314" t="s">
        <v>10288</v>
      </c>
      <c r="D1481" s="314" t="s">
        <v>8068</v>
      </c>
    </row>
    <row r="1482" spans="1:4">
      <c r="A1482" s="314" t="s">
        <v>10289</v>
      </c>
      <c r="B1482" s="314">
        <v>531360</v>
      </c>
      <c r="C1482" s="314" t="s">
        <v>8081</v>
      </c>
      <c r="D1482" s="314" t="s">
        <v>8501</v>
      </c>
    </row>
    <row r="1483" spans="1:4">
      <c r="A1483" s="314" t="s">
        <v>10290</v>
      </c>
      <c r="B1483" s="314">
        <v>513309</v>
      </c>
      <c r="C1483" s="314" t="s">
        <v>8081</v>
      </c>
      <c r="D1483" s="314" t="s">
        <v>8385</v>
      </c>
    </row>
    <row r="1484" spans="1:4">
      <c r="A1484" s="314" t="s">
        <v>10291</v>
      </c>
      <c r="B1484" s="314">
        <v>523676</v>
      </c>
      <c r="C1484" s="314" t="s">
        <v>8081</v>
      </c>
      <c r="D1484" s="314" t="s">
        <v>8194</v>
      </c>
    </row>
    <row r="1485" spans="1:4">
      <c r="A1485" s="314" t="s">
        <v>10292</v>
      </c>
      <c r="B1485" s="314">
        <v>530655</v>
      </c>
      <c r="C1485" s="314" t="s">
        <v>10293</v>
      </c>
      <c r="D1485" s="314" t="s">
        <v>8403</v>
      </c>
    </row>
    <row r="1486" spans="1:4">
      <c r="A1486" s="314" t="s">
        <v>10294</v>
      </c>
      <c r="B1486" s="314">
        <v>530655</v>
      </c>
      <c r="C1486" s="314" t="s">
        <v>10293</v>
      </c>
      <c r="D1486" s="314" t="s">
        <v>8403</v>
      </c>
    </row>
    <row r="1487" spans="1:4">
      <c r="A1487" s="314" t="s">
        <v>10295</v>
      </c>
      <c r="B1487" s="314">
        <v>500166</v>
      </c>
      <c r="C1487" s="314" t="s">
        <v>8081</v>
      </c>
      <c r="D1487" s="314" t="s">
        <v>8487</v>
      </c>
    </row>
    <row r="1488" spans="1:4">
      <c r="A1488" s="314" t="s">
        <v>10296</v>
      </c>
      <c r="B1488" s="314">
        <v>500168</v>
      </c>
      <c r="C1488" s="314" t="s">
        <v>8081</v>
      </c>
      <c r="D1488" s="314" t="s">
        <v>8560</v>
      </c>
    </row>
    <row r="1489" spans="1:4">
      <c r="A1489" s="314" t="s">
        <v>10297</v>
      </c>
      <c r="B1489" s="314">
        <v>500168</v>
      </c>
      <c r="C1489" s="314" t="s">
        <v>8081</v>
      </c>
      <c r="D1489" s="314" t="s">
        <v>8560</v>
      </c>
    </row>
    <row r="1490" spans="1:4">
      <c r="A1490" s="314" t="s">
        <v>10298</v>
      </c>
      <c r="B1490" s="314">
        <v>531913</v>
      </c>
      <c r="C1490" s="314" t="s">
        <v>8081</v>
      </c>
      <c r="D1490" s="314" t="s">
        <v>8403</v>
      </c>
    </row>
    <row r="1491" spans="1:4">
      <c r="A1491" s="314" t="s">
        <v>10299</v>
      </c>
      <c r="B1491" s="314">
        <v>526717</v>
      </c>
      <c r="C1491" s="314" t="s">
        <v>8081</v>
      </c>
      <c r="D1491" s="314" t="s">
        <v>8275</v>
      </c>
    </row>
    <row r="1492" spans="1:4">
      <c r="A1492" s="314" t="s">
        <v>10300</v>
      </c>
      <c r="B1492" s="314">
        <v>531608</v>
      </c>
      <c r="C1492" s="314" t="s">
        <v>8081</v>
      </c>
      <c r="D1492" s="314" t="s">
        <v>9126</v>
      </c>
    </row>
    <row r="1493" spans="1:4">
      <c r="A1493" s="314" t="s">
        <v>10301</v>
      </c>
      <c r="B1493" s="314">
        <v>531111</v>
      </c>
      <c r="C1493" s="314" t="s">
        <v>8081</v>
      </c>
      <c r="D1493" s="314" t="s">
        <v>9126</v>
      </c>
    </row>
    <row r="1494" spans="1:4">
      <c r="A1494" s="314" t="s">
        <v>10302</v>
      </c>
      <c r="B1494" s="314">
        <v>531111</v>
      </c>
      <c r="C1494" s="314" t="s">
        <v>8081</v>
      </c>
      <c r="D1494" s="314" t="s">
        <v>9126</v>
      </c>
    </row>
    <row r="1495" spans="1:4">
      <c r="A1495" s="314" t="s">
        <v>10303</v>
      </c>
      <c r="B1495" s="314">
        <v>509148</v>
      </c>
      <c r="C1495" s="314" t="s">
        <v>8081</v>
      </c>
      <c r="D1495" s="314" t="s">
        <v>8560</v>
      </c>
    </row>
    <row r="1496" spans="1:4">
      <c r="A1496" s="314" t="s">
        <v>10304</v>
      </c>
      <c r="B1496" s="314">
        <v>530709</v>
      </c>
      <c r="C1496" s="314" t="s">
        <v>8081</v>
      </c>
      <c r="D1496" s="314" t="s">
        <v>8098</v>
      </c>
    </row>
    <row r="1497" spans="1:4">
      <c r="A1497" s="314" t="s">
        <v>10305</v>
      </c>
      <c r="B1497" s="314">
        <v>530663</v>
      </c>
      <c r="C1497" s="314" t="s">
        <v>8081</v>
      </c>
      <c r="D1497" s="314" t="s">
        <v>8065</v>
      </c>
    </row>
    <row r="1498" spans="1:4">
      <c r="A1498" s="314" t="s">
        <v>10306</v>
      </c>
      <c r="B1498" s="314">
        <v>532543</v>
      </c>
      <c r="C1498" s="314" t="s">
        <v>10307</v>
      </c>
      <c r="D1498" s="314" t="s">
        <v>8290</v>
      </c>
    </row>
    <row r="1499" spans="1:4">
      <c r="A1499" s="314" t="s">
        <v>10308</v>
      </c>
      <c r="B1499" s="314">
        <v>533761</v>
      </c>
      <c r="C1499" s="314" t="s">
        <v>10309</v>
      </c>
      <c r="D1499" s="314" t="s">
        <v>8478</v>
      </c>
    </row>
    <row r="1500" spans="1:4">
      <c r="A1500" s="314" t="s">
        <v>10310</v>
      </c>
      <c r="B1500" s="314">
        <v>780002</v>
      </c>
      <c r="C1500" s="314" t="s">
        <v>8081</v>
      </c>
      <c r="D1500" s="314" t="s">
        <v>8172</v>
      </c>
    </row>
    <row r="1501" spans="1:4">
      <c r="A1501" s="314" t="s">
        <v>10311</v>
      </c>
      <c r="B1501" s="314">
        <v>590126</v>
      </c>
      <c r="C1501" s="314" t="s">
        <v>8081</v>
      </c>
      <c r="D1501" s="314" t="s">
        <v>9683</v>
      </c>
    </row>
    <row r="1502" spans="1:4">
      <c r="A1502" s="314" t="s">
        <v>10312</v>
      </c>
      <c r="B1502" s="314">
        <v>539235</v>
      </c>
      <c r="C1502" s="314" t="s">
        <v>8081</v>
      </c>
      <c r="D1502" s="314" t="s">
        <v>8487</v>
      </c>
    </row>
    <row r="1503" spans="1:4">
      <c r="A1503" s="314" t="s">
        <v>10313</v>
      </c>
      <c r="B1503" s="314">
        <v>532482</v>
      </c>
      <c r="C1503" s="314" t="s">
        <v>10314</v>
      </c>
      <c r="D1503" s="314" t="s">
        <v>8119</v>
      </c>
    </row>
    <row r="1504" spans="1:4">
      <c r="A1504" s="314" t="s">
        <v>10315</v>
      </c>
      <c r="B1504" s="314">
        <v>532482</v>
      </c>
      <c r="C1504" s="314" t="s">
        <v>10314</v>
      </c>
      <c r="D1504" s="314" t="s">
        <v>8119</v>
      </c>
    </row>
    <row r="1505" spans="1:4">
      <c r="A1505" s="314" t="s">
        <v>10316</v>
      </c>
      <c r="B1505" s="314">
        <v>509488</v>
      </c>
      <c r="C1505" s="314" t="s">
        <v>10317</v>
      </c>
      <c r="D1505" s="314" t="s">
        <v>8265</v>
      </c>
    </row>
    <row r="1506" spans="1:4">
      <c r="A1506" s="314" t="s">
        <v>10318</v>
      </c>
      <c r="B1506" s="314">
        <v>509488</v>
      </c>
      <c r="C1506" s="314" t="s">
        <v>10317</v>
      </c>
      <c r="D1506" s="314" t="s">
        <v>8265</v>
      </c>
    </row>
    <row r="1507" spans="1:4">
      <c r="A1507" s="314" t="s">
        <v>10319</v>
      </c>
      <c r="B1507" s="314">
        <v>500300</v>
      </c>
      <c r="C1507" s="314" t="s">
        <v>10320</v>
      </c>
      <c r="D1507" s="314" t="s">
        <v>8094</v>
      </c>
    </row>
    <row r="1508" spans="1:4">
      <c r="A1508" s="314" t="s">
        <v>10321</v>
      </c>
      <c r="B1508" s="314">
        <v>526751</v>
      </c>
      <c r="C1508" s="314" t="s">
        <v>8081</v>
      </c>
      <c r="D1508" s="314" t="s">
        <v>8075</v>
      </c>
    </row>
    <row r="1509" spans="1:4">
      <c r="A1509" s="314" t="s">
        <v>10322</v>
      </c>
      <c r="B1509" s="314">
        <v>505710</v>
      </c>
      <c r="C1509" s="314" t="s">
        <v>8081</v>
      </c>
      <c r="D1509" s="314" t="s">
        <v>8129</v>
      </c>
    </row>
    <row r="1510" spans="1:4">
      <c r="A1510" s="314" t="s">
        <v>10323</v>
      </c>
      <c r="B1510" s="314">
        <v>505710</v>
      </c>
      <c r="C1510" s="314" t="s">
        <v>8081</v>
      </c>
      <c r="D1510" s="314" t="s">
        <v>8129</v>
      </c>
    </row>
    <row r="1511" spans="1:4">
      <c r="A1511" s="314" t="s">
        <v>10324</v>
      </c>
      <c r="B1511" s="314">
        <v>509546</v>
      </c>
      <c r="C1511" s="314" t="s">
        <v>8081</v>
      </c>
      <c r="D1511" s="314" t="s">
        <v>8281</v>
      </c>
    </row>
    <row r="1512" spans="1:4">
      <c r="A1512" s="314" t="s">
        <v>10325</v>
      </c>
      <c r="B1512" s="314">
        <v>533282</v>
      </c>
      <c r="C1512" s="314" t="s">
        <v>10326</v>
      </c>
      <c r="D1512" s="314" t="s">
        <v>10327</v>
      </c>
    </row>
    <row r="1513" spans="1:4">
      <c r="A1513" s="314" t="s">
        <v>10328</v>
      </c>
      <c r="B1513" s="314">
        <v>533282</v>
      </c>
      <c r="C1513" s="314" t="s">
        <v>10326</v>
      </c>
      <c r="D1513" s="314" t="s">
        <v>10327</v>
      </c>
    </row>
    <row r="1514" spans="1:4">
      <c r="A1514" s="314" t="s">
        <v>10329</v>
      </c>
      <c r="B1514" s="314">
        <v>532015</v>
      </c>
      <c r="C1514" s="314" t="s">
        <v>8081</v>
      </c>
      <c r="D1514" s="314" t="s">
        <v>8096</v>
      </c>
    </row>
    <row r="1515" spans="1:4">
      <c r="A1515" s="314" t="s">
        <v>10330</v>
      </c>
      <c r="B1515" s="314">
        <v>532015</v>
      </c>
      <c r="C1515" s="314" t="s">
        <v>8081</v>
      </c>
      <c r="D1515" s="314" t="s">
        <v>8096</v>
      </c>
    </row>
    <row r="1516" spans="1:4">
      <c r="A1516" s="314" t="s">
        <v>10331</v>
      </c>
      <c r="B1516" s="314">
        <v>501455</v>
      </c>
      <c r="C1516" s="314" t="s">
        <v>10332</v>
      </c>
      <c r="D1516" s="314" t="s">
        <v>8089</v>
      </c>
    </row>
    <row r="1517" spans="1:4">
      <c r="A1517" s="314" t="s">
        <v>10333</v>
      </c>
      <c r="B1517" s="314">
        <v>531737</v>
      </c>
      <c r="C1517" s="314" t="s">
        <v>8081</v>
      </c>
      <c r="D1517" s="314" t="s">
        <v>8501</v>
      </c>
    </row>
    <row r="1518" spans="1:4">
      <c r="A1518" s="314" t="s">
        <v>10334</v>
      </c>
      <c r="B1518" s="314">
        <v>538979</v>
      </c>
      <c r="C1518" s="314" t="s">
        <v>10335</v>
      </c>
      <c r="D1518" s="314" t="s">
        <v>8357</v>
      </c>
    </row>
    <row r="1519" spans="1:4">
      <c r="A1519" s="314" t="s">
        <v>10336</v>
      </c>
      <c r="B1519" s="314">
        <v>526797</v>
      </c>
      <c r="C1519" s="314" t="s">
        <v>10337</v>
      </c>
      <c r="D1519" s="314" t="s">
        <v>8575</v>
      </c>
    </row>
    <row r="1520" spans="1:4">
      <c r="A1520" s="314" t="s">
        <v>10338</v>
      </c>
      <c r="B1520" s="314" t="s">
        <v>8081</v>
      </c>
      <c r="C1520" s="314" t="s">
        <v>10339</v>
      </c>
      <c r="D1520" s="314" t="s">
        <v>8092</v>
      </c>
    </row>
    <row r="1521" spans="1:4">
      <c r="A1521" s="314" t="s">
        <v>10340</v>
      </c>
      <c r="B1521" s="314">
        <v>508918</v>
      </c>
      <c r="C1521" s="314" t="s">
        <v>8081</v>
      </c>
      <c r="D1521" s="314" t="s">
        <v>494</v>
      </c>
    </row>
    <row r="1522" spans="1:4">
      <c r="A1522" s="314" t="s">
        <v>10341</v>
      </c>
      <c r="B1522" s="314">
        <v>506076</v>
      </c>
      <c r="C1522" s="314" t="s">
        <v>10342</v>
      </c>
      <c r="D1522" s="314" t="s">
        <v>9000</v>
      </c>
    </row>
    <row r="1523" spans="1:4">
      <c r="A1523" s="314" t="s">
        <v>10343</v>
      </c>
      <c r="B1523" s="314">
        <v>531449</v>
      </c>
      <c r="C1523" s="314" t="s">
        <v>8081</v>
      </c>
      <c r="D1523" s="314" t="s">
        <v>8278</v>
      </c>
    </row>
    <row r="1524" spans="1:4">
      <c r="A1524" s="314" t="s">
        <v>10344</v>
      </c>
      <c r="B1524" s="314">
        <v>501314</v>
      </c>
      <c r="C1524" s="314" t="s">
        <v>8081</v>
      </c>
      <c r="D1524" s="314" t="s">
        <v>8103</v>
      </c>
    </row>
    <row r="1525" spans="1:4">
      <c r="A1525" s="314" t="s">
        <v>10345</v>
      </c>
      <c r="B1525" s="314">
        <v>539522</v>
      </c>
      <c r="C1525" s="314" t="s">
        <v>8081</v>
      </c>
      <c r="D1525" s="314" t="s">
        <v>8526</v>
      </c>
    </row>
    <row r="1526" spans="1:4">
      <c r="A1526" s="314" t="s">
        <v>10346</v>
      </c>
      <c r="B1526" s="314">
        <v>539522</v>
      </c>
      <c r="C1526" s="314" t="s">
        <v>8081</v>
      </c>
      <c r="D1526" s="314" t="s">
        <v>8526</v>
      </c>
    </row>
    <row r="1527" spans="1:4">
      <c r="A1527" s="314" t="s">
        <v>10347</v>
      </c>
      <c r="B1527" s="314">
        <v>509152</v>
      </c>
      <c r="C1527" s="314" t="s">
        <v>10348</v>
      </c>
      <c r="D1527" s="314" t="s">
        <v>8560</v>
      </c>
    </row>
    <row r="1528" spans="1:4">
      <c r="A1528" s="314" t="s">
        <v>10349</v>
      </c>
      <c r="B1528" s="314">
        <v>511288</v>
      </c>
      <c r="C1528" s="314" t="s">
        <v>10350</v>
      </c>
      <c r="D1528" s="314" t="s">
        <v>8139</v>
      </c>
    </row>
    <row r="1529" spans="1:4">
      <c r="A1529" s="314" t="s">
        <v>10351</v>
      </c>
      <c r="B1529" s="314">
        <v>511543</v>
      </c>
      <c r="C1529" s="314" t="s">
        <v>8081</v>
      </c>
      <c r="D1529" s="314" t="s">
        <v>8098</v>
      </c>
    </row>
    <row r="1530" spans="1:4">
      <c r="A1530" s="314" t="s">
        <v>10352</v>
      </c>
      <c r="B1530" s="314">
        <v>530605</v>
      </c>
      <c r="C1530" s="314" t="s">
        <v>8081</v>
      </c>
      <c r="D1530" s="314" t="s">
        <v>8096</v>
      </c>
    </row>
    <row r="1531" spans="1:4">
      <c r="A1531" s="314" t="s">
        <v>10353</v>
      </c>
      <c r="B1531" s="314">
        <v>530469</v>
      </c>
      <c r="C1531" s="314" t="s">
        <v>8081</v>
      </c>
      <c r="D1531" s="314" t="s">
        <v>8098</v>
      </c>
    </row>
    <row r="1532" spans="1:4">
      <c r="A1532" s="314" t="s">
        <v>10354</v>
      </c>
      <c r="B1532" s="314">
        <v>532951</v>
      </c>
      <c r="C1532" s="314" t="s">
        <v>10355</v>
      </c>
      <c r="D1532" s="314" t="s">
        <v>8068</v>
      </c>
    </row>
    <row r="1533" spans="1:4">
      <c r="A1533" s="314" t="s">
        <v>10356</v>
      </c>
      <c r="B1533" s="314">
        <v>532139</v>
      </c>
      <c r="C1533" s="314" t="s">
        <v>8081</v>
      </c>
      <c r="D1533" s="314" t="s">
        <v>8410</v>
      </c>
    </row>
    <row r="1534" spans="1:4">
      <c r="A1534" s="314" t="s">
        <v>10357</v>
      </c>
      <c r="B1534" s="314">
        <v>532775</v>
      </c>
      <c r="C1534" s="314" t="s">
        <v>10358</v>
      </c>
      <c r="D1534" s="314" t="s">
        <v>8226</v>
      </c>
    </row>
    <row r="1535" spans="1:4">
      <c r="A1535" s="314" t="s">
        <v>10359</v>
      </c>
      <c r="B1535" s="314">
        <v>500160</v>
      </c>
      <c r="C1535" s="314" t="s">
        <v>10360</v>
      </c>
      <c r="D1535" s="314" t="s">
        <v>9027</v>
      </c>
    </row>
    <row r="1536" spans="1:4">
      <c r="A1536" s="314" t="s">
        <v>10361</v>
      </c>
      <c r="B1536" s="314">
        <v>500170</v>
      </c>
      <c r="C1536" s="314" t="s">
        <v>10362</v>
      </c>
      <c r="D1536" s="314" t="s">
        <v>8096</v>
      </c>
    </row>
    <row r="1537" spans="1:4">
      <c r="A1537" s="314" t="s">
        <v>10363</v>
      </c>
      <c r="B1537" s="314">
        <v>532744</v>
      </c>
      <c r="C1537" s="314" t="s">
        <v>10364</v>
      </c>
      <c r="D1537" s="314" t="s">
        <v>8096</v>
      </c>
    </row>
    <row r="1538" spans="1:4">
      <c r="A1538" s="314" t="s">
        <v>10365</v>
      </c>
      <c r="B1538" s="314">
        <v>540602</v>
      </c>
      <c r="C1538" s="314" t="s">
        <v>10366</v>
      </c>
      <c r="D1538" s="314" t="s">
        <v>9027</v>
      </c>
    </row>
    <row r="1539" spans="1:4">
      <c r="A1539" s="314" t="s">
        <v>10367</v>
      </c>
      <c r="B1539" s="314">
        <v>539479</v>
      </c>
      <c r="C1539" s="314" t="s">
        <v>8081</v>
      </c>
      <c r="D1539" s="314" t="s">
        <v>8089</v>
      </c>
    </row>
    <row r="1540" spans="1:4">
      <c r="A1540" s="314" t="s">
        <v>10368</v>
      </c>
      <c r="B1540" s="314">
        <v>509079</v>
      </c>
      <c r="C1540" s="314" t="s">
        <v>10369</v>
      </c>
      <c r="D1540" s="314" t="s">
        <v>8119</v>
      </c>
    </row>
    <row r="1541" spans="1:4">
      <c r="A1541" s="314" t="s">
        <v>10370</v>
      </c>
      <c r="B1541" s="314">
        <v>530001</v>
      </c>
      <c r="C1541" s="314" t="s">
        <v>10371</v>
      </c>
      <c r="D1541" s="314" t="s">
        <v>8129</v>
      </c>
    </row>
    <row r="1542" spans="1:4">
      <c r="A1542" s="314" t="s">
        <v>10372</v>
      </c>
      <c r="B1542" s="314">
        <v>524226</v>
      </c>
      <c r="C1542" s="314" t="s">
        <v>10373</v>
      </c>
      <c r="D1542" s="314" t="s">
        <v>8278</v>
      </c>
    </row>
    <row r="1543" spans="1:4">
      <c r="A1543" s="314" t="s">
        <v>10374</v>
      </c>
      <c r="B1543" s="314">
        <v>522217</v>
      </c>
      <c r="C1543" s="314" t="s">
        <v>10375</v>
      </c>
      <c r="D1543" s="314" t="s">
        <v>8159</v>
      </c>
    </row>
    <row r="1544" spans="1:4">
      <c r="A1544" s="314" t="s">
        <v>10376</v>
      </c>
      <c r="B1544" s="314">
        <v>523768</v>
      </c>
      <c r="C1544" s="314" t="s">
        <v>8081</v>
      </c>
      <c r="D1544" s="314" t="s">
        <v>8608</v>
      </c>
    </row>
    <row r="1545" spans="1:4">
      <c r="A1545" s="314" t="s">
        <v>10377</v>
      </c>
      <c r="B1545" s="314">
        <v>513507</v>
      </c>
      <c r="C1545" s="314" t="s">
        <v>8081</v>
      </c>
      <c r="D1545" s="314" t="s">
        <v>8403</v>
      </c>
    </row>
    <row r="1546" spans="1:4">
      <c r="A1546" s="314" t="s">
        <v>10378</v>
      </c>
      <c r="B1546" s="314">
        <v>514386</v>
      </c>
      <c r="C1546" s="314" t="s">
        <v>8081</v>
      </c>
      <c r="D1546" s="314" t="s">
        <v>8096</v>
      </c>
    </row>
    <row r="1547" spans="1:4">
      <c r="A1547" s="314" t="s">
        <v>10379</v>
      </c>
      <c r="B1547" s="314">
        <v>526965</v>
      </c>
      <c r="C1547" s="314" t="s">
        <v>8081</v>
      </c>
      <c r="D1547" s="314" t="s">
        <v>8275</v>
      </c>
    </row>
    <row r="1548" spans="1:4">
      <c r="A1548" s="314" t="s">
        <v>10380</v>
      </c>
      <c r="B1548" s="314">
        <v>511441</v>
      </c>
      <c r="C1548" s="314" t="s">
        <v>8081</v>
      </c>
      <c r="D1548" s="314" t="s">
        <v>8065</v>
      </c>
    </row>
    <row r="1549" spans="1:4">
      <c r="A1549" s="314" t="s">
        <v>10381</v>
      </c>
      <c r="B1549" s="314">
        <v>500173</v>
      </c>
      <c r="C1549" s="314" t="s">
        <v>10382</v>
      </c>
      <c r="D1549" s="314" t="s">
        <v>9116</v>
      </c>
    </row>
    <row r="1550" spans="1:4">
      <c r="A1550" s="314" t="s">
        <v>10383</v>
      </c>
      <c r="B1550" s="314">
        <v>531410</v>
      </c>
      <c r="C1550" s="314" t="s">
        <v>8081</v>
      </c>
      <c r="D1550" s="314" t="s">
        <v>8385</v>
      </c>
    </row>
    <row r="1551" spans="1:4">
      <c r="A1551" s="314" t="s">
        <v>10384</v>
      </c>
      <c r="B1551" s="314">
        <v>539336</v>
      </c>
      <c r="C1551" s="314" t="s">
        <v>10385</v>
      </c>
      <c r="D1551" s="314" t="s">
        <v>8211</v>
      </c>
    </row>
    <row r="1552" spans="1:4">
      <c r="A1552" s="314" t="s">
        <v>10386</v>
      </c>
      <c r="B1552" s="314">
        <v>507960</v>
      </c>
      <c r="C1552" s="314" t="s">
        <v>8081</v>
      </c>
      <c r="D1552" s="314" t="s">
        <v>8281</v>
      </c>
    </row>
    <row r="1553" spans="1:4">
      <c r="A1553" s="314" t="s">
        <v>10387</v>
      </c>
      <c r="B1553" s="314">
        <v>540938</v>
      </c>
      <c r="C1553" s="314" t="s">
        <v>8081</v>
      </c>
      <c r="D1553" s="314" t="s">
        <v>8096</v>
      </c>
    </row>
    <row r="1554" spans="1:4">
      <c r="A1554" s="314" t="s">
        <v>10388</v>
      </c>
      <c r="B1554" s="314">
        <v>517300</v>
      </c>
      <c r="C1554" s="314" t="s">
        <v>10389</v>
      </c>
      <c r="D1554" s="314" t="s">
        <v>8219</v>
      </c>
    </row>
    <row r="1555" spans="1:4">
      <c r="A1555" s="314" t="s">
        <v>10390</v>
      </c>
      <c r="B1555" s="314">
        <v>517372</v>
      </c>
      <c r="C1555" s="314" t="s">
        <v>8081</v>
      </c>
      <c r="D1555" s="314" t="s">
        <v>9000</v>
      </c>
    </row>
    <row r="1556" spans="1:4">
      <c r="A1556" s="314" t="s">
        <v>10391</v>
      </c>
      <c r="B1556" s="314">
        <v>531341</v>
      </c>
      <c r="C1556" s="314" t="s">
        <v>8081</v>
      </c>
      <c r="D1556" s="314" t="s">
        <v>8098</v>
      </c>
    </row>
    <row r="1557" spans="1:4">
      <c r="A1557" s="314" t="s">
        <v>10392</v>
      </c>
      <c r="B1557" s="314">
        <v>500174</v>
      </c>
      <c r="C1557" s="314" t="s">
        <v>10393</v>
      </c>
      <c r="D1557" s="314" t="s">
        <v>8098</v>
      </c>
    </row>
    <row r="1558" spans="1:4">
      <c r="A1558" s="314" t="s">
        <v>10394</v>
      </c>
      <c r="B1558" s="314">
        <v>524754</v>
      </c>
      <c r="C1558" s="314" t="s">
        <v>8081</v>
      </c>
      <c r="D1558" s="314" t="s">
        <v>9045</v>
      </c>
    </row>
    <row r="1559" spans="1:4">
      <c r="A1559" s="314" t="s">
        <v>10395</v>
      </c>
      <c r="B1559" s="314">
        <v>531881</v>
      </c>
      <c r="C1559" s="314" t="s">
        <v>8081</v>
      </c>
      <c r="D1559" s="314" t="s">
        <v>8103</v>
      </c>
    </row>
    <row r="1560" spans="1:4">
      <c r="A1560" s="314" t="s">
        <v>10396</v>
      </c>
      <c r="B1560" s="314">
        <v>532181</v>
      </c>
      <c r="C1560" s="314" t="s">
        <v>10397</v>
      </c>
      <c r="D1560" s="314" t="s">
        <v>8758</v>
      </c>
    </row>
    <row r="1561" spans="1:4">
      <c r="A1561" s="314" t="s">
        <v>10398</v>
      </c>
      <c r="B1561" s="314">
        <v>500670</v>
      </c>
      <c r="C1561" s="314" t="s">
        <v>10399</v>
      </c>
      <c r="D1561" s="314" t="s">
        <v>8588</v>
      </c>
    </row>
    <row r="1562" spans="1:4">
      <c r="A1562" s="314" t="s">
        <v>10400</v>
      </c>
      <c r="B1562" s="314">
        <v>513536</v>
      </c>
      <c r="C1562" s="314" t="s">
        <v>8081</v>
      </c>
      <c r="D1562" s="314" t="s">
        <v>8144</v>
      </c>
    </row>
    <row r="1563" spans="1:4">
      <c r="A1563" s="314" t="s">
        <v>10401</v>
      </c>
      <c r="B1563" s="314">
        <v>506858</v>
      </c>
      <c r="C1563" s="314" t="s">
        <v>8081</v>
      </c>
      <c r="D1563" s="314" t="s">
        <v>8457</v>
      </c>
    </row>
    <row r="1564" spans="1:4">
      <c r="A1564" s="314" t="s">
        <v>10402</v>
      </c>
      <c r="B1564" s="314">
        <v>533248</v>
      </c>
      <c r="C1564" s="314" t="s">
        <v>10403</v>
      </c>
      <c r="D1564" s="314" t="s">
        <v>8216</v>
      </c>
    </row>
    <row r="1565" spans="1:4">
      <c r="A1565" s="314" t="s">
        <v>10404</v>
      </c>
      <c r="B1565" s="314">
        <v>517288</v>
      </c>
      <c r="C1565" s="314" t="s">
        <v>8081</v>
      </c>
      <c r="D1565" s="314" t="s">
        <v>8378</v>
      </c>
    </row>
    <row r="1566" spans="1:4">
      <c r="A1566" s="314" t="s">
        <v>10405</v>
      </c>
      <c r="B1566" s="314">
        <v>523836</v>
      </c>
      <c r="C1566" s="314" t="s">
        <v>10406</v>
      </c>
      <c r="D1566" s="314" t="s">
        <v>8275</v>
      </c>
    </row>
    <row r="1567" spans="1:4">
      <c r="A1567" s="314" t="s">
        <v>10407</v>
      </c>
      <c r="B1567" s="314">
        <v>518029</v>
      </c>
      <c r="C1567" s="314" t="s">
        <v>10408</v>
      </c>
      <c r="D1567" s="314" t="s">
        <v>8094</v>
      </c>
    </row>
    <row r="1568" spans="1:4">
      <c r="A1568" s="314" t="s">
        <v>10409</v>
      </c>
      <c r="B1568" s="314">
        <v>500690</v>
      </c>
      <c r="C1568" s="314" t="s">
        <v>10410</v>
      </c>
      <c r="D1568" s="314" t="s">
        <v>8588</v>
      </c>
    </row>
    <row r="1569" spans="1:4">
      <c r="A1569" s="314" t="s">
        <v>10411</v>
      </c>
      <c r="B1569" s="314">
        <v>532160</v>
      </c>
      <c r="C1569" s="314" t="s">
        <v>8081</v>
      </c>
      <c r="D1569" s="314" t="s">
        <v>10412</v>
      </c>
    </row>
    <row r="1570" spans="1:4">
      <c r="A1570" s="314" t="s">
        <v>10413</v>
      </c>
      <c r="B1570" s="314">
        <v>532702</v>
      </c>
      <c r="C1570" s="314" t="s">
        <v>10414</v>
      </c>
      <c r="D1570" s="314" t="s">
        <v>8106</v>
      </c>
    </row>
    <row r="1571" spans="1:4">
      <c r="A1571" s="314" t="s">
        <v>10415</v>
      </c>
      <c r="B1571" s="314">
        <v>524314</v>
      </c>
      <c r="C1571" s="314" t="s">
        <v>8081</v>
      </c>
      <c r="D1571" s="314" t="s">
        <v>8119</v>
      </c>
    </row>
    <row r="1572" spans="1:4">
      <c r="A1572" s="314" t="s">
        <v>10416</v>
      </c>
      <c r="B1572" s="314">
        <v>506879</v>
      </c>
      <c r="C1572" s="314" t="s">
        <v>8081</v>
      </c>
      <c r="D1572" s="314" t="s">
        <v>8119</v>
      </c>
    </row>
    <row r="1573" spans="1:4">
      <c r="A1573" s="314" t="s">
        <v>10417</v>
      </c>
      <c r="B1573" s="314">
        <v>513337</v>
      </c>
      <c r="C1573" s="314" t="s">
        <v>8081</v>
      </c>
      <c r="D1573" s="314" t="s">
        <v>8200</v>
      </c>
    </row>
    <row r="1574" spans="1:4">
      <c r="A1574" s="314" t="s">
        <v>10418</v>
      </c>
      <c r="B1574" s="314">
        <v>506640</v>
      </c>
      <c r="C1574" s="314" t="s">
        <v>8081</v>
      </c>
      <c r="D1574" s="314" t="s">
        <v>8129</v>
      </c>
    </row>
    <row r="1575" spans="1:4">
      <c r="A1575" s="314" t="s">
        <v>10419</v>
      </c>
      <c r="B1575" s="314">
        <v>506640</v>
      </c>
      <c r="C1575" s="314" t="s">
        <v>8081</v>
      </c>
      <c r="D1575" s="314" t="s">
        <v>8129</v>
      </c>
    </row>
    <row r="1576" spans="1:4">
      <c r="A1576" s="314" t="s">
        <v>10420</v>
      </c>
      <c r="B1576" s="314">
        <v>538567</v>
      </c>
      <c r="C1576" s="314" t="s">
        <v>10421</v>
      </c>
      <c r="D1576" s="314" t="s">
        <v>8290</v>
      </c>
    </row>
    <row r="1577" spans="1:4">
      <c r="A1577" s="314" t="s">
        <v>10422</v>
      </c>
      <c r="B1577" s="314">
        <v>538567</v>
      </c>
      <c r="C1577" s="314" t="s">
        <v>10421</v>
      </c>
      <c r="D1577" s="314" t="s">
        <v>8290</v>
      </c>
    </row>
    <row r="1578" spans="1:4">
      <c r="A1578" s="314" t="s">
        <v>10423</v>
      </c>
      <c r="B1578" s="314">
        <v>532425</v>
      </c>
      <c r="C1578" s="314" t="s">
        <v>8081</v>
      </c>
      <c r="D1578" s="314" t="s">
        <v>8129</v>
      </c>
    </row>
    <row r="1579" spans="1:4">
      <c r="A1579" s="314" t="s">
        <v>10424</v>
      </c>
      <c r="B1579" s="314">
        <v>532457</v>
      </c>
      <c r="C1579" s="314" t="s">
        <v>10425</v>
      </c>
      <c r="D1579" s="314" t="s">
        <v>8129</v>
      </c>
    </row>
    <row r="1580" spans="1:4">
      <c r="A1580" s="314" t="s">
        <v>10426</v>
      </c>
      <c r="B1580" s="314">
        <v>523277</v>
      </c>
      <c r="C1580" s="314" t="s">
        <v>8081</v>
      </c>
      <c r="D1580" s="314" t="s">
        <v>8084</v>
      </c>
    </row>
    <row r="1581" spans="1:4">
      <c r="A1581" s="314" t="s">
        <v>10427</v>
      </c>
      <c r="B1581" s="314">
        <v>532708</v>
      </c>
      <c r="C1581" s="314" t="s">
        <v>10428</v>
      </c>
      <c r="D1581" s="314" t="s">
        <v>8219</v>
      </c>
    </row>
    <row r="1582" spans="1:4">
      <c r="A1582" s="314" t="s">
        <v>10429</v>
      </c>
      <c r="B1582" s="314">
        <v>530141</v>
      </c>
      <c r="C1582" s="314" t="s">
        <v>8081</v>
      </c>
      <c r="D1582" s="314" t="s">
        <v>8167</v>
      </c>
    </row>
    <row r="1583" spans="1:4">
      <c r="A1583" s="314" t="s">
        <v>10430</v>
      </c>
      <c r="B1583" s="314">
        <v>533275</v>
      </c>
      <c r="C1583" s="314" t="s">
        <v>10431</v>
      </c>
      <c r="D1583" s="314" t="s">
        <v>8113</v>
      </c>
    </row>
    <row r="1584" spans="1:4">
      <c r="A1584" s="314" t="s">
        <v>10432</v>
      </c>
      <c r="B1584" s="314">
        <v>541019</v>
      </c>
      <c r="C1584" s="314" t="s">
        <v>10433</v>
      </c>
      <c r="D1584" s="314" t="s">
        <v>8478</v>
      </c>
    </row>
    <row r="1585" spans="1:4">
      <c r="A1585" s="314" t="s">
        <v>10434</v>
      </c>
      <c r="B1585" s="314">
        <v>539337</v>
      </c>
      <c r="C1585" s="314" t="s">
        <v>8081</v>
      </c>
      <c r="D1585" s="314" t="s">
        <v>8275</v>
      </c>
    </row>
    <row r="1586" spans="1:4">
      <c r="A1586" s="314" t="s">
        <v>10435</v>
      </c>
      <c r="B1586" s="314">
        <v>502873</v>
      </c>
      <c r="C1586" s="314" t="s">
        <v>8081</v>
      </c>
      <c r="D1586" s="314" t="s">
        <v>8096</v>
      </c>
    </row>
    <row r="1587" spans="1:4">
      <c r="A1587" s="314" t="s">
        <v>10436</v>
      </c>
      <c r="B1587" s="314">
        <v>532145</v>
      </c>
      <c r="C1587" s="314" t="s">
        <v>8081</v>
      </c>
      <c r="D1587" s="314" t="s">
        <v>8281</v>
      </c>
    </row>
    <row r="1588" spans="1:4">
      <c r="A1588" s="314" t="s">
        <v>10437</v>
      </c>
      <c r="B1588" s="314">
        <v>532145</v>
      </c>
      <c r="C1588" s="314" t="s">
        <v>8081</v>
      </c>
      <c r="D1588" s="314" t="s">
        <v>8281</v>
      </c>
    </row>
    <row r="1589" spans="1:4">
      <c r="A1589" s="314" t="s">
        <v>10438</v>
      </c>
      <c r="B1589" s="314">
        <v>539854</v>
      </c>
      <c r="C1589" s="314" t="s">
        <v>8081</v>
      </c>
      <c r="D1589" s="314" t="s">
        <v>8278</v>
      </c>
    </row>
    <row r="1590" spans="1:4">
      <c r="A1590" s="314" t="s">
        <v>10439</v>
      </c>
      <c r="B1590" s="314">
        <v>515147</v>
      </c>
      <c r="C1590" s="314" t="s">
        <v>8081</v>
      </c>
      <c r="D1590" s="314" t="s">
        <v>8275</v>
      </c>
    </row>
    <row r="1591" spans="1:4">
      <c r="A1591" s="314" t="s">
        <v>10440</v>
      </c>
      <c r="B1591" s="314">
        <v>509597</v>
      </c>
      <c r="C1591" s="314" t="s">
        <v>8081</v>
      </c>
      <c r="D1591" s="314" t="s">
        <v>8240</v>
      </c>
    </row>
    <row r="1592" spans="1:4">
      <c r="A1592" s="314" t="s">
        <v>10441</v>
      </c>
      <c r="B1592" s="314">
        <v>531971</v>
      </c>
      <c r="C1592" s="314" t="s">
        <v>8081</v>
      </c>
      <c r="D1592" s="314" t="s">
        <v>8096</v>
      </c>
    </row>
    <row r="1593" spans="1:4">
      <c r="A1593" s="314" t="s">
        <v>10442</v>
      </c>
      <c r="B1593" s="314">
        <v>538081</v>
      </c>
      <c r="C1593" s="314" t="s">
        <v>8081</v>
      </c>
      <c r="D1593" s="314" t="s">
        <v>8096</v>
      </c>
    </row>
    <row r="1594" spans="1:4">
      <c r="A1594" s="314" t="s">
        <v>10443</v>
      </c>
      <c r="B1594" s="314">
        <v>512604</v>
      </c>
      <c r="C1594" s="314" t="s">
        <v>8081</v>
      </c>
      <c r="D1594" s="314" t="s">
        <v>8194</v>
      </c>
    </row>
    <row r="1595" spans="1:4">
      <c r="A1595" s="314" t="s">
        <v>10444</v>
      </c>
      <c r="B1595" s="314">
        <v>542682</v>
      </c>
      <c r="C1595" s="314" t="s">
        <v>10445</v>
      </c>
      <c r="D1595" s="314" t="s">
        <v>8089</v>
      </c>
    </row>
    <row r="1596" spans="1:4">
      <c r="A1596" s="314" t="s">
        <v>10446</v>
      </c>
      <c r="B1596" s="314">
        <v>590043</v>
      </c>
      <c r="C1596" s="314" t="s">
        <v>10447</v>
      </c>
      <c r="D1596" s="314" t="s">
        <v>8435</v>
      </c>
    </row>
    <row r="1597" spans="1:4">
      <c r="A1597" s="314" t="s">
        <v>10448</v>
      </c>
      <c r="B1597" s="314">
        <v>506024</v>
      </c>
      <c r="C1597" s="314" t="s">
        <v>8081</v>
      </c>
      <c r="D1597" s="314" t="s">
        <v>8113</v>
      </c>
    </row>
    <row r="1598" spans="1:4">
      <c r="A1598" s="314" t="s">
        <v>10449</v>
      </c>
      <c r="B1598" s="314">
        <v>526931</v>
      </c>
      <c r="C1598" s="314" t="s">
        <v>8081</v>
      </c>
      <c r="D1598" s="314" t="s">
        <v>8265</v>
      </c>
    </row>
    <row r="1599" spans="1:4">
      <c r="A1599" s="314" t="s">
        <v>10450</v>
      </c>
      <c r="B1599" s="314">
        <v>530055</v>
      </c>
      <c r="C1599" s="314" t="s">
        <v>8081</v>
      </c>
      <c r="D1599" s="314" t="s">
        <v>8501</v>
      </c>
    </row>
    <row r="1600" spans="1:4">
      <c r="A1600" s="314" t="s">
        <v>10451</v>
      </c>
      <c r="B1600" s="314">
        <v>500467</v>
      </c>
      <c r="C1600" s="314" t="s">
        <v>10452</v>
      </c>
      <c r="D1600" s="314" t="s">
        <v>8560</v>
      </c>
    </row>
    <row r="1601" spans="1:4">
      <c r="A1601" s="314" t="s">
        <v>10453</v>
      </c>
      <c r="B1601" s="314">
        <v>532855</v>
      </c>
      <c r="C1601" s="314" t="s">
        <v>8081</v>
      </c>
      <c r="D1601" s="314" t="s">
        <v>8101</v>
      </c>
    </row>
    <row r="1602" spans="1:4">
      <c r="A1602" s="314" t="s">
        <v>10454</v>
      </c>
      <c r="B1602" s="314">
        <v>530927</v>
      </c>
      <c r="C1602" s="314" t="s">
        <v>8081</v>
      </c>
      <c r="D1602" s="314" t="s">
        <v>10412</v>
      </c>
    </row>
    <row r="1603" spans="1:4">
      <c r="A1603" s="314" t="s">
        <v>10455</v>
      </c>
      <c r="B1603" s="314">
        <v>524080</v>
      </c>
      <c r="C1603" s="314" t="s">
        <v>8081</v>
      </c>
      <c r="D1603" s="314" t="s">
        <v>8129</v>
      </c>
    </row>
    <row r="1604" spans="1:4">
      <c r="A1604" s="314" t="s">
        <v>10456</v>
      </c>
      <c r="B1604" s="314">
        <v>780014</v>
      </c>
      <c r="C1604" s="314" t="s">
        <v>8081</v>
      </c>
      <c r="D1604" s="314" t="s">
        <v>8172</v>
      </c>
    </row>
    <row r="1605" spans="1:4">
      <c r="A1605" s="314" t="s">
        <v>10457</v>
      </c>
      <c r="B1605" s="314">
        <v>531387</v>
      </c>
      <c r="C1605" s="314" t="s">
        <v>8081</v>
      </c>
      <c r="D1605" s="314" t="s">
        <v>8098</v>
      </c>
    </row>
    <row r="1606" spans="1:4">
      <c r="A1606" s="314" t="s">
        <v>10458</v>
      </c>
      <c r="B1606" s="314">
        <v>509073</v>
      </c>
      <c r="C1606" s="314" t="s">
        <v>10459</v>
      </c>
      <c r="D1606" s="314" t="s">
        <v>10460</v>
      </c>
    </row>
    <row r="1607" spans="1:4">
      <c r="A1607" s="314" t="s">
        <v>10461</v>
      </c>
      <c r="B1607" s="314">
        <v>533162</v>
      </c>
      <c r="C1607" s="314" t="s">
        <v>10462</v>
      </c>
      <c r="D1607" s="314" t="s">
        <v>8819</v>
      </c>
    </row>
    <row r="1608" spans="1:4">
      <c r="A1608" s="314" t="s">
        <v>10463</v>
      </c>
      <c r="B1608" s="314">
        <v>531531</v>
      </c>
      <c r="C1608" s="314" t="s">
        <v>10464</v>
      </c>
      <c r="D1608" s="314" t="s">
        <v>8141</v>
      </c>
    </row>
    <row r="1609" spans="1:4">
      <c r="A1609" s="314" t="s">
        <v>10465</v>
      </c>
      <c r="B1609" s="314">
        <v>517354</v>
      </c>
      <c r="C1609" s="314" t="s">
        <v>10466</v>
      </c>
      <c r="D1609" s="314" t="s">
        <v>8378</v>
      </c>
    </row>
    <row r="1610" spans="1:4">
      <c r="A1610" s="314" t="s">
        <v>10467</v>
      </c>
      <c r="B1610" s="314">
        <v>517354</v>
      </c>
      <c r="C1610" s="314" t="s">
        <v>10466</v>
      </c>
      <c r="D1610" s="314" t="s">
        <v>8378</v>
      </c>
    </row>
    <row r="1611" spans="1:4">
      <c r="A1611" s="314" t="s">
        <v>10468</v>
      </c>
      <c r="B1611" s="314">
        <v>539176</v>
      </c>
      <c r="C1611" s="314" t="s">
        <v>8081</v>
      </c>
      <c r="D1611" s="314" t="s">
        <v>8089</v>
      </c>
    </row>
    <row r="1612" spans="1:4">
      <c r="A1612" s="314" t="s">
        <v>10469</v>
      </c>
      <c r="B1612" s="314">
        <v>508486</v>
      </c>
      <c r="C1612" s="314" t="s">
        <v>8081</v>
      </c>
      <c r="D1612" s="314" t="s">
        <v>9126</v>
      </c>
    </row>
    <row r="1613" spans="1:4">
      <c r="A1613" s="314" t="s">
        <v>10470</v>
      </c>
      <c r="B1613" s="314">
        <v>532467</v>
      </c>
      <c r="C1613" s="314" t="s">
        <v>8081</v>
      </c>
      <c r="D1613" s="314" t="s">
        <v>8084</v>
      </c>
    </row>
    <row r="1614" spans="1:4">
      <c r="A1614" s="314" t="s">
        <v>10471</v>
      </c>
      <c r="B1614" s="314">
        <v>532334</v>
      </c>
      <c r="C1614" s="314" t="s">
        <v>8081</v>
      </c>
      <c r="D1614" s="314" t="s">
        <v>8167</v>
      </c>
    </row>
    <row r="1615" spans="1:4">
      <c r="A1615" s="314" t="s">
        <v>10472</v>
      </c>
      <c r="B1615" s="314">
        <v>508956</v>
      </c>
      <c r="C1615" s="314" t="s">
        <v>8081</v>
      </c>
      <c r="D1615" s="314" t="s">
        <v>8098</v>
      </c>
    </row>
    <row r="1616" spans="1:4">
      <c r="A1616" s="314" t="s">
        <v>10473</v>
      </c>
      <c r="B1616" s="314">
        <v>532333</v>
      </c>
      <c r="C1616" s="314" t="s">
        <v>8081</v>
      </c>
      <c r="D1616" s="314" t="s">
        <v>8065</v>
      </c>
    </row>
    <row r="1617" spans="1:4">
      <c r="A1617" s="314" t="s">
        <v>10474</v>
      </c>
      <c r="B1617" s="314">
        <v>532216</v>
      </c>
      <c r="C1617" s="314" t="s">
        <v>10475</v>
      </c>
      <c r="D1617" s="314" t="s">
        <v>8098</v>
      </c>
    </row>
    <row r="1618" spans="1:4">
      <c r="A1618" s="314" t="s">
        <v>10476</v>
      </c>
      <c r="B1618" s="314">
        <v>517271</v>
      </c>
      <c r="C1618" s="314" t="s">
        <v>10477</v>
      </c>
      <c r="D1618" s="314" t="s">
        <v>8378</v>
      </c>
    </row>
    <row r="1619" spans="1:4">
      <c r="A1619" s="314" t="s">
        <v>10478</v>
      </c>
      <c r="B1619" s="314">
        <v>539224</v>
      </c>
      <c r="C1619" s="314" t="s">
        <v>8081</v>
      </c>
      <c r="D1619" s="314" t="s">
        <v>497</v>
      </c>
    </row>
    <row r="1620" spans="1:4">
      <c r="A1620" s="314" t="s">
        <v>10479</v>
      </c>
      <c r="B1620" s="314">
        <v>500179</v>
      </c>
      <c r="C1620" s="314" t="s">
        <v>10480</v>
      </c>
      <c r="D1620" s="314" t="s">
        <v>8405</v>
      </c>
    </row>
    <row r="1621" spans="1:4">
      <c r="A1621" s="314" t="s">
        <v>10481</v>
      </c>
      <c r="B1621" s="314">
        <v>532281</v>
      </c>
      <c r="C1621" s="314" t="s">
        <v>10482</v>
      </c>
      <c r="D1621" s="314" t="s">
        <v>8068</v>
      </c>
    </row>
    <row r="1622" spans="1:4">
      <c r="A1622" s="314" t="s">
        <v>10483</v>
      </c>
      <c r="B1622" s="314">
        <v>541729</v>
      </c>
      <c r="C1622" s="314" t="s">
        <v>10484</v>
      </c>
      <c r="D1622" s="314" t="s">
        <v>10485</v>
      </c>
    </row>
    <row r="1623" spans="1:4">
      <c r="A1623" s="314" t="s">
        <v>10486</v>
      </c>
      <c r="B1623" s="314">
        <v>500180</v>
      </c>
      <c r="C1623" s="314" t="s">
        <v>10487</v>
      </c>
      <c r="D1623" s="314" t="s">
        <v>8398</v>
      </c>
    </row>
    <row r="1624" spans="1:4">
      <c r="A1624" s="314" t="s">
        <v>10488</v>
      </c>
      <c r="B1624" s="314">
        <v>533230</v>
      </c>
      <c r="C1624" s="314" t="s">
        <v>10489</v>
      </c>
      <c r="D1624" s="314" t="s">
        <v>8065</v>
      </c>
    </row>
    <row r="1625" spans="1:4">
      <c r="A1625" s="314" t="s">
        <v>10490</v>
      </c>
      <c r="B1625" s="314">
        <v>540777</v>
      </c>
      <c r="C1625" s="314" t="s">
        <v>10491</v>
      </c>
      <c r="D1625" s="314" t="s">
        <v>10492</v>
      </c>
    </row>
    <row r="1626" spans="1:4">
      <c r="A1626" s="314" t="s">
        <v>10493</v>
      </c>
      <c r="B1626" s="314">
        <v>539787</v>
      </c>
      <c r="C1626" s="314" t="s">
        <v>10494</v>
      </c>
      <c r="D1626" s="314" t="s">
        <v>8550</v>
      </c>
    </row>
    <row r="1627" spans="1:4">
      <c r="A1627" s="314" t="s">
        <v>10495</v>
      </c>
      <c r="B1627" s="314">
        <v>503689</v>
      </c>
      <c r="C1627" s="314" t="s">
        <v>8081</v>
      </c>
      <c r="D1627" s="314" t="s">
        <v>8501</v>
      </c>
    </row>
    <row r="1628" spans="1:4">
      <c r="A1628" s="314" t="s">
        <v>10496</v>
      </c>
      <c r="B1628" s="314" t="s">
        <v>8081</v>
      </c>
      <c r="C1628" s="314" t="s">
        <v>10497</v>
      </c>
      <c r="D1628" s="314" t="s">
        <v>8092</v>
      </c>
    </row>
    <row r="1629" spans="1:4">
      <c r="A1629" s="314" t="s">
        <v>10498</v>
      </c>
      <c r="B1629" s="314">
        <v>526967</v>
      </c>
      <c r="C1629" s="314" t="s">
        <v>8081</v>
      </c>
      <c r="D1629" s="314" t="s">
        <v>8113</v>
      </c>
    </row>
    <row r="1630" spans="1:4">
      <c r="A1630" s="314" t="s">
        <v>10499</v>
      </c>
      <c r="B1630" s="314">
        <v>509631</v>
      </c>
      <c r="C1630" s="314" t="s">
        <v>10500</v>
      </c>
      <c r="D1630" s="314" t="s">
        <v>8265</v>
      </c>
    </row>
    <row r="1631" spans="1:4">
      <c r="A1631" s="314" t="s">
        <v>10501</v>
      </c>
      <c r="B1631" s="314">
        <v>500292</v>
      </c>
      <c r="C1631" s="314" t="s">
        <v>10502</v>
      </c>
      <c r="D1631" s="314" t="s">
        <v>8094</v>
      </c>
    </row>
    <row r="1632" spans="1:4">
      <c r="A1632" s="314" t="s">
        <v>10503</v>
      </c>
      <c r="B1632" s="314">
        <v>500292</v>
      </c>
      <c r="C1632" s="314" t="s">
        <v>10502</v>
      </c>
      <c r="D1632" s="314" t="s">
        <v>8094</v>
      </c>
    </row>
    <row r="1633" spans="1:4">
      <c r="A1633" s="314" t="s">
        <v>10504</v>
      </c>
      <c r="B1633" s="314">
        <v>539174</v>
      </c>
      <c r="C1633" s="314" t="s">
        <v>10505</v>
      </c>
      <c r="D1633" s="314" t="s">
        <v>8098</v>
      </c>
    </row>
    <row r="1634" spans="1:4">
      <c r="A1634" s="314" t="s">
        <v>10506</v>
      </c>
      <c r="B1634" s="314">
        <v>505520</v>
      </c>
      <c r="C1634" s="314" t="s">
        <v>8081</v>
      </c>
      <c r="D1634" s="314" t="s">
        <v>8501</v>
      </c>
    </row>
    <row r="1635" spans="1:4">
      <c r="A1635" s="314" t="s">
        <v>10507</v>
      </c>
      <c r="B1635" s="314">
        <v>531178</v>
      </c>
      <c r="C1635" s="314" t="s">
        <v>8081</v>
      </c>
      <c r="D1635" s="314" t="s">
        <v>8103</v>
      </c>
    </row>
    <row r="1636" spans="1:4">
      <c r="A1636" s="314" t="s">
        <v>10508</v>
      </c>
      <c r="B1636" s="314">
        <v>524590</v>
      </c>
      <c r="C1636" s="314" t="s">
        <v>8081</v>
      </c>
      <c r="D1636" s="314" t="s">
        <v>8103</v>
      </c>
    </row>
    <row r="1637" spans="1:4">
      <c r="A1637" s="314" t="s">
        <v>10509</v>
      </c>
      <c r="B1637" s="314">
        <v>505720</v>
      </c>
      <c r="C1637" s="314" t="s">
        <v>10510</v>
      </c>
      <c r="D1637" s="314" t="s">
        <v>8089</v>
      </c>
    </row>
    <row r="1638" spans="1:4">
      <c r="A1638" s="314" t="s">
        <v>10511</v>
      </c>
      <c r="B1638" s="314">
        <v>519552</v>
      </c>
      <c r="C1638" s="314" t="s">
        <v>10512</v>
      </c>
      <c r="D1638" s="314" t="s">
        <v>8141</v>
      </c>
    </row>
    <row r="1639" spans="1:4">
      <c r="A1639" s="314" t="s">
        <v>10513</v>
      </c>
      <c r="B1639" s="314">
        <v>500182</v>
      </c>
      <c r="C1639" s="314" t="s">
        <v>10514</v>
      </c>
      <c r="D1639" s="314" t="s">
        <v>8738</v>
      </c>
    </row>
    <row r="1640" spans="1:4">
      <c r="A1640" s="314" t="s">
        <v>10515</v>
      </c>
      <c r="B1640" s="314">
        <v>524669</v>
      </c>
      <c r="C1640" s="314" t="s">
        <v>10516</v>
      </c>
      <c r="D1640" s="314" t="s">
        <v>8119</v>
      </c>
    </row>
    <row r="1641" spans="1:4">
      <c r="A1641" s="314" t="s">
        <v>10517</v>
      </c>
      <c r="B1641" s="314">
        <v>534328</v>
      </c>
      <c r="C1641" s="314" t="s">
        <v>10518</v>
      </c>
      <c r="D1641" s="314" t="s">
        <v>8103</v>
      </c>
    </row>
    <row r="1642" spans="1:4">
      <c r="A1642" s="314" t="s">
        <v>10519</v>
      </c>
      <c r="B1642" s="314">
        <v>532129</v>
      </c>
      <c r="C1642" s="314" t="s">
        <v>10520</v>
      </c>
      <c r="D1642" s="314" t="s">
        <v>8068</v>
      </c>
    </row>
    <row r="1643" spans="1:4">
      <c r="A1643" s="314" t="s">
        <v>10521</v>
      </c>
      <c r="B1643" s="314">
        <v>504176</v>
      </c>
      <c r="C1643" s="314" t="s">
        <v>8081</v>
      </c>
      <c r="D1643" s="314" t="s">
        <v>8626</v>
      </c>
    </row>
    <row r="1644" spans="1:4">
      <c r="A1644" s="314" t="s">
        <v>10522</v>
      </c>
      <c r="B1644" s="314">
        <v>504176</v>
      </c>
      <c r="C1644" s="314" t="s">
        <v>8081</v>
      </c>
      <c r="D1644" s="314" t="s">
        <v>8626</v>
      </c>
    </row>
    <row r="1645" spans="1:4">
      <c r="A1645" s="314" t="s">
        <v>10523</v>
      </c>
      <c r="B1645" s="314">
        <v>517080</v>
      </c>
      <c r="C1645" s="314" t="s">
        <v>10524</v>
      </c>
      <c r="D1645" s="314" t="s">
        <v>8478</v>
      </c>
    </row>
    <row r="1646" spans="1:4">
      <c r="A1646" s="314" t="s">
        <v>10525</v>
      </c>
      <c r="B1646" s="314">
        <v>531301</v>
      </c>
      <c r="C1646" s="314" t="s">
        <v>8081</v>
      </c>
      <c r="D1646" s="314" t="s">
        <v>8096</v>
      </c>
    </row>
    <row r="1647" spans="1:4">
      <c r="A1647" s="314" t="s">
        <v>10526</v>
      </c>
      <c r="B1647" s="314">
        <v>524735</v>
      </c>
      <c r="C1647" s="314" t="s">
        <v>10527</v>
      </c>
      <c r="D1647" s="314" t="s">
        <v>8119</v>
      </c>
    </row>
    <row r="1648" spans="1:4">
      <c r="A1648" s="314" t="s">
        <v>10528</v>
      </c>
      <c r="B1648" s="314">
        <v>542332</v>
      </c>
      <c r="C1648" s="314" t="s">
        <v>10529</v>
      </c>
      <c r="D1648" s="314" t="s">
        <v>8065</v>
      </c>
    </row>
    <row r="1649" spans="1:4">
      <c r="A1649" s="314" t="s">
        <v>10530</v>
      </c>
      <c r="B1649" s="314">
        <v>509675</v>
      </c>
      <c r="C1649" s="314" t="s">
        <v>10531</v>
      </c>
      <c r="D1649" s="314" t="s">
        <v>8094</v>
      </c>
    </row>
    <row r="1650" spans="1:4">
      <c r="A1650" s="314" t="s">
        <v>10532</v>
      </c>
      <c r="B1650" s="314">
        <v>532847</v>
      </c>
      <c r="C1650" s="314" t="s">
        <v>10533</v>
      </c>
      <c r="D1650" s="314" t="s">
        <v>9000</v>
      </c>
    </row>
    <row r="1651" spans="1:4">
      <c r="A1651" s="314" t="s">
        <v>10534</v>
      </c>
      <c r="B1651" s="314">
        <v>505712</v>
      </c>
      <c r="C1651" s="314" t="s">
        <v>8081</v>
      </c>
      <c r="D1651" s="314" t="s">
        <v>8435</v>
      </c>
    </row>
    <row r="1652" spans="1:4">
      <c r="A1652" s="314" t="s">
        <v>10535</v>
      </c>
      <c r="B1652" s="314">
        <v>514010</v>
      </c>
      <c r="C1652" s="314" t="s">
        <v>8081</v>
      </c>
      <c r="D1652" s="314" t="s">
        <v>8096</v>
      </c>
    </row>
    <row r="1653" spans="1:4">
      <c r="A1653" s="314" t="s">
        <v>10536</v>
      </c>
      <c r="B1653" s="314">
        <v>500183</v>
      </c>
      <c r="C1653" s="314" t="s">
        <v>10537</v>
      </c>
      <c r="D1653" s="314" t="s">
        <v>8350</v>
      </c>
    </row>
    <row r="1654" spans="1:4">
      <c r="A1654" s="314" t="s">
        <v>10538</v>
      </c>
      <c r="B1654" s="314">
        <v>500184</v>
      </c>
      <c r="C1654" s="314" t="s">
        <v>10539</v>
      </c>
      <c r="D1654" s="314" t="s">
        <v>8240</v>
      </c>
    </row>
    <row r="1655" spans="1:4">
      <c r="A1655" s="314" t="s">
        <v>10540</v>
      </c>
      <c r="B1655" s="314">
        <v>526899</v>
      </c>
      <c r="C1655" s="314" t="s">
        <v>8081</v>
      </c>
      <c r="D1655" s="314" t="s">
        <v>8278</v>
      </c>
    </row>
    <row r="1656" spans="1:4">
      <c r="A1656" s="314" t="s">
        <v>10541</v>
      </c>
      <c r="B1656" s="314">
        <v>513723</v>
      </c>
      <c r="C1656" s="314" t="s">
        <v>8081</v>
      </c>
      <c r="D1656" s="314" t="s">
        <v>8608</v>
      </c>
    </row>
    <row r="1657" spans="1:4">
      <c r="A1657" s="314" t="s">
        <v>10542</v>
      </c>
      <c r="B1657" s="314">
        <v>511169</v>
      </c>
      <c r="C1657" s="314" t="s">
        <v>8081</v>
      </c>
      <c r="D1657" s="314" t="s">
        <v>8098</v>
      </c>
    </row>
    <row r="1658" spans="1:4">
      <c r="A1658" s="314" t="s">
        <v>10543</v>
      </c>
      <c r="B1658" s="314">
        <v>514043</v>
      </c>
      <c r="C1658" s="314" t="s">
        <v>10544</v>
      </c>
      <c r="D1658" s="314" t="s">
        <v>8096</v>
      </c>
    </row>
    <row r="1659" spans="1:4">
      <c r="A1659" s="314" t="s">
        <v>10545</v>
      </c>
      <c r="B1659" s="314">
        <v>531979</v>
      </c>
      <c r="C1659" s="314" t="s">
        <v>8081</v>
      </c>
      <c r="D1659" s="314" t="s">
        <v>8385</v>
      </c>
    </row>
    <row r="1660" spans="1:4">
      <c r="A1660" s="314" t="s">
        <v>10546</v>
      </c>
      <c r="B1660" s="314">
        <v>538652</v>
      </c>
      <c r="C1660" s="314" t="s">
        <v>8081</v>
      </c>
      <c r="D1660" s="314" t="s">
        <v>8103</v>
      </c>
    </row>
    <row r="1661" spans="1:4">
      <c r="A1661" s="314" t="s">
        <v>10547</v>
      </c>
      <c r="B1661" s="314">
        <v>504036</v>
      </c>
      <c r="C1661" s="314" t="s">
        <v>10548</v>
      </c>
      <c r="D1661" s="314" t="s">
        <v>8622</v>
      </c>
    </row>
    <row r="1662" spans="1:4">
      <c r="A1662" s="314" t="s">
        <v>10549</v>
      </c>
      <c r="B1662" s="314">
        <v>539114</v>
      </c>
      <c r="C1662" s="314" t="s">
        <v>8081</v>
      </c>
      <c r="D1662" s="314" t="s">
        <v>8098</v>
      </c>
    </row>
    <row r="1663" spans="1:4">
      <c r="A1663" s="314" t="s">
        <v>10550</v>
      </c>
      <c r="B1663" s="314">
        <v>503881</v>
      </c>
      <c r="C1663" s="314" t="s">
        <v>10551</v>
      </c>
      <c r="D1663" s="314" t="s">
        <v>8096</v>
      </c>
    </row>
    <row r="1664" spans="1:4">
      <c r="A1664" s="314" t="s">
        <v>10552</v>
      </c>
      <c r="B1664" s="314">
        <v>500440</v>
      </c>
      <c r="C1664" s="314" t="s">
        <v>10553</v>
      </c>
      <c r="D1664" s="314" t="s">
        <v>8385</v>
      </c>
    </row>
    <row r="1665" spans="1:4">
      <c r="A1665" s="314" t="s">
        <v>10554</v>
      </c>
      <c r="B1665" s="314" t="s">
        <v>8081</v>
      </c>
      <c r="C1665" s="314" t="s">
        <v>10555</v>
      </c>
      <c r="D1665" s="314" t="s">
        <v>8092</v>
      </c>
    </row>
    <row r="1666" spans="1:4">
      <c r="A1666" s="314" t="s">
        <v>10556</v>
      </c>
      <c r="B1666" s="314">
        <v>509895</v>
      </c>
      <c r="C1666" s="314" t="s">
        <v>8081</v>
      </c>
      <c r="D1666" s="314" t="s">
        <v>8096</v>
      </c>
    </row>
    <row r="1667" spans="1:4">
      <c r="A1667" s="314" t="s">
        <v>10557</v>
      </c>
      <c r="B1667" s="314">
        <v>532859</v>
      </c>
      <c r="C1667" s="314" t="s">
        <v>10558</v>
      </c>
      <c r="D1667" s="314" t="s">
        <v>8410</v>
      </c>
    </row>
    <row r="1668" spans="1:4">
      <c r="A1668" s="314" t="s">
        <v>10559</v>
      </c>
      <c r="B1668" s="314">
        <v>500189</v>
      </c>
      <c r="C1668" s="314" t="s">
        <v>10560</v>
      </c>
      <c r="D1668" s="314" t="s">
        <v>8819</v>
      </c>
    </row>
    <row r="1669" spans="1:4">
      <c r="A1669" s="314" t="s">
        <v>10561</v>
      </c>
      <c r="B1669" s="314">
        <v>514428</v>
      </c>
      <c r="C1669" s="314" t="s">
        <v>8081</v>
      </c>
      <c r="D1669" s="314" t="s">
        <v>8200</v>
      </c>
    </row>
    <row r="1670" spans="1:4">
      <c r="A1670" s="314" t="s">
        <v>10562</v>
      </c>
      <c r="B1670" s="314">
        <v>541154</v>
      </c>
      <c r="C1670" s="314" t="s">
        <v>10563</v>
      </c>
      <c r="D1670" s="314" t="s">
        <v>10564</v>
      </c>
    </row>
    <row r="1671" spans="1:4">
      <c r="A1671" s="314" t="s">
        <v>10565</v>
      </c>
      <c r="B1671" s="314">
        <v>531918</v>
      </c>
      <c r="C1671" s="314" t="s">
        <v>8081</v>
      </c>
      <c r="D1671" s="314" t="s">
        <v>8103</v>
      </c>
    </row>
    <row r="1672" spans="1:4">
      <c r="A1672" s="314" t="s">
        <v>10566</v>
      </c>
      <c r="B1672" s="314">
        <v>532041</v>
      </c>
      <c r="C1672" s="314" t="s">
        <v>10567</v>
      </c>
      <c r="D1672" s="314" t="s">
        <v>8174</v>
      </c>
    </row>
    <row r="1673" spans="1:4">
      <c r="A1673" s="314" t="s">
        <v>10568</v>
      </c>
      <c r="B1673" s="314">
        <v>509635</v>
      </c>
      <c r="C1673" s="314" t="s">
        <v>10569</v>
      </c>
      <c r="D1673" s="314" t="s">
        <v>8435</v>
      </c>
    </row>
    <row r="1674" spans="1:4">
      <c r="A1674" s="314" t="s">
        <v>10570</v>
      </c>
      <c r="B1674" s="314">
        <v>500185</v>
      </c>
      <c r="C1674" s="314" t="s">
        <v>10571</v>
      </c>
      <c r="D1674" s="314" t="s">
        <v>8478</v>
      </c>
    </row>
    <row r="1675" spans="1:4">
      <c r="A1675" s="314" t="s">
        <v>10572</v>
      </c>
      <c r="B1675" s="314">
        <v>513599</v>
      </c>
      <c r="C1675" s="314" t="s">
        <v>10573</v>
      </c>
      <c r="D1675" s="314" t="s">
        <v>8155</v>
      </c>
    </row>
    <row r="1676" spans="1:4">
      <c r="A1676" s="314" t="s">
        <v>10574</v>
      </c>
      <c r="B1676" s="314">
        <v>505725</v>
      </c>
      <c r="C1676" s="314" t="s">
        <v>10575</v>
      </c>
      <c r="D1676" s="314" t="s">
        <v>8265</v>
      </c>
    </row>
    <row r="1677" spans="1:4">
      <c r="A1677" s="314" t="s">
        <v>10576</v>
      </c>
      <c r="B1677" s="314">
        <v>524013</v>
      </c>
      <c r="C1677" s="314" t="s">
        <v>8081</v>
      </c>
      <c r="D1677" s="314" t="s">
        <v>8457</v>
      </c>
    </row>
    <row r="1678" spans="1:4">
      <c r="A1678" s="314" t="s">
        <v>10577</v>
      </c>
      <c r="B1678" s="314">
        <v>519126</v>
      </c>
      <c r="C1678" s="314" t="s">
        <v>8081</v>
      </c>
      <c r="D1678" s="314" t="s">
        <v>8141</v>
      </c>
    </row>
    <row r="1679" spans="1:4">
      <c r="A1679" s="314" t="s">
        <v>10578</v>
      </c>
      <c r="B1679" s="314">
        <v>505893</v>
      </c>
      <c r="C1679" s="314" t="s">
        <v>8081</v>
      </c>
      <c r="D1679" s="314" t="s">
        <v>8435</v>
      </c>
    </row>
    <row r="1680" spans="1:4">
      <c r="A1680" s="314" t="s">
        <v>10579</v>
      </c>
      <c r="B1680" s="314">
        <v>509650</v>
      </c>
      <c r="C1680" s="314" t="s">
        <v>8081</v>
      </c>
      <c r="D1680" s="314" t="s">
        <v>8139</v>
      </c>
    </row>
    <row r="1681" spans="1:4">
      <c r="A1681" s="314" t="s">
        <v>10580</v>
      </c>
      <c r="B1681" s="314">
        <v>533217</v>
      </c>
      <c r="C1681" s="314" t="s">
        <v>10581</v>
      </c>
      <c r="D1681" s="314" t="s">
        <v>8604</v>
      </c>
    </row>
    <row r="1682" spans="1:4">
      <c r="A1682" s="314" t="s">
        <v>10582</v>
      </c>
      <c r="B1682" s="314">
        <v>500500</v>
      </c>
      <c r="C1682" s="314" t="s">
        <v>10583</v>
      </c>
      <c r="D1682" s="314" t="s">
        <v>10009</v>
      </c>
    </row>
    <row r="1683" spans="1:4">
      <c r="A1683" s="314" t="s">
        <v>10584</v>
      </c>
      <c r="B1683" s="314">
        <v>500186</v>
      </c>
      <c r="C1683" s="314" t="s">
        <v>10585</v>
      </c>
      <c r="D1683" s="314" t="s">
        <v>8144</v>
      </c>
    </row>
    <row r="1684" spans="1:4">
      <c r="A1684" s="314" t="s">
        <v>10586</v>
      </c>
      <c r="B1684" s="314">
        <v>500449</v>
      </c>
      <c r="C1684" s="314" t="s">
        <v>8081</v>
      </c>
      <c r="D1684" s="314" t="s">
        <v>8129</v>
      </c>
    </row>
    <row r="1685" spans="1:4">
      <c r="A1685" s="314" t="s">
        <v>10587</v>
      </c>
      <c r="B1685" s="314">
        <v>500104</v>
      </c>
      <c r="C1685" s="314" t="s">
        <v>10588</v>
      </c>
      <c r="D1685" s="314" t="s">
        <v>9009</v>
      </c>
    </row>
    <row r="1686" spans="1:4">
      <c r="A1686" s="314" t="s">
        <v>10589</v>
      </c>
      <c r="B1686" s="314">
        <v>530315</v>
      </c>
      <c r="C1686" s="314" t="s">
        <v>8081</v>
      </c>
      <c r="D1686" s="314" t="s">
        <v>8275</v>
      </c>
    </row>
    <row r="1687" spans="1:4">
      <c r="A1687" s="314" t="s">
        <v>10590</v>
      </c>
      <c r="B1687" s="314">
        <v>500696</v>
      </c>
      <c r="C1687" s="314" t="s">
        <v>10591</v>
      </c>
      <c r="D1687" s="314" t="s">
        <v>8262</v>
      </c>
    </row>
    <row r="1688" spans="1:4">
      <c r="A1688" s="314" t="s">
        <v>10592</v>
      </c>
      <c r="B1688" s="314">
        <v>504713</v>
      </c>
      <c r="C1688" s="314" t="s">
        <v>8081</v>
      </c>
      <c r="D1688" s="314" t="s">
        <v>9000</v>
      </c>
    </row>
    <row r="1689" spans="1:4">
      <c r="A1689" s="314" t="s">
        <v>10593</v>
      </c>
      <c r="B1689" s="314">
        <v>500188</v>
      </c>
      <c r="C1689" s="314" t="s">
        <v>10594</v>
      </c>
      <c r="D1689" s="314" t="s">
        <v>10595</v>
      </c>
    </row>
    <row r="1690" spans="1:4">
      <c r="A1690" s="314" t="s">
        <v>10596</v>
      </c>
      <c r="B1690" s="314">
        <v>515145</v>
      </c>
      <c r="C1690" s="314" t="s">
        <v>10597</v>
      </c>
      <c r="D1690" s="314" t="s">
        <v>8275</v>
      </c>
    </row>
    <row r="1691" spans="1:4">
      <c r="A1691" s="314" t="s">
        <v>10598</v>
      </c>
      <c r="B1691" s="314">
        <v>513039</v>
      </c>
      <c r="C1691" s="314" t="s">
        <v>8081</v>
      </c>
      <c r="D1691" s="314" t="s">
        <v>8089</v>
      </c>
    </row>
    <row r="1692" spans="1:4">
      <c r="A1692" s="314" t="s">
        <v>10599</v>
      </c>
      <c r="B1692" s="314">
        <v>539984</v>
      </c>
      <c r="C1692" s="314" t="s">
        <v>8081</v>
      </c>
      <c r="D1692" s="314" t="s">
        <v>8622</v>
      </c>
    </row>
    <row r="1693" spans="1:4">
      <c r="A1693" s="314" t="s">
        <v>10600</v>
      </c>
      <c r="B1693" s="314">
        <v>530853</v>
      </c>
      <c r="C1693" s="314" t="s">
        <v>8081</v>
      </c>
      <c r="D1693" s="314" t="s">
        <v>475</v>
      </c>
    </row>
    <row r="1694" spans="1:4">
      <c r="A1694" s="314" t="s">
        <v>10601</v>
      </c>
      <c r="B1694" s="314">
        <v>531743</v>
      </c>
      <c r="C1694" s="314" t="s">
        <v>8081</v>
      </c>
      <c r="D1694" s="314" t="s">
        <v>8103</v>
      </c>
    </row>
    <row r="1695" spans="1:4">
      <c r="A1695" s="314" t="s">
        <v>10602</v>
      </c>
      <c r="B1695" s="314">
        <v>590018</v>
      </c>
      <c r="C1695" s="314" t="s">
        <v>10603</v>
      </c>
      <c r="D1695" s="314" t="s">
        <v>8113</v>
      </c>
    </row>
    <row r="1696" spans="1:4">
      <c r="A1696" s="314" t="s">
        <v>10604</v>
      </c>
      <c r="B1696" s="314">
        <v>521068</v>
      </c>
      <c r="C1696" s="314" t="s">
        <v>8081</v>
      </c>
      <c r="D1696" s="314" t="s">
        <v>8096</v>
      </c>
    </row>
    <row r="1697" spans="1:4">
      <c r="A1697" s="314" t="s">
        <v>10605</v>
      </c>
      <c r="B1697" s="314">
        <v>532359</v>
      </c>
      <c r="C1697" s="314" t="s">
        <v>8081</v>
      </c>
      <c r="D1697" s="314" t="s">
        <v>8174</v>
      </c>
    </row>
    <row r="1698" spans="1:4">
      <c r="A1698" s="314" t="s">
        <v>10606</v>
      </c>
      <c r="B1698" s="314">
        <v>526217</v>
      </c>
      <c r="C1698" s="314" t="s">
        <v>10607</v>
      </c>
      <c r="D1698" s="314" t="s">
        <v>8275</v>
      </c>
    </row>
    <row r="1699" spans="1:4">
      <c r="A1699" s="314" t="s">
        <v>10608</v>
      </c>
      <c r="B1699" s="314" t="s">
        <v>8081</v>
      </c>
      <c r="C1699" s="314" t="s">
        <v>10609</v>
      </c>
      <c r="D1699" s="314" t="s">
        <v>8172</v>
      </c>
    </row>
    <row r="1700" spans="1:4">
      <c r="A1700" s="314" t="s">
        <v>10610</v>
      </c>
      <c r="B1700" s="314">
        <v>541627</v>
      </c>
      <c r="C1700" s="314" t="s">
        <v>10611</v>
      </c>
      <c r="D1700" s="314" t="s">
        <v>9449</v>
      </c>
    </row>
    <row r="1701" spans="1:4">
      <c r="A1701" s="314" t="s">
        <v>10612</v>
      </c>
      <c r="B1701" s="314">
        <v>531661</v>
      </c>
      <c r="C1701" s="314" t="s">
        <v>8081</v>
      </c>
      <c r="D1701" s="314" t="s">
        <v>8089</v>
      </c>
    </row>
    <row r="1702" spans="1:4">
      <c r="A1702" s="314" t="s">
        <v>10613</v>
      </c>
      <c r="B1702" s="314">
        <v>500191</v>
      </c>
      <c r="C1702" s="314" t="s">
        <v>10614</v>
      </c>
      <c r="D1702" s="314" t="s">
        <v>8159</v>
      </c>
    </row>
    <row r="1703" spans="1:4">
      <c r="A1703" s="314" t="s">
        <v>10615</v>
      </c>
      <c r="B1703" s="314">
        <v>522064</v>
      </c>
      <c r="C1703" s="314" t="s">
        <v>10616</v>
      </c>
      <c r="D1703" s="314" t="s">
        <v>8089</v>
      </c>
    </row>
    <row r="1704" spans="1:4">
      <c r="A1704" s="314" t="s">
        <v>10617</v>
      </c>
      <c r="B1704" s="314">
        <v>517174</v>
      </c>
      <c r="C1704" s="314" t="s">
        <v>10618</v>
      </c>
      <c r="D1704" s="314" t="s">
        <v>8378</v>
      </c>
    </row>
    <row r="1705" spans="1:4">
      <c r="A1705" s="314" t="s">
        <v>10619</v>
      </c>
      <c r="B1705" s="314">
        <v>517174</v>
      </c>
      <c r="C1705" s="314" t="s">
        <v>10618</v>
      </c>
      <c r="D1705" s="314" t="s">
        <v>8378</v>
      </c>
    </row>
    <row r="1706" spans="1:4">
      <c r="A1706" s="314" t="s">
        <v>10620</v>
      </c>
      <c r="B1706" s="314">
        <v>500193</v>
      </c>
      <c r="C1706" s="314" t="s">
        <v>10621</v>
      </c>
      <c r="D1706" s="314" t="s">
        <v>8281</v>
      </c>
    </row>
    <row r="1707" spans="1:4">
      <c r="A1707" s="314" t="s">
        <v>10622</v>
      </c>
      <c r="B1707" s="314">
        <v>526683</v>
      </c>
      <c r="C1707" s="314" t="s">
        <v>10623</v>
      </c>
      <c r="D1707" s="314" t="s">
        <v>8281</v>
      </c>
    </row>
    <row r="1708" spans="1:4">
      <c r="A1708" s="314" t="s">
        <v>10624</v>
      </c>
      <c r="B1708" s="314">
        <v>540530</v>
      </c>
      <c r="C1708" s="314" t="s">
        <v>10625</v>
      </c>
      <c r="D1708" s="314" t="s">
        <v>8139</v>
      </c>
    </row>
    <row r="1709" spans="1:4">
      <c r="A1709" s="314" t="s">
        <v>10626</v>
      </c>
      <c r="B1709" s="314">
        <v>532873</v>
      </c>
      <c r="C1709" s="314" t="s">
        <v>10627</v>
      </c>
      <c r="D1709" s="314" t="s">
        <v>8167</v>
      </c>
    </row>
    <row r="1710" spans="1:4">
      <c r="A1710" s="314" t="s">
        <v>10628</v>
      </c>
      <c r="B1710" s="314">
        <v>500010</v>
      </c>
      <c r="C1710" s="314" t="s">
        <v>10629</v>
      </c>
      <c r="D1710" s="314" t="s">
        <v>8139</v>
      </c>
    </row>
    <row r="1711" spans="1:4">
      <c r="A1711" s="314" t="s">
        <v>10630</v>
      </c>
      <c r="B1711" s="314">
        <v>532761</v>
      </c>
      <c r="C1711" s="314" t="s">
        <v>10631</v>
      </c>
      <c r="D1711" s="314" t="s">
        <v>8410</v>
      </c>
    </row>
    <row r="1712" spans="1:4">
      <c r="A1712" s="314" t="s">
        <v>10632</v>
      </c>
      <c r="B1712" s="314">
        <v>526761</v>
      </c>
      <c r="C1712" s="314" t="s">
        <v>8081</v>
      </c>
      <c r="D1712" s="314" t="s">
        <v>8281</v>
      </c>
    </row>
    <row r="1713" spans="1:4">
      <c r="A1713" s="314" t="s">
        <v>10633</v>
      </c>
      <c r="B1713" s="314">
        <v>535217</v>
      </c>
      <c r="C1713" s="314" t="s">
        <v>8081</v>
      </c>
      <c r="D1713" s="314" t="s">
        <v>8278</v>
      </c>
    </row>
    <row r="1714" spans="1:4">
      <c r="A1714" s="314" t="s">
        <v>10634</v>
      </c>
      <c r="B1714" s="314">
        <v>540136</v>
      </c>
      <c r="C1714" s="314" t="s">
        <v>10635</v>
      </c>
      <c r="D1714" s="314" t="s">
        <v>8124</v>
      </c>
    </row>
    <row r="1715" spans="1:4">
      <c r="A1715" s="314" t="s">
        <v>10636</v>
      </c>
      <c r="B1715" s="314">
        <v>531724</v>
      </c>
      <c r="C1715" s="314" t="s">
        <v>8081</v>
      </c>
      <c r="D1715" s="314" t="s">
        <v>8501</v>
      </c>
    </row>
    <row r="1716" spans="1:4">
      <c r="A1716" s="314" t="s">
        <v>10637</v>
      </c>
      <c r="B1716" s="314">
        <v>500187</v>
      </c>
      <c r="C1716" s="314" t="s">
        <v>10638</v>
      </c>
      <c r="D1716" s="314" t="s">
        <v>8275</v>
      </c>
    </row>
    <row r="1717" spans="1:4">
      <c r="A1717" s="314" t="s">
        <v>10639</v>
      </c>
      <c r="B1717" s="314">
        <v>532662</v>
      </c>
      <c r="C1717" s="314" t="s">
        <v>10640</v>
      </c>
      <c r="D1717" s="314" t="s">
        <v>8604</v>
      </c>
    </row>
    <row r="1718" spans="1:4">
      <c r="A1718" s="314" t="s">
        <v>10641</v>
      </c>
      <c r="B1718" s="314">
        <v>532799</v>
      </c>
      <c r="C1718" s="314" t="s">
        <v>10642</v>
      </c>
      <c r="D1718" s="314" t="s">
        <v>8167</v>
      </c>
    </row>
    <row r="1719" spans="1:4">
      <c r="A1719" s="314" t="s">
        <v>10643</v>
      </c>
      <c r="B1719" s="314">
        <v>509820</v>
      </c>
      <c r="C1719" s="314" t="s">
        <v>10644</v>
      </c>
      <c r="D1719" s="314" t="s">
        <v>8275</v>
      </c>
    </row>
    <row r="1720" spans="1:4">
      <c r="A1720" s="314" t="s">
        <v>10645</v>
      </c>
      <c r="B1720" s="314">
        <v>542592</v>
      </c>
      <c r="C1720" s="314" t="s">
        <v>10646</v>
      </c>
      <c r="D1720" s="314" t="s">
        <v>494</v>
      </c>
    </row>
    <row r="1721" spans="1:4">
      <c r="A1721" s="314" t="s">
        <v>10647</v>
      </c>
      <c r="B1721" s="314" t="s">
        <v>8081</v>
      </c>
      <c r="C1721" s="314" t="s">
        <v>10648</v>
      </c>
      <c r="D1721" s="314" t="s">
        <v>8092</v>
      </c>
    </row>
    <row r="1722" spans="1:4">
      <c r="A1722" s="314" t="s">
        <v>10649</v>
      </c>
      <c r="B1722" s="314">
        <v>539724</v>
      </c>
      <c r="C1722" s="314" t="s">
        <v>8081</v>
      </c>
      <c r="D1722" s="314" t="s">
        <v>8068</v>
      </c>
    </row>
    <row r="1723" spans="1:4">
      <c r="A1723" s="314" t="s">
        <v>10650</v>
      </c>
      <c r="B1723" s="314">
        <v>519463</v>
      </c>
      <c r="C1723" s="314" t="s">
        <v>8081</v>
      </c>
      <c r="D1723" s="314" t="s">
        <v>8278</v>
      </c>
    </row>
    <row r="1724" spans="1:4">
      <c r="A1724" s="314" t="s">
        <v>10651</v>
      </c>
      <c r="B1724" s="314" t="s">
        <v>8081</v>
      </c>
      <c r="C1724" s="314" t="s">
        <v>10652</v>
      </c>
      <c r="D1724" s="314" t="s">
        <v>8092</v>
      </c>
    </row>
    <row r="1725" spans="1:4">
      <c r="A1725" s="314" t="s">
        <v>10653</v>
      </c>
      <c r="B1725" s="314">
        <v>532174</v>
      </c>
      <c r="C1725" s="314" t="s">
        <v>10654</v>
      </c>
      <c r="D1725" s="314" t="s">
        <v>8398</v>
      </c>
    </row>
    <row r="1726" spans="1:4">
      <c r="A1726" s="314" t="s">
        <v>10655</v>
      </c>
      <c r="B1726" s="314">
        <v>540716</v>
      </c>
      <c r="C1726" s="314" t="s">
        <v>10656</v>
      </c>
      <c r="D1726" s="314" t="s">
        <v>10162</v>
      </c>
    </row>
    <row r="1727" spans="1:4">
      <c r="A1727" s="314" t="s">
        <v>10657</v>
      </c>
      <c r="B1727" s="314">
        <v>533244</v>
      </c>
      <c r="C1727" s="314" t="s">
        <v>10658</v>
      </c>
      <c r="D1727" s="314" t="s">
        <v>8065</v>
      </c>
    </row>
    <row r="1728" spans="1:4">
      <c r="A1728" s="314" t="s">
        <v>10659</v>
      </c>
      <c r="B1728" s="314">
        <v>540133</v>
      </c>
      <c r="C1728" s="314" t="s">
        <v>10660</v>
      </c>
      <c r="D1728" s="314" t="s">
        <v>10492</v>
      </c>
    </row>
    <row r="1729" spans="1:4">
      <c r="A1729" s="314" t="s">
        <v>10661</v>
      </c>
      <c r="B1729" s="314">
        <v>555555</v>
      </c>
      <c r="C1729" s="314" t="s">
        <v>10662</v>
      </c>
      <c r="D1729" s="314" t="s">
        <v>8065</v>
      </c>
    </row>
    <row r="1730" spans="1:4">
      <c r="A1730" s="314" t="s">
        <v>10663</v>
      </c>
      <c r="B1730" s="314">
        <v>541179</v>
      </c>
      <c r="C1730" s="314" t="s">
        <v>10664</v>
      </c>
      <c r="D1730" s="314" t="s">
        <v>8065</v>
      </c>
    </row>
    <row r="1731" spans="1:4">
      <c r="A1731" s="314" t="s">
        <v>10665</v>
      </c>
      <c r="B1731" s="314">
        <v>532835</v>
      </c>
      <c r="C1731" s="314" t="s">
        <v>10666</v>
      </c>
      <c r="D1731" s="314" t="s">
        <v>8065</v>
      </c>
    </row>
    <row r="1732" spans="1:4">
      <c r="A1732" s="314" t="s">
        <v>10667</v>
      </c>
      <c r="B1732" s="314">
        <v>531524</v>
      </c>
      <c r="C1732" s="314" t="s">
        <v>10668</v>
      </c>
      <c r="D1732" s="314" t="s">
        <v>8378</v>
      </c>
    </row>
    <row r="1733" spans="1:4">
      <c r="A1733" s="314" t="s">
        <v>10669</v>
      </c>
      <c r="B1733" s="314">
        <v>531524</v>
      </c>
      <c r="C1733" s="314" t="s">
        <v>10668</v>
      </c>
      <c r="D1733" s="314" t="s">
        <v>8378</v>
      </c>
    </row>
    <row r="1734" spans="1:4">
      <c r="A1734" s="314" t="s">
        <v>10670</v>
      </c>
      <c r="B1734" s="314">
        <v>500116</v>
      </c>
      <c r="C1734" s="314" t="s">
        <v>10671</v>
      </c>
      <c r="D1734" s="314" t="s">
        <v>8398</v>
      </c>
    </row>
    <row r="1735" spans="1:4">
      <c r="A1735" s="314" t="s">
        <v>10672</v>
      </c>
      <c r="B1735" s="314">
        <v>539437</v>
      </c>
      <c r="C1735" s="314" t="s">
        <v>10673</v>
      </c>
      <c r="D1735" s="314" t="s">
        <v>8398</v>
      </c>
    </row>
    <row r="1736" spans="1:4">
      <c r="A1736" s="314" t="s">
        <v>10674</v>
      </c>
      <c r="B1736" s="314" t="s">
        <v>8081</v>
      </c>
      <c r="C1736" s="314" t="s">
        <v>10675</v>
      </c>
      <c r="D1736" s="314" t="s">
        <v>8398</v>
      </c>
    </row>
    <row r="1737" spans="1:4">
      <c r="A1737" s="314" t="s">
        <v>10676</v>
      </c>
      <c r="B1737" s="314">
        <v>532659</v>
      </c>
      <c r="C1737" s="314" t="s">
        <v>10677</v>
      </c>
      <c r="D1737" s="314" t="s">
        <v>8098</v>
      </c>
    </row>
    <row r="1738" spans="1:4">
      <c r="A1738" s="314" t="s">
        <v>10678</v>
      </c>
      <c r="B1738" s="314">
        <v>507438</v>
      </c>
      <c r="C1738" s="314" t="s">
        <v>10679</v>
      </c>
      <c r="D1738" s="314" t="s">
        <v>8712</v>
      </c>
    </row>
    <row r="1739" spans="1:4">
      <c r="A1739" s="314" t="s">
        <v>10680</v>
      </c>
      <c r="B1739" s="314">
        <v>505726</v>
      </c>
      <c r="C1739" s="314" t="s">
        <v>10681</v>
      </c>
      <c r="D1739" s="314" t="s">
        <v>8845</v>
      </c>
    </row>
    <row r="1740" spans="1:4">
      <c r="A1740" s="314" t="s">
        <v>10682</v>
      </c>
      <c r="B1740" s="314">
        <v>500106</v>
      </c>
      <c r="C1740" s="314" t="s">
        <v>10683</v>
      </c>
      <c r="D1740" s="314" t="s">
        <v>10412</v>
      </c>
    </row>
    <row r="1741" spans="1:4">
      <c r="A1741" s="314" t="s">
        <v>10684</v>
      </c>
      <c r="B1741" s="314">
        <v>540774</v>
      </c>
      <c r="C1741" s="314" t="s">
        <v>10685</v>
      </c>
      <c r="D1741" s="314" t="s">
        <v>8265</v>
      </c>
    </row>
    <row r="1742" spans="1:4">
      <c r="A1742" s="314" t="s">
        <v>10686</v>
      </c>
      <c r="B1742" s="314">
        <v>540377</v>
      </c>
      <c r="C1742" s="314" t="s">
        <v>8081</v>
      </c>
      <c r="D1742" s="314" t="s">
        <v>8103</v>
      </c>
    </row>
    <row r="1743" spans="1:4">
      <c r="A1743" s="314" t="s">
        <v>10687</v>
      </c>
      <c r="B1743" s="314">
        <v>522289</v>
      </c>
      <c r="C1743" s="314" t="s">
        <v>8081</v>
      </c>
      <c r="D1743" s="314" t="s">
        <v>8103</v>
      </c>
    </row>
    <row r="1744" spans="1:4">
      <c r="A1744" s="314" t="s">
        <v>10688</v>
      </c>
      <c r="B1744" s="314">
        <v>500199</v>
      </c>
      <c r="C1744" s="314" t="s">
        <v>10689</v>
      </c>
      <c r="D1744" s="314" t="s">
        <v>8129</v>
      </c>
    </row>
    <row r="1745" spans="1:4">
      <c r="A1745" s="314" t="s">
        <v>10690</v>
      </c>
      <c r="B1745" s="314">
        <v>517380</v>
      </c>
      <c r="C1745" s="314" t="s">
        <v>10691</v>
      </c>
      <c r="D1745" s="314" t="s">
        <v>8435</v>
      </c>
    </row>
    <row r="1746" spans="1:4">
      <c r="A1746" s="314" t="s">
        <v>10692</v>
      </c>
      <c r="B1746" s="314">
        <v>517380</v>
      </c>
      <c r="C1746" s="314" t="s">
        <v>10691</v>
      </c>
      <c r="D1746" s="314" t="s">
        <v>8435</v>
      </c>
    </row>
    <row r="1747" spans="1:4">
      <c r="A1747" s="314" t="s">
        <v>10693</v>
      </c>
      <c r="B1747" s="314">
        <v>539449</v>
      </c>
      <c r="C1747" s="314" t="s">
        <v>8081</v>
      </c>
      <c r="D1747" s="314" t="s">
        <v>8103</v>
      </c>
    </row>
    <row r="1748" spans="1:4">
      <c r="A1748" s="314" t="s">
        <v>10694</v>
      </c>
      <c r="B1748" s="314">
        <v>532636</v>
      </c>
      <c r="C1748" s="314" t="s">
        <v>10695</v>
      </c>
      <c r="D1748" s="314" t="s">
        <v>8065</v>
      </c>
    </row>
    <row r="1749" spans="1:4">
      <c r="A1749" s="314" t="s">
        <v>10696</v>
      </c>
      <c r="B1749" s="314">
        <v>531968</v>
      </c>
      <c r="C1749" s="314" t="s">
        <v>10697</v>
      </c>
      <c r="D1749" s="314" t="s">
        <v>8167</v>
      </c>
    </row>
    <row r="1750" spans="1:4">
      <c r="A1750" s="314" t="s">
        <v>10698</v>
      </c>
      <c r="B1750" s="314">
        <v>514238</v>
      </c>
      <c r="C1750" s="314" t="s">
        <v>8081</v>
      </c>
      <c r="D1750" s="314" t="s">
        <v>8065</v>
      </c>
    </row>
    <row r="1751" spans="1:4">
      <c r="A1751" s="314" t="s">
        <v>10699</v>
      </c>
      <c r="B1751" s="314">
        <v>532414</v>
      </c>
      <c r="C1751" s="314" t="s">
        <v>8081</v>
      </c>
      <c r="D1751" s="314" t="s">
        <v>8174</v>
      </c>
    </row>
    <row r="1752" spans="1:4">
      <c r="A1752" s="314" t="s">
        <v>10700</v>
      </c>
      <c r="B1752" s="314">
        <v>532907</v>
      </c>
      <c r="C1752" s="314" t="s">
        <v>10701</v>
      </c>
      <c r="D1752" s="314" t="s">
        <v>8478</v>
      </c>
    </row>
    <row r="1753" spans="1:4">
      <c r="A1753" s="314" t="s">
        <v>10702</v>
      </c>
      <c r="B1753" s="314">
        <v>511208</v>
      </c>
      <c r="C1753" s="314" t="s">
        <v>10703</v>
      </c>
      <c r="D1753" s="314" t="s">
        <v>10485</v>
      </c>
    </row>
    <row r="1754" spans="1:4">
      <c r="A1754" s="314" t="s">
        <v>10704</v>
      </c>
      <c r="B1754" s="314">
        <v>533177</v>
      </c>
      <c r="C1754" s="314" t="s">
        <v>10705</v>
      </c>
      <c r="D1754" s="314" t="s">
        <v>8675</v>
      </c>
    </row>
    <row r="1755" spans="1:4">
      <c r="A1755" s="314" t="s">
        <v>10706</v>
      </c>
      <c r="B1755" s="314">
        <v>511628</v>
      </c>
      <c r="C1755" s="314" t="s">
        <v>8081</v>
      </c>
      <c r="D1755" s="314" t="s">
        <v>8098</v>
      </c>
    </row>
    <row r="1756" spans="1:4">
      <c r="A1756" s="314" t="s">
        <v>10707</v>
      </c>
      <c r="B1756" s="314">
        <v>505539</v>
      </c>
      <c r="C1756" s="314" t="s">
        <v>8081</v>
      </c>
      <c r="D1756" s="314" t="s">
        <v>8501</v>
      </c>
    </row>
    <row r="1757" spans="1:4">
      <c r="A1757" s="314" t="s">
        <v>10708</v>
      </c>
      <c r="B1757" s="314">
        <v>513295</v>
      </c>
      <c r="C1757" s="314" t="s">
        <v>8081</v>
      </c>
      <c r="D1757" s="314" t="s">
        <v>8113</v>
      </c>
    </row>
    <row r="1758" spans="1:4">
      <c r="A1758" s="314" t="s">
        <v>10709</v>
      </c>
      <c r="B1758" s="314">
        <v>517571</v>
      </c>
      <c r="C1758" s="314" t="s">
        <v>10710</v>
      </c>
      <c r="D1758" s="314" t="s">
        <v>8124</v>
      </c>
    </row>
    <row r="1759" spans="1:4">
      <c r="A1759" s="314" t="s">
        <v>10711</v>
      </c>
      <c r="B1759" s="314">
        <v>532614</v>
      </c>
      <c r="C1759" s="314" t="s">
        <v>10712</v>
      </c>
      <c r="D1759" s="314" t="s">
        <v>8113</v>
      </c>
    </row>
    <row r="1760" spans="1:4">
      <c r="A1760" s="314" t="s">
        <v>10713</v>
      </c>
      <c r="B1760" s="314">
        <v>531129</v>
      </c>
      <c r="C1760" s="314" t="s">
        <v>8081</v>
      </c>
      <c r="D1760" s="314" t="s">
        <v>8608</v>
      </c>
    </row>
    <row r="1761" spans="1:4">
      <c r="A1761" s="314" t="s">
        <v>10714</v>
      </c>
      <c r="B1761" s="314">
        <v>531672</v>
      </c>
      <c r="C1761" s="314" t="s">
        <v>8081</v>
      </c>
      <c r="D1761" s="314" t="s">
        <v>8065</v>
      </c>
    </row>
    <row r="1762" spans="1:4">
      <c r="A1762" s="314" t="s">
        <v>10715</v>
      </c>
      <c r="B1762" s="314">
        <v>517370</v>
      </c>
      <c r="C1762" s="314" t="s">
        <v>8081</v>
      </c>
      <c r="D1762" s="314" t="s">
        <v>8378</v>
      </c>
    </row>
    <row r="1763" spans="1:4">
      <c r="A1763" s="314" t="s">
        <v>10716</v>
      </c>
      <c r="B1763" s="314">
        <v>538541</v>
      </c>
      <c r="C1763" s="314" t="s">
        <v>8081</v>
      </c>
      <c r="D1763" s="314" t="s">
        <v>8103</v>
      </c>
    </row>
    <row r="1764" spans="1:4">
      <c r="A1764" s="314" t="s">
        <v>10717</v>
      </c>
      <c r="B1764" s="314">
        <v>531594</v>
      </c>
      <c r="C1764" s="314" t="s">
        <v>8081</v>
      </c>
      <c r="D1764" s="314" t="s">
        <v>8089</v>
      </c>
    </row>
    <row r="1765" spans="1:4">
      <c r="A1765" s="314" t="s">
        <v>10718</v>
      </c>
      <c r="B1765" s="314">
        <v>523465</v>
      </c>
      <c r="C1765" s="314" t="s">
        <v>8081</v>
      </c>
      <c r="D1765" s="314" t="s">
        <v>8139</v>
      </c>
    </row>
    <row r="1766" spans="1:4">
      <c r="A1766" s="314" t="s">
        <v>10719</v>
      </c>
      <c r="B1766" s="314">
        <v>536709</v>
      </c>
      <c r="C1766" s="314" t="s">
        <v>8081</v>
      </c>
      <c r="D1766" s="314" t="s">
        <v>8219</v>
      </c>
    </row>
    <row r="1767" spans="1:4">
      <c r="A1767" s="314" t="s">
        <v>10720</v>
      </c>
      <c r="B1767" s="314">
        <v>509162</v>
      </c>
      <c r="C1767" s="314" t="s">
        <v>8081</v>
      </c>
      <c r="D1767" s="314" t="s">
        <v>8560</v>
      </c>
    </row>
    <row r="1768" spans="1:4">
      <c r="A1768" s="314" t="s">
        <v>10721</v>
      </c>
      <c r="B1768" s="314">
        <v>517077</v>
      </c>
      <c r="C1768" s="314" t="s">
        <v>8081</v>
      </c>
      <c r="D1768" s="314" t="s">
        <v>8103</v>
      </c>
    </row>
    <row r="1769" spans="1:4">
      <c r="A1769" s="314" t="s">
        <v>10722</v>
      </c>
      <c r="B1769" s="314">
        <v>511473</v>
      </c>
      <c r="C1769" s="314" t="s">
        <v>10723</v>
      </c>
      <c r="D1769" s="314" t="s">
        <v>8065</v>
      </c>
    </row>
    <row r="1770" spans="1:4">
      <c r="A1770" s="314" t="s">
        <v>10724</v>
      </c>
      <c r="B1770" s="314">
        <v>531505</v>
      </c>
      <c r="C1770" s="314" t="s">
        <v>8081</v>
      </c>
      <c r="D1770" s="314" t="s">
        <v>8098</v>
      </c>
    </row>
    <row r="1771" spans="1:4">
      <c r="A1771" s="314" t="s">
        <v>10725</v>
      </c>
      <c r="B1771" s="314">
        <v>511355</v>
      </c>
      <c r="C1771" s="314" t="s">
        <v>8081</v>
      </c>
      <c r="D1771" s="314" t="s">
        <v>8098</v>
      </c>
    </row>
    <row r="1772" spans="1:4">
      <c r="A1772" s="314" t="s">
        <v>10726</v>
      </c>
      <c r="B1772" s="314">
        <v>535667</v>
      </c>
      <c r="C1772" s="314" t="s">
        <v>8081</v>
      </c>
      <c r="D1772" s="314" t="s">
        <v>8098</v>
      </c>
    </row>
    <row r="1773" spans="1:4">
      <c r="A1773" s="314" t="s">
        <v>10727</v>
      </c>
      <c r="B1773" s="314">
        <v>531253</v>
      </c>
      <c r="C1773" s="314" t="s">
        <v>8081</v>
      </c>
      <c r="D1773" s="314" t="s">
        <v>8240</v>
      </c>
    </row>
    <row r="1774" spans="1:4">
      <c r="A1774" s="314" t="s">
        <v>10728</v>
      </c>
      <c r="B1774" s="314">
        <v>500201</v>
      </c>
      <c r="C1774" s="314" t="s">
        <v>10729</v>
      </c>
      <c r="D1774" s="314" t="s">
        <v>8129</v>
      </c>
    </row>
    <row r="1775" spans="1:4">
      <c r="A1775" s="314" t="s">
        <v>10730</v>
      </c>
      <c r="B1775" s="314">
        <v>540152</v>
      </c>
      <c r="C1775" s="314" t="s">
        <v>8081</v>
      </c>
      <c r="D1775" s="314" t="s">
        <v>8167</v>
      </c>
    </row>
    <row r="1776" spans="1:4">
      <c r="A1776" s="314" t="s">
        <v>10731</v>
      </c>
      <c r="B1776" s="314">
        <v>540565</v>
      </c>
      <c r="C1776" s="314" t="s">
        <v>10732</v>
      </c>
      <c r="D1776" s="314" t="s">
        <v>8101</v>
      </c>
    </row>
    <row r="1777" spans="1:4">
      <c r="A1777" s="314" t="s">
        <v>10733</v>
      </c>
      <c r="B1777" s="314">
        <v>530979</v>
      </c>
      <c r="C1777" s="314" t="s">
        <v>8081</v>
      </c>
      <c r="D1777" s="314" t="s">
        <v>8139</v>
      </c>
    </row>
    <row r="1778" spans="1:4">
      <c r="A1778" s="314" t="s">
        <v>10734</v>
      </c>
      <c r="B1778" s="314">
        <v>531343</v>
      </c>
      <c r="C1778" s="314" t="s">
        <v>8081</v>
      </c>
      <c r="D1778" s="314" t="s">
        <v>8501</v>
      </c>
    </row>
    <row r="1779" spans="1:4">
      <c r="A1779" s="314" t="s">
        <v>10735</v>
      </c>
      <c r="B1779" s="314">
        <v>590065</v>
      </c>
      <c r="C1779" s="314" t="s">
        <v>10736</v>
      </c>
      <c r="D1779" s="314" t="s">
        <v>8103</v>
      </c>
    </row>
    <row r="1780" spans="1:4">
      <c r="A1780" s="314" t="s">
        <v>10737</v>
      </c>
      <c r="B1780" s="314">
        <v>532240</v>
      </c>
      <c r="C1780" s="314" t="s">
        <v>10738</v>
      </c>
      <c r="D1780" s="314" t="s">
        <v>8435</v>
      </c>
    </row>
    <row r="1781" spans="1:4">
      <c r="A1781" s="314" t="s">
        <v>10739</v>
      </c>
      <c r="B1781" s="314">
        <v>513361</v>
      </c>
      <c r="C1781" s="314" t="s">
        <v>8081</v>
      </c>
      <c r="D1781" s="314" t="s">
        <v>8113</v>
      </c>
    </row>
    <row r="1782" spans="1:4">
      <c r="A1782" s="314" t="s">
        <v>10740</v>
      </c>
      <c r="B1782" s="314">
        <v>532189</v>
      </c>
      <c r="C1782" s="314" t="s">
        <v>10741</v>
      </c>
      <c r="D1782" s="314" t="s">
        <v>8281</v>
      </c>
    </row>
    <row r="1783" spans="1:4">
      <c r="A1783" s="314" t="s">
        <v>10742</v>
      </c>
      <c r="B1783" s="314">
        <v>535789</v>
      </c>
      <c r="C1783" s="314" t="s">
        <v>10743</v>
      </c>
      <c r="D1783" s="314" t="s">
        <v>8139</v>
      </c>
    </row>
    <row r="1784" spans="1:4">
      <c r="A1784" s="314" t="s">
        <v>10744</v>
      </c>
      <c r="B1784" s="314">
        <v>533520</v>
      </c>
      <c r="C1784" s="314" t="s">
        <v>10745</v>
      </c>
      <c r="D1784" s="314" t="s">
        <v>8103</v>
      </c>
    </row>
    <row r="1785" spans="1:4">
      <c r="A1785" s="314" t="s">
        <v>10746</v>
      </c>
      <c r="B1785" s="314">
        <v>532832</v>
      </c>
      <c r="C1785" s="314" t="s">
        <v>10747</v>
      </c>
      <c r="D1785" s="314" t="s">
        <v>8167</v>
      </c>
    </row>
    <row r="1786" spans="1:4">
      <c r="A1786" s="314" t="s">
        <v>10748</v>
      </c>
      <c r="B1786" s="314">
        <v>532960</v>
      </c>
      <c r="C1786" s="314" t="s">
        <v>10749</v>
      </c>
      <c r="D1786" s="314" t="s">
        <v>8065</v>
      </c>
    </row>
    <row r="1787" spans="1:4">
      <c r="A1787" s="314" t="s">
        <v>10750</v>
      </c>
      <c r="B1787" s="314">
        <v>514165</v>
      </c>
      <c r="C1787" s="314" t="s">
        <v>8081</v>
      </c>
      <c r="D1787" s="314" t="s">
        <v>8457</v>
      </c>
    </row>
    <row r="1788" spans="1:4">
      <c r="A1788" s="314" t="s">
        <v>10751</v>
      </c>
      <c r="B1788" s="314">
        <v>532814</v>
      </c>
      <c r="C1788" s="314" t="s">
        <v>10752</v>
      </c>
      <c r="D1788" s="314" t="s">
        <v>8398</v>
      </c>
    </row>
    <row r="1789" spans="1:4">
      <c r="A1789" s="314" t="s">
        <v>10753</v>
      </c>
      <c r="B1789" s="314">
        <v>504731</v>
      </c>
      <c r="C1789" s="314" t="s">
        <v>8081</v>
      </c>
      <c r="D1789" s="314" t="s">
        <v>8113</v>
      </c>
    </row>
    <row r="1790" spans="1:4">
      <c r="A1790" s="314" t="s">
        <v>10754</v>
      </c>
      <c r="B1790" s="314">
        <v>509692</v>
      </c>
      <c r="C1790" s="314" t="s">
        <v>10755</v>
      </c>
      <c r="D1790" s="314" t="s">
        <v>8096</v>
      </c>
    </row>
    <row r="1791" spans="1:4">
      <c r="A1791" s="314" t="s">
        <v>10756</v>
      </c>
      <c r="B1791" s="314">
        <v>540750</v>
      </c>
      <c r="C1791" s="314" t="s">
        <v>10757</v>
      </c>
      <c r="D1791" s="314" t="s">
        <v>8219</v>
      </c>
    </row>
    <row r="1792" spans="1:4">
      <c r="A1792" s="314" t="s">
        <v>10758</v>
      </c>
      <c r="B1792" s="314">
        <v>524614</v>
      </c>
      <c r="C1792" s="314" t="s">
        <v>8081</v>
      </c>
      <c r="D1792" s="314" t="s">
        <v>8161</v>
      </c>
    </row>
    <row r="1793" spans="1:4">
      <c r="A1793" s="314" t="s">
        <v>10759</v>
      </c>
      <c r="B1793" s="314">
        <v>504741</v>
      </c>
      <c r="C1793" s="314" t="s">
        <v>10760</v>
      </c>
      <c r="D1793" s="314" t="s">
        <v>8094</v>
      </c>
    </row>
    <row r="1794" spans="1:4">
      <c r="A1794" s="314" t="s">
        <v>10761</v>
      </c>
      <c r="B1794" s="314">
        <v>509051</v>
      </c>
      <c r="C1794" s="314" t="s">
        <v>8081</v>
      </c>
      <c r="D1794" s="314" t="s">
        <v>8174</v>
      </c>
    </row>
    <row r="1795" spans="1:4">
      <c r="A1795" s="314" t="s">
        <v>10762</v>
      </c>
      <c r="B1795" s="314">
        <v>504746</v>
      </c>
      <c r="C1795" s="314" t="s">
        <v>8081</v>
      </c>
      <c r="D1795" s="314" t="s">
        <v>9000</v>
      </c>
    </row>
    <row r="1796" spans="1:4">
      <c r="A1796" s="314" t="s">
        <v>10763</v>
      </c>
      <c r="B1796" s="314">
        <v>533047</v>
      </c>
      <c r="C1796" s="314" t="s">
        <v>10764</v>
      </c>
      <c r="D1796" s="314" t="s">
        <v>8113</v>
      </c>
    </row>
    <row r="1797" spans="1:4">
      <c r="A1797" s="314" t="s">
        <v>10765</v>
      </c>
      <c r="B1797" s="314">
        <v>530965</v>
      </c>
      <c r="C1797" s="314" t="s">
        <v>10766</v>
      </c>
      <c r="D1797" s="314" t="s">
        <v>8290</v>
      </c>
    </row>
    <row r="1798" spans="1:4">
      <c r="A1798" s="314" t="s">
        <v>10767</v>
      </c>
      <c r="B1798" s="314">
        <v>532388</v>
      </c>
      <c r="C1798" s="314" t="s">
        <v>10768</v>
      </c>
      <c r="D1798" s="314" t="s">
        <v>8398</v>
      </c>
    </row>
    <row r="1799" spans="1:4">
      <c r="A1799" s="314" t="s">
        <v>10769</v>
      </c>
      <c r="B1799" s="314">
        <v>500319</v>
      </c>
      <c r="C1799" s="314" t="s">
        <v>8081</v>
      </c>
      <c r="D1799" s="314" t="s">
        <v>8779</v>
      </c>
    </row>
    <row r="1800" spans="1:4">
      <c r="A1800" s="314" t="s">
        <v>10770</v>
      </c>
      <c r="B1800" s="314">
        <v>533329</v>
      </c>
      <c r="C1800" s="314" t="s">
        <v>10771</v>
      </c>
      <c r="D1800" s="314" t="s">
        <v>8194</v>
      </c>
    </row>
    <row r="1801" spans="1:4">
      <c r="A1801" s="314" t="s">
        <v>10772</v>
      </c>
      <c r="B1801" s="314">
        <v>523586</v>
      </c>
      <c r="C1801" s="314" t="s">
        <v>8081</v>
      </c>
      <c r="D1801" s="314" t="s">
        <v>8240</v>
      </c>
    </row>
    <row r="1802" spans="1:4">
      <c r="A1802" s="314" t="s">
        <v>10773</v>
      </c>
      <c r="B1802" s="314">
        <v>501700</v>
      </c>
      <c r="C1802" s="314" t="s">
        <v>8081</v>
      </c>
      <c r="D1802" s="314" t="s">
        <v>8098</v>
      </c>
    </row>
    <row r="1803" spans="1:4">
      <c r="A1803" s="314" t="s">
        <v>10774</v>
      </c>
      <c r="B1803" s="314">
        <v>532745</v>
      </c>
      <c r="C1803" s="314" t="s">
        <v>8081</v>
      </c>
      <c r="D1803" s="314" t="s">
        <v>8065</v>
      </c>
    </row>
    <row r="1804" spans="1:4">
      <c r="A1804" s="314" t="s">
        <v>10775</v>
      </c>
      <c r="B1804" s="314">
        <v>524648</v>
      </c>
      <c r="C1804" s="314" t="s">
        <v>8081</v>
      </c>
      <c r="D1804" s="314" t="s">
        <v>8129</v>
      </c>
    </row>
    <row r="1805" spans="1:4">
      <c r="A1805" s="314" t="s">
        <v>10776</v>
      </c>
      <c r="B1805" s="314">
        <v>530747</v>
      </c>
      <c r="C1805" s="314" t="s">
        <v>8081</v>
      </c>
      <c r="D1805" s="314" t="s">
        <v>8098</v>
      </c>
    </row>
    <row r="1806" spans="1:4">
      <c r="A1806" s="314" t="s">
        <v>10777</v>
      </c>
      <c r="B1806" s="314">
        <v>524342</v>
      </c>
      <c r="C1806" s="314" t="s">
        <v>8081</v>
      </c>
      <c r="D1806" s="314" t="s">
        <v>8129</v>
      </c>
    </row>
    <row r="1807" spans="1:4">
      <c r="A1807" s="314" t="s">
        <v>10778</v>
      </c>
      <c r="B1807" s="314">
        <v>538838</v>
      </c>
      <c r="C1807" s="314" t="s">
        <v>8081</v>
      </c>
      <c r="D1807" s="314" t="s">
        <v>8096</v>
      </c>
    </row>
    <row r="1808" spans="1:4">
      <c r="A1808" s="314" t="s">
        <v>10779</v>
      </c>
      <c r="B1808" s="314">
        <v>521016</v>
      </c>
      <c r="C1808" s="314" t="s">
        <v>10780</v>
      </c>
      <c r="D1808" s="314" t="s">
        <v>8096</v>
      </c>
    </row>
    <row r="1809" spans="1:4">
      <c r="A1809" s="314" t="s">
        <v>10781</v>
      </c>
      <c r="B1809" s="314">
        <v>526887</v>
      </c>
      <c r="C1809" s="314" t="s">
        <v>8081</v>
      </c>
      <c r="D1809" s="314" t="s">
        <v>8098</v>
      </c>
    </row>
    <row r="1810" spans="1:4">
      <c r="A1810" s="314" t="s">
        <v>10782</v>
      </c>
      <c r="B1810" s="314">
        <v>524458</v>
      </c>
      <c r="C1810" s="314" t="s">
        <v>8081</v>
      </c>
      <c r="D1810" s="314" t="s">
        <v>8240</v>
      </c>
    </row>
    <row r="1811" spans="1:4">
      <c r="A1811" s="314" t="s">
        <v>10783</v>
      </c>
      <c r="B1811" s="314">
        <v>506945</v>
      </c>
      <c r="C1811" s="314" t="s">
        <v>8081</v>
      </c>
      <c r="D1811" s="314" t="s">
        <v>8240</v>
      </c>
    </row>
    <row r="1812" spans="1:4">
      <c r="A1812" s="314" t="s">
        <v>10784</v>
      </c>
      <c r="B1812" s="314">
        <v>531565</v>
      </c>
      <c r="C1812" s="314" t="s">
        <v>8081</v>
      </c>
      <c r="D1812" s="314" t="s">
        <v>8167</v>
      </c>
    </row>
    <row r="1813" spans="1:4">
      <c r="A1813" s="314" t="s">
        <v>10785</v>
      </c>
      <c r="B1813" s="314">
        <v>500207</v>
      </c>
      <c r="C1813" s="314" t="s">
        <v>10786</v>
      </c>
      <c r="D1813" s="314" t="s">
        <v>8096</v>
      </c>
    </row>
    <row r="1814" spans="1:4">
      <c r="A1814" s="314" t="s">
        <v>10787</v>
      </c>
      <c r="B1814" s="314">
        <v>500207</v>
      </c>
      <c r="C1814" s="314" t="s">
        <v>10786</v>
      </c>
      <c r="D1814" s="314" t="s">
        <v>8096</v>
      </c>
    </row>
    <row r="1815" spans="1:4">
      <c r="A1815" s="314" t="s">
        <v>10788</v>
      </c>
      <c r="B1815" s="314">
        <v>532717</v>
      </c>
      <c r="C1815" s="314" t="s">
        <v>10789</v>
      </c>
      <c r="D1815" s="314" t="s">
        <v>8124</v>
      </c>
    </row>
    <row r="1816" spans="1:4">
      <c r="A1816" s="314" t="s">
        <v>10790</v>
      </c>
      <c r="B1816" s="314">
        <v>533676</v>
      </c>
      <c r="C1816" s="314" t="s">
        <v>10791</v>
      </c>
      <c r="D1816" s="314" t="s">
        <v>8065</v>
      </c>
    </row>
    <row r="1817" spans="1:4">
      <c r="A1817" s="314" t="s">
        <v>10792</v>
      </c>
      <c r="B1817" s="314">
        <v>541304</v>
      </c>
      <c r="C1817" s="314" t="s">
        <v>8081</v>
      </c>
      <c r="D1817" s="314" t="s">
        <v>8278</v>
      </c>
    </row>
    <row r="1818" spans="1:4">
      <c r="A1818" s="314" t="s">
        <v>10793</v>
      </c>
      <c r="B1818" s="314">
        <v>532100</v>
      </c>
      <c r="C1818" s="314" t="s">
        <v>8081</v>
      </c>
      <c r="D1818" s="314" t="s">
        <v>8174</v>
      </c>
    </row>
    <row r="1819" spans="1:4">
      <c r="A1819" s="314" t="s">
        <v>10794</v>
      </c>
      <c r="B1819" s="314">
        <v>532612</v>
      </c>
      <c r="C1819" s="314" t="s">
        <v>10795</v>
      </c>
      <c r="D1819" s="314" t="s">
        <v>8119</v>
      </c>
    </row>
    <row r="1820" spans="1:4">
      <c r="A1820" s="314" t="s">
        <v>10796</v>
      </c>
      <c r="B1820" s="314">
        <v>539433</v>
      </c>
      <c r="C1820" s="314" t="s">
        <v>8081</v>
      </c>
      <c r="D1820" s="314" t="s">
        <v>8550</v>
      </c>
    </row>
    <row r="1821" spans="1:4">
      <c r="A1821" s="314" t="s">
        <v>10797</v>
      </c>
      <c r="B1821" s="314">
        <v>504092</v>
      </c>
      <c r="C1821" s="314" t="s">
        <v>8081</v>
      </c>
      <c r="D1821" s="314" t="s">
        <v>8240</v>
      </c>
    </row>
    <row r="1822" spans="1:4">
      <c r="A1822" s="314" t="s">
        <v>10798</v>
      </c>
      <c r="B1822" s="314">
        <v>504058</v>
      </c>
      <c r="C1822" s="314" t="s">
        <v>10799</v>
      </c>
      <c r="D1822" s="314" t="s">
        <v>8626</v>
      </c>
    </row>
    <row r="1823" spans="1:4">
      <c r="A1823" s="314" t="s">
        <v>10800</v>
      </c>
      <c r="B1823" s="314">
        <v>533257</v>
      </c>
      <c r="C1823" s="314" t="s">
        <v>10801</v>
      </c>
      <c r="D1823" s="314" t="s">
        <v>8378</v>
      </c>
    </row>
    <row r="1824" spans="1:4">
      <c r="A1824" s="314" t="s">
        <v>10802</v>
      </c>
      <c r="B1824" s="314">
        <v>541336</v>
      </c>
      <c r="C1824" s="314" t="s">
        <v>10803</v>
      </c>
      <c r="D1824" s="314" t="s">
        <v>8098</v>
      </c>
    </row>
    <row r="1825" spans="1:4">
      <c r="A1825" s="314" t="s">
        <v>10804</v>
      </c>
      <c r="B1825" s="314">
        <v>521005</v>
      </c>
      <c r="C1825" s="314" t="s">
        <v>8081</v>
      </c>
      <c r="D1825" s="314" t="s">
        <v>8096</v>
      </c>
    </row>
    <row r="1826" spans="1:4">
      <c r="A1826" s="314" t="s">
        <v>10805</v>
      </c>
      <c r="B1826" s="314">
        <v>532894</v>
      </c>
      <c r="C1826" s="314" t="s">
        <v>10806</v>
      </c>
      <c r="D1826" s="314" t="s">
        <v>8219</v>
      </c>
    </row>
    <row r="1827" spans="1:4">
      <c r="A1827" s="314" t="s">
        <v>10807</v>
      </c>
      <c r="B1827" s="314">
        <v>539175</v>
      </c>
      <c r="C1827" s="314" t="s">
        <v>8081</v>
      </c>
      <c r="D1827" s="314" t="s">
        <v>8588</v>
      </c>
    </row>
    <row r="1828" spans="1:4">
      <c r="A1828" s="314" t="s">
        <v>10808</v>
      </c>
      <c r="B1828" s="314">
        <v>532514</v>
      </c>
      <c r="C1828" s="314" t="s">
        <v>10809</v>
      </c>
      <c r="D1828" s="314" t="s">
        <v>8106</v>
      </c>
    </row>
    <row r="1829" spans="1:4">
      <c r="A1829" s="314" t="s">
        <v>10810</v>
      </c>
      <c r="B1829" s="314">
        <v>532150</v>
      </c>
      <c r="C1829" s="314" t="s">
        <v>10811</v>
      </c>
      <c r="D1829" s="314" t="s">
        <v>8550</v>
      </c>
    </row>
    <row r="1830" spans="1:4">
      <c r="A1830" s="314" t="s">
        <v>10812</v>
      </c>
      <c r="B1830" s="314">
        <v>526445</v>
      </c>
      <c r="C1830" s="314" t="s">
        <v>10813</v>
      </c>
      <c r="D1830" s="314" t="s">
        <v>8278</v>
      </c>
    </row>
    <row r="1831" spans="1:4">
      <c r="A1831" s="314" t="s">
        <v>10814</v>
      </c>
      <c r="B1831" s="314">
        <v>522165</v>
      </c>
      <c r="C1831" s="314" t="s">
        <v>8081</v>
      </c>
      <c r="D1831" s="314" t="s">
        <v>8113</v>
      </c>
    </row>
    <row r="1832" spans="1:4">
      <c r="A1832" s="314" t="s">
        <v>10815</v>
      </c>
      <c r="B1832" s="314">
        <v>503639</v>
      </c>
      <c r="C1832" s="314" t="s">
        <v>8081</v>
      </c>
      <c r="D1832" s="314" t="s">
        <v>8501</v>
      </c>
    </row>
    <row r="1833" spans="1:4">
      <c r="A1833" s="314" t="s">
        <v>10816</v>
      </c>
      <c r="B1833" s="314">
        <v>532305</v>
      </c>
      <c r="C1833" s="314" t="s">
        <v>10817</v>
      </c>
      <c r="D1833" s="314" t="s">
        <v>8119</v>
      </c>
    </row>
    <row r="1834" spans="1:4">
      <c r="A1834" s="314" t="s">
        <v>10818</v>
      </c>
      <c r="B1834" s="314">
        <v>524652</v>
      </c>
      <c r="C1834" s="314" t="s">
        <v>10819</v>
      </c>
      <c r="D1834" s="314" t="s">
        <v>8119</v>
      </c>
    </row>
    <row r="1835" spans="1:4">
      <c r="A1835" s="314" t="s">
        <v>10820</v>
      </c>
      <c r="B1835" s="314">
        <v>532001</v>
      </c>
      <c r="C1835" s="314" t="s">
        <v>8081</v>
      </c>
      <c r="D1835" s="314" t="s">
        <v>8113</v>
      </c>
    </row>
    <row r="1836" spans="1:4">
      <c r="A1836" s="314" t="s">
        <v>10821</v>
      </c>
      <c r="B1836" s="314">
        <v>531841</v>
      </c>
      <c r="C1836" s="314" t="s">
        <v>8081</v>
      </c>
      <c r="D1836" s="314" t="s">
        <v>8098</v>
      </c>
    </row>
    <row r="1837" spans="1:4">
      <c r="A1837" s="314" t="s">
        <v>10822</v>
      </c>
      <c r="B1837" s="314">
        <v>532187</v>
      </c>
      <c r="C1837" s="314" t="s">
        <v>10823</v>
      </c>
      <c r="D1837" s="314" t="s">
        <v>8398</v>
      </c>
    </row>
    <row r="1838" spans="1:4">
      <c r="A1838" s="314" t="s">
        <v>10824</v>
      </c>
      <c r="B1838" s="314">
        <v>501298</v>
      </c>
      <c r="C1838" s="314" t="s">
        <v>8081</v>
      </c>
      <c r="D1838" s="314" t="s">
        <v>8101</v>
      </c>
    </row>
    <row r="1839" spans="1:4">
      <c r="A1839" s="314" t="s">
        <v>10825</v>
      </c>
      <c r="B1839" s="314">
        <v>501295</v>
      </c>
      <c r="C1839" s="314" t="s">
        <v>10826</v>
      </c>
      <c r="D1839" s="314" t="s">
        <v>8098</v>
      </c>
    </row>
    <row r="1840" spans="1:4">
      <c r="A1840" s="314" t="s">
        <v>10827</v>
      </c>
      <c r="B1840" s="314">
        <v>506222</v>
      </c>
      <c r="C1840" s="314" t="s">
        <v>10828</v>
      </c>
      <c r="D1840" s="314" t="s">
        <v>8240</v>
      </c>
    </row>
    <row r="1841" spans="1:4">
      <c r="A1841" s="314" t="s">
        <v>10829</v>
      </c>
      <c r="B1841" s="314">
        <v>506222</v>
      </c>
      <c r="C1841" s="314" t="s">
        <v>10828</v>
      </c>
      <c r="D1841" s="314" t="s">
        <v>8240</v>
      </c>
    </row>
    <row r="1842" spans="1:4">
      <c r="A1842" s="314" t="s">
        <v>10830</v>
      </c>
      <c r="B1842" s="314">
        <v>512025</v>
      </c>
      <c r="C1842" s="314" t="s">
        <v>8081</v>
      </c>
      <c r="D1842" s="314" t="s">
        <v>8501</v>
      </c>
    </row>
    <row r="1843" spans="1:4">
      <c r="A1843" s="314" t="s">
        <v>10831</v>
      </c>
      <c r="B1843" s="314">
        <v>539807</v>
      </c>
      <c r="C1843" s="314" t="s">
        <v>10832</v>
      </c>
      <c r="D1843" s="314" t="s">
        <v>8087</v>
      </c>
    </row>
    <row r="1844" spans="1:4">
      <c r="A1844" s="314" t="s">
        <v>10833</v>
      </c>
      <c r="B1844" s="314">
        <v>533154</v>
      </c>
      <c r="C1844" s="314" t="s">
        <v>10834</v>
      </c>
      <c r="D1844" s="314" t="s">
        <v>8068</v>
      </c>
    </row>
    <row r="1845" spans="1:4">
      <c r="A1845" s="314" t="s">
        <v>10835</v>
      </c>
      <c r="B1845" s="314">
        <v>533154</v>
      </c>
      <c r="C1845" s="314" t="s">
        <v>10834</v>
      </c>
      <c r="D1845" s="314" t="s">
        <v>8068</v>
      </c>
    </row>
    <row r="1846" spans="1:4">
      <c r="A1846" s="314" t="s">
        <v>10836</v>
      </c>
      <c r="B1846" s="314">
        <v>541083</v>
      </c>
      <c r="C1846" s="314" t="s">
        <v>8081</v>
      </c>
      <c r="D1846" s="314" t="s">
        <v>9126</v>
      </c>
    </row>
    <row r="1847" spans="1:4">
      <c r="A1847" s="314" t="s">
        <v>10837</v>
      </c>
      <c r="B1847" s="314">
        <v>532777</v>
      </c>
      <c r="C1847" s="314" t="s">
        <v>10838</v>
      </c>
      <c r="D1847" s="314" t="s">
        <v>10839</v>
      </c>
    </row>
    <row r="1848" spans="1:4">
      <c r="A1848" s="314" t="s">
        <v>10840</v>
      </c>
      <c r="B1848" s="314">
        <v>532777</v>
      </c>
      <c r="C1848" s="314" t="s">
        <v>10838</v>
      </c>
      <c r="D1848" s="314" t="s">
        <v>10839</v>
      </c>
    </row>
    <row r="1849" spans="1:4">
      <c r="A1849" s="314" t="s">
        <v>10841</v>
      </c>
      <c r="B1849" s="314" t="s">
        <v>8081</v>
      </c>
      <c r="C1849" s="314" t="s">
        <v>10842</v>
      </c>
      <c r="D1849" s="314" t="s">
        <v>8092</v>
      </c>
    </row>
    <row r="1850" spans="1:4">
      <c r="A1850" s="314" t="s">
        <v>10843</v>
      </c>
      <c r="B1850" s="314">
        <v>504810</v>
      </c>
      <c r="C1850" s="314" t="s">
        <v>8081</v>
      </c>
      <c r="D1850" s="314" t="s">
        <v>8410</v>
      </c>
    </row>
    <row r="1851" spans="1:4">
      <c r="A1851" s="314" t="s">
        <v>10844</v>
      </c>
      <c r="B1851" s="314">
        <v>504810</v>
      </c>
      <c r="C1851" s="314" t="s">
        <v>8081</v>
      </c>
      <c r="D1851" s="314" t="s">
        <v>8410</v>
      </c>
    </row>
    <row r="1852" spans="1:4">
      <c r="A1852" s="314" t="s">
        <v>10845</v>
      </c>
      <c r="B1852" s="314">
        <v>500209</v>
      </c>
      <c r="C1852" s="314" t="s">
        <v>10846</v>
      </c>
      <c r="D1852" s="314" t="s">
        <v>8068</v>
      </c>
    </row>
    <row r="1853" spans="1:4">
      <c r="A1853" s="314" t="s">
        <v>10847</v>
      </c>
      <c r="B1853" s="314">
        <v>530777</v>
      </c>
      <c r="C1853" s="314" t="s">
        <v>8081</v>
      </c>
      <c r="D1853" s="314" t="s">
        <v>8200</v>
      </c>
    </row>
    <row r="1854" spans="1:4">
      <c r="A1854" s="314" t="s">
        <v>10848</v>
      </c>
      <c r="B1854" s="314">
        <v>537985</v>
      </c>
      <c r="C1854" s="314" t="s">
        <v>8081</v>
      </c>
      <c r="D1854" s="314" t="s">
        <v>8174</v>
      </c>
    </row>
    <row r="1855" spans="1:4">
      <c r="A1855" s="314" t="s">
        <v>10849</v>
      </c>
      <c r="B1855" s="314">
        <v>500210</v>
      </c>
      <c r="C1855" s="314" t="s">
        <v>10850</v>
      </c>
      <c r="D1855" s="314" t="s">
        <v>8089</v>
      </c>
    </row>
    <row r="1856" spans="1:4">
      <c r="A1856" s="314" t="s">
        <v>10851</v>
      </c>
      <c r="B1856" s="314">
        <v>500210</v>
      </c>
      <c r="C1856" s="314" t="s">
        <v>10850</v>
      </c>
      <c r="D1856" s="314" t="s">
        <v>8089</v>
      </c>
    </row>
    <row r="1857" spans="1:4">
      <c r="A1857" s="314" t="s">
        <v>10852</v>
      </c>
      <c r="B1857" s="314">
        <v>530787</v>
      </c>
      <c r="C1857" s="314" t="s">
        <v>8081</v>
      </c>
      <c r="D1857" s="314" t="s">
        <v>10072</v>
      </c>
    </row>
    <row r="1858" spans="1:4">
      <c r="A1858" s="314" t="s">
        <v>10853</v>
      </c>
      <c r="B1858" s="314">
        <v>531929</v>
      </c>
      <c r="C1858" s="314" t="s">
        <v>10854</v>
      </c>
      <c r="D1858" s="314" t="s">
        <v>8200</v>
      </c>
    </row>
    <row r="1859" spans="1:4">
      <c r="A1859" s="314" t="s">
        <v>10855</v>
      </c>
      <c r="B1859" s="314" t="s">
        <v>8081</v>
      </c>
      <c r="C1859" s="314" t="s">
        <v>10856</v>
      </c>
      <c r="D1859" s="314" t="s">
        <v>8092</v>
      </c>
    </row>
    <row r="1860" spans="1:4">
      <c r="A1860" s="314" t="s">
        <v>10857</v>
      </c>
      <c r="B1860" s="314">
        <v>533315</v>
      </c>
      <c r="C1860" s="314" t="s">
        <v>8081</v>
      </c>
      <c r="D1860" s="314" t="s">
        <v>8246</v>
      </c>
    </row>
    <row r="1861" spans="1:4">
      <c r="A1861" s="314" t="s">
        <v>10858</v>
      </c>
      <c r="B1861" s="314">
        <v>517433</v>
      </c>
      <c r="C1861" s="314" t="s">
        <v>8081</v>
      </c>
      <c r="D1861" s="314" t="s">
        <v>8068</v>
      </c>
    </row>
    <row r="1862" spans="1:4">
      <c r="A1862" s="314" t="s">
        <v>10859</v>
      </c>
      <c r="B1862" s="314">
        <v>541983</v>
      </c>
      <c r="C1862" s="314" t="s">
        <v>8081</v>
      </c>
      <c r="D1862" s="314" t="s">
        <v>10860</v>
      </c>
    </row>
    <row r="1863" spans="1:4">
      <c r="A1863" s="314" t="s">
        <v>10861</v>
      </c>
      <c r="B1863" s="314">
        <v>541983</v>
      </c>
      <c r="C1863" s="314" t="s">
        <v>8081</v>
      </c>
      <c r="D1863" s="314" t="s">
        <v>10860</v>
      </c>
    </row>
    <row r="1864" spans="1:4">
      <c r="A1864" s="314" t="s">
        <v>10862</v>
      </c>
      <c r="B1864" s="314">
        <v>523840</v>
      </c>
      <c r="C1864" s="314" t="s">
        <v>8081</v>
      </c>
      <c r="D1864" s="314" t="s">
        <v>8275</v>
      </c>
    </row>
    <row r="1865" spans="1:4">
      <c r="A1865" s="314" t="s">
        <v>10863</v>
      </c>
      <c r="B1865" s="314" t="s">
        <v>8081</v>
      </c>
      <c r="C1865" s="314" t="s">
        <v>10864</v>
      </c>
      <c r="D1865" s="314" t="s">
        <v>8092</v>
      </c>
    </row>
    <row r="1866" spans="1:4">
      <c r="A1866" s="314" t="s">
        <v>10865</v>
      </c>
      <c r="B1866" s="314">
        <v>541353</v>
      </c>
      <c r="C1866" s="314" t="s">
        <v>8081</v>
      </c>
      <c r="D1866" s="314" t="s">
        <v>8478</v>
      </c>
    </row>
    <row r="1867" spans="1:4">
      <c r="A1867" s="314" t="s">
        <v>10866</v>
      </c>
      <c r="B1867" s="314">
        <v>532706</v>
      </c>
      <c r="C1867" s="314" t="s">
        <v>10867</v>
      </c>
      <c r="D1867" s="314" t="s">
        <v>8082</v>
      </c>
    </row>
    <row r="1868" spans="1:4">
      <c r="A1868" s="314" t="s">
        <v>10868</v>
      </c>
      <c r="B1868" s="314">
        <v>539083</v>
      </c>
      <c r="C1868" s="314" t="s">
        <v>10869</v>
      </c>
      <c r="D1868" s="314" t="s">
        <v>8124</v>
      </c>
    </row>
    <row r="1869" spans="1:4">
      <c r="A1869" s="314" t="s">
        <v>10870</v>
      </c>
      <c r="B1869" s="314">
        <v>532851</v>
      </c>
      <c r="C1869" s="314" t="s">
        <v>10871</v>
      </c>
      <c r="D1869" s="314" t="s">
        <v>8224</v>
      </c>
    </row>
    <row r="1870" spans="1:4">
      <c r="A1870" s="314" t="s">
        <v>10872</v>
      </c>
      <c r="B1870" s="314">
        <v>532851</v>
      </c>
      <c r="C1870" s="314" t="s">
        <v>10871</v>
      </c>
      <c r="D1870" s="314" t="s">
        <v>8224</v>
      </c>
    </row>
    <row r="1871" spans="1:4">
      <c r="A1871" s="314" t="s">
        <v>10873</v>
      </c>
      <c r="B1871" s="314">
        <v>500211</v>
      </c>
      <c r="C1871" s="314" t="s">
        <v>8081</v>
      </c>
      <c r="D1871" s="314" t="s">
        <v>8265</v>
      </c>
    </row>
    <row r="1872" spans="1:4">
      <c r="A1872" s="314" t="s">
        <v>10874</v>
      </c>
      <c r="B1872" s="314">
        <v>532774</v>
      </c>
      <c r="C1872" s="314" t="s">
        <v>10875</v>
      </c>
      <c r="D1872" s="314" t="s">
        <v>8068</v>
      </c>
    </row>
    <row r="1873" spans="1:4">
      <c r="A1873" s="314" t="s">
        <v>10876</v>
      </c>
      <c r="B1873" s="314">
        <v>526871</v>
      </c>
      <c r="C1873" s="314" t="s">
        <v>8081</v>
      </c>
      <c r="D1873" s="314" t="s">
        <v>8065</v>
      </c>
    </row>
    <row r="1874" spans="1:4">
      <c r="A1874" s="314" t="s">
        <v>10877</v>
      </c>
      <c r="B1874" s="314">
        <v>531314</v>
      </c>
      <c r="C1874" s="314" t="s">
        <v>10878</v>
      </c>
      <c r="D1874" s="314" t="s">
        <v>8098</v>
      </c>
    </row>
    <row r="1875" spans="1:4">
      <c r="A1875" s="314" t="s">
        <v>10879</v>
      </c>
      <c r="B1875" s="314">
        <v>505358</v>
      </c>
      <c r="C1875" s="314" t="s">
        <v>8081</v>
      </c>
      <c r="D1875" s="314" t="s">
        <v>8089</v>
      </c>
    </row>
    <row r="1876" spans="1:4">
      <c r="A1876" s="314" t="s">
        <v>10880</v>
      </c>
      <c r="B1876" s="314">
        <v>505358</v>
      </c>
      <c r="C1876" s="314" t="s">
        <v>8081</v>
      </c>
      <c r="D1876" s="314" t="s">
        <v>8089</v>
      </c>
    </row>
    <row r="1877" spans="1:4">
      <c r="A1877" s="314" t="s">
        <v>10881</v>
      </c>
      <c r="B1877" s="314">
        <v>535958</v>
      </c>
      <c r="C1877" s="314" t="s">
        <v>10882</v>
      </c>
      <c r="D1877" s="314" t="s">
        <v>8194</v>
      </c>
    </row>
    <row r="1878" spans="1:4">
      <c r="A1878" s="314" t="s">
        <v>10883</v>
      </c>
      <c r="B1878" s="314">
        <v>517423</v>
      </c>
      <c r="C1878" s="314" t="s">
        <v>8081</v>
      </c>
      <c r="D1878" s="314" t="s">
        <v>8378</v>
      </c>
    </row>
    <row r="1879" spans="1:4">
      <c r="A1879" s="314" t="s">
        <v>10884</v>
      </c>
      <c r="B1879" s="314">
        <v>536868</v>
      </c>
      <c r="C1879" s="314" t="s">
        <v>8081</v>
      </c>
      <c r="D1879" s="314" t="s">
        <v>8068</v>
      </c>
    </row>
    <row r="1880" spans="1:4">
      <c r="A1880" s="314" t="s">
        <v>10885</v>
      </c>
      <c r="B1880" s="314">
        <v>539149</v>
      </c>
      <c r="C1880" s="314" t="s">
        <v>8081</v>
      </c>
      <c r="D1880" s="314" t="s">
        <v>8165</v>
      </c>
    </row>
    <row r="1881" spans="1:4">
      <c r="A1881" s="314" t="s">
        <v>10886</v>
      </c>
      <c r="B1881" s="314">
        <v>500212</v>
      </c>
      <c r="C1881" s="314" t="s">
        <v>8081</v>
      </c>
      <c r="D1881" s="314" t="s">
        <v>8098</v>
      </c>
    </row>
    <row r="1882" spans="1:4">
      <c r="A1882" s="314" t="s">
        <v>10887</v>
      </c>
      <c r="B1882" s="314">
        <v>519606</v>
      </c>
      <c r="C1882" s="314" t="s">
        <v>8081</v>
      </c>
      <c r="D1882" s="314" t="s">
        <v>8329</v>
      </c>
    </row>
    <row r="1883" spans="1:4">
      <c r="A1883" s="314" t="s">
        <v>10888</v>
      </c>
      <c r="B1883" s="314">
        <v>531889</v>
      </c>
      <c r="C1883" s="314" t="s">
        <v>8081</v>
      </c>
      <c r="D1883" s="314" t="s">
        <v>8622</v>
      </c>
    </row>
    <row r="1884" spans="1:4">
      <c r="A1884" s="314" t="s">
        <v>10889</v>
      </c>
      <c r="B1884" s="314">
        <v>530921</v>
      </c>
      <c r="C1884" s="314" t="s">
        <v>8081</v>
      </c>
      <c r="D1884" s="314" t="s">
        <v>8200</v>
      </c>
    </row>
    <row r="1885" spans="1:4">
      <c r="A1885" s="314" t="s">
        <v>10890</v>
      </c>
      <c r="B1885" s="314">
        <v>538835</v>
      </c>
      <c r="C1885" s="314" t="s">
        <v>10891</v>
      </c>
      <c r="D1885" s="314" t="s">
        <v>8174</v>
      </c>
    </row>
    <row r="1886" spans="1:4">
      <c r="A1886" s="314" t="s">
        <v>10892</v>
      </c>
      <c r="B1886" s="314">
        <v>534732</v>
      </c>
      <c r="C1886" s="314" t="s">
        <v>8081</v>
      </c>
      <c r="D1886" s="314" t="s">
        <v>8065</v>
      </c>
    </row>
    <row r="1887" spans="1:4">
      <c r="A1887" s="314" t="s">
        <v>10893</v>
      </c>
      <c r="B1887" s="314">
        <v>506134</v>
      </c>
      <c r="C1887" s="314" t="s">
        <v>8081</v>
      </c>
      <c r="D1887" s="314" t="s">
        <v>8200</v>
      </c>
    </row>
    <row r="1888" spans="1:4">
      <c r="A1888" s="314" t="s">
        <v>10894</v>
      </c>
      <c r="B1888" s="314">
        <v>532326</v>
      </c>
      <c r="C1888" s="314" t="s">
        <v>10895</v>
      </c>
      <c r="D1888" s="314" t="s">
        <v>8174</v>
      </c>
    </row>
    <row r="1889" spans="1:4">
      <c r="A1889" s="314" t="s">
        <v>10896</v>
      </c>
      <c r="B1889" s="314">
        <v>511391</v>
      </c>
      <c r="C1889" s="314" t="s">
        <v>8081</v>
      </c>
      <c r="D1889" s="314" t="s">
        <v>8098</v>
      </c>
    </row>
    <row r="1890" spans="1:4">
      <c r="A1890" s="314" t="s">
        <v>10897</v>
      </c>
      <c r="B1890" s="314">
        <v>530259</v>
      </c>
      <c r="C1890" s="314" t="s">
        <v>8081</v>
      </c>
      <c r="D1890" s="314" t="s">
        <v>8153</v>
      </c>
    </row>
    <row r="1891" spans="1:4">
      <c r="A1891" s="314" t="s">
        <v>10898</v>
      </c>
      <c r="B1891" s="314">
        <v>539692</v>
      </c>
      <c r="C1891" s="314" t="s">
        <v>8081</v>
      </c>
      <c r="D1891" s="314" t="s">
        <v>8098</v>
      </c>
    </row>
    <row r="1892" spans="1:4">
      <c r="A1892" s="314" t="s">
        <v>10899</v>
      </c>
      <c r="B1892" s="314">
        <v>539448</v>
      </c>
      <c r="C1892" s="314" t="s">
        <v>10900</v>
      </c>
      <c r="D1892" s="314" t="s">
        <v>10217</v>
      </c>
    </row>
    <row r="1893" spans="1:4">
      <c r="A1893" s="314" t="s">
        <v>10901</v>
      </c>
      <c r="B1893" s="314">
        <v>526512</v>
      </c>
      <c r="C1893" s="314" t="s">
        <v>8081</v>
      </c>
      <c r="D1893" s="314" t="s">
        <v>8144</v>
      </c>
    </row>
    <row r="1894" spans="1:4">
      <c r="A1894" s="314" t="s">
        <v>10902</v>
      </c>
      <c r="B1894" s="314">
        <v>505737</v>
      </c>
      <c r="C1894" s="314" t="s">
        <v>8081</v>
      </c>
      <c r="D1894" s="314" t="s">
        <v>8089</v>
      </c>
    </row>
    <row r="1895" spans="1:4">
      <c r="A1895" s="314" t="s">
        <v>10903</v>
      </c>
      <c r="B1895" s="314">
        <v>505737</v>
      </c>
      <c r="C1895" s="314" t="s">
        <v>8081</v>
      </c>
      <c r="D1895" s="314" t="s">
        <v>8089</v>
      </c>
    </row>
    <row r="1896" spans="1:4">
      <c r="A1896" s="314" t="s">
        <v>10904</v>
      </c>
      <c r="B1896" s="314" t="s">
        <v>8081</v>
      </c>
      <c r="C1896" s="314" t="s">
        <v>10905</v>
      </c>
      <c r="D1896" s="314" t="s">
        <v>8172</v>
      </c>
    </row>
    <row r="1897" spans="1:4">
      <c r="A1897" s="314" t="s">
        <v>10906</v>
      </c>
      <c r="B1897" s="314">
        <v>509709</v>
      </c>
      <c r="C1897" s="314" t="s">
        <v>8081</v>
      </c>
      <c r="D1897" s="314" t="s">
        <v>8200</v>
      </c>
    </row>
    <row r="1898" spans="1:4">
      <c r="A1898" s="314" t="s">
        <v>10907</v>
      </c>
      <c r="B1898" s="314">
        <v>517044</v>
      </c>
      <c r="C1898" s="314" t="s">
        <v>8081</v>
      </c>
      <c r="D1898" s="314" t="s">
        <v>8165</v>
      </c>
    </row>
    <row r="1899" spans="1:4">
      <c r="A1899" s="314" t="s">
        <v>10908</v>
      </c>
      <c r="B1899" s="314">
        <v>530781</v>
      </c>
      <c r="C1899" s="314" t="s">
        <v>8081</v>
      </c>
      <c r="D1899" s="314" t="s">
        <v>8139</v>
      </c>
    </row>
    <row r="1900" spans="1:4">
      <c r="A1900" s="314" t="s">
        <v>10909</v>
      </c>
      <c r="B1900" s="314">
        <v>502330</v>
      </c>
      <c r="C1900" s="314" t="s">
        <v>10910</v>
      </c>
      <c r="D1900" s="314" t="s">
        <v>8075</v>
      </c>
    </row>
    <row r="1901" spans="1:4">
      <c r="A1901" s="314" t="s">
        <v>10911</v>
      </c>
      <c r="B1901" s="314">
        <v>500213</v>
      </c>
      <c r="C1901" s="314" t="s">
        <v>8081</v>
      </c>
      <c r="D1901" s="314" t="s">
        <v>9083</v>
      </c>
    </row>
    <row r="1902" spans="1:4">
      <c r="A1902" s="314" t="s">
        <v>10912</v>
      </c>
      <c r="B1902" s="314">
        <v>532072</v>
      </c>
      <c r="C1902" s="314" t="s">
        <v>8081</v>
      </c>
      <c r="D1902" s="314" t="s">
        <v>8084</v>
      </c>
    </row>
    <row r="1903" spans="1:4">
      <c r="A1903" s="314" t="s">
        <v>10913</v>
      </c>
      <c r="B1903" s="314">
        <v>533181</v>
      </c>
      <c r="C1903" s="314" t="s">
        <v>10914</v>
      </c>
      <c r="D1903" s="314" t="s">
        <v>10839</v>
      </c>
    </row>
    <row r="1904" spans="1:4">
      <c r="A1904" s="314" t="s">
        <v>10915</v>
      </c>
      <c r="B1904" s="314">
        <v>533506</v>
      </c>
      <c r="C1904" s="314" t="s">
        <v>10916</v>
      </c>
      <c r="D1904" s="314" t="s">
        <v>8065</v>
      </c>
    </row>
    <row r="1905" spans="1:4">
      <c r="A1905" s="314" t="s">
        <v>10917</v>
      </c>
      <c r="B1905" s="314">
        <v>533172</v>
      </c>
      <c r="C1905" s="314" t="s">
        <v>10918</v>
      </c>
      <c r="D1905" s="314" t="s">
        <v>8065</v>
      </c>
    </row>
    <row r="1906" spans="1:4">
      <c r="A1906" s="314" t="s">
        <v>10919</v>
      </c>
      <c r="B1906" s="314">
        <v>504786</v>
      </c>
      <c r="C1906" s="314" t="s">
        <v>8081</v>
      </c>
      <c r="D1906" s="314" t="s">
        <v>9000</v>
      </c>
    </row>
    <row r="1907" spans="1:4">
      <c r="A1907" s="314" t="s">
        <v>10920</v>
      </c>
      <c r="B1907" s="314">
        <v>523844</v>
      </c>
      <c r="C1907" s="314" t="s">
        <v>8081</v>
      </c>
      <c r="D1907" s="314" t="s">
        <v>9247</v>
      </c>
    </row>
    <row r="1908" spans="1:4">
      <c r="A1908" s="314" t="s">
        <v>10921</v>
      </c>
      <c r="B1908" s="314">
        <v>523752</v>
      </c>
      <c r="C1908" s="314" t="s">
        <v>8081</v>
      </c>
      <c r="D1908" s="314" t="s">
        <v>8089</v>
      </c>
    </row>
    <row r="1909" spans="1:4">
      <c r="A1909" s="314" t="s">
        <v>10922</v>
      </c>
      <c r="B1909" s="314">
        <v>524164</v>
      </c>
      <c r="C1909" s="314" t="s">
        <v>10923</v>
      </c>
      <c r="D1909" s="314" t="s">
        <v>8119</v>
      </c>
    </row>
    <row r="1910" spans="1:4">
      <c r="A1910" s="314" t="s">
        <v>10924</v>
      </c>
      <c r="B1910" s="314">
        <v>500214</v>
      </c>
      <c r="C1910" s="314" t="s">
        <v>8081</v>
      </c>
      <c r="D1910" s="314" t="s">
        <v>8089</v>
      </c>
    </row>
    <row r="1911" spans="1:4">
      <c r="A1911" s="314" t="s">
        <v>10925</v>
      </c>
      <c r="B1911" s="314">
        <v>500214</v>
      </c>
      <c r="C1911" s="314" t="s">
        <v>8081</v>
      </c>
      <c r="D1911" s="314" t="s">
        <v>8089</v>
      </c>
    </row>
    <row r="1912" spans="1:4">
      <c r="A1912" s="314" t="s">
        <v>10926</v>
      </c>
      <c r="B1912" s="314">
        <v>523638</v>
      </c>
      <c r="C1912" s="314" t="s">
        <v>8081</v>
      </c>
      <c r="D1912" s="314" t="s">
        <v>8435</v>
      </c>
    </row>
    <row r="1913" spans="1:4">
      <c r="A1913" s="314" t="s">
        <v>10927</v>
      </c>
      <c r="B1913" s="314">
        <v>524494</v>
      </c>
      <c r="C1913" s="314" t="s">
        <v>10928</v>
      </c>
      <c r="D1913" s="314" t="s">
        <v>8119</v>
      </c>
    </row>
    <row r="1914" spans="1:4">
      <c r="A1914" s="314" t="s">
        <v>10929</v>
      </c>
      <c r="B1914" s="314">
        <v>512405</v>
      </c>
      <c r="C1914" s="314" t="s">
        <v>8081</v>
      </c>
      <c r="D1914" s="314" t="s">
        <v>8087</v>
      </c>
    </row>
    <row r="1915" spans="1:4">
      <c r="A1915" s="314" t="s">
        <v>10930</v>
      </c>
      <c r="B1915" s="314">
        <v>512405</v>
      </c>
      <c r="C1915" s="314" t="s">
        <v>8081</v>
      </c>
      <c r="D1915" s="314" t="s">
        <v>8087</v>
      </c>
    </row>
    <row r="1916" spans="1:4">
      <c r="A1916" s="314" t="s">
        <v>10931</v>
      </c>
      <c r="B1916" s="314">
        <v>532947</v>
      </c>
      <c r="C1916" s="314" t="s">
        <v>10932</v>
      </c>
      <c r="D1916" s="314" t="s">
        <v>8675</v>
      </c>
    </row>
    <row r="1917" spans="1:4">
      <c r="A1917" s="314" t="s">
        <v>10933</v>
      </c>
      <c r="B1917" s="314">
        <v>540526</v>
      </c>
      <c r="C1917" s="314" t="s">
        <v>10934</v>
      </c>
      <c r="D1917" s="314" t="s">
        <v>8101</v>
      </c>
    </row>
    <row r="1918" spans="1:4">
      <c r="A1918" s="314" t="s">
        <v>10935</v>
      </c>
      <c r="B1918" s="314">
        <v>541956</v>
      </c>
      <c r="C1918" s="314" t="s">
        <v>10936</v>
      </c>
      <c r="D1918" s="314" t="s">
        <v>8478</v>
      </c>
    </row>
    <row r="1919" spans="1:4">
      <c r="A1919" s="314" t="s">
        <v>10937</v>
      </c>
      <c r="B1919" s="314">
        <v>540735</v>
      </c>
      <c r="C1919" s="314" t="s">
        <v>8081</v>
      </c>
      <c r="D1919" s="314" t="s">
        <v>8174</v>
      </c>
    </row>
    <row r="1920" spans="1:4">
      <c r="A1920" s="314" t="s">
        <v>10938</v>
      </c>
      <c r="B1920" s="314" t="s">
        <v>8081</v>
      </c>
      <c r="C1920" s="314" t="s">
        <v>10939</v>
      </c>
      <c r="D1920" s="314" t="s">
        <v>8092</v>
      </c>
    </row>
    <row r="1921" spans="1:4">
      <c r="A1921" s="314" t="s">
        <v>10940</v>
      </c>
      <c r="B1921" s="314">
        <v>531337</v>
      </c>
      <c r="C1921" s="314" t="s">
        <v>8081</v>
      </c>
      <c r="D1921" s="314" t="s">
        <v>8065</v>
      </c>
    </row>
    <row r="1922" spans="1:4">
      <c r="A1922" s="314" t="s">
        <v>10941</v>
      </c>
      <c r="B1922" s="314">
        <v>526859</v>
      </c>
      <c r="C1922" s="314" t="s">
        <v>8081</v>
      </c>
      <c r="D1922" s="314" t="s">
        <v>8098</v>
      </c>
    </row>
    <row r="1923" spans="1:4">
      <c r="A1923" s="314" t="s">
        <v>10942</v>
      </c>
      <c r="B1923" s="314">
        <v>533033</v>
      </c>
      <c r="C1923" s="314" t="s">
        <v>8081</v>
      </c>
      <c r="D1923" s="314" t="s">
        <v>8089</v>
      </c>
    </row>
    <row r="1924" spans="1:4">
      <c r="A1924" s="314" t="s">
        <v>10943</v>
      </c>
      <c r="B1924" s="314">
        <v>540134</v>
      </c>
      <c r="C1924" s="314" t="s">
        <v>8081</v>
      </c>
      <c r="D1924" s="314" t="s">
        <v>8478</v>
      </c>
    </row>
    <row r="1925" spans="1:4">
      <c r="A1925" s="314" t="s">
        <v>10944</v>
      </c>
      <c r="B1925" s="314">
        <v>531109</v>
      </c>
      <c r="C1925" s="314" t="s">
        <v>8081</v>
      </c>
      <c r="D1925" s="314" t="s">
        <v>8240</v>
      </c>
    </row>
    <row r="1926" spans="1:4">
      <c r="A1926" s="314" t="s">
        <v>10945</v>
      </c>
      <c r="B1926" s="314">
        <v>524400</v>
      </c>
      <c r="C1926" s="314" t="s">
        <v>8081</v>
      </c>
      <c r="D1926" s="314" t="s">
        <v>8119</v>
      </c>
    </row>
    <row r="1927" spans="1:4">
      <c r="A1927" s="314" t="s">
        <v>10946</v>
      </c>
      <c r="B1927" s="314">
        <v>506161</v>
      </c>
      <c r="C1927" s="314" t="s">
        <v>8081</v>
      </c>
      <c r="D1927" s="314" t="s">
        <v>8098</v>
      </c>
    </row>
    <row r="1928" spans="1:4">
      <c r="A1928" s="314" t="s">
        <v>10947</v>
      </c>
      <c r="B1928" s="314">
        <v>511609</v>
      </c>
      <c r="C1928" s="314" t="s">
        <v>8081</v>
      </c>
      <c r="D1928" s="314" t="s">
        <v>8098</v>
      </c>
    </row>
    <row r="1929" spans="1:4">
      <c r="A1929" s="314" t="s">
        <v>10948</v>
      </c>
      <c r="B1929" s="314">
        <v>532479</v>
      </c>
      <c r="C1929" s="314" t="s">
        <v>10949</v>
      </c>
      <c r="D1929" s="314" t="s">
        <v>8113</v>
      </c>
    </row>
    <row r="1930" spans="1:4">
      <c r="A1930" s="314" t="s">
        <v>10950</v>
      </c>
      <c r="B1930" s="314">
        <v>508807</v>
      </c>
      <c r="C1930" s="314" t="s">
        <v>8081</v>
      </c>
      <c r="D1930" s="314" t="s">
        <v>8435</v>
      </c>
    </row>
    <row r="1931" spans="1:4">
      <c r="A1931" s="314" t="s">
        <v>10951</v>
      </c>
      <c r="B1931" s="314">
        <v>524622</v>
      </c>
      <c r="C1931" s="314" t="s">
        <v>8081</v>
      </c>
      <c r="D1931" s="314" t="s">
        <v>10839</v>
      </c>
    </row>
    <row r="1932" spans="1:4">
      <c r="A1932" s="314" t="s">
        <v>8785</v>
      </c>
      <c r="B1932" s="314">
        <v>500875</v>
      </c>
      <c r="C1932" s="314" t="s">
        <v>8786</v>
      </c>
      <c r="D1932" s="314" t="s">
        <v>10250</v>
      </c>
    </row>
    <row r="1933" spans="1:4">
      <c r="A1933" s="314" t="s">
        <v>10952</v>
      </c>
      <c r="B1933" s="314">
        <v>509496</v>
      </c>
      <c r="C1933" s="314" t="s">
        <v>10953</v>
      </c>
      <c r="D1933" s="314" t="s">
        <v>8478</v>
      </c>
    </row>
    <row r="1934" spans="1:4">
      <c r="A1934" s="314" t="s">
        <v>10954</v>
      </c>
      <c r="B1934" s="314">
        <v>509496</v>
      </c>
      <c r="C1934" s="314" t="s">
        <v>10953</v>
      </c>
      <c r="D1934" s="314" t="s">
        <v>8478</v>
      </c>
    </row>
    <row r="1935" spans="1:4">
      <c r="A1935" s="314" t="s">
        <v>10955</v>
      </c>
      <c r="B1935" s="314">
        <v>523610</v>
      </c>
      <c r="C1935" s="314" t="s">
        <v>10956</v>
      </c>
      <c r="D1935" s="314" t="s">
        <v>8226</v>
      </c>
    </row>
    <row r="1936" spans="1:4">
      <c r="A1936" s="314" t="s">
        <v>10957</v>
      </c>
      <c r="B1936" s="314">
        <v>522183</v>
      </c>
      <c r="C1936" s="314" t="s">
        <v>8081</v>
      </c>
      <c r="D1936" s="314" t="s">
        <v>8089</v>
      </c>
    </row>
    <row r="1937" spans="1:4">
      <c r="A1937" s="314" t="s">
        <v>10958</v>
      </c>
      <c r="B1937" s="314">
        <v>507580</v>
      </c>
      <c r="C1937" s="314" t="s">
        <v>10959</v>
      </c>
      <c r="D1937" s="314" t="s">
        <v>8129</v>
      </c>
    </row>
    <row r="1938" spans="1:4">
      <c r="A1938" s="314" t="s">
        <v>10960</v>
      </c>
      <c r="B1938" s="314">
        <v>530773</v>
      </c>
      <c r="C1938" s="314" t="s">
        <v>10961</v>
      </c>
      <c r="D1938" s="314" t="s">
        <v>8478</v>
      </c>
    </row>
    <row r="1939" spans="1:4">
      <c r="A1939" s="314" t="s">
        <v>10962</v>
      </c>
      <c r="B1939" s="314">
        <v>522245</v>
      </c>
      <c r="C1939" s="314" t="s">
        <v>8081</v>
      </c>
      <c r="D1939" s="314" t="s">
        <v>8265</v>
      </c>
    </row>
    <row r="1940" spans="1:4">
      <c r="A1940" s="314" t="s">
        <v>10963</v>
      </c>
      <c r="B1940" s="314">
        <v>532341</v>
      </c>
      <c r="C1940" s="314" t="s">
        <v>10964</v>
      </c>
      <c r="D1940" s="314" t="s">
        <v>8068</v>
      </c>
    </row>
    <row r="1941" spans="1:4">
      <c r="A1941" s="314" t="s">
        <v>10965</v>
      </c>
      <c r="B1941" s="314">
        <v>538539</v>
      </c>
      <c r="C1941" s="314" t="s">
        <v>8081</v>
      </c>
      <c r="D1941" s="314" t="s">
        <v>8101</v>
      </c>
    </row>
    <row r="1942" spans="1:4">
      <c r="A1942" s="314" t="s">
        <v>10966</v>
      </c>
      <c r="B1942" s="314">
        <v>530049</v>
      </c>
      <c r="C1942" s="314" t="s">
        <v>8081</v>
      </c>
      <c r="D1942" s="314" t="s">
        <v>8096</v>
      </c>
    </row>
    <row r="1943" spans="1:4">
      <c r="A1943" s="314" t="s">
        <v>10967</v>
      </c>
      <c r="B1943" s="314">
        <v>523062</v>
      </c>
      <c r="C1943" s="314" t="s">
        <v>8081</v>
      </c>
      <c r="D1943" s="314" t="s">
        <v>8098</v>
      </c>
    </row>
    <row r="1944" spans="1:4">
      <c r="A1944" s="314" t="s">
        <v>10968</v>
      </c>
      <c r="B1944" s="314">
        <v>532940</v>
      </c>
      <c r="C1944" s="314" t="s">
        <v>10969</v>
      </c>
      <c r="D1944" s="314" t="s">
        <v>8478</v>
      </c>
    </row>
    <row r="1945" spans="1:4">
      <c r="A1945" s="314" t="s">
        <v>10970</v>
      </c>
      <c r="B1945" s="314">
        <v>506522</v>
      </c>
      <c r="C1945" s="314" t="s">
        <v>8081</v>
      </c>
      <c r="D1945" s="314" t="s">
        <v>8262</v>
      </c>
    </row>
    <row r="1946" spans="1:4">
      <c r="A1946" s="314" t="s">
        <v>10971</v>
      </c>
      <c r="B1946" s="314">
        <v>506522</v>
      </c>
      <c r="C1946" s="314" t="s">
        <v>8081</v>
      </c>
      <c r="D1946" s="314" t="s">
        <v>8262</v>
      </c>
    </row>
    <row r="1947" spans="1:4">
      <c r="A1947" s="314" t="s">
        <v>10972</v>
      </c>
      <c r="B1947" s="314">
        <v>530915</v>
      </c>
      <c r="C1947" s="314" t="s">
        <v>8081</v>
      </c>
      <c r="D1947" s="314" t="s">
        <v>8329</v>
      </c>
    </row>
    <row r="1948" spans="1:4">
      <c r="A1948" s="314" t="s">
        <v>10973</v>
      </c>
      <c r="B1948" s="314">
        <v>538422</v>
      </c>
      <c r="C1948" s="314" t="s">
        <v>8081</v>
      </c>
      <c r="D1948" s="314" t="s">
        <v>8101</v>
      </c>
    </row>
    <row r="1949" spans="1:4">
      <c r="A1949" s="314" t="s">
        <v>10974</v>
      </c>
      <c r="B1949" s="314">
        <v>530711</v>
      </c>
      <c r="C1949" s="314" t="s">
        <v>8081</v>
      </c>
      <c r="D1949" s="314" t="s">
        <v>8435</v>
      </c>
    </row>
    <row r="1950" spans="1:4">
      <c r="A1950" s="314" t="s">
        <v>10975</v>
      </c>
      <c r="B1950" s="314">
        <v>507155</v>
      </c>
      <c r="C1950" s="314" t="s">
        <v>8081</v>
      </c>
      <c r="D1950" s="314" t="s">
        <v>8712</v>
      </c>
    </row>
    <row r="1951" spans="1:4">
      <c r="A1951" s="314" t="s">
        <v>10976</v>
      </c>
      <c r="B1951" s="314">
        <v>532825</v>
      </c>
      <c r="C1951" s="314" t="s">
        <v>8081</v>
      </c>
      <c r="D1951" s="314" t="s">
        <v>8096</v>
      </c>
    </row>
    <row r="1952" spans="1:4">
      <c r="A1952" s="314" t="s">
        <v>10977</v>
      </c>
      <c r="B1952" s="314">
        <v>532705</v>
      </c>
      <c r="C1952" s="314" t="s">
        <v>10978</v>
      </c>
      <c r="D1952" s="314" t="s">
        <v>8604</v>
      </c>
    </row>
    <row r="1953" spans="1:4">
      <c r="A1953" s="314" t="s">
        <v>10979</v>
      </c>
      <c r="B1953" s="314">
        <v>520139</v>
      </c>
      <c r="C1953" s="314" t="s">
        <v>8081</v>
      </c>
      <c r="D1953" s="314" t="s">
        <v>10217</v>
      </c>
    </row>
    <row r="1954" spans="1:4">
      <c r="A1954" s="314" t="s">
        <v>10980</v>
      </c>
      <c r="B1954" s="314">
        <v>530601</v>
      </c>
      <c r="C1954" s="314" t="s">
        <v>8081</v>
      </c>
      <c r="D1954" s="314" t="s">
        <v>8098</v>
      </c>
    </row>
    <row r="1955" spans="1:4">
      <c r="A1955" s="314" t="s">
        <v>10981</v>
      </c>
      <c r="B1955" s="314">
        <v>507789</v>
      </c>
      <c r="C1955" s="314" t="s">
        <v>10982</v>
      </c>
      <c r="D1955" s="314" t="s">
        <v>8119</v>
      </c>
    </row>
    <row r="1956" spans="1:4">
      <c r="A1956" s="314" t="s">
        <v>10983</v>
      </c>
      <c r="B1956" s="314">
        <v>532976</v>
      </c>
      <c r="C1956" s="314" t="s">
        <v>10984</v>
      </c>
      <c r="D1956" s="314" t="s">
        <v>8113</v>
      </c>
    </row>
    <row r="1957" spans="1:4">
      <c r="A1957" s="314" t="s">
        <v>10985</v>
      </c>
      <c r="B1957" s="314">
        <v>512237</v>
      </c>
      <c r="C1957" s="314" t="s">
        <v>10986</v>
      </c>
      <c r="D1957" s="314" t="s">
        <v>8113</v>
      </c>
    </row>
    <row r="1958" spans="1:4">
      <c r="A1958" s="314" t="s">
        <v>10987</v>
      </c>
      <c r="B1958" s="314">
        <v>523467</v>
      </c>
      <c r="C1958" s="314" t="s">
        <v>8081</v>
      </c>
      <c r="D1958" s="314" t="s">
        <v>8608</v>
      </c>
    </row>
    <row r="1959" spans="1:4">
      <c r="A1959" s="314" t="s">
        <v>10988</v>
      </c>
      <c r="B1959" s="314">
        <v>531339</v>
      </c>
      <c r="C1959" s="314" t="s">
        <v>10989</v>
      </c>
      <c r="D1959" s="314" t="s">
        <v>8478</v>
      </c>
    </row>
    <row r="1960" spans="1:4">
      <c r="A1960" s="314" t="s">
        <v>10990</v>
      </c>
      <c r="B1960" s="314">
        <v>514312</v>
      </c>
      <c r="C1960" s="314" t="s">
        <v>8081</v>
      </c>
      <c r="D1960" s="314" t="s">
        <v>8096</v>
      </c>
    </row>
    <row r="1961" spans="1:4">
      <c r="A1961" s="314" t="s">
        <v>10991</v>
      </c>
      <c r="B1961" s="314">
        <v>500219</v>
      </c>
      <c r="C1961" s="314" t="s">
        <v>10992</v>
      </c>
      <c r="D1961" s="314" t="s">
        <v>8200</v>
      </c>
    </row>
    <row r="1962" spans="1:4">
      <c r="A1962" s="314" t="s">
        <v>10991</v>
      </c>
      <c r="B1962" s="314">
        <v>570004</v>
      </c>
      <c r="C1962" s="314" t="s">
        <v>10993</v>
      </c>
      <c r="D1962" s="314" t="s">
        <v>8200</v>
      </c>
    </row>
    <row r="1963" spans="1:4">
      <c r="A1963" s="314" t="s">
        <v>10994</v>
      </c>
      <c r="B1963" s="314">
        <v>539119</v>
      </c>
      <c r="C1963" s="314" t="s">
        <v>8081</v>
      </c>
      <c r="D1963" s="314" t="s">
        <v>8608</v>
      </c>
    </row>
    <row r="1964" spans="1:4">
      <c r="A1964" s="314" t="s">
        <v>10995</v>
      </c>
      <c r="B1964" s="314">
        <v>532033</v>
      </c>
      <c r="C1964" s="314" t="s">
        <v>10996</v>
      </c>
      <c r="D1964" s="314" t="s">
        <v>8819</v>
      </c>
    </row>
    <row r="1965" spans="1:4">
      <c r="A1965" s="314" t="s">
        <v>10997</v>
      </c>
      <c r="B1965" s="314">
        <v>526865</v>
      </c>
      <c r="C1965" s="314" t="s">
        <v>8081</v>
      </c>
      <c r="D1965" s="314" t="s">
        <v>8103</v>
      </c>
    </row>
    <row r="1966" spans="1:4">
      <c r="A1966" s="314" t="s">
        <v>10998</v>
      </c>
      <c r="B1966" s="314">
        <v>526865</v>
      </c>
      <c r="C1966" s="314" t="s">
        <v>8081</v>
      </c>
      <c r="D1966" s="314" t="s">
        <v>8103</v>
      </c>
    </row>
    <row r="1967" spans="1:4">
      <c r="A1967" s="314" t="s">
        <v>10999</v>
      </c>
      <c r="B1967" s="314">
        <v>505212</v>
      </c>
      <c r="C1967" s="314" t="s">
        <v>8081</v>
      </c>
      <c r="D1967" s="314" t="s">
        <v>8435</v>
      </c>
    </row>
    <row r="1968" spans="1:4">
      <c r="A1968" s="314" t="s">
        <v>11000</v>
      </c>
      <c r="B1968" s="314">
        <v>505840</v>
      </c>
      <c r="C1968" s="314" t="s">
        <v>8081</v>
      </c>
      <c r="D1968" s="314" t="s">
        <v>8845</v>
      </c>
    </row>
    <row r="1969" spans="1:4">
      <c r="A1969" s="314" t="s">
        <v>11001</v>
      </c>
      <c r="B1969" s="314">
        <v>532532</v>
      </c>
      <c r="C1969" s="314" t="s">
        <v>11002</v>
      </c>
      <c r="D1969" s="314" t="s">
        <v>8478</v>
      </c>
    </row>
    <row r="1970" spans="1:4">
      <c r="A1970" s="314" t="s">
        <v>11003</v>
      </c>
      <c r="B1970" s="314">
        <v>532627</v>
      </c>
      <c r="C1970" s="314" t="s">
        <v>11004</v>
      </c>
      <c r="D1970" s="314" t="s">
        <v>8219</v>
      </c>
    </row>
    <row r="1971" spans="1:4">
      <c r="A1971" s="314" t="s">
        <v>11005</v>
      </c>
      <c r="B1971" s="314">
        <v>780001</v>
      </c>
      <c r="C1971" s="314" t="s">
        <v>8081</v>
      </c>
      <c r="D1971" s="314" t="s">
        <v>8172</v>
      </c>
    </row>
    <row r="1972" spans="1:4">
      <c r="A1972" s="314" t="s">
        <v>11006</v>
      </c>
      <c r="B1972" s="314" t="s">
        <v>8081</v>
      </c>
      <c r="C1972" s="314" t="s">
        <v>11007</v>
      </c>
      <c r="D1972" s="314" t="s">
        <v>8092</v>
      </c>
    </row>
    <row r="1973" spans="1:4">
      <c r="A1973" s="314" t="s">
        <v>11008</v>
      </c>
      <c r="B1973" s="314" t="s">
        <v>8081</v>
      </c>
      <c r="C1973" s="314" t="s">
        <v>11009</v>
      </c>
      <c r="D1973" s="314" t="s">
        <v>8092</v>
      </c>
    </row>
    <row r="1974" spans="1:4">
      <c r="A1974" s="314" t="s">
        <v>11010</v>
      </c>
      <c r="B1974" s="314" t="s">
        <v>8081</v>
      </c>
      <c r="C1974" s="314" t="s">
        <v>11009</v>
      </c>
      <c r="D1974" s="314" t="s">
        <v>8092</v>
      </c>
    </row>
    <row r="1975" spans="1:4">
      <c r="A1975" s="314" t="s">
        <v>11011</v>
      </c>
      <c r="B1975" s="314">
        <v>538564</v>
      </c>
      <c r="C1975" s="314" t="s">
        <v>8081</v>
      </c>
      <c r="D1975" s="314" t="s">
        <v>8487</v>
      </c>
    </row>
    <row r="1976" spans="1:4">
      <c r="A1976" s="314" t="s">
        <v>11012</v>
      </c>
      <c r="B1976" s="314">
        <v>520051</v>
      </c>
      <c r="C1976" s="314" t="s">
        <v>11013</v>
      </c>
      <c r="D1976" s="314" t="s">
        <v>8435</v>
      </c>
    </row>
    <row r="1977" spans="1:4">
      <c r="A1977" s="314" t="s">
        <v>11014</v>
      </c>
      <c r="B1977" s="314">
        <v>502901</v>
      </c>
      <c r="C1977" s="314" t="s">
        <v>8081</v>
      </c>
      <c r="D1977" s="314" t="s">
        <v>8096</v>
      </c>
    </row>
    <row r="1978" spans="1:4">
      <c r="A1978" s="314" t="s">
        <v>11015</v>
      </c>
      <c r="B1978" s="314">
        <v>500220</v>
      </c>
      <c r="C1978" s="314" t="s">
        <v>8081</v>
      </c>
      <c r="D1978" s="314" t="s">
        <v>8096</v>
      </c>
    </row>
    <row r="1979" spans="1:4">
      <c r="A1979" s="314" t="s">
        <v>11016</v>
      </c>
      <c r="B1979" s="314">
        <v>540394</v>
      </c>
      <c r="C1979" s="314" t="s">
        <v>8081</v>
      </c>
      <c r="D1979" s="314" t="s">
        <v>8103</v>
      </c>
    </row>
    <row r="1980" spans="1:4">
      <c r="A1980" s="314" t="s">
        <v>11017</v>
      </c>
      <c r="B1980" s="314" t="s">
        <v>8081</v>
      </c>
      <c r="C1980" s="314" t="s">
        <v>11018</v>
      </c>
      <c r="D1980" s="314" t="s">
        <v>8092</v>
      </c>
    </row>
    <row r="1981" spans="1:4">
      <c r="A1981" s="314" t="s">
        <v>11019</v>
      </c>
      <c r="B1981" s="314">
        <v>514318</v>
      </c>
      <c r="C1981" s="314" t="s">
        <v>8081</v>
      </c>
      <c r="D1981" s="314" t="s">
        <v>8096</v>
      </c>
    </row>
    <row r="1982" spans="1:4">
      <c r="A1982" s="314" t="s">
        <v>11020</v>
      </c>
      <c r="B1982" s="314">
        <v>526001</v>
      </c>
      <c r="C1982" s="314" t="s">
        <v>8081</v>
      </c>
      <c r="D1982" s="314" t="s">
        <v>8275</v>
      </c>
    </row>
    <row r="1983" spans="1:4">
      <c r="A1983" s="314" t="s">
        <v>11021</v>
      </c>
      <c r="B1983" s="314">
        <v>520066</v>
      </c>
      <c r="C1983" s="314" t="s">
        <v>11022</v>
      </c>
      <c r="D1983" s="314" t="s">
        <v>8435</v>
      </c>
    </row>
    <row r="1984" spans="1:4">
      <c r="A1984" s="314" t="s">
        <v>11023</v>
      </c>
      <c r="B1984" s="314">
        <v>509715</v>
      </c>
      <c r="C1984" s="314" t="s">
        <v>8081</v>
      </c>
      <c r="D1984" s="314" t="s">
        <v>8487</v>
      </c>
    </row>
    <row r="1985" spans="1:4">
      <c r="A1985" s="314" t="s">
        <v>11024</v>
      </c>
      <c r="B1985" s="314">
        <v>513252</v>
      </c>
      <c r="C1985" s="314" t="s">
        <v>8081</v>
      </c>
      <c r="D1985" s="314" t="s">
        <v>8435</v>
      </c>
    </row>
    <row r="1986" spans="1:4">
      <c r="A1986" s="314" t="s">
        <v>11025</v>
      </c>
      <c r="B1986" s="314">
        <v>524330</v>
      </c>
      <c r="C1986" s="314" t="s">
        <v>11026</v>
      </c>
      <c r="D1986" s="314" t="s">
        <v>8240</v>
      </c>
    </row>
    <row r="1987" spans="1:4">
      <c r="A1987" s="314" t="s">
        <v>11027</v>
      </c>
      <c r="B1987" s="314">
        <v>522285</v>
      </c>
      <c r="C1987" s="314" t="s">
        <v>11028</v>
      </c>
      <c r="D1987" s="314" t="s">
        <v>8113</v>
      </c>
    </row>
    <row r="1988" spans="1:4">
      <c r="A1988" s="314" t="s">
        <v>11029</v>
      </c>
      <c r="B1988" s="314">
        <v>539005</v>
      </c>
      <c r="C1988" s="314" t="s">
        <v>8081</v>
      </c>
      <c r="D1988" s="314" t="s">
        <v>8501</v>
      </c>
    </row>
    <row r="1989" spans="1:4">
      <c r="A1989" s="314" t="s">
        <v>11030</v>
      </c>
      <c r="B1989" s="314">
        <v>531323</v>
      </c>
      <c r="C1989" s="314" t="s">
        <v>8081</v>
      </c>
      <c r="D1989" s="314" t="s">
        <v>8096</v>
      </c>
    </row>
    <row r="1990" spans="1:4">
      <c r="A1990" s="314" t="s">
        <v>11031</v>
      </c>
      <c r="B1990" s="314">
        <v>512233</v>
      </c>
      <c r="C1990" s="314" t="s">
        <v>8081</v>
      </c>
      <c r="D1990" s="314" t="s">
        <v>8096</v>
      </c>
    </row>
    <row r="1991" spans="1:4">
      <c r="A1991" s="314" t="s">
        <v>11032</v>
      </c>
      <c r="B1991" s="314">
        <v>500306</v>
      </c>
      <c r="C1991" s="314" t="s">
        <v>8081</v>
      </c>
      <c r="D1991" s="314" t="s">
        <v>8098</v>
      </c>
    </row>
    <row r="1992" spans="1:4">
      <c r="A1992" s="314" t="s">
        <v>11033</v>
      </c>
      <c r="B1992" s="314">
        <v>533207</v>
      </c>
      <c r="C1992" s="314" t="s">
        <v>11034</v>
      </c>
      <c r="D1992" s="314" t="s">
        <v>8675</v>
      </c>
    </row>
    <row r="1993" spans="1:4">
      <c r="A1993" s="314" t="s">
        <v>11035</v>
      </c>
      <c r="B1993" s="314">
        <v>506520</v>
      </c>
      <c r="C1993" s="314" t="s">
        <v>8081</v>
      </c>
      <c r="D1993" s="314" t="s">
        <v>8129</v>
      </c>
    </row>
    <row r="1994" spans="1:4">
      <c r="A1994" s="314" t="s">
        <v>11036</v>
      </c>
      <c r="B1994" s="314" t="s">
        <v>8081</v>
      </c>
      <c r="C1994" s="314" t="s">
        <v>11037</v>
      </c>
      <c r="D1994" s="314" t="s">
        <v>8172</v>
      </c>
    </row>
    <row r="1995" spans="1:4">
      <c r="A1995" s="314" t="s">
        <v>11038</v>
      </c>
      <c r="B1995" s="314">
        <v>506910</v>
      </c>
      <c r="C1995" s="314" t="s">
        <v>8081</v>
      </c>
      <c r="D1995" s="314" t="s">
        <v>8240</v>
      </c>
    </row>
    <row r="1996" spans="1:4">
      <c r="A1996" s="314" t="s">
        <v>11039</v>
      </c>
      <c r="B1996" s="314">
        <v>506910</v>
      </c>
      <c r="C1996" s="314" t="s">
        <v>8081</v>
      </c>
      <c r="D1996" s="314" t="s">
        <v>8240</v>
      </c>
    </row>
    <row r="1997" spans="1:4">
      <c r="A1997" s="314" t="s">
        <v>11040</v>
      </c>
      <c r="B1997" s="314">
        <v>506943</v>
      </c>
      <c r="C1997" s="314" t="s">
        <v>11041</v>
      </c>
      <c r="D1997" s="314" t="s">
        <v>8119</v>
      </c>
    </row>
    <row r="1998" spans="1:4">
      <c r="A1998" s="314" t="s">
        <v>11042</v>
      </c>
      <c r="B1998" s="314">
        <v>514034</v>
      </c>
      <c r="C1998" s="314" t="s">
        <v>11043</v>
      </c>
      <c r="D1998" s="314" t="s">
        <v>8457</v>
      </c>
    </row>
    <row r="1999" spans="1:4">
      <c r="A1999" s="314" t="s">
        <v>11044</v>
      </c>
      <c r="B1999" s="314">
        <v>532605</v>
      </c>
      <c r="C1999" s="314" t="s">
        <v>11045</v>
      </c>
      <c r="D1999" s="314" t="s">
        <v>8435</v>
      </c>
    </row>
    <row r="2000" spans="1:4">
      <c r="A2000" s="314" t="s">
        <v>11046</v>
      </c>
      <c r="B2000" s="314">
        <v>500223</v>
      </c>
      <c r="C2000" s="314" t="s">
        <v>8081</v>
      </c>
      <c r="D2000" s="314" t="s">
        <v>8096</v>
      </c>
    </row>
    <row r="2001" spans="1:4">
      <c r="A2001" s="314" t="s">
        <v>11047</v>
      </c>
      <c r="B2001" s="314">
        <v>524592</v>
      </c>
      <c r="C2001" s="314" t="s">
        <v>8081</v>
      </c>
      <c r="D2001" s="314" t="s">
        <v>8240</v>
      </c>
    </row>
    <row r="2002" spans="1:4">
      <c r="A2002" s="314" t="s">
        <v>11048</v>
      </c>
      <c r="B2002" s="314">
        <v>538837</v>
      </c>
      <c r="C2002" s="314" t="s">
        <v>8081</v>
      </c>
      <c r="D2002" s="314" t="s">
        <v>8087</v>
      </c>
    </row>
    <row r="2003" spans="1:4">
      <c r="A2003" s="314" t="s">
        <v>11049</v>
      </c>
      <c r="B2003" s="314">
        <v>524731</v>
      </c>
      <c r="C2003" s="314" t="s">
        <v>8081</v>
      </c>
      <c r="D2003" s="314" t="s">
        <v>8119</v>
      </c>
    </row>
    <row r="2004" spans="1:4">
      <c r="A2004" s="314" t="s">
        <v>11050</v>
      </c>
      <c r="B2004" s="314">
        <v>532617</v>
      </c>
      <c r="C2004" s="314" t="s">
        <v>11051</v>
      </c>
      <c r="D2004" s="314" t="s">
        <v>10217</v>
      </c>
    </row>
    <row r="2005" spans="1:4">
      <c r="A2005" s="314" t="s">
        <v>11052</v>
      </c>
      <c r="B2005" s="314">
        <v>532617</v>
      </c>
      <c r="C2005" s="314" t="s">
        <v>11051</v>
      </c>
      <c r="D2005" s="314" t="s">
        <v>10217</v>
      </c>
    </row>
    <row r="2006" spans="1:4">
      <c r="A2006" s="314" t="s">
        <v>11053</v>
      </c>
      <c r="B2006" s="314" t="s">
        <v>8081</v>
      </c>
      <c r="C2006" s="314" t="s">
        <v>11054</v>
      </c>
      <c r="D2006" s="314" t="s">
        <v>8092</v>
      </c>
    </row>
    <row r="2007" spans="1:4">
      <c r="A2007" s="314" t="s">
        <v>11055</v>
      </c>
      <c r="B2007" s="314">
        <v>538794</v>
      </c>
      <c r="C2007" s="314" t="s">
        <v>8081</v>
      </c>
      <c r="D2007" s="314" t="s">
        <v>8167</v>
      </c>
    </row>
    <row r="2008" spans="1:4">
      <c r="A2008" s="314" t="s">
        <v>11056</v>
      </c>
      <c r="B2008" s="314" t="s">
        <v>8081</v>
      </c>
      <c r="C2008" s="314" t="s">
        <v>11057</v>
      </c>
      <c r="D2008" s="314" t="s">
        <v>8092</v>
      </c>
    </row>
    <row r="2009" spans="1:4">
      <c r="A2009" s="314" t="s">
        <v>11058</v>
      </c>
      <c r="B2009" s="314">
        <v>517063</v>
      </c>
      <c r="C2009" s="314" t="s">
        <v>8081</v>
      </c>
      <c r="D2009" s="314" t="s">
        <v>8565</v>
      </c>
    </row>
    <row r="2010" spans="1:4">
      <c r="A2010" s="314" t="s">
        <v>11059</v>
      </c>
      <c r="B2010" s="314">
        <v>540850</v>
      </c>
      <c r="C2010" s="314" t="s">
        <v>8081</v>
      </c>
      <c r="D2010" s="314" t="s">
        <v>8141</v>
      </c>
    </row>
    <row r="2011" spans="1:4">
      <c r="A2011" s="314" t="s">
        <v>11060</v>
      </c>
      <c r="B2011" s="314">
        <v>531550</v>
      </c>
      <c r="C2011" s="314" t="s">
        <v>8081</v>
      </c>
      <c r="D2011" s="314" t="s">
        <v>8065</v>
      </c>
    </row>
    <row r="2012" spans="1:4">
      <c r="A2012" s="314" t="s">
        <v>11061</v>
      </c>
      <c r="B2012" s="314">
        <v>532771</v>
      </c>
      <c r="C2012" s="314" t="s">
        <v>11062</v>
      </c>
      <c r="D2012" s="314" t="s">
        <v>8262</v>
      </c>
    </row>
    <row r="2013" spans="1:4">
      <c r="A2013" s="314" t="s">
        <v>11063</v>
      </c>
      <c r="B2013" s="314">
        <v>540651</v>
      </c>
      <c r="C2013" s="314" t="s">
        <v>8081</v>
      </c>
      <c r="D2013" s="314" t="s">
        <v>8378</v>
      </c>
    </row>
    <row r="2014" spans="1:4">
      <c r="A2014" s="314" t="s">
        <v>11064</v>
      </c>
      <c r="B2014" s="314">
        <v>780019</v>
      </c>
      <c r="C2014" s="314" t="s">
        <v>8081</v>
      </c>
      <c r="D2014" s="314" t="s">
        <v>8172</v>
      </c>
    </row>
    <row r="2015" spans="1:4">
      <c r="A2015" s="314" t="s">
        <v>11065</v>
      </c>
      <c r="B2015" s="314">
        <v>511618</v>
      </c>
      <c r="C2015" s="314" t="s">
        <v>11066</v>
      </c>
      <c r="D2015" s="314" t="s">
        <v>8103</v>
      </c>
    </row>
    <row r="2016" spans="1:4">
      <c r="A2016" s="314" t="s">
        <v>11067</v>
      </c>
      <c r="B2016" s="314">
        <v>542653</v>
      </c>
      <c r="C2016" s="314" t="s">
        <v>11068</v>
      </c>
      <c r="D2016" s="314" t="s">
        <v>8636</v>
      </c>
    </row>
    <row r="2017" spans="1:4">
      <c r="A2017" s="314" t="s">
        <v>11069</v>
      </c>
      <c r="B2017" s="314">
        <v>530405</v>
      </c>
      <c r="C2017" s="314" t="s">
        <v>8081</v>
      </c>
      <c r="D2017" s="314" t="s">
        <v>8065</v>
      </c>
    </row>
    <row r="2018" spans="1:4">
      <c r="A2018" s="314" t="s">
        <v>11070</v>
      </c>
      <c r="B2018" s="314">
        <v>533103</v>
      </c>
      <c r="C2018" s="314" t="s">
        <v>11071</v>
      </c>
      <c r="D2018" s="314" t="s">
        <v>8096</v>
      </c>
    </row>
    <row r="2019" spans="1:4">
      <c r="A2019" s="314" t="s">
        <v>11072</v>
      </c>
      <c r="B2019" s="314">
        <v>511034</v>
      </c>
      <c r="C2019" s="314" t="s">
        <v>11073</v>
      </c>
      <c r="D2019" s="314" t="s">
        <v>8144</v>
      </c>
    </row>
    <row r="2020" spans="1:4">
      <c r="A2020" s="314" t="s">
        <v>11074</v>
      </c>
      <c r="B2020" s="314">
        <v>507981</v>
      </c>
      <c r="C2020" s="314" t="s">
        <v>8081</v>
      </c>
      <c r="D2020" s="314" t="s">
        <v>8281</v>
      </c>
    </row>
    <row r="2021" spans="1:4">
      <c r="A2021" s="314" t="s">
        <v>11075</v>
      </c>
      <c r="B2021" s="314">
        <v>539947</v>
      </c>
      <c r="C2021" s="314" t="s">
        <v>8081</v>
      </c>
      <c r="D2021" s="314" t="s">
        <v>8101</v>
      </c>
    </row>
    <row r="2022" spans="1:4">
      <c r="A2022" s="314" t="s">
        <v>11076</v>
      </c>
      <c r="B2022" s="314">
        <v>532624</v>
      </c>
      <c r="C2022" s="314" t="s">
        <v>11077</v>
      </c>
      <c r="D2022" s="314" t="s">
        <v>9319</v>
      </c>
    </row>
    <row r="2023" spans="1:4">
      <c r="A2023" s="314" t="s">
        <v>11078</v>
      </c>
      <c r="B2023" s="314">
        <v>500227</v>
      </c>
      <c r="C2023" s="314" t="s">
        <v>11079</v>
      </c>
      <c r="D2023" s="314" t="s">
        <v>8129</v>
      </c>
    </row>
    <row r="2024" spans="1:4">
      <c r="A2024" s="314" t="s">
        <v>11080</v>
      </c>
      <c r="B2024" s="314">
        <v>536773</v>
      </c>
      <c r="C2024" s="314" t="s">
        <v>11081</v>
      </c>
      <c r="D2024" s="314" t="s">
        <v>8065</v>
      </c>
    </row>
    <row r="2025" spans="1:4">
      <c r="A2025" s="314" t="s">
        <v>11082</v>
      </c>
      <c r="B2025" s="314">
        <v>500378</v>
      </c>
      <c r="C2025" s="314" t="s">
        <v>11083</v>
      </c>
      <c r="D2025" s="314" t="s">
        <v>8478</v>
      </c>
    </row>
    <row r="2026" spans="1:4">
      <c r="A2026" s="314" t="s">
        <v>11084</v>
      </c>
      <c r="B2026" s="314">
        <v>539597</v>
      </c>
      <c r="C2026" s="314" t="s">
        <v>11085</v>
      </c>
      <c r="D2026" s="314" t="s">
        <v>8403</v>
      </c>
    </row>
    <row r="2027" spans="1:4">
      <c r="A2027" s="314" t="s">
        <v>11086</v>
      </c>
      <c r="B2027" s="314">
        <v>532508</v>
      </c>
      <c r="C2027" s="314" t="s">
        <v>11087</v>
      </c>
      <c r="D2027" s="314" t="s">
        <v>8113</v>
      </c>
    </row>
    <row r="2028" spans="1:4">
      <c r="A2028" s="314" t="s">
        <v>11088</v>
      </c>
      <c r="B2028" s="314">
        <v>532286</v>
      </c>
      <c r="C2028" s="314" t="s">
        <v>11089</v>
      </c>
      <c r="D2028" s="314" t="s">
        <v>8113</v>
      </c>
    </row>
    <row r="2029" spans="1:4">
      <c r="A2029" s="314" t="s">
        <v>11090</v>
      </c>
      <c r="B2029" s="314">
        <v>531543</v>
      </c>
      <c r="C2029" s="314" t="s">
        <v>11091</v>
      </c>
      <c r="D2029" s="314" t="s">
        <v>8096</v>
      </c>
    </row>
    <row r="2030" spans="1:4">
      <c r="A2030" s="314" t="s">
        <v>11092</v>
      </c>
      <c r="B2030" s="314">
        <v>540311</v>
      </c>
      <c r="C2030" s="314" t="s">
        <v>11093</v>
      </c>
      <c r="D2030" s="314" t="s">
        <v>8203</v>
      </c>
    </row>
    <row r="2031" spans="1:4">
      <c r="A2031" s="314" t="s">
        <v>11094</v>
      </c>
      <c r="B2031" s="314">
        <v>539225</v>
      </c>
      <c r="C2031" s="314" t="s">
        <v>8081</v>
      </c>
      <c r="D2031" s="314" t="s">
        <v>8106</v>
      </c>
    </row>
    <row r="2032" spans="1:4">
      <c r="A2032" s="314" t="s">
        <v>11095</v>
      </c>
      <c r="B2032" s="314">
        <v>536493</v>
      </c>
      <c r="C2032" s="314" t="s">
        <v>8081</v>
      </c>
      <c r="D2032" s="314" t="s">
        <v>8278</v>
      </c>
    </row>
    <row r="2033" spans="1:4">
      <c r="A2033" s="314" t="s">
        <v>11096</v>
      </c>
      <c r="B2033" s="314">
        <v>532644</v>
      </c>
      <c r="C2033" s="314" t="s">
        <v>11097</v>
      </c>
      <c r="D2033" s="314" t="s">
        <v>8094</v>
      </c>
    </row>
    <row r="2034" spans="1:4">
      <c r="A2034" s="314" t="s">
        <v>11098</v>
      </c>
      <c r="B2034" s="314">
        <v>500380</v>
      </c>
      <c r="C2034" s="314" t="s">
        <v>11099</v>
      </c>
      <c r="D2034" s="314" t="s">
        <v>8094</v>
      </c>
    </row>
    <row r="2035" spans="1:4">
      <c r="A2035" s="314" t="s">
        <v>11100</v>
      </c>
      <c r="B2035" s="314">
        <v>532162</v>
      </c>
      <c r="C2035" s="314" t="s">
        <v>11101</v>
      </c>
      <c r="D2035" s="314" t="s">
        <v>8075</v>
      </c>
    </row>
    <row r="2036" spans="1:4">
      <c r="A2036" s="314" t="s">
        <v>11102</v>
      </c>
      <c r="B2036" s="314">
        <v>530007</v>
      </c>
      <c r="C2036" s="314" t="s">
        <v>11103</v>
      </c>
      <c r="D2036" s="314" t="s">
        <v>8560</v>
      </c>
    </row>
    <row r="2037" spans="1:4">
      <c r="A2037" s="314" t="s">
        <v>11104</v>
      </c>
      <c r="B2037" s="314">
        <v>538765</v>
      </c>
      <c r="C2037" s="314" t="s">
        <v>8081</v>
      </c>
      <c r="D2037" s="314" t="s">
        <v>10839</v>
      </c>
    </row>
    <row r="2038" spans="1:4">
      <c r="A2038" s="314" t="s">
        <v>11105</v>
      </c>
      <c r="B2038" s="314">
        <v>523405</v>
      </c>
      <c r="C2038" s="314" t="s">
        <v>11106</v>
      </c>
      <c r="D2038" s="314" t="s">
        <v>8246</v>
      </c>
    </row>
    <row r="2039" spans="1:4">
      <c r="A2039" s="314" t="s">
        <v>11107</v>
      </c>
      <c r="B2039" s="314">
        <v>522263</v>
      </c>
      <c r="C2039" s="314" t="s">
        <v>11108</v>
      </c>
      <c r="D2039" s="314" t="s">
        <v>8478</v>
      </c>
    </row>
    <row r="2040" spans="1:4">
      <c r="A2040" s="314" t="s">
        <v>11109</v>
      </c>
      <c r="B2040" s="314">
        <v>522263</v>
      </c>
      <c r="C2040" s="314" t="s">
        <v>11108</v>
      </c>
      <c r="D2040" s="314" t="s">
        <v>8478</v>
      </c>
    </row>
    <row r="2041" spans="1:4">
      <c r="A2041" s="314" t="s">
        <v>11110</v>
      </c>
      <c r="B2041" s="314">
        <v>511092</v>
      </c>
      <c r="C2041" s="314" t="s">
        <v>8081</v>
      </c>
      <c r="D2041" s="314" t="s">
        <v>8084</v>
      </c>
    </row>
    <row r="2042" spans="1:4">
      <c r="A2042" s="314" t="s">
        <v>11111</v>
      </c>
      <c r="B2042" s="314">
        <v>523712</v>
      </c>
      <c r="C2042" s="314" t="s">
        <v>8081</v>
      </c>
      <c r="D2042" s="314" t="s">
        <v>8200</v>
      </c>
    </row>
    <row r="2043" spans="1:4">
      <c r="A2043" s="314" t="s">
        <v>11112</v>
      </c>
      <c r="B2043" s="314">
        <v>513691</v>
      </c>
      <c r="C2043" s="314" t="s">
        <v>11113</v>
      </c>
      <c r="D2043" s="314" t="s">
        <v>8435</v>
      </c>
    </row>
    <row r="2044" spans="1:4">
      <c r="A2044" s="314" t="s">
        <v>11114</v>
      </c>
      <c r="B2044" s="314" t="s">
        <v>8081</v>
      </c>
      <c r="C2044" s="314" t="s">
        <v>11115</v>
      </c>
      <c r="D2044" s="314" t="s">
        <v>8172</v>
      </c>
    </row>
    <row r="2045" spans="1:4">
      <c r="A2045" s="314" t="s">
        <v>11116</v>
      </c>
      <c r="B2045" s="314">
        <v>523398</v>
      </c>
      <c r="C2045" s="314" t="s">
        <v>11117</v>
      </c>
      <c r="D2045" s="314" t="s">
        <v>8449</v>
      </c>
    </row>
    <row r="2046" spans="1:4">
      <c r="A2046" s="314" t="s">
        <v>11118</v>
      </c>
      <c r="B2046" s="314">
        <v>523398</v>
      </c>
      <c r="C2046" s="314" t="s">
        <v>11117</v>
      </c>
      <c r="D2046" s="314" t="s">
        <v>8449</v>
      </c>
    </row>
    <row r="2047" spans="1:4">
      <c r="A2047" s="314" t="s">
        <v>11119</v>
      </c>
      <c r="B2047" s="314">
        <v>531861</v>
      </c>
      <c r="C2047" s="314" t="s">
        <v>8081</v>
      </c>
      <c r="D2047" s="314" t="s">
        <v>8065</v>
      </c>
    </row>
    <row r="2048" spans="1:4">
      <c r="A2048" s="314" t="s">
        <v>11120</v>
      </c>
      <c r="B2048" s="314">
        <v>534659</v>
      </c>
      <c r="C2048" s="314" t="s">
        <v>8081</v>
      </c>
      <c r="D2048" s="314" t="s">
        <v>8068</v>
      </c>
    </row>
    <row r="2049" spans="1:4">
      <c r="A2049" s="314" t="s">
        <v>11121</v>
      </c>
      <c r="B2049" s="314">
        <v>542446</v>
      </c>
      <c r="C2049" s="314" t="s">
        <v>11122</v>
      </c>
      <c r="D2049" s="314" t="s">
        <v>8165</v>
      </c>
    </row>
    <row r="2050" spans="1:4">
      <c r="A2050" s="314" t="s">
        <v>11123</v>
      </c>
      <c r="B2050" s="314">
        <v>538092</v>
      </c>
      <c r="C2050" s="314" t="s">
        <v>8081</v>
      </c>
      <c r="D2050" s="314" t="s">
        <v>8487</v>
      </c>
    </row>
    <row r="2051" spans="1:4">
      <c r="A2051" s="314" t="s">
        <v>11124</v>
      </c>
      <c r="B2051" s="314">
        <v>505750</v>
      </c>
      <c r="C2051" s="314" t="s">
        <v>8081</v>
      </c>
      <c r="D2051" s="314" t="s">
        <v>8089</v>
      </c>
    </row>
    <row r="2052" spans="1:4">
      <c r="A2052" s="314" t="s">
        <v>11125</v>
      </c>
      <c r="B2052" s="314">
        <v>508929</v>
      </c>
      <c r="C2052" s="314" t="s">
        <v>8081</v>
      </c>
      <c r="D2052" s="314" t="s">
        <v>8167</v>
      </c>
    </row>
    <row r="2053" spans="1:4">
      <c r="A2053" s="314" t="s">
        <v>11126</v>
      </c>
      <c r="B2053" s="314">
        <v>530985</v>
      </c>
      <c r="C2053" s="314" t="s">
        <v>8081</v>
      </c>
      <c r="D2053" s="314" t="s">
        <v>8098</v>
      </c>
    </row>
    <row r="2054" spans="1:4">
      <c r="A2054" s="314" t="s">
        <v>11127</v>
      </c>
      <c r="B2054" s="314">
        <v>506016</v>
      </c>
      <c r="C2054" s="314" t="s">
        <v>8081</v>
      </c>
      <c r="D2054" s="314" t="s">
        <v>8478</v>
      </c>
    </row>
    <row r="2055" spans="1:4">
      <c r="A2055" s="314" t="s">
        <v>11128</v>
      </c>
      <c r="B2055" s="314">
        <v>504080</v>
      </c>
      <c r="C2055" s="314" t="s">
        <v>8081</v>
      </c>
      <c r="D2055" s="314" t="s">
        <v>8378</v>
      </c>
    </row>
    <row r="2056" spans="1:4">
      <c r="A2056" s="314" t="s">
        <v>11129</v>
      </c>
      <c r="B2056" s="314">
        <v>533148</v>
      </c>
      <c r="C2056" s="314" t="s">
        <v>11130</v>
      </c>
      <c r="D2056" s="314" t="s">
        <v>8219</v>
      </c>
    </row>
    <row r="2057" spans="1:4">
      <c r="A2057" s="314" t="s">
        <v>11131</v>
      </c>
      <c r="B2057" s="314">
        <v>532642</v>
      </c>
      <c r="C2057" s="314" t="s">
        <v>11132</v>
      </c>
      <c r="D2057" s="314" t="s">
        <v>8246</v>
      </c>
    </row>
    <row r="2058" spans="1:4">
      <c r="A2058" s="314" t="s">
        <v>11133</v>
      </c>
      <c r="B2058" s="314">
        <v>500228</v>
      </c>
      <c r="C2058" s="314" t="s">
        <v>11134</v>
      </c>
      <c r="D2058" s="314" t="s">
        <v>8113</v>
      </c>
    </row>
    <row r="2059" spans="1:4">
      <c r="A2059" s="314" t="s">
        <v>11135</v>
      </c>
      <c r="B2059" s="314">
        <v>520057</v>
      </c>
      <c r="C2059" s="314" t="s">
        <v>11136</v>
      </c>
      <c r="D2059" s="314" t="s">
        <v>8435</v>
      </c>
    </row>
    <row r="2060" spans="1:4">
      <c r="A2060" s="314" t="s">
        <v>11137</v>
      </c>
      <c r="B2060" s="314">
        <v>520057</v>
      </c>
      <c r="C2060" s="314" t="s">
        <v>11138</v>
      </c>
      <c r="D2060" s="314" t="s">
        <v>8435</v>
      </c>
    </row>
    <row r="2061" spans="1:4">
      <c r="A2061" s="314" t="s">
        <v>11139</v>
      </c>
      <c r="B2061" s="314">
        <v>534600</v>
      </c>
      <c r="C2061" s="314" t="s">
        <v>8081</v>
      </c>
      <c r="D2061" s="314" t="s">
        <v>8403</v>
      </c>
    </row>
    <row r="2062" spans="1:4">
      <c r="A2062" s="314" t="s">
        <v>11140</v>
      </c>
      <c r="B2062" s="314">
        <v>533155</v>
      </c>
      <c r="C2062" s="314" t="s">
        <v>11141</v>
      </c>
      <c r="D2062" s="314" t="s">
        <v>8569</v>
      </c>
    </row>
    <row r="2063" spans="1:4">
      <c r="A2063" s="314" t="s">
        <v>11142</v>
      </c>
      <c r="B2063" s="314">
        <v>533320</v>
      </c>
      <c r="C2063" s="314" t="s">
        <v>11143</v>
      </c>
      <c r="D2063" s="314" t="s">
        <v>8224</v>
      </c>
    </row>
    <row r="2064" spans="1:4">
      <c r="A2064" s="314" t="s">
        <v>11144</v>
      </c>
      <c r="B2064" s="314">
        <v>530019</v>
      </c>
      <c r="C2064" s="314" t="s">
        <v>11145</v>
      </c>
      <c r="D2064" s="314" t="s">
        <v>8119</v>
      </c>
    </row>
    <row r="2065" spans="1:4">
      <c r="A2065" s="314" t="s">
        <v>11146</v>
      </c>
      <c r="B2065" s="314" t="s">
        <v>8081</v>
      </c>
      <c r="C2065" s="314" t="s">
        <v>11147</v>
      </c>
      <c r="D2065" s="314" t="s">
        <v>8172</v>
      </c>
    </row>
    <row r="2066" spans="1:4">
      <c r="A2066" s="314" t="s">
        <v>11148</v>
      </c>
      <c r="B2066" s="314">
        <v>516078</v>
      </c>
      <c r="C2066" s="314" t="s">
        <v>8081</v>
      </c>
      <c r="D2066" s="314" t="s">
        <v>8275</v>
      </c>
    </row>
    <row r="2067" spans="1:4">
      <c r="A2067" s="314" t="s">
        <v>11149</v>
      </c>
      <c r="B2067" s="314">
        <v>511060</v>
      </c>
      <c r="C2067" s="314" t="s">
        <v>8081</v>
      </c>
      <c r="D2067" s="314" t="s">
        <v>8501</v>
      </c>
    </row>
    <row r="2068" spans="1:4">
      <c r="A2068" s="314" t="s">
        <v>11150</v>
      </c>
      <c r="B2068" s="314">
        <v>539216</v>
      </c>
      <c r="C2068" s="314" t="s">
        <v>8081</v>
      </c>
      <c r="D2068" s="314" t="s">
        <v>8096</v>
      </c>
    </row>
    <row r="2069" spans="1:4">
      <c r="A2069" s="314" t="s">
        <v>11151</v>
      </c>
      <c r="B2069" s="314">
        <v>507987</v>
      </c>
      <c r="C2069" s="314" t="s">
        <v>8081</v>
      </c>
      <c r="D2069" s="314" t="s">
        <v>8098</v>
      </c>
    </row>
    <row r="2070" spans="1:4">
      <c r="A2070" s="314" t="s">
        <v>11152</v>
      </c>
      <c r="B2070" s="314">
        <v>534623</v>
      </c>
      <c r="C2070" s="314" t="s">
        <v>8081</v>
      </c>
      <c r="D2070" s="314" t="s">
        <v>10839</v>
      </c>
    </row>
    <row r="2071" spans="1:4">
      <c r="A2071" s="314" t="s">
        <v>11153</v>
      </c>
      <c r="B2071" s="314">
        <v>535648</v>
      </c>
      <c r="C2071" s="314" t="s">
        <v>11154</v>
      </c>
      <c r="D2071" s="314" t="s">
        <v>8604</v>
      </c>
    </row>
    <row r="2072" spans="1:4">
      <c r="A2072" s="314" t="s">
        <v>11155</v>
      </c>
      <c r="B2072" s="314">
        <v>531035</v>
      </c>
      <c r="C2072" s="314" t="s">
        <v>8081</v>
      </c>
      <c r="D2072" s="314" t="s">
        <v>8738</v>
      </c>
    </row>
    <row r="2073" spans="1:4">
      <c r="A2073" s="314" t="s">
        <v>11156</v>
      </c>
      <c r="B2073" s="314">
        <v>519248</v>
      </c>
      <c r="C2073" s="314" t="s">
        <v>11157</v>
      </c>
      <c r="D2073" s="314" t="s">
        <v>8329</v>
      </c>
    </row>
    <row r="2074" spans="1:4">
      <c r="A2074" s="314" t="s">
        <v>11158</v>
      </c>
      <c r="B2074" s="314">
        <v>542544</v>
      </c>
      <c r="C2074" s="314" t="s">
        <v>11159</v>
      </c>
      <c r="D2074" s="314" t="s">
        <v>8065</v>
      </c>
    </row>
    <row r="2075" spans="1:4">
      <c r="A2075" s="314" t="s">
        <v>11160</v>
      </c>
      <c r="B2075" s="314">
        <v>532926</v>
      </c>
      <c r="C2075" s="314" t="s">
        <v>11161</v>
      </c>
      <c r="D2075" s="314" t="s">
        <v>475</v>
      </c>
    </row>
    <row r="2076" spans="1:4">
      <c r="A2076" s="314" t="s">
        <v>11162</v>
      </c>
      <c r="B2076" s="314">
        <v>504076</v>
      </c>
      <c r="C2076" s="314" t="s">
        <v>8081</v>
      </c>
      <c r="D2076" s="314" t="s">
        <v>8124</v>
      </c>
    </row>
    <row r="2077" spans="1:4">
      <c r="A2077" s="314" t="s">
        <v>11163</v>
      </c>
      <c r="B2077" s="314">
        <v>514448</v>
      </c>
      <c r="C2077" s="314" t="s">
        <v>8081</v>
      </c>
      <c r="D2077" s="314" t="s">
        <v>8240</v>
      </c>
    </row>
    <row r="2078" spans="1:4">
      <c r="A2078" s="314" t="s">
        <v>11164</v>
      </c>
      <c r="B2078" s="314">
        <v>513250</v>
      </c>
      <c r="C2078" s="314" t="s">
        <v>11165</v>
      </c>
      <c r="D2078" s="314" t="s">
        <v>8124</v>
      </c>
    </row>
    <row r="2079" spans="1:4">
      <c r="A2079" s="314" t="s">
        <v>11166</v>
      </c>
      <c r="B2079" s="314">
        <v>539246</v>
      </c>
      <c r="C2079" s="314" t="s">
        <v>8081</v>
      </c>
      <c r="D2079" s="314" t="s">
        <v>8103</v>
      </c>
    </row>
    <row r="2080" spans="1:4">
      <c r="A2080" s="314" t="s">
        <v>11167</v>
      </c>
      <c r="B2080" s="314">
        <v>532673</v>
      </c>
      <c r="C2080" s="314" t="s">
        <v>11168</v>
      </c>
      <c r="D2080" s="314" t="s">
        <v>8779</v>
      </c>
    </row>
    <row r="2081" spans="1:4">
      <c r="A2081" s="314" t="s">
        <v>11169</v>
      </c>
      <c r="B2081" s="314">
        <v>539686</v>
      </c>
      <c r="C2081" s="314" t="s">
        <v>8081</v>
      </c>
      <c r="D2081" s="314" t="s">
        <v>8219</v>
      </c>
    </row>
    <row r="2082" spans="1:4">
      <c r="A2082" s="314" t="s">
        <v>11170</v>
      </c>
      <c r="B2082" s="314">
        <v>532889</v>
      </c>
      <c r="C2082" s="314" t="s">
        <v>11171</v>
      </c>
      <c r="D2082" s="314" t="s">
        <v>8096</v>
      </c>
    </row>
    <row r="2083" spans="1:4">
      <c r="A2083" s="314" t="s">
        <v>11172</v>
      </c>
      <c r="B2083" s="314">
        <v>511728</v>
      </c>
      <c r="C2083" s="314" t="s">
        <v>8081</v>
      </c>
      <c r="D2083" s="314" t="s">
        <v>8098</v>
      </c>
    </row>
    <row r="2084" spans="1:4">
      <c r="A2084" s="314" t="s">
        <v>11173</v>
      </c>
      <c r="B2084" s="314">
        <v>514360</v>
      </c>
      <c r="C2084" s="314" t="s">
        <v>8081</v>
      </c>
      <c r="D2084" s="314" t="s">
        <v>8478</v>
      </c>
    </row>
    <row r="2085" spans="1:4">
      <c r="A2085" s="314" t="s">
        <v>11174</v>
      </c>
      <c r="B2085" s="314">
        <v>542323</v>
      </c>
      <c r="C2085" s="314" t="s">
        <v>11175</v>
      </c>
      <c r="D2085" s="314" t="s">
        <v>8219</v>
      </c>
    </row>
    <row r="2086" spans="1:4">
      <c r="A2086" s="314" t="s">
        <v>11176</v>
      </c>
      <c r="B2086" s="314">
        <v>540756</v>
      </c>
      <c r="C2086" s="314" t="s">
        <v>8081</v>
      </c>
      <c r="D2086" s="314" t="s">
        <v>10860</v>
      </c>
    </row>
    <row r="2087" spans="1:4">
      <c r="A2087" s="314" t="s">
        <v>11177</v>
      </c>
      <c r="B2087" s="314">
        <v>539393</v>
      </c>
      <c r="C2087" s="314" t="s">
        <v>8081</v>
      </c>
      <c r="D2087" s="314" t="s">
        <v>8758</v>
      </c>
    </row>
    <row r="2088" spans="1:4">
      <c r="A2088" s="314" t="s">
        <v>11178</v>
      </c>
      <c r="B2088" s="314">
        <v>524322</v>
      </c>
      <c r="C2088" s="314" t="s">
        <v>8081</v>
      </c>
      <c r="D2088" s="314" t="s">
        <v>8119</v>
      </c>
    </row>
    <row r="2089" spans="1:4">
      <c r="A2089" s="314" t="s">
        <v>11179</v>
      </c>
      <c r="B2089" s="314">
        <v>524109</v>
      </c>
      <c r="C2089" s="314" t="s">
        <v>11180</v>
      </c>
      <c r="D2089" s="314" t="s">
        <v>8089</v>
      </c>
    </row>
    <row r="2090" spans="1:4">
      <c r="A2090" s="314" t="s">
        <v>11181</v>
      </c>
      <c r="B2090" s="314">
        <v>524675</v>
      </c>
      <c r="C2090" s="314" t="s">
        <v>8081</v>
      </c>
      <c r="D2090" s="314" t="s">
        <v>8103</v>
      </c>
    </row>
    <row r="2091" spans="1:4">
      <c r="A2091" s="314" t="s">
        <v>11182</v>
      </c>
      <c r="B2091" s="314">
        <v>531778</v>
      </c>
      <c r="C2091" s="314" t="s">
        <v>8081</v>
      </c>
      <c r="D2091" s="314" t="s">
        <v>8062</v>
      </c>
    </row>
    <row r="2092" spans="1:4">
      <c r="A2092" s="314" t="s">
        <v>11183</v>
      </c>
      <c r="B2092" s="314">
        <v>504840</v>
      </c>
      <c r="C2092" s="314" t="s">
        <v>8081</v>
      </c>
      <c r="D2092" s="314" t="s">
        <v>8275</v>
      </c>
    </row>
    <row r="2093" spans="1:4">
      <c r="A2093" s="314" t="s">
        <v>11184</v>
      </c>
      <c r="B2093" s="314">
        <v>531780</v>
      </c>
      <c r="C2093" s="314" t="s">
        <v>8081</v>
      </c>
      <c r="D2093" s="314" t="s">
        <v>8103</v>
      </c>
    </row>
    <row r="2094" spans="1:4">
      <c r="A2094" s="314" t="s">
        <v>11185</v>
      </c>
      <c r="B2094" s="314">
        <v>500233</v>
      </c>
      <c r="C2094" s="314" t="s">
        <v>11186</v>
      </c>
      <c r="D2094" s="314" t="s">
        <v>8357</v>
      </c>
    </row>
    <row r="2095" spans="1:4">
      <c r="A2095" s="314" t="s">
        <v>11187</v>
      </c>
      <c r="B2095" s="314">
        <v>500234</v>
      </c>
      <c r="C2095" s="314" t="s">
        <v>11188</v>
      </c>
      <c r="D2095" s="314" t="s">
        <v>8094</v>
      </c>
    </row>
    <row r="2096" spans="1:4">
      <c r="A2096" s="314" t="s">
        <v>11189</v>
      </c>
      <c r="B2096" s="314">
        <v>521054</v>
      </c>
      <c r="C2096" s="314" t="s">
        <v>8081</v>
      </c>
      <c r="D2096" s="314" t="s">
        <v>8096</v>
      </c>
    </row>
    <row r="2097" spans="1:4">
      <c r="A2097" s="314" t="s">
        <v>11190</v>
      </c>
      <c r="B2097" s="314">
        <v>530201</v>
      </c>
      <c r="C2097" s="314" t="s">
        <v>8081</v>
      </c>
      <c r="D2097" s="314" t="s">
        <v>8096</v>
      </c>
    </row>
    <row r="2098" spans="1:4">
      <c r="A2098" s="314" t="s">
        <v>11191</v>
      </c>
      <c r="B2098" s="314">
        <v>539014</v>
      </c>
      <c r="C2098" s="314" t="s">
        <v>8081</v>
      </c>
      <c r="D2098" s="314" t="s">
        <v>8103</v>
      </c>
    </row>
    <row r="2099" spans="1:4">
      <c r="A2099" s="314" t="s">
        <v>11192</v>
      </c>
      <c r="B2099" s="314">
        <v>522287</v>
      </c>
      <c r="C2099" s="314" t="s">
        <v>11193</v>
      </c>
      <c r="D2099" s="314" t="s">
        <v>8124</v>
      </c>
    </row>
    <row r="2100" spans="1:4">
      <c r="A2100" s="314" t="s">
        <v>11194</v>
      </c>
      <c r="B2100" s="314" t="s">
        <v>8081</v>
      </c>
      <c r="C2100" s="314" t="s">
        <v>11195</v>
      </c>
      <c r="D2100" s="314" t="s">
        <v>8172</v>
      </c>
    </row>
    <row r="2101" spans="1:4">
      <c r="A2101" s="314" t="s">
        <v>11196</v>
      </c>
      <c r="B2101" s="314">
        <v>513509</v>
      </c>
      <c r="C2101" s="314" t="s">
        <v>11197</v>
      </c>
      <c r="D2101" s="314" t="s">
        <v>8435</v>
      </c>
    </row>
    <row r="2102" spans="1:4">
      <c r="A2102" s="314" t="s">
        <v>11198</v>
      </c>
      <c r="B2102" s="314">
        <v>533302</v>
      </c>
      <c r="C2102" s="314" t="s">
        <v>11199</v>
      </c>
      <c r="D2102" s="314" t="s">
        <v>8101</v>
      </c>
    </row>
    <row r="2103" spans="1:4">
      <c r="A2103" s="314" t="s">
        <v>11200</v>
      </c>
      <c r="B2103" s="314">
        <v>500235</v>
      </c>
      <c r="C2103" s="314" t="s">
        <v>11201</v>
      </c>
      <c r="D2103" s="314" t="s">
        <v>8113</v>
      </c>
    </row>
    <row r="2104" spans="1:4">
      <c r="A2104" s="314" t="s">
        <v>11202</v>
      </c>
      <c r="B2104" s="314">
        <v>532468</v>
      </c>
      <c r="C2104" s="314" t="s">
        <v>8081</v>
      </c>
      <c r="D2104" s="314" t="s">
        <v>8246</v>
      </c>
    </row>
    <row r="2105" spans="1:4">
      <c r="A2105" s="314" t="s">
        <v>11203</v>
      </c>
      <c r="B2105" s="314">
        <v>514322</v>
      </c>
      <c r="C2105" s="314" t="s">
        <v>8081</v>
      </c>
      <c r="D2105" s="314" t="s">
        <v>8096</v>
      </c>
    </row>
    <row r="2106" spans="1:4">
      <c r="A2106" s="314" t="s">
        <v>11204</v>
      </c>
      <c r="B2106" s="314">
        <v>511131</v>
      </c>
      <c r="C2106" s="314" t="s">
        <v>8081</v>
      </c>
      <c r="D2106" s="314" t="s">
        <v>8167</v>
      </c>
    </row>
    <row r="2107" spans="1:4">
      <c r="A2107" s="314" t="s">
        <v>11205</v>
      </c>
      <c r="B2107" s="314">
        <v>526668</v>
      </c>
      <c r="C2107" s="314" t="s">
        <v>11206</v>
      </c>
      <c r="D2107" s="314" t="s">
        <v>8281</v>
      </c>
    </row>
    <row r="2108" spans="1:4">
      <c r="A2108" s="314" t="s">
        <v>11207</v>
      </c>
      <c r="B2108" s="314">
        <v>532741</v>
      </c>
      <c r="C2108" s="314" t="s">
        <v>11208</v>
      </c>
      <c r="D2108" s="314" t="s">
        <v>8113</v>
      </c>
    </row>
    <row r="2109" spans="1:4">
      <c r="A2109" s="314" t="s">
        <v>11209</v>
      </c>
      <c r="B2109" s="314">
        <v>524604</v>
      </c>
      <c r="C2109" s="314" t="s">
        <v>8081</v>
      </c>
      <c r="D2109" s="314" t="s">
        <v>8119</v>
      </c>
    </row>
    <row r="2110" spans="1:4">
      <c r="A2110" s="314" t="s">
        <v>11210</v>
      </c>
      <c r="B2110" s="314">
        <v>780003</v>
      </c>
      <c r="C2110" s="314" t="s">
        <v>8081</v>
      </c>
      <c r="D2110" s="314" t="s">
        <v>8172</v>
      </c>
    </row>
    <row r="2111" spans="1:4">
      <c r="A2111" s="314" t="s">
        <v>11211</v>
      </c>
      <c r="B2111" s="314">
        <v>506184</v>
      </c>
      <c r="C2111" s="314" t="s">
        <v>11212</v>
      </c>
      <c r="D2111" s="314" t="s">
        <v>8194</v>
      </c>
    </row>
    <row r="2112" spans="1:4">
      <c r="A2112" s="314" t="s">
        <v>11213</v>
      </c>
      <c r="B2112" s="314">
        <v>538896</v>
      </c>
      <c r="C2112" s="314" t="s">
        <v>8081</v>
      </c>
      <c r="D2112" s="314" t="s">
        <v>8129</v>
      </c>
    </row>
    <row r="2113" spans="1:4">
      <c r="A2113" s="314" t="s">
        <v>11214</v>
      </c>
      <c r="B2113" s="314">
        <v>541005</v>
      </c>
      <c r="C2113" s="314" t="s">
        <v>8081</v>
      </c>
      <c r="D2113" s="314" t="s">
        <v>8487</v>
      </c>
    </row>
    <row r="2114" spans="1:4">
      <c r="A2114" s="314" t="s">
        <v>11215</v>
      </c>
      <c r="B2114" s="314">
        <v>521242</v>
      </c>
      <c r="C2114" s="314" t="s">
        <v>8081</v>
      </c>
      <c r="D2114" s="314" t="s">
        <v>8096</v>
      </c>
    </row>
    <row r="2115" spans="1:4">
      <c r="A2115" s="314" t="s">
        <v>11216</v>
      </c>
      <c r="B2115" s="314">
        <v>500236</v>
      </c>
      <c r="C2115" s="314" t="s">
        <v>11217</v>
      </c>
      <c r="D2115" s="314" t="s">
        <v>8446</v>
      </c>
    </row>
    <row r="2116" spans="1:4">
      <c r="A2116" s="314" t="s">
        <v>11218</v>
      </c>
      <c r="B2116" s="314">
        <v>513456</v>
      </c>
      <c r="C2116" s="314" t="s">
        <v>8081</v>
      </c>
      <c r="D2116" s="314" t="s">
        <v>8403</v>
      </c>
    </row>
    <row r="2117" spans="1:4">
      <c r="A2117" s="314" t="s">
        <v>11219</v>
      </c>
      <c r="B2117" s="314">
        <v>506525</v>
      </c>
      <c r="C2117" s="314" t="s">
        <v>11220</v>
      </c>
      <c r="D2117" s="314" t="s">
        <v>8129</v>
      </c>
    </row>
    <row r="2118" spans="1:4">
      <c r="A2118" s="314" t="s">
        <v>11221</v>
      </c>
      <c r="B2118" s="314">
        <v>507779</v>
      </c>
      <c r="C2118" s="314" t="s">
        <v>8081</v>
      </c>
      <c r="D2118" s="314" t="s">
        <v>8275</v>
      </c>
    </row>
    <row r="2119" spans="1:4">
      <c r="A2119" s="314" t="s">
        <v>11222</v>
      </c>
      <c r="B2119" s="314">
        <v>500165</v>
      </c>
      <c r="C2119" s="314" t="s">
        <v>11223</v>
      </c>
      <c r="D2119" s="314" t="s">
        <v>8357</v>
      </c>
    </row>
    <row r="2120" spans="1:4">
      <c r="A2120" s="314" t="s">
        <v>11224</v>
      </c>
      <c r="B2120" s="314">
        <v>540515</v>
      </c>
      <c r="C2120" s="314" t="s">
        <v>8081</v>
      </c>
      <c r="D2120" s="314" t="s">
        <v>8065</v>
      </c>
    </row>
    <row r="2121" spans="1:4">
      <c r="A2121" s="314" t="s">
        <v>11225</v>
      </c>
      <c r="B2121" s="314">
        <v>512399</v>
      </c>
      <c r="C2121" s="314" t="s">
        <v>8081</v>
      </c>
      <c r="D2121" s="314" t="s">
        <v>8065</v>
      </c>
    </row>
    <row r="2122" spans="1:4">
      <c r="A2122" s="314" t="s">
        <v>11226</v>
      </c>
      <c r="B2122" s="314">
        <v>512036</v>
      </c>
      <c r="C2122" s="314" t="s">
        <v>8081</v>
      </c>
      <c r="D2122" s="314" t="s">
        <v>8096</v>
      </c>
    </row>
    <row r="2123" spans="1:4">
      <c r="A2123" s="314" t="s">
        <v>11227</v>
      </c>
      <c r="B2123" s="314">
        <v>539679</v>
      </c>
      <c r="C2123" s="314" t="s">
        <v>8081</v>
      </c>
      <c r="D2123" s="314" t="s">
        <v>8098</v>
      </c>
    </row>
    <row r="2124" spans="1:4">
      <c r="A2124" s="314" t="s">
        <v>11228</v>
      </c>
      <c r="B2124" s="314" t="s">
        <v>8081</v>
      </c>
      <c r="C2124" s="314" t="s">
        <v>11229</v>
      </c>
      <c r="D2124" s="314" t="s">
        <v>8092</v>
      </c>
    </row>
    <row r="2125" spans="1:4">
      <c r="A2125" s="314" t="s">
        <v>11230</v>
      </c>
      <c r="B2125" s="314">
        <v>526115</v>
      </c>
      <c r="C2125" s="314" t="s">
        <v>8081</v>
      </c>
      <c r="D2125" s="314" t="s">
        <v>8194</v>
      </c>
    </row>
    <row r="2126" spans="1:4">
      <c r="A2126" s="314" t="s">
        <v>11231</v>
      </c>
      <c r="B2126" s="314">
        <v>541161</v>
      </c>
      <c r="C2126" s="314" t="s">
        <v>11232</v>
      </c>
      <c r="D2126" s="314" t="s">
        <v>8167</v>
      </c>
    </row>
    <row r="2127" spans="1:4">
      <c r="A2127" s="314" t="s">
        <v>11233</v>
      </c>
      <c r="B2127" s="314">
        <v>533451</v>
      </c>
      <c r="C2127" s="314" t="s">
        <v>11234</v>
      </c>
      <c r="D2127" s="314" t="s">
        <v>8219</v>
      </c>
    </row>
    <row r="2128" spans="1:4">
      <c r="A2128" s="314" t="s">
        <v>11235</v>
      </c>
      <c r="B2128" s="314">
        <v>538928</v>
      </c>
      <c r="C2128" s="314" t="s">
        <v>8081</v>
      </c>
      <c r="D2128" s="314" t="s">
        <v>8098</v>
      </c>
    </row>
    <row r="2129" spans="1:4">
      <c r="A2129" s="314" t="s">
        <v>11236</v>
      </c>
      <c r="B2129" s="314">
        <v>537784</v>
      </c>
      <c r="C2129" s="314" t="s">
        <v>8081</v>
      </c>
      <c r="D2129" s="314" t="s">
        <v>8501</v>
      </c>
    </row>
    <row r="2130" spans="1:4">
      <c r="A2130" s="314" t="s">
        <v>11237</v>
      </c>
      <c r="B2130" s="314">
        <v>590003</v>
      </c>
      <c r="C2130" s="314" t="s">
        <v>11238</v>
      </c>
      <c r="D2130" s="314" t="s">
        <v>8398</v>
      </c>
    </row>
    <row r="2131" spans="1:4">
      <c r="A2131" s="314" t="s">
        <v>11239</v>
      </c>
      <c r="B2131" s="314">
        <v>531687</v>
      </c>
      <c r="C2131" s="314" t="s">
        <v>11240</v>
      </c>
      <c r="D2131" s="314" t="s">
        <v>8278</v>
      </c>
    </row>
    <row r="2132" spans="1:4">
      <c r="A2132" s="314" t="s">
        <v>11241</v>
      </c>
      <c r="B2132" s="314">
        <v>539533</v>
      </c>
      <c r="C2132" s="314" t="s">
        <v>8081</v>
      </c>
      <c r="D2132" s="314" t="s">
        <v>8065</v>
      </c>
    </row>
    <row r="2133" spans="1:4">
      <c r="A2133" s="314" t="s">
        <v>11242</v>
      </c>
      <c r="B2133" s="314">
        <v>502933</v>
      </c>
      <c r="C2133" s="314" t="s">
        <v>8081</v>
      </c>
      <c r="D2133" s="314" t="s">
        <v>8096</v>
      </c>
    </row>
    <row r="2134" spans="1:4">
      <c r="A2134" s="314" t="s">
        <v>11243</v>
      </c>
      <c r="B2134" s="314">
        <v>532925</v>
      </c>
      <c r="C2134" s="314" t="s">
        <v>11244</v>
      </c>
      <c r="D2134" s="314" t="s">
        <v>8478</v>
      </c>
    </row>
    <row r="2135" spans="1:4">
      <c r="A2135" s="314" t="s">
        <v>11245</v>
      </c>
      <c r="B2135" s="314">
        <v>532899</v>
      </c>
      <c r="C2135" s="314" t="s">
        <v>11246</v>
      </c>
      <c r="D2135" s="314" t="s">
        <v>8278</v>
      </c>
    </row>
    <row r="2136" spans="1:4">
      <c r="A2136" s="314" t="s">
        <v>11247</v>
      </c>
      <c r="B2136" s="314">
        <v>524444</v>
      </c>
      <c r="C2136" s="314" t="s">
        <v>8081</v>
      </c>
      <c r="D2136" s="314" t="s">
        <v>8329</v>
      </c>
    </row>
    <row r="2137" spans="1:4">
      <c r="A2137" s="314" t="s">
        <v>11248</v>
      </c>
      <c r="B2137" s="314">
        <v>535136</v>
      </c>
      <c r="C2137" s="314" t="s">
        <v>8081</v>
      </c>
      <c r="D2137" s="314" t="s">
        <v>8096</v>
      </c>
    </row>
    <row r="2138" spans="1:4">
      <c r="A2138" s="314" t="s">
        <v>11249</v>
      </c>
      <c r="B2138" s="314">
        <v>590041</v>
      </c>
      <c r="C2138" s="314" t="s">
        <v>11250</v>
      </c>
      <c r="D2138" s="314" t="s">
        <v>8226</v>
      </c>
    </row>
    <row r="2139" spans="1:4">
      <c r="A2139" s="314" t="s">
        <v>11251</v>
      </c>
      <c r="B2139" s="314">
        <v>530255</v>
      </c>
      <c r="C2139" s="314" t="s">
        <v>8081</v>
      </c>
      <c r="D2139" s="314" t="s">
        <v>8075</v>
      </c>
    </row>
    <row r="2140" spans="1:4">
      <c r="A2140" s="314" t="s">
        <v>11252</v>
      </c>
      <c r="B2140" s="314">
        <v>539276</v>
      </c>
      <c r="C2140" s="314" t="s">
        <v>11253</v>
      </c>
      <c r="D2140" s="314" t="s">
        <v>10860</v>
      </c>
    </row>
    <row r="2141" spans="1:4">
      <c r="A2141" s="314" t="s">
        <v>11254</v>
      </c>
      <c r="B2141" s="314">
        <v>504084</v>
      </c>
      <c r="C2141" s="314" t="s">
        <v>8081</v>
      </c>
      <c r="D2141" s="314" t="s">
        <v>8378</v>
      </c>
    </row>
    <row r="2142" spans="1:4">
      <c r="A2142" s="314" t="s">
        <v>11255</v>
      </c>
      <c r="B2142" s="314">
        <v>539562</v>
      </c>
      <c r="C2142" s="314" t="s">
        <v>8081</v>
      </c>
      <c r="D2142" s="314" t="s">
        <v>8065</v>
      </c>
    </row>
    <row r="2143" spans="1:4">
      <c r="A2143" s="314" t="s">
        <v>11256</v>
      </c>
      <c r="B2143" s="314">
        <v>530357</v>
      </c>
      <c r="C2143" s="314" t="s">
        <v>8081</v>
      </c>
      <c r="D2143" s="314" t="s">
        <v>8065</v>
      </c>
    </row>
    <row r="2144" spans="1:4">
      <c r="A2144" s="314" t="s">
        <v>11257</v>
      </c>
      <c r="B2144" s="314">
        <v>530357</v>
      </c>
      <c r="C2144" s="314" t="s">
        <v>8081</v>
      </c>
      <c r="D2144" s="314" t="s">
        <v>8065</v>
      </c>
    </row>
    <row r="2145" spans="1:4">
      <c r="A2145" s="314" t="s">
        <v>11258</v>
      </c>
      <c r="B2145" s="314">
        <v>526067</v>
      </c>
      <c r="C2145" s="314" t="s">
        <v>8081</v>
      </c>
      <c r="D2145" s="314" t="s">
        <v>8275</v>
      </c>
    </row>
    <row r="2146" spans="1:4">
      <c r="A2146" s="314" t="s">
        <v>11259</v>
      </c>
      <c r="B2146" s="314">
        <v>531784</v>
      </c>
      <c r="C2146" s="314" t="s">
        <v>8081</v>
      </c>
      <c r="D2146" s="314" t="s">
        <v>8478</v>
      </c>
    </row>
    <row r="2147" spans="1:4">
      <c r="A2147" s="314" t="s">
        <v>11260</v>
      </c>
      <c r="B2147" s="314">
        <v>590066</v>
      </c>
      <c r="C2147" s="314" t="s">
        <v>11261</v>
      </c>
      <c r="D2147" s="314" t="s">
        <v>8094</v>
      </c>
    </row>
    <row r="2148" spans="1:4">
      <c r="A2148" s="314" t="s">
        <v>11262</v>
      </c>
      <c r="B2148" s="314">
        <v>533192</v>
      </c>
      <c r="C2148" s="314" t="s">
        <v>11263</v>
      </c>
      <c r="D2148" s="314" t="s">
        <v>8779</v>
      </c>
    </row>
    <row r="2149" spans="1:4">
      <c r="A2149" s="314" t="s">
        <v>11264</v>
      </c>
      <c r="B2149" s="314">
        <v>540385</v>
      </c>
      <c r="C2149" s="314" t="s">
        <v>8081</v>
      </c>
      <c r="D2149" s="314" t="s">
        <v>8065</v>
      </c>
    </row>
    <row r="2150" spans="1:4">
      <c r="A2150" s="314" t="s">
        <v>11265</v>
      </c>
      <c r="B2150" s="314">
        <v>532054</v>
      </c>
      <c r="C2150" s="314" t="s">
        <v>11266</v>
      </c>
      <c r="D2150" s="314" t="s">
        <v>8194</v>
      </c>
    </row>
    <row r="2151" spans="1:4">
      <c r="A2151" s="314" t="s">
        <v>11267</v>
      </c>
      <c r="B2151" s="314">
        <v>532714</v>
      </c>
      <c r="C2151" s="314" t="s">
        <v>11268</v>
      </c>
      <c r="D2151" s="314" t="s">
        <v>8124</v>
      </c>
    </row>
    <row r="2152" spans="1:4">
      <c r="A2152" s="314" t="s">
        <v>11269</v>
      </c>
      <c r="B2152" s="314">
        <v>508993</v>
      </c>
      <c r="C2152" s="314" t="s">
        <v>8081</v>
      </c>
      <c r="D2152" s="314" t="s">
        <v>8167</v>
      </c>
    </row>
    <row r="2153" spans="1:4">
      <c r="A2153" s="314" t="s">
        <v>11270</v>
      </c>
      <c r="B2153" s="314">
        <v>518011</v>
      </c>
      <c r="C2153" s="314" t="s">
        <v>8081</v>
      </c>
      <c r="D2153" s="314" t="s">
        <v>8094</v>
      </c>
    </row>
    <row r="2154" spans="1:4">
      <c r="A2154" s="314" t="s">
        <v>11271</v>
      </c>
      <c r="B2154" s="314" t="s">
        <v>8081</v>
      </c>
      <c r="C2154" s="314" t="s">
        <v>11272</v>
      </c>
      <c r="D2154" s="314" t="s">
        <v>8092</v>
      </c>
    </row>
    <row r="2155" spans="1:4">
      <c r="A2155" s="314" t="s">
        <v>11273</v>
      </c>
      <c r="B2155" s="314">
        <v>517569</v>
      </c>
      <c r="C2155" s="314" t="s">
        <v>11274</v>
      </c>
      <c r="D2155" s="314" t="s">
        <v>8378</v>
      </c>
    </row>
    <row r="2156" spans="1:4">
      <c r="A2156" s="314" t="s">
        <v>11275</v>
      </c>
      <c r="B2156" s="314">
        <v>519602</v>
      </c>
      <c r="C2156" s="314" t="s">
        <v>11276</v>
      </c>
      <c r="D2156" s="314" t="s">
        <v>8174</v>
      </c>
    </row>
    <row r="2157" spans="1:4">
      <c r="A2157" s="314" t="s">
        <v>11277</v>
      </c>
      <c r="B2157" s="314">
        <v>506528</v>
      </c>
      <c r="C2157" s="314" t="s">
        <v>8081</v>
      </c>
      <c r="D2157" s="314" t="s">
        <v>8240</v>
      </c>
    </row>
    <row r="2158" spans="1:4">
      <c r="A2158" s="314" t="s">
        <v>11278</v>
      </c>
      <c r="B2158" s="314">
        <v>531163</v>
      </c>
      <c r="C2158" s="314" t="s">
        <v>11279</v>
      </c>
      <c r="D2158" s="314" t="s">
        <v>8240</v>
      </c>
    </row>
    <row r="2159" spans="1:4">
      <c r="A2159" s="314" t="s">
        <v>11280</v>
      </c>
      <c r="B2159" s="314">
        <v>506530</v>
      </c>
      <c r="C2159" s="314" t="s">
        <v>8081</v>
      </c>
      <c r="D2159" s="314" t="s">
        <v>8275</v>
      </c>
    </row>
    <row r="2160" spans="1:4">
      <c r="A2160" s="314" t="s">
        <v>11281</v>
      </c>
      <c r="B2160" s="314">
        <v>505890</v>
      </c>
      <c r="C2160" s="314" t="s">
        <v>8081</v>
      </c>
      <c r="D2160" s="314" t="s">
        <v>8089</v>
      </c>
    </row>
    <row r="2161" spans="1:4">
      <c r="A2161" s="314" t="s">
        <v>11282</v>
      </c>
      <c r="B2161" s="314">
        <v>505890</v>
      </c>
      <c r="C2161" s="314" t="s">
        <v>8081</v>
      </c>
      <c r="D2161" s="314" t="s">
        <v>8089</v>
      </c>
    </row>
    <row r="2162" spans="1:4">
      <c r="A2162" s="314" t="s">
        <v>11283</v>
      </c>
      <c r="B2162" s="314">
        <v>540953</v>
      </c>
      <c r="C2162" s="314" t="s">
        <v>8081</v>
      </c>
      <c r="D2162" s="314" t="s">
        <v>8194</v>
      </c>
    </row>
    <row r="2163" spans="1:4">
      <c r="A2163" s="314" t="s">
        <v>11284</v>
      </c>
      <c r="B2163" s="314">
        <v>530163</v>
      </c>
      <c r="C2163" s="314" t="s">
        <v>8081</v>
      </c>
      <c r="D2163" s="314" t="s">
        <v>8119</v>
      </c>
    </row>
    <row r="2164" spans="1:4">
      <c r="A2164" s="314" t="s">
        <v>11285</v>
      </c>
      <c r="B2164" s="314">
        <v>532686</v>
      </c>
      <c r="C2164" s="314" t="s">
        <v>11286</v>
      </c>
      <c r="D2164" s="314" t="s">
        <v>8203</v>
      </c>
    </row>
    <row r="2165" spans="1:4">
      <c r="A2165" s="314" t="s">
        <v>11287</v>
      </c>
      <c r="B2165" s="314">
        <v>532686</v>
      </c>
      <c r="C2165" s="314" t="s">
        <v>11286</v>
      </c>
      <c r="D2165" s="314" t="s">
        <v>8203</v>
      </c>
    </row>
    <row r="2166" spans="1:4">
      <c r="A2166" s="314" t="s">
        <v>11288</v>
      </c>
      <c r="B2166" s="314">
        <v>507180</v>
      </c>
      <c r="C2166" s="314" t="s">
        <v>11289</v>
      </c>
      <c r="D2166" s="314" t="s">
        <v>8779</v>
      </c>
    </row>
    <row r="2167" spans="1:4">
      <c r="A2167" s="314" t="s">
        <v>11290</v>
      </c>
      <c r="B2167" s="314">
        <v>524174</v>
      </c>
      <c r="C2167" s="314" t="s">
        <v>8081</v>
      </c>
      <c r="D2167" s="314" t="s">
        <v>8129</v>
      </c>
    </row>
    <row r="2168" spans="1:4">
      <c r="A2168" s="314" t="s">
        <v>11291</v>
      </c>
      <c r="B2168" s="314">
        <v>533289</v>
      </c>
      <c r="C2168" s="314" t="s">
        <v>11292</v>
      </c>
      <c r="D2168" s="314" t="s">
        <v>8401</v>
      </c>
    </row>
    <row r="2169" spans="1:4">
      <c r="A2169" s="314" t="s">
        <v>11293</v>
      </c>
      <c r="B2169" s="314">
        <v>502937</v>
      </c>
      <c r="C2169" s="314" t="s">
        <v>11294</v>
      </c>
      <c r="D2169" s="314" t="s">
        <v>497</v>
      </c>
    </row>
    <row r="2170" spans="1:4">
      <c r="A2170" s="314" t="s">
        <v>11295</v>
      </c>
      <c r="B2170" s="314">
        <v>532732</v>
      </c>
      <c r="C2170" s="314" t="s">
        <v>11296</v>
      </c>
      <c r="D2170" s="314" t="s">
        <v>8194</v>
      </c>
    </row>
    <row r="2171" spans="1:4">
      <c r="A2171" s="314" t="s">
        <v>11297</v>
      </c>
      <c r="B2171" s="314">
        <v>507948</v>
      </c>
      <c r="C2171" s="314" t="s">
        <v>8081</v>
      </c>
      <c r="D2171" s="314" t="s">
        <v>8098</v>
      </c>
    </row>
    <row r="2172" spans="1:4">
      <c r="A2172" s="314" t="s">
        <v>11298</v>
      </c>
      <c r="B2172" s="314">
        <v>512597</v>
      </c>
      <c r="C2172" s="314" t="s">
        <v>11299</v>
      </c>
      <c r="D2172" s="314" t="s">
        <v>8098</v>
      </c>
    </row>
    <row r="2173" spans="1:4">
      <c r="A2173" s="314" t="s">
        <v>11300</v>
      </c>
      <c r="B2173" s="314" t="s">
        <v>8081</v>
      </c>
      <c r="C2173" s="314" t="s">
        <v>11301</v>
      </c>
      <c r="D2173" s="314" t="s">
        <v>8098</v>
      </c>
    </row>
    <row r="2174" spans="1:4">
      <c r="A2174" s="314" t="s">
        <v>11302</v>
      </c>
      <c r="B2174" s="314">
        <v>500239</v>
      </c>
      <c r="C2174" s="314" t="s">
        <v>8081</v>
      </c>
      <c r="D2174" s="314" t="s">
        <v>8096</v>
      </c>
    </row>
    <row r="2175" spans="1:4">
      <c r="A2175" s="314" t="s">
        <v>11303</v>
      </c>
      <c r="B2175" s="314">
        <v>531609</v>
      </c>
      <c r="C2175" s="314" t="s">
        <v>8081</v>
      </c>
      <c r="D2175" s="314" t="s">
        <v>8275</v>
      </c>
    </row>
    <row r="2176" spans="1:4">
      <c r="A2176" s="314" t="s">
        <v>11304</v>
      </c>
      <c r="B2176" s="314">
        <v>540775</v>
      </c>
      <c r="C2176" s="314" t="s">
        <v>11305</v>
      </c>
      <c r="D2176" s="314" t="s">
        <v>8506</v>
      </c>
    </row>
    <row r="2177" spans="1:4">
      <c r="A2177" s="314" t="s">
        <v>11306</v>
      </c>
      <c r="B2177" s="314">
        <v>540775</v>
      </c>
      <c r="C2177" s="314" t="s">
        <v>11305</v>
      </c>
      <c r="D2177" s="314" t="s">
        <v>8506</v>
      </c>
    </row>
    <row r="2178" spans="1:4">
      <c r="A2178" s="314" t="s">
        <v>11307</v>
      </c>
      <c r="B2178" s="314">
        <v>590068</v>
      </c>
      <c r="C2178" s="314" t="s">
        <v>11308</v>
      </c>
      <c r="D2178" s="314" t="s">
        <v>8103</v>
      </c>
    </row>
    <row r="2179" spans="1:4">
      <c r="A2179" s="314" t="s">
        <v>11309</v>
      </c>
      <c r="B2179" s="314">
        <v>507794</v>
      </c>
      <c r="C2179" s="314" t="s">
        <v>8081</v>
      </c>
      <c r="D2179" s="314" t="s">
        <v>8588</v>
      </c>
    </row>
    <row r="2180" spans="1:4">
      <c r="A2180" s="314" t="s">
        <v>11310</v>
      </c>
      <c r="B2180" s="314">
        <v>504269</v>
      </c>
      <c r="C2180" s="314" t="s">
        <v>11311</v>
      </c>
      <c r="D2180" s="314" t="s">
        <v>8845</v>
      </c>
    </row>
    <row r="2181" spans="1:4">
      <c r="A2181" s="314" t="s">
        <v>11312</v>
      </c>
      <c r="B2181" s="314">
        <v>590068</v>
      </c>
      <c r="C2181" s="314" t="s">
        <v>11308</v>
      </c>
      <c r="D2181" s="314" t="s">
        <v>8103</v>
      </c>
    </row>
    <row r="2182" spans="1:4">
      <c r="A2182" s="314" t="s">
        <v>11313</v>
      </c>
      <c r="B2182" s="314">
        <v>519064</v>
      </c>
      <c r="C2182" s="314" t="s">
        <v>8081</v>
      </c>
      <c r="D2182" s="314" t="s">
        <v>8278</v>
      </c>
    </row>
    <row r="2183" spans="1:4">
      <c r="A2183" s="314" t="s">
        <v>11314</v>
      </c>
      <c r="B2183" s="314">
        <v>531892</v>
      </c>
      <c r="C2183" s="314" t="s">
        <v>11315</v>
      </c>
      <c r="D2183" s="314" t="s">
        <v>8065</v>
      </c>
    </row>
    <row r="2184" spans="1:4">
      <c r="A2184" s="314" t="s">
        <v>11316</v>
      </c>
      <c r="B2184" s="314">
        <v>506178</v>
      </c>
      <c r="C2184" s="314" t="s">
        <v>8081</v>
      </c>
      <c r="D2184" s="314" t="s">
        <v>8103</v>
      </c>
    </row>
    <row r="2185" spans="1:4">
      <c r="A2185" s="314" t="s">
        <v>11317</v>
      </c>
      <c r="B2185" s="314">
        <v>521127</v>
      </c>
      <c r="C2185" s="314" t="s">
        <v>8081</v>
      </c>
      <c r="D2185" s="314" t="s">
        <v>8096</v>
      </c>
    </row>
    <row r="2186" spans="1:4">
      <c r="A2186" s="314" t="s">
        <v>11318</v>
      </c>
      <c r="B2186" s="314">
        <v>539788</v>
      </c>
      <c r="C2186" s="314" t="s">
        <v>8081</v>
      </c>
      <c r="D2186" s="314" t="s">
        <v>8115</v>
      </c>
    </row>
    <row r="2187" spans="1:4">
      <c r="A2187" s="314" t="s">
        <v>11319</v>
      </c>
      <c r="B2187" s="314">
        <v>507435</v>
      </c>
      <c r="C2187" s="314" t="s">
        <v>8081</v>
      </c>
      <c r="D2187" s="314" t="s">
        <v>8712</v>
      </c>
    </row>
    <row r="2188" spans="1:4">
      <c r="A2188" s="314" t="s">
        <v>11320</v>
      </c>
      <c r="B2188" s="314">
        <v>507435</v>
      </c>
      <c r="C2188" s="314" t="s">
        <v>8081</v>
      </c>
      <c r="D2188" s="314" t="s">
        <v>8712</v>
      </c>
    </row>
    <row r="2189" spans="1:4">
      <c r="A2189" s="314" t="s">
        <v>11321</v>
      </c>
      <c r="B2189" s="314">
        <v>535730</v>
      </c>
      <c r="C2189" s="314" t="s">
        <v>8081</v>
      </c>
      <c r="D2189" s="314" t="s">
        <v>8096</v>
      </c>
    </row>
    <row r="2190" spans="1:4">
      <c r="A2190" s="314" t="s">
        <v>11322</v>
      </c>
      <c r="B2190" s="314">
        <v>531692</v>
      </c>
      <c r="C2190" s="314" t="s">
        <v>8081</v>
      </c>
      <c r="D2190" s="314" t="s">
        <v>8281</v>
      </c>
    </row>
    <row r="2191" spans="1:4">
      <c r="A2191" s="314" t="s">
        <v>11323</v>
      </c>
      <c r="B2191" s="314">
        <v>513693</v>
      </c>
      <c r="C2191" s="314" t="s">
        <v>8081</v>
      </c>
      <c r="D2191" s="314" t="s">
        <v>8113</v>
      </c>
    </row>
    <row r="2192" spans="1:4">
      <c r="A2192" s="314" t="s">
        <v>11324</v>
      </c>
      <c r="B2192" s="314">
        <v>540812</v>
      </c>
      <c r="C2192" s="314" t="s">
        <v>8081</v>
      </c>
      <c r="D2192" s="314" t="s">
        <v>8550</v>
      </c>
    </row>
    <row r="2193" spans="1:4">
      <c r="A2193" s="314" t="s">
        <v>11325</v>
      </c>
      <c r="B2193" s="314">
        <v>507946</v>
      </c>
      <c r="C2193" s="314" t="s">
        <v>8081</v>
      </c>
      <c r="D2193" s="314" t="s">
        <v>8103</v>
      </c>
    </row>
    <row r="2194" spans="1:4">
      <c r="A2194" s="314" t="s">
        <v>11326</v>
      </c>
      <c r="B2194" s="314">
        <v>507946</v>
      </c>
      <c r="C2194" s="314" t="s">
        <v>8081</v>
      </c>
      <c r="D2194" s="314" t="s">
        <v>8103</v>
      </c>
    </row>
    <row r="2195" spans="1:4">
      <c r="A2195" s="314" t="s">
        <v>11327</v>
      </c>
      <c r="B2195" s="314">
        <v>535566</v>
      </c>
      <c r="C2195" s="314" t="s">
        <v>8081</v>
      </c>
      <c r="D2195" s="314" t="s">
        <v>8098</v>
      </c>
    </row>
    <row r="2196" spans="1:4">
      <c r="A2196" s="314" t="s">
        <v>11328</v>
      </c>
      <c r="B2196" s="314">
        <v>524699</v>
      </c>
      <c r="C2196" s="314" t="s">
        <v>8081</v>
      </c>
      <c r="D2196" s="314" t="s">
        <v>8129</v>
      </c>
    </row>
    <row r="2197" spans="1:4">
      <c r="A2197" s="314" t="s">
        <v>11329</v>
      </c>
      <c r="B2197" s="314">
        <v>522101</v>
      </c>
      <c r="C2197" s="314" t="s">
        <v>8081</v>
      </c>
      <c r="D2197" s="314" t="s">
        <v>8089</v>
      </c>
    </row>
    <row r="2198" spans="1:4">
      <c r="A2198" s="314" t="s">
        <v>11330</v>
      </c>
      <c r="B2198" s="314">
        <v>523218</v>
      </c>
      <c r="C2198" s="314" t="s">
        <v>11331</v>
      </c>
      <c r="D2198" s="314" t="s">
        <v>8622</v>
      </c>
    </row>
    <row r="2199" spans="1:4">
      <c r="A2199" s="314" t="s">
        <v>11332</v>
      </c>
      <c r="B2199" s="314">
        <v>524500</v>
      </c>
      <c r="C2199" s="314" t="s">
        <v>11333</v>
      </c>
      <c r="D2199" s="314" t="s">
        <v>8119</v>
      </c>
    </row>
    <row r="2200" spans="1:4">
      <c r="A2200" s="314" t="s">
        <v>11334</v>
      </c>
      <c r="B2200" s="314">
        <v>524500</v>
      </c>
      <c r="C2200" s="314" t="s">
        <v>11333</v>
      </c>
      <c r="D2200" s="314" t="s">
        <v>8119</v>
      </c>
    </row>
    <row r="2201" spans="1:4">
      <c r="A2201" s="314" t="s">
        <v>11335</v>
      </c>
      <c r="B2201" s="314">
        <v>532067</v>
      </c>
      <c r="C2201" s="314" t="s">
        <v>8081</v>
      </c>
      <c r="D2201" s="314" t="s">
        <v>8224</v>
      </c>
    </row>
    <row r="2202" spans="1:4">
      <c r="A2202" s="314" t="s">
        <v>11336</v>
      </c>
      <c r="B2202" s="314">
        <v>532067</v>
      </c>
      <c r="C2202" s="314" t="s">
        <v>8081</v>
      </c>
      <c r="D2202" s="314" t="s">
        <v>8224</v>
      </c>
    </row>
    <row r="2203" spans="1:4">
      <c r="A2203" s="314" t="s">
        <v>11337</v>
      </c>
      <c r="B2203" s="314">
        <v>530313</v>
      </c>
      <c r="C2203" s="314" t="s">
        <v>11338</v>
      </c>
      <c r="D2203" s="314" t="s">
        <v>8119</v>
      </c>
    </row>
    <row r="2204" spans="1:4">
      <c r="A2204" s="314" t="s">
        <v>11339</v>
      </c>
      <c r="B2204" s="314">
        <v>500240</v>
      </c>
      <c r="C2204" s="314" t="s">
        <v>8081</v>
      </c>
      <c r="D2204" s="314" t="s">
        <v>8738</v>
      </c>
    </row>
    <row r="2205" spans="1:4">
      <c r="A2205" s="314" t="s">
        <v>11340</v>
      </c>
      <c r="B2205" s="314">
        <v>531274</v>
      </c>
      <c r="C2205" s="314" t="s">
        <v>8081</v>
      </c>
      <c r="D2205" s="314" t="s">
        <v>8098</v>
      </c>
    </row>
    <row r="2206" spans="1:4">
      <c r="A2206" s="314" t="s">
        <v>11341</v>
      </c>
      <c r="B2206" s="314">
        <v>524019</v>
      </c>
      <c r="C2206" s="314" t="s">
        <v>11342</v>
      </c>
      <c r="D2206" s="314" t="s">
        <v>8200</v>
      </c>
    </row>
    <row r="2207" spans="1:4">
      <c r="A2207" s="314" t="s">
        <v>11343</v>
      </c>
      <c r="B2207" s="314">
        <v>524019</v>
      </c>
      <c r="C2207" s="314" t="s">
        <v>11342</v>
      </c>
      <c r="D2207" s="314" t="s">
        <v>8200</v>
      </c>
    </row>
    <row r="2208" spans="1:4">
      <c r="A2208" s="314" t="s">
        <v>11344</v>
      </c>
      <c r="B2208" s="314">
        <v>530215</v>
      </c>
      <c r="C2208" s="314" t="s">
        <v>8081</v>
      </c>
      <c r="D2208" s="314" t="s">
        <v>8167</v>
      </c>
    </row>
    <row r="2209" spans="1:4">
      <c r="A2209" s="314" t="s">
        <v>11345</v>
      </c>
      <c r="B2209" s="314">
        <v>512329</v>
      </c>
      <c r="C2209" s="314" t="s">
        <v>8081</v>
      </c>
      <c r="D2209" s="314" t="s">
        <v>8501</v>
      </c>
    </row>
    <row r="2210" spans="1:4">
      <c r="A2210" s="314" t="s">
        <v>11346</v>
      </c>
      <c r="B2210" s="314">
        <v>540680</v>
      </c>
      <c r="C2210" s="314" t="s">
        <v>11347</v>
      </c>
      <c r="D2210" s="314" t="s">
        <v>8113</v>
      </c>
    </row>
    <row r="2211" spans="1:4">
      <c r="A2211" s="314" t="s">
        <v>11348</v>
      </c>
      <c r="B2211" s="314">
        <v>531413</v>
      </c>
      <c r="C2211" s="314" t="s">
        <v>8081</v>
      </c>
      <c r="D2211" s="314" t="s">
        <v>10072</v>
      </c>
    </row>
    <row r="2212" spans="1:4">
      <c r="A2212" s="314" t="s">
        <v>11349</v>
      </c>
      <c r="B2212" s="314">
        <v>537750</v>
      </c>
      <c r="C2212" s="314" t="s">
        <v>8081</v>
      </c>
      <c r="D2212" s="314" t="s">
        <v>8101</v>
      </c>
    </row>
    <row r="2213" spans="1:4">
      <c r="A2213" s="314" t="s">
        <v>11350</v>
      </c>
      <c r="B2213" s="314">
        <v>532967</v>
      </c>
      <c r="C2213" s="314" t="s">
        <v>11351</v>
      </c>
      <c r="D2213" s="314" t="s">
        <v>8240</v>
      </c>
    </row>
    <row r="2214" spans="1:4">
      <c r="A2214" s="314" t="s">
        <v>11352</v>
      </c>
      <c r="B2214" s="314">
        <v>500241</v>
      </c>
      <c r="C2214" s="314" t="s">
        <v>11353</v>
      </c>
      <c r="D2214" s="314" t="s">
        <v>8089</v>
      </c>
    </row>
    <row r="2215" spans="1:4">
      <c r="A2215" s="314" t="s">
        <v>11354</v>
      </c>
      <c r="B2215" s="314">
        <v>533193</v>
      </c>
      <c r="C2215" s="314" t="s">
        <v>11355</v>
      </c>
      <c r="D2215" s="314" t="s">
        <v>8378</v>
      </c>
    </row>
    <row r="2216" spans="1:4">
      <c r="A2216" s="314" t="s">
        <v>11356</v>
      </c>
      <c r="B2216" s="314">
        <v>500245</v>
      </c>
      <c r="C2216" s="314" t="s">
        <v>8081</v>
      </c>
      <c r="D2216" s="314" t="s">
        <v>8113</v>
      </c>
    </row>
    <row r="2217" spans="1:4">
      <c r="A2217" s="314" t="s">
        <v>11357</v>
      </c>
      <c r="B2217" s="314">
        <v>500243</v>
      </c>
      <c r="C2217" s="314" t="s">
        <v>11358</v>
      </c>
      <c r="D2217" s="314" t="s">
        <v>8089</v>
      </c>
    </row>
    <row r="2218" spans="1:4">
      <c r="A2218" s="314" t="s">
        <v>11359</v>
      </c>
      <c r="B2218" s="314">
        <v>533293</v>
      </c>
      <c r="C2218" s="314" t="s">
        <v>11360</v>
      </c>
      <c r="D2218" s="314" t="s">
        <v>8435</v>
      </c>
    </row>
    <row r="2219" spans="1:4">
      <c r="A2219" s="314" t="s">
        <v>11361</v>
      </c>
      <c r="B2219" s="314">
        <v>505283</v>
      </c>
      <c r="C2219" s="314" t="s">
        <v>8081</v>
      </c>
      <c r="D2219" s="314" t="s">
        <v>8089</v>
      </c>
    </row>
    <row r="2220" spans="1:4">
      <c r="A2220" s="314" t="s">
        <v>11362</v>
      </c>
      <c r="B2220" s="314">
        <v>530145</v>
      </c>
      <c r="C2220" s="314" t="s">
        <v>8081</v>
      </c>
      <c r="D2220" s="314" t="s">
        <v>8200</v>
      </c>
    </row>
    <row r="2221" spans="1:4">
      <c r="A2221" s="314" t="s">
        <v>11363</v>
      </c>
      <c r="B2221" s="314">
        <v>521248</v>
      </c>
      <c r="C2221" s="314" t="s">
        <v>11364</v>
      </c>
      <c r="D2221" s="314" t="s">
        <v>8194</v>
      </c>
    </row>
    <row r="2222" spans="1:4">
      <c r="A2222" s="314" t="s">
        <v>11365</v>
      </c>
      <c r="B2222" s="314">
        <v>532304</v>
      </c>
      <c r="C2222" s="314" t="s">
        <v>8081</v>
      </c>
      <c r="D2222" s="314" t="s">
        <v>8065</v>
      </c>
    </row>
    <row r="2223" spans="1:4">
      <c r="A2223" s="314" t="s">
        <v>11366</v>
      </c>
      <c r="B2223" s="314">
        <v>532304</v>
      </c>
      <c r="C2223" s="314" t="s">
        <v>8081</v>
      </c>
      <c r="D2223" s="314" t="s">
        <v>8065</v>
      </c>
    </row>
    <row r="2224" spans="1:4">
      <c r="A2224" s="314" t="s">
        <v>11367</v>
      </c>
      <c r="B2224" s="314">
        <v>530235</v>
      </c>
      <c r="C2224" s="314" t="s">
        <v>8081</v>
      </c>
      <c r="D2224" s="314" t="s">
        <v>8098</v>
      </c>
    </row>
    <row r="2225" spans="1:4">
      <c r="A2225" s="314" t="s">
        <v>11368</v>
      </c>
      <c r="B2225" s="314">
        <v>526409</v>
      </c>
      <c r="C2225" s="314" t="s">
        <v>8081</v>
      </c>
      <c r="D2225" s="314" t="s">
        <v>8200</v>
      </c>
    </row>
    <row r="2226" spans="1:4">
      <c r="A2226" s="314" t="s">
        <v>11369</v>
      </c>
      <c r="B2226" s="314">
        <v>526409</v>
      </c>
      <c r="C2226" s="314" t="s">
        <v>8081</v>
      </c>
      <c r="D2226" s="314" t="s">
        <v>8200</v>
      </c>
    </row>
    <row r="2227" spans="1:4">
      <c r="A2227" s="314" t="s">
        <v>11370</v>
      </c>
      <c r="B2227" s="314">
        <v>523652</v>
      </c>
      <c r="C2227" s="314" t="s">
        <v>8081</v>
      </c>
      <c r="D2227" s="314" t="s">
        <v>8200</v>
      </c>
    </row>
    <row r="2228" spans="1:4">
      <c r="A2228" s="314" t="s">
        <v>11371</v>
      </c>
      <c r="B2228" s="314">
        <v>521238</v>
      </c>
      <c r="C2228" s="314" t="s">
        <v>8081</v>
      </c>
      <c r="D2228" s="314" t="s">
        <v>8405</v>
      </c>
    </row>
    <row r="2229" spans="1:4">
      <c r="A2229" s="314" t="s">
        <v>11372</v>
      </c>
      <c r="B2229" s="314" t="s">
        <v>8081</v>
      </c>
      <c r="C2229" s="314" t="s">
        <v>11373</v>
      </c>
      <c r="D2229" s="314" t="s">
        <v>8092</v>
      </c>
    </row>
    <row r="2230" spans="1:4">
      <c r="A2230" s="314" t="s">
        <v>11374</v>
      </c>
      <c r="B2230" s="314">
        <v>530771</v>
      </c>
      <c r="C2230" s="314" t="s">
        <v>8081</v>
      </c>
      <c r="D2230" s="314" t="s">
        <v>8098</v>
      </c>
    </row>
    <row r="2231" spans="1:4">
      <c r="A2231" s="314" t="s">
        <v>11375</v>
      </c>
      <c r="B2231" s="314">
        <v>514221</v>
      </c>
      <c r="C2231" s="314" t="s">
        <v>8081</v>
      </c>
      <c r="D2231" s="314" t="s">
        <v>8096</v>
      </c>
    </row>
    <row r="2232" spans="1:4">
      <c r="A2232" s="314" t="s">
        <v>11376</v>
      </c>
      <c r="B2232" s="314">
        <v>517170</v>
      </c>
      <c r="C2232" s="314" t="s">
        <v>11377</v>
      </c>
      <c r="D2232" s="314" t="s">
        <v>8378</v>
      </c>
    </row>
    <row r="2233" spans="1:4">
      <c r="A2233" s="314" t="s">
        <v>11378</v>
      </c>
      <c r="B2233" s="314">
        <v>524520</v>
      </c>
      <c r="C2233" s="314" t="s">
        <v>8081</v>
      </c>
      <c r="D2233" s="314" t="s">
        <v>8269</v>
      </c>
    </row>
    <row r="2234" spans="1:4">
      <c r="A2234" s="314" t="s">
        <v>11379</v>
      </c>
      <c r="B2234" s="314">
        <v>524520</v>
      </c>
      <c r="C2234" s="314" t="s">
        <v>8081</v>
      </c>
      <c r="D2234" s="314" t="s">
        <v>8269</v>
      </c>
    </row>
    <row r="2235" spans="1:4">
      <c r="A2235" s="314" t="s">
        <v>11380</v>
      </c>
      <c r="B2235" s="314">
        <v>531578</v>
      </c>
      <c r="C2235" s="314" t="s">
        <v>8081</v>
      </c>
      <c r="D2235" s="314" t="s">
        <v>8167</v>
      </c>
    </row>
    <row r="2236" spans="1:4">
      <c r="A2236" s="314" t="s">
        <v>11381</v>
      </c>
      <c r="B2236" s="314">
        <v>519415</v>
      </c>
      <c r="C2236" s="314" t="s">
        <v>8081</v>
      </c>
      <c r="D2236" s="314" t="s">
        <v>8141</v>
      </c>
    </row>
    <row r="2237" spans="1:4">
      <c r="A2237" s="314" t="s">
        <v>11382</v>
      </c>
      <c r="B2237" s="314">
        <v>540468</v>
      </c>
      <c r="C2237" s="314" t="s">
        <v>8081</v>
      </c>
      <c r="D2237" s="314" t="s">
        <v>9045</v>
      </c>
    </row>
    <row r="2238" spans="1:4">
      <c r="A2238" s="314" t="s">
        <v>11383</v>
      </c>
      <c r="B2238" s="314">
        <v>532942</v>
      </c>
      <c r="C2238" s="314" t="s">
        <v>11384</v>
      </c>
      <c r="D2238" s="314" t="s">
        <v>8478</v>
      </c>
    </row>
    <row r="2239" spans="1:4">
      <c r="A2239" s="314" t="s">
        <v>11385</v>
      </c>
      <c r="B2239" s="314">
        <v>512559</v>
      </c>
      <c r="C2239" s="314" t="s">
        <v>11386</v>
      </c>
      <c r="D2239" s="314" t="s">
        <v>8278</v>
      </c>
    </row>
    <row r="2240" spans="1:4">
      <c r="A2240" s="314" t="s">
        <v>11387</v>
      </c>
      <c r="B2240" s="314">
        <v>523207</v>
      </c>
      <c r="C2240" s="314" t="s">
        <v>11388</v>
      </c>
      <c r="D2240" s="314" t="s">
        <v>8626</v>
      </c>
    </row>
    <row r="2241" spans="1:4">
      <c r="A2241" s="314" t="s">
        <v>11389</v>
      </c>
      <c r="B2241" s="314">
        <v>532924</v>
      </c>
      <c r="C2241" s="314" t="s">
        <v>11390</v>
      </c>
      <c r="D2241" s="314" t="s">
        <v>8167</v>
      </c>
    </row>
    <row r="2242" spans="1:4">
      <c r="A2242" s="314" t="s">
        <v>11391</v>
      </c>
      <c r="B2242" s="314">
        <v>539910</v>
      </c>
      <c r="C2242" s="314" t="s">
        <v>8081</v>
      </c>
      <c r="D2242" s="314" t="s">
        <v>8084</v>
      </c>
    </row>
    <row r="2243" spans="1:4">
      <c r="A2243" s="314" t="s">
        <v>11392</v>
      </c>
      <c r="B2243" s="314">
        <v>514128</v>
      </c>
      <c r="C2243" s="314" t="s">
        <v>8081</v>
      </c>
      <c r="D2243" s="314" t="s">
        <v>8096</v>
      </c>
    </row>
    <row r="2244" spans="1:4">
      <c r="A2244" s="314" t="s">
        <v>11393</v>
      </c>
      <c r="B2244" s="314">
        <v>524280</v>
      </c>
      <c r="C2244" s="314" t="s">
        <v>11394</v>
      </c>
      <c r="D2244" s="314" t="s">
        <v>8119</v>
      </c>
    </row>
    <row r="2245" spans="1:4">
      <c r="A2245" s="314" t="s">
        <v>11395</v>
      </c>
      <c r="B2245" s="314">
        <v>500247</v>
      </c>
      <c r="C2245" s="314" t="s">
        <v>11396</v>
      </c>
      <c r="D2245" s="314" t="s">
        <v>8398</v>
      </c>
    </row>
    <row r="2246" spans="1:4">
      <c r="A2246" s="314" t="s">
        <v>11397</v>
      </c>
      <c r="B2246" s="314">
        <v>590097</v>
      </c>
      <c r="C2246" s="314" t="s">
        <v>11398</v>
      </c>
      <c r="D2246" s="314" t="s">
        <v>8065</v>
      </c>
    </row>
    <row r="2247" spans="1:4">
      <c r="A2247" s="314" t="s">
        <v>11399</v>
      </c>
      <c r="B2247" s="314">
        <v>590107</v>
      </c>
      <c r="C2247" s="314" t="s">
        <v>11400</v>
      </c>
      <c r="D2247" s="314" t="s">
        <v>8065</v>
      </c>
    </row>
    <row r="2248" spans="1:4">
      <c r="A2248" s="314" t="s">
        <v>11401</v>
      </c>
      <c r="B2248" s="314">
        <v>532985</v>
      </c>
      <c r="C2248" s="314" t="s">
        <v>11402</v>
      </c>
      <c r="D2248" s="314" t="s">
        <v>8065</v>
      </c>
    </row>
    <row r="2249" spans="1:4">
      <c r="A2249" s="314" t="s">
        <v>11403</v>
      </c>
      <c r="B2249" s="314">
        <v>507474</v>
      </c>
      <c r="C2249" s="314" t="s">
        <v>8081</v>
      </c>
      <c r="D2249" s="314" t="s">
        <v>8161</v>
      </c>
    </row>
    <row r="2250" spans="1:4">
      <c r="A2250" s="314" t="s">
        <v>11404</v>
      </c>
      <c r="B2250" s="314" t="s">
        <v>8081</v>
      </c>
      <c r="C2250" s="314" t="s">
        <v>11405</v>
      </c>
      <c r="D2250" s="314" t="s">
        <v>8172</v>
      </c>
    </row>
    <row r="2251" spans="1:4">
      <c r="A2251" s="314" t="s">
        <v>11406</v>
      </c>
      <c r="B2251" s="314">
        <v>530299</v>
      </c>
      <c r="C2251" s="314" t="s">
        <v>11407</v>
      </c>
      <c r="D2251" s="314" t="s">
        <v>8103</v>
      </c>
    </row>
    <row r="2252" spans="1:4">
      <c r="A2252" s="314" t="s">
        <v>11408</v>
      </c>
      <c r="B2252" s="314" t="s">
        <v>8081</v>
      </c>
      <c r="C2252" s="314" t="s">
        <v>11409</v>
      </c>
      <c r="D2252" s="314" t="s">
        <v>8172</v>
      </c>
    </row>
    <row r="2253" spans="1:4">
      <c r="A2253" s="314" t="s">
        <v>11410</v>
      </c>
      <c r="B2253" s="314">
        <v>511138</v>
      </c>
      <c r="C2253" s="314" t="s">
        <v>8081</v>
      </c>
      <c r="D2253" s="314" t="s">
        <v>8098</v>
      </c>
    </row>
    <row r="2254" spans="1:4">
      <c r="A2254" s="314" t="s">
        <v>11411</v>
      </c>
      <c r="B2254" s="314">
        <v>539599</v>
      </c>
      <c r="C2254" s="314" t="s">
        <v>8081</v>
      </c>
      <c r="D2254" s="314" t="s">
        <v>8115</v>
      </c>
    </row>
    <row r="2255" spans="1:4">
      <c r="A2255" s="314" t="s">
        <v>11412</v>
      </c>
      <c r="B2255" s="314">
        <v>523323</v>
      </c>
      <c r="C2255" s="314" t="s">
        <v>8081</v>
      </c>
      <c r="D2255" s="314" t="s">
        <v>8269</v>
      </c>
    </row>
    <row r="2256" spans="1:4">
      <c r="A2256" s="314" t="s">
        <v>11413</v>
      </c>
      <c r="B2256" s="314">
        <v>505585</v>
      </c>
      <c r="C2256" s="314" t="s">
        <v>8081</v>
      </c>
      <c r="D2256" s="314" t="s">
        <v>8501</v>
      </c>
    </row>
    <row r="2257" spans="1:4">
      <c r="A2257" s="314" t="s">
        <v>11414</v>
      </c>
      <c r="B2257" s="314">
        <v>507598</v>
      </c>
      <c r="C2257" s="314" t="s">
        <v>8081</v>
      </c>
      <c r="D2257" s="314" t="s">
        <v>8161</v>
      </c>
    </row>
    <row r="2258" spans="1:4">
      <c r="A2258" s="314" t="s">
        <v>11415</v>
      </c>
      <c r="B2258" s="314">
        <v>532400</v>
      </c>
      <c r="C2258" s="314" t="s">
        <v>11416</v>
      </c>
      <c r="D2258" s="314" t="s">
        <v>8068</v>
      </c>
    </row>
    <row r="2259" spans="1:4">
      <c r="A2259" s="314" t="s">
        <v>11417</v>
      </c>
      <c r="B2259" s="314">
        <v>542651</v>
      </c>
      <c r="C2259" s="314" t="s">
        <v>11418</v>
      </c>
      <c r="D2259" s="314" t="s">
        <v>11419</v>
      </c>
    </row>
    <row r="2260" spans="1:4">
      <c r="A2260" s="314" t="s">
        <v>11420</v>
      </c>
      <c r="B2260" s="314">
        <v>542459</v>
      </c>
      <c r="C2260" s="314" t="s">
        <v>11421</v>
      </c>
      <c r="D2260" s="314" t="s">
        <v>11419</v>
      </c>
    </row>
    <row r="2261" spans="1:4">
      <c r="A2261" s="314" t="s">
        <v>11422</v>
      </c>
      <c r="B2261" s="314">
        <v>501261</v>
      </c>
      <c r="C2261" s="314" t="s">
        <v>8081</v>
      </c>
      <c r="D2261" s="314" t="s">
        <v>8065</v>
      </c>
    </row>
    <row r="2262" spans="1:4">
      <c r="A2262" s="314" t="s">
        <v>11423</v>
      </c>
      <c r="B2262" s="314">
        <v>530813</v>
      </c>
      <c r="C2262" s="314" t="s">
        <v>11424</v>
      </c>
      <c r="D2262" s="314" t="s">
        <v>8141</v>
      </c>
    </row>
    <row r="2263" spans="1:4">
      <c r="A2263" s="314" t="s">
        <v>11425</v>
      </c>
      <c r="B2263" s="314">
        <v>524518</v>
      </c>
      <c r="C2263" s="314" t="s">
        <v>11426</v>
      </c>
      <c r="D2263" s="314" t="s">
        <v>8119</v>
      </c>
    </row>
    <row r="2264" spans="1:4">
      <c r="A2264" s="314" t="s">
        <v>11427</v>
      </c>
      <c r="B2264" s="314">
        <v>530139</v>
      </c>
      <c r="C2264" s="314" t="s">
        <v>8081</v>
      </c>
      <c r="D2264" s="314" t="s">
        <v>8098</v>
      </c>
    </row>
    <row r="2265" spans="1:4">
      <c r="A2265" s="314" t="s">
        <v>11428</v>
      </c>
      <c r="B2265" s="314">
        <v>531328</v>
      </c>
      <c r="C2265" s="314" t="s">
        <v>8081</v>
      </c>
      <c r="D2265" s="314" t="s">
        <v>9045</v>
      </c>
    </row>
    <row r="2266" spans="1:4">
      <c r="A2266" s="314" t="s">
        <v>11429</v>
      </c>
      <c r="B2266" s="314">
        <v>533482</v>
      </c>
      <c r="C2266" s="314" t="s">
        <v>11430</v>
      </c>
      <c r="D2266" s="314" t="s">
        <v>8478</v>
      </c>
    </row>
    <row r="2267" spans="1:4">
      <c r="A2267" s="314" t="s">
        <v>11431</v>
      </c>
      <c r="B2267" s="314" t="s">
        <v>8081</v>
      </c>
      <c r="C2267" s="314" t="s">
        <v>11432</v>
      </c>
      <c r="D2267" s="314" t="s">
        <v>8092</v>
      </c>
    </row>
    <row r="2268" spans="1:4">
      <c r="A2268" s="314" t="s">
        <v>11433</v>
      </c>
      <c r="B2268" s="314">
        <v>539384</v>
      </c>
      <c r="C2268" s="314" t="s">
        <v>8081</v>
      </c>
      <c r="D2268" s="314" t="s">
        <v>8098</v>
      </c>
    </row>
    <row r="2269" spans="1:4">
      <c r="A2269" s="314" t="s">
        <v>11434</v>
      </c>
      <c r="B2269" s="314">
        <v>504392</v>
      </c>
      <c r="C2269" s="314" t="s">
        <v>8081</v>
      </c>
      <c r="D2269" s="314" t="s">
        <v>8065</v>
      </c>
    </row>
    <row r="2270" spans="1:4">
      <c r="A2270" s="314" t="s">
        <v>11435</v>
      </c>
      <c r="B2270" s="314">
        <v>526423</v>
      </c>
      <c r="C2270" s="314" t="s">
        <v>8081</v>
      </c>
      <c r="D2270" s="314" t="s">
        <v>8200</v>
      </c>
    </row>
    <row r="2271" spans="1:4">
      <c r="A2271" s="314" t="s">
        <v>11436</v>
      </c>
      <c r="B2271" s="314">
        <v>526423</v>
      </c>
      <c r="C2271" s="314" t="s">
        <v>8081</v>
      </c>
      <c r="D2271" s="314" t="s">
        <v>8200</v>
      </c>
    </row>
    <row r="2272" spans="1:4">
      <c r="A2272" s="314" t="s">
        <v>11437</v>
      </c>
      <c r="B2272" s="314">
        <v>533210</v>
      </c>
      <c r="C2272" s="314" t="s">
        <v>8081</v>
      </c>
      <c r="D2272" s="314" t="s">
        <v>8329</v>
      </c>
    </row>
    <row r="2273" spans="1:4">
      <c r="A2273" s="314" t="s">
        <v>11438</v>
      </c>
      <c r="B2273" s="314" t="s">
        <v>8081</v>
      </c>
      <c r="C2273" s="314" t="s">
        <v>11439</v>
      </c>
      <c r="D2273" s="314" t="s">
        <v>8092</v>
      </c>
    </row>
    <row r="2274" spans="1:4">
      <c r="A2274" s="314" t="s">
        <v>11440</v>
      </c>
      <c r="B2274" s="314">
        <v>523550</v>
      </c>
      <c r="C2274" s="314" t="s">
        <v>8081</v>
      </c>
      <c r="D2274" s="314" t="s">
        <v>497</v>
      </c>
    </row>
    <row r="2275" spans="1:4">
      <c r="A2275" s="314" t="s">
        <v>11441</v>
      </c>
      <c r="B2275" s="314">
        <v>500249</v>
      </c>
      <c r="C2275" s="314" t="s">
        <v>11442</v>
      </c>
      <c r="D2275" s="314" t="s">
        <v>8089</v>
      </c>
    </row>
    <row r="2276" spans="1:4">
      <c r="A2276" s="314" t="s">
        <v>11443</v>
      </c>
      <c r="B2276" s="314">
        <v>519421</v>
      </c>
      <c r="C2276" s="314" t="s">
        <v>8081</v>
      </c>
      <c r="D2276" s="314" t="s">
        <v>8141</v>
      </c>
    </row>
    <row r="2277" spans="1:4">
      <c r="A2277" s="314" t="s">
        <v>11444</v>
      </c>
      <c r="B2277" s="314" t="s">
        <v>8081</v>
      </c>
      <c r="C2277" s="314" t="s">
        <v>11445</v>
      </c>
      <c r="D2277" s="314" t="s">
        <v>8092</v>
      </c>
    </row>
    <row r="2278" spans="1:4">
      <c r="A2278" s="314" t="s">
        <v>11446</v>
      </c>
      <c r="B2278" s="314">
        <v>503626</v>
      </c>
      <c r="C2278" s="314" t="s">
        <v>8081</v>
      </c>
      <c r="D2278" s="314" t="s">
        <v>8065</v>
      </c>
    </row>
    <row r="2279" spans="1:4">
      <c r="A2279" s="314" t="s">
        <v>11447</v>
      </c>
      <c r="B2279" s="314">
        <v>532997</v>
      </c>
      <c r="C2279" s="314" t="s">
        <v>11448</v>
      </c>
      <c r="D2279" s="314" t="s">
        <v>8219</v>
      </c>
    </row>
    <row r="2280" spans="1:4">
      <c r="A2280" s="314" t="s">
        <v>11449</v>
      </c>
      <c r="B2280" s="314">
        <v>530149</v>
      </c>
      <c r="C2280" s="314" t="s">
        <v>8081</v>
      </c>
      <c r="D2280" s="314" t="s">
        <v>8096</v>
      </c>
    </row>
    <row r="2281" spans="1:4">
      <c r="A2281" s="314" t="s">
        <v>11450</v>
      </c>
      <c r="B2281" s="314">
        <v>532081</v>
      </c>
      <c r="C2281" s="314" t="s">
        <v>11451</v>
      </c>
      <c r="D2281" s="314" t="s">
        <v>8084</v>
      </c>
    </row>
    <row r="2282" spans="1:4">
      <c r="A2282" s="314" t="s">
        <v>11452</v>
      </c>
      <c r="B2282" s="314">
        <v>532937</v>
      </c>
      <c r="C2282" s="314" t="s">
        <v>8081</v>
      </c>
      <c r="D2282" s="314" t="s">
        <v>8075</v>
      </c>
    </row>
    <row r="2283" spans="1:4">
      <c r="A2283" s="314" t="s">
        <v>11453</v>
      </c>
      <c r="B2283" s="314">
        <v>539408</v>
      </c>
      <c r="C2283" s="314" t="s">
        <v>8081</v>
      </c>
      <c r="D2283" s="314" t="s">
        <v>8098</v>
      </c>
    </row>
    <row r="2284" spans="1:4">
      <c r="A2284" s="314" t="s">
        <v>11454</v>
      </c>
      <c r="B2284" s="314">
        <v>505299</v>
      </c>
      <c r="C2284" s="314" t="s">
        <v>8081</v>
      </c>
      <c r="D2284" s="314" t="s">
        <v>8089</v>
      </c>
    </row>
    <row r="2285" spans="1:4">
      <c r="A2285" s="314" t="s">
        <v>11455</v>
      </c>
      <c r="B2285" s="314">
        <v>513703</v>
      </c>
      <c r="C2285" s="314" t="s">
        <v>8081</v>
      </c>
      <c r="D2285" s="314" t="s">
        <v>8096</v>
      </c>
    </row>
    <row r="2286" spans="1:4">
      <c r="A2286" s="314" t="s">
        <v>11456</v>
      </c>
      <c r="B2286" s="314">
        <v>523594</v>
      </c>
      <c r="C2286" s="314" t="s">
        <v>8081</v>
      </c>
      <c r="D2286" s="314" t="s">
        <v>8200</v>
      </c>
    </row>
    <row r="2287" spans="1:4">
      <c r="A2287" s="314" t="s">
        <v>11457</v>
      </c>
      <c r="B2287" s="314">
        <v>511048</v>
      </c>
      <c r="C2287" s="314" t="s">
        <v>8081</v>
      </c>
      <c r="D2287" s="314" t="s">
        <v>8103</v>
      </c>
    </row>
    <row r="2288" spans="1:4">
      <c r="A2288" s="314" t="s">
        <v>11458</v>
      </c>
      <c r="B2288" s="314">
        <v>514240</v>
      </c>
      <c r="C2288" s="314" t="s">
        <v>8081</v>
      </c>
      <c r="D2288" s="314" t="s">
        <v>8096</v>
      </c>
    </row>
    <row r="2289" spans="1:4">
      <c r="A2289" s="314" t="s">
        <v>11459</v>
      </c>
      <c r="B2289" s="314">
        <v>536170</v>
      </c>
      <c r="C2289" s="314" t="s">
        <v>8081</v>
      </c>
      <c r="D2289" s="314" t="s">
        <v>8103</v>
      </c>
    </row>
    <row r="2290" spans="1:4">
      <c r="A2290" s="314" t="s">
        <v>11460</v>
      </c>
      <c r="B2290" s="314">
        <v>530421</v>
      </c>
      <c r="C2290" s="314" t="s">
        <v>8081</v>
      </c>
      <c r="D2290" s="314" t="s">
        <v>8129</v>
      </c>
    </row>
    <row r="2291" spans="1:4">
      <c r="A2291" s="314" t="s">
        <v>11461</v>
      </c>
      <c r="B2291" s="314">
        <v>531206</v>
      </c>
      <c r="C2291" s="314" t="s">
        <v>8081</v>
      </c>
      <c r="D2291" s="314" t="s">
        <v>8098</v>
      </c>
    </row>
    <row r="2292" spans="1:4">
      <c r="A2292" s="314" t="s">
        <v>11462</v>
      </c>
      <c r="B2292" s="314">
        <v>531882</v>
      </c>
      <c r="C2292" s="314" t="s">
        <v>11463</v>
      </c>
      <c r="D2292" s="314" t="s">
        <v>8141</v>
      </c>
    </row>
    <row r="2293" spans="1:4">
      <c r="A2293" s="314" t="s">
        <v>11464</v>
      </c>
      <c r="B2293" s="314">
        <v>539997</v>
      </c>
      <c r="C2293" s="314" t="s">
        <v>8081</v>
      </c>
      <c r="D2293" s="314" t="s">
        <v>8119</v>
      </c>
    </row>
    <row r="2294" spans="1:4">
      <c r="A2294" s="314" t="s">
        <v>11465</v>
      </c>
      <c r="B2294" s="314">
        <v>537669</v>
      </c>
      <c r="C2294" s="314" t="s">
        <v>8081</v>
      </c>
      <c r="D2294" s="314" t="s">
        <v>8159</v>
      </c>
    </row>
    <row r="2295" spans="1:4">
      <c r="A2295" s="314" t="s">
        <v>11466</v>
      </c>
      <c r="B2295" s="314">
        <v>533519</v>
      </c>
      <c r="C2295" s="314" t="s">
        <v>11467</v>
      </c>
      <c r="D2295" s="314" t="s">
        <v>8246</v>
      </c>
    </row>
    <row r="2296" spans="1:4">
      <c r="A2296" s="314" t="s">
        <v>11468</v>
      </c>
      <c r="B2296" s="314">
        <v>540115</v>
      </c>
      <c r="C2296" s="314" t="s">
        <v>11469</v>
      </c>
      <c r="D2296" s="314" t="s">
        <v>8087</v>
      </c>
    </row>
    <row r="2297" spans="1:4">
      <c r="A2297" s="314" t="s">
        <v>11470</v>
      </c>
      <c r="B2297" s="314">
        <v>526947</v>
      </c>
      <c r="C2297" s="314" t="s">
        <v>11471</v>
      </c>
      <c r="D2297" s="314" t="s">
        <v>9126</v>
      </c>
    </row>
    <row r="2298" spans="1:4">
      <c r="A2298" s="314" t="s">
        <v>11472</v>
      </c>
      <c r="B2298" s="314">
        <v>505693</v>
      </c>
      <c r="C2298" s="314" t="s">
        <v>11473</v>
      </c>
      <c r="D2298" s="314" t="s">
        <v>8265</v>
      </c>
    </row>
    <row r="2299" spans="1:4">
      <c r="A2299" s="314" t="s">
        <v>11474</v>
      </c>
      <c r="B2299" s="314">
        <v>524202</v>
      </c>
      <c r="C2299" s="314" t="s">
        <v>8081</v>
      </c>
      <c r="D2299" s="314" t="s">
        <v>8161</v>
      </c>
    </row>
    <row r="2300" spans="1:4">
      <c r="A2300" s="314" t="s">
        <v>11475</v>
      </c>
      <c r="B2300" s="314">
        <v>524202</v>
      </c>
      <c r="C2300" s="314" t="s">
        <v>8081</v>
      </c>
      <c r="D2300" s="314" t="s">
        <v>8161</v>
      </c>
    </row>
    <row r="2301" spans="1:4">
      <c r="A2301" s="314" t="s">
        <v>11476</v>
      </c>
      <c r="B2301" s="314">
        <v>540026</v>
      </c>
      <c r="C2301" s="314" t="s">
        <v>8081</v>
      </c>
      <c r="D2301" s="314" t="s">
        <v>8167</v>
      </c>
    </row>
    <row r="2302" spans="1:4">
      <c r="A2302" s="314" t="s">
        <v>11477</v>
      </c>
      <c r="B2302" s="314">
        <v>530577</v>
      </c>
      <c r="C2302" s="314" t="s">
        <v>8081</v>
      </c>
      <c r="D2302" s="314" t="s">
        <v>8098</v>
      </c>
    </row>
    <row r="2303" spans="1:4">
      <c r="A2303" s="314" t="s">
        <v>11478</v>
      </c>
      <c r="B2303" s="314">
        <v>524522</v>
      </c>
      <c r="C2303" s="314" t="s">
        <v>8081</v>
      </c>
      <c r="D2303" s="314" t="s">
        <v>8129</v>
      </c>
    </row>
    <row r="2304" spans="1:4">
      <c r="A2304" s="314" t="s">
        <v>11479</v>
      </c>
      <c r="B2304" s="314" t="s">
        <v>8081</v>
      </c>
      <c r="C2304" s="314" t="s">
        <v>11480</v>
      </c>
      <c r="D2304" s="314" t="s">
        <v>8092</v>
      </c>
    </row>
    <row r="2305" spans="1:4">
      <c r="A2305" s="314" t="s">
        <v>11481</v>
      </c>
      <c r="B2305" s="314">
        <v>531842</v>
      </c>
      <c r="C2305" s="314" t="s">
        <v>8081</v>
      </c>
      <c r="D2305" s="314" t="s">
        <v>8103</v>
      </c>
    </row>
    <row r="2306" spans="1:4">
      <c r="A2306" s="314" t="s">
        <v>11482</v>
      </c>
      <c r="B2306" s="314">
        <v>535387</v>
      </c>
      <c r="C2306" s="314" t="s">
        <v>8081</v>
      </c>
      <c r="D2306" s="314" t="s">
        <v>8096</v>
      </c>
    </row>
    <row r="2307" spans="1:4">
      <c r="A2307" s="314" t="s">
        <v>11483</v>
      </c>
      <c r="B2307" s="314">
        <v>535387</v>
      </c>
      <c r="C2307" s="314" t="s">
        <v>8081</v>
      </c>
      <c r="D2307" s="314" t="s">
        <v>8096</v>
      </c>
    </row>
    <row r="2308" spans="1:4">
      <c r="A2308" s="314" t="s">
        <v>11484</v>
      </c>
      <c r="B2308" s="314">
        <v>505302</v>
      </c>
      <c r="C2308" s="314" t="s">
        <v>8081</v>
      </c>
      <c r="D2308" s="314" t="s">
        <v>8089</v>
      </c>
    </row>
    <row r="2309" spans="1:4">
      <c r="A2309" s="314" t="s">
        <v>11485</v>
      </c>
      <c r="B2309" s="314">
        <v>504258</v>
      </c>
      <c r="C2309" s="314" t="s">
        <v>8081</v>
      </c>
      <c r="D2309" s="314" t="s">
        <v>8378</v>
      </c>
    </row>
    <row r="2310" spans="1:4">
      <c r="A2310" s="314" t="s">
        <v>11486</v>
      </c>
      <c r="B2310" s="314" t="s">
        <v>8081</v>
      </c>
      <c r="C2310" s="314" t="s">
        <v>11487</v>
      </c>
      <c r="D2310" s="314" t="s">
        <v>8172</v>
      </c>
    </row>
    <row r="2311" spans="1:4">
      <c r="A2311" s="314" t="s">
        <v>11488</v>
      </c>
      <c r="B2311" s="314">
        <v>500252</v>
      </c>
      <c r="C2311" s="314" t="s">
        <v>11489</v>
      </c>
      <c r="D2311" s="314" t="s">
        <v>8089</v>
      </c>
    </row>
    <row r="2312" spans="1:4">
      <c r="A2312" s="314" t="s">
        <v>11490</v>
      </c>
      <c r="B2312" s="314">
        <v>502958</v>
      </c>
      <c r="C2312" s="314" t="s">
        <v>8081</v>
      </c>
      <c r="D2312" s="314" t="s">
        <v>8096</v>
      </c>
    </row>
    <row r="2313" spans="1:4">
      <c r="A2313" s="314" t="s">
        <v>11491</v>
      </c>
      <c r="B2313" s="314">
        <v>506079</v>
      </c>
      <c r="C2313" s="314" t="s">
        <v>11492</v>
      </c>
      <c r="D2313" s="314" t="s">
        <v>8403</v>
      </c>
    </row>
    <row r="2314" spans="1:4">
      <c r="A2314" s="314" t="s">
        <v>11493</v>
      </c>
      <c r="B2314" s="314">
        <v>534690</v>
      </c>
      <c r="C2314" s="314" t="s">
        <v>11494</v>
      </c>
      <c r="D2314" s="314" t="s">
        <v>8398</v>
      </c>
    </row>
    <row r="2315" spans="1:4">
      <c r="A2315" s="314" t="s">
        <v>11495</v>
      </c>
      <c r="B2315" s="314">
        <v>590075</v>
      </c>
      <c r="C2315" s="314" t="s">
        <v>11496</v>
      </c>
      <c r="D2315" s="314" t="s">
        <v>8096</v>
      </c>
    </row>
    <row r="2316" spans="1:4">
      <c r="A2316" s="314" t="s">
        <v>11497</v>
      </c>
      <c r="B2316" s="314">
        <v>539841</v>
      </c>
      <c r="C2316" s="314" t="s">
        <v>8081</v>
      </c>
      <c r="D2316" s="314" t="s">
        <v>8401</v>
      </c>
    </row>
    <row r="2317" spans="1:4">
      <c r="A2317" s="314" t="s">
        <v>11498</v>
      </c>
      <c r="B2317" s="314">
        <v>509048</v>
      </c>
      <c r="C2317" s="314" t="s">
        <v>8081</v>
      </c>
      <c r="D2317" s="314" t="s">
        <v>8167</v>
      </c>
    </row>
    <row r="2318" spans="1:4">
      <c r="A2318" s="314" t="s">
        <v>11499</v>
      </c>
      <c r="B2318" s="314">
        <v>532275</v>
      </c>
      <c r="C2318" s="314" t="s">
        <v>8081</v>
      </c>
      <c r="D2318" s="314" t="s">
        <v>8098</v>
      </c>
    </row>
    <row r="2319" spans="1:4">
      <c r="A2319" s="314" t="s">
        <v>11500</v>
      </c>
      <c r="B2319" s="314">
        <v>533012</v>
      </c>
      <c r="C2319" s="314" t="s">
        <v>11501</v>
      </c>
      <c r="D2319" s="314" t="s">
        <v>8167</v>
      </c>
    </row>
    <row r="2320" spans="1:4">
      <c r="A2320" s="314" t="s">
        <v>11502</v>
      </c>
      <c r="B2320" s="314">
        <v>540005</v>
      </c>
      <c r="C2320" s="314" t="s">
        <v>11503</v>
      </c>
      <c r="D2320" s="314" t="s">
        <v>8068</v>
      </c>
    </row>
    <row r="2321" spans="1:4">
      <c r="A2321" s="314" t="s">
        <v>11504</v>
      </c>
      <c r="B2321" s="314">
        <v>500510</v>
      </c>
      <c r="C2321" s="314" t="s">
        <v>11505</v>
      </c>
      <c r="D2321" s="314" t="s">
        <v>8478</v>
      </c>
    </row>
    <row r="2322" spans="1:4">
      <c r="A2322" s="314" t="s">
        <v>11506</v>
      </c>
      <c r="B2322" s="314">
        <v>540702</v>
      </c>
      <c r="C2322" s="314" t="s">
        <v>11507</v>
      </c>
      <c r="D2322" s="314" t="s">
        <v>8269</v>
      </c>
    </row>
    <row r="2323" spans="1:4">
      <c r="A2323" s="314" t="s">
        <v>11508</v>
      </c>
      <c r="B2323" s="314">
        <v>531164</v>
      </c>
      <c r="C2323" s="314" t="s">
        <v>8081</v>
      </c>
      <c r="D2323" s="314" t="s">
        <v>8194</v>
      </c>
    </row>
    <row r="2324" spans="1:4">
      <c r="A2324" s="314" t="s">
        <v>11509</v>
      </c>
      <c r="B2324" s="314">
        <v>539909</v>
      </c>
      <c r="C2324" s="314" t="s">
        <v>8081</v>
      </c>
      <c r="D2324" s="314" t="s">
        <v>8098</v>
      </c>
    </row>
    <row r="2325" spans="1:4">
      <c r="A2325" s="314" t="s">
        <v>11510</v>
      </c>
      <c r="B2325" s="314" t="s">
        <v>8081</v>
      </c>
      <c r="C2325" s="314" t="s">
        <v>11511</v>
      </c>
      <c r="D2325" s="314" t="s">
        <v>8092</v>
      </c>
    </row>
    <row r="2326" spans="1:4">
      <c r="A2326" s="314" t="s">
        <v>11512</v>
      </c>
      <c r="B2326" s="314">
        <v>540222</v>
      </c>
      <c r="C2326" s="314" t="s">
        <v>11513</v>
      </c>
      <c r="D2326" s="314" t="s">
        <v>8119</v>
      </c>
    </row>
    <row r="2327" spans="1:4">
      <c r="A2327" s="314" t="s">
        <v>11514</v>
      </c>
      <c r="B2327" s="314">
        <v>532829</v>
      </c>
      <c r="C2327" s="314" t="s">
        <v>8081</v>
      </c>
      <c r="D2327" s="314" t="s">
        <v>8506</v>
      </c>
    </row>
    <row r="2328" spans="1:4">
      <c r="A2328" s="314" t="s">
        <v>11515</v>
      </c>
      <c r="B2328" s="314" t="s">
        <v>8081</v>
      </c>
      <c r="C2328" s="314" t="s">
        <v>11516</v>
      </c>
      <c r="D2328" s="314" t="s">
        <v>8092</v>
      </c>
    </row>
    <row r="2329" spans="1:4">
      <c r="A2329" s="314" t="s">
        <v>11517</v>
      </c>
      <c r="B2329" s="314">
        <v>531288</v>
      </c>
      <c r="C2329" s="314" t="s">
        <v>8081</v>
      </c>
      <c r="D2329" s="314" t="s">
        <v>8098</v>
      </c>
    </row>
    <row r="2330" spans="1:4">
      <c r="A2330" s="314" t="s">
        <v>11518</v>
      </c>
      <c r="B2330" s="314">
        <v>540360</v>
      </c>
      <c r="C2330" s="314" t="s">
        <v>8081</v>
      </c>
      <c r="D2330" s="314" t="s">
        <v>8065</v>
      </c>
    </row>
    <row r="2331" spans="1:4">
      <c r="A2331" s="314" t="s">
        <v>11519</v>
      </c>
      <c r="B2331" s="314">
        <v>508306</v>
      </c>
      <c r="C2331" s="314" t="s">
        <v>8081</v>
      </c>
      <c r="D2331" s="314" t="s">
        <v>8487</v>
      </c>
    </row>
    <row r="2332" spans="1:4">
      <c r="A2332" s="314" t="s">
        <v>11520</v>
      </c>
      <c r="B2332" s="314">
        <v>517415</v>
      </c>
      <c r="C2332" s="314" t="s">
        <v>8081</v>
      </c>
      <c r="D2332" s="314" t="s">
        <v>8410</v>
      </c>
    </row>
    <row r="2333" spans="1:4">
      <c r="A2333" s="314" t="s">
        <v>11521</v>
      </c>
      <c r="B2333" s="314">
        <v>517518</v>
      </c>
      <c r="C2333" s="314" t="s">
        <v>11522</v>
      </c>
      <c r="D2333" s="314" t="s">
        <v>8089</v>
      </c>
    </row>
    <row r="2334" spans="1:4">
      <c r="A2334" s="314" t="s">
        <v>11523</v>
      </c>
      <c r="B2334" s="314">
        <v>509046</v>
      </c>
      <c r="C2334" s="314" t="s">
        <v>8081</v>
      </c>
      <c r="D2334" s="314" t="s">
        <v>8501</v>
      </c>
    </row>
    <row r="2335" spans="1:4">
      <c r="A2335" s="314" t="s">
        <v>11524</v>
      </c>
      <c r="B2335" s="314">
        <v>780021</v>
      </c>
      <c r="C2335" s="314" t="s">
        <v>8081</v>
      </c>
      <c r="D2335" s="314" t="s">
        <v>8172</v>
      </c>
    </row>
    <row r="2336" spans="1:4">
      <c r="A2336" s="314" t="s">
        <v>11525</v>
      </c>
      <c r="B2336" s="314">
        <v>541233</v>
      </c>
      <c r="C2336" s="314" t="s">
        <v>11526</v>
      </c>
      <c r="D2336" s="314" t="s">
        <v>8281</v>
      </c>
    </row>
    <row r="2337" spans="1:4">
      <c r="A2337" s="314" t="s">
        <v>11527</v>
      </c>
      <c r="B2337" s="314">
        <v>533602</v>
      </c>
      <c r="C2337" s="314" t="s">
        <v>8081</v>
      </c>
      <c r="D2337" s="314" t="s">
        <v>8101</v>
      </c>
    </row>
    <row r="2338" spans="1:4">
      <c r="A2338" s="314" t="s">
        <v>11528</v>
      </c>
      <c r="B2338" s="314">
        <v>541196</v>
      </c>
      <c r="C2338" s="314" t="s">
        <v>8081</v>
      </c>
      <c r="D2338" s="314" t="s">
        <v>8165</v>
      </c>
    </row>
    <row r="2339" spans="1:4">
      <c r="A2339" s="314" t="s">
        <v>11529</v>
      </c>
      <c r="B2339" s="314" t="s">
        <v>8081</v>
      </c>
      <c r="C2339" s="314" t="s">
        <v>11530</v>
      </c>
      <c r="D2339" s="314" t="s">
        <v>8092</v>
      </c>
    </row>
    <row r="2340" spans="1:4">
      <c r="A2340" s="314" t="s">
        <v>11531</v>
      </c>
      <c r="B2340" s="314" t="s">
        <v>8081</v>
      </c>
      <c r="C2340" s="314" t="s">
        <v>11530</v>
      </c>
      <c r="D2340" s="314" t="s">
        <v>8092</v>
      </c>
    </row>
    <row r="2341" spans="1:4">
      <c r="A2341" s="314" t="s">
        <v>11532</v>
      </c>
      <c r="B2341" s="314">
        <v>500250</v>
      </c>
      <c r="C2341" s="314" t="s">
        <v>11533</v>
      </c>
      <c r="D2341" s="314" t="s">
        <v>8435</v>
      </c>
    </row>
    <row r="2342" spans="1:4">
      <c r="A2342" s="314" t="s">
        <v>11534</v>
      </c>
      <c r="B2342" s="314">
        <v>533007</v>
      </c>
      <c r="C2342" s="314" t="s">
        <v>11535</v>
      </c>
      <c r="D2342" s="314" t="s">
        <v>9000</v>
      </c>
    </row>
    <row r="2343" spans="1:4">
      <c r="A2343" s="314" t="s">
        <v>11536</v>
      </c>
      <c r="B2343" s="314" t="s">
        <v>8081</v>
      </c>
      <c r="C2343" s="314" t="s">
        <v>11537</v>
      </c>
      <c r="D2343" s="314" t="s">
        <v>8092</v>
      </c>
    </row>
    <row r="2344" spans="1:4">
      <c r="A2344" s="314" t="s">
        <v>11538</v>
      </c>
      <c r="B2344" s="314">
        <v>526596</v>
      </c>
      <c r="C2344" s="314" t="s">
        <v>11539</v>
      </c>
      <c r="D2344" s="314" t="s">
        <v>8506</v>
      </c>
    </row>
    <row r="2345" spans="1:4">
      <c r="A2345" s="314" t="s">
        <v>11540</v>
      </c>
      <c r="B2345" s="314">
        <v>511593</v>
      </c>
      <c r="C2345" s="314" t="s">
        <v>8081</v>
      </c>
      <c r="D2345" s="314" t="s">
        <v>8098</v>
      </c>
    </row>
    <row r="2346" spans="1:4">
      <c r="A2346" s="314" t="s">
        <v>11541</v>
      </c>
      <c r="B2346" s="314">
        <v>531027</v>
      </c>
      <c r="C2346" s="314" t="s">
        <v>8081</v>
      </c>
      <c r="D2346" s="314" t="s">
        <v>8065</v>
      </c>
    </row>
    <row r="2347" spans="1:4">
      <c r="A2347" s="314" t="s">
        <v>11542</v>
      </c>
      <c r="B2347" s="314">
        <v>500253</v>
      </c>
      <c r="C2347" s="314" t="s">
        <v>11543</v>
      </c>
      <c r="D2347" s="314" t="s">
        <v>8139</v>
      </c>
    </row>
    <row r="2348" spans="1:4">
      <c r="A2348" s="314" t="s">
        <v>11544</v>
      </c>
      <c r="B2348" s="314">
        <v>539927</v>
      </c>
      <c r="C2348" s="314" t="s">
        <v>8081</v>
      </c>
      <c r="D2348" s="314" t="s">
        <v>8165</v>
      </c>
    </row>
    <row r="2349" spans="1:4">
      <c r="A2349" s="314" t="s">
        <v>11545</v>
      </c>
      <c r="B2349" s="314">
        <v>507759</v>
      </c>
      <c r="C2349" s="314" t="s">
        <v>8081</v>
      </c>
      <c r="D2349" s="314" t="s">
        <v>8129</v>
      </c>
    </row>
    <row r="2350" spans="1:4">
      <c r="A2350" s="314" t="s">
        <v>11546</v>
      </c>
      <c r="B2350" s="314">
        <v>517463</v>
      </c>
      <c r="C2350" s="314" t="s">
        <v>11547</v>
      </c>
      <c r="D2350" s="314" t="s">
        <v>8622</v>
      </c>
    </row>
    <row r="2351" spans="1:4">
      <c r="A2351" s="314" t="s">
        <v>11548</v>
      </c>
      <c r="B2351" s="314">
        <v>531241</v>
      </c>
      <c r="C2351" s="314" t="s">
        <v>11549</v>
      </c>
      <c r="D2351" s="314" t="s">
        <v>8626</v>
      </c>
    </row>
    <row r="2352" spans="1:4">
      <c r="A2352" s="314" t="s">
        <v>11550</v>
      </c>
      <c r="B2352" s="314">
        <v>531633</v>
      </c>
      <c r="C2352" s="314" t="s">
        <v>11551</v>
      </c>
      <c r="D2352" s="314" t="s">
        <v>8119</v>
      </c>
    </row>
    <row r="2353" spans="1:4">
      <c r="A2353" s="314" t="s">
        <v>11552</v>
      </c>
      <c r="B2353" s="314">
        <v>523457</v>
      </c>
      <c r="C2353" s="314" t="s">
        <v>11553</v>
      </c>
      <c r="D2353" s="314" t="s">
        <v>9116</v>
      </c>
    </row>
    <row r="2354" spans="1:4">
      <c r="A2354" s="314" t="s">
        <v>11554</v>
      </c>
      <c r="B2354" s="314">
        <v>523457</v>
      </c>
      <c r="C2354" s="314" t="s">
        <v>11555</v>
      </c>
      <c r="D2354" s="314" t="s">
        <v>9116</v>
      </c>
    </row>
    <row r="2355" spans="1:4">
      <c r="A2355" s="314" t="s">
        <v>11556</v>
      </c>
      <c r="B2355" s="314">
        <v>524748</v>
      </c>
      <c r="C2355" s="314" t="s">
        <v>8081</v>
      </c>
      <c r="D2355" s="314" t="s">
        <v>8129</v>
      </c>
    </row>
    <row r="2356" spans="1:4">
      <c r="A2356" s="314" t="s">
        <v>11557</v>
      </c>
      <c r="B2356" s="314">
        <v>526604</v>
      </c>
      <c r="C2356" s="314" t="s">
        <v>8081</v>
      </c>
      <c r="D2356" s="314" t="s">
        <v>8089</v>
      </c>
    </row>
    <row r="2357" spans="1:4">
      <c r="A2357" s="314" t="s">
        <v>11558</v>
      </c>
      <c r="B2357" s="314">
        <v>507912</v>
      </c>
      <c r="C2357" s="314" t="s">
        <v>8081</v>
      </c>
      <c r="D2357" s="314" t="s">
        <v>8065</v>
      </c>
    </row>
    <row r="2358" spans="1:4">
      <c r="A2358" s="314" t="s">
        <v>11559</v>
      </c>
      <c r="B2358" s="314">
        <v>540192</v>
      </c>
      <c r="C2358" s="314" t="s">
        <v>8081</v>
      </c>
      <c r="D2358" s="314" t="s">
        <v>8065</v>
      </c>
    </row>
    <row r="2359" spans="1:4">
      <c r="A2359" s="314" t="s">
        <v>11560</v>
      </c>
      <c r="B2359" s="314">
        <v>512455</v>
      </c>
      <c r="C2359" s="314" t="s">
        <v>8081</v>
      </c>
      <c r="D2359" s="314" t="s">
        <v>8113</v>
      </c>
    </row>
    <row r="2360" spans="1:4">
      <c r="A2360" s="314" t="s">
        <v>11561</v>
      </c>
      <c r="B2360" s="314">
        <v>539992</v>
      </c>
      <c r="C2360" s="314" t="s">
        <v>11562</v>
      </c>
      <c r="D2360" s="314" t="s">
        <v>8089</v>
      </c>
    </row>
    <row r="2361" spans="1:4">
      <c r="A2361" s="314" t="s">
        <v>11563</v>
      </c>
      <c r="B2361" s="314">
        <v>590082</v>
      </c>
      <c r="C2361" s="314" t="s">
        <v>8081</v>
      </c>
      <c r="D2361" s="314" t="s">
        <v>8065</v>
      </c>
    </row>
    <row r="2362" spans="1:4">
      <c r="A2362" s="314" t="s">
        <v>11564</v>
      </c>
      <c r="B2362" s="314">
        <v>532740</v>
      </c>
      <c r="C2362" s="314" t="s">
        <v>11565</v>
      </c>
      <c r="D2362" s="314" t="s">
        <v>8089</v>
      </c>
    </row>
    <row r="2363" spans="1:4">
      <c r="A2363" s="314" t="s">
        <v>11566</v>
      </c>
      <c r="B2363" s="314">
        <v>526568</v>
      </c>
      <c r="C2363" s="314" t="s">
        <v>8081</v>
      </c>
      <c r="D2363" s="314" t="s">
        <v>8487</v>
      </c>
    </row>
    <row r="2364" spans="1:4">
      <c r="A2364" s="314" t="s">
        <v>11567</v>
      </c>
      <c r="B2364" s="314">
        <v>534422</v>
      </c>
      <c r="C2364" s="314" t="s">
        <v>8081</v>
      </c>
      <c r="D2364" s="314" t="s">
        <v>8550</v>
      </c>
    </row>
    <row r="2365" spans="1:4">
      <c r="A2365" s="314" t="s">
        <v>11568</v>
      </c>
      <c r="B2365" s="314">
        <v>500284</v>
      </c>
      <c r="C2365" s="314" t="s">
        <v>8081</v>
      </c>
      <c r="D2365" s="314" t="s">
        <v>8129</v>
      </c>
    </row>
    <row r="2366" spans="1:4">
      <c r="A2366" s="314" t="s">
        <v>11569</v>
      </c>
      <c r="B2366" s="314">
        <v>530065</v>
      </c>
      <c r="C2366" s="314" t="s">
        <v>8081</v>
      </c>
      <c r="D2366" s="314" t="s">
        <v>8281</v>
      </c>
    </row>
    <row r="2367" spans="1:4">
      <c r="A2367" s="314" t="s">
        <v>11570</v>
      </c>
      <c r="B2367" s="314">
        <v>540952</v>
      </c>
      <c r="C2367" s="314" t="s">
        <v>8081</v>
      </c>
      <c r="D2367" s="314" t="s">
        <v>8194</v>
      </c>
    </row>
    <row r="2368" spans="1:4">
      <c r="A2368" s="314" t="s">
        <v>11571</v>
      </c>
      <c r="B2368" s="314">
        <v>523475</v>
      </c>
      <c r="C2368" s="314" t="s">
        <v>8081</v>
      </c>
      <c r="D2368" s="314" t="s">
        <v>8141</v>
      </c>
    </row>
    <row r="2369" spans="1:4">
      <c r="A2369" s="314" t="s">
        <v>11572</v>
      </c>
      <c r="B2369" s="314">
        <v>532998</v>
      </c>
      <c r="C2369" s="314" t="s">
        <v>11573</v>
      </c>
      <c r="D2369" s="314" t="s">
        <v>8550</v>
      </c>
    </row>
    <row r="2370" spans="1:4">
      <c r="A2370" s="314" t="s">
        <v>11574</v>
      </c>
      <c r="B2370" s="314">
        <v>533343</v>
      </c>
      <c r="C2370" s="314" t="s">
        <v>11575</v>
      </c>
      <c r="D2370" s="314" t="s">
        <v>8194</v>
      </c>
    </row>
    <row r="2371" spans="1:4">
      <c r="A2371" s="314" t="s">
        <v>11576</v>
      </c>
      <c r="B2371" s="314">
        <v>539227</v>
      </c>
      <c r="C2371" s="314" t="s">
        <v>8081</v>
      </c>
      <c r="D2371" s="314" t="s">
        <v>8089</v>
      </c>
    </row>
    <row r="2372" spans="1:4">
      <c r="A2372" s="314" t="s">
        <v>11577</v>
      </c>
      <c r="B2372" s="314">
        <v>514036</v>
      </c>
      <c r="C2372" s="314" t="s">
        <v>8081</v>
      </c>
      <c r="D2372" s="314" t="s">
        <v>8096</v>
      </c>
    </row>
    <row r="2373" spans="1:4">
      <c r="A2373" s="314" t="s">
        <v>11578</v>
      </c>
      <c r="B2373" s="314">
        <v>532783</v>
      </c>
      <c r="C2373" s="314" t="s">
        <v>11579</v>
      </c>
      <c r="D2373" s="314" t="s">
        <v>8141</v>
      </c>
    </row>
    <row r="2374" spans="1:4">
      <c r="A2374" s="314" t="s">
        <v>11580</v>
      </c>
      <c r="B2374" s="314">
        <v>526179</v>
      </c>
      <c r="C2374" s="314" t="s">
        <v>8081</v>
      </c>
      <c r="D2374" s="314" t="s">
        <v>8317</v>
      </c>
    </row>
    <row r="2375" spans="1:4">
      <c r="A2375" s="314" t="s">
        <v>11581</v>
      </c>
      <c r="B2375" s="314">
        <v>512048</v>
      </c>
      <c r="C2375" s="314" t="s">
        <v>8081</v>
      </c>
      <c r="D2375" s="314" t="s">
        <v>8167</v>
      </c>
    </row>
    <row r="2376" spans="1:4">
      <c r="A2376" s="314" t="s">
        <v>11582</v>
      </c>
      <c r="B2376" s="314">
        <v>532796</v>
      </c>
      <c r="C2376" s="314" t="s">
        <v>11583</v>
      </c>
      <c r="D2376" s="314" t="s">
        <v>8435</v>
      </c>
    </row>
    <row r="2377" spans="1:4">
      <c r="A2377" s="314" t="s">
        <v>11584</v>
      </c>
      <c r="B2377" s="314">
        <v>517206</v>
      </c>
      <c r="C2377" s="314" t="s">
        <v>11585</v>
      </c>
      <c r="D2377" s="314" t="s">
        <v>8435</v>
      </c>
    </row>
    <row r="2378" spans="1:4">
      <c r="A2378" s="314" t="s">
        <v>11586</v>
      </c>
      <c r="B2378" s="314">
        <v>500257</v>
      </c>
      <c r="C2378" s="314" t="s">
        <v>11587</v>
      </c>
      <c r="D2378" s="314" t="s">
        <v>8119</v>
      </c>
    </row>
    <row r="2379" spans="1:4">
      <c r="A2379" s="314" t="s">
        <v>11588</v>
      </c>
      <c r="B2379" s="314">
        <v>539542</v>
      </c>
      <c r="C2379" s="314" t="s">
        <v>11589</v>
      </c>
      <c r="D2379" s="314" t="s">
        <v>8194</v>
      </c>
    </row>
    <row r="2380" spans="1:4">
      <c r="A2380" s="314" t="s">
        <v>11590</v>
      </c>
      <c r="B2380" s="314">
        <v>531402</v>
      </c>
      <c r="C2380" s="314" t="s">
        <v>8081</v>
      </c>
      <c r="D2380" s="314" t="s">
        <v>8103</v>
      </c>
    </row>
    <row r="2381" spans="1:4">
      <c r="A2381" s="314" t="s">
        <v>11591</v>
      </c>
      <c r="B2381" s="314">
        <v>500259</v>
      </c>
      <c r="C2381" s="314" t="s">
        <v>11592</v>
      </c>
      <c r="D2381" s="314" t="s">
        <v>8119</v>
      </c>
    </row>
    <row r="2382" spans="1:4">
      <c r="A2382" s="314" t="s">
        <v>11593</v>
      </c>
      <c r="B2382" s="314">
        <v>530689</v>
      </c>
      <c r="C2382" s="314" t="s">
        <v>8081</v>
      </c>
      <c r="D2382" s="314" t="s">
        <v>8262</v>
      </c>
    </row>
    <row r="2383" spans="1:4">
      <c r="A2383" s="314" t="s">
        <v>11594</v>
      </c>
      <c r="B2383" s="314">
        <v>505320</v>
      </c>
      <c r="C2383" s="314" t="s">
        <v>8081</v>
      </c>
      <c r="D2383" s="314" t="s">
        <v>8089</v>
      </c>
    </row>
    <row r="2384" spans="1:4">
      <c r="A2384" s="314" t="s">
        <v>11595</v>
      </c>
      <c r="B2384" s="314">
        <v>534532</v>
      </c>
      <c r="C2384" s="314" t="s">
        <v>11596</v>
      </c>
      <c r="D2384" s="314" t="s">
        <v>8194</v>
      </c>
    </row>
    <row r="2385" spans="1:4">
      <c r="A2385" s="314" t="s">
        <v>11597</v>
      </c>
      <c r="B2385" s="314">
        <v>526935</v>
      </c>
      <c r="C2385" s="314" t="s">
        <v>8081</v>
      </c>
      <c r="D2385" s="314" t="s">
        <v>8065</v>
      </c>
    </row>
    <row r="2386" spans="1:4">
      <c r="A2386" s="314" t="s">
        <v>11598</v>
      </c>
      <c r="B2386" s="314">
        <v>538890</v>
      </c>
      <c r="C2386" s="314" t="s">
        <v>8081</v>
      </c>
      <c r="D2386" s="314" t="s">
        <v>8096</v>
      </c>
    </row>
    <row r="2387" spans="1:4">
      <c r="A2387" s="314" t="s">
        <v>11599</v>
      </c>
      <c r="B2387" s="314">
        <v>538890</v>
      </c>
      <c r="C2387" s="314" t="s">
        <v>8081</v>
      </c>
      <c r="D2387" s="314" t="s">
        <v>8096</v>
      </c>
    </row>
    <row r="2388" spans="1:4">
      <c r="A2388" s="314" t="s">
        <v>11600</v>
      </c>
      <c r="B2388" s="314" t="s">
        <v>8081</v>
      </c>
      <c r="C2388" s="314" t="s">
        <v>11601</v>
      </c>
      <c r="D2388" s="314" t="s">
        <v>8092</v>
      </c>
    </row>
    <row r="2389" spans="1:4">
      <c r="A2389" s="314" t="s">
        <v>11602</v>
      </c>
      <c r="B2389" s="314">
        <v>506543</v>
      </c>
      <c r="C2389" s="314" t="s">
        <v>8081</v>
      </c>
      <c r="D2389" s="314" t="s">
        <v>8588</v>
      </c>
    </row>
    <row r="2390" spans="1:4">
      <c r="A2390" s="314" t="s">
        <v>11603</v>
      </c>
      <c r="B2390" s="314">
        <v>532906</v>
      </c>
      <c r="C2390" s="314" t="s">
        <v>11604</v>
      </c>
      <c r="D2390" s="314" t="s">
        <v>8478</v>
      </c>
    </row>
    <row r="2391" spans="1:4">
      <c r="A2391" s="314" t="s">
        <v>11605</v>
      </c>
      <c r="B2391" s="314">
        <v>507836</v>
      </c>
      <c r="C2391" s="314" t="s">
        <v>8081</v>
      </c>
      <c r="D2391" s="314" t="s">
        <v>8281</v>
      </c>
    </row>
    <row r="2392" spans="1:4">
      <c r="A2392" s="314" t="s">
        <v>11606</v>
      </c>
      <c r="B2392" s="314">
        <v>507836</v>
      </c>
      <c r="C2392" s="314" t="s">
        <v>8081</v>
      </c>
      <c r="D2392" s="314" t="s">
        <v>8281</v>
      </c>
    </row>
    <row r="2393" spans="1:4">
      <c r="A2393" s="314" t="s">
        <v>11607</v>
      </c>
      <c r="B2393" s="314">
        <v>541973</v>
      </c>
      <c r="C2393" s="314" t="s">
        <v>8081</v>
      </c>
      <c r="D2393" s="314" t="s">
        <v>8281</v>
      </c>
    </row>
    <row r="2394" spans="1:4">
      <c r="A2394" s="314" t="s">
        <v>11608</v>
      </c>
      <c r="B2394" s="314">
        <v>523248</v>
      </c>
      <c r="C2394" s="314" t="s">
        <v>8081</v>
      </c>
      <c r="D2394" s="314" t="s">
        <v>8200</v>
      </c>
    </row>
    <row r="2395" spans="1:4">
      <c r="A2395" s="314" t="s">
        <v>11609</v>
      </c>
      <c r="B2395" s="314">
        <v>501471</v>
      </c>
      <c r="C2395" s="314" t="s">
        <v>8081</v>
      </c>
      <c r="D2395" s="314" t="s">
        <v>8103</v>
      </c>
    </row>
    <row r="2396" spans="1:4">
      <c r="A2396" s="314" t="s">
        <v>11610</v>
      </c>
      <c r="B2396" s="314" t="s">
        <v>8081</v>
      </c>
      <c r="C2396" s="314" t="s">
        <v>11611</v>
      </c>
      <c r="D2396" s="314" t="s">
        <v>8092</v>
      </c>
    </row>
    <row r="2397" spans="1:4">
      <c r="A2397" s="314" t="s">
        <v>11612</v>
      </c>
      <c r="B2397" s="314">
        <v>512600</v>
      </c>
      <c r="C2397" s="314" t="s">
        <v>8081</v>
      </c>
      <c r="D2397" s="314" t="s">
        <v>8103</v>
      </c>
    </row>
    <row r="2398" spans="1:4">
      <c r="A2398" s="314" t="s">
        <v>11613</v>
      </c>
      <c r="B2398" s="314" t="s">
        <v>8081</v>
      </c>
      <c r="C2398" s="314" t="s">
        <v>11614</v>
      </c>
      <c r="D2398" s="314" t="s">
        <v>8092</v>
      </c>
    </row>
    <row r="2399" spans="1:4">
      <c r="A2399" s="314" t="s">
        <v>11615</v>
      </c>
      <c r="B2399" s="314">
        <v>539894</v>
      </c>
      <c r="C2399" s="314" t="s">
        <v>8081</v>
      </c>
      <c r="D2399" s="314" t="s">
        <v>8478</v>
      </c>
    </row>
    <row r="2400" spans="1:4">
      <c r="A2400" s="314" t="s">
        <v>11616</v>
      </c>
      <c r="B2400" s="314">
        <v>515093</v>
      </c>
      <c r="C2400" s="314" t="s">
        <v>11617</v>
      </c>
      <c r="D2400" s="314" t="s">
        <v>8608</v>
      </c>
    </row>
    <row r="2401" spans="1:4">
      <c r="A2401" s="314" t="s">
        <v>11618</v>
      </c>
      <c r="B2401" s="314">
        <v>780009</v>
      </c>
      <c r="C2401" s="314" t="s">
        <v>8081</v>
      </c>
      <c r="D2401" s="314" t="s">
        <v>8172</v>
      </c>
    </row>
    <row r="2402" spans="1:4">
      <c r="A2402" s="314" t="s">
        <v>11619</v>
      </c>
      <c r="B2402" s="314">
        <v>531497</v>
      </c>
      <c r="C2402" s="314" t="s">
        <v>11620</v>
      </c>
      <c r="D2402" s="314" t="s">
        <v>8478</v>
      </c>
    </row>
    <row r="2403" spans="1:4">
      <c r="A2403" s="314" t="s">
        <v>11621</v>
      </c>
      <c r="B2403" s="314">
        <v>519279</v>
      </c>
      <c r="C2403" s="314" t="s">
        <v>8081</v>
      </c>
      <c r="D2403" s="314" t="s">
        <v>8278</v>
      </c>
    </row>
    <row r="2404" spans="1:4">
      <c r="A2404" s="314" t="s">
        <v>11622</v>
      </c>
      <c r="B2404" s="314">
        <v>515059</v>
      </c>
      <c r="C2404" s="314" t="s">
        <v>8081</v>
      </c>
      <c r="D2404" s="314" t="s">
        <v>8329</v>
      </c>
    </row>
    <row r="2405" spans="1:4">
      <c r="A2405" s="314" t="s">
        <v>11623</v>
      </c>
      <c r="B2405" s="314">
        <v>511000</v>
      </c>
      <c r="C2405" s="314" t="s">
        <v>8081</v>
      </c>
      <c r="D2405" s="314" t="s">
        <v>8098</v>
      </c>
    </row>
    <row r="2406" spans="1:4">
      <c r="A2406" s="314" t="s">
        <v>11624</v>
      </c>
      <c r="B2406" s="314">
        <v>531910</v>
      </c>
      <c r="C2406" s="314" t="s">
        <v>8081</v>
      </c>
      <c r="D2406" s="314" t="s">
        <v>8119</v>
      </c>
    </row>
    <row r="2407" spans="1:4">
      <c r="A2407" s="314" t="s">
        <v>11625</v>
      </c>
      <c r="B2407" s="314" t="s">
        <v>8081</v>
      </c>
      <c r="C2407" s="314" t="s">
        <v>11626</v>
      </c>
      <c r="D2407" s="314" t="s">
        <v>8092</v>
      </c>
    </row>
    <row r="2408" spans="1:4">
      <c r="A2408" s="314" t="s">
        <v>11627</v>
      </c>
      <c r="B2408" s="314" t="s">
        <v>8081</v>
      </c>
      <c r="C2408" s="314" t="s">
        <v>11628</v>
      </c>
      <c r="D2408" s="314" t="s">
        <v>8092</v>
      </c>
    </row>
    <row r="2409" spans="1:4">
      <c r="A2409" s="314" t="s">
        <v>11629</v>
      </c>
      <c r="B2409" s="314">
        <v>590134</v>
      </c>
      <c r="C2409" s="314" t="s">
        <v>11630</v>
      </c>
      <c r="D2409" s="314" t="s">
        <v>8588</v>
      </c>
    </row>
    <row r="2410" spans="1:4">
      <c r="A2410" s="314" t="s">
        <v>11631</v>
      </c>
      <c r="B2410" s="314">
        <v>538401</v>
      </c>
      <c r="C2410" s="314" t="s">
        <v>8081</v>
      </c>
      <c r="D2410" s="314" t="s">
        <v>8622</v>
      </c>
    </row>
    <row r="2411" spans="1:4">
      <c r="A2411" s="314" t="s">
        <v>11632</v>
      </c>
      <c r="B2411" s="314">
        <v>500264</v>
      </c>
      <c r="C2411" s="314" t="s">
        <v>8081</v>
      </c>
      <c r="D2411" s="314" t="s">
        <v>8096</v>
      </c>
    </row>
    <row r="2412" spans="1:4">
      <c r="A2412" s="314" t="s">
        <v>11633</v>
      </c>
      <c r="B2412" s="314">
        <v>540650</v>
      </c>
      <c r="C2412" s="314" t="s">
        <v>11634</v>
      </c>
      <c r="D2412" s="314" t="s">
        <v>8779</v>
      </c>
    </row>
    <row r="2413" spans="1:4">
      <c r="A2413" s="314" t="s">
        <v>11635</v>
      </c>
      <c r="B2413" s="314">
        <v>524000</v>
      </c>
      <c r="C2413" s="314" t="s">
        <v>11636</v>
      </c>
      <c r="D2413" s="314" t="s">
        <v>8098</v>
      </c>
    </row>
    <row r="2414" spans="1:4">
      <c r="A2414" s="314" t="s">
        <v>11637</v>
      </c>
      <c r="B2414" s="314">
        <v>517449</v>
      </c>
      <c r="C2414" s="314" t="s">
        <v>8081</v>
      </c>
      <c r="D2414" s="314" t="s">
        <v>9000</v>
      </c>
    </row>
    <row r="2415" spans="1:4">
      <c r="A2415" s="314" t="s">
        <v>11638</v>
      </c>
      <c r="B2415" s="314">
        <v>512377</v>
      </c>
      <c r="C2415" s="314" t="s">
        <v>8081</v>
      </c>
      <c r="D2415" s="314" t="s">
        <v>8501</v>
      </c>
    </row>
    <row r="2416" spans="1:4">
      <c r="A2416" s="314" t="s">
        <v>11639</v>
      </c>
      <c r="B2416" s="314">
        <v>532896</v>
      </c>
      <c r="C2416" s="314" t="s">
        <v>11640</v>
      </c>
      <c r="D2416" s="314" t="s">
        <v>8075</v>
      </c>
    </row>
    <row r="2417" spans="1:4">
      <c r="A2417" s="314" t="s">
        <v>11641</v>
      </c>
      <c r="B2417" s="314">
        <v>523384</v>
      </c>
      <c r="C2417" s="314" t="s">
        <v>11642</v>
      </c>
      <c r="D2417" s="314" t="s">
        <v>8098</v>
      </c>
    </row>
    <row r="2418" spans="1:4">
      <c r="A2418" s="314" t="s">
        <v>11643</v>
      </c>
      <c r="B2418" s="314">
        <v>519612</v>
      </c>
      <c r="C2418" s="314" t="s">
        <v>8081</v>
      </c>
      <c r="D2418" s="314" t="s">
        <v>8141</v>
      </c>
    </row>
    <row r="2419" spans="1:4">
      <c r="A2419" s="314" t="s">
        <v>11644</v>
      </c>
      <c r="B2419" s="314">
        <v>514450</v>
      </c>
      <c r="C2419" s="314" t="s">
        <v>8081</v>
      </c>
      <c r="D2419" s="314" t="s">
        <v>9000</v>
      </c>
    </row>
    <row r="2420" spans="1:4">
      <c r="A2420" s="314" t="s">
        <v>11645</v>
      </c>
      <c r="B2420" s="314">
        <v>513460</v>
      </c>
      <c r="C2420" s="314" t="s">
        <v>8081</v>
      </c>
      <c r="D2420" s="314" t="s">
        <v>8403</v>
      </c>
    </row>
    <row r="2421" spans="1:4">
      <c r="A2421" s="314" t="s">
        <v>11646</v>
      </c>
      <c r="B2421" s="314">
        <v>513554</v>
      </c>
      <c r="C2421" s="314" t="s">
        <v>11647</v>
      </c>
      <c r="D2421" s="314" t="s">
        <v>8403</v>
      </c>
    </row>
    <row r="2422" spans="1:4">
      <c r="A2422" s="314" t="s">
        <v>11648</v>
      </c>
      <c r="B2422" s="314">
        <v>531515</v>
      </c>
      <c r="C2422" s="314" t="s">
        <v>8081</v>
      </c>
      <c r="D2422" s="314" t="s">
        <v>8103</v>
      </c>
    </row>
    <row r="2423" spans="1:4">
      <c r="A2423" s="314" t="s">
        <v>11649</v>
      </c>
      <c r="B2423" s="314">
        <v>539957</v>
      </c>
      <c r="C2423" s="314" t="s">
        <v>11650</v>
      </c>
      <c r="D2423" s="314" t="s">
        <v>8106</v>
      </c>
    </row>
    <row r="2424" spans="1:4">
      <c r="A2424" s="314" t="s">
        <v>11651</v>
      </c>
      <c r="B2424" s="314">
        <v>500108</v>
      </c>
      <c r="C2424" s="314" t="s">
        <v>11652</v>
      </c>
      <c r="D2424" s="314" t="s">
        <v>9024</v>
      </c>
    </row>
    <row r="2425" spans="1:4">
      <c r="A2425" s="314" t="s">
        <v>11653</v>
      </c>
      <c r="B2425" s="314">
        <v>530441</v>
      </c>
      <c r="C2425" s="314" t="s">
        <v>8081</v>
      </c>
      <c r="D2425" s="314" t="s">
        <v>8501</v>
      </c>
    </row>
    <row r="2426" spans="1:4">
      <c r="A2426" s="314" t="s">
        <v>11654</v>
      </c>
      <c r="B2426" s="314">
        <v>530441</v>
      </c>
      <c r="C2426" s="314" t="s">
        <v>8081</v>
      </c>
      <c r="D2426" s="314" t="s">
        <v>8501</v>
      </c>
    </row>
    <row r="2427" spans="1:4">
      <c r="A2427" s="314" t="s">
        <v>11655</v>
      </c>
      <c r="B2427" s="314">
        <v>505523</v>
      </c>
      <c r="C2427" s="314" t="s">
        <v>8081</v>
      </c>
      <c r="D2427" s="314" t="s">
        <v>8103</v>
      </c>
    </row>
    <row r="2428" spans="1:4">
      <c r="A2428" s="314" t="s">
        <v>11656</v>
      </c>
      <c r="B2428" s="314">
        <v>500266</v>
      </c>
      <c r="C2428" s="314" t="s">
        <v>11657</v>
      </c>
      <c r="D2428" s="314" t="s">
        <v>8101</v>
      </c>
    </row>
    <row r="2429" spans="1:4">
      <c r="A2429" s="314" t="s">
        <v>11658</v>
      </c>
      <c r="B2429" s="314">
        <v>500265</v>
      </c>
      <c r="C2429" s="314" t="s">
        <v>11659</v>
      </c>
      <c r="D2429" s="314" t="s">
        <v>8478</v>
      </c>
    </row>
    <row r="2430" spans="1:4">
      <c r="A2430" s="314" t="s">
        <v>11660</v>
      </c>
      <c r="B2430" s="314">
        <v>526795</v>
      </c>
      <c r="C2430" s="314" t="s">
        <v>8081</v>
      </c>
      <c r="D2430" s="314" t="s">
        <v>8153</v>
      </c>
    </row>
    <row r="2431" spans="1:4">
      <c r="A2431" s="314" t="s">
        <v>11661</v>
      </c>
      <c r="B2431" s="314">
        <v>512337</v>
      </c>
      <c r="C2431" s="314" t="s">
        <v>8081</v>
      </c>
      <c r="D2431" s="314" t="s">
        <v>8103</v>
      </c>
    </row>
    <row r="2432" spans="1:4">
      <c r="A2432" s="314" t="s">
        <v>11662</v>
      </c>
      <c r="B2432" s="314">
        <v>539383</v>
      </c>
      <c r="C2432" s="314" t="s">
        <v>8081</v>
      </c>
      <c r="D2432" s="314" t="s">
        <v>8068</v>
      </c>
    </row>
    <row r="2433" spans="1:4">
      <c r="A2433" s="314" t="s">
        <v>11663</v>
      </c>
      <c r="B2433" s="314">
        <v>531648</v>
      </c>
      <c r="C2433" s="314" t="s">
        <v>8081</v>
      </c>
      <c r="D2433" s="314" t="s">
        <v>8155</v>
      </c>
    </row>
    <row r="2434" spans="1:4">
      <c r="A2434" s="314" t="s">
        <v>11664</v>
      </c>
      <c r="B2434" s="314">
        <v>542677</v>
      </c>
      <c r="C2434" s="314" t="s">
        <v>11665</v>
      </c>
      <c r="D2434" s="314" t="s">
        <v>8167</v>
      </c>
    </row>
    <row r="2435" spans="1:4">
      <c r="A2435" s="314" t="s">
        <v>11666</v>
      </c>
      <c r="B2435" s="314" t="s">
        <v>8081</v>
      </c>
      <c r="C2435" s="314" t="s">
        <v>11667</v>
      </c>
      <c r="D2435" s="314" t="s">
        <v>8092</v>
      </c>
    </row>
    <row r="2436" spans="1:4">
      <c r="A2436" s="314" t="s">
        <v>11668</v>
      </c>
      <c r="B2436" s="314" t="s">
        <v>8081</v>
      </c>
      <c r="C2436" s="314" t="s">
        <v>11669</v>
      </c>
      <c r="D2436" s="314" t="s">
        <v>8092</v>
      </c>
    </row>
    <row r="2437" spans="1:4">
      <c r="A2437" s="314" t="s">
        <v>11670</v>
      </c>
      <c r="B2437" s="314">
        <v>532720</v>
      </c>
      <c r="C2437" s="314" t="s">
        <v>11671</v>
      </c>
      <c r="D2437" s="314" t="s">
        <v>8098</v>
      </c>
    </row>
    <row r="2438" spans="1:4">
      <c r="A2438" s="314" t="s">
        <v>11672</v>
      </c>
      <c r="B2438" s="314">
        <v>500520</v>
      </c>
      <c r="C2438" s="314" t="s">
        <v>11673</v>
      </c>
      <c r="D2438" s="314" t="s">
        <v>10009</v>
      </c>
    </row>
    <row r="2439" spans="1:4">
      <c r="A2439" s="314" t="s">
        <v>11674</v>
      </c>
      <c r="B2439" s="314">
        <v>532756</v>
      </c>
      <c r="C2439" s="314" t="s">
        <v>11675</v>
      </c>
      <c r="D2439" s="314" t="s">
        <v>9000</v>
      </c>
    </row>
    <row r="2440" spans="1:4">
      <c r="A2440" s="314" t="s">
        <v>11676</v>
      </c>
      <c r="B2440" s="314">
        <v>533088</v>
      </c>
      <c r="C2440" s="314" t="s">
        <v>11677</v>
      </c>
      <c r="D2440" s="314" t="s">
        <v>8281</v>
      </c>
    </row>
    <row r="2441" spans="1:4">
      <c r="A2441" s="314" t="s">
        <v>11678</v>
      </c>
      <c r="B2441" s="314">
        <v>533088</v>
      </c>
      <c r="C2441" s="314" t="s">
        <v>11677</v>
      </c>
      <c r="D2441" s="314" t="s">
        <v>8281</v>
      </c>
    </row>
    <row r="2442" spans="1:4">
      <c r="A2442" s="314" t="s">
        <v>11679</v>
      </c>
      <c r="B2442" s="314">
        <v>532313</v>
      </c>
      <c r="C2442" s="314" t="s">
        <v>11680</v>
      </c>
      <c r="D2442" s="314" t="s">
        <v>8167</v>
      </c>
    </row>
    <row r="2443" spans="1:4">
      <c r="A2443" s="314" t="s">
        <v>11681</v>
      </c>
      <c r="B2443" s="314">
        <v>540768</v>
      </c>
      <c r="C2443" s="314" t="s">
        <v>11682</v>
      </c>
      <c r="D2443" s="314" t="s">
        <v>8401</v>
      </c>
    </row>
    <row r="2444" spans="1:4">
      <c r="A2444" s="314" t="s">
        <v>11683</v>
      </c>
      <c r="B2444" s="314">
        <v>542503</v>
      </c>
      <c r="C2444" s="314" t="s">
        <v>11684</v>
      </c>
      <c r="D2444" s="314" t="s">
        <v>10057</v>
      </c>
    </row>
    <row r="2445" spans="1:4">
      <c r="A2445" s="314" t="s">
        <v>11685</v>
      </c>
      <c r="B2445" s="314">
        <v>590078</v>
      </c>
      <c r="C2445" s="314" t="s">
        <v>11686</v>
      </c>
      <c r="D2445" s="314" t="s">
        <v>8113</v>
      </c>
    </row>
    <row r="2446" spans="1:4">
      <c r="A2446" s="314" t="s">
        <v>11687</v>
      </c>
      <c r="B2446" s="314">
        <v>513430</v>
      </c>
      <c r="C2446" s="314" t="s">
        <v>8081</v>
      </c>
      <c r="D2446" s="314" t="s">
        <v>8385</v>
      </c>
    </row>
    <row r="2447" spans="1:4">
      <c r="A2447" s="314" t="s">
        <v>11688</v>
      </c>
      <c r="B2447" s="314">
        <v>539289</v>
      </c>
      <c r="C2447" s="314" t="s">
        <v>11689</v>
      </c>
      <c r="D2447" s="314" t="s">
        <v>8068</v>
      </c>
    </row>
    <row r="2448" spans="1:4">
      <c r="A2448" s="314" t="s">
        <v>11690</v>
      </c>
      <c r="B2448" s="314">
        <v>500267</v>
      </c>
      <c r="C2448" s="314" t="s">
        <v>8081</v>
      </c>
      <c r="D2448" s="314" t="s">
        <v>8738</v>
      </c>
    </row>
    <row r="2449" spans="1:4">
      <c r="A2449" s="314" t="s">
        <v>11691</v>
      </c>
      <c r="B2449" s="314">
        <v>539229</v>
      </c>
      <c r="C2449" s="314" t="s">
        <v>8081</v>
      </c>
      <c r="D2449" s="314" t="s">
        <v>497</v>
      </c>
    </row>
    <row r="2450" spans="1:4">
      <c r="A2450" s="314" t="s">
        <v>11692</v>
      </c>
      <c r="B2450" s="314">
        <v>506919</v>
      </c>
      <c r="C2450" s="314" t="s">
        <v>8081</v>
      </c>
      <c r="D2450" s="314" t="s">
        <v>8119</v>
      </c>
    </row>
    <row r="2451" spans="1:4">
      <c r="A2451" s="314" t="s">
        <v>11693</v>
      </c>
      <c r="B2451" s="314">
        <v>539400</v>
      </c>
      <c r="C2451" s="314" t="s">
        <v>8081</v>
      </c>
      <c r="D2451" s="314" t="s">
        <v>8194</v>
      </c>
    </row>
    <row r="2452" spans="1:4">
      <c r="A2452" s="314" t="s">
        <v>11694</v>
      </c>
      <c r="B2452" s="314">
        <v>539400</v>
      </c>
      <c r="C2452" s="314" t="s">
        <v>8081</v>
      </c>
      <c r="D2452" s="314" t="s">
        <v>8194</v>
      </c>
    </row>
    <row r="2453" spans="1:4">
      <c r="A2453" s="314" t="s">
        <v>11695</v>
      </c>
      <c r="B2453" s="314">
        <v>532728</v>
      </c>
      <c r="C2453" s="314" t="s">
        <v>11696</v>
      </c>
      <c r="D2453" s="314" t="s">
        <v>8075</v>
      </c>
    </row>
    <row r="2454" spans="1:4">
      <c r="A2454" s="314" t="s">
        <v>11697</v>
      </c>
      <c r="B2454" s="314">
        <v>513269</v>
      </c>
      <c r="C2454" s="314" t="s">
        <v>11698</v>
      </c>
      <c r="D2454" s="314" t="s">
        <v>8478</v>
      </c>
    </row>
    <row r="2455" spans="1:4">
      <c r="A2455" s="314" t="s">
        <v>11699</v>
      </c>
      <c r="B2455" s="314">
        <v>513269</v>
      </c>
      <c r="C2455" s="314" t="s">
        <v>11698</v>
      </c>
      <c r="D2455" s="314" t="s">
        <v>8478</v>
      </c>
    </row>
    <row r="2456" spans="1:4">
      <c r="A2456" s="314" t="s">
        <v>11700</v>
      </c>
      <c r="B2456" s="314">
        <v>533169</v>
      </c>
      <c r="C2456" s="314" t="s">
        <v>11701</v>
      </c>
      <c r="D2456" s="314" t="s">
        <v>8478</v>
      </c>
    </row>
    <row r="2457" spans="1:4">
      <c r="A2457" s="314" t="s">
        <v>11702</v>
      </c>
      <c r="B2457" s="314">
        <v>539045</v>
      </c>
      <c r="C2457" s="314" t="s">
        <v>11703</v>
      </c>
      <c r="D2457" s="314" t="s">
        <v>8385</v>
      </c>
    </row>
    <row r="2458" spans="1:4">
      <c r="A2458" s="314" t="s">
        <v>11704</v>
      </c>
      <c r="B2458" s="314">
        <v>539046</v>
      </c>
      <c r="C2458" s="314" t="s">
        <v>11705</v>
      </c>
      <c r="D2458" s="314" t="s">
        <v>8113</v>
      </c>
    </row>
    <row r="2459" spans="1:4">
      <c r="A2459" s="314" t="s">
        <v>11706</v>
      </c>
      <c r="B2459" s="314">
        <v>532932</v>
      </c>
      <c r="C2459" s="314" t="s">
        <v>11707</v>
      </c>
      <c r="D2459" s="314" t="s">
        <v>8275</v>
      </c>
    </row>
    <row r="2460" spans="1:4">
      <c r="A2460" s="314" t="s">
        <v>11708</v>
      </c>
      <c r="B2460" s="314">
        <v>539044</v>
      </c>
      <c r="C2460" s="314" t="s">
        <v>11709</v>
      </c>
      <c r="D2460" s="314" t="s">
        <v>8113</v>
      </c>
    </row>
    <row r="2461" spans="1:4">
      <c r="A2461" s="314" t="s">
        <v>11710</v>
      </c>
      <c r="B2461" s="314">
        <v>500268</v>
      </c>
      <c r="C2461" s="314" t="s">
        <v>11711</v>
      </c>
      <c r="D2461" s="314" t="s">
        <v>8294</v>
      </c>
    </row>
    <row r="2462" spans="1:4">
      <c r="A2462" s="314" t="s">
        <v>11712</v>
      </c>
      <c r="B2462" s="314">
        <v>531213</v>
      </c>
      <c r="C2462" s="314" t="s">
        <v>11713</v>
      </c>
      <c r="D2462" s="314" t="s">
        <v>8098</v>
      </c>
    </row>
    <row r="2463" spans="1:4">
      <c r="A2463" s="314" t="s">
        <v>11714</v>
      </c>
      <c r="B2463" s="314">
        <v>540402</v>
      </c>
      <c r="C2463" s="314" t="s">
        <v>8081</v>
      </c>
      <c r="D2463" s="314" t="s">
        <v>8167</v>
      </c>
    </row>
    <row r="2464" spans="1:4">
      <c r="A2464" s="314" t="s">
        <v>11715</v>
      </c>
      <c r="B2464" s="314" t="s">
        <v>8081</v>
      </c>
      <c r="C2464" s="314" t="s">
        <v>11716</v>
      </c>
      <c r="D2464" s="314" t="s">
        <v>8092</v>
      </c>
    </row>
    <row r="2465" spans="1:4">
      <c r="A2465" s="314" t="s">
        <v>11717</v>
      </c>
      <c r="B2465" s="314">
        <v>533204</v>
      </c>
      <c r="C2465" s="314" t="s">
        <v>11718</v>
      </c>
      <c r="D2465" s="314" t="s">
        <v>8096</v>
      </c>
    </row>
    <row r="2466" spans="1:4">
      <c r="A2466" s="314" t="s">
        <v>11719</v>
      </c>
      <c r="B2466" s="314">
        <v>505850</v>
      </c>
      <c r="C2466" s="314" t="s">
        <v>11720</v>
      </c>
      <c r="D2466" s="314" t="s">
        <v>8098</v>
      </c>
    </row>
    <row r="2467" spans="1:4">
      <c r="A2467" s="314" t="s">
        <v>11721</v>
      </c>
      <c r="B2467" s="314">
        <v>502157</v>
      </c>
      <c r="C2467" s="314" t="s">
        <v>11722</v>
      </c>
      <c r="D2467" s="314" t="s">
        <v>8094</v>
      </c>
    </row>
    <row r="2468" spans="1:4">
      <c r="A2468" s="314" t="s">
        <v>11723</v>
      </c>
      <c r="B2468" s="314">
        <v>532637</v>
      </c>
      <c r="C2468" s="314" t="s">
        <v>11724</v>
      </c>
      <c r="D2468" s="314" t="s">
        <v>8119</v>
      </c>
    </row>
    <row r="2469" spans="1:4">
      <c r="A2469" s="314" t="s">
        <v>11725</v>
      </c>
      <c r="B2469" s="314">
        <v>537800</v>
      </c>
      <c r="C2469" s="314" t="s">
        <v>8081</v>
      </c>
      <c r="D2469" s="314" t="s">
        <v>8098</v>
      </c>
    </row>
    <row r="2470" spans="1:4">
      <c r="A2470" s="314" t="s">
        <v>11726</v>
      </c>
      <c r="B2470" s="314">
        <v>514418</v>
      </c>
      <c r="C2470" s="314" t="s">
        <v>8081</v>
      </c>
      <c r="D2470" s="314" t="s">
        <v>8129</v>
      </c>
    </row>
    <row r="2471" spans="1:4">
      <c r="A2471" s="314" t="s">
        <v>11727</v>
      </c>
      <c r="B2471" s="314">
        <v>539275</v>
      </c>
      <c r="C2471" s="314" t="s">
        <v>8081</v>
      </c>
      <c r="D2471" s="314" t="s">
        <v>8278</v>
      </c>
    </row>
    <row r="2472" spans="1:4">
      <c r="A2472" s="314" t="s">
        <v>11728</v>
      </c>
      <c r="B2472" s="314">
        <v>516007</v>
      </c>
      <c r="C2472" s="314" t="s">
        <v>11729</v>
      </c>
      <c r="D2472" s="314" t="s">
        <v>8575</v>
      </c>
    </row>
    <row r="2473" spans="1:4">
      <c r="A2473" s="314" t="s">
        <v>11730</v>
      </c>
      <c r="B2473" s="314">
        <v>530011</v>
      </c>
      <c r="C2473" s="314" t="s">
        <v>11731</v>
      </c>
      <c r="D2473" s="314" t="s">
        <v>8588</v>
      </c>
    </row>
    <row r="2474" spans="1:4">
      <c r="A2474" s="314" t="s">
        <v>11732</v>
      </c>
      <c r="B2474" s="314">
        <v>500109</v>
      </c>
      <c r="C2474" s="314" t="s">
        <v>11733</v>
      </c>
      <c r="D2474" s="314" t="s">
        <v>9009</v>
      </c>
    </row>
    <row r="2475" spans="1:4">
      <c r="A2475" s="314" t="s">
        <v>11734</v>
      </c>
      <c r="B2475" s="314">
        <v>530243</v>
      </c>
      <c r="C2475" s="314" t="s">
        <v>8081</v>
      </c>
      <c r="D2475" s="314" t="s">
        <v>8174</v>
      </c>
    </row>
    <row r="2476" spans="1:4">
      <c r="A2476" s="314" t="s">
        <v>11735</v>
      </c>
      <c r="B2476" s="314">
        <v>507938</v>
      </c>
      <c r="C2476" s="314" t="s">
        <v>8081</v>
      </c>
      <c r="D2476" s="314" t="s">
        <v>8098</v>
      </c>
    </row>
    <row r="2477" spans="1:4">
      <c r="A2477" s="314" t="s">
        <v>11736</v>
      </c>
      <c r="B2477" s="314">
        <v>533078</v>
      </c>
      <c r="C2477" s="314" t="s">
        <v>8081</v>
      </c>
      <c r="D2477" s="314" t="s">
        <v>8167</v>
      </c>
    </row>
    <row r="2478" spans="1:4">
      <c r="A2478" s="314" t="s">
        <v>11737</v>
      </c>
      <c r="B2478" s="314">
        <v>540396</v>
      </c>
      <c r="C2478" s="314" t="s">
        <v>8081</v>
      </c>
      <c r="D2478" s="314" t="s">
        <v>8096</v>
      </c>
    </row>
    <row r="2479" spans="1:4">
      <c r="A2479" s="314" t="s">
        <v>11738</v>
      </c>
      <c r="B2479" s="314">
        <v>540396</v>
      </c>
      <c r="C2479" s="314" t="s">
        <v>8081</v>
      </c>
      <c r="D2479" s="314" t="s">
        <v>8096</v>
      </c>
    </row>
    <row r="2480" spans="1:4">
      <c r="A2480" s="314" t="s">
        <v>11739</v>
      </c>
      <c r="B2480" s="314">
        <v>541974</v>
      </c>
      <c r="C2480" s="314" t="s">
        <v>8081</v>
      </c>
      <c r="D2480" s="314" t="s">
        <v>8329</v>
      </c>
    </row>
    <row r="2481" spans="1:4">
      <c r="A2481" s="314" t="s">
        <v>11740</v>
      </c>
      <c r="B2481" s="314">
        <v>539207</v>
      </c>
      <c r="C2481" s="314" t="s">
        <v>11741</v>
      </c>
      <c r="D2481" s="314" t="s">
        <v>8515</v>
      </c>
    </row>
    <row r="2482" spans="1:4">
      <c r="A2482" s="314" t="s">
        <v>11742</v>
      </c>
      <c r="B2482" s="314">
        <v>530537</v>
      </c>
      <c r="C2482" s="314" t="s">
        <v>8081</v>
      </c>
      <c r="D2482" s="314" t="s">
        <v>8139</v>
      </c>
    </row>
    <row r="2483" spans="1:4">
      <c r="A2483" s="314" t="s">
        <v>11743</v>
      </c>
      <c r="B2483" s="314">
        <v>511758</v>
      </c>
      <c r="C2483" s="314" t="s">
        <v>8081</v>
      </c>
      <c r="D2483" s="314" t="s">
        <v>8098</v>
      </c>
    </row>
    <row r="2484" spans="1:4">
      <c r="A2484" s="314" t="s">
        <v>11744</v>
      </c>
      <c r="B2484" s="314">
        <v>512303</v>
      </c>
      <c r="C2484" s="314" t="s">
        <v>8081</v>
      </c>
      <c r="D2484" s="314" t="s">
        <v>8501</v>
      </c>
    </row>
    <row r="2485" spans="1:4">
      <c r="A2485" s="314" t="s">
        <v>11745</v>
      </c>
      <c r="B2485" s="314">
        <v>505324</v>
      </c>
      <c r="C2485" s="314" t="s">
        <v>11746</v>
      </c>
      <c r="D2485" s="314" t="s">
        <v>8089</v>
      </c>
    </row>
    <row r="2486" spans="1:4">
      <c r="A2486" s="314" t="s">
        <v>11747</v>
      </c>
      <c r="B2486" s="314">
        <v>505324</v>
      </c>
      <c r="C2486" s="314" t="s">
        <v>11746</v>
      </c>
      <c r="D2486" s="314" t="s">
        <v>8089</v>
      </c>
    </row>
    <row r="2487" spans="1:4">
      <c r="A2487" s="314" t="s">
        <v>11748</v>
      </c>
      <c r="B2487" s="314">
        <v>538970</v>
      </c>
      <c r="C2487" s="314" t="s">
        <v>8081</v>
      </c>
      <c r="D2487" s="314" t="s">
        <v>8167</v>
      </c>
    </row>
    <row r="2488" spans="1:4">
      <c r="A2488" s="314" t="s">
        <v>11749</v>
      </c>
      <c r="B2488" s="314">
        <v>521018</v>
      </c>
      <c r="C2488" s="314" t="s">
        <v>11750</v>
      </c>
      <c r="D2488" s="314" t="s">
        <v>8096</v>
      </c>
    </row>
    <row r="2489" spans="1:4">
      <c r="A2489" s="314" t="s">
        <v>11751</v>
      </c>
      <c r="B2489" s="314">
        <v>503101</v>
      </c>
      <c r="C2489" s="314" t="s">
        <v>11752</v>
      </c>
      <c r="D2489" s="314" t="s">
        <v>8167</v>
      </c>
    </row>
    <row r="2490" spans="1:4">
      <c r="A2490" s="314" t="s">
        <v>11753</v>
      </c>
      <c r="B2490" s="314">
        <v>502250</v>
      </c>
      <c r="C2490" s="314" t="s">
        <v>8081</v>
      </c>
      <c r="D2490" s="314" t="s">
        <v>8608</v>
      </c>
    </row>
    <row r="2491" spans="1:4">
      <c r="A2491" s="314" t="s">
        <v>11754</v>
      </c>
      <c r="B2491" s="314">
        <v>513544</v>
      </c>
      <c r="C2491" s="314" t="s">
        <v>8081</v>
      </c>
      <c r="D2491" s="314" t="s">
        <v>8155</v>
      </c>
    </row>
    <row r="2492" spans="1:4">
      <c r="A2492" s="314" t="s">
        <v>11755</v>
      </c>
      <c r="B2492" s="314">
        <v>530543</v>
      </c>
      <c r="C2492" s="314" t="s">
        <v>8081</v>
      </c>
      <c r="D2492" s="314" t="s">
        <v>8167</v>
      </c>
    </row>
    <row r="2493" spans="1:4">
      <c r="A2493" s="314" t="s">
        <v>11756</v>
      </c>
      <c r="B2493" s="314">
        <v>540254</v>
      </c>
      <c r="C2493" s="314" t="s">
        <v>8081</v>
      </c>
      <c r="D2493" s="314" t="s">
        <v>8098</v>
      </c>
    </row>
    <row r="2494" spans="1:4">
      <c r="A2494" s="314" t="s">
        <v>11757</v>
      </c>
      <c r="B2494" s="314">
        <v>500206</v>
      </c>
      <c r="C2494" s="314" t="s">
        <v>8081</v>
      </c>
      <c r="D2494" s="314" t="s">
        <v>8098</v>
      </c>
    </row>
    <row r="2495" spans="1:4">
      <c r="A2495" s="314" t="s">
        <v>11758</v>
      </c>
      <c r="B2495" s="314">
        <v>531642</v>
      </c>
      <c r="C2495" s="314" t="s">
        <v>11759</v>
      </c>
      <c r="D2495" s="314" t="s">
        <v>8262</v>
      </c>
    </row>
    <row r="2496" spans="1:4">
      <c r="A2496" s="314" t="s">
        <v>11760</v>
      </c>
      <c r="B2496" s="314" t="s">
        <v>8081</v>
      </c>
      <c r="C2496" s="314" t="s">
        <v>11761</v>
      </c>
      <c r="D2496" s="314" t="s">
        <v>8092</v>
      </c>
    </row>
    <row r="2497" spans="1:4">
      <c r="A2497" s="314" t="s">
        <v>11762</v>
      </c>
      <c r="B2497" s="314" t="s">
        <v>8081</v>
      </c>
      <c r="C2497" s="314" t="s">
        <v>11761</v>
      </c>
      <c r="D2497" s="314" t="s">
        <v>8092</v>
      </c>
    </row>
    <row r="2498" spans="1:4">
      <c r="A2498" s="314" t="s">
        <v>11763</v>
      </c>
      <c r="B2498" s="314">
        <v>531503</v>
      </c>
      <c r="C2498" s="314" t="s">
        <v>8081</v>
      </c>
      <c r="D2498" s="314" t="s">
        <v>8096</v>
      </c>
    </row>
    <row r="2499" spans="1:4">
      <c r="A2499" s="314" t="s">
        <v>11764</v>
      </c>
      <c r="B2499" s="314">
        <v>526891</v>
      </c>
      <c r="C2499" s="314" t="s">
        <v>8081</v>
      </c>
      <c r="D2499" s="314" t="s">
        <v>8065</v>
      </c>
    </row>
    <row r="2500" spans="1:4">
      <c r="A2500" s="314" t="s">
        <v>11765</v>
      </c>
      <c r="B2500" s="314">
        <v>524404</v>
      </c>
      <c r="C2500" s="314" t="s">
        <v>11766</v>
      </c>
      <c r="D2500" s="314" t="s">
        <v>8119</v>
      </c>
    </row>
    <row r="2501" spans="1:4">
      <c r="A2501" s="314" t="s">
        <v>11767</v>
      </c>
      <c r="B2501" s="314" t="s">
        <v>8081</v>
      </c>
      <c r="C2501" s="314" t="s">
        <v>11768</v>
      </c>
      <c r="D2501" s="314" t="s">
        <v>8092</v>
      </c>
    </row>
    <row r="2502" spans="1:4">
      <c r="A2502" s="314" t="s">
        <v>11769</v>
      </c>
      <c r="B2502" s="314">
        <v>517467</v>
      </c>
      <c r="C2502" s="314" t="s">
        <v>8081</v>
      </c>
      <c r="D2502" s="314" t="s">
        <v>8378</v>
      </c>
    </row>
    <row r="2503" spans="1:4">
      <c r="A2503" s="314" t="s">
        <v>11770</v>
      </c>
      <c r="B2503" s="314">
        <v>523566</v>
      </c>
      <c r="C2503" s="314" t="s">
        <v>8081</v>
      </c>
      <c r="D2503" s="314" t="s">
        <v>8167</v>
      </c>
    </row>
    <row r="2504" spans="1:4">
      <c r="A2504" s="314" t="s">
        <v>11771</v>
      </c>
      <c r="B2504" s="314">
        <v>531540</v>
      </c>
      <c r="C2504" s="314" t="s">
        <v>8081</v>
      </c>
      <c r="D2504" s="314" t="s">
        <v>8478</v>
      </c>
    </row>
    <row r="2505" spans="1:4">
      <c r="A2505" s="314" t="s">
        <v>11772</v>
      </c>
      <c r="B2505" s="314">
        <v>531319</v>
      </c>
      <c r="C2505" s="314" t="s">
        <v>8081</v>
      </c>
      <c r="D2505" s="314" t="s">
        <v>8098</v>
      </c>
    </row>
    <row r="2506" spans="1:4">
      <c r="A2506" s="314" t="s">
        <v>11773</v>
      </c>
      <c r="B2506" s="314">
        <v>532500</v>
      </c>
      <c r="C2506" s="314" t="s">
        <v>11774</v>
      </c>
      <c r="D2506" s="314" t="s">
        <v>10009</v>
      </c>
    </row>
    <row r="2507" spans="1:4">
      <c r="A2507" s="314" t="s">
        <v>11775</v>
      </c>
      <c r="B2507" s="314">
        <v>532500</v>
      </c>
      <c r="C2507" s="314" t="s">
        <v>11774</v>
      </c>
      <c r="D2507" s="314" t="s">
        <v>10009</v>
      </c>
    </row>
    <row r="2508" spans="1:4">
      <c r="A2508" s="314" t="s">
        <v>11776</v>
      </c>
      <c r="B2508" s="314" t="s">
        <v>8081</v>
      </c>
      <c r="C2508" s="314" t="s">
        <v>11777</v>
      </c>
      <c r="D2508" s="314" t="s">
        <v>8092</v>
      </c>
    </row>
    <row r="2509" spans="1:4">
      <c r="A2509" s="314" t="s">
        <v>11778</v>
      </c>
      <c r="B2509" s="314">
        <v>540749</v>
      </c>
      <c r="C2509" s="314" t="s">
        <v>11779</v>
      </c>
      <c r="D2509" s="314" t="s">
        <v>8098</v>
      </c>
    </row>
    <row r="2510" spans="1:4">
      <c r="A2510" s="314" t="s">
        <v>11780</v>
      </c>
      <c r="B2510" s="314" t="s">
        <v>8081</v>
      </c>
      <c r="C2510" s="314" t="s">
        <v>11781</v>
      </c>
      <c r="D2510" s="314" t="s">
        <v>8172</v>
      </c>
    </row>
    <row r="2511" spans="1:4">
      <c r="A2511" s="314" t="s">
        <v>11782</v>
      </c>
      <c r="B2511" s="314">
        <v>523704</v>
      </c>
      <c r="C2511" s="314" t="s">
        <v>11783</v>
      </c>
      <c r="D2511" s="314" t="s">
        <v>8174</v>
      </c>
    </row>
    <row r="2512" spans="1:4">
      <c r="A2512" s="314" t="s">
        <v>11784</v>
      </c>
      <c r="B2512" s="314">
        <v>506867</v>
      </c>
      <c r="C2512" s="314" t="s">
        <v>8081</v>
      </c>
      <c r="D2512" s="314" t="s">
        <v>8096</v>
      </c>
    </row>
    <row r="2513" spans="1:4">
      <c r="A2513" s="314" t="s">
        <v>11785</v>
      </c>
      <c r="B2513" s="314">
        <v>511768</v>
      </c>
      <c r="C2513" s="314" t="s">
        <v>8081</v>
      </c>
      <c r="D2513" s="314" t="s">
        <v>8098</v>
      </c>
    </row>
    <row r="2514" spans="1:4">
      <c r="A2514" s="314" t="s">
        <v>11786</v>
      </c>
      <c r="B2514" s="314">
        <v>511688</v>
      </c>
      <c r="C2514" s="314" t="s">
        <v>8081</v>
      </c>
      <c r="D2514" s="314" t="s">
        <v>8098</v>
      </c>
    </row>
    <row r="2515" spans="1:4">
      <c r="A2515" s="314" t="s">
        <v>11787</v>
      </c>
      <c r="B2515" s="314">
        <v>540704</v>
      </c>
      <c r="C2515" s="314" t="s">
        <v>11788</v>
      </c>
      <c r="D2515" s="314" t="s">
        <v>8087</v>
      </c>
    </row>
    <row r="2516" spans="1:4">
      <c r="A2516" s="314" t="s">
        <v>11789</v>
      </c>
      <c r="B2516" s="314">
        <v>539219</v>
      </c>
      <c r="C2516" s="314" t="s">
        <v>8081</v>
      </c>
      <c r="D2516" s="314" t="s">
        <v>9000</v>
      </c>
    </row>
    <row r="2517" spans="1:4">
      <c r="A2517" s="314" t="s">
        <v>11790</v>
      </c>
      <c r="B2517" s="314">
        <v>500248</v>
      </c>
      <c r="C2517" s="314" t="s">
        <v>8081</v>
      </c>
      <c r="D2517" s="314" t="s">
        <v>8200</v>
      </c>
    </row>
    <row r="2518" spans="1:4">
      <c r="A2518" s="314" t="s">
        <v>11791</v>
      </c>
      <c r="B2518" s="314">
        <v>523371</v>
      </c>
      <c r="C2518" s="314" t="s">
        <v>11792</v>
      </c>
      <c r="D2518" s="314" t="s">
        <v>8779</v>
      </c>
    </row>
    <row r="2519" spans="1:4">
      <c r="A2519" s="314" t="s">
        <v>11793</v>
      </c>
      <c r="B2519" s="314">
        <v>539981</v>
      </c>
      <c r="C2519" s="314" t="s">
        <v>11794</v>
      </c>
      <c r="D2519" s="314" t="s">
        <v>8246</v>
      </c>
    </row>
    <row r="2520" spans="1:4">
      <c r="A2520" s="314" t="s">
        <v>11795</v>
      </c>
      <c r="B2520" s="314">
        <v>534563</v>
      </c>
      <c r="C2520" s="314" t="s">
        <v>11796</v>
      </c>
      <c r="D2520" s="314" t="s">
        <v>8089</v>
      </c>
    </row>
    <row r="2521" spans="1:4">
      <c r="A2521" s="314" t="s">
        <v>11797</v>
      </c>
      <c r="B2521" s="314">
        <v>500271</v>
      </c>
      <c r="C2521" s="314" t="s">
        <v>11798</v>
      </c>
      <c r="D2521" s="314" t="s">
        <v>10492</v>
      </c>
    </row>
    <row r="2522" spans="1:4">
      <c r="A2522" s="314" t="s">
        <v>11799</v>
      </c>
      <c r="B2522" s="314">
        <v>539981</v>
      </c>
      <c r="C2522" s="314" t="s">
        <v>11800</v>
      </c>
      <c r="D2522" s="314" t="s">
        <v>8246</v>
      </c>
    </row>
    <row r="2523" spans="1:4">
      <c r="A2523" s="314" t="s">
        <v>11801</v>
      </c>
      <c r="B2523" s="314">
        <v>539940</v>
      </c>
      <c r="C2523" s="314" t="s">
        <v>11802</v>
      </c>
      <c r="D2523" s="314" t="s">
        <v>8246</v>
      </c>
    </row>
    <row r="2524" spans="1:4">
      <c r="A2524" s="314" t="s">
        <v>11803</v>
      </c>
      <c r="B2524" s="314">
        <v>534338</v>
      </c>
      <c r="C2524" s="314" t="s">
        <v>8081</v>
      </c>
      <c r="D2524" s="314" t="s">
        <v>8167</v>
      </c>
    </row>
    <row r="2525" spans="1:4">
      <c r="A2525" s="314" t="s">
        <v>11804</v>
      </c>
      <c r="B2525" s="314">
        <v>526538</v>
      </c>
      <c r="C2525" s="314" t="s">
        <v>8081</v>
      </c>
      <c r="D2525" s="314" t="s">
        <v>8119</v>
      </c>
    </row>
    <row r="2526" spans="1:4">
      <c r="A2526" s="314" t="s">
        <v>11805</v>
      </c>
      <c r="B2526" s="314">
        <v>540401</v>
      </c>
      <c r="C2526" s="314" t="s">
        <v>8081</v>
      </c>
      <c r="D2526" s="314" t="s">
        <v>8103</v>
      </c>
    </row>
    <row r="2527" spans="1:4">
      <c r="A2527" s="314" t="s">
        <v>11806</v>
      </c>
      <c r="B2527" s="314">
        <v>539519</v>
      </c>
      <c r="C2527" s="314" t="s">
        <v>8081</v>
      </c>
      <c r="D2527" s="314" t="s">
        <v>8115</v>
      </c>
    </row>
    <row r="2528" spans="1:4">
      <c r="A2528" s="314" t="s">
        <v>11807</v>
      </c>
      <c r="B2528" s="314">
        <v>531221</v>
      </c>
      <c r="C2528" s="314" t="s">
        <v>8081</v>
      </c>
      <c r="D2528" s="314" t="s">
        <v>8608</v>
      </c>
    </row>
    <row r="2529" spans="1:4">
      <c r="A2529" s="314" t="s">
        <v>11808</v>
      </c>
      <c r="B2529" s="314">
        <v>531680</v>
      </c>
      <c r="C2529" s="314" t="s">
        <v>8081</v>
      </c>
      <c r="D2529" s="314" t="s">
        <v>8194</v>
      </c>
    </row>
    <row r="2530" spans="1:4">
      <c r="A2530" s="314" t="s">
        <v>11809</v>
      </c>
      <c r="B2530" s="314">
        <v>522249</v>
      </c>
      <c r="C2530" s="314" t="s">
        <v>11810</v>
      </c>
      <c r="D2530" s="314" t="s">
        <v>8096</v>
      </c>
    </row>
    <row r="2531" spans="1:4">
      <c r="A2531" s="314" t="s">
        <v>11811</v>
      </c>
      <c r="B2531" s="314">
        <v>523792</v>
      </c>
      <c r="C2531" s="314" t="s">
        <v>11812</v>
      </c>
      <c r="D2531" s="314" t="s">
        <v>8089</v>
      </c>
    </row>
    <row r="2532" spans="1:4">
      <c r="A2532" s="314" t="s">
        <v>11813</v>
      </c>
      <c r="B2532" s="314">
        <v>533152</v>
      </c>
      <c r="C2532" s="314" t="s">
        <v>11814</v>
      </c>
      <c r="D2532" s="314" t="s">
        <v>8478</v>
      </c>
    </row>
    <row r="2533" spans="1:4">
      <c r="A2533" s="314" t="s">
        <v>11815</v>
      </c>
      <c r="B2533" s="314">
        <v>532852</v>
      </c>
      <c r="C2533" s="314" t="s">
        <v>11816</v>
      </c>
      <c r="D2533" s="314" t="s">
        <v>8101</v>
      </c>
    </row>
    <row r="2534" spans="1:4">
      <c r="A2534" s="314" t="s">
        <v>11817</v>
      </c>
      <c r="B2534" s="314">
        <v>532654</v>
      </c>
      <c r="C2534" s="314" t="s">
        <v>11818</v>
      </c>
      <c r="D2534" s="314" t="s">
        <v>8487</v>
      </c>
    </row>
    <row r="2535" spans="1:4">
      <c r="A2535" s="314" t="s">
        <v>11819</v>
      </c>
      <c r="B2535" s="314">
        <v>532654</v>
      </c>
      <c r="C2535" s="314" t="s">
        <v>11818</v>
      </c>
      <c r="D2535" s="314" t="s">
        <v>8487</v>
      </c>
    </row>
    <row r="2536" spans="1:4">
      <c r="A2536" s="314" t="s">
        <v>11820</v>
      </c>
      <c r="B2536" s="314">
        <v>532629</v>
      </c>
      <c r="C2536" s="314" t="s">
        <v>11821</v>
      </c>
      <c r="D2536" s="314" t="s">
        <v>8478</v>
      </c>
    </row>
    <row r="2537" spans="1:4">
      <c r="A2537" s="314" t="s">
        <v>11822</v>
      </c>
      <c r="B2537" s="314">
        <v>512267</v>
      </c>
      <c r="C2537" s="314" t="s">
        <v>8081</v>
      </c>
      <c r="D2537" s="314" t="s">
        <v>8084</v>
      </c>
    </row>
    <row r="2538" spans="1:4">
      <c r="A2538" s="314" t="s">
        <v>11823</v>
      </c>
      <c r="B2538" s="314">
        <v>531146</v>
      </c>
      <c r="C2538" s="314" t="s">
        <v>8081</v>
      </c>
      <c r="D2538" s="314" t="s">
        <v>8119</v>
      </c>
    </row>
    <row r="2539" spans="1:4">
      <c r="A2539" s="314" t="s">
        <v>11824</v>
      </c>
      <c r="B2539" s="314">
        <v>523144</v>
      </c>
      <c r="C2539" s="314" t="s">
        <v>8081</v>
      </c>
      <c r="D2539" s="314" t="s">
        <v>8119</v>
      </c>
    </row>
    <row r="2540" spans="1:4">
      <c r="A2540" s="314" t="s">
        <v>11825</v>
      </c>
      <c r="B2540" s="314">
        <v>539938</v>
      </c>
      <c r="C2540" s="314" t="s">
        <v>11826</v>
      </c>
      <c r="D2540" s="314" t="s">
        <v>8065</v>
      </c>
    </row>
    <row r="2541" spans="1:4">
      <c r="A2541" s="314" t="s">
        <v>11827</v>
      </c>
      <c r="B2541" s="314">
        <v>540937</v>
      </c>
      <c r="C2541" s="314" t="s">
        <v>8081</v>
      </c>
      <c r="D2541" s="314" t="s">
        <v>8119</v>
      </c>
    </row>
    <row r="2542" spans="1:4">
      <c r="A2542" s="314" t="s">
        <v>11828</v>
      </c>
      <c r="B2542" s="314">
        <v>526301</v>
      </c>
      <c r="C2542" s="314" t="s">
        <v>8081</v>
      </c>
      <c r="D2542" s="314" t="s">
        <v>8269</v>
      </c>
    </row>
    <row r="2543" spans="1:4">
      <c r="A2543" s="314" t="s">
        <v>11829</v>
      </c>
      <c r="B2543" s="314">
        <v>538834</v>
      </c>
      <c r="C2543" s="314" t="s">
        <v>8081</v>
      </c>
      <c r="D2543" s="314" t="s">
        <v>8098</v>
      </c>
    </row>
    <row r="2544" spans="1:4">
      <c r="A2544" s="314" t="s">
        <v>11830</v>
      </c>
      <c r="B2544" s="314">
        <v>512505</v>
      </c>
      <c r="C2544" s="314" t="s">
        <v>8081</v>
      </c>
      <c r="D2544" s="314" t="s">
        <v>8403</v>
      </c>
    </row>
    <row r="2545" spans="1:4">
      <c r="A2545" s="314" t="s">
        <v>11831</v>
      </c>
      <c r="B2545" s="314">
        <v>540519</v>
      </c>
      <c r="C2545" s="314" t="s">
        <v>8081</v>
      </c>
      <c r="D2545" s="314" t="s">
        <v>8089</v>
      </c>
    </row>
    <row r="2546" spans="1:4">
      <c r="A2546" s="314" t="s">
        <v>11832</v>
      </c>
      <c r="B2546" s="314">
        <v>511276</v>
      </c>
      <c r="C2546" s="314" t="s">
        <v>8081</v>
      </c>
      <c r="D2546" s="314" t="s">
        <v>8278</v>
      </c>
    </row>
    <row r="2547" spans="1:4">
      <c r="A2547" s="314" t="s">
        <v>11833</v>
      </c>
      <c r="B2547" s="314">
        <v>531176</v>
      </c>
      <c r="C2547" s="314" t="s">
        <v>8081</v>
      </c>
      <c r="D2547" s="314" t="s">
        <v>8098</v>
      </c>
    </row>
    <row r="2548" spans="1:4">
      <c r="A2548" s="314" t="s">
        <v>11834</v>
      </c>
      <c r="B2548" s="314">
        <v>531417</v>
      </c>
      <c r="C2548" s="314" t="s">
        <v>8081</v>
      </c>
      <c r="D2548" s="314" t="s">
        <v>8098</v>
      </c>
    </row>
    <row r="2549" spans="1:4">
      <c r="A2549" s="314" t="s">
        <v>11835</v>
      </c>
      <c r="B2549" s="314">
        <v>532105</v>
      </c>
      <c r="C2549" s="314" t="s">
        <v>8081</v>
      </c>
      <c r="D2549" s="314" t="s">
        <v>8501</v>
      </c>
    </row>
    <row r="2550" spans="1:4">
      <c r="A2550" s="314" t="s">
        <v>11836</v>
      </c>
      <c r="B2550" s="314">
        <v>532105</v>
      </c>
      <c r="C2550" s="314" t="s">
        <v>8081</v>
      </c>
      <c r="D2550" s="314" t="s">
        <v>8501</v>
      </c>
    </row>
    <row r="2551" spans="1:4">
      <c r="A2551" s="314" t="s">
        <v>11837</v>
      </c>
      <c r="B2551" s="314">
        <v>539767</v>
      </c>
      <c r="C2551" s="314" t="s">
        <v>8081</v>
      </c>
      <c r="D2551" s="314" t="s">
        <v>8167</v>
      </c>
    </row>
    <row r="2552" spans="1:4">
      <c r="A2552" s="314" t="s">
        <v>11838</v>
      </c>
      <c r="B2552" s="314">
        <v>532408</v>
      </c>
      <c r="C2552" s="314" t="s">
        <v>11839</v>
      </c>
      <c r="D2552" s="314" t="s">
        <v>8174</v>
      </c>
    </row>
    <row r="2553" spans="1:4">
      <c r="A2553" s="314" t="s">
        <v>11840</v>
      </c>
      <c r="B2553" s="314">
        <v>541352</v>
      </c>
      <c r="C2553" s="314" t="s">
        <v>8081</v>
      </c>
      <c r="D2553" s="314" t="s">
        <v>8161</v>
      </c>
    </row>
    <row r="2554" spans="1:4">
      <c r="A2554" s="314" t="s">
        <v>11841</v>
      </c>
      <c r="B2554" s="314">
        <v>532865</v>
      </c>
      <c r="C2554" s="314" t="s">
        <v>11842</v>
      </c>
      <c r="D2554" s="314" t="s">
        <v>8240</v>
      </c>
    </row>
    <row r="2555" spans="1:4">
      <c r="A2555" s="314" t="s">
        <v>11843</v>
      </c>
      <c r="B2555" s="314">
        <v>511367</v>
      </c>
      <c r="C2555" s="314" t="s">
        <v>8081</v>
      </c>
      <c r="D2555" s="314" t="s">
        <v>8098</v>
      </c>
    </row>
    <row r="2556" spans="1:4">
      <c r="A2556" s="314" t="s">
        <v>11844</v>
      </c>
      <c r="B2556" s="314">
        <v>511367</v>
      </c>
      <c r="C2556" s="314" t="s">
        <v>8081</v>
      </c>
      <c r="D2556" s="314" t="s">
        <v>8098</v>
      </c>
    </row>
    <row r="2557" spans="1:4">
      <c r="A2557" s="314" t="s">
        <v>11845</v>
      </c>
      <c r="B2557" s="314">
        <v>539012</v>
      </c>
      <c r="C2557" s="314" t="s">
        <v>8081</v>
      </c>
      <c r="D2557" s="314" t="s">
        <v>8087</v>
      </c>
    </row>
    <row r="2558" spans="1:4">
      <c r="A2558" s="314" t="s">
        <v>11846</v>
      </c>
      <c r="B2558" s="314">
        <v>540730</v>
      </c>
      <c r="C2558" s="314" t="s">
        <v>8081</v>
      </c>
      <c r="D2558" s="314" t="s">
        <v>8103</v>
      </c>
    </row>
    <row r="2559" spans="1:4">
      <c r="A2559" s="314" t="s">
        <v>11847</v>
      </c>
      <c r="B2559" s="314">
        <v>511740</v>
      </c>
      <c r="C2559" s="314" t="s">
        <v>8081</v>
      </c>
      <c r="D2559" s="314" t="s">
        <v>8139</v>
      </c>
    </row>
    <row r="2560" spans="1:4">
      <c r="A2560" s="314" t="s">
        <v>11848</v>
      </c>
      <c r="B2560" s="314">
        <v>511377</v>
      </c>
      <c r="C2560" s="314" t="s">
        <v>8081</v>
      </c>
      <c r="D2560" s="314" t="s">
        <v>8098</v>
      </c>
    </row>
    <row r="2561" spans="1:4">
      <c r="A2561" s="314" t="s">
        <v>11849</v>
      </c>
      <c r="B2561" s="314">
        <v>511738</v>
      </c>
      <c r="C2561" s="314" t="s">
        <v>8081</v>
      </c>
      <c r="D2561" s="314" t="s">
        <v>8065</v>
      </c>
    </row>
    <row r="2562" spans="1:4">
      <c r="A2562" s="314" t="s">
        <v>11850</v>
      </c>
      <c r="B2562" s="314">
        <v>532307</v>
      </c>
      <c r="C2562" s="314" t="s">
        <v>11851</v>
      </c>
      <c r="D2562" s="314" t="s">
        <v>8174</v>
      </c>
    </row>
    <row r="2563" spans="1:4">
      <c r="A2563" s="314" t="s">
        <v>11852</v>
      </c>
      <c r="B2563" s="314">
        <v>531127</v>
      </c>
      <c r="C2563" s="314" t="s">
        <v>8081</v>
      </c>
      <c r="D2563" s="314" t="s">
        <v>8098</v>
      </c>
    </row>
    <row r="2564" spans="1:4">
      <c r="A2564" s="314" t="s">
        <v>11853</v>
      </c>
      <c r="B2564" s="314">
        <v>523828</v>
      </c>
      <c r="C2564" s="314" t="s">
        <v>11854</v>
      </c>
      <c r="D2564" s="314" t="s">
        <v>8435</v>
      </c>
    </row>
    <row r="2565" spans="1:4">
      <c r="A2565" s="314" t="s">
        <v>11855</v>
      </c>
      <c r="B2565" s="314">
        <v>531727</v>
      </c>
      <c r="C2565" s="314" t="s">
        <v>8081</v>
      </c>
      <c r="D2565" s="314" t="s">
        <v>8435</v>
      </c>
    </row>
    <row r="2566" spans="1:4">
      <c r="A2566" s="314" t="s">
        <v>11856</v>
      </c>
      <c r="B2566" s="314">
        <v>539126</v>
      </c>
      <c r="C2566" s="314" t="s">
        <v>11857</v>
      </c>
      <c r="D2566" s="314" t="s">
        <v>8675</v>
      </c>
    </row>
    <row r="2567" spans="1:4">
      <c r="A2567" s="314" t="s">
        <v>11858</v>
      </c>
      <c r="B2567" s="314">
        <v>538942</v>
      </c>
      <c r="C2567" s="314" t="s">
        <v>8081</v>
      </c>
      <c r="D2567" s="314" t="s">
        <v>8501</v>
      </c>
    </row>
    <row r="2568" spans="1:4">
      <c r="A2568" s="314" t="s">
        <v>11859</v>
      </c>
      <c r="B2568" s="314">
        <v>526235</v>
      </c>
      <c r="C2568" s="314" t="s">
        <v>11860</v>
      </c>
      <c r="D2568" s="314" t="s">
        <v>497</v>
      </c>
    </row>
    <row r="2569" spans="1:4">
      <c r="A2569" s="314" t="s">
        <v>11861</v>
      </c>
      <c r="B2569" s="314">
        <v>500126</v>
      </c>
      <c r="C2569" s="314" t="s">
        <v>11862</v>
      </c>
      <c r="D2569" s="314" t="s">
        <v>8119</v>
      </c>
    </row>
    <row r="2570" spans="1:4">
      <c r="A2570" s="314" t="s">
        <v>11863</v>
      </c>
      <c r="B2570" s="314">
        <v>538964</v>
      </c>
      <c r="C2570" s="314" t="s">
        <v>8081</v>
      </c>
      <c r="D2570" s="314" t="s">
        <v>8119</v>
      </c>
    </row>
    <row r="2571" spans="1:4">
      <c r="A2571" s="314" t="s">
        <v>11864</v>
      </c>
      <c r="B2571" s="314">
        <v>531357</v>
      </c>
      <c r="C2571" s="314" t="s">
        <v>8081</v>
      </c>
      <c r="D2571" s="314" t="s">
        <v>8103</v>
      </c>
    </row>
    <row r="2572" spans="1:4">
      <c r="A2572" s="314" t="s">
        <v>11865</v>
      </c>
      <c r="B2572" s="314">
        <v>512415</v>
      </c>
      <c r="C2572" s="314" t="s">
        <v>8081</v>
      </c>
      <c r="D2572" s="314" t="s">
        <v>8501</v>
      </c>
    </row>
    <row r="2573" spans="1:4">
      <c r="A2573" s="314" t="s">
        <v>11866</v>
      </c>
      <c r="B2573" s="314">
        <v>500274</v>
      </c>
      <c r="C2573" s="314" t="s">
        <v>8081</v>
      </c>
      <c r="D2573" s="314" t="s">
        <v>8119</v>
      </c>
    </row>
    <row r="2574" spans="1:4">
      <c r="A2574" s="314" t="s">
        <v>11867</v>
      </c>
      <c r="B2574" s="314">
        <v>531810</v>
      </c>
      <c r="C2574" s="314" t="s">
        <v>8081</v>
      </c>
      <c r="D2574" s="314" t="s">
        <v>8403</v>
      </c>
    </row>
    <row r="2575" spans="1:4">
      <c r="A2575" s="314" t="s">
        <v>11868</v>
      </c>
      <c r="B2575" s="314">
        <v>531810</v>
      </c>
      <c r="C2575" s="314" t="s">
        <v>8081</v>
      </c>
      <c r="D2575" s="314" t="s">
        <v>8403</v>
      </c>
    </row>
    <row r="2576" spans="1:4">
      <c r="A2576" s="314" t="s">
        <v>11869</v>
      </c>
      <c r="B2576" s="314">
        <v>513335</v>
      </c>
      <c r="C2576" s="314" t="s">
        <v>11870</v>
      </c>
      <c r="D2576" s="314" t="s">
        <v>9000</v>
      </c>
    </row>
    <row r="2577" spans="1:4">
      <c r="A2577" s="314" t="s">
        <v>11871</v>
      </c>
      <c r="B2577" s="314">
        <v>532990</v>
      </c>
      <c r="C2577" s="314" t="s">
        <v>11872</v>
      </c>
      <c r="D2577" s="314" t="s">
        <v>8113</v>
      </c>
    </row>
    <row r="2578" spans="1:4">
      <c r="A2578" s="314" t="s">
        <v>11873</v>
      </c>
      <c r="B2578" s="314">
        <v>500159</v>
      </c>
      <c r="C2578" s="314" t="s">
        <v>8081</v>
      </c>
      <c r="D2578" s="314" t="s">
        <v>8075</v>
      </c>
    </row>
    <row r="2579" spans="1:4">
      <c r="A2579" s="314" t="s">
        <v>11874</v>
      </c>
      <c r="B2579" s="314">
        <v>542650</v>
      </c>
      <c r="C2579" s="314" t="s">
        <v>11875</v>
      </c>
      <c r="D2579" s="314" t="s">
        <v>8269</v>
      </c>
    </row>
    <row r="2580" spans="1:4">
      <c r="A2580" s="314" t="s">
        <v>11876</v>
      </c>
      <c r="B2580" s="314">
        <v>540150</v>
      </c>
      <c r="C2580" s="314" t="s">
        <v>8081</v>
      </c>
      <c r="D2580" s="314" t="s">
        <v>8478</v>
      </c>
    </row>
    <row r="2581" spans="1:4">
      <c r="A2581" s="314" t="s">
        <v>11877</v>
      </c>
      <c r="B2581" s="314">
        <v>513496</v>
      </c>
      <c r="C2581" s="314" t="s">
        <v>8081</v>
      </c>
      <c r="D2581" s="314" t="s">
        <v>10595</v>
      </c>
    </row>
    <row r="2582" spans="1:4">
      <c r="A2582" s="314" t="s">
        <v>11878</v>
      </c>
      <c r="B2582" s="314">
        <v>531613</v>
      </c>
      <c r="C2582" s="314" t="s">
        <v>11879</v>
      </c>
      <c r="D2582" s="314" t="s">
        <v>8636</v>
      </c>
    </row>
    <row r="2583" spans="1:4">
      <c r="A2583" s="314" t="s">
        <v>11880</v>
      </c>
      <c r="B2583" s="314">
        <v>526622</v>
      </c>
      <c r="C2583" s="314" t="s">
        <v>8081</v>
      </c>
      <c r="D2583" s="314" t="s">
        <v>8401</v>
      </c>
    </row>
    <row r="2584" spans="1:4">
      <c r="A2584" s="314" t="s">
        <v>11881</v>
      </c>
      <c r="B2584" s="314">
        <v>526622</v>
      </c>
      <c r="C2584" s="314" t="s">
        <v>8081</v>
      </c>
      <c r="D2584" s="314" t="s">
        <v>8401</v>
      </c>
    </row>
    <row r="2585" spans="1:4">
      <c r="A2585" s="314" t="s">
        <v>11882</v>
      </c>
      <c r="B2585" s="314">
        <v>513721</v>
      </c>
      <c r="C2585" s="314" t="s">
        <v>8081</v>
      </c>
      <c r="D2585" s="314" t="s">
        <v>8113</v>
      </c>
    </row>
    <row r="2586" spans="1:4">
      <c r="A2586" s="314" t="s">
        <v>11883</v>
      </c>
      <c r="B2586" s="314">
        <v>532850</v>
      </c>
      <c r="C2586" s="314" t="s">
        <v>11884</v>
      </c>
      <c r="D2586" s="314" t="s">
        <v>8622</v>
      </c>
    </row>
    <row r="2587" spans="1:4">
      <c r="A2587" s="314" t="s">
        <v>11885</v>
      </c>
      <c r="B2587" s="314">
        <v>523343</v>
      </c>
      <c r="C2587" s="314" t="s">
        <v>8081</v>
      </c>
      <c r="D2587" s="314" t="s">
        <v>8098</v>
      </c>
    </row>
    <row r="2588" spans="1:4">
      <c r="A2588" s="314" t="s">
        <v>11886</v>
      </c>
      <c r="B2588" s="314">
        <v>523343</v>
      </c>
      <c r="C2588" s="314" t="s">
        <v>8081</v>
      </c>
      <c r="D2588" s="314" t="s">
        <v>8098</v>
      </c>
    </row>
    <row r="2589" spans="1:4">
      <c r="A2589" s="314" t="s">
        <v>11887</v>
      </c>
      <c r="B2589" s="314">
        <v>526251</v>
      </c>
      <c r="C2589" s="314" t="s">
        <v>8081</v>
      </c>
      <c r="D2589" s="314" t="s">
        <v>8065</v>
      </c>
    </row>
    <row r="2590" spans="1:4">
      <c r="A2590" s="314" t="s">
        <v>11888</v>
      </c>
      <c r="B2590" s="314">
        <v>500277</v>
      </c>
      <c r="C2590" s="314" t="s">
        <v>8081</v>
      </c>
      <c r="D2590" s="314" t="s">
        <v>8096</v>
      </c>
    </row>
    <row r="2591" spans="1:4">
      <c r="A2591" s="314" t="s">
        <v>11889</v>
      </c>
      <c r="B2591" s="314">
        <v>531192</v>
      </c>
      <c r="C2591" s="314" t="s">
        <v>8081</v>
      </c>
      <c r="D2591" s="314" t="s">
        <v>8098</v>
      </c>
    </row>
    <row r="2592" spans="1:4">
      <c r="A2592" s="314" t="s">
        <v>11890</v>
      </c>
      <c r="B2592" s="314">
        <v>540744</v>
      </c>
      <c r="C2592" s="314" t="s">
        <v>8081</v>
      </c>
      <c r="D2592" s="314" t="s">
        <v>8113</v>
      </c>
    </row>
    <row r="2593" spans="1:4">
      <c r="A2593" s="314" t="s">
        <v>11891</v>
      </c>
      <c r="B2593" s="314">
        <v>533310</v>
      </c>
      <c r="C2593" s="314" t="s">
        <v>11892</v>
      </c>
      <c r="D2593" s="314" t="s">
        <v>11893</v>
      </c>
    </row>
    <row r="2594" spans="1:4">
      <c r="A2594" s="314" t="s">
        <v>11894</v>
      </c>
      <c r="B2594" s="314">
        <v>526570</v>
      </c>
      <c r="C2594" s="314" t="s">
        <v>8081</v>
      </c>
      <c r="D2594" s="314" t="s">
        <v>8608</v>
      </c>
    </row>
    <row r="2595" spans="1:4">
      <c r="A2595" s="314" t="s">
        <v>11895</v>
      </c>
      <c r="B2595" s="314">
        <v>538895</v>
      </c>
      <c r="C2595" s="314" t="s">
        <v>8081</v>
      </c>
      <c r="D2595" s="314" t="s">
        <v>8103</v>
      </c>
    </row>
    <row r="2596" spans="1:4">
      <c r="A2596" s="314" t="s">
        <v>11896</v>
      </c>
      <c r="B2596" s="314">
        <v>541337</v>
      </c>
      <c r="C2596" s="314" t="s">
        <v>8081</v>
      </c>
      <c r="D2596" s="314" t="s">
        <v>8357</v>
      </c>
    </row>
    <row r="2597" spans="1:4">
      <c r="A2597" s="314" t="s">
        <v>11897</v>
      </c>
      <c r="B2597" s="314">
        <v>531338</v>
      </c>
      <c r="C2597" s="314" t="s">
        <v>8081</v>
      </c>
      <c r="D2597" s="314" t="s">
        <v>8608</v>
      </c>
    </row>
    <row r="2598" spans="1:4">
      <c r="A2598" s="314" t="s">
        <v>11898</v>
      </c>
      <c r="B2598" s="314">
        <v>511018</v>
      </c>
      <c r="C2598" s="314" t="s">
        <v>8081</v>
      </c>
      <c r="D2598" s="314" t="s">
        <v>8501</v>
      </c>
    </row>
    <row r="2599" spans="1:4">
      <c r="A2599" s="314" t="s">
        <v>11899</v>
      </c>
      <c r="B2599" s="314">
        <v>507621</v>
      </c>
      <c r="C2599" s="314" t="s">
        <v>8081</v>
      </c>
      <c r="D2599" s="314" t="s">
        <v>8141</v>
      </c>
    </row>
    <row r="2600" spans="1:4">
      <c r="A2600" s="314" t="s">
        <v>11900</v>
      </c>
      <c r="B2600" s="314">
        <v>511187</v>
      </c>
      <c r="C2600" s="314" t="s">
        <v>8081</v>
      </c>
      <c r="D2600" s="314" t="s">
        <v>8501</v>
      </c>
    </row>
    <row r="2601" spans="1:4">
      <c r="A2601" s="314" t="s">
        <v>11901</v>
      </c>
      <c r="B2601" s="314" t="s">
        <v>8081</v>
      </c>
      <c r="C2601" s="314" t="s">
        <v>11902</v>
      </c>
      <c r="D2601" s="314" t="s">
        <v>8092</v>
      </c>
    </row>
    <row r="2602" spans="1:4">
      <c r="A2602" s="314" t="s">
        <v>11903</v>
      </c>
      <c r="B2602" s="314">
        <v>531456</v>
      </c>
      <c r="C2602" s="314" t="s">
        <v>8081</v>
      </c>
      <c r="D2602" s="314" t="s">
        <v>8096</v>
      </c>
    </row>
    <row r="2603" spans="1:4">
      <c r="A2603" s="314" t="s">
        <v>11904</v>
      </c>
      <c r="B2603" s="314">
        <v>538962</v>
      </c>
      <c r="C2603" s="314" t="s">
        <v>11905</v>
      </c>
      <c r="D2603" s="314" t="s">
        <v>8435</v>
      </c>
    </row>
    <row r="2604" spans="1:4">
      <c r="A2604" s="314" t="s">
        <v>11906</v>
      </c>
      <c r="B2604" s="314">
        <v>539303</v>
      </c>
      <c r="C2604" s="314" t="s">
        <v>8081</v>
      </c>
      <c r="D2604" s="314" t="s">
        <v>8098</v>
      </c>
    </row>
    <row r="2605" spans="1:4">
      <c r="A2605" s="314" t="s">
        <v>11907</v>
      </c>
      <c r="B2605" s="314">
        <v>532539</v>
      </c>
      <c r="C2605" s="314" t="s">
        <v>11908</v>
      </c>
      <c r="D2605" s="314" t="s">
        <v>8435</v>
      </c>
    </row>
    <row r="2606" spans="1:4">
      <c r="A2606" s="314" t="s">
        <v>11909</v>
      </c>
      <c r="B2606" s="314">
        <v>517344</v>
      </c>
      <c r="C2606" s="314" t="s">
        <v>11910</v>
      </c>
      <c r="D2606" s="314" t="s">
        <v>8174</v>
      </c>
    </row>
    <row r="2607" spans="1:4">
      <c r="A2607" s="314" t="s">
        <v>11911</v>
      </c>
      <c r="B2607" s="314">
        <v>517344</v>
      </c>
      <c r="C2607" s="314" t="s">
        <v>11910</v>
      </c>
      <c r="D2607" s="314" t="s">
        <v>8174</v>
      </c>
    </row>
    <row r="2608" spans="1:4">
      <c r="A2608" s="314" t="s">
        <v>11912</v>
      </c>
      <c r="B2608" s="314">
        <v>532819</v>
      </c>
      <c r="C2608" s="314" t="s">
        <v>11913</v>
      </c>
      <c r="D2608" s="314" t="s">
        <v>8068</v>
      </c>
    </row>
    <row r="2609" spans="1:4">
      <c r="A2609" s="314" t="s">
        <v>11914</v>
      </c>
      <c r="B2609" s="314">
        <v>523373</v>
      </c>
      <c r="C2609" s="314" t="s">
        <v>8081</v>
      </c>
      <c r="D2609" s="314" t="s">
        <v>8194</v>
      </c>
    </row>
    <row r="2610" spans="1:4">
      <c r="A2610" s="314" t="s">
        <v>11915</v>
      </c>
      <c r="B2610" s="314">
        <v>523373</v>
      </c>
      <c r="C2610" s="314" t="s">
        <v>8081</v>
      </c>
      <c r="D2610" s="314" t="s">
        <v>8194</v>
      </c>
    </row>
    <row r="2611" spans="1:4">
      <c r="A2611" s="314" t="s">
        <v>11916</v>
      </c>
      <c r="B2611" s="314">
        <v>532164</v>
      </c>
      <c r="C2611" s="314" t="s">
        <v>8081</v>
      </c>
      <c r="D2611" s="314" t="s">
        <v>8098</v>
      </c>
    </row>
    <row r="2612" spans="1:4">
      <c r="A2612" s="314" t="s">
        <v>11917</v>
      </c>
      <c r="B2612" s="314">
        <v>505797</v>
      </c>
      <c r="C2612" s="314" t="s">
        <v>8081</v>
      </c>
      <c r="D2612" s="314" t="s">
        <v>8265</v>
      </c>
    </row>
    <row r="2613" spans="1:4">
      <c r="A2613" s="314" t="s">
        <v>11918</v>
      </c>
      <c r="B2613" s="314">
        <v>500279</v>
      </c>
      <c r="C2613" s="314" t="s">
        <v>11919</v>
      </c>
      <c r="D2613" s="314" t="s">
        <v>8449</v>
      </c>
    </row>
    <row r="2614" spans="1:4">
      <c r="A2614" s="314" t="s">
        <v>11920</v>
      </c>
      <c r="B2614" s="314">
        <v>505336</v>
      </c>
      <c r="C2614" s="314" t="s">
        <v>8081</v>
      </c>
      <c r="D2614" s="314" t="s">
        <v>8089</v>
      </c>
    </row>
    <row r="2615" spans="1:4">
      <c r="A2615" s="314" t="s">
        <v>11921</v>
      </c>
      <c r="B2615" s="314">
        <v>505336</v>
      </c>
      <c r="C2615" s="314" t="s">
        <v>8081</v>
      </c>
      <c r="D2615" s="314" t="s">
        <v>8089</v>
      </c>
    </row>
    <row r="2616" spans="1:4">
      <c r="A2616" s="314" t="s">
        <v>11922</v>
      </c>
      <c r="B2616" s="314">
        <v>526642</v>
      </c>
      <c r="C2616" s="314" t="s">
        <v>11923</v>
      </c>
      <c r="D2616" s="314" t="s">
        <v>8506</v>
      </c>
    </row>
    <row r="2617" spans="1:4">
      <c r="A2617" s="314" t="s">
        <v>11924</v>
      </c>
      <c r="B2617" s="314">
        <v>539220</v>
      </c>
      <c r="C2617" s="314" t="s">
        <v>8081</v>
      </c>
      <c r="D2617" s="314" t="s">
        <v>8194</v>
      </c>
    </row>
    <row r="2618" spans="1:4">
      <c r="A2618" s="314" t="s">
        <v>11925</v>
      </c>
      <c r="B2618" s="314">
        <v>541195</v>
      </c>
      <c r="C2618" s="314" t="s">
        <v>11926</v>
      </c>
      <c r="D2618" s="314" t="s">
        <v>8403</v>
      </c>
    </row>
    <row r="2619" spans="1:4">
      <c r="A2619" s="314" t="s">
        <v>11927</v>
      </c>
      <c r="B2619" s="314">
        <v>539594</v>
      </c>
      <c r="C2619" s="314" t="s">
        <v>8081</v>
      </c>
      <c r="D2619" s="314" t="s">
        <v>8278</v>
      </c>
    </row>
    <row r="2620" spans="1:4">
      <c r="A2620" s="314" t="s">
        <v>11928</v>
      </c>
      <c r="B2620" s="314" t="s">
        <v>8081</v>
      </c>
      <c r="C2620" s="314" t="s">
        <v>11929</v>
      </c>
      <c r="D2620" s="314" t="s">
        <v>8092</v>
      </c>
    </row>
    <row r="2621" spans="1:4">
      <c r="A2621" s="314" t="s">
        <v>11930</v>
      </c>
      <c r="B2621" s="314">
        <v>523782</v>
      </c>
      <c r="C2621" s="314" t="s">
        <v>8081</v>
      </c>
      <c r="D2621" s="314" t="s">
        <v>8103</v>
      </c>
    </row>
    <row r="2622" spans="1:4">
      <c r="A2622" s="314" t="s">
        <v>11931</v>
      </c>
      <c r="B2622" s="314">
        <v>523782</v>
      </c>
      <c r="C2622" s="314" t="s">
        <v>8081</v>
      </c>
      <c r="D2622" s="314" t="s">
        <v>8103</v>
      </c>
    </row>
    <row r="2623" spans="1:4">
      <c r="A2623" s="314" t="s">
        <v>11932</v>
      </c>
      <c r="B2623" s="314">
        <v>540078</v>
      </c>
      <c r="C2623" s="314" t="s">
        <v>8081</v>
      </c>
      <c r="D2623" s="314" t="s">
        <v>8275</v>
      </c>
    </row>
    <row r="2624" spans="1:4">
      <c r="A2624" s="314" t="s">
        <v>11933</v>
      </c>
      <c r="B2624" s="314" t="s">
        <v>8081</v>
      </c>
      <c r="C2624" s="314" t="s">
        <v>11934</v>
      </c>
      <c r="D2624" s="314" t="s">
        <v>8092</v>
      </c>
    </row>
    <row r="2625" spans="1:4">
      <c r="A2625" s="314" t="s">
        <v>11935</v>
      </c>
      <c r="B2625" s="314">
        <v>522036</v>
      </c>
      <c r="C2625" s="314" t="s">
        <v>11936</v>
      </c>
      <c r="D2625" s="314" t="s">
        <v>8265</v>
      </c>
    </row>
    <row r="2626" spans="1:4">
      <c r="A2626" s="314" t="s">
        <v>11937</v>
      </c>
      <c r="B2626" s="314">
        <v>522241</v>
      </c>
      <c r="C2626" s="314" t="s">
        <v>11938</v>
      </c>
      <c r="D2626" s="314" t="s">
        <v>9000</v>
      </c>
    </row>
    <row r="2627" spans="1:4">
      <c r="A2627" s="314" t="s">
        <v>11939</v>
      </c>
      <c r="B2627" s="314">
        <v>509196</v>
      </c>
      <c r="C2627" s="314" t="s">
        <v>11940</v>
      </c>
      <c r="D2627" s="314" t="s">
        <v>11941</v>
      </c>
    </row>
    <row r="2628" spans="1:4">
      <c r="A2628" s="314" t="s">
        <v>11942</v>
      </c>
      <c r="B2628" s="314" t="s">
        <v>8081</v>
      </c>
      <c r="C2628" s="314" t="s">
        <v>11943</v>
      </c>
      <c r="D2628" s="314" t="s">
        <v>8092</v>
      </c>
    </row>
    <row r="2629" spans="1:4">
      <c r="A2629" s="314" t="s">
        <v>11944</v>
      </c>
      <c r="B2629" s="314">
        <v>513377</v>
      </c>
      <c r="C2629" s="314" t="s">
        <v>11945</v>
      </c>
      <c r="D2629" s="314" t="s">
        <v>8103</v>
      </c>
    </row>
    <row r="2630" spans="1:4">
      <c r="A2630" s="314" t="s">
        <v>11946</v>
      </c>
      <c r="B2630" s="314">
        <v>503772</v>
      </c>
      <c r="C2630" s="314" t="s">
        <v>8081</v>
      </c>
      <c r="D2630" s="314" t="s">
        <v>8103</v>
      </c>
    </row>
    <row r="2631" spans="1:4">
      <c r="A2631" s="314" t="s">
        <v>11947</v>
      </c>
      <c r="B2631" s="314">
        <v>503015</v>
      </c>
      <c r="C2631" s="314" t="s">
        <v>8081</v>
      </c>
      <c r="D2631" s="314" t="s">
        <v>8103</v>
      </c>
    </row>
    <row r="2632" spans="1:4">
      <c r="A2632" s="314" t="s">
        <v>11948</v>
      </c>
      <c r="B2632" s="314">
        <v>539762</v>
      </c>
      <c r="C2632" s="314" t="s">
        <v>8081</v>
      </c>
      <c r="D2632" s="314" t="s">
        <v>8278</v>
      </c>
    </row>
    <row r="2633" spans="1:4">
      <c r="A2633" s="314" t="s">
        <v>11949</v>
      </c>
      <c r="B2633" s="314">
        <v>519287</v>
      </c>
      <c r="C2633" s="314" t="s">
        <v>8081</v>
      </c>
      <c r="D2633" s="314" t="s">
        <v>8141</v>
      </c>
    </row>
    <row r="2634" spans="1:4">
      <c r="A2634" s="314" t="s">
        <v>11950</v>
      </c>
      <c r="B2634" s="314">
        <v>503015</v>
      </c>
      <c r="C2634" s="314" t="s">
        <v>8081</v>
      </c>
      <c r="D2634" s="314" t="s">
        <v>8103</v>
      </c>
    </row>
    <row r="2635" spans="1:4">
      <c r="A2635" s="314" t="s">
        <v>11951</v>
      </c>
      <c r="B2635" s="314">
        <v>509760</v>
      </c>
      <c r="C2635" s="314" t="s">
        <v>8081</v>
      </c>
      <c r="D2635" s="314" t="s">
        <v>8065</v>
      </c>
    </row>
    <row r="2636" spans="1:4">
      <c r="A2636" s="314" t="s">
        <v>11952</v>
      </c>
      <c r="B2636" s="314">
        <v>513303</v>
      </c>
      <c r="C2636" s="314" t="s">
        <v>11953</v>
      </c>
      <c r="D2636" s="314" t="s">
        <v>11954</v>
      </c>
    </row>
    <row r="2637" spans="1:4">
      <c r="A2637" s="314" t="s">
        <v>11955</v>
      </c>
      <c r="B2637" s="314">
        <v>537092</v>
      </c>
      <c r="C2637" s="314" t="s">
        <v>8081</v>
      </c>
      <c r="D2637" s="314" t="s">
        <v>8065</v>
      </c>
    </row>
    <row r="2638" spans="1:4">
      <c r="A2638" s="314" t="s">
        <v>11956</v>
      </c>
      <c r="B2638" s="314">
        <v>519003</v>
      </c>
      <c r="C2638" s="314" t="s">
        <v>8081</v>
      </c>
      <c r="D2638" s="314" t="s">
        <v>8278</v>
      </c>
    </row>
    <row r="2639" spans="1:4">
      <c r="A2639" s="314" t="s">
        <v>11957</v>
      </c>
      <c r="B2639" s="314">
        <v>500890</v>
      </c>
      <c r="C2639" s="314" t="s">
        <v>11958</v>
      </c>
      <c r="D2639" s="314" t="s">
        <v>8560</v>
      </c>
    </row>
    <row r="2640" spans="1:4">
      <c r="A2640" s="314" t="s">
        <v>11959</v>
      </c>
      <c r="B2640" s="314">
        <v>503776</v>
      </c>
      <c r="C2640" s="314" t="s">
        <v>8081</v>
      </c>
      <c r="D2640" s="314" t="s">
        <v>8224</v>
      </c>
    </row>
    <row r="2641" spans="1:4">
      <c r="A2641" s="314" t="s">
        <v>11960</v>
      </c>
      <c r="B2641" s="314">
        <v>506261</v>
      </c>
      <c r="C2641" s="314" t="s">
        <v>8081</v>
      </c>
      <c r="D2641" s="314" t="s">
        <v>8378</v>
      </c>
    </row>
    <row r="2642" spans="1:4">
      <c r="A2642" s="314" t="s">
        <v>11961</v>
      </c>
      <c r="B2642" s="314" t="s">
        <v>8081</v>
      </c>
      <c r="C2642" s="314" t="s">
        <v>11962</v>
      </c>
      <c r="D2642" s="314" t="s">
        <v>8092</v>
      </c>
    </row>
    <row r="2643" spans="1:4">
      <c r="A2643" s="314" t="s">
        <v>11963</v>
      </c>
      <c r="B2643" s="314">
        <v>531453</v>
      </c>
      <c r="C2643" s="314" t="s">
        <v>11964</v>
      </c>
      <c r="D2643" s="314" t="s">
        <v>8096</v>
      </c>
    </row>
    <row r="2644" spans="1:4">
      <c r="A2644" s="314" t="s">
        <v>11965</v>
      </c>
      <c r="B2644" s="314">
        <v>530169</v>
      </c>
      <c r="C2644" s="314" t="s">
        <v>8081</v>
      </c>
      <c r="D2644" s="314" t="s">
        <v>8075</v>
      </c>
    </row>
    <row r="2645" spans="1:4">
      <c r="A2645" s="314" t="s">
        <v>11966</v>
      </c>
      <c r="B2645" s="314">
        <v>532140</v>
      </c>
      <c r="C2645" s="314" t="s">
        <v>8081</v>
      </c>
      <c r="D2645" s="314" t="s">
        <v>8096</v>
      </c>
    </row>
    <row r="2646" spans="1:4">
      <c r="A2646" s="314" t="s">
        <v>11967</v>
      </c>
      <c r="B2646" s="314">
        <v>530047</v>
      </c>
      <c r="C2646" s="314" t="s">
        <v>11968</v>
      </c>
      <c r="D2646" s="314" t="s">
        <v>8096</v>
      </c>
    </row>
    <row r="2647" spans="1:4">
      <c r="A2647" s="314" t="s">
        <v>11969</v>
      </c>
      <c r="B2647" s="314">
        <v>533286</v>
      </c>
      <c r="C2647" s="314" t="s">
        <v>11970</v>
      </c>
      <c r="D2647" s="314" t="s">
        <v>8062</v>
      </c>
    </row>
    <row r="2648" spans="1:4">
      <c r="A2648" s="314" t="s">
        <v>11971</v>
      </c>
      <c r="B2648" s="314" t="s">
        <v>8081</v>
      </c>
      <c r="C2648" s="314" t="s">
        <v>11972</v>
      </c>
      <c r="D2648" s="314" t="s">
        <v>8092</v>
      </c>
    </row>
    <row r="2649" spans="1:4">
      <c r="A2649" s="314" t="s">
        <v>11973</v>
      </c>
      <c r="B2649" s="314">
        <v>533080</v>
      </c>
      <c r="C2649" s="314" t="s">
        <v>11974</v>
      </c>
      <c r="D2649" s="314" t="s">
        <v>8275</v>
      </c>
    </row>
    <row r="2650" spans="1:4">
      <c r="A2650" s="314" t="s">
        <v>11975</v>
      </c>
      <c r="B2650" s="314">
        <v>526263</v>
      </c>
      <c r="C2650" s="314" t="s">
        <v>11976</v>
      </c>
      <c r="D2650" s="314" t="s">
        <v>8410</v>
      </c>
    </row>
    <row r="2651" spans="1:4">
      <c r="A2651" s="314" t="s">
        <v>11977</v>
      </c>
      <c r="B2651" s="314">
        <v>511551</v>
      </c>
      <c r="C2651" s="314" t="s">
        <v>8081</v>
      </c>
      <c r="D2651" s="314" t="s">
        <v>8065</v>
      </c>
    </row>
    <row r="2652" spans="1:4">
      <c r="A2652" s="314" t="s">
        <v>11978</v>
      </c>
      <c r="B2652" s="314">
        <v>535910</v>
      </c>
      <c r="C2652" s="314" t="s">
        <v>8081</v>
      </c>
      <c r="D2652" s="314" t="s">
        <v>8098</v>
      </c>
    </row>
    <row r="2653" spans="1:4">
      <c r="A2653" s="314" t="s">
        <v>11979</v>
      </c>
      <c r="B2653" s="314">
        <v>532078</v>
      </c>
      <c r="C2653" s="314" t="s">
        <v>8081</v>
      </c>
      <c r="D2653" s="314" t="s">
        <v>8113</v>
      </c>
    </row>
    <row r="2654" spans="1:4">
      <c r="A2654" s="314" t="s">
        <v>11980</v>
      </c>
      <c r="B2654" s="314">
        <v>513446</v>
      </c>
      <c r="C2654" s="314" t="s">
        <v>11981</v>
      </c>
      <c r="D2654" s="314" t="s">
        <v>8113</v>
      </c>
    </row>
    <row r="2655" spans="1:4">
      <c r="A2655" s="314" t="s">
        <v>11982</v>
      </c>
      <c r="B2655" s="314">
        <v>532723</v>
      </c>
      <c r="C2655" s="314" t="s">
        <v>8081</v>
      </c>
      <c r="D2655" s="314" t="s">
        <v>8167</v>
      </c>
    </row>
    <row r="2656" spans="1:4">
      <c r="A2656" s="314" t="s">
        <v>11983</v>
      </c>
      <c r="B2656" s="314">
        <v>505343</v>
      </c>
      <c r="C2656" s="314" t="s">
        <v>8081</v>
      </c>
      <c r="D2656" s="314" t="s">
        <v>8501</v>
      </c>
    </row>
    <row r="2657" spans="1:4">
      <c r="A2657" s="314" t="s">
        <v>11984</v>
      </c>
      <c r="B2657" s="314">
        <v>505343</v>
      </c>
      <c r="C2657" s="314" t="s">
        <v>8081</v>
      </c>
      <c r="D2657" s="314" t="s">
        <v>8501</v>
      </c>
    </row>
    <row r="2658" spans="1:4">
      <c r="A2658" s="314" t="s">
        <v>11985</v>
      </c>
      <c r="B2658" s="314">
        <v>524084</v>
      </c>
      <c r="C2658" s="314" t="s">
        <v>11986</v>
      </c>
      <c r="D2658" s="314" t="s">
        <v>8224</v>
      </c>
    </row>
    <row r="2659" spans="1:4">
      <c r="A2659" s="314" t="s">
        <v>11987</v>
      </c>
      <c r="B2659" s="314">
        <v>524084</v>
      </c>
      <c r="C2659" s="314" t="s">
        <v>11986</v>
      </c>
      <c r="D2659" s="314" t="s">
        <v>8224</v>
      </c>
    </row>
    <row r="2660" spans="1:4">
      <c r="A2660" s="314" t="s">
        <v>11988</v>
      </c>
      <c r="B2660" s="314">
        <v>538836</v>
      </c>
      <c r="C2660" s="314" t="s">
        <v>11989</v>
      </c>
      <c r="D2660" s="314" t="s">
        <v>8194</v>
      </c>
    </row>
    <row r="2661" spans="1:4">
      <c r="A2661" s="314" t="s">
        <v>11990</v>
      </c>
      <c r="B2661" s="314">
        <v>530167</v>
      </c>
      <c r="C2661" s="314" t="s">
        <v>8081</v>
      </c>
      <c r="D2661" s="314" t="s">
        <v>8098</v>
      </c>
    </row>
    <row r="2662" spans="1:4">
      <c r="A2662" s="314" t="s">
        <v>11991</v>
      </c>
      <c r="B2662" s="314">
        <v>539199</v>
      </c>
      <c r="C2662" s="314" t="s">
        <v>8081</v>
      </c>
      <c r="D2662" s="314" t="s">
        <v>8065</v>
      </c>
    </row>
    <row r="2663" spans="1:4">
      <c r="A2663" s="314" t="s">
        <v>11992</v>
      </c>
      <c r="B2663" s="314">
        <v>532621</v>
      </c>
      <c r="C2663" s="314" t="s">
        <v>11993</v>
      </c>
      <c r="D2663" s="314" t="s">
        <v>8096</v>
      </c>
    </row>
    <row r="2664" spans="1:4">
      <c r="A2664" s="314" t="s">
        <v>11994</v>
      </c>
      <c r="B2664" s="314">
        <v>511549</v>
      </c>
      <c r="C2664" s="314" t="s">
        <v>8081</v>
      </c>
      <c r="D2664" s="314" t="s">
        <v>8098</v>
      </c>
    </row>
    <row r="2665" spans="1:4">
      <c r="A2665" s="314" t="s">
        <v>11995</v>
      </c>
      <c r="B2665" s="314">
        <v>500288</v>
      </c>
      <c r="C2665" s="314" t="s">
        <v>11996</v>
      </c>
      <c r="D2665" s="314" t="s">
        <v>8119</v>
      </c>
    </row>
    <row r="2666" spans="1:4">
      <c r="A2666" s="314" t="s">
        <v>11997</v>
      </c>
      <c r="B2666" s="314">
        <v>526237</v>
      </c>
      <c r="C2666" s="314" t="s">
        <v>8081</v>
      </c>
      <c r="D2666" s="314" t="s">
        <v>8098</v>
      </c>
    </row>
    <row r="2667" spans="1:4">
      <c r="A2667" s="314" t="s">
        <v>11998</v>
      </c>
      <c r="B2667" s="314">
        <v>523160</v>
      </c>
      <c r="C2667" s="314" t="s">
        <v>8081</v>
      </c>
      <c r="D2667" s="314" t="s">
        <v>8265</v>
      </c>
    </row>
    <row r="2668" spans="1:4">
      <c r="A2668" s="314" t="s">
        <v>11999</v>
      </c>
      <c r="B2668" s="314">
        <v>523160</v>
      </c>
      <c r="C2668" s="314" t="s">
        <v>8081</v>
      </c>
      <c r="D2668" s="314" t="s">
        <v>8265</v>
      </c>
    </row>
    <row r="2669" spans="1:4">
      <c r="A2669" s="314" t="s">
        <v>12000</v>
      </c>
      <c r="B2669" s="314">
        <v>513305</v>
      </c>
      <c r="C2669" s="314" t="s">
        <v>12001</v>
      </c>
      <c r="D2669" s="314" t="s">
        <v>8501</v>
      </c>
    </row>
    <row r="2670" spans="1:4">
      <c r="A2670" s="314" t="s">
        <v>12002</v>
      </c>
      <c r="B2670" s="314">
        <v>532407</v>
      </c>
      <c r="C2670" s="314" t="s">
        <v>8081</v>
      </c>
      <c r="D2670" s="314" t="s">
        <v>8174</v>
      </c>
    </row>
    <row r="2671" spans="1:4">
      <c r="A2671" s="314" t="s">
        <v>12003</v>
      </c>
      <c r="B2671" s="314" t="s">
        <v>8081</v>
      </c>
      <c r="C2671" s="314" t="s">
        <v>12004</v>
      </c>
      <c r="D2671" s="314" t="s">
        <v>8172</v>
      </c>
    </row>
    <row r="2672" spans="1:4">
      <c r="A2672" s="314" t="s">
        <v>12005</v>
      </c>
      <c r="B2672" s="314">
        <v>517334</v>
      </c>
      <c r="C2672" s="314" t="s">
        <v>12006</v>
      </c>
      <c r="D2672" s="314" t="s">
        <v>8435</v>
      </c>
    </row>
    <row r="2673" spans="1:4">
      <c r="A2673" s="314" t="s">
        <v>12007</v>
      </c>
      <c r="B2673" s="314">
        <v>532892</v>
      </c>
      <c r="C2673" s="314" t="s">
        <v>12008</v>
      </c>
      <c r="D2673" s="314" t="s">
        <v>8098</v>
      </c>
    </row>
    <row r="2674" spans="1:4">
      <c r="A2674" s="314" t="s">
        <v>12009</v>
      </c>
      <c r="B2674" s="314">
        <v>590115</v>
      </c>
      <c r="C2674" s="314" t="s">
        <v>12010</v>
      </c>
      <c r="D2674" s="314" t="s">
        <v>8065</v>
      </c>
    </row>
    <row r="2675" spans="1:4">
      <c r="A2675" s="314" t="s">
        <v>12011</v>
      </c>
      <c r="B2675" s="314">
        <v>533385</v>
      </c>
      <c r="C2675" s="314" t="s">
        <v>12012</v>
      </c>
      <c r="D2675" s="314" t="s">
        <v>8065</v>
      </c>
    </row>
    <row r="2676" spans="1:4">
      <c r="A2676" s="314" t="s">
        <v>12013</v>
      </c>
      <c r="B2676" s="314">
        <v>507522</v>
      </c>
      <c r="C2676" s="314" t="s">
        <v>8081</v>
      </c>
      <c r="D2676" s="314" t="s">
        <v>8712</v>
      </c>
    </row>
    <row r="2677" spans="1:4">
      <c r="A2677" s="314" t="s">
        <v>12014</v>
      </c>
      <c r="B2677" s="314">
        <v>526299</v>
      </c>
      <c r="C2677" s="314" t="s">
        <v>12015</v>
      </c>
      <c r="D2677" s="314" t="s">
        <v>8068</v>
      </c>
    </row>
    <row r="2678" spans="1:4">
      <c r="A2678" s="314" t="s">
        <v>12016</v>
      </c>
      <c r="B2678" s="314">
        <v>500450</v>
      </c>
      <c r="C2678" s="314" t="s">
        <v>8081</v>
      </c>
      <c r="D2678" s="314" t="s">
        <v>8065</v>
      </c>
    </row>
    <row r="2679" spans="1:4">
      <c r="A2679" s="314" t="s">
        <v>12017</v>
      </c>
      <c r="B2679" s="314">
        <v>526143</v>
      </c>
      <c r="C2679" s="314" t="s">
        <v>8081</v>
      </c>
      <c r="D2679" s="314" t="s">
        <v>8275</v>
      </c>
    </row>
    <row r="2680" spans="1:4">
      <c r="A2680" s="314" t="s">
        <v>12018</v>
      </c>
      <c r="B2680" s="314">
        <v>532440</v>
      </c>
      <c r="C2680" s="314" t="s">
        <v>12019</v>
      </c>
      <c r="D2680" s="314" t="s">
        <v>10072</v>
      </c>
    </row>
    <row r="2681" spans="1:4">
      <c r="A2681" s="314" t="s">
        <v>12020</v>
      </c>
      <c r="B2681" s="314">
        <v>540809</v>
      </c>
      <c r="C2681" s="314" t="s">
        <v>8081</v>
      </c>
      <c r="D2681" s="314" t="s">
        <v>8103</v>
      </c>
    </row>
    <row r="2682" spans="1:4">
      <c r="A2682" s="314" t="s">
        <v>12021</v>
      </c>
      <c r="B2682" s="314">
        <v>500290</v>
      </c>
      <c r="C2682" s="314" t="s">
        <v>12022</v>
      </c>
      <c r="D2682" s="314" t="s">
        <v>8560</v>
      </c>
    </row>
    <row r="2683" spans="1:4">
      <c r="A2683" s="314" t="s">
        <v>12023</v>
      </c>
      <c r="B2683" s="314">
        <v>532376</v>
      </c>
      <c r="C2683" s="314" t="s">
        <v>12024</v>
      </c>
      <c r="D2683" s="314" t="s">
        <v>8226</v>
      </c>
    </row>
    <row r="2684" spans="1:4">
      <c r="A2684" s="314" t="s">
        <v>12025</v>
      </c>
      <c r="B2684" s="314">
        <v>512065</v>
      </c>
      <c r="C2684" s="314" t="s">
        <v>8081</v>
      </c>
      <c r="D2684" s="314" t="s">
        <v>8098</v>
      </c>
    </row>
    <row r="2685" spans="1:4">
      <c r="A2685" s="314" t="s">
        <v>12026</v>
      </c>
      <c r="B2685" s="314">
        <v>532650</v>
      </c>
      <c r="C2685" s="314" t="s">
        <v>12027</v>
      </c>
      <c r="D2685" s="314" t="s">
        <v>8403</v>
      </c>
    </row>
    <row r="2686" spans="1:4">
      <c r="A2686" s="314" t="s">
        <v>12028</v>
      </c>
      <c r="B2686" s="314">
        <v>508922</v>
      </c>
      <c r="C2686" s="314" t="s">
        <v>8081</v>
      </c>
      <c r="D2686" s="314" t="s">
        <v>9126</v>
      </c>
    </row>
    <row r="2687" spans="1:4">
      <c r="A2687" s="314" t="s">
        <v>12029</v>
      </c>
      <c r="B2687" s="314">
        <v>508922</v>
      </c>
      <c r="C2687" s="314" t="s">
        <v>8081</v>
      </c>
      <c r="D2687" s="314" t="s">
        <v>9126</v>
      </c>
    </row>
    <row r="2688" spans="1:4">
      <c r="A2688" s="314" t="s">
        <v>12030</v>
      </c>
      <c r="B2688" s="314" t="s">
        <v>8081</v>
      </c>
      <c r="C2688" s="314" t="s">
        <v>12031</v>
      </c>
      <c r="D2688" s="314" t="s">
        <v>9126</v>
      </c>
    </row>
    <row r="2689" spans="1:4">
      <c r="A2689" s="314" t="s">
        <v>12032</v>
      </c>
      <c r="B2689" s="314">
        <v>542597</v>
      </c>
      <c r="C2689" s="314" t="s">
        <v>12033</v>
      </c>
      <c r="D2689" s="314" t="s">
        <v>8446</v>
      </c>
    </row>
    <row r="2690" spans="1:4">
      <c r="A2690" s="314" t="s">
        <v>12034</v>
      </c>
      <c r="B2690" s="314">
        <v>534312</v>
      </c>
      <c r="C2690" s="314" t="s">
        <v>12035</v>
      </c>
      <c r="D2690" s="314" t="s">
        <v>494</v>
      </c>
    </row>
    <row r="2691" spans="1:4">
      <c r="A2691" s="314" t="s">
        <v>12036</v>
      </c>
      <c r="B2691" s="314">
        <v>531919</v>
      </c>
      <c r="C2691" s="314" t="s">
        <v>8081</v>
      </c>
      <c r="D2691" s="314" t="s">
        <v>8101</v>
      </c>
    </row>
    <row r="2692" spans="1:4">
      <c r="A2692" s="314" t="s">
        <v>12037</v>
      </c>
      <c r="B2692" s="314">
        <v>539819</v>
      </c>
      <c r="C2692" s="314" t="s">
        <v>8081</v>
      </c>
      <c r="D2692" s="314" t="s">
        <v>8065</v>
      </c>
    </row>
    <row r="2693" spans="1:4">
      <c r="A2693" s="314" t="s">
        <v>12038</v>
      </c>
      <c r="B2693" s="314">
        <v>538743</v>
      </c>
      <c r="C2693" s="314" t="s">
        <v>8081</v>
      </c>
      <c r="D2693" s="314" t="s">
        <v>8068</v>
      </c>
    </row>
    <row r="2694" spans="1:4">
      <c r="A2694" s="314" t="s">
        <v>12039</v>
      </c>
      <c r="B2694" s="314">
        <v>532097</v>
      </c>
      <c r="C2694" s="314" t="s">
        <v>12040</v>
      </c>
      <c r="D2694" s="314" t="s">
        <v>8478</v>
      </c>
    </row>
    <row r="2695" spans="1:4">
      <c r="A2695" s="314" t="s">
        <v>12041</v>
      </c>
      <c r="B2695" s="314">
        <v>500460</v>
      </c>
      <c r="C2695" s="314" t="s">
        <v>12042</v>
      </c>
      <c r="D2695" s="314" t="s">
        <v>8113</v>
      </c>
    </row>
    <row r="2696" spans="1:4">
      <c r="A2696" s="314" t="s">
        <v>12043</v>
      </c>
      <c r="B2696" s="314">
        <v>523832</v>
      </c>
      <c r="C2696" s="314" t="s">
        <v>12044</v>
      </c>
      <c r="D2696" s="314" t="s">
        <v>8198</v>
      </c>
    </row>
    <row r="2697" spans="1:4">
      <c r="A2697" s="314" t="s">
        <v>12045</v>
      </c>
      <c r="B2697" s="314">
        <v>530341</v>
      </c>
      <c r="C2697" s="314" t="s">
        <v>8081</v>
      </c>
      <c r="D2697" s="314" t="s">
        <v>8065</v>
      </c>
    </row>
    <row r="2698" spans="1:4">
      <c r="A2698" s="314" t="s">
        <v>12046</v>
      </c>
      <c r="B2698" s="314">
        <v>535204</v>
      </c>
      <c r="C2698" s="314" t="s">
        <v>8081</v>
      </c>
      <c r="D2698" s="314" t="s">
        <v>8103</v>
      </c>
    </row>
    <row r="2699" spans="1:4">
      <c r="A2699" s="314" t="s">
        <v>12047</v>
      </c>
      <c r="B2699" s="314">
        <v>532357</v>
      </c>
      <c r="C2699" s="314" t="s">
        <v>12048</v>
      </c>
      <c r="D2699" s="314" t="s">
        <v>8084</v>
      </c>
    </row>
    <row r="2700" spans="1:4">
      <c r="A2700" s="314" t="s">
        <v>12049</v>
      </c>
      <c r="B2700" s="314">
        <v>501477</v>
      </c>
      <c r="C2700" s="314" t="s">
        <v>8081</v>
      </c>
      <c r="D2700" s="314" t="s">
        <v>8103</v>
      </c>
    </row>
    <row r="2701" spans="1:4">
      <c r="A2701" s="314" t="s">
        <v>12050</v>
      </c>
      <c r="B2701" s="314">
        <v>501477</v>
      </c>
      <c r="C2701" s="314" t="s">
        <v>8081</v>
      </c>
      <c r="D2701" s="314" t="s">
        <v>8103</v>
      </c>
    </row>
    <row r="2702" spans="1:4">
      <c r="A2702" s="314" t="s">
        <v>12051</v>
      </c>
      <c r="B2702" s="314">
        <v>534091</v>
      </c>
      <c r="C2702" s="314" t="s">
        <v>12052</v>
      </c>
      <c r="D2702" s="314" t="s">
        <v>8101</v>
      </c>
    </row>
    <row r="2703" spans="1:4">
      <c r="A2703" s="314" t="s">
        <v>12053</v>
      </c>
      <c r="B2703" s="314">
        <v>534091</v>
      </c>
      <c r="C2703" s="314" t="s">
        <v>12052</v>
      </c>
      <c r="D2703" s="314" t="s">
        <v>8101</v>
      </c>
    </row>
    <row r="2704" spans="1:4">
      <c r="A2704" s="314" t="s">
        <v>12054</v>
      </c>
      <c r="B2704" s="314">
        <v>526169</v>
      </c>
      <c r="C2704" s="314" t="s">
        <v>8081</v>
      </c>
      <c r="D2704" s="314" t="s">
        <v>8560</v>
      </c>
    </row>
    <row r="2705" spans="1:4">
      <c r="A2705" s="314" t="s">
        <v>12055</v>
      </c>
      <c r="B2705" s="314">
        <v>526169</v>
      </c>
      <c r="C2705" s="314" t="s">
        <v>8081</v>
      </c>
      <c r="D2705" s="314" t="s">
        <v>8560</v>
      </c>
    </row>
    <row r="2706" spans="1:4">
      <c r="A2706" s="314" t="s">
        <v>12056</v>
      </c>
      <c r="B2706" s="314">
        <v>505594</v>
      </c>
      <c r="C2706" s="314" t="s">
        <v>8081</v>
      </c>
      <c r="D2706" s="314" t="s">
        <v>8501</v>
      </c>
    </row>
    <row r="2707" spans="1:4">
      <c r="A2707" s="314" t="s">
        <v>12057</v>
      </c>
      <c r="B2707" s="314">
        <v>504356</v>
      </c>
      <c r="C2707" s="314" t="s">
        <v>8081</v>
      </c>
      <c r="D2707" s="314" t="s">
        <v>8501</v>
      </c>
    </row>
    <row r="2708" spans="1:4">
      <c r="A2708" s="314" t="s">
        <v>12058</v>
      </c>
      <c r="B2708" s="314">
        <v>520059</v>
      </c>
      <c r="C2708" s="314" t="s">
        <v>12059</v>
      </c>
      <c r="D2708" s="314" t="s">
        <v>8435</v>
      </c>
    </row>
    <row r="2709" spans="1:4">
      <c r="A2709" s="314" t="s">
        <v>12060</v>
      </c>
      <c r="B2709" s="314">
        <v>520043</v>
      </c>
      <c r="C2709" s="314" t="s">
        <v>12061</v>
      </c>
      <c r="D2709" s="314" t="s">
        <v>8435</v>
      </c>
    </row>
    <row r="2710" spans="1:4">
      <c r="A2710" s="314" t="s">
        <v>12062</v>
      </c>
      <c r="B2710" s="314">
        <v>511200</v>
      </c>
      <c r="C2710" s="314" t="s">
        <v>8081</v>
      </c>
      <c r="D2710" s="314" t="s">
        <v>8501</v>
      </c>
    </row>
    <row r="2711" spans="1:4">
      <c r="A2711" s="314" t="s">
        <v>12063</v>
      </c>
      <c r="B2711" s="314">
        <v>511401</v>
      </c>
      <c r="C2711" s="314" t="s">
        <v>12064</v>
      </c>
      <c r="D2711" s="314" t="s">
        <v>8065</v>
      </c>
    </row>
    <row r="2712" spans="1:4">
      <c r="A2712" s="314" t="s">
        <v>12065</v>
      </c>
      <c r="B2712" s="314">
        <v>531821</v>
      </c>
      <c r="C2712" s="314" t="s">
        <v>8081</v>
      </c>
      <c r="D2712" s="314" t="s">
        <v>8065</v>
      </c>
    </row>
    <row r="2713" spans="1:4">
      <c r="A2713" s="314" t="s">
        <v>12066</v>
      </c>
      <c r="B2713" s="314">
        <v>515037</v>
      </c>
      <c r="C2713" s="314" t="s">
        <v>12067</v>
      </c>
      <c r="D2713" s="314" t="s">
        <v>8357</v>
      </c>
    </row>
    <row r="2714" spans="1:4">
      <c r="A2714" s="314" t="s">
        <v>12068</v>
      </c>
      <c r="B2714" s="314">
        <v>540366</v>
      </c>
      <c r="C2714" s="314" t="s">
        <v>12069</v>
      </c>
      <c r="D2714" s="314" t="s">
        <v>8819</v>
      </c>
    </row>
    <row r="2715" spans="1:4">
      <c r="A2715" s="314" t="s">
        <v>12070</v>
      </c>
      <c r="B2715" s="314">
        <v>511766</v>
      </c>
      <c r="C2715" s="314" t="s">
        <v>12071</v>
      </c>
      <c r="D2715" s="314" t="s">
        <v>8098</v>
      </c>
    </row>
    <row r="2716" spans="1:4">
      <c r="A2716" s="314" t="s">
        <v>12072</v>
      </c>
      <c r="B2716" s="314">
        <v>533398</v>
      </c>
      <c r="C2716" s="314" t="s">
        <v>12073</v>
      </c>
      <c r="D2716" s="314" t="s">
        <v>8098</v>
      </c>
    </row>
    <row r="2717" spans="1:4">
      <c r="A2717" s="314" t="s">
        <v>12074</v>
      </c>
      <c r="B2717" s="314">
        <v>532991</v>
      </c>
      <c r="C2717" s="314" t="s">
        <v>12075</v>
      </c>
      <c r="D2717" s="314" t="s">
        <v>8167</v>
      </c>
    </row>
    <row r="2718" spans="1:4">
      <c r="A2718" s="314" t="s">
        <v>12076</v>
      </c>
      <c r="B2718" s="314">
        <v>538862</v>
      </c>
      <c r="C2718" s="314" t="s">
        <v>8081</v>
      </c>
      <c r="D2718" s="314" t="s">
        <v>8065</v>
      </c>
    </row>
    <row r="2719" spans="1:4">
      <c r="A2719" s="314" t="s">
        <v>12077</v>
      </c>
      <c r="B2719" s="314">
        <v>506734</v>
      </c>
      <c r="C2719" s="314" t="s">
        <v>8081</v>
      </c>
      <c r="D2719" s="314" t="s">
        <v>8129</v>
      </c>
    </row>
    <row r="2720" spans="1:4">
      <c r="A2720" s="314" t="s">
        <v>12078</v>
      </c>
      <c r="B2720" s="314">
        <v>535205</v>
      </c>
      <c r="C2720" s="314" t="s">
        <v>8081</v>
      </c>
      <c r="D2720" s="314" t="s">
        <v>8103</v>
      </c>
    </row>
    <row r="2721" spans="1:4">
      <c r="A2721" s="314" t="s">
        <v>12079</v>
      </c>
      <c r="B2721" s="314" t="s">
        <v>8081</v>
      </c>
      <c r="C2721" s="314" t="s">
        <v>12080</v>
      </c>
      <c r="D2721" s="314" t="s">
        <v>8172</v>
      </c>
    </row>
    <row r="2722" spans="1:4">
      <c r="A2722" s="314" t="s">
        <v>12081</v>
      </c>
      <c r="B2722" s="314">
        <v>512024</v>
      </c>
      <c r="C2722" s="314" t="s">
        <v>8081</v>
      </c>
      <c r="D2722" s="314" t="s">
        <v>8155</v>
      </c>
    </row>
    <row r="2723" spans="1:4">
      <c r="A2723" s="314" t="s">
        <v>12082</v>
      </c>
      <c r="B2723" s="314">
        <v>530897</v>
      </c>
      <c r="C2723" s="314" t="s">
        <v>8081</v>
      </c>
      <c r="D2723" s="314" t="s">
        <v>8269</v>
      </c>
    </row>
    <row r="2724" spans="1:4">
      <c r="A2724" s="314" t="s">
        <v>12083</v>
      </c>
      <c r="B2724" s="314">
        <v>516082</v>
      </c>
      <c r="C2724" s="314" t="s">
        <v>12084</v>
      </c>
      <c r="D2724" s="314" t="s">
        <v>8075</v>
      </c>
    </row>
    <row r="2725" spans="1:4">
      <c r="A2725" s="314" t="s">
        <v>12085</v>
      </c>
      <c r="B2725" s="314">
        <v>532623</v>
      </c>
      <c r="C2725" s="314" t="s">
        <v>8081</v>
      </c>
      <c r="D2725" s="314" t="s">
        <v>8103</v>
      </c>
    </row>
    <row r="2726" spans="1:4">
      <c r="A2726" s="314" t="s">
        <v>12086</v>
      </c>
      <c r="B2726" s="314">
        <v>512279</v>
      </c>
      <c r="C2726" s="314" t="s">
        <v>8081</v>
      </c>
      <c r="D2726" s="314" t="s">
        <v>8501</v>
      </c>
    </row>
    <row r="2727" spans="1:4">
      <c r="A2727" s="314" t="s">
        <v>12087</v>
      </c>
      <c r="B2727" s="314">
        <v>524709</v>
      </c>
      <c r="C2727" s="314" t="s">
        <v>12088</v>
      </c>
      <c r="D2727" s="314" t="s">
        <v>8224</v>
      </c>
    </row>
    <row r="2728" spans="1:4">
      <c r="A2728" s="314" t="s">
        <v>12089</v>
      </c>
      <c r="B2728" s="314" t="s">
        <v>8081</v>
      </c>
      <c r="C2728" s="314" t="s">
        <v>12090</v>
      </c>
      <c r="D2728" s="314" t="s">
        <v>8172</v>
      </c>
    </row>
    <row r="2729" spans="1:4">
      <c r="A2729" s="314" t="s">
        <v>12091</v>
      </c>
      <c r="B2729" s="314">
        <v>531832</v>
      </c>
      <c r="C2729" s="314" t="s">
        <v>8081</v>
      </c>
      <c r="D2729" s="314" t="s">
        <v>8278</v>
      </c>
    </row>
    <row r="2730" spans="1:4">
      <c r="A2730" s="314" t="s">
        <v>12092</v>
      </c>
      <c r="B2730" s="314">
        <v>539917</v>
      </c>
      <c r="C2730" s="314" t="s">
        <v>12093</v>
      </c>
      <c r="D2730" s="314" t="s">
        <v>8588</v>
      </c>
    </row>
    <row r="2731" spans="1:4">
      <c r="A2731" s="314" t="s">
        <v>12094</v>
      </c>
      <c r="B2731" s="314">
        <v>534184</v>
      </c>
      <c r="C2731" s="314" t="s">
        <v>12095</v>
      </c>
      <c r="D2731" s="314" t="s">
        <v>8144</v>
      </c>
    </row>
    <row r="2732" spans="1:4">
      <c r="A2732" s="314" t="s">
        <v>12096</v>
      </c>
      <c r="B2732" s="314">
        <v>532362</v>
      </c>
      <c r="C2732" s="314" t="s">
        <v>8081</v>
      </c>
      <c r="D2732" s="314" t="s">
        <v>8113</v>
      </c>
    </row>
    <row r="2733" spans="1:4">
      <c r="A2733" s="314" t="s">
        <v>12097</v>
      </c>
      <c r="B2733" s="314">
        <v>532895</v>
      </c>
      <c r="C2733" s="314" t="s">
        <v>12098</v>
      </c>
      <c r="D2733" s="314" t="s">
        <v>8101</v>
      </c>
    </row>
    <row r="2734" spans="1:4">
      <c r="A2734" s="314" t="s">
        <v>12099</v>
      </c>
      <c r="B2734" s="314">
        <v>521109</v>
      </c>
      <c r="C2734" s="314" t="s">
        <v>12100</v>
      </c>
      <c r="D2734" s="314" t="s">
        <v>8096</v>
      </c>
    </row>
    <row r="2735" spans="1:4">
      <c r="A2735" s="314" t="s">
        <v>12101</v>
      </c>
      <c r="B2735" s="314">
        <v>532952</v>
      </c>
      <c r="C2735" s="314" t="s">
        <v>12102</v>
      </c>
      <c r="D2735" s="314" t="s">
        <v>8101</v>
      </c>
    </row>
    <row r="2736" spans="1:4">
      <c r="A2736" s="314" t="s">
        <v>12103</v>
      </c>
      <c r="B2736" s="314">
        <v>519136</v>
      </c>
      <c r="C2736" s="314" t="s">
        <v>12104</v>
      </c>
      <c r="D2736" s="314" t="s">
        <v>8096</v>
      </c>
    </row>
    <row r="2737" spans="1:4">
      <c r="A2737" s="314" t="s">
        <v>12105</v>
      </c>
      <c r="B2737" s="314">
        <v>523391</v>
      </c>
      <c r="C2737" s="314" t="s">
        <v>12106</v>
      </c>
      <c r="D2737" s="314" t="s">
        <v>8096</v>
      </c>
    </row>
    <row r="2738" spans="1:4">
      <c r="A2738" s="314" t="s">
        <v>12107</v>
      </c>
      <c r="B2738" s="314">
        <v>500296</v>
      </c>
      <c r="C2738" s="314" t="s">
        <v>12108</v>
      </c>
      <c r="D2738" s="314" t="s">
        <v>8096</v>
      </c>
    </row>
    <row r="2739" spans="1:4">
      <c r="A2739" s="314" t="s">
        <v>12109</v>
      </c>
      <c r="B2739" s="314">
        <v>541418</v>
      </c>
      <c r="C2739" s="314" t="s">
        <v>8081</v>
      </c>
      <c r="D2739" s="314" t="s">
        <v>8141</v>
      </c>
    </row>
    <row r="2740" spans="1:4">
      <c r="A2740" s="314" t="s">
        <v>12110</v>
      </c>
      <c r="B2740" s="314">
        <v>531212</v>
      </c>
      <c r="C2740" s="314" t="s">
        <v>8081</v>
      </c>
      <c r="D2740" s="314" t="s">
        <v>8098</v>
      </c>
    </row>
    <row r="2741" spans="1:4">
      <c r="A2741" s="314" t="s">
        <v>12111</v>
      </c>
      <c r="B2741" s="314">
        <v>532256</v>
      </c>
      <c r="C2741" s="314" t="s">
        <v>12112</v>
      </c>
      <c r="D2741" s="314" t="s">
        <v>8098</v>
      </c>
    </row>
    <row r="2742" spans="1:4">
      <c r="A2742" s="314" t="s">
        <v>12113</v>
      </c>
      <c r="B2742" s="314">
        <v>538395</v>
      </c>
      <c r="C2742" s="314" t="s">
        <v>8081</v>
      </c>
      <c r="D2742" s="314" t="s">
        <v>8065</v>
      </c>
    </row>
    <row r="2743" spans="1:4">
      <c r="A2743" s="314" t="s">
        <v>12114</v>
      </c>
      <c r="B2743" s="314">
        <v>532641</v>
      </c>
      <c r="C2743" s="314" t="s">
        <v>12115</v>
      </c>
      <c r="D2743" s="314" t="s">
        <v>8096</v>
      </c>
    </row>
    <row r="2744" spans="1:4">
      <c r="A2744" s="314" t="s">
        <v>12116</v>
      </c>
      <c r="B2744" s="314" t="s">
        <v>8081</v>
      </c>
      <c r="C2744" s="314" t="s">
        <v>12117</v>
      </c>
      <c r="D2744" s="314" t="s">
        <v>8092</v>
      </c>
    </row>
    <row r="2745" spans="1:4">
      <c r="A2745" s="314" t="s">
        <v>12118</v>
      </c>
      <c r="B2745" s="314">
        <v>539551</v>
      </c>
      <c r="C2745" s="314" t="s">
        <v>12119</v>
      </c>
      <c r="D2745" s="314" t="s">
        <v>8550</v>
      </c>
    </row>
    <row r="2746" spans="1:4">
      <c r="A2746" s="314" t="s">
        <v>12120</v>
      </c>
      <c r="B2746" s="314">
        <v>540080</v>
      </c>
      <c r="C2746" s="314" t="s">
        <v>8081</v>
      </c>
      <c r="D2746" s="314" t="s">
        <v>8113</v>
      </c>
    </row>
    <row r="2747" spans="1:4">
      <c r="A2747" s="314" t="s">
        <v>12121</v>
      </c>
      <c r="B2747" s="314">
        <v>519455</v>
      </c>
      <c r="C2747" s="314" t="s">
        <v>8081</v>
      </c>
      <c r="D2747" s="314" t="s">
        <v>8194</v>
      </c>
    </row>
    <row r="2748" spans="1:4">
      <c r="A2748" s="314" t="s">
        <v>12122</v>
      </c>
      <c r="B2748" s="314">
        <v>540204</v>
      </c>
      <c r="C2748" s="314" t="s">
        <v>12123</v>
      </c>
      <c r="D2748" s="314" t="s">
        <v>8165</v>
      </c>
    </row>
    <row r="2749" spans="1:4">
      <c r="A2749" s="314" t="s">
        <v>12124</v>
      </c>
      <c r="B2749" s="314">
        <v>531416</v>
      </c>
      <c r="C2749" s="314" t="s">
        <v>8081</v>
      </c>
      <c r="D2749" s="314" t="s">
        <v>8167</v>
      </c>
    </row>
    <row r="2750" spans="1:4">
      <c r="A2750" s="314" t="s">
        <v>12125</v>
      </c>
      <c r="B2750" s="314" t="s">
        <v>8081</v>
      </c>
      <c r="C2750" s="314" t="s">
        <v>12126</v>
      </c>
      <c r="D2750" s="314" t="s">
        <v>8092</v>
      </c>
    </row>
    <row r="2751" spans="1:4">
      <c r="A2751" s="314" t="s">
        <v>12127</v>
      </c>
      <c r="B2751" s="314">
        <v>526739</v>
      </c>
      <c r="C2751" s="314" t="s">
        <v>8081</v>
      </c>
      <c r="D2751" s="314" t="s">
        <v>8240</v>
      </c>
    </row>
    <row r="2752" spans="1:4">
      <c r="A2752" s="314" t="s">
        <v>12128</v>
      </c>
      <c r="B2752" s="314">
        <v>517431</v>
      </c>
      <c r="C2752" s="314" t="s">
        <v>12129</v>
      </c>
      <c r="D2752" s="314" t="s">
        <v>8200</v>
      </c>
    </row>
    <row r="2753" spans="1:4">
      <c r="A2753" s="314" t="s">
        <v>12130</v>
      </c>
      <c r="B2753" s="314">
        <v>539595</v>
      </c>
      <c r="C2753" s="314" t="s">
        <v>8081</v>
      </c>
      <c r="D2753" s="314" t="s">
        <v>8065</v>
      </c>
    </row>
    <row r="2754" spans="1:4">
      <c r="A2754" s="314" t="s">
        <v>12131</v>
      </c>
      <c r="B2754" s="314">
        <v>524816</v>
      </c>
      <c r="C2754" s="314" t="s">
        <v>12132</v>
      </c>
      <c r="D2754" s="314" t="s">
        <v>8119</v>
      </c>
    </row>
    <row r="2755" spans="1:4">
      <c r="A2755" s="314" t="s">
        <v>12133</v>
      </c>
      <c r="B2755" s="314">
        <v>537291</v>
      </c>
      <c r="C2755" s="314" t="s">
        <v>12134</v>
      </c>
      <c r="D2755" s="314" t="s">
        <v>8278</v>
      </c>
    </row>
    <row r="2756" spans="1:4">
      <c r="A2756" s="314" t="s">
        <v>12135</v>
      </c>
      <c r="B2756" s="314">
        <v>537291</v>
      </c>
      <c r="C2756" s="314" t="s">
        <v>12134</v>
      </c>
      <c r="D2756" s="314" t="s">
        <v>8278</v>
      </c>
    </row>
    <row r="2757" spans="1:4">
      <c r="A2757" s="314" t="s">
        <v>12136</v>
      </c>
      <c r="B2757" s="314">
        <v>502407</v>
      </c>
      <c r="C2757" s="314" t="s">
        <v>8081</v>
      </c>
      <c r="D2757" s="314" t="s">
        <v>8075</v>
      </c>
    </row>
    <row r="2758" spans="1:4">
      <c r="A2758" s="314" t="s">
        <v>12137</v>
      </c>
      <c r="B2758" s="314">
        <v>532234</v>
      </c>
      <c r="C2758" s="314" t="s">
        <v>12138</v>
      </c>
      <c r="D2758" s="314" t="s">
        <v>8385</v>
      </c>
    </row>
    <row r="2759" spans="1:4">
      <c r="A2759" s="314" t="s">
        <v>12139</v>
      </c>
      <c r="B2759" s="314">
        <v>523630</v>
      </c>
      <c r="C2759" s="314" t="s">
        <v>12140</v>
      </c>
      <c r="D2759" s="314" t="s">
        <v>8588</v>
      </c>
    </row>
    <row r="2760" spans="1:4">
      <c r="A2760" s="314" t="s">
        <v>12141</v>
      </c>
      <c r="B2760" s="314">
        <v>531289</v>
      </c>
      <c r="C2760" s="314" t="s">
        <v>8081</v>
      </c>
      <c r="D2760" s="314" t="s">
        <v>8403</v>
      </c>
    </row>
    <row r="2761" spans="1:4">
      <c r="A2761" s="314" t="s">
        <v>12142</v>
      </c>
      <c r="B2761" s="314">
        <v>531651</v>
      </c>
      <c r="C2761" s="314" t="s">
        <v>8081</v>
      </c>
      <c r="D2761" s="314" t="s">
        <v>8113</v>
      </c>
    </row>
    <row r="2762" spans="1:4">
      <c r="A2762" s="314" t="s">
        <v>12143</v>
      </c>
      <c r="B2762" s="314">
        <v>507813</v>
      </c>
      <c r="C2762" s="314" t="s">
        <v>8081</v>
      </c>
      <c r="D2762" s="314" t="s">
        <v>9116</v>
      </c>
    </row>
    <row r="2763" spans="1:4">
      <c r="A2763" s="314" t="s">
        <v>12144</v>
      </c>
      <c r="B2763" s="314">
        <v>500298</v>
      </c>
      <c r="C2763" s="314" t="s">
        <v>8081</v>
      </c>
      <c r="D2763" s="314" t="s">
        <v>8129</v>
      </c>
    </row>
    <row r="2764" spans="1:4">
      <c r="A2764" s="314" t="s">
        <v>12145</v>
      </c>
      <c r="B2764" s="314">
        <v>526616</v>
      </c>
      <c r="C2764" s="314" t="s">
        <v>8081</v>
      </c>
      <c r="D2764" s="314" t="s">
        <v>8200</v>
      </c>
    </row>
    <row r="2765" spans="1:4">
      <c r="A2765" s="314" t="s">
        <v>12146</v>
      </c>
      <c r="B2765" s="314">
        <v>531287</v>
      </c>
      <c r="C2765" s="314" t="s">
        <v>8081</v>
      </c>
      <c r="D2765" s="314" t="s">
        <v>8200</v>
      </c>
    </row>
    <row r="2766" spans="1:4">
      <c r="A2766" s="314" t="s">
        <v>12147</v>
      </c>
      <c r="B2766" s="314">
        <v>516062</v>
      </c>
      <c r="C2766" s="314" t="s">
        <v>8081</v>
      </c>
      <c r="D2766" s="314" t="s">
        <v>8575</v>
      </c>
    </row>
    <row r="2767" spans="1:4">
      <c r="A2767" s="314" t="s">
        <v>12148</v>
      </c>
      <c r="B2767" s="314">
        <v>504882</v>
      </c>
      <c r="C2767" s="314" t="s">
        <v>8081</v>
      </c>
      <c r="D2767" s="314" t="s">
        <v>8167</v>
      </c>
    </row>
    <row r="2768" spans="1:4">
      <c r="A2768" s="314" t="s">
        <v>12149</v>
      </c>
      <c r="B2768" s="314">
        <v>504882</v>
      </c>
      <c r="C2768" s="314" t="s">
        <v>8081</v>
      </c>
      <c r="D2768" s="314" t="s">
        <v>8167</v>
      </c>
    </row>
    <row r="2769" spans="1:4">
      <c r="A2769" s="314" t="s">
        <v>12150</v>
      </c>
      <c r="B2769" s="314">
        <v>513179</v>
      </c>
      <c r="C2769" s="314" t="s">
        <v>12151</v>
      </c>
      <c r="D2769" s="314" t="s">
        <v>8113</v>
      </c>
    </row>
    <row r="2770" spans="1:4">
      <c r="A2770" s="314" t="s">
        <v>12152</v>
      </c>
      <c r="B2770" s="314">
        <v>530119</v>
      </c>
      <c r="C2770" s="314" t="s">
        <v>8081</v>
      </c>
      <c r="D2770" s="314" t="s">
        <v>8329</v>
      </c>
    </row>
    <row r="2771" spans="1:4">
      <c r="A2771" s="314" t="s">
        <v>12153</v>
      </c>
      <c r="B2771" s="314">
        <v>531834</v>
      </c>
      <c r="C2771" s="314" t="s">
        <v>8081</v>
      </c>
      <c r="D2771" s="314" t="s">
        <v>8278</v>
      </c>
    </row>
    <row r="2772" spans="1:4">
      <c r="A2772" s="314" t="s">
        <v>12154</v>
      </c>
      <c r="B2772" s="314">
        <v>524654</v>
      </c>
      <c r="C2772" s="314" t="s">
        <v>8081</v>
      </c>
      <c r="D2772" s="314" t="s">
        <v>8119</v>
      </c>
    </row>
    <row r="2773" spans="1:4">
      <c r="A2773" s="314" t="s">
        <v>12155</v>
      </c>
      <c r="B2773" s="314">
        <v>538926</v>
      </c>
      <c r="C2773" s="314" t="s">
        <v>8081</v>
      </c>
      <c r="D2773" s="314" t="s">
        <v>8278</v>
      </c>
    </row>
    <row r="2774" spans="1:4">
      <c r="A2774" s="314" t="s">
        <v>12156</v>
      </c>
      <c r="B2774" s="314">
        <v>513023</v>
      </c>
      <c r="C2774" s="314" t="s">
        <v>12157</v>
      </c>
      <c r="D2774" s="314" t="s">
        <v>8219</v>
      </c>
    </row>
    <row r="2775" spans="1:4">
      <c r="A2775" s="314" t="s">
        <v>12158</v>
      </c>
      <c r="B2775" s="314">
        <v>539521</v>
      </c>
      <c r="C2775" s="314" t="s">
        <v>8081</v>
      </c>
      <c r="D2775" s="314" t="s">
        <v>8065</v>
      </c>
    </row>
    <row r="2776" spans="1:4">
      <c r="A2776" s="314" t="s">
        <v>12159</v>
      </c>
      <c r="B2776" s="314">
        <v>532504</v>
      </c>
      <c r="C2776" s="314" t="s">
        <v>12160</v>
      </c>
      <c r="D2776" s="314" t="s">
        <v>8129</v>
      </c>
    </row>
    <row r="2777" spans="1:4">
      <c r="A2777" s="314" t="s">
        <v>12161</v>
      </c>
      <c r="B2777" s="314">
        <v>531494</v>
      </c>
      <c r="C2777" s="314" t="s">
        <v>8081</v>
      </c>
      <c r="D2777" s="314" t="s">
        <v>8167</v>
      </c>
    </row>
    <row r="2778" spans="1:4">
      <c r="A2778" s="314" t="s">
        <v>12162</v>
      </c>
      <c r="B2778" s="314">
        <v>539332</v>
      </c>
      <c r="C2778" s="314" t="s">
        <v>12163</v>
      </c>
      <c r="D2778" s="314" t="s">
        <v>8203</v>
      </c>
    </row>
    <row r="2779" spans="1:4">
      <c r="A2779" s="314" t="s">
        <v>12164</v>
      </c>
      <c r="B2779" s="314">
        <v>539525</v>
      </c>
      <c r="C2779" s="314" t="s">
        <v>8081</v>
      </c>
      <c r="D2779" s="314" t="s">
        <v>8115</v>
      </c>
    </row>
    <row r="2780" spans="1:4">
      <c r="A2780" s="314" t="s">
        <v>12165</v>
      </c>
      <c r="B2780" s="314">
        <v>508989</v>
      </c>
      <c r="C2780" s="314" t="s">
        <v>12166</v>
      </c>
      <c r="D2780" s="314" t="s">
        <v>8604</v>
      </c>
    </row>
    <row r="2781" spans="1:4">
      <c r="A2781" s="314" t="s">
        <v>12167</v>
      </c>
      <c r="B2781" s="314">
        <v>538668</v>
      </c>
      <c r="C2781" s="314" t="s">
        <v>8081</v>
      </c>
      <c r="D2781" s="314" t="s">
        <v>8098</v>
      </c>
    </row>
    <row r="2782" spans="1:4">
      <c r="A2782" s="314" t="s">
        <v>12168</v>
      </c>
      <c r="B2782" s="314">
        <v>523242</v>
      </c>
      <c r="C2782" s="314" t="s">
        <v>8081</v>
      </c>
      <c r="D2782" s="314" t="s">
        <v>8506</v>
      </c>
    </row>
    <row r="2783" spans="1:4">
      <c r="A2783" s="314" t="s">
        <v>12169</v>
      </c>
      <c r="B2783" s="314">
        <v>534309</v>
      </c>
      <c r="C2783" s="314" t="s">
        <v>12170</v>
      </c>
      <c r="D2783" s="314" t="s">
        <v>8478</v>
      </c>
    </row>
    <row r="2784" spans="1:4">
      <c r="A2784" s="314" t="s">
        <v>12171</v>
      </c>
      <c r="B2784" s="314">
        <v>534309</v>
      </c>
      <c r="C2784" s="314" t="s">
        <v>12170</v>
      </c>
      <c r="D2784" s="314" t="s">
        <v>8478</v>
      </c>
    </row>
    <row r="2785" spans="1:4">
      <c r="A2785" s="314" t="s">
        <v>12172</v>
      </c>
      <c r="B2785" s="314">
        <v>519506</v>
      </c>
      <c r="C2785" s="314" t="s">
        <v>8081</v>
      </c>
      <c r="D2785" s="314" t="s">
        <v>8141</v>
      </c>
    </row>
    <row r="2786" spans="1:4">
      <c r="A2786" s="314" t="s">
        <v>12173</v>
      </c>
      <c r="B2786" s="314">
        <v>531452</v>
      </c>
      <c r="C2786" s="314" t="s">
        <v>8081</v>
      </c>
      <c r="D2786" s="314" t="s">
        <v>8098</v>
      </c>
    </row>
    <row r="2787" spans="1:4">
      <c r="A2787" s="314" t="s">
        <v>12174</v>
      </c>
      <c r="B2787" s="314">
        <v>500294</v>
      </c>
      <c r="C2787" s="314" t="s">
        <v>12175</v>
      </c>
      <c r="D2787" s="314" t="s">
        <v>8478</v>
      </c>
    </row>
    <row r="2788" spans="1:4">
      <c r="A2788" s="314" t="s">
        <v>12176</v>
      </c>
      <c r="B2788" s="314">
        <v>502168</v>
      </c>
      <c r="C2788" s="314" t="s">
        <v>12177</v>
      </c>
      <c r="D2788" s="314" t="s">
        <v>8094</v>
      </c>
    </row>
    <row r="2789" spans="1:4">
      <c r="A2789" s="314" t="s">
        <v>12178</v>
      </c>
      <c r="B2789" s="314">
        <v>530557</v>
      </c>
      <c r="C2789" s="314" t="s">
        <v>8081</v>
      </c>
      <c r="D2789" s="314" t="s">
        <v>8065</v>
      </c>
    </row>
    <row r="2790" spans="1:4">
      <c r="A2790" s="314" t="s">
        <v>12179</v>
      </c>
      <c r="B2790" s="314">
        <v>511535</v>
      </c>
      <c r="C2790" s="314" t="s">
        <v>8081</v>
      </c>
      <c r="D2790" s="314" t="s">
        <v>8065</v>
      </c>
    </row>
    <row r="2791" spans="1:4">
      <c r="A2791" s="314" t="s">
        <v>12180</v>
      </c>
      <c r="B2791" s="314">
        <v>532649</v>
      </c>
      <c r="C2791" s="314" t="s">
        <v>12181</v>
      </c>
      <c r="D2791" s="314" t="s">
        <v>8119</v>
      </c>
    </row>
    <row r="2792" spans="1:4">
      <c r="A2792" s="314" t="s">
        <v>12182</v>
      </c>
      <c r="B2792" s="314">
        <v>508670</v>
      </c>
      <c r="C2792" s="314" t="s">
        <v>8081</v>
      </c>
      <c r="D2792" s="314" t="s">
        <v>8487</v>
      </c>
    </row>
    <row r="2793" spans="1:4">
      <c r="A2793" s="314" t="s">
        <v>12183</v>
      </c>
      <c r="B2793" s="314">
        <v>531049</v>
      </c>
      <c r="C2793" s="314" t="s">
        <v>8081</v>
      </c>
      <c r="D2793" s="314" t="s">
        <v>8608</v>
      </c>
    </row>
    <row r="2794" spans="1:4">
      <c r="A2794" s="314" t="s">
        <v>12184</v>
      </c>
      <c r="B2794" s="314">
        <v>539409</v>
      </c>
      <c r="C2794" s="314" t="s">
        <v>8081</v>
      </c>
      <c r="D2794" s="314" t="s">
        <v>8103</v>
      </c>
    </row>
    <row r="2795" spans="1:4">
      <c r="A2795" s="314" t="s">
        <v>12185</v>
      </c>
      <c r="B2795" s="314">
        <v>537838</v>
      </c>
      <c r="C2795" s="314" t="s">
        <v>8081</v>
      </c>
      <c r="D2795" s="314" t="s">
        <v>8103</v>
      </c>
    </row>
    <row r="2796" spans="1:4">
      <c r="A2796" s="314" t="s">
        <v>12186</v>
      </c>
      <c r="B2796" s="314">
        <v>519560</v>
      </c>
      <c r="C2796" s="314" t="s">
        <v>8081</v>
      </c>
      <c r="D2796" s="314" t="s">
        <v>8278</v>
      </c>
    </row>
    <row r="2797" spans="1:4">
      <c r="A2797" s="314" t="s">
        <v>12187</v>
      </c>
      <c r="B2797" s="314">
        <v>539016</v>
      </c>
      <c r="C2797" s="314" t="s">
        <v>8081</v>
      </c>
      <c r="D2797" s="314" t="s">
        <v>8098</v>
      </c>
    </row>
    <row r="2798" spans="1:4">
      <c r="A2798" s="314" t="s">
        <v>12188</v>
      </c>
      <c r="B2798" s="314">
        <v>532864</v>
      </c>
      <c r="C2798" s="314" t="s">
        <v>12189</v>
      </c>
      <c r="D2798" s="314" t="s">
        <v>9000</v>
      </c>
    </row>
    <row r="2799" spans="1:4">
      <c r="A2799" s="314" t="s">
        <v>12190</v>
      </c>
      <c r="B2799" s="314">
        <v>504112</v>
      </c>
      <c r="C2799" s="314" t="s">
        <v>12191</v>
      </c>
      <c r="D2799" s="314" t="s">
        <v>9707</v>
      </c>
    </row>
    <row r="2800" spans="1:4">
      <c r="A2800" s="314" t="s">
        <v>12192</v>
      </c>
      <c r="B2800" s="314">
        <v>514332</v>
      </c>
      <c r="C2800" s="314" t="s">
        <v>8081</v>
      </c>
      <c r="D2800" s="314" t="s">
        <v>8167</v>
      </c>
    </row>
    <row r="2801" spans="1:4">
      <c r="A2801" s="314" t="s">
        <v>12193</v>
      </c>
      <c r="B2801" s="314">
        <v>526195</v>
      </c>
      <c r="C2801" s="314" t="s">
        <v>8081</v>
      </c>
      <c r="D2801" s="314" t="s">
        <v>8194</v>
      </c>
    </row>
    <row r="2802" spans="1:4">
      <c r="A2802" s="314" t="s">
        <v>12194</v>
      </c>
      <c r="B2802" s="314">
        <v>526195</v>
      </c>
      <c r="C2802" s="314" t="s">
        <v>8081</v>
      </c>
      <c r="D2802" s="314" t="s">
        <v>8194</v>
      </c>
    </row>
    <row r="2803" spans="1:4">
      <c r="A2803" s="314" t="s">
        <v>12195</v>
      </c>
      <c r="B2803" s="314">
        <v>542665</v>
      </c>
      <c r="C2803" s="314" t="s">
        <v>12196</v>
      </c>
      <c r="D2803" s="314" t="s">
        <v>8240</v>
      </c>
    </row>
    <row r="2804" spans="1:4">
      <c r="A2804" s="314" t="s">
        <v>12197</v>
      </c>
      <c r="B2804" s="314">
        <v>512522</v>
      </c>
      <c r="C2804" s="314" t="s">
        <v>8081</v>
      </c>
      <c r="D2804" s="314" t="s">
        <v>8103</v>
      </c>
    </row>
    <row r="2805" spans="1:4">
      <c r="A2805" s="314" t="s">
        <v>12198</v>
      </c>
      <c r="B2805" s="314">
        <v>505355</v>
      </c>
      <c r="C2805" s="314" t="s">
        <v>12199</v>
      </c>
      <c r="D2805" s="314" t="s">
        <v>8501</v>
      </c>
    </row>
    <row r="2806" spans="1:4">
      <c r="A2806" s="314" t="s">
        <v>12200</v>
      </c>
      <c r="B2806" s="314">
        <v>500790</v>
      </c>
      <c r="C2806" s="314" t="s">
        <v>12201</v>
      </c>
      <c r="D2806" s="314" t="s">
        <v>8141</v>
      </c>
    </row>
    <row r="2807" spans="1:4">
      <c r="A2807" s="314" t="s">
        <v>12202</v>
      </c>
      <c r="B2807" s="314">
        <v>500790</v>
      </c>
      <c r="C2807" s="314" t="s">
        <v>12201</v>
      </c>
      <c r="D2807" s="314" t="s">
        <v>8141</v>
      </c>
    </row>
    <row r="2808" spans="1:4">
      <c r="A2808" s="314" t="s">
        <v>12203</v>
      </c>
      <c r="B2808" s="314">
        <v>509040</v>
      </c>
      <c r="C2808" s="314" t="s">
        <v>8081</v>
      </c>
      <c r="D2808" s="314" t="s">
        <v>8174</v>
      </c>
    </row>
    <row r="2809" spans="1:4">
      <c r="A2809" s="314" t="s">
        <v>12204</v>
      </c>
      <c r="B2809" s="314">
        <v>509040</v>
      </c>
      <c r="C2809" s="314" t="s">
        <v>8081</v>
      </c>
      <c r="D2809" s="314" t="s">
        <v>8174</v>
      </c>
    </row>
    <row r="2810" spans="1:4">
      <c r="A2810" s="314" t="s">
        <v>12205</v>
      </c>
      <c r="B2810" s="314">
        <v>542117</v>
      </c>
      <c r="C2810" s="314" t="s">
        <v>8081</v>
      </c>
      <c r="D2810" s="314" t="s">
        <v>8172</v>
      </c>
    </row>
    <row r="2811" spans="1:4">
      <c r="A2811" s="314" t="s">
        <v>12206</v>
      </c>
      <c r="B2811" s="314">
        <v>511658</v>
      </c>
      <c r="C2811" s="314" t="s">
        <v>8081</v>
      </c>
      <c r="D2811" s="314" t="s">
        <v>8174</v>
      </c>
    </row>
    <row r="2812" spans="1:4">
      <c r="A2812" s="314" t="s">
        <v>12207</v>
      </c>
      <c r="B2812" s="314">
        <v>523558</v>
      </c>
      <c r="C2812" s="314" t="s">
        <v>8081</v>
      </c>
      <c r="D2812" s="314" t="s">
        <v>8622</v>
      </c>
    </row>
    <row r="2813" spans="1:4">
      <c r="A2813" s="314" t="s">
        <v>12208</v>
      </c>
      <c r="B2813" s="314">
        <v>532798</v>
      </c>
      <c r="C2813" s="314" t="s">
        <v>12209</v>
      </c>
      <c r="D2813" s="314" t="s">
        <v>8246</v>
      </c>
    </row>
    <row r="2814" spans="1:4">
      <c r="A2814" s="314" t="s">
        <v>12210</v>
      </c>
      <c r="B2814" s="314">
        <v>532887</v>
      </c>
      <c r="C2814" s="314" t="s">
        <v>12211</v>
      </c>
      <c r="D2814" s="314" t="s">
        <v>8124</v>
      </c>
    </row>
    <row r="2815" spans="1:4">
      <c r="A2815" s="314" t="s">
        <v>12212</v>
      </c>
      <c r="B2815" s="314">
        <v>524558</v>
      </c>
      <c r="C2815" s="314" t="s">
        <v>12213</v>
      </c>
      <c r="D2815" s="314" t="s">
        <v>8119</v>
      </c>
    </row>
    <row r="2816" spans="1:4">
      <c r="A2816" s="314" t="s">
        <v>12214</v>
      </c>
      <c r="B2816" s="314">
        <v>532529</v>
      </c>
      <c r="C2816" s="314" t="s">
        <v>12215</v>
      </c>
      <c r="D2816" s="314" t="s">
        <v>8819</v>
      </c>
    </row>
    <row r="2817" spans="1:4">
      <c r="A2817" s="314" t="s">
        <v>12216</v>
      </c>
      <c r="B2817" s="314">
        <v>540243</v>
      </c>
      <c r="C2817" s="314" t="s">
        <v>8081</v>
      </c>
      <c r="D2817" s="314" t="s">
        <v>8103</v>
      </c>
    </row>
    <row r="2818" spans="1:4">
      <c r="A2818" s="314" t="s">
        <v>12217</v>
      </c>
      <c r="B2818" s="314">
        <v>508867</v>
      </c>
      <c r="C2818" s="314" t="s">
        <v>8081</v>
      </c>
      <c r="D2818" s="314" t="s">
        <v>8174</v>
      </c>
    </row>
    <row r="2819" spans="1:4">
      <c r="A2819" s="314" t="s">
        <v>12218</v>
      </c>
      <c r="B2819" s="314">
        <v>501479</v>
      </c>
      <c r="C2819" s="314" t="s">
        <v>8081</v>
      </c>
      <c r="D2819" s="314" t="s">
        <v>8103</v>
      </c>
    </row>
    <row r="2820" spans="1:4">
      <c r="A2820" s="314" t="s">
        <v>12219</v>
      </c>
      <c r="B2820" s="314">
        <v>536644</v>
      </c>
      <c r="C2820" s="314" t="s">
        <v>8081</v>
      </c>
      <c r="D2820" s="314" t="s">
        <v>8103</v>
      </c>
    </row>
    <row r="2821" spans="1:4">
      <c r="A2821" s="314" t="s">
        <v>12220</v>
      </c>
      <c r="B2821" s="314">
        <v>540900</v>
      </c>
      <c r="C2821" s="314" t="s">
        <v>12221</v>
      </c>
      <c r="D2821" s="314" t="s">
        <v>8068</v>
      </c>
    </row>
    <row r="2822" spans="1:4">
      <c r="A2822" s="314" t="s">
        <v>12222</v>
      </c>
      <c r="B2822" s="314">
        <v>532416</v>
      </c>
      <c r="C2822" s="314" t="s">
        <v>12223</v>
      </c>
      <c r="D2822" s="314" t="s">
        <v>8604</v>
      </c>
    </row>
    <row r="2823" spans="1:4">
      <c r="A2823" s="314" t="s">
        <v>12224</v>
      </c>
      <c r="B2823" s="314">
        <v>538874</v>
      </c>
      <c r="C2823" s="314" t="s">
        <v>8081</v>
      </c>
      <c r="D2823" s="314" t="s">
        <v>8065</v>
      </c>
    </row>
    <row r="2824" spans="1:4">
      <c r="A2824" s="314" t="s">
        <v>12225</v>
      </c>
      <c r="B2824" s="314">
        <v>524774</v>
      </c>
      <c r="C2824" s="314" t="s">
        <v>8081</v>
      </c>
      <c r="D2824" s="314" t="s">
        <v>8119</v>
      </c>
    </row>
    <row r="2825" spans="1:4">
      <c r="A2825" s="314" t="s">
        <v>12226</v>
      </c>
      <c r="B2825" s="314">
        <v>517554</v>
      </c>
      <c r="C2825" s="314" t="s">
        <v>8081</v>
      </c>
      <c r="D2825" s="314" t="s">
        <v>8161</v>
      </c>
    </row>
    <row r="2826" spans="1:4">
      <c r="A2826" s="314" t="s">
        <v>12227</v>
      </c>
      <c r="B2826" s="314">
        <v>533098</v>
      </c>
      <c r="C2826" s="314" t="s">
        <v>12228</v>
      </c>
      <c r="D2826" s="314" t="s">
        <v>8219</v>
      </c>
    </row>
    <row r="2827" spans="1:4">
      <c r="A2827" s="314" t="s">
        <v>12229</v>
      </c>
      <c r="B2827" s="314">
        <v>526721</v>
      </c>
      <c r="C2827" s="314" t="s">
        <v>8081</v>
      </c>
      <c r="D2827" s="314" t="s">
        <v>8258</v>
      </c>
    </row>
    <row r="2828" spans="1:4">
      <c r="A2828" s="314" t="s">
        <v>12230</v>
      </c>
      <c r="B2828" s="314">
        <v>523209</v>
      </c>
      <c r="C2828" s="314" t="s">
        <v>8081</v>
      </c>
      <c r="D2828" s="314" t="s">
        <v>8098</v>
      </c>
    </row>
    <row r="2829" spans="1:4">
      <c r="A2829" s="314" t="s">
        <v>12231</v>
      </c>
      <c r="B2829" s="314">
        <v>512103</v>
      </c>
      <c r="C2829" s="314" t="s">
        <v>8081</v>
      </c>
      <c r="D2829" s="314" t="s">
        <v>8608</v>
      </c>
    </row>
    <row r="2830" spans="1:4">
      <c r="A2830" s="314" t="s">
        <v>12232</v>
      </c>
      <c r="B2830" s="314">
        <v>531083</v>
      </c>
      <c r="C2830" s="314" t="s">
        <v>8081</v>
      </c>
      <c r="D2830" s="314" t="s">
        <v>8174</v>
      </c>
    </row>
    <row r="2831" spans="1:4">
      <c r="A2831" s="314" t="s">
        <v>12233</v>
      </c>
      <c r="B2831" s="314">
        <v>500304</v>
      </c>
      <c r="C2831" s="314" t="s">
        <v>12234</v>
      </c>
      <c r="D2831" s="314" t="s">
        <v>8565</v>
      </c>
    </row>
    <row r="2832" spans="1:4">
      <c r="A2832" s="314" t="s">
        <v>12235</v>
      </c>
      <c r="B2832" s="314">
        <v>532541</v>
      </c>
      <c r="C2832" s="314" t="s">
        <v>12236</v>
      </c>
      <c r="D2832" s="314" t="s">
        <v>8068</v>
      </c>
    </row>
    <row r="2833" spans="1:4">
      <c r="A2833" s="314" t="s">
        <v>12237</v>
      </c>
      <c r="B2833" s="314">
        <v>526159</v>
      </c>
      <c r="C2833" s="314" t="s">
        <v>8081</v>
      </c>
      <c r="D2833" s="314" t="s">
        <v>8103</v>
      </c>
    </row>
    <row r="2834" spans="1:4">
      <c r="A2834" s="314" t="s">
        <v>12238</v>
      </c>
      <c r="B2834" s="314">
        <v>531272</v>
      </c>
      <c r="C2834" s="314" t="s">
        <v>8081</v>
      </c>
      <c r="D2834" s="314" t="s">
        <v>8098</v>
      </c>
    </row>
    <row r="2835" spans="1:4">
      <c r="A2835" s="314" t="s">
        <v>12239</v>
      </c>
      <c r="B2835" s="314">
        <v>530377</v>
      </c>
      <c r="C2835" s="314" t="s">
        <v>12240</v>
      </c>
      <c r="D2835" s="314" t="s">
        <v>8167</v>
      </c>
    </row>
    <row r="2836" spans="1:4">
      <c r="A2836" s="314" t="s">
        <v>12241</v>
      </c>
      <c r="B2836" s="314">
        <v>542231</v>
      </c>
      <c r="C2836" s="314" t="s">
        <v>12242</v>
      </c>
      <c r="D2836" s="314" t="s">
        <v>8167</v>
      </c>
    </row>
    <row r="2837" spans="1:4">
      <c r="A2837" s="314" t="s">
        <v>12243</v>
      </c>
      <c r="B2837" s="314">
        <v>502294</v>
      </c>
      <c r="C2837" s="314" t="s">
        <v>8081</v>
      </c>
      <c r="D2837" s="314" t="s">
        <v>8608</v>
      </c>
    </row>
    <row r="2838" spans="1:4">
      <c r="A2838" s="314" t="s">
        <v>12244</v>
      </c>
      <c r="B2838" s="314">
        <v>530129</v>
      </c>
      <c r="C2838" s="314" t="s">
        <v>8081</v>
      </c>
      <c r="D2838" s="314" t="s">
        <v>8403</v>
      </c>
    </row>
    <row r="2839" spans="1:4">
      <c r="A2839" s="314" t="s">
        <v>12245</v>
      </c>
      <c r="B2839" s="314">
        <v>523385</v>
      </c>
      <c r="C2839" s="314" t="s">
        <v>12246</v>
      </c>
      <c r="D2839" s="314" t="s">
        <v>8200</v>
      </c>
    </row>
    <row r="2840" spans="1:4">
      <c r="A2840" s="314" t="s">
        <v>12247</v>
      </c>
      <c r="B2840" s="314">
        <v>512004</v>
      </c>
      <c r="C2840" s="314" t="s">
        <v>8081</v>
      </c>
      <c r="D2840" s="314" t="s">
        <v>8501</v>
      </c>
    </row>
    <row r="2841" spans="1:4">
      <c r="A2841" s="314" t="s">
        <v>12248</v>
      </c>
      <c r="B2841" s="314">
        <v>531598</v>
      </c>
      <c r="C2841" s="314" t="s">
        <v>8081</v>
      </c>
      <c r="D2841" s="314" t="s">
        <v>8141</v>
      </c>
    </row>
    <row r="2842" spans="1:4">
      <c r="A2842" s="314" t="s">
        <v>12249</v>
      </c>
      <c r="B2842" s="314">
        <v>530971</v>
      </c>
      <c r="C2842" s="314" t="s">
        <v>8081</v>
      </c>
      <c r="D2842" s="314" t="s">
        <v>8103</v>
      </c>
    </row>
    <row r="2843" spans="1:4">
      <c r="A2843" s="314" t="s">
        <v>12250</v>
      </c>
      <c r="B2843" s="314">
        <v>511714</v>
      </c>
      <c r="C2843" s="314" t="s">
        <v>8081</v>
      </c>
      <c r="D2843" s="314" t="s">
        <v>8167</v>
      </c>
    </row>
    <row r="2844" spans="1:4">
      <c r="A2844" s="314" t="s">
        <v>12251</v>
      </c>
      <c r="B2844" s="314">
        <v>539843</v>
      </c>
      <c r="C2844" s="314" t="s">
        <v>8081</v>
      </c>
      <c r="D2844" s="314" t="s">
        <v>8068</v>
      </c>
    </row>
    <row r="2845" spans="1:4">
      <c r="A2845" s="314" t="s">
        <v>12252</v>
      </c>
      <c r="B2845" s="314">
        <v>532986</v>
      </c>
      <c r="C2845" s="314" t="s">
        <v>8081</v>
      </c>
      <c r="D2845" s="314" t="s">
        <v>8478</v>
      </c>
    </row>
    <row r="2846" spans="1:4">
      <c r="A2846" s="314" t="s">
        <v>12253</v>
      </c>
      <c r="B2846" s="314" t="s">
        <v>8081</v>
      </c>
      <c r="C2846" s="314" t="s">
        <v>12254</v>
      </c>
      <c r="D2846" s="314" t="s">
        <v>8172</v>
      </c>
    </row>
    <row r="2847" spans="1:4">
      <c r="A2847" s="314" t="s">
        <v>12255</v>
      </c>
      <c r="B2847" s="314">
        <v>512425</v>
      </c>
      <c r="C2847" s="314" t="s">
        <v>8081</v>
      </c>
      <c r="D2847" s="314" t="s">
        <v>8103</v>
      </c>
    </row>
    <row r="2848" spans="1:4">
      <c r="A2848" s="314" t="s">
        <v>12256</v>
      </c>
      <c r="B2848" s="314">
        <v>500307</v>
      </c>
      <c r="C2848" s="314" t="s">
        <v>8081</v>
      </c>
      <c r="D2848" s="314" t="s">
        <v>8501</v>
      </c>
    </row>
    <row r="2849" spans="1:4">
      <c r="A2849" s="314" t="s">
        <v>12257</v>
      </c>
      <c r="B2849" s="314">
        <v>539311</v>
      </c>
      <c r="C2849" s="314" t="s">
        <v>8081</v>
      </c>
      <c r="D2849" s="314" t="s">
        <v>8065</v>
      </c>
    </row>
    <row r="2850" spans="1:4">
      <c r="A2850" s="314" t="s">
        <v>12258</v>
      </c>
      <c r="B2850" s="314">
        <v>539311</v>
      </c>
      <c r="C2850" s="314" t="s">
        <v>8081</v>
      </c>
      <c r="D2850" s="314" t="s">
        <v>8065</v>
      </c>
    </row>
    <row r="2851" spans="1:4">
      <c r="A2851" s="314" t="s">
        <v>12259</v>
      </c>
      <c r="B2851" s="314">
        <v>532722</v>
      </c>
      <c r="C2851" s="314" t="s">
        <v>12260</v>
      </c>
      <c r="D2851" s="314" t="s">
        <v>8357</v>
      </c>
    </row>
    <row r="2852" spans="1:4">
      <c r="A2852" s="314" t="s">
        <v>12261</v>
      </c>
      <c r="B2852" s="314">
        <v>533202</v>
      </c>
      <c r="C2852" s="314" t="s">
        <v>12262</v>
      </c>
      <c r="D2852" s="314" t="s">
        <v>8167</v>
      </c>
    </row>
    <row r="2853" spans="1:4">
      <c r="A2853" s="314" t="s">
        <v>12263</v>
      </c>
      <c r="B2853" s="314">
        <v>508875</v>
      </c>
      <c r="C2853" s="314" t="s">
        <v>8081</v>
      </c>
      <c r="D2853" s="314" t="s">
        <v>8501</v>
      </c>
    </row>
    <row r="2854" spans="1:4">
      <c r="A2854" s="314" t="s">
        <v>12264</v>
      </c>
      <c r="B2854" s="314">
        <v>532854</v>
      </c>
      <c r="C2854" s="314" t="s">
        <v>12265</v>
      </c>
      <c r="D2854" s="314" t="s">
        <v>8089</v>
      </c>
    </row>
    <row r="2855" spans="1:4">
      <c r="A2855" s="314" t="s">
        <v>12266</v>
      </c>
      <c r="B2855" s="314">
        <v>532698</v>
      </c>
      <c r="C2855" s="314" t="s">
        <v>12267</v>
      </c>
      <c r="D2855" s="314" t="s">
        <v>8096</v>
      </c>
    </row>
    <row r="2856" spans="1:4">
      <c r="A2856" s="314" t="s">
        <v>12268</v>
      </c>
      <c r="B2856" s="314" t="s">
        <v>8081</v>
      </c>
      <c r="C2856" s="314" t="s">
        <v>12269</v>
      </c>
      <c r="D2856" s="314" t="s">
        <v>8092</v>
      </c>
    </row>
    <row r="2857" spans="1:4">
      <c r="A2857" s="314" t="s">
        <v>12270</v>
      </c>
      <c r="B2857" s="314">
        <v>506532</v>
      </c>
      <c r="C2857" s="314" t="s">
        <v>8081</v>
      </c>
      <c r="D2857" s="314" t="s">
        <v>8240</v>
      </c>
    </row>
    <row r="2858" spans="1:4">
      <c r="A2858" s="314" t="s">
        <v>12271</v>
      </c>
      <c r="B2858" s="314">
        <v>506532</v>
      </c>
      <c r="C2858" s="314" t="s">
        <v>8081</v>
      </c>
      <c r="D2858" s="314" t="s">
        <v>8240</v>
      </c>
    </row>
    <row r="2859" spans="1:4">
      <c r="A2859" s="314" t="s">
        <v>12272</v>
      </c>
      <c r="B2859" s="314">
        <v>512381</v>
      </c>
      <c r="C2859" s="314" t="s">
        <v>8081</v>
      </c>
      <c r="D2859" s="314" t="s">
        <v>8103</v>
      </c>
    </row>
    <row r="2860" spans="1:4">
      <c r="A2860" s="314" t="s">
        <v>12273</v>
      </c>
      <c r="B2860" s="314">
        <v>512245</v>
      </c>
      <c r="C2860" s="314" t="s">
        <v>8081</v>
      </c>
      <c r="D2860" s="314" t="s">
        <v>8501</v>
      </c>
    </row>
    <row r="2861" spans="1:4">
      <c r="A2861" s="314" t="s">
        <v>12274</v>
      </c>
      <c r="B2861" s="314">
        <v>538772</v>
      </c>
      <c r="C2861" s="314" t="s">
        <v>8081</v>
      </c>
      <c r="D2861" s="314" t="s">
        <v>8098</v>
      </c>
    </row>
    <row r="2862" spans="1:4">
      <c r="A2862" s="314" t="s">
        <v>12275</v>
      </c>
      <c r="B2862" s="314">
        <v>519494</v>
      </c>
      <c r="C2862" s="314" t="s">
        <v>12276</v>
      </c>
      <c r="D2862" s="314" t="s">
        <v>8329</v>
      </c>
    </row>
    <row r="2863" spans="1:4">
      <c r="A2863" s="314" t="s">
        <v>12277</v>
      </c>
      <c r="B2863" s="314">
        <v>513683</v>
      </c>
      <c r="C2863" s="314" t="s">
        <v>12278</v>
      </c>
      <c r="D2863" s="314" t="s">
        <v>8219</v>
      </c>
    </row>
    <row r="2864" spans="1:4">
      <c r="A2864" s="314" t="s">
        <v>12279</v>
      </c>
      <c r="B2864" s="314">
        <v>513683</v>
      </c>
      <c r="C2864" s="314" t="s">
        <v>12280</v>
      </c>
      <c r="D2864" s="314" t="s">
        <v>8219</v>
      </c>
    </row>
    <row r="2865" spans="1:4">
      <c r="A2865" s="314" t="s">
        <v>12281</v>
      </c>
      <c r="B2865" s="314">
        <v>526371</v>
      </c>
      <c r="C2865" s="314" t="s">
        <v>12282</v>
      </c>
      <c r="D2865" s="314" t="s">
        <v>8062</v>
      </c>
    </row>
    <row r="2866" spans="1:4">
      <c r="A2866" s="314" t="s">
        <v>12283</v>
      </c>
      <c r="B2866" s="314">
        <v>500730</v>
      </c>
      <c r="C2866" s="314" t="s">
        <v>12284</v>
      </c>
      <c r="D2866" s="314" t="s">
        <v>8240</v>
      </c>
    </row>
    <row r="2867" spans="1:4">
      <c r="A2867" s="314" t="s">
        <v>12285</v>
      </c>
      <c r="B2867" s="314">
        <v>532481</v>
      </c>
      <c r="C2867" s="314" t="s">
        <v>12286</v>
      </c>
      <c r="D2867" s="314" t="s">
        <v>8675</v>
      </c>
    </row>
    <row r="2868" spans="1:4">
      <c r="A2868" s="314" t="s">
        <v>12287</v>
      </c>
      <c r="B2868" s="314" t="s">
        <v>8081</v>
      </c>
      <c r="C2868" s="314" t="s">
        <v>12288</v>
      </c>
      <c r="D2868" s="314" t="s">
        <v>8172</v>
      </c>
    </row>
    <row r="2869" spans="1:4">
      <c r="A2869" s="314" t="s">
        <v>12289</v>
      </c>
      <c r="B2869" s="314">
        <v>524414</v>
      </c>
      <c r="C2869" s="314" t="s">
        <v>8081</v>
      </c>
      <c r="D2869" s="314" t="s">
        <v>8103</v>
      </c>
    </row>
    <row r="2870" spans="1:4">
      <c r="A2870" s="314" t="s">
        <v>12290</v>
      </c>
      <c r="B2870" s="314">
        <v>534615</v>
      </c>
      <c r="C2870" s="314" t="s">
        <v>12291</v>
      </c>
      <c r="D2870" s="314" t="s">
        <v>8401</v>
      </c>
    </row>
    <row r="2871" spans="1:4">
      <c r="A2871" s="314" t="s">
        <v>12292</v>
      </c>
      <c r="B2871" s="314">
        <v>542628</v>
      </c>
      <c r="C2871" s="314" t="s">
        <v>12293</v>
      </c>
      <c r="D2871" s="314" t="s">
        <v>8446</v>
      </c>
    </row>
    <row r="2872" spans="1:4">
      <c r="A2872" s="314" t="s">
        <v>12294</v>
      </c>
      <c r="B2872" s="314">
        <v>539110</v>
      </c>
      <c r="C2872" s="314" t="s">
        <v>8081</v>
      </c>
      <c r="D2872" s="314" t="s">
        <v>8098</v>
      </c>
    </row>
    <row r="2873" spans="1:4">
      <c r="A2873" s="314" t="s">
        <v>12295</v>
      </c>
      <c r="B2873" s="314">
        <v>540698</v>
      </c>
      <c r="C2873" s="314" t="s">
        <v>8081</v>
      </c>
      <c r="D2873" s="314" t="s">
        <v>8103</v>
      </c>
    </row>
    <row r="2874" spans="1:4">
      <c r="A2874" s="314" t="s">
        <v>12296</v>
      </c>
      <c r="B2874" s="314">
        <v>531465</v>
      </c>
      <c r="C2874" s="314" t="s">
        <v>8081</v>
      </c>
      <c r="D2874" s="314" t="s">
        <v>8103</v>
      </c>
    </row>
    <row r="2875" spans="1:4">
      <c r="A2875" s="314" t="s">
        <v>12297</v>
      </c>
      <c r="B2875" s="314">
        <v>513566</v>
      </c>
      <c r="C2875" s="314" t="s">
        <v>8081</v>
      </c>
      <c r="D2875" s="314" t="s">
        <v>8113</v>
      </c>
    </row>
    <row r="2876" spans="1:4">
      <c r="A2876" s="314" t="s">
        <v>12298</v>
      </c>
      <c r="B2876" s="314">
        <v>530733</v>
      </c>
      <c r="C2876" s="314" t="s">
        <v>8081</v>
      </c>
      <c r="D2876" s="314" t="s">
        <v>8604</v>
      </c>
    </row>
    <row r="2877" spans="1:4">
      <c r="A2877" s="314" t="s">
        <v>12299</v>
      </c>
      <c r="B2877" s="314">
        <v>530733</v>
      </c>
      <c r="C2877" s="314" t="s">
        <v>8081</v>
      </c>
      <c r="D2877" s="314" t="s">
        <v>8604</v>
      </c>
    </row>
    <row r="2878" spans="1:4">
      <c r="A2878" s="314" t="s">
        <v>12300</v>
      </c>
      <c r="B2878" s="314">
        <v>500672</v>
      </c>
      <c r="C2878" s="314" t="s">
        <v>8081</v>
      </c>
      <c r="D2878" s="314" t="s">
        <v>8119</v>
      </c>
    </row>
    <row r="2879" spans="1:4">
      <c r="A2879" s="314" t="s">
        <v>12301</v>
      </c>
      <c r="B2879" s="314">
        <v>500672</v>
      </c>
      <c r="C2879" s="314" t="s">
        <v>8081</v>
      </c>
      <c r="D2879" s="314" t="s">
        <v>8119</v>
      </c>
    </row>
    <row r="2880" spans="1:4">
      <c r="A2880" s="314" t="s">
        <v>12302</v>
      </c>
      <c r="B2880" s="314">
        <v>530127</v>
      </c>
      <c r="C2880" s="314" t="s">
        <v>8081</v>
      </c>
      <c r="D2880" s="314" t="s">
        <v>8065</v>
      </c>
    </row>
    <row r="2881" spans="1:4">
      <c r="A2881" s="314" t="s">
        <v>12303</v>
      </c>
      <c r="B2881" s="314">
        <v>530367</v>
      </c>
      <c r="C2881" s="314" t="s">
        <v>12304</v>
      </c>
      <c r="D2881" s="314" t="s">
        <v>8089</v>
      </c>
    </row>
    <row r="2882" spans="1:4">
      <c r="A2882" s="314" t="s">
        <v>12305</v>
      </c>
      <c r="B2882" s="314">
        <v>535458</v>
      </c>
      <c r="C2882" s="314" t="s">
        <v>12306</v>
      </c>
      <c r="D2882" s="314" t="s">
        <v>8265</v>
      </c>
    </row>
    <row r="2883" spans="1:4">
      <c r="A2883" s="314" t="s">
        <v>12307</v>
      </c>
      <c r="B2883" s="314">
        <v>526723</v>
      </c>
      <c r="C2883" s="314" t="s">
        <v>8081</v>
      </c>
      <c r="D2883" s="314" t="s">
        <v>10250</v>
      </c>
    </row>
    <row r="2884" spans="1:4">
      <c r="A2884" s="314" t="s">
        <v>54</v>
      </c>
      <c r="B2884" s="314">
        <v>532555</v>
      </c>
      <c r="C2884" s="314" t="s">
        <v>12308</v>
      </c>
      <c r="D2884" s="314" t="s">
        <v>8219</v>
      </c>
    </row>
    <row r="2885" spans="1:4">
      <c r="A2885" s="314" t="s">
        <v>12309</v>
      </c>
      <c r="B2885" s="314">
        <v>533015</v>
      </c>
      <c r="C2885" s="314" t="s">
        <v>12310</v>
      </c>
      <c r="D2885" s="314" t="s">
        <v>9027</v>
      </c>
    </row>
    <row r="2886" spans="1:4">
      <c r="A2886" s="314" t="s">
        <v>12311</v>
      </c>
      <c r="B2886" s="314">
        <v>533015</v>
      </c>
      <c r="C2886" s="314" t="s">
        <v>12310</v>
      </c>
      <c r="D2886" s="314" t="s">
        <v>9027</v>
      </c>
    </row>
    <row r="2887" spans="1:4">
      <c r="A2887" s="314" t="s">
        <v>12312</v>
      </c>
      <c r="B2887" s="314">
        <v>531209</v>
      </c>
      <c r="C2887" s="314" t="s">
        <v>12313</v>
      </c>
      <c r="D2887" s="314" t="s">
        <v>8174</v>
      </c>
    </row>
    <row r="2888" spans="1:4">
      <c r="A2888" s="314" t="s">
        <v>12314</v>
      </c>
      <c r="B2888" s="314">
        <v>531304</v>
      </c>
      <c r="C2888" s="314" t="s">
        <v>8081</v>
      </c>
      <c r="D2888" s="314" t="s">
        <v>8096</v>
      </c>
    </row>
    <row r="2889" spans="1:4">
      <c r="A2889" s="314" t="s">
        <v>12315</v>
      </c>
      <c r="B2889" s="314">
        <v>524764</v>
      </c>
      <c r="C2889" s="314" t="s">
        <v>8081</v>
      </c>
      <c r="D2889" s="314" t="s">
        <v>8129</v>
      </c>
    </row>
    <row r="2890" spans="1:4">
      <c r="A2890" s="314" t="s">
        <v>12316</v>
      </c>
      <c r="B2890" s="314">
        <v>524764</v>
      </c>
      <c r="C2890" s="314" t="s">
        <v>8081</v>
      </c>
      <c r="D2890" s="314" t="s">
        <v>8129</v>
      </c>
    </row>
    <row r="2891" spans="1:4">
      <c r="A2891" s="314" t="s">
        <v>12317</v>
      </c>
      <c r="B2891" s="314">
        <v>530219</v>
      </c>
      <c r="C2891" s="314" t="s">
        <v>8081</v>
      </c>
      <c r="D2891" s="314" t="s">
        <v>8194</v>
      </c>
    </row>
    <row r="2892" spans="1:4">
      <c r="A2892" s="314" t="s">
        <v>12318</v>
      </c>
      <c r="B2892" s="314">
        <v>531819</v>
      </c>
      <c r="C2892" s="314" t="s">
        <v>8081</v>
      </c>
      <c r="D2892" s="314" t="s">
        <v>8103</v>
      </c>
    </row>
    <row r="2893" spans="1:4">
      <c r="A2893" s="314" t="s">
        <v>12319</v>
      </c>
      <c r="B2893" s="314">
        <v>531819</v>
      </c>
      <c r="C2893" s="314" t="s">
        <v>8081</v>
      </c>
      <c r="D2893" s="314" t="s">
        <v>8103</v>
      </c>
    </row>
    <row r="2894" spans="1:4">
      <c r="A2894" s="314" t="s">
        <v>12320</v>
      </c>
      <c r="B2894" s="314">
        <v>504378</v>
      </c>
      <c r="C2894" s="314" t="s">
        <v>8081</v>
      </c>
      <c r="D2894" s="314" t="s">
        <v>8103</v>
      </c>
    </row>
    <row r="2895" spans="1:4">
      <c r="A2895" s="314" t="s">
        <v>12321</v>
      </c>
      <c r="B2895" s="314">
        <v>539116</v>
      </c>
      <c r="C2895" s="314" t="s">
        <v>8081</v>
      </c>
      <c r="D2895" s="314" t="s">
        <v>8103</v>
      </c>
    </row>
    <row r="2896" spans="1:4">
      <c r="A2896" s="314" t="s">
        <v>12322</v>
      </c>
      <c r="B2896" s="314">
        <v>512489</v>
      </c>
      <c r="C2896" s="314" t="s">
        <v>8081</v>
      </c>
      <c r="D2896" s="314" t="s">
        <v>8098</v>
      </c>
    </row>
    <row r="2897" spans="1:4">
      <c r="A2897" s="314" t="s">
        <v>12323</v>
      </c>
      <c r="B2897" s="314">
        <v>538547</v>
      </c>
      <c r="C2897" s="314" t="s">
        <v>8081</v>
      </c>
      <c r="D2897" s="314" t="s">
        <v>8329</v>
      </c>
    </row>
    <row r="2898" spans="1:4">
      <c r="A2898" s="314" t="s">
        <v>12324</v>
      </c>
      <c r="B2898" s="314">
        <v>533273</v>
      </c>
      <c r="C2898" s="314" t="s">
        <v>12325</v>
      </c>
      <c r="D2898" s="314" t="s">
        <v>8167</v>
      </c>
    </row>
    <row r="2899" spans="1:4">
      <c r="A2899" s="314" t="s">
        <v>12326</v>
      </c>
      <c r="B2899" s="314">
        <v>535657</v>
      </c>
      <c r="C2899" s="314" t="s">
        <v>8081</v>
      </c>
      <c r="D2899" s="314" t="s">
        <v>8068</v>
      </c>
    </row>
    <row r="2900" spans="1:4">
      <c r="A2900" s="314" t="s">
        <v>12327</v>
      </c>
      <c r="B2900" s="314">
        <v>519491</v>
      </c>
      <c r="C2900" s="314" t="s">
        <v>8081</v>
      </c>
      <c r="D2900" s="314" t="s">
        <v>8275</v>
      </c>
    </row>
    <row r="2901" spans="1:4">
      <c r="A2901" s="314" t="s">
        <v>12328</v>
      </c>
      <c r="B2901" s="314">
        <v>519491</v>
      </c>
      <c r="C2901" s="314" t="s">
        <v>8081</v>
      </c>
      <c r="D2901" s="314" t="s">
        <v>8275</v>
      </c>
    </row>
    <row r="2902" spans="1:4">
      <c r="A2902" s="314" t="s">
        <v>12329</v>
      </c>
      <c r="B2902" s="314">
        <v>538019</v>
      </c>
      <c r="C2902" s="314" t="s">
        <v>8081</v>
      </c>
      <c r="D2902" s="314" t="s">
        <v>8161</v>
      </c>
    </row>
    <row r="2903" spans="1:4">
      <c r="A2903" s="314" t="s">
        <v>12330</v>
      </c>
      <c r="B2903" s="314">
        <v>540405</v>
      </c>
      <c r="C2903" s="314" t="s">
        <v>8081</v>
      </c>
      <c r="D2903" s="314" t="s">
        <v>8161</v>
      </c>
    </row>
    <row r="2904" spans="1:4">
      <c r="A2904" s="314" t="s">
        <v>12331</v>
      </c>
      <c r="B2904" s="314">
        <v>533008</v>
      </c>
      <c r="C2904" s="314" t="s">
        <v>12332</v>
      </c>
      <c r="D2904" s="314" t="s">
        <v>8113</v>
      </c>
    </row>
    <row r="2905" spans="1:4">
      <c r="A2905" s="314" t="s">
        <v>12333</v>
      </c>
      <c r="B2905" s="314">
        <v>538894</v>
      </c>
      <c r="C2905" s="314" t="s">
        <v>8081</v>
      </c>
      <c r="D2905" s="314" t="s">
        <v>8065</v>
      </c>
    </row>
    <row r="2906" spans="1:4">
      <c r="A2906" s="314" t="s">
        <v>12334</v>
      </c>
      <c r="B2906" s="314">
        <v>540416</v>
      </c>
      <c r="C2906" s="314" t="s">
        <v>8081</v>
      </c>
      <c r="D2906" s="314" t="s">
        <v>8087</v>
      </c>
    </row>
    <row r="2907" spans="1:4">
      <c r="A2907" s="314" t="s">
        <v>12335</v>
      </c>
      <c r="B2907" s="314">
        <v>531996</v>
      </c>
      <c r="C2907" s="314" t="s">
        <v>8081</v>
      </c>
      <c r="D2907" s="314" t="s">
        <v>8098</v>
      </c>
    </row>
    <row r="2908" spans="1:4">
      <c r="A2908" s="314" t="s">
        <v>12336</v>
      </c>
      <c r="B2908" s="314">
        <v>530175</v>
      </c>
      <c r="C2908" s="314" t="s">
        <v>8081</v>
      </c>
      <c r="D2908" s="314" t="s">
        <v>8174</v>
      </c>
    </row>
    <row r="2909" spans="1:4">
      <c r="A2909" s="314" t="s">
        <v>12337</v>
      </c>
      <c r="B2909" s="314">
        <v>539570</v>
      </c>
      <c r="C2909" s="314" t="s">
        <v>8081</v>
      </c>
      <c r="D2909" s="314" t="s">
        <v>8068</v>
      </c>
    </row>
    <row r="2910" spans="1:4">
      <c r="A2910" s="314" t="s">
        <v>12338</v>
      </c>
      <c r="B2910" s="314">
        <v>500312</v>
      </c>
      <c r="C2910" s="314" t="s">
        <v>12339</v>
      </c>
      <c r="D2910" s="314" t="s">
        <v>8144</v>
      </c>
    </row>
    <row r="2911" spans="1:4">
      <c r="A2911" s="314" t="s">
        <v>12340</v>
      </c>
      <c r="B2911" s="314">
        <v>533106</v>
      </c>
      <c r="C2911" s="314" t="s">
        <v>12341</v>
      </c>
      <c r="D2911" s="314" t="s">
        <v>8144</v>
      </c>
    </row>
    <row r="2912" spans="1:4">
      <c r="A2912" s="314" t="s">
        <v>12342</v>
      </c>
      <c r="B2912" s="314">
        <v>500313</v>
      </c>
      <c r="C2912" s="314" t="s">
        <v>12343</v>
      </c>
      <c r="D2912" s="314" t="s">
        <v>8421</v>
      </c>
    </row>
    <row r="2913" spans="1:4">
      <c r="A2913" s="314" t="s">
        <v>12344</v>
      </c>
      <c r="B2913" s="314">
        <v>533106</v>
      </c>
      <c r="C2913" s="314" t="s">
        <v>12341</v>
      </c>
      <c r="D2913" s="314" t="s">
        <v>8144</v>
      </c>
    </row>
    <row r="2914" spans="1:4">
      <c r="A2914" s="314" t="s">
        <v>12345</v>
      </c>
      <c r="B2914" s="314">
        <v>526415</v>
      </c>
      <c r="C2914" s="314" t="s">
        <v>8081</v>
      </c>
      <c r="D2914" s="314" t="s">
        <v>8578</v>
      </c>
    </row>
    <row r="2915" spans="1:4">
      <c r="A2915" s="314" t="s">
        <v>12346</v>
      </c>
      <c r="B2915" s="314">
        <v>526415</v>
      </c>
      <c r="C2915" s="314" t="s">
        <v>8081</v>
      </c>
      <c r="D2915" s="314" t="s">
        <v>8578</v>
      </c>
    </row>
    <row r="2916" spans="1:4">
      <c r="A2916" s="314" t="s">
        <v>12347</v>
      </c>
      <c r="B2916" s="314">
        <v>532439</v>
      </c>
      <c r="C2916" s="314" t="s">
        <v>12348</v>
      </c>
      <c r="D2916" s="314" t="s">
        <v>8089</v>
      </c>
    </row>
    <row r="2917" spans="1:4">
      <c r="A2917" s="314" t="s">
        <v>12349</v>
      </c>
      <c r="B2917" s="314">
        <v>521105</v>
      </c>
      <c r="C2917" s="314" t="s">
        <v>8081</v>
      </c>
      <c r="D2917" s="314" t="s">
        <v>10839</v>
      </c>
    </row>
    <row r="2918" spans="1:4">
      <c r="A2918" s="314" t="s">
        <v>12350</v>
      </c>
      <c r="B2918" s="314">
        <v>534190</v>
      </c>
      <c r="C2918" s="314" t="s">
        <v>8081</v>
      </c>
      <c r="D2918" s="314" t="s">
        <v>8578</v>
      </c>
    </row>
    <row r="2919" spans="1:4">
      <c r="A2919" s="314" t="s">
        <v>12351</v>
      </c>
      <c r="B2919" s="314">
        <v>507609</v>
      </c>
      <c r="C2919" s="314" t="s">
        <v>8081</v>
      </c>
      <c r="D2919" s="314" t="s">
        <v>8278</v>
      </c>
    </row>
    <row r="2920" spans="1:4">
      <c r="A2920" s="314" t="s">
        <v>12352</v>
      </c>
      <c r="B2920" s="314">
        <v>531092</v>
      </c>
      <c r="C2920" s="314" t="s">
        <v>12353</v>
      </c>
      <c r="D2920" s="314" t="s">
        <v>8478</v>
      </c>
    </row>
    <row r="2921" spans="1:4">
      <c r="A2921" s="314" t="s">
        <v>12354</v>
      </c>
      <c r="B2921" s="314">
        <v>538537</v>
      </c>
      <c r="C2921" s="314" t="s">
        <v>8081</v>
      </c>
      <c r="D2921" s="314" t="s">
        <v>8103</v>
      </c>
    </row>
    <row r="2922" spans="1:4">
      <c r="A2922" s="314" t="s">
        <v>12355</v>
      </c>
      <c r="B2922" s="314">
        <v>520021</v>
      </c>
      <c r="C2922" s="314" t="s">
        <v>12356</v>
      </c>
      <c r="D2922" s="314" t="s">
        <v>8435</v>
      </c>
    </row>
    <row r="2923" spans="1:4">
      <c r="A2923" s="314" t="s">
        <v>12357</v>
      </c>
      <c r="B2923" s="314">
        <v>532880</v>
      </c>
      <c r="C2923" s="314" t="s">
        <v>12358</v>
      </c>
      <c r="D2923" s="314" t="s">
        <v>8167</v>
      </c>
    </row>
    <row r="2924" spans="1:4">
      <c r="A2924" s="314" t="s">
        <v>12359</v>
      </c>
      <c r="B2924" s="314" t="s">
        <v>8081</v>
      </c>
      <c r="C2924" s="314" t="s">
        <v>12360</v>
      </c>
      <c r="D2924" s="314" t="s">
        <v>8092</v>
      </c>
    </row>
    <row r="2925" spans="1:4">
      <c r="A2925" s="314" t="s">
        <v>12361</v>
      </c>
      <c r="B2925" s="314" t="s">
        <v>8081</v>
      </c>
      <c r="C2925" s="314" t="s">
        <v>12360</v>
      </c>
      <c r="D2925" s="314" t="s">
        <v>8092</v>
      </c>
    </row>
    <row r="2926" spans="1:4">
      <c r="A2926" s="314" t="s">
        <v>12362</v>
      </c>
      <c r="B2926" s="314">
        <v>531496</v>
      </c>
      <c r="C2926" s="314" t="s">
        <v>8081</v>
      </c>
      <c r="D2926" s="314" t="s">
        <v>8096</v>
      </c>
    </row>
    <row r="2927" spans="1:4">
      <c r="A2927" s="314" t="s">
        <v>12363</v>
      </c>
      <c r="B2927" s="314">
        <v>532167</v>
      </c>
      <c r="C2927" s="314" t="s">
        <v>8081</v>
      </c>
      <c r="D2927" s="314" t="s">
        <v>8129</v>
      </c>
    </row>
    <row r="2928" spans="1:4">
      <c r="A2928" s="314" t="s">
        <v>12364</v>
      </c>
      <c r="B2928" s="314">
        <v>533317</v>
      </c>
      <c r="C2928" s="314" t="s">
        <v>12365</v>
      </c>
      <c r="D2928" s="314" t="s">
        <v>8240</v>
      </c>
    </row>
    <row r="2929" spans="1:4">
      <c r="A2929" s="314" t="s">
        <v>12366</v>
      </c>
      <c r="B2929" s="314">
        <v>532340</v>
      </c>
      <c r="C2929" s="314" t="s">
        <v>8081</v>
      </c>
      <c r="D2929" s="314" t="s">
        <v>8174</v>
      </c>
    </row>
    <row r="2930" spans="1:4">
      <c r="A2930" s="314" t="s">
        <v>12367</v>
      </c>
      <c r="B2930" s="314">
        <v>514324</v>
      </c>
      <c r="C2930" s="314" t="s">
        <v>8081</v>
      </c>
      <c r="D2930" s="314" t="s">
        <v>8096</v>
      </c>
    </row>
    <row r="2931" spans="1:4">
      <c r="A2931" s="314" t="s">
        <v>12368</v>
      </c>
      <c r="B2931" s="314">
        <v>514324</v>
      </c>
      <c r="C2931" s="314" t="s">
        <v>8081</v>
      </c>
      <c r="D2931" s="314" t="s">
        <v>8096</v>
      </c>
    </row>
    <row r="2932" spans="1:4">
      <c r="A2932" s="314" t="s">
        <v>12369</v>
      </c>
      <c r="B2932" s="314" t="s">
        <v>8081</v>
      </c>
      <c r="C2932" s="314" t="s">
        <v>12370</v>
      </c>
      <c r="D2932" s="314" t="s">
        <v>8092</v>
      </c>
    </row>
    <row r="2933" spans="1:4">
      <c r="A2933" s="314" t="s">
        <v>12371</v>
      </c>
      <c r="B2933" s="314">
        <v>533632</v>
      </c>
      <c r="C2933" s="314" t="s">
        <v>12372</v>
      </c>
      <c r="D2933" s="314" t="s">
        <v>8101</v>
      </c>
    </row>
    <row r="2934" spans="1:4">
      <c r="A2934" s="314" t="s">
        <v>12373</v>
      </c>
      <c r="B2934" s="314">
        <v>530805</v>
      </c>
      <c r="C2934" s="314" t="s">
        <v>8081</v>
      </c>
      <c r="D2934" s="314" t="s">
        <v>8165</v>
      </c>
    </row>
    <row r="2935" spans="1:4">
      <c r="A2935" s="314" t="s">
        <v>12374</v>
      </c>
      <c r="B2935" s="314">
        <v>535647</v>
      </c>
      <c r="C2935" s="314" t="s">
        <v>8081</v>
      </c>
      <c r="D2935" s="314" t="s">
        <v>8084</v>
      </c>
    </row>
    <row r="2936" spans="1:4">
      <c r="A2936" s="314" t="s">
        <v>12375</v>
      </c>
      <c r="B2936" s="314">
        <v>532944</v>
      </c>
      <c r="C2936" s="314" t="s">
        <v>12376</v>
      </c>
      <c r="D2936" s="314" t="s">
        <v>9027</v>
      </c>
    </row>
    <row r="2937" spans="1:4">
      <c r="A2937" s="314" t="s">
        <v>12377</v>
      </c>
      <c r="B2937" s="314">
        <v>540386</v>
      </c>
      <c r="C2937" s="314" t="s">
        <v>8081</v>
      </c>
      <c r="D2937" s="314" t="s">
        <v>8065</v>
      </c>
    </row>
    <row r="2938" spans="1:4">
      <c r="A2938" s="314" t="s">
        <v>12378</v>
      </c>
      <c r="B2938" s="314">
        <v>517536</v>
      </c>
      <c r="C2938" s="314" t="s">
        <v>12379</v>
      </c>
      <c r="D2938" s="314" t="s">
        <v>8068</v>
      </c>
    </row>
    <row r="2939" spans="1:4">
      <c r="A2939" s="314" t="s">
        <v>12380</v>
      </c>
      <c r="B2939" s="314" t="s">
        <v>8081</v>
      </c>
      <c r="C2939" s="314" t="s">
        <v>12381</v>
      </c>
      <c r="D2939" s="314" t="s">
        <v>8092</v>
      </c>
    </row>
    <row r="2940" spans="1:4">
      <c r="A2940" s="314" t="s">
        <v>12382</v>
      </c>
      <c r="B2940" s="314">
        <v>530135</v>
      </c>
      <c r="C2940" s="314" t="s">
        <v>12383</v>
      </c>
      <c r="D2940" s="314" t="s">
        <v>8115</v>
      </c>
    </row>
    <row r="2941" spans="1:4">
      <c r="A2941" s="314" t="s">
        <v>12384</v>
      </c>
      <c r="B2941" s="314">
        <v>531254</v>
      </c>
      <c r="C2941" s="314" t="s">
        <v>8081</v>
      </c>
      <c r="D2941" s="314" t="s">
        <v>8098</v>
      </c>
    </row>
    <row r="2942" spans="1:4">
      <c r="A2942" s="314" t="s">
        <v>12385</v>
      </c>
      <c r="B2942" s="314">
        <v>532391</v>
      </c>
      <c r="C2942" s="314" t="s">
        <v>12386</v>
      </c>
      <c r="D2942" s="314" t="s">
        <v>9247</v>
      </c>
    </row>
    <row r="2943" spans="1:4">
      <c r="A2943" s="314" t="s">
        <v>12387</v>
      </c>
      <c r="B2943" s="314">
        <v>532391</v>
      </c>
      <c r="C2943" s="314" t="s">
        <v>12386</v>
      </c>
      <c r="D2943" s="314" t="s">
        <v>9247</v>
      </c>
    </row>
    <row r="2944" spans="1:4">
      <c r="A2944" s="314" t="s">
        <v>12388</v>
      </c>
      <c r="B2944" s="314">
        <v>539598</v>
      </c>
      <c r="C2944" s="314" t="s">
        <v>8081</v>
      </c>
      <c r="D2944" s="314" t="s">
        <v>8098</v>
      </c>
    </row>
    <row r="2945" spans="1:4">
      <c r="A2945" s="314" t="s">
        <v>12389</v>
      </c>
      <c r="B2945" s="314">
        <v>532466</v>
      </c>
      <c r="C2945" s="314" t="s">
        <v>12390</v>
      </c>
      <c r="D2945" s="314" t="s">
        <v>8068</v>
      </c>
    </row>
    <row r="2946" spans="1:4">
      <c r="A2946" s="314" t="s">
        <v>12391</v>
      </c>
      <c r="B2946" s="314">
        <v>512626</v>
      </c>
      <c r="C2946" s="314" t="s">
        <v>12392</v>
      </c>
      <c r="D2946" s="314" t="s">
        <v>8096</v>
      </c>
    </row>
    <row r="2947" spans="1:4">
      <c r="A2947" s="314" t="s">
        <v>12393</v>
      </c>
      <c r="B2947" s="314">
        <v>524372</v>
      </c>
      <c r="C2947" s="314" t="s">
        <v>12394</v>
      </c>
      <c r="D2947" s="314" t="s">
        <v>8119</v>
      </c>
    </row>
    <row r="2948" spans="1:4">
      <c r="A2948" s="314" t="s">
        <v>12395</v>
      </c>
      <c r="B2948" s="314">
        <v>531157</v>
      </c>
      <c r="C2948" s="314" t="s">
        <v>8081</v>
      </c>
      <c r="D2948" s="314" t="s">
        <v>8240</v>
      </c>
    </row>
    <row r="2949" spans="1:4">
      <c r="A2949" s="314" t="s">
        <v>12396</v>
      </c>
      <c r="B2949" s="314">
        <v>513121</v>
      </c>
      <c r="C2949" s="314" t="s">
        <v>12397</v>
      </c>
      <c r="D2949" s="314" t="s">
        <v>8240</v>
      </c>
    </row>
    <row r="2950" spans="1:4">
      <c r="A2950" s="314" t="s">
        <v>12398</v>
      </c>
      <c r="B2950" s="314">
        <v>504879</v>
      </c>
      <c r="C2950" s="314" t="s">
        <v>12399</v>
      </c>
      <c r="D2950" s="314" t="s">
        <v>9000</v>
      </c>
    </row>
    <row r="2951" spans="1:4">
      <c r="A2951" s="314" t="s">
        <v>12400</v>
      </c>
      <c r="B2951" s="314">
        <v>530365</v>
      </c>
      <c r="C2951" s="314" t="s">
        <v>12401</v>
      </c>
      <c r="D2951" s="314" t="s">
        <v>8357</v>
      </c>
    </row>
    <row r="2952" spans="1:4">
      <c r="A2952" s="314" t="s">
        <v>12402</v>
      </c>
      <c r="B2952" s="314">
        <v>507690</v>
      </c>
      <c r="C2952" s="314" t="s">
        <v>8081</v>
      </c>
      <c r="D2952" s="314" t="s">
        <v>8515</v>
      </c>
    </row>
    <row r="2953" spans="1:4">
      <c r="A2953" s="314" t="s">
        <v>12403</v>
      </c>
      <c r="B2953" s="314">
        <v>535754</v>
      </c>
      <c r="C2953" s="314" t="s">
        <v>12404</v>
      </c>
      <c r="D2953" s="314" t="s">
        <v>8094</v>
      </c>
    </row>
    <row r="2954" spans="1:4">
      <c r="A2954" s="314" t="s">
        <v>12405</v>
      </c>
      <c r="B2954" s="314">
        <v>541301</v>
      </c>
      <c r="C2954" s="314" t="s">
        <v>12406</v>
      </c>
      <c r="D2954" s="314" t="s">
        <v>8449</v>
      </c>
    </row>
    <row r="2955" spans="1:4">
      <c r="A2955" s="314" t="s">
        <v>12407</v>
      </c>
      <c r="B2955" s="314">
        <v>533263</v>
      </c>
      <c r="C2955" s="314" t="s">
        <v>12408</v>
      </c>
      <c r="D2955" s="314" t="s">
        <v>8219</v>
      </c>
    </row>
    <row r="2956" spans="1:4">
      <c r="A2956" s="314" t="s">
        <v>12409</v>
      </c>
      <c r="B2956" s="314">
        <v>502420</v>
      </c>
      <c r="C2956" s="314" t="s">
        <v>12410</v>
      </c>
      <c r="D2956" s="314" t="s">
        <v>8075</v>
      </c>
    </row>
    <row r="2957" spans="1:4">
      <c r="A2957" s="314" t="s">
        <v>12411</v>
      </c>
      <c r="B2957" s="314">
        <v>526325</v>
      </c>
      <c r="C2957" s="314" t="s">
        <v>12412</v>
      </c>
      <c r="D2957" s="314" t="s">
        <v>8275</v>
      </c>
    </row>
    <row r="2958" spans="1:4">
      <c r="A2958" s="314" t="s">
        <v>12413</v>
      </c>
      <c r="B2958" s="314">
        <v>534076</v>
      </c>
      <c r="C2958" s="314" t="s">
        <v>12414</v>
      </c>
      <c r="D2958" s="314" t="s">
        <v>8265</v>
      </c>
    </row>
    <row r="2959" spans="1:4">
      <c r="A2959" s="314" t="s">
        <v>12415</v>
      </c>
      <c r="B2959" s="314">
        <v>531512</v>
      </c>
      <c r="C2959" s="314" t="s">
        <v>8081</v>
      </c>
      <c r="D2959" s="314" t="s">
        <v>8084</v>
      </c>
    </row>
    <row r="2960" spans="1:4">
      <c r="A2960" s="314" t="s">
        <v>12416</v>
      </c>
      <c r="B2960" s="314">
        <v>500078</v>
      </c>
      <c r="C2960" s="314" t="s">
        <v>8081</v>
      </c>
      <c r="D2960" s="314" t="s">
        <v>8129</v>
      </c>
    </row>
    <row r="2961" spans="1:4">
      <c r="A2961" s="314" t="s">
        <v>12417</v>
      </c>
      <c r="B2961" s="314">
        <v>500315</v>
      </c>
      <c r="C2961" s="314" t="s">
        <v>12418</v>
      </c>
      <c r="D2961" s="314" t="s">
        <v>8398</v>
      </c>
    </row>
    <row r="2962" spans="1:4">
      <c r="A2962" s="314" t="s">
        <v>12419</v>
      </c>
      <c r="B2962" s="314">
        <v>506579</v>
      </c>
      <c r="C2962" s="314" t="s">
        <v>12420</v>
      </c>
      <c r="D2962" s="314" t="s">
        <v>8129</v>
      </c>
    </row>
    <row r="2963" spans="1:4">
      <c r="A2963" s="314" t="s">
        <v>12421</v>
      </c>
      <c r="B2963" s="314">
        <v>500314</v>
      </c>
      <c r="C2963" s="314" t="s">
        <v>12422</v>
      </c>
      <c r="D2963" s="314" t="s">
        <v>8281</v>
      </c>
    </row>
    <row r="2964" spans="1:4">
      <c r="A2964" s="314" t="s">
        <v>12423</v>
      </c>
      <c r="B2964" s="314">
        <v>532817</v>
      </c>
      <c r="C2964" s="314" t="s">
        <v>12424</v>
      </c>
      <c r="D2964" s="314" t="s">
        <v>8608</v>
      </c>
    </row>
    <row r="2965" spans="1:4">
      <c r="A2965" s="314" t="s">
        <v>12425</v>
      </c>
      <c r="B2965" s="314">
        <v>531859</v>
      </c>
      <c r="C2965" s="314" t="s">
        <v>8081</v>
      </c>
      <c r="D2965" s="314" t="s">
        <v>9000</v>
      </c>
    </row>
    <row r="2966" spans="1:4">
      <c r="A2966" s="314" t="s">
        <v>12426</v>
      </c>
      <c r="B2966" s="314">
        <v>541206</v>
      </c>
      <c r="C2966" s="314" t="s">
        <v>8081</v>
      </c>
      <c r="D2966" s="314" t="s">
        <v>8401</v>
      </c>
    </row>
    <row r="2967" spans="1:4">
      <c r="A2967" s="314" t="s">
        <v>12427</v>
      </c>
      <c r="B2967" s="314">
        <v>531626</v>
      </c>
      <c r="C2967" s="314" t="s">
        <v>8081</v>
      </c>
      <c r="D2967" s="314" t="s">
        <v>8194</v>
      </c>
    </row>
    <row r="2968" spans="1:4">
      <c r="A2968" s="314" t="s">
        <v>12428</v>
      </c>
      <c r="B2968" s="314">
        <v>531626</v>
      </c>
      <c r="C2968" s="314" t="s">
        <v>8081</v>
      </c>
      <c r="D2968" s="314" t="s">
        <v>8194</v>
      </c>
    </row>
    <row r="2969" spans="1:4">
      <c r="A2969" s="314" t="s">
        <v>12429</v>
      </c>
      <c r="B2969" s="314">
        <v>539015</v>
      </c>
      <c r="C2969" s="314" t="s">
        <v>12430</v>
      </c>
      <c r="D2969" s="314" t="s">
        <v>8819</v>
      </c>
    </row>
    <row r="2970" spans="1:4">
      <c r="A2970" s="314" t="s">
        <v>12431</v>
      </c>
      <c r="B2970" s="314">
        <v>539287</v>
      </c>
      <c r="C2970" s="314" t="s">
        <v>12432</v>
      </c>
      <c r="D2970" s="314" t="s">
        <v>8119</v>
      </c>
    </row>
    <row r="2971" spans="1:4">
      <c r="A2971" s="314" t="s">
        <v>12433</v>
      </c>
      <c r="B2971" s="314">
        <v>530173</v>
      </c>
      <c r="C2971" s="314" t="s">
        <v>8081</v>
      </c>
      <c r="D2971" s="314" t="s">
        <v>8194</v>
      </c>
    </row>
    <row r="2972" spans="1:4">
      <c r="A2972" s="314" t="s">
        <v>12434</v>
      </c>
      <c r="B2972" s="314">
        <v>501179</v>
      </c>
      <c r="C2972" s="314" t="s">
        <v>8081</v>
      </c>
      <c r="D2972" s="314" t="s">
        <v>8101</v>
      </c>
    </row>
    <row r="2973" spans="1:4">
      <c r="A2973" s="314" t="s">
        <v>12435</v>
      </c>
      <c r="B2973" s="314">
        <v>509782</v>
      </c>
      <c r="C2973" s="314" t="s">
        <v>8081</v>
      </c>
      <c r="D2973" s="314" t="s">
        <v>8501</v>
      </c>
    </row>
    <row r="2974" spans="1:4">
      <c r="A2974" s="314" t="s">
        <v>12436</v>
      </c>
      <c r="B2974" s="314">
        <v>540198</v>
      </c>
      <c r="C2974" s="314" t="s">
        <v>8081</v>
      </c>
      <c r="D2974" s="314" t="s">
        <v>8096</v>
      </c>
    </row>
    <row r="2975" spans="1:4">
      <c r="A2975" s="314" t="s">
        <v>12437</v>
      </c>
      <c r="B2975" s="314">
        <v>500317</v>
      </c>
      <c r="C2975" s="314" t="s">
        <v>12438</v>
      </c>
      <c r="D2975" s="314" t="s">
        <v>8101</v>
      </c>
    </row>
    <row r="2976" spans="1:4">
      <c r="A2976" s="314" t="s">
        <v>12439</v>
      </c>
      <c r="B2976" s="314">
        <v>539290</v>
      </c>
      <c r="C2976" s="314" t="s">
        <v>12440</v>
      </c>
      <c r="D2976" s="314" t="s">
        <v>8101</v>
      </c>
    </row>
    <row r="2977" spans="1:4">
      <c r="A2977" s="314" t="s">
        <v>12441</v>
      </c>
      <c r="B2977" s="314">
        <v>509099</v>
      </c>
      <c r="C2977" s="314" t="s">
        <v>8081</v>
      </c>
      <c r="D2977" s="314" t="s">
        <v>8501</v>
      </c>
    </row>
    <row r="2978" spans="1:4">
      <c r="A2978" s="314" t="s">
        <v>12442</v>
      </c>
      <c r="B2978" s="314">
        <v>531065</v>
      </c>
      <c r="C2978" s="314" t="s">
        <v>8081</v>
      </c>
      <c r="D2978" s="314" t="s">
        <v>8779</v>
      </c>
    </row>
    <row r="2979" spans="1:4">
      <c r="A2979" s="314" t="s">
        <v>12443</v>
      </c>
      <c r="B2979" s="314">
        <v>514460</v>
      </c>
      <c r="C2979" s="314" t="s">
        <v>8081</v>
      </c>
      <c r="D2979" s="314" t="s">
        <v>8103</v>
      </c>
    </row>
    <row r="2980" spans="1:4">
      <c r="A2980" s="314" t="s">
        <v>12444</v>
      </c>
      <c r="B2980" s="314">
        <v>523151</v>
      </c>
      <c r="C2980" s="314" t="s">
        <v>8081</v>
      </c>
      <c r="D2980" s="314" t="s">
        <v>8165</v>
      </c>
    </row>
    <row r="2981" spans="1:4">
      <c r="A2981" s="314" t="s">
        <v>12445</v>
      </c>
      <c r="B2981" s="314">
        <v>514330</v>
      </c>
      <c r="C2981" s="314" t="s">
        <v>8081</v>
      </c>
      <c r="D2981" s="314" t="s">
        <v>8096</v>
      </c>
    </row>
    <row r="2982" spans="1:4">
      <c r="A2982" s="314" t="s">
        <v>12446</v>
      </c>
      <c r="B2982" s="314">
        <v>530741</v>
      </c>
      <c r="C2982" s="314" t="s">
        <v>8081</v>
      </c>
      <c r="D2982" s="314" t="s">
        <v>8161</v>
      </c>
    </row>
    <row r="2983" spans="1:4">
      <c r="A2983" s="314" t="s">
        <v>12447</v>
      </c>
      <c r="B2983" s="314">
        <v>539291</v>
      </c>
      <c r="C2983" s="314" t="s">
        <v>8081</v>
      </c>
      <c r="D2983" s="314" t="s">
        <v>8278</v>
      </c>
    </row>
    <row r="2984" spans="1:4">
      <c r="A2984" s="314" t="s">
        <v>12448</v>
      </c>
      <c r="B2984" s="314">
        <v>539352</v>
      </c>
      <c r="C2984" s="314" t="s">
        <v>8081</v>
      </c>
      <c r="D2984" s="314" t="s">
        <v>8084</v>
      </c>
    </row>
    <row r="2985" spans="1:4">
      <c r="A2985" s="314" t="s">
        <v>12449</v>
      </c>
      <c r="B2985" s="314">
        <v>513403</v>
      </c>
      <c r="C2985" s="314" t="s">
        <v>8081</v>
      </c>
      <c r="D2985" s="314" t="s">
        <v>8113</v>
      </c>
    </row>
    <row r="2986" spans="1:4">
      <c r="A2986" s="314" t="s">
        <v>12450</v>
      </c>
      <c r="B2986" s="314">
        <v>523862</v>
      </c>
      <c r="C2986" s="314" t="s">
        <v>8081</v>
      </c>
      <c r="D2986" s="314" t="s">
        <v>8098</v>
      </c>
    </row>
    <row r="2987" spans="1:4">
      <c r="A2987" s="314" t="s">
        <v>12451</v>
      </c>
      <c r="B2987" s="314">
        <v>523483</v>
      </c>
      <c r="C2987" s="314" t="s">
        <v>8081</v>
      </c>
      <c r="D2987" s="314" t="s">
        <v>8608</v>
      </c>
    </row>
    <row r="2988" spans="1:4">
      <c r="A2988" s="314" t="s">
        <v>12452</v>
      </c>
      <c r="B2988" s="314">
        <v>538963</v>
      </c>
      <c r="C2988" s="314" t="s">
        <v>8081</v>
      </c>
      <c r="D2988" s="314" t="s">
        <v>8403</v>
      </c>
    </row>
    <row r="2989" spans="1:4">
      <c r="A2989" s="314" t="s">
        <v>12453</v>
      </c>
      <c r="B2989" s="314">
        <v>531395</v>
      </c>
      <c r="C2989" s="314" t="s">
        <v>8081</v>
      </c>
      <c r="D2989" s="314" t="s">
        <v>8096</v>
      </c>
    </row>
    <row r="2990" spans="1:4">
      <c r="A2990" s="314" t="s">
        <v>12454</v>
      </c>
      <c r="B2990" s="314">
        <v>532350</v>
      </c>
      <c r="C2990" s="314" t="s">
        <v>8081</v>
      </c>
      <c r="D2990" s="314" t="s">
        <v>8084</v>
      </c>
    </row>
    <row r="2991" spans="1:4">
      <c r="A2991" s="314" t="s">
        <v>12455</v>
      </c>
      <c r="B2991" s="314">
        <v>526905</v>
      </c>
      <c r="C2991" s="314" t="s">
        <v>8081</v>
      </c>
      <c r="D2991" s="314" t="s">
        <v>8129</v>
      </c>
    </row>
    <row r="2992" spans="1:4">
      <c r="A2992" s="314" t="s">
        <v>12456</v>
      </c>
      <c r="B2992" s="314">
        <v>517230</v>
      </c>
      <c r="C2992" s="314" t="s">
        <v>12457</v>
      </c>
      <c r="D2992" s="314" t="s">
        <v>8103</v>
      </c>
    </row>
    <row r="2993" spans="1:4">
      <c r="A2993" s="314" t="s">
        <v>12458</v>
      </c>
      <c r="B2993" s="314">
        <v>532827</v>
      </c>
      <c r="C2993" s="314" t="s">
        <v>12459</v>
      </c>
      <c r="D2993" s="314" t="s">
        <v>8194</v>
      </c>
    </row>
    <row r="2994" spans="1:4">
      <c r="A2994" s="314" t="s">
        <v>12460</v>
      </c>
      <c r="B2994" s="314">
        <v>532900</v>
      </c>
      <c r="C2994" s="314" t="s">
        <v>12461</v>
      </c>
      <c r="D2994" s="314" t="s">
        <v>8098</v>
      </c>
    </row>
    <row r="2995" spans="1:4">
      <c r="A2995" s="314" t="s">
        <v>12462</v>
      </c>
      <c r="B2995" s="314">
        <v>540648</v>
      </c>
      <c r="C2995" s="314" t="s">
        <v>12463</v>
      </c>
      <c r="D2995" s="314" t="s">
        <v>8101</v>
      </c>
    </row>
    <row r="2996" spans="1:4">
      <c r="A2996" s="314" t="s">
        <v>12464</v>
      </c>
      <c r="B2996" s="314">
        <v>539121</v>
      </c>
      <c r="C2996" s="314" t="s">
        <v>8081</v>
      </c>
      <c r="D2996" s="314" t="s">
        <v>8385</v>
      </c>
    </row>
    <row r="2997" spans="1:4">
      <c r="A2997" s="314" t="s">
        <v>12465</v>
      </c>
      <c r="B2997" s="314">
        <v>541444</v>
      </c>
      <c r="C2997" s="314" t="s">
        <v>8081</v>
      </c>
      <c r="D2997" s="314" t="s">
        <v>8194</v>
      </c>
    </row>
    <row r="2998" spans="1:4">
      <c r="A2998" s="314" t="s">
        <v>12466</v>
      </c>
      <c r="B2998" s="314">
        <v>532521</v>
      </c>
      <c r="C2998" s="314" t="s">
        <v>12467</v>
      </c>
      <c r="D2998" s="314" t="s">
        <v>8174</v>
      </c>
    </row>
    <row r="2999" spans="1:4">
      <c r="A2999" s="314" t="s">
        <v>12468</v>
      </c>
      <c r="B2999" s="314">
        <v>511597</v>
      </c>
      <c r="C2999" s="314" t="s">
        <v>8081</v>
      </c>
      <c r="D2999" s="314" t="s">
        <v>8098</v>
      </c>
    </row>
    <row r="3000" spans="1:4">
      <c r="A3000" s="314" t="s">
        <v>12469</v>
      </c>
      <c r="B3000" s="314">
        <v>517397</v>
      </c>
      <c r="C3000" s="314" t="s">
        <v>8081</v>
      </c>
      <c r="D3000" s="314" t="s">
        <v>8622</v>
      </c>
    </row>
    <row r="3001" spans="1:4">
      <c r="A3001" s="314" t="s">
        <v>12470</v>
      </c>
      <c r="B3001" s="314">
        <v>517397</v>
      </c>
      <c r="C3001" s="314" t="s">
        <v>8081</v>
      </c>
      <c r="D3001" s="314" t="s">
        <v>8622</v>
      </c>
    </row>
    <row r="3002" spans="1:4">
      <c r="A3002" s="314" t="s">
        <v>12471</v>
      </c>
      <c r="B3002" s="314">
        <v>511525</v>
      </c>
      <c r="C3002" s="314" t="s">
        <v>8081</v>
      </c>
      <c r="D3002" s="314" t="s">
        <v>8174</v>
      </c>
    </row>
    <row r="3003" spans="1:4">
      <c r="A3003" s="314" t="s">
        <v>12472</v>
      </c>
      <c r="B3003" s="314">
        <v>531349</v>
      </c>
      <c r="C3003" s="314" t="s">
        <v>12473</v>
      </c>
      <c r="D3003" s="314" t="s">
        <v>8418</v>
      </c>
    </row>
    <row r="3004" spans="1:4">
      <c r="A3004" s="314" t="s">
        <v>12474</v>
      </c>
      <c r="B3004" s="314" t="s">
        <v>8081</v>
      </c>
      <c r="C3004" s="314" t="s">
        <v>12475</v>
      </c>
      <c r="D3004" s="314" t="s">
        <v>8092</v>
      </c>
    </row>
    <row r="3005" spans="1:4">
      <c r="A3005" s="314" t="s">
        <v>12476</v>
      </c>
      <c r="B3005" s="314">
        <v>538742</v>
      </c>
      <c r="C3005" s="314" t="s">
        <v>8081</v>
      </c>
      <c r="D3005" s="314" t="s">
        <v>8103</v>
      </c>
    </row>
    <row r="3006" spans="1:4">
      <c r="A3006" s="314" t="s">
        <v>12477</v>
      </c>
      <c r="B3006" s="314">
        <v>538860</v>
      </c>
      <c r="C3006" s="314" t="s">
        <v>8081</v>
      </c>
      <c r="D3006" s="314" t="s">
        <v>8098</v>
      </c>
    </row>
    <row r="3007" spans="1:4">
      <c r="A3007" s="314" t="s">
        <v>12478</v>
      </c>
      <c r="B3007" s="314">
        <v>524820</v>
      </c>
      <c r="C3007" s="314" t="s">
        <v>12479</v>
      </c>
      <c r="D3007" s="314" t="s">
        <v>8290</v>
      </c>
    </row>
    <row r="3008" spans="1:4">
      <c r="A3008" s="314" t="s">
        <v>12480</v>
      </c>
      <c r="B3008" s="314">
        <v>508941</v>
      </c>
      <c r="C3008" s="314" t="s">
        <v>8081</v>
      </c>
      <c r="D3008" s="314" t="s">
        <v>8265</v>
      </c>
    </row>
    <row r="3009" spans="1:4">
      <c r="A3009" s="314" t="s">
        <v>12481</v>
      </c>
      <c r="B3009" s="314">
        <v>504093</v>
      </c>
      <c r="C3009" s="314" t="s">
        <v>8081</v>
      </c>
      <c r="D3009" s="314" t="s">
        <v>8626</v>
      </c>
    </row>
    <row r="3010" spans="1:4">
      <c r="A3010" s="314" t="s">
        <v>12482</v>
      </c>
      <c r="B3010" s="314">
        <v>513511</v>
      </c>
      <c r="C3010" s="314" t="s">
        <v>8081</v>
      </c>
      <c r="D3010" s="314" t="s">
        <v>8113</v>
      </c>
    </row>
    <row r="3011" spans="1:4">
      <c r="A3011" s="314" t="s">
        <v>12483</v>
      </c>
      <c r="B3011" s="314">
        <v>531726</v>
      </c>
      <c r="C3011" s="314" t="s">
        <v>8081</v>
      </c>
      <c r="D3011" s="314" t="s">
        <v>8119</v>
      </c>
    </row>
    <row r="3012" spans="1:4">
      <c r="A3012" s="314" t="s">
        <v>12484</v>
      </c>
      <c r="B3012" s="314">
        <v>506122</v>
      </c>
      <c r="C3012" s="314" t="s">
        <v>8081</v>
      </c>
      <c r="D3012" s="314" t="s">
        <v>8435</v>
      </c>
    </row>
    <row r="3013" spans="1:4">
      <c r="A3013" s="314" t="s">
        <v>12485</v>
      </c>
      <c r="B3013" s="314">
        <v>531280</v>
      </c>
      <c r="C3013" s="314" t="s">
        <v>8081</v>
      </c>
      <c r="D3013" s="314" t="s">
        <v>8275</v>
      </c>
    </row>
    <row r="3014" spans="1:4">
      <c r="A3014" s="314" t="s">
        <v>12486</v>
      </c>
      <c r="B3014" s="314">
        <v>534796</v>
      </c>
      <c r="C3014" s="314" t="s">
        <v>8081</v>
      </c>
      <c r="D3014" s="314" t="s">
        <v>8200</v>
      </c>
    </row>
    <row r="3015" spans="1:4">
      <c r="A3015" s="314" t="s">
        <v>12487</v>
      </c>
      <c r="B3015" s="314" t="s">
        <v>8081</v>
      </c>
      <c r="C3015" s="314" t="s">
        <v>12488</v>
      </c>
      <c r="D3015" s="314" t="s">
        <v>8092</v>
      </c>
    </row>
    <row r="3016" spans="1:4">
      <c r="A3016" s="314" t="s">
        <v>12489</v>
      </c>
      <c r="B3016" s="314">
        <v>539143</v>
      </c>
      <c r="C3016" s="314" t="s">
        <v>8081</v>
      </c>
      <c r="D3016" s="314" t="s">
        <v>497</v>
      </c>
    </row>
    <row r="3017" spans="1:4">
      <c r="A3017" s="314" t="s">
        <v>12490</v>
      </c>
      <c r="B3017" s="314">
        <v>500322</v>
      </c>
      <c r="C3017" s="314" t="s">
        <v>8081</v>
      </c>
      <c r="D3017" s="314" t="s">
        <v>8094</v>
      </c>
    </row>
    <row r="3018" spans="1:4">
      <c r="A3018" s="314" t="s">
        <v>12491</v>
      </c>
      <c r="B3018" s="314">
        <v>513359</v>
      </c>
      <c r="C3018" s="314" t="s">
        <v>12492</v>
      </c>
      <c r="D3018" s="314" t="s">
        <v>8357</v>
      </c>
    </row>
    <row r="3019" spans="1:4">
      <c r="A3019" s="314" t="s">
        <v>12493</v>
      </c>
      <c r="B3019" s="314">
        <v>533211</v>
      </c>
      <c r="C3019" s="314" t="s">
        <v>12494</v>
      </c>
      <c r="D3019" s="314" t="s">
        <v>8119</v>
      </c>
    </row>
    <row r="3020" spans="1:4">
      <c r="A3020" s="314" t="s">
        <v>12495</v>
      </c>
      <c r="B3020" s="314">
        <v>539889</v>
      </c>
      <c r="C3020" s="314" t="s">
        <v>12496</v>
      </c>
      <c r="D3020" s="314" t="s">
        <v>8141</v>
      </c>
    </row>
    <row r="3021" spans="1:4">
      <c r="A3021" s="314" t="s">
        <v>12497</v>
      </c>
      <c r="B3021" s="314">
        <v>531255</v>
      </c>
      <c r="C3021" s="314" t="s">
        <v>8081</v>
      </c>
      <c r="D3021" s="314" t="s">
        <v>8098</v>
      </c>
    </row>
    <row r="3022" spans="1:4">
      <c r="A3022" s="314" t="s">
        <v>12498</v>
      </c>
      <c r="B3022" s="314">
        <v>530555</v>
      </c>
      <c r="C3022" s="314" t="s">
        <v>12499</v>
      </c>
      <c r="D3022" s="314" t="s">
        <v>8378</v>
      </c>
    </row>
    <row r="3023" spans="1:4">
      <c r="A3023" s="314" t="s">
        <v>12500</v>
      </c>
      <c r="B3023" s="314">
        <v>507970</v>
      </c>
      <c r="C3023" s="314" t="s">
        <v>8081</v>
      </c>
      <c r="D3023" s="314" t="s">
        <v>8262</v>
      </c>
    </row>
    <row r="3024" spans="1:4">
      <c r="A3024" s="314" t="s">
        <v>12501</v>
      </c>
      <c r="B3024" s="314">
        <v>507970</v>
      </c>
      <c r="C3024" s="314" t="s">
        <v>8081</v>
      </c>
      <c r="D3024" s="314" t="s">
        <v>8262</v>
      </c>
    </row>
    <row r="3025" spans="1:4">
      <c r="A3025" s="314" t="s">
        <v>12502</v>
      </c>
      <c r="B3025" s="314">
        <v>524689</v>
      </c>
      <c r="C3025" s="314" t="s">
        <v>12503</v>
      </c>
      <c r="D3025" s="314" t="s">
        <v>8119</v>
      </c>
    </row>
    <row r="3026" spans="1:4">
      <c r="A3026" s="314" t="s">
        <v>12504</v>
      </c>
      <c r="B3026" s="314">
        <v>524689</v>
      </c>
      <c r="C3026" s="314" t="s">
        <v>12503</v>
      </c>
      <c r="D3026" s="314" t="s">
        <v>8119</v>
      </c>
    </row>
    <row r="3027" spans="1:4">
      <c r="A3027" s="314" t="s">
        <v>12505</v>
      </c>
      <c r="B3027" s="314">
        <v>539481</v>
      </c>
      <c r="C3027" s="314" t="s">
        <v>8081</v>
      </c>
      <c r="D3027" s="314" t="s">
        <v>8098</v>
      </c>
    </row>
    <row r="3028" spans="1:4">
      <c r="A3028" s="314" t="s">
        <v>12506</v>
      </c>
      <c r="B3028" s="314" t="s">
        <v>8081</v>
      </c>
      <c r="C3028" s="314" t="s">
        <v>12507</v>
      </c>
      <c r="D3028" s="314" t="s">
        <v>8092</v>
      </c>
    </row>
    <row r="3029" spans="1:4">
      <c r="A3029" s="314" t="s">
        <v>12508</v>
      </c>
      <c r="B3029" s="314">
        <v>524628</v>
      </c>
      <c r="C3029" s="314" t="s">
        <v>8081</v>
      </c>
      <c r="D3029" s="314" t="s">
        <v>8103</v>
      </c>
    </row>
    <row r="3030" spans="1:4">
      <c r="A3030" s="314" t="s">
        <v>12509</v>
      </c>
      <c r="B3030" s="314">
        <v>532911</v>
      </c>
      <c r="C3030" s="314" t="s">
        <v>8081</v>
      </c>
      <c r="D3030" s="314" t="s">
        <v>8167</v>
      </c>
    </row>
    <row r="3031" spans="1:4">
      <c r="A3031" s="314" t="s">
        <v>12510</v>
      </c>
      <c r="B3031" s="314">
        <v>540359</v>
      </c>
      <c r="C3031" s="314" t="s">
        <v>8081</v>
      </c>
      <c r="D3031" s="314" t="s">
        <v>8119</v>
      </c>
    </row>
    <row r="3032" spans="1:4">
      <c r="A3032" s="314" t="s">
        <v>12511</v>
      </c>
      <c r="B3032" s="314">
        <v>540467</v>
      </c>
      <c r="C3032" s="314" t="s">
        <v>8081</v>
      </c>
      <c r="D3032" s="314" t="s">
        <v>8194</v>
      </c>
    </row>
    <row r="3033" spans="1:4">
      <c r="A3033" s="314" t="s">
        <v>12512</v>
      </c>
      <c r="B3033" s="314">
        <v>780017</v>
      </c>
      <c r="C3033" s="314" t="s">
        <v>8081</v>
      </c>
      <c r="D3033" s="314" t="s">
        <v>8172</v>
      </c>
    </row>
    <row r="3034" spans="1:4">
      <c r="A3034" s="314" t="s">
        <v>12513</v>
      </c>
      <c r="B3034" s="314">
        <v>506128</v>
      </c>
      <c r="C3034" s="314" t="s">
        <v>8081</v>
      </c>
      <c r="D3034" s="314" t="s">
        <v>8119</v>
      </c>
    </row>
    <row r="3035" spans="1:4">
      <c r="A3035" s="314" t="s">
        <v>12514</v>
      </c>
      <c r="B3035" s="314">
        <v>511702</v>
      </c>
      <c r="C3035" s="314" t="s">
        <v>8081</v>
      </c>
      <c r="D3035" s="314" t="s">
        <v>8098</v>
      </c>
    </row>
    <row r="3036" spans="1:4">
      <c r="A3036" s="314" t="s">
        <v>12515</v>
      </c>
      <c r="B3036" s="314">
        <v>511176</v>
      </c>
      <c r="C3036" s="314" t="s">
        <v>8081</v>
      </c>
      <c r="D3036" s="314" t="s">
        <v>8167</v>
      </c>
    </row>
    <row r="3037" spans="1:4">
      <c r="A3037" s="314" t="s">
        <v>12516</v>
      </c>
      <c r="B3037" s="314">
        <v>532780</v>
      </c>
      <c r="C3037" s="314" t="s">
        <v>12517</v>
      </c>
      <c r="D3037" s="314" t="s">
        <v>8167</v>
      </c>
    </row>
    <row r="3038" spans="1:4">
      <c r="A3038" s="314" t="s">
        <v>12518</v>
      </c>
      <c r="B3038" s="314">
        <v>526349</v>
      </c>
      <c r="C3038" s="314" t="s">
        <v>8081</v>
      </c>
      <c r="D3038" s="314" t="s">
        <v>8435</v>
      </c>
    </row>
    <row r="3039" spans="1:4">
      <c r="A3039" s="314" t="s">
        <v>12519</v>
      </c>
      <c r="B3039" s="314">
        <v>541347</v>
      </c>
      <c r="C3039" s="314" t="s">
        <v>8081</v>
      </c>
      <c r="D3039" s="314" t="s">
        <v>8779</v>
      </c>
    </row>
    <row r="3040" spans="1:4">
      <c r="A3040" s="314" t="s">
        <v>12520</v>
      </c>
      <c r="B3040" s="314">
        <v>521080</v>
      </c>
      <c r="C3040" s="314" t="s">
        <v>8081</v>
      </c>
      <c r="D3040" s="314" t="s">
        <v>8096</v>
      </c>
    </row>
    <row r="3041" spans="1:4">
      <c r="A3041" s="314" t="s">
        <v>12521</v>
      </c>
      <c r="B3041" s="314" t="s">
        <v>8081</v>
      </c>
      <c r="C3041" s="314" t="s">
        <v>12522</v>
      </c>
      <c r="D3041" s="314" t="s">
        <v>8092</v>
      </c>
    </row>
    <row r="3042" spans="1:4">
      <c r="A3042" s="314" t="s">
        <v>12523</v>
      </c>
      <c r="B3042" s="314">
        <v>500456</v>
      </c>
      <c r="C3042" s="314" t="s">
        <v>8081</v>
      </c>
      <c r="D3042" s="314" t="s">
        <v>8457</v>
      </c>
    </row>
    <row r="3043" spans="1:4">
      <c r="A3043" s="314" t="s">
        <v>12524</v>
      </c>
      <c r="B3043" s="314">
        <v>511734</v>
      </c>
      <c r="C3043" s="314" t="s">
        <v>8081</v>
      </c>
      <c r="D3043" s="314" t="s">
        <v>8098</v>
      </c>
    </row>
    <row r="3044" spans="1:4">
      <c r="A3044" s="314" t="s">
        <v>12525</v>
      </c>
      <c r="B3044" s="314">
        <v>503092</v>
      </c>
      <c r="C3044" s="314" t="s">
        <v>8081</v>
      </c>
      <c r="D3044" s="314" t="s">
        <v>8096</v>
      </c>
    </row>
    <row r="3045" spans="1:4">
      <c r="A3045" s="314" t="s">
        <v>12526</v>
      </c>
      <c r="B3045" s="314">
        <v>539401</v>
      </c>
      <c r="C3045" s="314" t="s">
        <v>8081</v>
      </c>
      <c r="D3045" s="314" t="s">
        <v>8194</v>
      </c>
    </row>
    <row r="3046" spans="1:4">
      <c r="A3046" s="314" t="s">
        <v>12527</v>
      </c>
      <c r="B3046" s="314">
        <v>531120</v>
      </c>
      <c r="C3046" s="314" t="s">
        <v>12528</v>
      </c>
      <c r="D3046" s="314" t="s">
        <v>8478</v>
      </c>
    </row>
    <row r="3047" spans="1:4">
      <c r="A3047" s="314" t="s">
        <v>12529</v>
      </c>
      <c r="B3047" s="314">
        <v>526381</v>
      </c>
      <c r="C3047" s="314" t="s">
        <v>12530</v>
      </c>
      <c r="D3047" s="314" t="s">
        <v>8153</v>
      </c>
    </row>
    <row r="3048" spans="1:4">
      <c r="A3048" s="314" t="s">
        <v>12531</v>
      </c>
      <c r="B3048" s="314">
        <v>517417</v>
      </c>
      <c r="C3048" s="314" t="s">
        <v>8081</v>
      </c>
      <c r="D3048" s="314" t="s">
        <v>8089</v>
      </c>
    </row>
    <row r="3049" spans="1:4">
      <c r="A3049" s="314" t="s">
        <v>12532</v>
      </c>
      <c r="B3049" s="314">
        <v>517417</v>
      </c>
      <c r="C3049" s="314" t="s">
        <v>8081</v>
      </c>
      <c r="D3049" s="314" t="s">
        <v>8089</v>
      </c>
    </row>
    <row r="3050" spans="1:4">
      <c r="A3050" s="314" t="s">
        <v>12533</v>
      </c>
      <c r="B3050" s="314">
        <v>524031</v>
      </c>
      <c r="C3050" s="314" t="s">
        <v>8081</v>
      </c>
      <c r="D3050" s="314" t="s">
        <v>8167</v>
      </c>
    </row>
    <row r="3051" spans="1:4">
      <c r="A3051" s="314" t="s">
        <v>12534</v>
      </c>
      <c r="B3051" s="314">
        <v>514326</v>
      </c>
      <c r="C3051" s="314" t="s">
        <v>12535</v>
      </c>
      <c r="D3051" s="314" t="s">
        <v>8096</v>
      </c>
    </row>
    <row r="3052" spans="1:4">
      <c r="A3052" s="314" t="s">
        <v>12536</v>
      </c>
      <c r="B3052" s="314">
        <v>514326</v>
      </c>
      <c r="C3052" s="314" t="s">
        <v>12535</v>
      </c>
      <c r="D3052" s="314" t="s">
        <v>8096</v>
      </c>
    </row>
    <row r="3053" spans="1:4">
      <c r="A3053" s="314" t="s">
        <v>12537</v>
      </c>
      <c r="B3053" s="314">
        <v>539113</v>
      </c>
      <c r="C3053" s="314" t="s">
        <v>8081</v>
      </c>
      <c r="D3053" s="314" t="s">
        <v>8098</v>
      </c>
    </row>
    <row r="3054" spans="1:4">
      <c r="A3054" s="314" t="s">
        <v>12538</v>
      </c>
      <c r="B3054" s="314">
        <v>532742</v>
      </c>
      <c r="C3054" s="314" t="s">
        <v>8081</v>
      </c>
      <c r="D3054" s="314" t="s">
        <v>8240</v>
      </c>
    </row>
    <row r="3055" spans="1:4">
      <c r="A3055" s="314" t="s">
        <v>12539</v>
      </c>
      <c r="B3055" s="314">
        <v>535658</v>
      </c>
      <c r="C3055" s="314" t="s">
        <v>8081</v>
      </c>
      <c r="D3055" s="314" t="s">
        <v>8098</v>
      </c>
    </row>
    <row r="3056" spans="1:4">
      <c r="A3056" s="314" t="s">
        <v>12540</v>
      </c>
      <c r="B3056" s="314">
        <v>532676</v>
      </c>
      <c r="C3056" s="314" t="s">
        <v>12541</v>
      </c>
      <c r="D3056" s="314" t="s">
        <v>8478</v>
      </c>
    </row>
    <row r="3057" spans="1:4">
      <c r="A3057" s="314" t="s">
        <v>12542</v>
      </c>
      <c r="B3057" s="314">
        <v>514087</v>
      </c>
      <c r="C3057" s="314" t="s">
        <v>8081</v>
      </c>
      <c r="D3057" s="314" t="s">
        <v>8096</v>
      </c>
    </row>
    <row r="3058" spans="1:4">
      <c r="A3058" s="314" t="s">
        <v>12543</v>
      </c>
      <c r="B3058" s="314">
        <v>534809</v>
      </c>
      <c r="C3058" s="314" t="s">
        <v>12544</v>
      </c>
      <c r="D3058" s="314" t="s">
        <v>8194</v>
      </c>
    </row>
    <row r="3059" spans="1:4">
      <c r="A3059" s="314" t="s">
        <v>12545</v>
      </c>
      <c r="B3059" s="314">
        <v>517119</v>
      </c>
      <c r="C3059" s="314" t="s">
        <v>8081</v>
      </c>
      <c r="D3059" s="314" t="s">
        <v>8405</v>
      </c>
    </row>
    <row r="3060" spans="1:4">
      <c r="A3060" s="314" t="s">
        <v>12546</v>
      </c>
      <c r="B3060" s="314">
        <v>538730</v>
      </c>
      <c r="C3060" s="314" t="s">
        <v>12547</v>
      </c>
      <c r="D3060" s="314" t="s">
        <v>8103</v>
      </c>
    </row>
    <row r="3061" spans="1:4">
      <c r="A3061" s="314" t="s">
        <v>12548</v>
      </c>
      <c r="B3061" s="314">
        <v>532808</v>
      </c>
      <c r="C3061" s="314" t="s">
        <v>12549</v>
      </c>
      <c r="D3061" s="314" t="s">
        <v>8194</v>
      </c>
    </row>
    <row r="3062" spans="1:4">
      <c r="A3062" s="314" t="s">
        <v>12550</v>
      </c>
      <c r="B3062" s="314">
        <v>523260</v>
      </c>
      <c r="C3062" s="314" t="s">
        <v>12551</v>
      </c>
      <c r="D3062" s="314" t="s">
        <v>8275</v>
      </c>
    </row>
    <row r="3063" spans="1:4">
      <c r="A3063" s="314" t="s">
        <v>12552</v>
      </c>
      <c r="B3063" s="314">
        <v>539273</v>
      </c>
      <c r="C3063" s="314" t="s">
        <v>8081</v>
      </c>
      <c r="D3063" s="314" t="s">
        <v>8569</v>
      </c>
    </row>
    <row r="3064" spans="1:4">
      <c r="A3064" s="314" t="s">
        <v>12553</v>
      </c>
      <c r="B3064" s="314">
        <v>524136</v>
      </c>
      <c r="C3064" s="314" t="s">
        <v>8081</v>
      </c>
      <c r="D3064" s="314" t="s">
        <v>475</v>
      </c>
    </row>
    <row r="3065" spans="1:4">
      <c r="A3065" s="314" t="s">
        <v>12554</v>
      </c>
      <c r="B3065" s="314">
        <v>531352</v>
      </c>
      <c r="C3065" s="314" t="s">
        <v>8081</v>
      </c>
      <c r="D3065" s="314" t="s">
        <v>8096</v>
      </c>
    </row>
    <row r="3066" spans="1:4">
      <c r="A3066" s="314" t="s">
        <v>12555</v>
      </c>
      <c r="B3066" s="314">
        <v>503031</v>
      </c>
      <c r="C3066" s="314" t="s">
        <v>12556</v>
      </c>
      <c r="D3066" s="314" t="s">
        <v>8167</v>
      </c>
    </row>
    <row r="3067" spans="1:4">
      <c r="A3067" s="314" t="s">
        <v>12557</v>
      </c>
      <c r="B3067" s="314">
        <v>539333</v>
      </c>
      <c r="C3067" s="314" t="s">
        <v>12558</v>
      </c>
      <c r="D3067" s="314" t="s">
        <v>8167</v>
      </c>
    </row>
    <row r="3068" spans="1:4">
      <c r="A3068" s="314" t="s">
        <v>12559</v>
      </c>
      <c r="B3068" s="314">
        <v>513228</v>
      </c>
      <c r="C3068" s="314" t="s">
        <v>12560</v>
      </c>
      <c r="D3068" s="314" t="s">
        <v>8113</v>
      </c>
    </row>
    <row r="3069" spans="1:4">
      <c r="A3069" s="314" t="s">
        <v>12561</v>
      </c>
      <c r="B3069" s="314" t="s">
        <v>8081</v>
      </c>
      <c r="C3069" s="314" t="s">
        <v>12562</v>
      </c>
      <c r="D3069" s="314" t="s">
        <v>8092</v>
      </c>
    </row>
    <row r="3070" spans="1:4">
      <c r="A3070" s="314" t="s">
        <v>12563</v>
      </c>
      <c r="B3070" s="314">
        <v>500329</v>
      </c>
      <c r="C3070" s="314" t="s">
        <v>8081</v>
      </c>
      <c r="D3070" s="314" t="s">
        <v>8084</v>
      </c>
    </row>
    <row r="3071" spans="1:4">
      <c r="A3071" s="314" t="s">
        <v>12564</v>
      </c>
      <c r="B3071" s="314">
        <v>524210</v>
      </c>
      <c r="C3071" s="314" t="s">
        <v>8081</v>
      </c>
      <c r="D3071" s="314" t="s">
        <v>8129</v>
      </c>
    </row>
    <row r="3072" spans="1:4">
      <c r="A3072" s="314" t="s">
        <v>12565</v>
      </c>
      <c r="B3072" s="314">
        <v>524210</v>
      </c>
      <c r="C3072" s="314" t="s">
        <v>8081</v>
      </c>
      <c r="D3072" s="314" t="s">
        <v>8129</v>
      </c>
    </row>
    <row r="3073" spans="1:4">
      <c r="A3073" s="314" t="s">
        <v>12566</v>
      </c>
      <c r="B3073" s="314">
        <v>501144</v>
      </c>
      <c r="C3073" s="314" t="s">
        <v>8081</v>
      </c>
      <c r="D3073" s="314" t="s">
        <v>8501</v>
      </c>
    </row>
    <row r="3074" spans="1:4">
      <c r="A3074" s="314" t="s">
        <v>12567</v>
      </c>
      <c r="B3074" s="314" t="s">
        <v>8081</v>
      </c>
      <c r="C3074" s="314" t="s">
        <v>12568</v>
      </c>
      <c r="D3074" s="314" t="s">
        <v>8092</v>
      </c>
    </row>
    <row r="3075" spans="1:4">
      <c r="A3075" s="314" t="s">
        <v>12569</v>
      </c>
      <c r="B3075" s="314">
        <v>521062</v>
      </c>
      <c r="C3075" s="314" t="s">
        <v>8081</v>
      </c>
      <c r="D3075" s="314" t="s">
        <v>8819</v>
      </c>
    </row>
    <row r="3076" spans="1:4">
      <c r="A3076" s="314" t="s">
        <v>12570</v>
      </c>
      <c r="B3076" s="314">
        <v>526435</v>
      </c>
      <c r="C3076" s="314" t="s">
        <v>8081</v>
      </c>
      <c r="D3076" s="314" t="s">
        <v>8075</v>
      </c>
    </row>
    <row r="3077" spans="1:4">
      <c r="A3077" s="314" t="s">
        <v>12571</v>
      </c>
      <c r="B3077" s="314">
        <v>504132</v>
      </c>
      <c r="C3077" s="314" t="s">
        <v>8081</v>
      </c>
      <c r="D3077" s="314" t="s">
        <v>8265</v>
      </c>
    </row>
    <row r="3078" spans="1:4">
      <c r="A3078" s="314" t="s">
        <v>12572</v>
      </c>
      <c r="B3078" s="314">
        <v>533179</v>
      </c>
      <c r="C3078" s="314" t="s">
        <v>12573</v>
      </c>
      <c r="D3078" s="314" t="s">
        <v>8068</v>
      </c>
    </row>
    <row r="3079" spans="1:4">
      <c r="A3079" s="314" t="s">
        <v>12574</v>
      </c>
      <c r="B3079" s="314">
        <v>517172</v>
      </c>
      <c r="C3079" s="314" t="s">
        <v>8081</v>
      </c>
      <c r="D3079" s="314" t="s">
        <v>8622</v>
      </c>
    </row>
    <row r="3080" spans="1:4">
      <c r="A3080" s="314" t="s">
        <v>12575</v>
      </c>
      <c r="B3080" s="314">
        <v>530381</v>
      </c>
      <c r="C3080" s="314" t="s">
        <v>12576</v>
      </c>
      <c r="D3080" s="314" t="s">
        <v>8478</v>
      </c>
    </row>
    <row r="3081" spans="1:4">
      <c r="A3081" s="314" t="s">
        <v>12577</v>
      </c>
      <c r="B3081" s="314">
        <v>532522</v>
      </c>
      <c r="C3081" s="314" t="s">
        <v>12578</v>
      </c>
      <c r="D3081" s="314" t="s">
        <v>8290</v>
      </c>
    </row>
    <row r="3082" spans="1:4">
      <c r="A3082" s="314" t="s">
        <v>12579</v>
      </c>
      <c r="B3082" s="314">
        <v>500680</v>
      </c>
      <c r="C3082" s="314" t="s">
        <v>12580</v>
      </c>
      <c r="D3082" s="314" t="s">
        <v>8119</v>
      </c>
    </row>
    <row r="3083" spans="1:4">
      <c r="A3083" s="314" t="s">
        <v>12581</v>
      </c>
      <c r="B3083" s="314">
        <v>531769</v>
      </c>
      <c r="C3083" s="314" t="s">
        <v>8081</v>
      </c>
      <c r="D3083" s="314" t="s">
        <v>8174</v>
      </c>
    </row>
    <row r="3084" spans="1:4">
      <c r="A3084" s="314" t="s">
        <v>12582</v>
      </c>
      <c r="B3084" s="314">
        <v>533581</v>
      </c>
      <c r="C3084" s="314" t="s">
        <v>12583</v>
      </c>
      <c r="D3084" s="314" t="s">
        <v>8449</v>
      </c>
    </row>
    <row r="3085" spans="1:4">
      <c r="A3085" s="314" t="s">
        <v>12584</v>
      </c>
      <c r="B3085" s="314">
        <v>526747</v>
      </c>
      <c r="C3085" s="314" t="s">
        <v>8081</v>
      </c>
      <c r="D3085" s="314" t="s">
        <v>8385</v>
      </c>
    </row>
    <row r="3086" spans="1:4">
      <c r="A3086" s="314" t="s">
        <v>12585</v>
      </c>
      <c r="B3086" s="314">
        <v>531281</v>
      </c>
      <c r="C3086" s="314" t="s">
        <v>8081</v>
      </c>
      <c r="D3086" s="314" t="s">
        <v>8608</v>
      </c>
    </row>
    <row r="3087" spans="1:4">
      <c r="A3087" s="314" t="s">
        <v>12586</v>
      </c>
      <c r="B3087" s="314">
        <v>500143</v>
      </c>
      <c r="C3087" s="314" t="s">
        <v>8081</v>
      </c>
      <c r="D3087" s="314" t="s">
        <v>8103</v>
      </c>
    </row>
    <row r="3088" spans="1:4">
      <c r="A3088" s="314" t="s">
        <v>12587</v>
      </c>
      <c r="B3088" s="314">
        <v>512026</v>
      </c>
      <c r="C3088" s="314" t="s">
        <v>8081</v>
      </c>
      <c r="D3088" s="314" t="s">
        <v>8103</v>
      </c>
    </row>
    <row r="3089" spans="1:4">
      <c r="A3089" s="314" t="s">
        <v>12588</v>
      </c>
      <c r="B3089" s="314">
        <v>523620</v>
      </c>
      <c r="C3089" s="314" t="s">
        <v>8081</v>
      </c>
      <c r="D3089" s="314" t="s">
        <v>8119</v>
      </c>
    </row>
    <row r="3090" spans="1:4">
      <c r="A3090" s="314" t="s">
        <v>12589</v>
      </c>
      <c r="B3090" s="314">
        <v>506590</v>
      </c>
      <c r="C3090" s="314" t="s">
        <v>12590</v>
      </c>
      <c r="D3090" s="314" t="s">
        <v>12591</v>
      </c>
    </row>
    <row r="3091" spans="1:4">
      <c r="A3091" s="314" t="s">
        <v>12592</v>
      </c>
      <c r="B3091" s="314">
        <v>526481</v>
      </c>
      <c r="C3091" s="314" t="s">
        <v>8081</v>
      </c>
      <c r="D3091" s="314" t="s">
        <v>8194</v>
      </c>
    </row>
    <row r="3092" spans="1:4">
      <c r="A3092" s="314" t="s">
        <v>12593</v>
      </c>
      <c r="B3092" s="314">
        <v>537839</v>
      </c>
      <c r="C3092" s="314" t="s">
        <v>8081</v>
      </c>
      <c r="D3092" s="314" t="s">
        <v>8281</v>
      </c>
    </row>
    <row r="3093" spans="1:4">
      <c r="A3093" s="314" t="s">
        <v>12594</v>
      </c>
      <c r="B3093" s="314">
        <v>509084</v>
      </c>
      <c r="C3093" s="314" t="s">
        <v>8081</v>
      </c>
      <c r="D3093" s="314" t="s">
        <v>8501</v>
      </c>
    </row>
    <row r="3094" spans="1:4">
      <c r="A3094" s="314" t="s">
        <v>12595</v>
      </c>
      <c r="B3094" s="314">
        <v>526588</v>
      </c>
      <c r="C3094" s="314" t="s">
        <v>8081</v>
      </c>
      <c r="D3094" s="314" t="s">
        <v>9319</v>
      </c>
    </row>
    <row r="3095" spans="1:4">
      <c r="A3095" s="314" t="s">
        <v>12596</v>
      </c>
      <c r="B3095" s="314">
        <v>526588</v>
      </c>
      <c r="C3095" s="314" t="s">
        <v>8081</v>
      </c>
      <c r="D3095" s="314" t="s">
        <v>9319</v>
      </c>
    </row>
    <row r="3096" spans="1:4">
      <c r="A3096" s="314" t="s">
        <v>12597</v>
      </c>
      <c r="B3096" s="314">
        <v>524808</v>
      </c>
      <c r="C3096" s="314" t="s">
        <v>8081</v>
      </c>
      <c r="D3096" s="314" t="s">
        <v>8224</v>
      </c>
    </row>
    <row r="3097" spans="1:4">
      <c r="A3097" s="314" t="s">
        <v>12598</v>
      </c>
      <c r="B3097" s="314">
        <v>524808</v>
      </c>
      <c r="C3097" s="314" t="s">
        <v>8081</v>
      </c>
      <c r="D3097" s="314" t="s">
        <v>8224</v>
      </c>
    </row>
    <row r="3098" spans="1:4">
      <c r="A3098" s="314" t="s">
        <v>12599</v>
      </c>
      <c r="B3098" s="314">
        <v>523642</v>
      </c>
      <c r="C3098" s="314" t="s">
        <v>12600</v>
      </c>
      <c r="D3098" s="314" t="s">
        <v>8224</v>
      </c>
    </row>
    <row r="3099" spans="1:4">
      <c r="A3099" s="314" t="s">
        <v>12601</v>
      </c>
      <c r="B3099" s="314">
        <v>530305</v>
      </c>
      <c r="C3099" s="314" t="s">
        <v>8081</v>
      </c>
      <c r="D3099" s="314" t="s">
        <v>8779</v>
      </c>
    </row>
    <row r="3100" spans="1:4">
      <c r="A3100" s="314" t="s">
        <v>12602</v>
      </c>
      <c r="B3100" s="314">
        <v>507498</v>
      </c>
      <c r="C3100" s="314" t="s">
        <v>8081</v>
      </c>
      <c r="D3100" s="314" t="s">
        <v>8779</v>
      </c>
    </row>
    <row r="3101" spans="1:4">
      <c r="A3101" s="314" t="s">
        <v>12603</v>
      </c>
      <c r="B3101" s="314">
        <v>532355</v>
      </c>
      <c r="C3101" s="314" t="s">
        <v>8081</v>
      </c>
      <c r="D3101" s="314" t="s">
        <v>8084</v>
      </c>
    </row>
    <row r="3102" spans="1:4">
      <c r="A3102" s="314" t="s">
        <v>12604</v>
      </c>
      <c r="B3102" s="314">
        <v>500331</v>
      </c>
      <c r="C3102" s="314" t="s">
        <v>12605</v>
      </c>
      <c r="D3102" s="314" t="s">
        <v>8240</v>
      </c>
    </row>
    <row r="3103" spans="1:4">
      <c r="A3103" s="314" t="s">
        <v>12606</v>
      </c>
      <c r="B3103" s="314">
        <v>500327</v>
      </c>
      <c r="C3103" s="314" t="s">
        <v>12607</v>
      </c>
      <c r="D3103" s="314" t="s">
        <v>8200</v>
      </c>
    </row>
    <row r="3104" spans="1:4">
      <c r="A3104" s="314" t="s">
        <v>12608</v>
      </c>
      <c r="B3104" s="314">
        <v>539883</v>
      </c>
      <c r="C3104" s="314" t="s">
        <v>12609</v>
      </c>
      <c r="D3104" s="314" t="s">
        <v>8246</v>
      </c>
    </row>
    <row r="3105" spans="1:4">
      <c r="A3105" s="314" t="s">
        <v>12610</v>
      </c>
      <c r="B3105" s="314">
        <v>519439</v>
      </c>
      <c r="C3105" s="314" t="s">
        <v>8081</v>
      </c>
      <c r="D3105" s="314" t="s">
        <v>8329</v>
      </c>
    </row>
    <row r="3106" spans="1:4">
      <c r="A3106" s="314" t="s">
        <v>12611</v>
      </c>
      <c r="B3106" s="314">
        <v>531879</v>
      </c>
      <c r="C3106" s="314" t="s">
        <v>12612</v>
      </c>
      <c r="D3106" s="314" t="s">
        <v>8712</v>
      </c>
    </row>
    <row r="3107" spans="1:4">
      <c r="A3107" s="314" t="s">
        <v>12613</v>
      </c>
      <c r="B3107" s="314">
        <v>514300</v>
      </c>
      <c r="C3107" s="314" t="s">
        <v>12614</v>
      </c>
      <c r="D3107" s="314" t="s">
        <v>8096</v>
      </c>
    </row>
    <row r="3108" spans="1:4">
      <c r="A3108" s="314" t="s">
        <v>12615</v>
      </c>
      <c r="B3108" s="314">
        <v>507864</v>
      </c>
      <c r="C3108" s="314" t="s">
        <v>8081</v>
      </c>
      <c r="D3108" s="314" t="s">
        <v>8065</v>
      </c>
    </row>
    <row r="3109" spans="1:4">
      <c r="A3109" s="314" t="s">
        <v>12616</v>
      </c>
      <c r="B3109" s="314">
        <v>500302</v>
      </c>
      <c r="C3109" s="314" t="s">
        <v>12617</v>
      </c>
      <c r="D3109" s="314" t="s">
        <v>8119</v>
      </c>
    </row>
    <row r="3110" spans="1:4">
      <c r="A3110" s="314" t="s">
        <v>12618</v>
      </c>
      <c r="B3110" s="314">
        <v>532979</v>
      </c>
      <c r="C3110" s="314" t="s">
        <v>12619</v>
      </c>
      <c r="D3110" s="314" t="s">
        <v>8119</v>
      </c>
    </row>
    <row r="3111" spans="1:4">
      <c r="A3111" s="314" t="s">
        <v>12620</v>
      </c>
      <c r="B3111" s="314">
        <v>530683</v>
      </c>
      <c r="C3111" s="314" t="s">
        <v>8081</v>
      </c>
      <c r="D3111" s="314" t="s">
        <v>8275</v>
      </c>
    </row>
    <row r="3112" spans="1:4">
      <c r="A3112" s="314" t="s">
        <v>12621</v>
      </c>
      <c r="B3112" s="314">
        <v>513519</v>
      </c>
      <c r="C3112" s="314" t="s">
        <v>12622</v>
      </c>
      <c r="D3112" s="314" t="s">
        <v>8378</v>
      </c>
    </row>
    <row r="3113" spans="1:4">
      <c r="A3113" s="314" t="s">
        <v>12623</v>
      </c>
      <c r="B3113" s="314">
        <v>500333</v>
      </c>
      <c r="C3113" s="314" t="s">
        <v>8081</v>
      </c>
      <c r="D3113" s="314" t="s">
        <v>8560</v>
      </c>
    </row>
    <row r="3114" spans="1:4">
      <c r="A3114" s="314" t="s">
        <v>12624</v>
      </c>
      <c r="B3114" s="314">
        <v>523105</v>
      </c>
      <c r="C3114" s="314" t="s">
        <v>8081</v>
      </c>
      <c r="D3114" s="314" t="s">
        <v>8275</v>
      </c>
    </row>
    <row r="3115" spans="1:4">
      <c r="A3115" s="314" t="s">
        <v>12625</v>
      </c>
      <c r="B3115" s="314">
        <v>523648</v>
      </c>
      <c r="C3115" s="314" t="s">
        <v>12626</v>
      </c>
      <c r="D3115" s="314" t="s">
        <v>8240</v>
      </c>
    </row>
    <row r="3116" spans="1:4">
      <c r="A3116" s="314" t="s">
        <v>12627</v>
      </c>
      <c r="B3116" s="314">
        <v>523648</v>
      </c>
      <c r="C3116" s="314" t="s">
        <v>12626</v>
      </c>
      <c r="D3116" s="314" t="s">
        <v>8240</v>
      </c>
    </row>
    <row r="3117" spans="1:4">
      <c r="A3117" s="314" t="s">
        <v>12628</v>
      </c>
      <c r="B3117" s="314">
        <v>534060</v>
      </c>
      <c r="C3117" s="314" t="s">
        <v>8081</v>
      </c>
      <c r="D3117" s="314" t="s">
        <v>8098</v>
      </c>
    </row>
    <row r="3118" spans="1:4">
      <c r="A3118" s="314" t="s">
        <v>12629</v>
      </c>
      <c r="B3118" s="314">
        <v>532366</v>
      </c>
      <c r="C3118" s="314" t="s">
        <v>12630</v>
      </c>
      <c r="D3118" s="314" t="s">
        <v>8098</v>
      </c>
    </row>
    <row r="3119" spans="1:4">
      <c r="A3119" s="314" t="s">
        <v>12631</v>
      </c>
      <c r="B3119" s="314">
        <v>540173</v>
      </c>
      <c r="C3119" s="314" t="s">
        <v>12632</v>
      </c>
      <c r="D3119" s="314" t="s">
        <v>8139</v>
      </c>
    </row>
    <row r="3120" spans="1:4">
      <c r="A3120" s="314" t="s">
        <v>12633</v>
      </c>
      <c r="B3120" s="314">
        <v>539150</v>
      </c>
      <c r="C3120" s="314" t="s">
        <v>12634</v>
      </c>
      <c r="D3120" s="314" t="s">
        <v>8675</v>
      </c>
    </row>
    <row r="3121" spans="1:4">
      <c r="A3121" s="314" t="s">
        <v>12635</v>
      </c>
      <c r="B3121" s="314">
        <v>532803</v>
      </c>
      <c r="C3121" s="314" t="s">
        <v>12636</v>
      </c>
      <c r="D3121" s="314" t="s">
        <v>8278</v>
      </c>
    </row>
    <row r="3122" spans="1:4">
      <c r="A3122" s="314" t="s">
        <v>12637</v>
      </c>
      <c r="B3122" s="314">
        <v>539195</v>
      </c>
      <c r="C3122" s="314" t="s">
        <v>8081</v>
      </c>
      <c r="D3122" s="314" t="s">
        <v>8129</v>
      </c>
    </row>
    <row r="3123" spans="1:4">
      <c r="A3123" s="314" t="s">
        <v>12638</v>
      </c>
      <c r="B3123" s="314">
        <v>523628</v>
      </c>
      <c r="C3123" s="314" t="s">
        <v>12639</v>
      </c>
      <c r="D3123" s="314" t="s">
        <v>8167</v>
      </c>
    </row>
    <row r="3124" spans="1:4">
      <c r="A3124" s="314" t="s">
        <v>12640</v>
      </c>
      <c r="B3124" s="314">
        <v>524570</v>
      </c>
      <c r="C3124" s="314" t="s">
        <v>12641</v>
      </c>
      <c r="D3124" s="314" t="s">
        <v>8240</v>
      </c>
    </row>
    <row r="3125" spans="1:4">
      <c r="A3125" s="314" t="s">
        <v>12642</v>
      </c>
      <c r="B3125" s="314">
        <v>532486</v>
      </c>
      <c r="C3125" s="314" t="s">
        <v>12643</v>
      </c>
      <c r="D3125" s="314" t="s">
        <v>8608</v>
      </c>
    </row>
    <row r="3126" spans="1:4">
      <c r="A3126" s="314" t="s">
        <v>12644</v>
      </c>
      <c r="B3126" s="314">
        <v>526687</v>
      </c>
      <c r="C3126" s="314" t="s">
        <v>8081</v>
      </c>
      <c r="D3126" s="314" t="s">
        <v>8281</v>
      </c>
    </row>
    <row r="3127" spans="1:4">
      <c r="A3127" s="314" t="s">
        <v>12645</v>
      </c>
      <c r="B3127" s="314">
        <v>540717</v>
      </c>
      <c r="C3127" s="314" t="s">
        <v>8081</v>
      </c>
      <c r="D3127" s="314" t="s">
        <v>8103</v>
      </c>
    </row>
    <row r="3128" spans="1:4">
      <c r="A3128" s="314" t="s">
        <v>12646</v>
      </c>
      <c r="B3128" s="314">
        <v>507645</v>
      </c>
      <c r="C3128" s="314" t="s">
        <v>8081</v>
      </c>
      <c r="D3128" s="314" t="s">
        <v>8240</v>
      </c>
    </row>
    <row r="3129" spans="1:4">
      <c r="A3129" s="314" t="s">
        <v>12647</v>
      </c>
      <c r="B3129" s="314">
        <v>531768</v>
      </c>
      <c r="C3129" s="314" t="s">
        <v>12648</v>
      </c>
      <c r="D3129" s="314" t="s">
        <v>9247</v>
      </c>
    </row>
    <row r="3130" spans="1:4">
      <c r="A3130" s="314" t="s">
        <v>12649</v>
      </c>
      <c r="B3130" s="314">
        <v>542652</v>
      </c>
      <c r="C3130" s="314" t="s">
        <v>12650</v>
      </c>
      <c r="D3130" s="314" t="s">
        <v>8378</v>
      </c>
    </row>
    <row r="3131" spans="1:4">
      <c r="A3131" s="314" t="s">
        <v>12651</v>
      </c>
      <c r="B3131" s="314">
        <v>506605</v>
      </c>
      <c r="C3131" s="314" t="s">
        <v>8081</v>
      </c>
      <c r="D3131" s="314" t="s">
        <v>8129</v>
      </c>
    </row>
    <row r="3132" spans="1:4">
      <c r="A3132" s="314" t="s">
        <v>12652</v>
      </c>
      <c r="B3132" s="314">
        <v>531397</v>
      </c>
      <c r="C3132" s="314" t="s">
        <v>8081</v>
      </c>
      <c r="D3132" s="314" t="s">
        <v>8275</v>
      </c>
    </row>
    <row r="3133" spans="1:4">
      <c r="A3133" s="314" t="s">
        <v>12653</v>
      </c>
      <c r="B3133" s="314">
        <v>514486</v>
      </c>
      <c r="C3133" s="314" t="s">
        <v>8081</v>
      </c>
      <c r="D3133" s="314" t="s">
        <v>8096</v>
      </c>
    </row>
    <row r="3134" spans="1:4">
      <c r="A3134" s="314" t="s">
        <v>12654</v>
      </c>
      <c r="B3134" s="314">
        <v>531454</v>
      </c>
      <c r="C3134" s="314" t="s">
        <v>8081</v>
      </c>
      <c r="D3134" s="314" t="s">
        <v>8457</v>
      </c>
    </row>
    <row r="3135" spans="1:4">
      <c r="A3135" s="314" t="s">
        <v>12655</v>
      </c>
      <c r="B3135" s="314">
        <v>531454</v>
      </c>
      <c r="C3135" s="314" t="s">
        <v>8081</v>
      </c>
      <c r="D3135" s="314" t="s">
        <v>8457</v>
      </c>
    </row>
    <row r="3136" spans="1:4">
      <c r="A3136" s="314" t="s">
        <v>12656</v>
      </c>
      <c r="B3136" s="314">
        <v>537573</v>
      </c>
      <c r="C3136" s="314" t="s">
        <v>8081</v>
      </c>
      <c r="D3136" s="314" t="s">
        <v>8200</v>
      </c>
    </row>
    <row r="3137" spans="1:4">
      <c r="A3137" s="314" t="s">
        <v>12657</v>
      </c>
      <c r="B3137" s="314">
        <v>526043</v>
      </c>
      <c r="C3137" s="314" t="s">
        <v>8081</v>
      </c>
      <c r="D3137" s="314" t="s">
        <v>8089</v>
      </c>
    </row>
    <row r="3138" spans="1:4">
      <c r="A3138" s="314" t="s">
        <v>12658</v>
      </c>
      <c r="B3138" s="314">
        <v>524051</v>
      </c>
      <c r="C3138" s="314" t="s">
        <v>12659</v>
      </c>
      <c r="D3138" s="314" t="s">
        <v>8129</v>
      </c>
    </row>
    <row r="3139" spans="1:4">
      <c r="A3139" s="314" t="s">
        <v>12660</v>
      </c>
      <c r="B3139" s="314">
        <v>539354</v>
      </c>
      <c r="C3139" s="314" t="s">
        <v>8081</v>
      </c>
      <c r="D3139" s="314" t="s">
        <v>8275</v>
      </c>
    </row>
    <row r="3140" spans="1:4">
      <c r="A3140" s="314" t="s">
        <v>12661</v>
      </c>
      <c r="B3140" s="314">
        <v>512481</v>
      </c>
      <c r="C3140" s="314" t="s">
        <v>8081</v>
      </c>
      <c r="D3140" s="314" t="s">
        <v>8098</v>
      </c>
    </row>
    <row r="3141" spans="1:4">
      <c r="A3141" s="314" t="s">
        <v>12662</v>
      </c>
      <c r="B3141" s="314">
        <v>512481</v>
      </c>
      <c r="C3141" s="314" t="s">
        <v>8081</v>
      </c>
      <c r="D3141" s="314" t="s">
        <v>8098</v>
      </c>
    </row>
    <row r="3142" spans="1:4">
      <c r="A3142" s="314" t="s">
        <v>12663</v>
      </c>
      <c r="B3142" s="314">
        <v>532626</v>
      </c>
      <c r="C3142" s="314" t="s">
        <v>8081</v>
      </c>
      <c r="D3142" s="314" t="s">
        <v>10327</v>
      </c>
    </row>
    <row r="3143" spans="1:4">
      <c r="A3143" s="314" t="s">
        <v>12664</v>
      </c>
      <c r="B3143" s="314">
        <v>532460</v>
      </c>
      <c r="C3143" s="314" t="s">
        <v>12665</v>
      </c>
      <c r="D3143" s="314" t="s">
        <v>8779</v>
      </c>
    </row>
    <row r="3144" spans="1:4">
      <c r="A3144" s="314" t="s">
        <v>12666</v>
      </c>
      <c r="B3144" s="314">
        <v>532011</v>
      </c>
      <c r="C3144" s="314" t="s">
        <v>8081</v>
      </c>
      <c r="D3144" s="314" t="s">
        <v>8084</v>
      </c>
    </row>
    <row r="3145" spans="1:4">
      <c r="A3145" s="314" t="s">
        <v>12667</v>
      </c>
      <c r="B3145" s="314">
        <v>540727</v>
      </c>
      <c r="C3145" s="314" t="s">
        <v>8081</v>
      </c>
      <c r="D3145" s="314" t="s">
        <v>9000</v>
      </c>
    </row>
    <row r="3146" spans="1:4">
      <c r="A3146" s="314" t="s">
        <v>12668</v>
      </c>
      <c r="B3146" s="314">
        <v>519359</v>
      </c>
      <c r="C3146" s="314" t="s">
        <v>8081</v>
      </c>
      <c r="D3146" s="314" t="s">
        <v>8329</v>
      </c>
    </row>
    <row r="3147" spans="1:4">
      <c r="A3147" s="314" t="s">
        <v>12669</v>
      </c>
      <c r="B3147" s="314">
        <v>531870</v>
      </c>
      <c r="C3147" s="314" t="s">
        <v>8081</v>
      </c>
      <c r="D3147" s="314" t="s">
        <v>8478</v>
      </c>
    </row>
    <row r="3148" spans="1:4">
      <c r="A3148" s="314" t="s">
        <v>12670</v>
      </c>
      <c r="B3148" s="314">
        <v>532933</v>
      </c>
      <c r="C3148" s="314" t="s">
        <v>8081</v>
      </c>
      <c r="D3148" s="314" t="s">
        <v>8435</v>
      </c>
    </row>
    <row r="3149" spans="1:4">
      <c r="A3149" s="314" t="s">
        <v>12671</v>
      </c>
      <c r="B3149" s="314" t="s">
        <v>8081</v>
      </c>
      <c r="C3149" s="314" t="s">
        <v>12672</v>
      </c>
      <c r="D3149" s="314" t="s">
        <v>8092</v>
      </c>
    </row>
    <row r="3150" spans="1:4">
      <c r="A3150" s="314" t="s">
        <v>12673</v>
      </c>
      <c r="B3150" s="314">
        <v>532810</v>
      </c>
      <c r="C3150" s="314" t="s">
        <v>12674</v>
      </c>
      <c r="D3150" s="314" t="s">
        <v>8098</v>
      </c>
    </row>
    <row r="3151" spans="1:4">
      <c r="A3151" s="314" t="s">
        <v>12675</v>
      </c>
      <c r="B3151" s="314">
        <v>532898</v>
      </c>
      <c r="C3151" s="314" t="s">
        <v>12676</v>
      </c>
      <c r="D3151" s="314" t="s">
        <v>8219</v>
      </c>
    </row>
    <row r="3152" spans="1:4">
      <c r="A3152" s="314" t="s">
        <v>12677</v>
      </c>
      <c r="B3152" s="314">
        <v>532898</v>
      </c>
      <c r="C3152" s="314" t="s">
        <v>12676</v>
      </c>
      <c r="D3152" s="314" t="s">
        <v>8219</v>
      </c>
    </row>
    <row r="3153" spans="1:4">
      <c r="A3153" s="314" t="s">
        <v>12678</v>
      </c>
      <c r="B3153" s="314">
        <v>539302</v>
      </c>
      <c r="C3153" s="314" t="s">
        <v>12679</v>
      </c>
      <c r="D3153" s="314" t="s">
        <v>8478</v>
      </c>
    </row>
    <row r="3154" spans="1:4">
      <c r="A3154" s="314" t="s">
        <v>12680</v>
      </c>
      <c r="B3154" s="314" t="s">
        <v>8081</v>
      </c>
      <c r="C3154" s="314" t="s">
        <v>12681</v>
      </c>
      <c r="D3154" s="314" t="s">
        <v>8092</v>
      </c>
    </row>
    <row r="3155" spans="1:4">
      <c r="A3155" s="314" t="s">
        <v>12682</v>
      </c>
      <c r="B3155" s="314">
        <v>538731</v>
      </c>
      <c r="C3155" s="314" t="s">
        <v>8081</v>
      </c>
      <c r="D3155" s="314" t="s">
        <v>8258</v>
      </c>
    </row>
    <row r="3156" spans="1:4">
      <c r="A3156" s="314" t="s">
        <v>12683</v>
      </c>
      <c r="B3156" s="314">
        <v>532934</v>
      </c>
      <c r="C3156" s="314" t="s">
        <v>12684</v>
      </c>
      <c r="D3156" s="314" t="s">
        <v>8435</v>
      </c>
    </row>
    <row r="3157" spans="1:4">
      <c r="A3157" s="314" t="s">
        <v>12685</v>
      </c>
      <c r="B3157" s="314">
        <v>539351</v>
      </c>
      <c r="C3157" s="314" t="s">
        <v>12686</v>
      </c>
      <c r="D3157" s="314" t="s">
        <v>8141</v>
      </c>
    </row>
    <row r="3158" spans="1:4">
      <c r="A3158" s="314" t="s">
        <v>12687</v>
      </c>
      <c r="B3158" s="314">
        <v>540027</v>
      </c>
      <c r="C3158" s="314" t="s">
        <v>8081</v>
      </c>
      <c r="D3158" s="314" t="s">
        <v>8082</v>
      </c>
    </row>
    <row r="3159" spans="1:4">
      <c r="A3159" s="314" t="s">
        <v>12688</v>
      </c>
      <c r="B3159" s="314">
        <v>540027</v>
      </c>
      <c r="C3159" s="314" t="s">
        <v>8081</v>
      </c>
      <c r="D3159" s="314" t="s">
        <v>8082</v>
      </c>
    </row>
    <row r="3160" spans="1:4">
      <c r="A3160" s="314" t="s">
        <v>12689</v>
      </c>
      <c r="B3160" s="314">
        <v>531855</v>
      </c>
      <c r="C3160" s="314" t="s">
        <v>8081</v>
      </c>
      <c r="D3160" s="314" t="s">
        <v>8113</v>
      </c>
    </row>
    <row r="3161" spans="1:4">
      <c r="A3161" s="314" t="s">
        <v>12690</v>
      </c>
      <c r="B3161" s="314">
        <v>506042</v>
      </c>
      <c r="C3161" s="314" t="s">
        <v>8081</v>
      </c>
      <c r="D3161" s="314" t="s">
        <v>8113</v>
      </c>
    </row>
    <row r="3162" spans="1:4">
      <c r="A3162" s="314" t="s">
        <v>12691</v>
      </c>
      <c r="B3162" s="314">
        <v>513532</v>
      </c>
      <c r="C3162" s="314" t="s">
        <v>8081</v>
      </c>
      <c r="D3162" s="314" t="s">
        <v>8435</v>
      </c>
    </row>
    <row r="3163" spans="1:4">
      <c r="A3163" s="314" t="s">
        <v>12692</v>
      </c>
      <c r="B3163" s="314">
        <v>530095</v>
      </c>
      <c r="C3163" s="314" t="s">
        <v>8081</v>
      </c>
      <c r="D3163" s="314" t="s">
        <v>8113</v>
      </c>
    </row>
    <row r="3164" spans="1:4">
      <c r="A3164" s="314" t="s">
        <v>12693</v>
      </c>
      <c r="B3164" s="314">
        <v>533178</v>
      </c>
      <c r="C3164" s="314" t="s">
        <v>12694</v>
      </c>
      <c r="D3164" s="314" t="s">
        <v>8096</v>
      </c>
    </row>
    <row r="3165" spans="1:4">
      <c r="A3165" s="314" t="s">
        <v>12695</v>
      </c>
      <c r="B3165" s="314">
        <v>500192</v>
      </c>
      <c r="C3165" s="314" t="s">
        <v>8081</v>
      </c>
      <c r="D3165" s="314" t="s">
        <v>8096</v>
      </c>
    </row>
    <row r="3166" spans="1:4">
      <c r="A3166" s="314" t="s">
        <v>12696</v>
      </c>
      <c r="B3166" s="314">
        <v>522205</v>
      </c>
      <c r="C3166" s="314" t="s">
        <v>12697</v>
      </c>
      <c r="D3166" s="314" t="s">
        <v>8478</v>
      </c>
    </row>
    <row r="3167" spans="1:4">
      <c r="A3167" s="314" t="s">
        <v>12698</v>
      </c>
      <c r="B3167" s="314">
        <v>531746</v>
      </c>
      <c r="C3167" s="314" t="s">
        <v>12699</v>
      </c>
      <c r="D3167" s="314" t="s">
        <v>8167</v>
      </c>
    </row>
    <row r="3168" spans="1:4">
      <c r="A3168" s="314" t="s">
        <v>12700</v>
      </c>
      <c r="B3168" s="314">
        <v>533605</v>
      </c>
      <c r="C3168" s="314" t="s">
        <v>12701</v>
      </c>
      <c r="D3168" s="314" t="s">
        <v>8478</v>
      </c>
    </row>
    <row r="3169" spans="1:4">
      <c r="A3169" s="314" t="s">
        <v>12702</v>
      </c>
      <c r="B3169" s="314">
        <v>506022</v>
      </c>
      <c r="C3169" s="314" t="s">
        <v>12703</v>
      </c>
      <c r="D3169" s="314" t="s">
        <v>8113</v>
      </c>
    </row>
    <row r="3170" spans="1:4">
      <c r="A3170" s="314" t="s">
        <v>12704</v>
      </c>
      <c r="B3170" s="314">
        <v>542684</v>
      </c>
      <c r="C3170" s="314" t="s">
        <v>12705</v>
      </c>
      <c r="D3170" s="314" t="s">
        <v>8200</v>
      </c>
    </row>
    <row r="3171" spans="1:4">
      <c r="A3171" s="314" t="s">
        <v>12706</v>
      </c>
      <c r="B3171" s="314">
        <v>533239</v>
      </c>
      <c r="C3171" s="314" t="s">
        <v>12707</v>
      </c>
      <c r="D3171" s="314" t="s">
        <v>8478</v>
      </c>
    </row>
    <row r="3172" spans="1:4">
      <c r="A3172" s="314" t="s">
        <v>12708</v>
      </c>
      <c r="B3172" s="314">
        <v>531437</v>
      </c>
      <c r="C3172" s="314" t="s">
        <v>8081</v>
      </c>
      <c r="D3172" s="314" t="s">
        <v>8096</v>
      </c>
    </row>
    <row r="3173" spans="1:4">
      <c r="A3173" s="314" t="s">
        <v>12709</v>
      </c>
      <c r="B3173" s="314">
        <v>531172</v>
      </c>
      <c r="C3173" s="314" t="s">
        <v>8081</v>
      </c>
      <c r="D3173" s="314" t="s">
        <v>8096</v>
      </c>
    </row>
    <row r="3174" spans="1:4">
      <c r="A3174" s="314" t="s">
        <v>12710</v>
      </c>
      <c r="B3174" s="314">
        <v>519014</v>
      </c>
      <c r="C3174" s="314" t="s">
        <v>8081</v>
      </c>
      <c r="D3174" s="314" t="s">
        <v>8096</v>
      </c>
    </row>
    <row r="3175" spans="1:4">
      <c r="A3175" s="314" t="s">
        <v>12711</v>
      </c>
      <c r="B3175" s="314">
        <v>519014</v>
      </c>
      <c r="C3175" s="314" t="s">
        <v>8081</v>
      </c>
      <c r="D3175" s="314" t="s">
        <v>8096</v>
      </c>
    </row>
    <row r="3176" spans="1:4">
      <c r="A3176" s="314" t="s">
        <v>12712</v>
      </c>
      <c r="B3176" s="314">
        <v>540724</v>
      </c>
      <c r="C3176" s="314" t="s">
        <v>12713</v>
      </c>
      <c r="D3176" s="314" t="s">
        <v>8141</v>
      </c>
    </row>
    <row r="3177" spans="1:4">
      <c r="A3177" s="314" t="s">
        <v>12714</v>
      </c>
      <c r="B3177" s="314">
        <v>526490</v>
      </c>
      <c r="C3177" s="314" t="s">
        <v>8081</v>
      </c>
      <c r="D3177" s="314" t="s">
        <v>8575</v>
      </c>
    </row>
    <row r="3178" spans="1:4">
      <c r="A3178" s="314" t="s">
        <v>12715</v>
      </c>
      <c r="B3178" s="314">
        <v>531257</v>
      </c>
      <c r="C3178" s="314" t="s">
        <v>8081</v>
      </c>
      <c r="D3178" s="314" t="s">
        <v>8240</v>
      </c>
    </row>
    <row r="3179" spans="1:4">
      <c r="A3179" s="314" t="s">
        <v>12716</v>
      </c>
      <c r="B3179" s="314">
        <v>540901</v>
      </c>
      <c r="C3179" s="314" t="s">
        <v>12717</v>
      </c>
      <c r="D3179" s="314" t="s">
        <v>8082</v>
      </c>
    </row>
    <row r="3180" spans="1:4">
      <c r="A3180" s="314" t="s">
        <v>12718</v>
      </c>
      <c r="B3180" s="314">
        <v>506107</v>
      </c>
      <c r="C3180" s="314" t="s">
        <v>8081</v>
      </c>
      <c r="D3180" s="314" t="s">
        <v>8501</v>
      </c>
    </row>
    <row r="3181" spans="1:4">
      <c r="A3181" s="314" t="s">
        <v>12719</v>
      </c>
      <c r="B3181" s="314">
        <v>539636</v>
      </c>
      <c r="C3181" s="314" t="s">
        <v>12720</v>
      </c>
      <c r="D3181" s="314" t="s">
        <v>8435</v>
      </c>
    </row>
    <row r="3182" spans="1:4">
      <c r="A3182" s="314" t="s">
        <v>12721</v>
      </c>
      <c r="B3182" s="314">
        <v>523874</v>
      </c>
      <c r="C3182" s="314" t="s">
        <v>8081</v>
      </c>
      <c r="D3182" s="314" t="s">
        <v>8103</v>
      </c>
    </row>
    <row r="3183" spans="1:4">
      <c r="A3183" s="314" t="s">
        <v>12722</v>
      </c>
      <c r="B3183" s="314">
        <v>517258</v>
      </c>
      <c r="C3183" s="314" t="s">
        <v>8081</v>
      </c>
      <c r="D3183" s="314" t="s">
        <v>8622</v>
      </c>
    </row>
    <row r="3184" spans="1:4">
      <c r="A3184" s="314" t="s">
        <v>12723</v>
      </c>
      <c r="B3184" s="314">
        <v>523539</v>
      </c>
      <c r="C3184" s="314" t="s">
        <v>12724</v>
      </c>
      <c r="D3184" s="314" t="s">
        <v>9000</v>
      </c>
    </row>
    <row r="3185" spans="1:4">
      <c r="A3185" s="314" t="s">
        <v>12725</v>
      </c>
      <c r="B3185" s="314">
        <v>523539</v>
      </c>
      <c r="C3185" s="314" t="s">
        <v>12724</v>
      </c>
      <c r="D3185" s="314" t="s">
        <v>9000</v>
      </c>
    </row>
    <row r="3186" spans="1:4">
      <c r="A3186" s="314" t="s">
        <v>12726</v>
      </c>
      <c r="B3186" s="314" t="s">
        <v>8081</v>
      </c>
      <c r="C3186" s="314" t="s">
        <v>12727</v>
      </c>
      <c r="D3186" s="314" t="s">
        <v>8172</v>
      </c>
    </row>
    <row r="3187" spans="1:4">
      <c r="A3187" s="314" t="s">
        <v>12728</v>
      </c>
      <c r="B3187" s="314">
        <v>530669</v>
      </c>
      <c r="C3187" s="314" t="s">
        <v>8081</v>
      </c>
      <c r="D3187" s="314" t="s">
        <v>8065</v>
      </c>
    </row>
    <row r="3188" spans="1:4">
      <c r="A3188" s="314" t="s">
        <v>12729</v>
      </c>
      <c r="B3188" s="314">
        <v>530331</v>
      </c>
      <c r="C3188" s="314" t="s">
        <v>8081</v>
      </c>
      <c r="D3188" s="314" t="s">
        <v>8096</v>
      </c>
    </row>
    <row r="3189" spans="1:4">
      <c r="A3189" s="314" t="s">
        <v>12730</v>
      </c>
      <c r="B3189" s="314">
        <v>780007</v>
      </c>
      <c r="C3189" s="314" t="s">
        <v>8081</v>
      </c>
      <c r="D3189" s="314" t="s">
        <v>8172</v>
      </c>
    </row>
    <row r="3190" spans="1:4">
      <c r="A3190" s="314" t="s">
        <v>12731</v>
      </c>
      <c r="B3190" s="314">
        <v>526247</v>
      </c>
      <c r="C3190" s="314" t="s">
        <v>12732</v>
      </c>
      <c r="D3190" s="314" t="s">
        <v>8240</v>
      </c>
    </row>
    <row r="3191" spans="1:4">
      <c r="A3191" s="314" t="s">
        <v>12733</v>
      </c>
      <c r="B3191" s="314">
        <v>500540</v>
      </c>
      <c r="C3191" s="314" t="s">
        <v>12734</v>
      </c>
      <c r="D3191" s="314" t="s">
        <v>8089</v>
      </c>
    </row>
    <row r="3192" spans="1:4">
      <c r="A3192" s="314" t="s">
        <v>12735</v>
      </c>
      <c r="B3192" s="314">
        <v>513291</v>
      </c>
      <c r="C3192" s="314" t="s">
        <v>8081</v>
      </c>
      <c r="D3192" s="314" t="s">
        <v>8403</v>
      </c>
    </row>
    <row r="3193" spans="1:4">
      <c r="A3193" s="314" t="s">
        <v>12736</v>
      </c>
      <c r="B3193" s="314">
        <v>514354</v>
      </c>
      <c r="C3193" s="314" t="s">
        <v>12737</v>
      </c>
      <c r="D3193" s="314" t="s">
        <v>8129</v>
      </c>
    </row>
    <row r="3194" spans="1:4">
      <c r="A3194" s="314" t="s">
        <v>12738</v>
      </c>
      <c r="B3194" s="314">
        <v>509835</v>
      </c>
      <c r="C3194" s="314" t="s">
        <v>8081</v>
      </c>
      <c r="D3194" s="314" t="s">
        <v>8096</v>
      </c>
    </row>
    <row r="3195" spans="1:4">
      <c r="A3195" s="314" t="s">
        <v>12739</v>
      </c>
      <c r="B3195" s="314">
        <v>531802</v>
      </c>
      <c r="C3195" s="314" t="s">
        <v>8081</v>
      </c>
      <c r="D3195" s="314" t="s">
        <v>8167</v>
      </c>
    </row>
    <row r="3196" spans="1:4">
      <c r="A3196" s="314" t="s">
        <v>12740</v>
      </c>
      <c r="B3196" s="314">
        <v>509077</v>
      </c>
      <c r="C3196" s="314" t="s">
        <v>12741</v>
      </c>
      <c r="D3196" s="314" t="s">
        <v>9683</v>
      </c>
    </row>
    <row r="3197" spans="1:4">
      <c r="A3197" s="314" t="s">
        <v>12742</v>
      </c>
      <c r="B3197" s="314">
        <v>533274</v>
      </c>
      <c r="C3197" s="314" t="s">
        <v>12743</v>
      </c>
      <c r="D3197" s="314" t="s">
        <v>8167</v>
      </c>
    </row>
    <row r="3198" spans="1:4">
      <c r="A3198" s="314" t="s">
        <v>12744</v>
      </c>
      <c r="B3198" s="314">
        <v>540293</v>
      </c>
      <c r="C3198" s="314" t="s">
        <v>12745</v>
      </c>
      <c r="D3198" s="314" t="s">
        <v>8435</v>
      </c>
    </row>
    <row r="3199" spans="1:4">
      <c r="A3199" s="314" t="s">
        <v>12746</v>
      </c>
      <c r="B3199" s="314">
        <v>519262</v>
      </c>
      <c r="C3199" s="314" t="s">
        <v>8081</v>
      </c>
      <c r="D3199" s="314" t="s">
        <v>8278</v>
      </c>
    </row>
    <row r="3200" spans="1:4">
      <c r="A3200" s="314" t="s">
        <v>12747</v>
      </c>
      <c r="B3200" s="314">
        <v>531246</v>
      </c>
      <c r="C3200" s="314" t="s">
        <v>8081</v>
      </c>
      <c r="D3200" s="314" t="s">
        <v>8329</v>
      </c>
    </row>
    <row r="3201" spans="1:4">
      <c r="A3201" s="314" t="s">
        <v>12748</v>
      </c>
      <c r="B3201" s="314">
        <v>530589</v>
      </c>
      <c r="C3201" s="314" t="s">
        <v>8081</v>
      </c>
      <c r="D3201" s="314" t="s">
        <v>8200</v>
      </c>
    </row>
    <row r="3202" spans="1:4">
      <c r="A3202" s="314" t="s">
        <v>12749</v>
      </c>
      <c r="B3202" s="314">
        <v>535514</v>
      </c>
      <c r="C3202" s="314" t="s">
        <v>8081</v>
      </c>
      <c r="D3202" s="314" t="s">
        <v>8098</v>
      </c>
    </row>
    <row r="3203" spans="1:4">
      <c r="A3203" s="314" t="s">
        <v>12750</v>
      </c>
      <c r="B3203" s="314">
        <v>540404</v>
      </c>
      <c r="C3203" s="314" t="s">
        <v>8081</v>
      </c>
      <c r="D3203" s="314" t="s">
        <v>8278</v>
      </c>
    </row>
    <row r="3204" spans="1:4">
      <c r="A3204" s="314" t="s">
        <v>12751</v>
      </c>
      <c r="B3204" s="314">
        <v>532748</v>
      </c>
      <c r="C3204" s="314" t="s">
        <v>12752</v>
      </c>
      <c r="D3204" s="314" t="s">
        <v>8084</v>
      </c>
    </row>
    <row r="3205" spans="1:4">
      <c r="A3205" s="314" t="s">
        <v>12753</v>
      </c>
      <c r="B3205" s="314">
        <v>519299</v>
      </c>
      <c r="C3205" s="314" t="s">
        <v>8081</v>
      </c>
      <c r="D3205" s="314" t="s">
        <v>8329</v>
      </c>
    </row>
    <row r="3206" spans="1:4">
      <c r="A3206" s="314" t="s">
        <v>12754</v>
      </c>
      <c r="B3206" s="314">
        <v>530695</v>
      </c>
      <c r="C3206" s="314" t="s">
        <v>8081</v>
      </c>
      <c r="D3206" s="314" t="s">
        <v>8167</v>
      </c>
    </row>
    <row r="3207" spans="1:4">
      <c r="A3207" s="314" t="s">
        <v>12755</v>
      </c>
      <c r="B3207" s="314">
        <v>500337</v>
      </c>
      <c r="C3207" s="314" t="s">
        <v>12756</v>
      </c>
      <c r="D3207" s="314" t="s">
        <v>8065</v>
      </c>
    </row>
    <row r="3208" spans="1:4">
      <c r="A3208" s="314" t="s">
        <v>12757</v>
      </c>
      <c r="B3208" s="314">
        <v>521149</v>
      </c>
      <c r="C3208" s="314" t="s">
        <v>8081</v>
      </c>
      <c r="D3208" s="314" t="s">
        <v>8167</v>
      </c>
    </row>
    <row r="3209" spans="1:4">
      <c r="A3209" s="314" t="s">
        <v>12758</v>
      </c>
      <c r="B3209" s="314">
        <v>521149</v>
      </c>
      <c r="C3209" s="314" t="s">
        <v>8081</v>
      </c>
      <c r="D3209" s="314" t="s">
        <v>8167</v>
      </c>
    </row>
    <row r="3210" spans="1:4">
      <c r="A3210" s="314" t="s">
        <v>12759</v>
      </c>
      <c r="B3210" s="314">
        <v>531735</v>
      </c>
      <c r="C3210" s="314" t="s">
        <v>8081</v>
      </c>
      <c r="D3210" s="314" t="s">
        <v>8098</v>
      </c>
    </row>
    <row r="3211" spans="1:4">
      <c r="A3211" s="314" t="s">
        <v>12760</v>
      </c>
      <c r="B3211" s="314">
        <v>500338</v>
      </c>
      <c r="C3211" s="314" t="s">
        <v>12761</v>
      </c>
      <c r="D3211" s="314" t="s">
        <v>8094</v>
      </c>
    </row>
    <row r="3212" spans="1:4">
      <c r="A3212" s="314" t="s">
        <v>12762</v>
      </c>
      <c r="B3212" s="314">
        <v>512217</v>
      </c>
      <c r="C3212" s="314" t="s">
        <v>8081</v>
      </c>
      <c r="D3212" s="314" t="s">
        <v>8098</v>
      </c>
    </row>
    <row r="3213" spans="1:4">
      <c r="A3213" s="314" t="s">
        <v>12763</v>
      </c>
      <c r="B3213" s="314">
        <v>531688</v>
      </c>
      <c r="C3213" s="314" t="s">
        <v>8081</v>
      </c>
      <c r="D3213" s="314" t="s">
        <v>8174</v>
      </c>
    </row>
    <row r="3214" spans="1:4">
      <c r="A3214" s="314" t="s">
        <v>12764</v>
      </c>
      <c r="B3214" s="314">
        <v>531688</v>
      </c>
      <c r="C3214" s="314" t="s">
        <v>8081</v>
      </c>
      <c r="D3214" s="314" t="s">
        <v>8174</v>
      </c>
    </row>
    <row r="3215" spans="1:4">
      <c r="A3215" s="314" t="s">
        <v>12765</v>
      </c>
      <c r="B3215" s="314" t="s">
        <v>8081</v>
      </c>
      <c r="C3215" s="314" t="s">
        <v>12766</v>
      </c>
      <c r="D3215" s="314" t="s">
        <v>8092</v>
      </c>
    </row>
    <row r="3216" spans="1:4">
      <c r="A3216" s="314" t="s">
        <v>12767</v>
      </c>
      <c r="B3216" s="314">
        <v>539359</v>
      </c>
      <c r="C3216" s="314" t="s">
        <v>8081</v>
      </c>
      <c r="D3216" s="314" t="s">
        <v>9000</v>
      </c>
    </row>
    <row r="3217" spans="1:4">
      <c r="A3217" s="314" t="s">
        <v>12768</v>
      </c>
      <c r="B3217" s="314">
        <v>532387</v>
      </c>
      <c r="C3217" s="314" t="s">
        <v>12769</v>
      </c>
      <c r="D3217" s="314" t="s">
        <v>8084</v>
      </c>
    </row>
    <row r="3218" spans="1:4">
      <c r="A3218" s="314" t="s">
        <v>12770</v>
      </c>
      <c r="B3218" s="314">
        <v>524580</v>
      </c>
      <c r="C3218" s="314" t="s">
        <v>8081</v>
      </c>
      <c r="D3218" s="314" t="s">
        <v>8103</v>
      </c>
    </row>
    <row r="3219" spans="1:4">
      <c r="A3219" s="314" t="s">
        <v>12771</v>
      </c>
      <c r="B3219" s="314">
        <v>511557</v>
      </c>
      <c r="C3219" s="314" t="s">
        <v>8081</v>
      </c>
      <c r="D3219" s="314" t="s">
        <v>8501</v>
      </c>
    </row>
    <row r="3220" spans="1:4">
      <c r="A3220" s="314" t="s">
        <v>12772</v>
      </c>
      <c r="B3220" s="314">
        <v>512105</v>
      </c>
      <c r="C3220" s="314" t="s">
        <v>8081</v>
      </c>
      <c r="D3220" s="314" t="s">
        <v>8501</v>
      </c>
    </row>
    <row r="3221" spans="1:4">
      <c r="A3221" s="314" t="s">
        <v>12773</v>
      </c>
      <c r="B3221" s="314">
        <v>526009</v>
      </c>
      <c r="C3221" s="314" t="s">
        <v>8081</v>
      </c>
      <c r="D3221" s="314" t="s">
        <v>8103</v>
      </c>
    </row>
    <row r="3222" spans="1:4">
      <c r="A3222" s="314" t="s">
        <v>12774</v>
      </c>
      <c r="B3222" s="314">
        <v>526009</v>
      </c>
      <c r="C3222" s="314" t="s">
        <v>8081</v>
      </c>
      <c r="D3222" s="314" t="s">
        <v>8103</v>
      </c>
    </row>
    <row r="3223" spans="1:4">
      <c r="A3223" s="314" t="s">
        <v>12775</v>
      </c>
      <c r="B3223" s="314" t="s">
        <v>8081</v>
      </c>
      <c r="C3223" s="314" t="s">
        <v>12776</v>
      </c>
      <c r="D3223" s="314" t="s">
        <v>8103</v>
      </c>
    </row>
    <row r="3224" spans="1:4">
      <c r="A3224" s="314" t="s">
        <v>12777</v>
      </c>
      <c r="B3224" s="314">
        <v>500459</v>
      </c>
      <c r="C3224" s="314" t="s">
        <v>12778</v>
      </c>
      <c r="D3224" s="314" t="s">
        <v>8262</v>
      </c>
    </row>
    <row r="3225" spans="1:4">
      <c r="A3225" s="314" t="s">
        <v>12779</v>
      </c>
      <c r="B3225" s="314">
        <v>531265</v>
      </c>
      <c r="C3225" s="314" t="s">
        <v>8081</v>
      </c>
      <c r="D3225" s="314" t="s">
        <v>8161</v>
      </c>
    </row>
    <row r="3226" spans="1:4">
      <c r="A3226" s="314" t="s">
        <v>12780</v>
      </c>
      <c r="B3226" s="314" t="s">
        <v>8081</v>
      </c>
      <c r="C3226" s="314" t="s">
        <v>12781</v>
      </c>
      <c r="D3226" s="314" t="s">
        <v>8092</v>
      </c>
    </row>
    <row r="3227" spans="1:4">
      <c r="A3227" s="314" t="s">
        <v>12782</v>
      </c>
      <c r="B3227" s="314">
        <v>526494</v>
      </c>
      <c r="C3227" s="314" t="s">
        <v>8081</v>
      </c>
      <c r="D3227" s="314" t="s">
        <v>8275</v>
      </c>
    </row>
    <row r="3228" spans="1:4">
      <c r="A3228" s="314" t="s">
        <v>12783</v>
      </c>
      <c r="B3228" s="314">
        <v>590057</v>
      </c>
      <c r="C3228" s="314" t="s">
        <v>12784</v>
      </c>
      <c r="D3228" s="314" t="s">
        <v>8174</v>
      </c>
    </row>
    <row r="3229" spans="1:4">
      <c r="A3229" s="314" t="s">
        <v>12785</v>
      </c>
      <c r="B3229" s="314">
        <v>590057</v>
      </c>
      <c r="C3229" s="314" t="s">
        <v>12784</v>
      </c>
      <c r="D3229" s="314" t="s">
        <v>8174</v>
      </c>
    </row>
    <row r="3230" spans="1:4">
      <c r="A3230" s="314" t="s">
        <v>12786</v>
      </c>
      <c r="B3230" s="314">
        <v>540703</v>
      </c>
      <c r="C3230" s="314" t="s">
        <v>8081</v>
      </c>
      <c r="D3230" s="314" t="s">
        <v>8165</v>
      </c>
    </row>
    <row r="3231" spans="1:4">
      <c r="A3231" s="314" t="s">
        <v>12787</v>
      </c>
      <c r="B3231" s="314">
        <v>532647</v>
      </c>
      <c r="C3231" s="314" t="s">
        <v>12788</v>
      </c>
      <c r="D3231" s="314" t="s">
        <v>8194</v>
      </c>
    </row>
    <row r="3232" spans="1:4">
      <c r="A3232" s="314" t="s">
        <v>12789</v>
      </c>
      <c r="B3232" s="314">
        <v>532647</v>
      </c>
      <c r="C3232" s="314" t="s">
        <v>12788</v>
      </c>
      <c r="D3232" s="314" t="s">
        <v>8194</v>
      </c>
    </row>
    <row r="3233" spans="1:4">
      <c r="A3233" s="314" t="s">
        <v>12790</v>
      </c>
      <c r="B3233" s="314">
        <v>534675</v>
      </c>
      <c r="C3233" s="314" t="s">
        <v>12791</v>
      </c>
      <c r="D3233" s="314" t="s">
        <v>8167</v>
      </c>
    </row>
    <row r="3234" spans="1:4">
      <c r="A3234" s="314" t="s">
        <v>12792</v>
      </c>
      <c r="B3234" s="314">
        <v>505502</v>
      </c>
      <c r="C3234" s="314" t="s">
        <v>8081</v>
      </c>
      <c r="D3234" s="314" t="s">
        <v>8065</v>
      </c>
    </row>
    <row r="3235" spans="1:4">
      <c r="A3235" s="314" t="s">
        <v>12793</v>
      </c>
      <c r="B3235" s="314">
        <v>526801</v>
      </c>
      <c r="C3235" s="314" t="s">
        <v>12794</v>
      </c>
      <c r="D3235" s="314" t="s">
        <v>8478</v>
      </c>
    </row>
    <row r="3236" spans="1:4">
      <c r="A3236" s="314" t="s">
        <v>12795</v>
      </c>
      <c r="B3236" s="314">
        <v>540544</v>
      </c>
      <c r="C3236" s="314" t="s">
        <v>12796</v>
      </c>
      <c r="D3236" s="314" t="s">
        <v>8478</v>
      </c>
    </row>
    <row r="3237" spans="1:4">
      <c r="A3237" s="314" t="s">
        <v>12797</v>
      </c>
      <c r="B3237" s="314">
        <v>532524</v>
      </c>
      <c r="C3237" s="314" t="s">
        <v>12798</v>
      </c>
      <c r="D3237" s="314" t="s">
        <v>8219</v>
      </c>
    </row>
    <row r="3238" spans="1:4">
      <c r="A3238" s="314" t="s">
        <v>12799</v>
      </c>
      <c r="B3238" s="314">
        <v>533344</v>
      </c>
      <c r="C3238" s="314" t="s">
        <v>12800</v>
      </c>
      <c r="D3238" s="314" t="s">
        <v>8098</v>
      </c>
    </row>
    <row r="3239" spans="1:4">
      <c r="A3239" s="314" t="s">
        <v>12801</v>
      </c>
      <c r="B3239" s="314">
        <v>532524</v>
      </c>
      <c r="C3239" s="314" t="s">
        <v>12798</v>
      </c>
      <c r="D3239" s="314" t="s">
        <v>8219</v>
      </c>
    </row>
    <row r="3240" spans="1:4">
      <c r="A3240" s="314" t="s">
        <v>12802</v>
      </c>
      <c r="B3240" s="314">
        <v>539006</v>
      </c>
      <c r="C3240" s="314" t="s">
        <v>8081</v>
      </c>
      <c r="D3240" s="314" t="s">
        <v>9000</v>
      </c>
    </row>
    <row r="3241" spans="1:4">
      <c r="A3241" s="314" t="s">
        <v>12803</v>
      </c>
      <c r="B3241" s="314">
        <v>509220</v>
      </c>
      <c r="C3241" s="314" t="s">
        <v>12804</v>
      </c>
      <c r="D3241" s="314" t="s">
        <v>8103</v>
      </c>
    </row>
    <row r="3242" spans="1:4">
      <c r="A3242" s="314" t="s">
        <v>12805</v>
      </c>
      <c r="B3242" s="314">
        <v>539785</v>
      </c>
      <c r="C3242" s="314" t="s">
        <v>12806</v>
      </c>
      <c r="D3242" s="314" t="s">
        <v>8075</v>
      </c>
    </row>
    <row r="3243" spans="1:4">
      <c r="A3243" s="314" t="s">
        <v>12807</v>
      </c>
      <c r="B3243" s="314">
        <v>512591</v>
      </c>
      <c r="C3243" s="314" t="s">
        <v>8081</v>
      </c>
      <c r="D3243" s="314" t="s">
        <v>8103</v>
      </c>
    </row>
    <row r="3244" spans="1:4">
      <c r="A3244" s="314" t="s">
        <v>12808</v>
      </c>
      <c r="B3244" s="314" t="s">
        <v>8081</v>
      </c>
      <c r="C3244" s="314" t="s">
        <v>12809</v>
      </c>
      <c r="D3244" s="314" t="s">
        <v>8092</v>
      </c>
    </row>
    <row r="3245" spans="1:4">
      <c r="A3245" s="314" t="s">
        <v>12810</v>
      </c>
      <c r="B3245" s="314">
        <v>512461</v>
      </c>
      <c r="C3245" s="314" t="s">
        <v>8081</v>
      </c>
      <c r="D3245" s="314" t="s">
        <v>8103</v>
      </c>
    </row>
    <row r="3246" spans="1:4">
      <c r="A3246" s="314" t="s">
        <v>12811</v>
      </c>
      <c r="B3246" s="314">
        <v>512099</v>
      </c>
      <c r="C3246" s="314" t="s">
        <v>8081</v>
      </c>
      <c r="D3246" s="314" t="s">
        <v>8194</v>
      </c>
    </row>
    <row r="3247" spans="1:4">
      <c r="A3247" s="314" t="s">
        <v>12812</v>
      </c>
      <c r="B3247" s="314">
        <v>532693</v>
      </c>
      <c r="C3247" s="314" t="s">
        <v>12813</v>
      </c>
      <c r="D3247" s="314" t="s">
        <v>8478</v>
      </c>
    </row>
    <row r="3248" spans="1:4">
      <c r="A3248" s="314" t="s">
        <v>12814</v>
      </c>
      <c r="B3248" s="314">
        <v>533295</v>
      </c>
      <c r="C3248" s="314" t="s">
        <v>12815</v>
      </c>
      <c r="D3248" s="314" t="s">
        <v>8398</v>
      </c>
    </row>
    <row r="3249" spans="1:4">
      <c r="A3249" s="314" t="s">
        <v>12816</v>
      </c>
      <c r="B3249" s="314">
        <v>506852</v>
      </c>
      <c r="C3249" s="314" t="s">
        <v>8081</v>
      </c>
      <c r="D3249" s="314" t="s">
        <v>8129</v>
      </c>
    </row>
    <row r="3250" spans="1:4">
      <c r="A3250" s="314" t="s">
        <v>12817</v>
      </c>
      <c r="B3250" s="314">
        <v>506618</v>
      </c>
      <c r="C3250" s="314" t="s">
        <v>12818</v>
      </c>
      <c r="D3250" s="314" t="s">
        <v>8224</v>
      </c>
    </row>
    <row r="3251" spans="1:4">
      <c r="A3251" s="314" t="s">
        <v>12819</v>
      </c>
      <c r="B3251" s="314">
        <v>500346</v>
      </c>
      <c r="C3251" s="314" t="s">
        <v>8081</v>
      </c>
      <c r="D3251" s="314" t="s">
        <v>8226</v>
      </c>
    </row>
    <row r="3252" spans="1:4">
      <c r="A3252" s="314" t="s">
        <v>12820</v>
      </c>
      <c r="B3252" s="314">
        <v>532461</v>
      </c>
      <c r="C3252" s="314" t="s">
        <v>12821</v>
      </c>
      <c r="D3252" s="314" t="s">
        <v>8398</v>
      </c>
    </row>
    <row r="3253" spans="1:4">
      <c r="A3253" s="314" t="s">
        <v>12822</v>
      </c>
      <c r="B3253" s="314">
        <v>532891</v>
      </c>
      <c r="C3253" s="314" t="s">
        <v>12823</v>
      </c>
      <c r="D3253" s="314" t="s">
        <v>8167</v>
      </c>
    </row>
    <row r="3254" spans="1:4">
      <c r="A3254" s="314" t="s">
        <v>12824</v>
      </c>
      <c r="B3254" s="314">
        <v>540492</v>
      </c>
      <c r="C3254" s="314" t="s">
        <v>8081</v>
      </c>
      <c r="D3254" s="314" t="s">
        <v>8103</v>
      </c>
    </row>
    <row r="3255" spans="1:4">
      <c r="A3255" s="314" t="s">
        <v>12825</v>
      </c>
      <c r="B3255" s="314">
        <v>523315</v>
      </c>
      <c r="C3255" s="314" t="s">
        <v>8081</v>
      </c>
      <c r="D3255" s="314" t="s">
        <v>8075</v>
      </c>
    </row>
    <row r="3256" spans="1:4">
      <c r="A3256" s="314" t="s">
        <v>12826</v>
      </c>
      <c r="B3256" s="314">
        <v>538993</v>
      </c>
      <c r="C3256" s="314" t="s">
        <v>8081</v>
      </c>
      <c r="D3256" s="314" t="s">
        <v>8167</v>
      </c>
    </row>
    <row r="3257" spans="1:4">
      <c r="A3257" s="314" t="s">
        <v>12827</v>
      </c>
      <c r="B3257" s="314">
        <v>540159</v>
      </c>
      <c r="C3257" s="314" t="s">
        <v>8081</v>
      </c>
      <c r="D3257" s="314" t="s">
        <v>8084</v>
      </c>
    </row>
    <row r="3258" spans="1:4">
      <c r="A3258" s="314" t="s">
        <v>12828</v>
      </c>
      <c r="B3258" s="314">
        <v>538647</v>
      </c>
      <c r="C3258" s="314" t="s">
        <v>8081</v>
      </c>
      <c r="D3258" s="314" t="s">
        <v>8098</v>
      </c>
    </row>
    <row r="3259" spans="1:4">
      <c r="A3259" s="314" t="s">
        <v>12829</v>
      </c>
      <c r="B3259" s="314" t="s">
        <v>8081</v>
      </c>
      <c r="C3259" s="314" t="s">
        <v>12830</v>
      </c>
      <c r="D3259" s="314" t="s">
        <v>8092</v>
      </c>
    </row>
    <row r="3260" spans="1:4">
      <c r="A3260" s="314" t="s">
        <v>12831</v>
      </c>
      <c r="B3260" s="314">
        <v>531562</v>
      </c>
      <c r="C3260" s="314" t="s">
        <v>8081</v>
      </c>
      <c r="D3260" s="314" t="s">
        <v>8096</v>
      </c>
    </row>
    <row r="3261" spans="1:4">
      <c r="A3261" s="314" t="s">
        <v>12832</v>
      </c>
      <c r="B3261" s="314">
        <v>517556</v>
      </c>
      <c r="C3261" s="314" t="s">
        <v>12833</v>
      </c>
      <c r="D3261" s="314" t="s">
        <v>8167</v>
      </c>
    </row>
    <row r="3262" spans="1:4">
      <c r="A3262" s="314" t="s">
        <v>12834</v>
      </c>
      <c r="B3262" s="314">
        <v>532689</v>
      </c>
      <c r="C3262" s="314" t="s">
        <v>12835</v>
      </c>
      <c r="D3262" s="314" t="s">
        <v>8082</v>
      </c>
    </row>
    <row r="3263" spans="1:4">
      <c r="A3263" s="314" t="s">
        <v>12836</v>
      </c>
      <c r="B3263" s="314">
        <v>536659</v>
      </c>
      <c r="C3263" s="314" t="s">
        <v>8081</v>
      </c>
      <c r="D3263" s="314" t="s">
        <v>8478</v>
      </c>
    </row>
    <row r="3264" spans="1:4">
      <c r="A3264" s="314" t="s">
        <v>12837</v>
      </c>
      <c r="B3264" s="314">
        <v>534109</v>
      </c>
      <c r="C3264" s="314" t="s">
        <v>8081</v>
      </c>
      <c r="D3264" s="314" t="s">
        <v>8098</v>
      </c>
    </row>
    <row r="3265" spans="1:4">
      <c r="A3265" s="314" t="s">
        <v>12838</v>
      </c>
      <c r="B3265" s="314">
        <v>511116</v>
      </c>
      <c r="C3265" s="314" t="s">
        <v>8081</v>
      </c>
      <c r="D3265" s="314" t="s">
        <v>9024</v>
      </c>
    </row>
    <row r="3266" spans="1:4">
      <c r="A3266" s="314" t="s">
        <v>12839</v>
      </c>
      <c r="B3266" s="314">
        <v>538596</v>
      </c>
      <c r="C3266" s="314" t="s">
        <v>8081</v>
      </c>
      <c r="D3266" s="314" t="s">
        <v>8167</v>
      </c>
    </row>
    <row r="3267" spans="1:4">
      <c r="A3267" s="314" t="s">
        <v>12840</v>
      </c>
      <c r="B3267" s="314">
        <v>530281</v>
      </c>
      <c r="C3267" s="314" t="s">
        <v>8081</v>
      </c>
      <c r="D3267" s="314" t="s">
        <v>8275</v>
      </c>
    </row>
    <row r="3268" spans="1:4">
      <c r="A3268" s="314" t="s">
        <v>12841</v>
      </c>
      <c r="B3268" s="314">
        <v>530281</v>
      </c>
      <c r="C3268" s="314" t="s">
        <v>8081</v>
      </c>
      <c r="D3268" s="314" t="s">
        <v>8275</v>
      </c>
    </row>
    <row r="3269" spans="1:4">
      <c r="A3269" s="314" t="s">
        <v>12842</v>
      </c>
      <c r="B3269" s="314">
        <v>590099</v>
      </c>
      <c r="C3269" s="314" t="s">
        <v>12843</v>
      </c>
      <c r="D3269" s="314" t="s">
        <v>8065</v>
      </c>
    </row>
    <row r="3270" spans="1:4">
      <c r="A3270" s="314" t="s">
        <v>12844</v>
      </c>
      <c r="B3270" s="314">
        <v>590110</v>
      </c>
      <c r="C3270" s="314" t="s">
        <v>12845</v>
      </c>
      <c r="D3270" s="314" t="s">
        <v>8065</v>
      </c>
    </row>
    <row r="3271" spans="1:4">
      <c r="A3271" s="314" t="s">
        <v>12846</v>
      </c>
      <c r="B3271" s="314">
        <v>539978</v>
      </c>
      <c r="C3271" s="314" t="s">
        <v>12847</v>
      </c>
      <c r="D3271" s="314" t="s">
        <v>497</v>
      </c>
    </row>
    <row r="3272" spans="1:4">
      <c r="A3272" s="314" t="s">
        <v>12848</v>
      </c>
      <c r="B3272" s="314">
        <v>539962</v>
      </c>
      <c r="C3272" s="314" t="s">
        <v>8081</v>
      </c>
      <c r="D3272" s="314" t="s">
        <v>8098</v>
      </c>
    </row>
    <row r="3273" spans="1:4">
      <c r="A3273" s="314" t="s">
        <v>12849</v>
      </c>
      <c r="B3273" s="314">
        <v>535719</v>
      </c>
      <c r="C3273" s="314" t="s">
        <v>8081</v>
      </c>
      <c r="D3273" s="314" t="s">
        <v>8068</v>
      </c>
    </row>
    <row r="3274" spans="1:4">
      <c r="A3274" s="314" t="s">
        <v>12850</v>
      </c>
      <c r="B3274" s="314">
        <v>535719</v>
      </c>
      <c r="C3274" s="314" t="s">
        <v>8081</v>
      </c>
      <c r="D3274" s="314" t="s">
        <v>8068</v>
      </c>
    </row>
    <row r="3275" spans="1:4">
      <c r="A3275" s="314" t="s">
        <v>12851</v>
      </c>
      <c r="B3275" s="314">
        <v>539678</v>
      </c>
      <c r="C3275" s="314" t="s">
        <v>12852</v>
      </c>
      <c r="D3275" s="314" t="s">
        <v>8174</v>
      </c>
    </row>
    <row r="3276" spans="1:4">
      <c r="A3276" s="314" t="s">
        <v>12853</v>
      </c>
      <c r="B3276" s="314">
        <v>532866</v>
      </c>
      <c r="C3276" s="314" t="s">
        <v>12854</v>
      </c>
      <c r="D3276" s="314" t="s">
        <v>8068</v>
      </c>
    </row>
    <row r="3277" spans="1:4">
      <c r="A3277" s="314" t="s">
        <v>12855</v>
      </c>
      <c r="B3277" s="314">
        <v>532024</v>
      </c>
      <c r="C3277" s="314" t="s">
        <v>8081</v>
      </c>
      <c r="D3277" s="314" t="s">
        <v>8065</v>
      </c>
    </row>
    <row r="3278" spans="1:4">
      <c r="A3278" s="314" t="s">
        <v>12856</v>
      </c>
      <c r="B3278" s="314">
        <v>536456</v>
      </c>
      <c r="C3278" s="314" t="s">
        <v>8081</v>
      </c>
      <c r="D3278" s="314" t="s">
        <v>8278</v>
      </c>
    </row>
    <row r="3279" spans="1:4">
      <c r="A3279" s="314" t="s">
        <v>12857</v>
      </c>
      <c r="B3279" s="314">
        <v>509845</v>
      </c>
      <c r="C3279" s="314" t="s">
        <v>8081</v>
      </c>
      <c r="D3279" s="314" t="s">
        <v>8167</v>
      </c>
    </row>
    <row r="3280" spans="1:4">
      <c r="A3280" s="314" t="s">
        <v>12858</v>
      </c>
      <c r="B3280" s="314" t="s">
        <v>8081</v>
      </c>
      <c r="C3280" s="314" t="s">
        <v>12859</v>
      </c>
      <c r="D3280" s="314" t="s">
        <v>8092</v>
      </c>
    </row>
    <row r="3281" spans="1:4">
      <c r="A3281" s="314" t="s">
        <v>12860</v>
      </c>
      <c r="B3281" s="314">
        <v>533284</v>
      </c>
      <c r="C3281" s="314" t="s">
        <v>12861</v>
      </c>
      <c r="D3281" s="314" t="s">
        <v>8478</v>
      </c>
    </row>
    <row r="3282" spans="1:4">
      <c r="A3282" s="314" t="s">
        <v>12862</v>
      </c>
      <c r="B3282" s="314">
        <v>530917</v>
      </c>
      <c r="C3282" s="314" t="s">
        <v>8081</v>
      </c>
      <c r="D3282" s="314" t="s">
        <v>8501</v>
      </c>
    </row>
    <row r="3283" spans="1:4">
      <c r="A3283" s="314" t="s">
        <v>12863</v>
      </c>
      <c r="B3283" s="314">
        <v>517447</v>
      </c>
      <c r="C3283" s="314" t="s">
        <v>12864</v>
      </c>
      <c r="D3283" s="314" t="s">
        <v>8174</v>
      </c>
    </row>
    <row r="3284" spans="1:4">
      <c r="A3284" s="314" t="s">
        <v>12865</v>
      </c>
      <c r="B3284" s="314">
        <v>517447</v>
      </c>
      <c r="C3284" s="314" t="s">
        <v>12864</v>
      </c>
      <c r="D3284" s="314" t="s">
        <v>8174</v>
      </c>
    </row>
    <row r="3285" spans="1:4">
      <c r="A3285" s="314" t="s">
        <v>12866</v>
      </c>
      <c r="B3285" s="314">
        <v>532735</v>
      </c>
      <c r="C3285" s="314" t="s">
        <v>12867</v>
      </c>
      <c r="D3285" s="314" t="s">
        <v>8068</v>
      </c>
    </row>
    <row r="3286" spans="1:4">
      <c r="A3286" s="314" t="s">
        <v>12868</v>
      </c>
      <c r="B3286" s="314">
        <v>512565</v>
      </c>
      <c r="C3286" s="314" t="s">
        <v>8081</v>
      </c>
      <c r="D3286" s="314" t="s">
        <v>8278</v>
      </c>
    </row>
    <row r="3287" spans="1:4">
      <c r="A3287" s="314" t="s">
        <v>12869</v>
      </c>
      <c r="B3287" s="314">
        <v>538119</v>
      </c>
      <c r="C3287" s="314" t="s">
        <v>8081</v>
      </c>
      <c r="D3287" s="314" t="s">
        <v>8096</v>
      </c>
    </row>
    <row r="3288" spans="1:4">
      <c r="A3288" s="314" t="s">
        <v>12870</v>
      </c>
      <c r="B3288" s="314">
        <v>524502</v>
      </c>
      <c r="C3288" s="314" t="s">
        <v>8081</v>
      </c>
      <c r="D3288" s="314" t="s">
        <v>9247</v>
      </c>
    </row>
    <row r="3289" spans="1:4">
      <c r="A3289" s="314" t="s">
        <v>12871</v>
      </c>
      <c r="B3289" s="314">
        <v>524502</v>
      </c>
      <c r="C3289" s="314" t="s">
        <v>8081</v>
      </c>
      <c r="D3289" s="314" t="s">
        <v>9247</v>
      </c>
    </row>
    <row r="3290" spans="1:4">
      <c r="A3290" s="314" t="s">
        <v>12872</v>
      </c>
      <c r="B3290" s="314">
        <v>502271</v>
      </c>
      <c r="C3290" s="314" t="s">
        <v>8081</v>
      </c>
      <c r="D3290" s="314" t="s">
        <v>8265</v>
      </c>
    </row>
    <row r="3291" spans="1:4">
      <c r="A3291" s="314" t="s">
        <v>12873</v>
      </c>
      <c r="B3291" s="314">
        <v>520073</v>
      </c>
      <c r="C3291" s="314" t="s">
        <v>8081</v>
      </c>
      <c r="D3291" s="314" t="s">
        <v>8435</v>
      </c>
    </row>
    <row r="3292" spans="1:4">
      <c r="A3292" s="314" t="s">
        <v>12874</v>
      </c>
      <c r="B3292" s="314">
        <v>590070</v>
      </c>
      <c r="C3292" s="314" t="s">
        <v>12875</v>
      </c>
      <c r="D3292" s="314" t="s">
        <v>8084</v>
      </c>
    </row>
    <row r="3293" spans="1:4">
      <c r="A3293" s="314" t="s">
        <v>12876</v>
      </c>
      <c r="B3293" s="314">
        <v>590070</v>
      </c>
      <c r="C3293" s="314" t="s">
        <v>12875</v>
      </c>
      <c r="D3293" s="314" t="s">
        <v>8084</v>
      </c>
    </row>
    <row r="3294" spans="1:4">
      <c r="A3294" s="314" t="s">
        <v>12877</v>
      </c>
      <c r="B3294" s="314">
        <v>532692</v>
      </c>
      <c r="C3294" s="314" t="s">
        <v>12878</v>
      </c>
      <c r="D3294" s="314" t="s">
        <v>8275</v>
      </c>
    </row>
    <row r="3295" spans="1:4">
      <c r="A3295" s="314" t="s">
        <v>12879</v>
      </c>
      <c r="B3295" s="314">
        <v>539673</v>
      </c>
      <c r="C3295" s="314" t="s">
        <v>8081</v>
      </c>
      <c r="D3295" s="314" t="s">
        <v>8115</v>
      </c>
    </row>
    <row r="3296" spans="1:4">
      <c r="A3296" s="314" t="s">
        <v>12880</v>
      </c>
      <c r="B3296" s="314">
        <v>531273</v>
      </c>
      <c r="C3296" s="314" t="s">
        <v>8081</v>
      </c>
      <c r="D3296" s="314" t="s">
        <v>8167</v>
      </c>
    </row>
    <row r="3297" spans="1:4">
      <c r="A3297" s="314" t="s">
        <v>12881</v>
      </c>
      <c r="B3297" s="314">
        <v>531273</v>
      </c>
      <c r="C3297" s="314" t="s">
        <v>8081</v>
      </c>
      <c r="D3297" s="314" t="s">
        <v>8167</v>
      </c>
    </row>
    <row r="3298" spans="1:4">
      <c r="A3298" s="314" t="s">
        <v>12882</v>
      </c>
      <c r="B3298" s="314">
        <v>539814</v>
      </c>
      <c r="C3298" s="314" t="s">
        <v>8081</v>
      </c>
      <c r="D3298" s="314" t="s">
        <v>8103</v>
      </c>
    </row>
    <row r="3299" spans="1:4">
      <c r="A3299" s="314" t="s">
        <v>12883</v>
      </c>
      <c r="B3299" s="314">
        <v>540125</v>
      </c>
      <c r="C3299" s="314" t="s">
        <v>8081</v>
      </c>
      <c r="D3299" s="314" t="s">
        <v>8194</v>
      </c>
    </row>
    <row r="3300" spans="1:4">
      <c r="A3300" s="314" t="s">
        <v>12884</v>
      </c>
      <c r="B3300" s="314">
        <v>532497</v>
      </c>
      <c r="C3300" s="314" t="s">
        <v>12885</v>
      </c>
      <c r="D3300" s="314" t="s">
        <v>8712</v>
      </c>
    </row>
    <row r="3301" spans="1:4">
      <c r="A3301" s="314" t="s">
        <v>12886</v>
      </c>
      <c r="B3301" s="314">
        <v>531412</v>
      </c>
      <c r="C3301" s="314" t="s">
        <v>8081</v>
      </c>
      <c r="D3301" s="314" t="s">
        <v>8262</v>
      </c>
    </row>
    <row r="3302" spans="1:4">
      <c r="A3302" s="314" t="s">
        <v>12887</v>
      </c>
      <c r="B3302" s="314">
        <v>531412</v>
      </c>
      <c r="C3302" s="314" t="s">
        <v>8081</v>
      </c>
      <c r="D3302" s="314" t="s">
        <v>8262</v>
      </c>
    </row>
    <row r="3303" spans="1:4">
      <c r="A3303" s="314" t="s">
        <v>12888</v>
      </c>
      <c r="B3303" s="314">
        <v>539837</v>
      </c>
      <c r="C3303" s="314" t="s">
        <v>8081</v>
      </c>
      <c r="D3303" s="314" t="s">
        <v>8265</v>
      </c>
    </row>
    <row r="3304" spans="1:4">
      <c r="A3304" s="314" t="s">
        <v>12889</v>
      </c>
      <c r="B3304" s="314">
        <v>526813</v>
      </c>
      <c r="C3304" s="314" t="s">
        <v>8081</v>
      </c>
      <c r="D3304" s="314" t="s">
        <v>10250</v>
      </c>
    </row>
    <row r="3305" spans="1:4">
      <c r="A3305" s="314" t="s">
        <v>12890</v>
      </c>
      <c r="B3305" s="314">
        <v>531552</v>
      </c>
      <c r="C3305" s="314" t="s">
        <v>8081</v>
      </c>
      <c r="D3305" s="314" t="s">
        <v>8167</v>
      </c>
    </row>
    <row r="3306" spans="1:4">
      <c r="A3306" s="314" t="s">
        <v>12891</v>
      </c>
      <c r="B3306" s="314">
        <v>538921</v>
      </c>
      <c r="C3306" s="314" t="s">
        <v>8081</v>
      </c>
      <c r="D3306" s="314" t="s">
        <v>8278</v>
      </c>
    </row>
    <row r="3307" spans="1:4">
      <c r="A3307" s="314" t="s">
        <v>12892</v>
      </c>
      <c r="B3307" s="314">
        <v>514316</v>
      </c>
      <c r="C3307" s="314" t="s">
        <v>8081</v>
      </c>
      <c r="D3307" s="314" t="s">
        <v>8096</v>
      </c>
    </row>
    <row r="3308" spans="1:4">
      <c r="A3308" s="314" t="s">
        <v>12893</v>
      </c>
      <c r="B3308" s="314">
        <v>531887</v>
      </c>
      <c r="C3308" s="314" t="s">
        <v>8081</v>
      </c>
      <c r="D3308" s="314" t="s">
        <v>8194</v>
      </c>
    </row>
    <row r="3309" spans="1:4">
      <c r="A3309" s="314" t="s">
        <v>12894</v>
      </c>
      <c r="B3309" s="314">
        <v>540270</v>
      </c>
      <c r="C3309" s="314" t="s">
        <v>8081</v>
      </c>
      <c r="D3309" s="314" t="s">
        <v>8103</v>
      </c>
    </row>
    <row r="3310" spans="1:4">
      <c r="A3310" s="314" t="s">
        <v>12895</v>
      </c>
      <c r="B3310" s="314">
        <v>542649</v>
      </c>
      <c r="C3310" s="314" t="s">
        <v>12896</v>
      </c>
      <c r="D3310" s="314" t="s">
        <v>12897</v>
      </c>
    </row>
    <row r="3311" spans="1:4">
      <c r="A3311" s="314" t="s">
        <v>12898</v>
      </c>
      <c r="B3311" s="314">
        <v>500339</v>
      </c>
      <c r="C3311" s="314" t="s">
        <v>12899</v>
      </c>
      <c r="D3311" s="314" t="s">
        <v>8294</v>
      </c>
    </row>
    <row r="3312" spans="1:4">
      <c r="A3312" s="314" t="s">
        <v>12900</v>
      </c>
      <c r="B3312" s="314">
        <v>532441</v>
      </c>
      <c r="C3312" s="314" t="s">
        <v>8081</v>
      </c>
      <c r="D3312" s="314" t="s">
        <v>8096</v>
      </c>
    </row>
    <row r="3313" spans="1:4">
      <c r="A3313" s="314" t="s">
        <v>12901</v>
      </c>
      <c r="B3313" s="314">
        <v>531694</v>
      </c>
      <c r="C3313" s="314" t="s">
        <v>8081</v>
      </c>
      <c r="D3313" s="314" t="s">
        <v>8167</v>
      </c>
    </row>
    <row r="3314" spans="1:4">
      <c r="A3314" s="314" t="s">
        <v>12902</v>
      </c>
      <c r="B3314" s="314">
        <v>523523</v>
      </c>
      <c r="C3314" s="314" t="s">
        <v>12903</v>
      </c>
      <c r="D3314" s="314" t="s">
        <v>8075</v>
      </c>
    </row>
    <row r="3315" spans="1:4">
      <c r="A3315" s="314" t="s">
        <v>12904</v>
      </c>
      <c r="B3315" s="314">
        <v>530111</v>
      </c>
      <c r="C3315" s="314" t="s">
        <v>8081</v>
      </c>
      <c r="D3315" s="314" t="s">
        <v>8275</v>
      </c>
    </row>
    <row r="3316" spans="1:4">
      <c r="A3316" s="314" t="s">
        <v>12905</v>
      </c>
      <c r="B3316" s="314">
        <v>530699</v>
      </c>
      <c r="C3316" s="314" t="s">
        <v>12906</v>
      </c>
      <c r="D3316" s="314" t="s">
        <v>8096</v>
      </c>
    </row>
    <row r="3317" spans="1:4">
      <c r="A3317" s="314" t="s">
        <v>12907</v>
      </c>
      <c r="B3317" s="314">
        <v>532826</v>
      </c>
      <c r="C3317" s="314" t="s">
        <v>12908</v>
      </c>
      <c r="D3317" s="314" t="s">
        <v>8819</v>
      </c>
    </row>
    <row r="3318" spans="1:4">
      <c r="A3318" s="314" t="s">
        <v>12909</v>
      </c>
      <c r="B3318" s="314">
        <v>503127</v>
      </c>
      <c r="C3318" s="314" t="s">
        <v>8081</v>
      </c>
      <c r="D3318" s="314" t="s">
        <v>497</v>
      </c>
    </row>
    <row r="3319" spans="1:4">
      <c r="A3319" s="314" t="s">
        <v>12910</v>
      </c>
      <c r="B3319" s="314">
        <v>532503</v>
      </c>
      <c r="C3319" s="314" t="s">
        <v>8081</v>
      </c>
      <c r="D3319" s="314" t="s">
        <v>8096</v>
      </c>
    </row>
    <row r="3320" spans="1:4">
      <c r="A3320" s="314" t="s">
        <v>12911</v>
      </c>
      <c r="B3320" s="314">
        <v>538707</v>
      </c>
      <c r="C3320" s="314" t="s">
        <v>8081</v>
      </c>
      <c r="D3320" s="314" t="s">
        <v>8275</v>
      </c>
    </row>
    <row r="3321" spans="1:4">
      <c r="A3321" s="314" t="s">
        <v>12912</v>
      </c>
      <c r="B3321" s="314">
        <v>526873</v>
      </c>
      <c r="C3321" s="314" t="s">
        <v>8081</v>
      </c>
      <c r="D3321" s="314" t="s">
        <v>8290</v>
      </c>
    </row>
    <row r="3322" spans="1:4">
      <c r="A3322" s="314" t="s">
        <v>12913</v>
      </c>
      <c r="B3322" s="314">
        <v>530253</v>
      </c>
      <c r="C3322" s="314" t="s">
        <v>8081</v>
      </c>
      <c r="D3322" s="314" t="s">
        <v>8403</v>
      </c>
    </row>
    <row r="3323" spans="1:4">
      <c r="A3323" s="314" t="s">
        <v>12914</v>
      </c>
      <c r="B3323" s="314">
        <v>507962</v>
      </c>
      <c r="C3323" s="314" t="s">
        <v>8081</v>
      </c>
      <c r="D3323" s="314" t="s">
        <v>8098</v>
      </c>
    </row>
    <row r="3324" spans="1:4">
      <c r="A3324" s="314" t="s">
        <v>12915</v>
      </c>
      <c r="B3324" s="314">
        <v>526662</v>
      </c>
      <c r="C3324" s="314" t="s">
        <v>12916</v>
      </c>
      <c r="D3324" s="314" t="s">
        <v>8478</v>
      </c>
    </row>
    <row r="3325" spans="1:4">
      <c r="A3325" s="314" t="s">
        <v>12917</v>
      </c>
      <c r="B3325" s="314">
        <v>531500</v>
      </c>
      <c r="C3325" s="314" t="s">
        <v>12918</v>
      </c>
      <c r="D3325" s="314" t="s">
        <v>8194</v>
      </c>
    </row>
    <row r="3326" spans="1:4">
      <c r="A3326" s="314" t="s">
        <v>12919</v>
      </c>
      <c r="B3326" s="314">
        <v>526823</v>
      </c>
      <c r="C3326" s="314" t="s">
        <v>8081</v>
      </c>
      <c r="D3326" s="314" t="s">
        <v>8167</v>
      </c>
    </row>
    <row r="3327" spans="1:4">
      <c r="A3327" s="314" t="s">
        <v>12920</v>
      </c>
      <c r="B3327" s="314">
        <v>514028</v>
      </c>
      <c r="C3327" s="314" t="s">
        <v>8081</v>
      </c>
      <c r="D3327" s="314" t="s">
        <v>8096</v>
      </c>
    </row>
    <row r="3328" spans="1:4">
      <c r="A3328" s="314" t="s">
        <v>12921</v>
      </c>
      <c r="B3328" s="314">
        <v>539495</v>
      </c>
      <c r="C3328" s="314" t="s">
        <v>8081</v>
      </c>
      <c r="D3328" s="314" t="s">
        <v>8098</v>
      </c>
    </row>
    <row r="3329" spans="1:4">
      <c r="A3329" s="314" t="s">
        <v>12922</v>
      </c>
      <c r="B3329" s="314">
        <v>513369</v>
      </c>
      <c r="C3329" s="314" t="s">
        <v>8081</v>
      </c>
      <c r="D3329" s="314" t="s">
        <v>9000</v>
      </c>
    </row>
    <row r="3330" spans="1:4">
      <c r="A3330" s="314" t="s">
        <v>12923</v>
      </c>
      <c r="B3330" s="314" t="s">
        <v>8081</v>
      </c>
      <c r="C3330" s="314" t="s">
        <v>12924</v>
      </c>
      <c r="D3330" s="314" t="s">
        <v>8092</v>
      </c>
    </row>
    <row r="3331" spans="1:4">
      <c r="A3331" s="314" t="s">
        <v>12925</v>
      </c>
      <c r="B3331" s="314">
        <v>541601</v>
      </c>
      <c r="C3331" s="314" t="s">
        <v>8081</v>
      </c>
      <c r="D3331" s="314" t="s">
        <v>8119</v>
      </c>
    </row>
    <row r="3332" spans="1:4">
      <c r="A3332" s="314" t="s">
        <v>12926</v>
      </c>
      <c r="B3332" s="314">
        <v>522257</v>
      </c>
      <c r="C3332" s="314" t="s">
        <v>8081</v>
      </c>
      <c r="D3332" s="314" t="s">
        <v>8089</v>
      </c>
    </row>
    <row r="3333" spans="1:4">
      <c r="A3333" s="314" t="s">
        <v>12927</v>
      </c>
      <c r="B3333" s="314">
        <v>517522</v>
      </c>
      <c r="C3333" s="314" t="s">
        <v>8081</v>
      </c>
      <c r="D3333" s="314" t="s">
        <v>8435</v>
      </c>
    </row>
    <row r="3334" spans="1:4">
      <c r="A3334" s="314" t="s">
        <v>12928</v>
      </c>
      <c r="B3334" s="314">
        <v>512409</v>
      </c>
      <c r="C3334" s="314" t="s">
        <v>8081</v>
      </c>
      <c r="D3334" s="314" t="s">
        <v>8098</v>
      </c>
    </row>
    <row r="3335" spans="1:4">
      <c r="A3335" s="314" t="s">
        <v>12929</v>
      </c>
      <c r="B3335" s="314" t="s">
        <v>8081</v>
      </c>
      <c r="C3335" s="314" t="s">
        <v>12930</v>
      </c>
      <c r="D3335" s="314" t="s">
        <v>8092</v>
      </c>
    </row>
    <row r="3336" spans="1:4">
      <c r="A3336" s="314" t="s">
        <v>12931</v>
      </c>
      <c r="B3336" s="314">
        <v>500354</v>
      </c>
      <c r="C3336" s="314" t="s">
        <v>12932</v>
      </c>
      <c r="D3336" s="314" t="s">
        <v>8779</v>
      </c>
    </row>
    <row r="3337" spans="1:4">
      <c r="A3337" s="314" t="s">
        <v>12933</v>
      </c>
      <c r="B3337" s="314">
        <v>532665</v>
      </c>
      <c r="C3337" s="314" t="s">
        <v>12934</v>
      </c>
      <c r="D3337" s="314" t="s">
        <v>8096</v>
      </c>
    </row>
    <row r="3338" spans="1:4">
      <c r="A3338" s="314" t="s">
        <v>12935</v>
      </c>
      <c r="B3338" s="314">
        <v>500355</v>
      </c>
      <c r="C3338" s="314" t="s">
        <v>12936</v>
      </c>
      <c r="D3338" s="314" t="s">
        <v>8224</v>
      </c>
    </row>
    <row r="3339" spans="1:4">
      <c r="A3339" s="314" t="s">
        <v>12937</v>
      </c>
      <c r="B3339" s="314">
        <v>500355</v>
      </c>
      <c r="C3339" s="314" t="s">
        <v>12936</v>
      </c>
      <c r="D3339" s="314" t="s">
        <v>8224</v>
      </c>
    </row>
    <row r="3340" spans="1:4">
      <c r="A3340" s="314" t="s">
        <v>12938</v>
      </c>
      <c r="B3340" s="314">
        <v>534734</v>
      </c>
      <c r="C3340" s="314" t="s">
        <v>8081</v>
      </c>
      <c r="D3340" s="314" t="s">
        <v>8240</v>
      </c>
    </row>
    <row r="3341" spans="1:4">
      <c r="A3341" s="314" t="s">
        <v>12939</v>
      </c>
      <c r="B3341" s="314">
        <v>522281</v>
      </c>
      <c r="C3341" s="314" t="s">
        <v>8081</v>
      </c>
      <c r="D3341" s="314" t="s">
        <v>8378</v>
      </c>
    </row>
    <row r="3342" spans="1:4">
      <c r="A3342" s="314" t="s">
        <v>12940</v>
      </c>
      <c r="B3342" s="314">
        <v>500357</v>
      </c>
      <c r="C3342" s="314" t="s">
        <v>8081</v>
      </c>
      <c r="D3342" s="314" t="s">
        <v>8075</v>
      </c>
    </row>
    <row r="3343" spans="1:4">
      <c r="A3343" s="314" t="s">
        <v>12941</v>
      </c>
      <c r="B3343" s="314">
        <v>500358</v>
      </c>
      <c r="C3343" s="314" t="s">
        <v>8081</v>
      </c>
      <c r="D3343" s="314" t="s">
        <v>8098</v>
      </c>
    </row>
    <row r="3344" spans="1:4">
      <c r="A3344" s="314" t="s">
        <v>12942</v>
      </c>
      <c r="B3344" s="314">
        <v>524037</v>
      </c>
      <c r="C3344" s="314" t="s">
        <v>8081</v>
      </c>
      <c r="D3344" s="314" t="s">
        <v>8588</v>
      </c>
    </row>
    <row r="3345" spans="1:4">
      <c r="A3345" s="314" t="s">
        <v>12943</v>
      </c>
      <c r="B3345" s="314">
        <v>502587</v>
      </c>
      <c r="C3345" s="314" t="s">
        <v>8081</v>
      </c>
      <c r="D3345" s="314" t="s">
        <v>8075</v>
      </c>
    </row>
    <row r="3346" spans="1:4">
      <c r="A3346" s="314" t="s">
        <v>12944</v>
      </c>
      <c r="B3346" s="314">
        <v>539309</v>
      </c>
      <c r="C3346" s="314" t="s">
        <v>12945</v>
      </c>
      <c r="D3346" s="314" t="s">
        <v>8403</v>
      </c>
    </row>
    <row r="3347" spans="1:4">
      <c r="A3347" s="314" t="s">
        <v>12946</v>
      </c>
      <c r="B3347" s="314">
        <v>523289</v>
      </c>
      <c r="C3347" s="314" t="s">
        <v>8081</v>
      </c>
      <c r="D3347" s="314" t="s">
        <v>8103</v>
      </c>
    </row>
    <row r="3348" spans="1:4">
      <c r="A3348" s="314" t="s">
        <v>12947</v>
      </c>
      <c r="B3348" s="314">
        <v>515127</v>
      </c>
      <c r="C3348" s="314" t="s">
        <v>8081</v>
      </c>
      <c r="D3348" s="314" t="s">
        <v>8103</v>
      </c>
    </row>
    <row r="3349" spans="1:4">
      <c r="A3349" s="314" t="s">
        <v>12948</v>
      </c>
      <c r="B3349" s="314">
        <v>538540</v>
      </c>
      <c r="C3349" s="314" t="s">
        <v>8081</v>
      </c>
      <c r="D3349" s="314" t="s">
        <v>8098</v>
      </c>
    </row>
    <row r="3350" spans="1:4">
      <c r="A3350" s="314" t="s">
        <v>12949</v>
      </c>
      <c r="B3350" s="314">
        <v>532369</v>
      </c>
      <c r="C3350" s="314" t="s">
        <v>12950</v>
      </c>
      <c r="D3350" s="314" t="s">
        <v>8608</v>
      </c>
    </row>
    <row r="3351" spans="1:4">
      <c r="A3351" s="314" t="s">
        <v>12951</v>
      </c>
      <c r="B3351" s="314">
        <v>532370</v>
      </c>
      <c r="C3351" s="314" t="s">
        <v>12952</v>
      </c>
      <c r="D3351" s="314" t="s">
        <v>8068</v>
      </c>
    </row>
    <row r="3352" spans="1:4">
      <c r="A3352" s="314" t="s">
        <v>12953</v>
      </c>
      <c r="B3352" s="314">
        <v>514223</v>
      </c>
      <c r="C3352" s="314" t="s">
        <v>12954</v>
      </c>
      <c r="D3352" s="314" t="s">
        <v>8103</v>
      </c>
    </row>
    <row r="3353" spans="1:4">
      <c r="A3353" s="314" t="s">
        <v>12955</v>
      </c>
      <c r="B3353" s="314">
        <v>530951</v>
      </c>
      <c r="C3353" s="314" t="s">
        <v>8081</v>
      </c>
      <c r="D3353" s="314" t="s">
        <v>8174</v>
      </c>
    </row>
    <row r="3354" spans="1:4">
      <c r="A3354" s="314" t="s">
        <v>12956</v>
      </c>
      <c r="B3354" s="314">
        <v>532527</v>
      </c>
      <c r="C3354" s="314" t="s">
        <v>12957</v>
      </c>
      <c r="D3354" s="314" t="s">
        <v>9000</v>
      </c>
    </row>
    <row r="3355" spans="1:4">
      <c r="A3355" s="314" t="s">
        <v>12958</v>
      </c>
      <c r="B3355" s="314">
        <v>533262</v>
      </c>
      <c r="C3355" s="314" t="s">
        <v>12959</v>
      </c>
      <c r="D3355" s="314" t="s">
        <v>8478</v>
      </c>
    </row>
    <row r="3356" spans="1:4">
      <c r="A3356" s="314" t="s">
        <v>12960</v>
      </c>
      <c r="B3356" s="314">
        <v>532690</v>
      </c>
      <c r="C3356" s="314" t="s">
        <v>12961</v>
      </c>
      <c r="D3356" s="314" t="s">
        <v>8113</v>
      </c>
    </row>
    <row r="3357" spans="1:4">
      <c r="A3357" s="314" t="s">
        <v>12962</v>
      </c>
      <c r="B3357" s="314">
        <v>530925</v>
      </c>
      <c r="C3357" s="314" t="s">
        <v>8081</v>
      </c>
      <c r="D3357" s="314" t="s">
        <v>8098</v>
      </c>
    </row>
    <row r="3358" spans="1:4">
      <c r="A3358" s="314" t="s">
        <v>12963</v>
      </c>
      <c r="B3358" s="314">
        <v>507490</v>
      </c>
      <c r="C3358" s="314" t="s">
        <v>12964</v>
      </c>
      <c r="D3358" s="314" t="s">
        <v>8779</v>
      </c>
    </row>
    <row r="3359" spans="1:4">
      <c r="A3359" s="314" t="s">
        <v>12965</v>
      </c>
      <c r="B3359" s="314">
        <v>531228</v>
      </c>
      <c r="C3359" s="314" t="s">
        <v>8081</v>
      </c>
      <c r="D3359" s="314" t="s">
        <v>8098</v>
      </c>
    </row>
    <row r="3360" spans="1:4">
      <c r="A3360" s="314" t="s">
        <v>12966</v>
      </c>
      <c r="B3360" s="314">
        <v>532987</v>
      </c>
      <c r="C3360" s="314" t="s">
        <v>12967</v>
      </c>
      <c r="D3360" s="314" t="s">
        <v>8435</v>
      </c>
    </row>
    <row r="3361" spans="1:4">
      <c r="A3361" s="314" t="s">
        <v>12968</v>
      </c>
      <c r="B3361" s="314">
        <v>532988</v>
      </c>
      <c r="C3361" s="314" t="s">
        <v>12969</v>
      </c>
      <c r="D3361" s="314" t="s">
        <v>8435</v>
      </c>
    </row>
    <row r="3362" spans="1:4">
      <c r="A3362" s="314" t="s">
        <v>12970</v>
      </c>
      <c r="B3362" s="314">
        <v>505800</v>
      </c>
      <c r="C3362" s="314" t="s">
        <v>12971</v>
      </c>
      <c r="D3362" s="314" t="s">
        <v>8435</v>
      </c>
    </row>
    <row r="3363" spans="1:4">
      <c r="A3363" s="314" t="s">
        <v>12972</v>
      </c>
      <c r="B3363" s="314">
        <v>532661</v>
      </c>
      <c r="C3363" s="314" t="s">
        <v>12973</v>
      </c>
      <c r="D3363" s="314" t="s">
        <v>8435</v>
      </c>
    </row>
    <row r="3364" spans="1:4">
      <c r="A3364" s="314" t="s">
        <v>12974</v>
      </c>
      <c r="B3364" s="314">
        <v>541945</v>
      </c>
      <c r="C3364" s="314" t="s">
        <v>8081</v>
      </c>
      <c r="D3364" s="314" t="s">
        <v>8478</v>
      </c>
    </row>
    <row r="3365" spans="1:4">
      <c r="A3365" s="314" t="s">
        <v>12975</v>
      </c>
      <c r="B3365" s="314">
        <v>531583</v>
      </c>
      <c r="C3365" s="314" t="s">
        <v>8081</v>
      </c>
      <c r="D3365" s="314" t="s">
        <v>8098</v>
      </c>
    </row>
    <row r="3366" spans="1:4">
      <c r="A3366" s="314" t="s">
        <v>12976</v>
      </c>
      <c r="B3366" s="314">
        <v>500360</v>
      </c>
      <c r="C3366" s="314" t="s">
        <v>8081</v>
      </c>
      <c r="D3366" s="314" t="s">
        <v>8089</v>
      </c>
    </row>
    <row r="3367" spans="1:4">
      <c r="A3367" s="314" t="s">
        <v>12977</v>
      </c>
      <c r="B3367" s="314">
        <v>501351</v>
      </c>
      <c r="C3367" s="314" t="s">
        <v>8081</v>
      </c>
      <c r="D3367" s="314" t="s">
        <v>8501</v>
      </c>
    </row>
    <row r="3368" spans="1:4">
      <c r="A3368" s="314" t="s">
        <v>12978</v>
      </c>
      <c r="B3368" s="314">
        <v>507966</v>
      </c>
      <c r="C3368" s="314" t="s">
        <v>8081</v>
      </c>
      <c r="D3368" s="314" t="s">
        <v>8281</v>
      </c>
    </row>
    <row r="3369" spans="1:4">
      <c r="A3369" s="314" t="s">
        <v>12979</v>
      </c>
      <c r="B3369" s="314">
        <v>522207</v>
      </c>
      <c r="C3369" s="314" t="s">
        <v>8081</v>
      </c>
      <c r="D3369" s="314" t="s">
        <v>8435</v>
      </c>
    </row>
    <row r="3370" spans="1:4">
      <c r="A3370" s="314" t="s">
        <v>12980</v>
      </c>
      <c r="B3370" s="314">
        <v>522207</v>
      </c>
      <c r="C3370" s="314" t="s">
        <v>8081</v>
      </c>
      <c r="D3370" s="314" t="s">
        <v>8435</v>
      </c>
    </row>
    <row r="3371" spans="1:4">
      <c r="A3371" s="314" t="s">
        <v>12981</v>
      </c>
      <c r="B3371" s="314">
        <v>524230</v>
      </c>
      <c r="C3371" s="314" t="s">
        <v>12982</v>
      </c>
      <c r="D3371" s="314" t="s">
        <v>8588</v>
      </c>
    </row>
    <row r="3372" spans="1:4">
      <c r="A3372" s="314" t="s">
        <v>12983</v>
      </c>
      <c r="B3372" s="314">
        <v>531233</v>
      </c>
      <c r="C3372" s="314" t="s">
        <v>8081</v>
      </c>
      <c r="D3372" s="314" t="s">
        <v>8265</v>
      </c>
    </row>
    <row r="3373" spans="1:4">
      <c r="A3373" s="314" t="s">
        <v>12984</v>
      </c>
      <c r="B3373" s="314">
        <v>507649</v>
      </c>
      <c r="C3373" s="314" t="s">
        <v>8081</v>
      </c>
      <c r="D3373" s="314" t="s">
        <v>8329</v>
      </c>
    </row>
    <row r="3374" spans="1:4">
      <c r="A3374" s="314" t="s">
        <v>12985</v>
      </c>
      <c r="B3374" s="314">
        <v>532918</v>
      </c>
      <c r="C3374" s="314" t="s">
        <v>8081</v>
      </c>
      <c r="D3374" s="314" t="s">
        <v>8403</v>
      </c>
    </row>
    <row r="3375" spans="1:4">
      <c r="A3375" s="314" t="s">
        <v>12986</v>
      </c>
      <c r="B3375" s="314">
        <v>524610</v>
      </c>
      <c r="C3375" s="314" t="s">
        <v>8081</v>
      </c>
      <c r="D3375" s="314" t="s">
        <v>8240</v>
      </c>
    </row>
    <row r="3376" spans="1:4">
      <c r="A3376" s="314" t="s">
        <v>12987</v>
      </c>
      <c r="B3376" s="314">
        <v>540796</v>
      </c>
      <c r="C3376" s="314" t="s">
        <v>8081</v>
      </c>
      <c r="D3376" s="314" t="s">
        <v>8167</v>
      </c>
    </row>
    <row r="3377" spans="1:4">
      <c r="A3377" s="314" t="s">
        <v>12988</v>
      </c>
      <c r="B3377" s="314">
        <v>520111</v>
      </c>
      <c r="C3377" s="314" t="s">
        <v>12989</v>
      </c>
      <c r="D3377" s="314" t="s">
        <v>8478</v>
      </c>
    </row>
    <row r="3378" spans="1:4">
      <c r="A3378" s="314" t="s">
        <v>12990</v>
      </c>
      <c r="B3378" s="314">
        <v>534597</v>
      </c>
      <c r="C3378" s="314" t="s">
        <v>12991</v>
      </c>
      <c r="D3378" s="314" t="s">
        <v>8219</v>
      </c>
    </row>
    <row r="3379" spans="1:4">
      <c r="A3379" s="314" t="s">
        <v>12992</v>
      </c>
      <c r="B3379" s="314">
        <v>533122</v>
      </c>
      <c r="C3379" s="314" t="s">
        <v>12993</v>
      </c>
      <c r="D3379" s="314" t="s">
        <v>8219</v>
      </c>
    </row>
    <row r="3380" spans="1:4">
      <c r="A3380" s="314" t="s">
        <v>12994</v>
      </c>
      <c r="B3380" s="314">
        <v>537840</v>
      </c>
      <c r="C3380" s="314" t="s">
        <v>8081</v>
      </c>
      <c r="D3380" s="314" t="s">
        <v>8478</v>
      </c>
    </row>
    <row r="3381" spans="1:4">
      <c r="A3381" s="314" t="s">
        <v>12995</v>
      </c>
      <c r="B3381" s="314">
        <v>507300</v>
      </c>
      <c r="C3381" s="314" t="s">
        <v>8081</v>
      </c>
      <c r="D3381" s="314" t="s">
        <v>8779</v>
      </c>
    </row>
    <row r="3382" spans="1:4">
      <c r="A3382" s="314" t="s">
        <v>12996</v>
      </c>
      <c r="B3382" s="314">
        <v>533294</v>
      </c>
      <c r="C3382" s="314" t="s">
        <v>12997</v>
      </c>
      <c r="D3382" s="314" t="s">
        <v>8712</v>
      </c>
    </row>
    <row r="3383" spans="1:4">
      <c r="A3383" s="314" t="s">
        <v>12998</v>
      </c>
      <c r="B3383" s="314">
        <v>526095</v>
      </c>
      <c r="C3383" s="314" t="s">
        <v>8081</v>
      </c>
      <c r="D3383" s="314" t="s">
        <v>8608</v>
      </c>
    </row>
    <row r="3384" spans="1:4">
      <c r="A3384" s="314" t="s">
        <v>12999</v>
      </c>
      <c r="B3384" s="314">
        <v>504341</v>
      </c>
      <c r="C3384" s="314" t="s">
        <v>8081</v>
      </c>
      <c r="D3384" s="314" t="s">
        <v>8065</v>
      </c>
    </row>
    <row r="3385" spans="1:4">
      <c r="A3385" s="314" t="s">
        <v>13000</v>
      </c>
      <c r="B3385" s="314">
        <v>541634</v>
      </c>
      <c r="C3385" s="314" t="s">
        <v>8081</v>
      </c>
      <c r="D3385" s="314" t="s">
        <v>8608</v>
      </c>
    </row>
    <row r="3386" spans="1:4">
      <c r="A3386" s="314" t="s">
        <v>13001</v>
      </c>
      <c r="B3386" s="314">
        <v>531207</v>
      </c>
      <c r="C3386" s="314" t="s">
        <v>8081</v>
      </c>
      <c r="D3386" s="314" t="s">
        <v>8119</v>
      </c>
    </row>
    <row r="3387" spans="1:4">
      <c r="A3387" s="314" t="s">
        <v>13002</v>
      </c>
      <c r="B3387" s="314">
        <v>500330</v>
      </c>
      <c r="C3387" s="314" t="s">
        <v>13003</v>
      </c>
      <c r="D3387" s="314" t="s">
        <v>8096</v>
      </c>
    </row>
    <row r="3388" spans="1:4">
      <c r="A3388" s="314" t="s">
        <v>13004</v>
      </c>
      <c r="B3388" s="314">
        <v>540065</v>
      </c>
      <c r="C3388" s="314" t="s">
        <v>13005</v>
      </c>
      <c r="D3388" s="314" t="s">
        <v>8398</v>
      </c>
    </row>
    <row r="3389" spans="1:4">
      <c r="A3389" s="314" t="s">
        <v>13006</v>
      </c>
      <c r="B3389" s="314">
        <v>531825</v>
      </c>
      <c r="C3389" s="314" t="s">
        <v>8081</v>
      </c>
      <c r="D3389" s="314" t="s">
        <v>8068</v>
      </c>
    </row>
    <row r="3390" spans="1:4">
      <c r="A3390" s="314" t="s">
        <v>13007</v>
      </c>
      <c r="B3390" s="314">
        <v>537254</v>
      </c>
      <c r="C3390" s="314" t="s">
        <v>8081</v>
      </c>
      <c r="D3390" s="314" t="s">
        <v>8103</v>
      </c>
    </row>
    <row r="3391" spans="1:4">
      <c r="A3391" s="314" t="s">
        <v>13008</v>
      </c>
      <c r="B3391" s="314">
        <v>534708</v>
      </c>
      <c r="C3391" s="314" t="s">
        <v>8081</v>
      </c>
      <c r="D3391" s="314" t="s">
        <v>8249</v>
      </c>
    </row>
    <row r="3392" spans="1:4">
      <c r="A3392" s="314" t="s">
        <v>13009</v>
      </c>
      <c r="B3392" s="314">
        <v>533608</v>
      </c>
      <c r="C3392" s="314" t="s">
        <v>8081</v>
      </c>
      <c r="D3392" s="314" t="s">
        <v>8200</v>
      </c>
    </row>
    <row r="3393" spans="1:4">
      <c r="A3393" s="314" t="s">
        <v>13010</v>
      </c>
      <c r="B3393" s="314">
        <v>533285</v>
      </c>
      <c r="C3393" s="314" t="s">
        <v>8081</v>
      </c>
      <c r="D3393" s="314" t="s">
        <v>8167</v>
      </c>
    </row>
    <row r="3394" spans="1:4">
      <c r="A3394" s="314" t="s">
        <v>13011</v>
      </c>
      <c r="B3394" s="314">
        <v>539691</v>
      </c>
      <c r="C3394" s="314" t="s">
        <v>8081</v>
      </c>
      <c r="D3394" s="314" t="s">
        <v>8103</v>
      </c>
    </row>
    <row r="3395" spans="1:4">
      <c r="A3395" s="314" t="s">
        <v>13012</v>
      </c>
      <c r="B3395" s="314">
        <v>530053</v>
      </c>
      <c r="C3395" s="314" t="s">
        <v>8081</v>
      </c>
      <c r="D3395" s="314" t="s">
        <v>8167</v>
      </c>
    </row>
    <row r="3396" spans="1:4">
      <c r="A3396" s="314" t="s">
        <v>13013</v>
      </c>
      <c r="B3396" s="314">
        <v>513558</v>
      </c>
      <c r="C3396" s="314" t="s">
        <v>8081</v>
      </c>
      <c r="D3396" s="314" t="s">
        <v>8113</v>
      </c>
    </row>
    <row r="3397" spans="1:4">
      <c r="A3397" s="314" t="s">
        <v>13014</v>
      </c>
      <c r="B3397" s="314">
        <v>538611</v>
      </c>
      <c r="C3397" s="314" t="s">
        <v>8081</v>
      </c>
      <c r="D3397" s="314" t="s">
        <v>8065</v>
      </c>
    </row>
    <row r="3398" spans="1:4">
      <c r="A3398" s="314" t="s">
        <v>13015</v>
      </c>
      <c r="B3398" s="314">
        <v>532955</v>
      </c>
      <c r="C3398" s="314" t="s">
        <v>13016</v>
      </c>
      <c r="D3398" s="314" t="s">
        <v>8098</v>
      </c>
    </row>
    <row r="3399" spans="1:4">
      <c r="A3399" s="314" t="s">
        <v>13017</v>
      </c>
      <c r="B3399" s="314">
        <v>523650</v>
      </c>
      <c r="C3399" s="314" t="s">
        <v>8081</v>
      </c>
      <c r="D3399" s="314" t="s">
        <v>8089</v>
      </c>
    </row>
    <row r="3400" spans="1:4">
      <c r="A3400" s="314" t="s">
        <v>13018</v>
      </c>
      <c r="B3400" s="314">
        <v>532805</v>
      </c>
      <c r="C3400" s="314" t="s">
        <v>13019</v>
      </c>
      <c r="D3400" s="314" t="s">
        <v>8103</v>
      </c>
    </row>
    <row r="3401" spans="1:4">
      <c r="A3401" s="314" t="s">
        <v>13020</v>
      </c>
      <c r="B3401" s="314">
        <v>532805</v>
      </c>
      <c r="C3401" s="314" t="s">
        <v>13019</v>
      </c>
      <c r="D3401" s="314" t="s">
        <v>8103</v>
      </c>
    </row>
    <row r="3402" spans="1:4">
      <c r="A3402" s="314" t="s">
        <v>13021</v>
      </c>
      <c r="B3402" s="314">
        <v>532884</v>
      </c>
      <c r="C3402" s="314" t="s">
        <v>13022</v>
      </c>
      <c r="D3402" s="314" t="s">
        <v>9116</v>
      </c>
    </row>
    <row r="3403" spans="1:4">
      <c r="A3403" s="314" t="s">
        <v>13023</v>
      </c>
      <c r="B3403" s="314">
        <v>530815</v>
      </c>
      <c r="C3403" s="314" t="s">
        <v>8081</v>
      </c>
      <c r="D3403" s="314" t="s">
        <v>8129</v>
      </c>
    </row>
    <row r="3404" spans="1:4">
      <c r="A3404" s="314" t="s">
        <v>13024</v>
      </c>
      <c r="B3404" s="314">
        <v>531033</v>
      </c>
      <c r="C3404" s="314" t="s">
        <v>8081</v>
      </c>
      <c r="D3404" s="314" t="s">
        <v>8098</v>
      </c>
    </row>
    <row r="3405" spans="1:4">
      <c r="A3405" s="314" t="s">
        <v>13025</v>
      </c>
      <c r="B3405" s="314">
        <v>530807</v>
      </c>
      <c r="C3405" s="314" t="s">
        <v>8081</v>
      </c>
      <c r="D3405" s="314" t="s">
        <v>8167</v>
      </c>
    </row>
    <row r="3406" spans="1:4">
      <c r="A3406" s="314" t="s">
        <v>13026</v>
      </c>
      <c r="B3406" s="314">
        <v>515018</v>
      </c>
      <c r="C3406" s="314" t="s">
        <v>13027</v>
      </c>
      <c r="D3406" s="314" t="s">
        <v>8357</v>
      </c>
    </row>
    <row r="3407" spans="1:4">
      <c r="A3407" s="314" t="s">
        <v>13028</v>
      </c>
      <c r="B3407" s="314">
        <v>540175</v>
      </c>
      <c r="C3407" s="314" t="s">
        <v>8081</v>
      </c>
      <c r="D3407" s="314" t="s">
        <v>8065</v>
      </c>
    </row>
    <row r="3408" spans="1:4">
      <c r="A3408" s="314" t="s">
        <v>13029</v>
      </c>
      <c r="B3408" s="314">
        <v>511585</v>
      </c>
      <c r="C3408" s="314" t="s">
        <v>8081</v>
      </c>
      <c r="D3408" s="314" t="s">
        <v>8098</v>
      </c>
    </row>
    <row r="3409" spans="1:4">
      <c r="A3409" s="314" t="s">
        <v>13030</v>
      </c>
      <c r="B3409" s="314">
        <v>512624</v>
      </c>
      <c r="C3409" s="314" t="s">
        <v>8081</v>
      </c>
      <c r="D3409" s="314" t="s">
        <v>8103</v>
      </c>
    </row>
    <row r="3410" spans="1:4">
      <c r="A3410" s="314" t="s">
        <v>13031</v>
      </c>
      <c r="B3410" s="314">
        <v>505817</v>
      </c>
      <c r="C3410" s="314" t="s">
        <v>8081</v>
      </c>
      <c r="D3410" s="314" t="s">
        <v>8435</v>
      </c>
    </row>
    <row r="3411" spans="1:4">
      <c r="A3411" s="314" t="s">
        <v>13032</v>
      </c>
      <c r="B3411" s="314">
        <v>505817</v>
      </c>
      <c r="C3411" s="314" t="s">
        <v>8081</v>
      </c>
      <c r="D3411" s="314" t="s">
        <v>8435</v>
      </c>
    </row>
    <row r="3412" spans="1:4">
      <c r="A3412" s="314" t="s">
        <v>13033</v>
      </c>
      <c r="B3412" s="314">
        <v>526075</v>
      </c>
      <c r="C3412" s="314" t="s">
        <v>8081</v>
      </c>
      <c r="D3412" s="314" t="s">
        <v>8119</v>
      </c>
    </row>
    <row r="3413" spans="1:4">
      <c r="A3413" s="314" t="s">
        <v>13034</v>
      </c>
      <c r="B3413" s="314">
        <v>530517</v>
      </c>
      <c r="C3413" s="314" t="s">
        <v>13035</v>
      </c>
      <c r="D3413" s="314" t="s">
        <v>8506</v>
      </c>
    </row>
    <row r="3414" spans="1:4">
      <c r="A3414" s="314" t="s">
        <v>13036</v>
      </c>
      <c r="B3414" s="314" t="s">
        <v>8081</v>
      </c>
      <c r="C3414" s="314" t="s">
        <v>13037</v>
      </c>
      <c r="D3414" s="314" t="s">
        <v>8092</v>
      </c>
    </row>
    <row r="3415" spans="1:4">
      <c r="A3415" s="314" t="s">
        <v>13038</v>
      </c>
      <c r="B3415" s="314">
        <v>532124</v>
      </c>
      <c r="C3415" s="314" t="s">
        <v>8081</v>
      </c>
      <c r="D3415" s="314" t="s">
        <v>8281</v>
      </c>
    </row>
    <row r="3416" spans="1:4">
      <c r="A3416" s="314" t="s">
        <v>13039</v>
      </c>
      <c r="B3416" s="314">
        <v>532124</v>
      </c>
      <c r="C3416" s="314" t="s">
        <v>8081</v>
      </c>
      <c r="D3416" s="314" t="s">
        <v>8281</v>
      </c>
    </row>
    <row r="3417" spans="1:4">
      <c r="A3417" s="314" t="s">
        <v>13040</v>
      </c>
      <c r="B3417" s="314">
        <v>500111</v>
      </c>
      <c r="C3417" s="314" t="s">
        <v>13041</v>
      </c>
      <c r="D3417" s="314" t="s">
        <v>8098</v>
      </c>
    </row>
    <row r="3418" spans="1:4">
      <c r="A3418" s="314" t="s">
        <v>13042</v>
      </c>
      <c r="B3418" s="314">
        <v>503162</v>
      </c>
      <c r="C3418" s="314" t="s">
        <v>8081</v>
      </c>
      <c r="D3418" s="314" t="s">
        <v>8096</v>
      </c>
    </row>
    <row r="3419" spans="1:4">
      <c r="A3419" s="314" t="s">
        <v>13043</v>
      </c>
      <c r="B3419" s="314">
        <v>532712</v>
      </c>
      <c r="C3419" s="314" t="s">
        <v>13044</v>
      </c>
      <c r="D3419" s="314" t="s">
        <v>9024</v>
      </c>
    </row>
    <row r="3420" spans="1:4">
      <c r="A3420" s="314" t="s">
        <v>13045</v>
      </c>
      <c r="B3420" s="314">
        <v>590106</v>
      </c>
      <c r="C3420" s="314" t="s">
        <v>13046</v>
      </c>
      <c r="D3420" s="314" t="s">
        <v>8065</v>
      </c>
    </row>
    <row r="3421" spans="1:4">
      <c r="A3421" s="314" t="s">
        <v>13047</v>
      </c>
      <c r="B3421" s="314">
        <v>590095</v>
      </c>
      <c r="C3421" s="314" t="s">
        <v>13048</v>
      </c>
      <c r="D3421" s="314" t="s">
        <v>8065</v>
      </c>
    </row>
    <row r="3422" spans="1:4">
      <c r="A3422" s="314" t="s">
        <v>13049</v>
      </c>
      <c r="B3422" s="314">
        <v>590113</v>
      </c>
      <c r="C3422" s="314" t="s">
        <v>13050</v>
      </c>
      <c r="D3422" s="314" t="s">
        <v>8065</v>
      </c>
    </row>
    <row r="3423" spans="1:4">
      <c r="A3423" s="314" t="s">
        <v>13051</v>
      </c>
      <c r="B3423" s="314">
        <v>590104</v>
      </c>
      <c r="C3423" s="314" t="s">
        <v>13052</v>
      </c>
      <c r="D3423" s="314" t="s">
        <v>8065</v>
      </c>
    </row>
    <row r="3424" spans="1:4">
      <c r="A3424" s="314" t="s">
        <v>13053</v>
      </c>
      <c r="B3424" s="314">
        <v>590103</v>
      </c>
      <c r="C3424" s="314" t="s">
        <v>13054</v>
      </c>
      <c r="D3424" s="314" t="s">
        <v>8065</v>
      </c>
    </row>
    <row r="3425" spans="1:4">
      <c r="A3425" s="314" t="s">
        <v>13055</v>
      </c>
      <c r="B3425" s="314">
        <v>590108</v>
      </c>
      <c r="C3425" s="314" t="s">
        <v>13056</v>
      </c>
      <c r="D3425" s="314" t="s">
        <v>8065</v>
      </c>
    </row>
    <row r="3426" spans="1:4">
      <c r="A3426" s="314" t="s">
        <v>13057</v>
      </c>
      <c r="B3426" s="314">
        <v>590109</v>
      </c>
      <c r="C3426" s="314" t="s">
        <v>13058</v>
      </c>
      <c r="D3426" s="314" t="s">
        <v>8065</v>
      </c>
    </row>
    <row r="3427" spans="1:4">
      <c r="A3427" s="314" t="s">
        <v>13059</v>
      </c>
      <c r="B3427" s="314">
        <v>540709</v>
      </c>
      <c r="C3427" s="314" t="s">
        <v>13060</v>
      </c>
      <c r="D3427" s="314" t="s">
        <v>8139</v>
      </c>
    </row>
    <row r="3428" spans="1:4">
      <c r="A3428" s="314" t="s">
        <v>13061</v>
      </c>
      <c r="B3428" s="314">
        <v>523445</v>
      </c>
      <c r="C3428" s="314" t="s">
        <v>13062</v>
      </c>
      <c r="D3428" s="314" t="s">
        <v>8478</v>
      </c>
    </row>
    <row r="3429" spans="1:4">
      <c r="A3429" s="314" t="s">
        <v>13063</v>
      </c>
      <c r="B3429" s="314">
        <v>500325</v>
      </c>
      <c r="C3429" s="314" t="s">
        <v>13064</v>
      </c>
      <c r="D3429" s="314" t="s">
        <v>8211</v>
      </c>
    </row>
    <row r="3430" spans="1:4">
      <c r="A3430" s="314" t="s">
        <v>13065</v>
      </c>
      <c r="B3430" s="314">
        <v>500390</v>
      </c>
      <c r="C3430" s="314" t="s">
        <v>13066</v>
      </c>
      <c r="D3430" s="314" t="s">
        <v>8219</v>
      </c>
    </row>
    <row r="3431" spans="1:4">
      <c r="A3431" s="314" t="s">
        <v>13067</v>
      </c>
      <c r="B3431" s="314">
        <v>533107</v>
      </c>
      <c r="C3431" s="314" t="s">
        <v>13068</v>
      </c>
      <c r="D3431" s="314" t="s">
        <v>8553</v>
      </c>
    </row>
    <row r="3432" spans="1:4">
      <c r="A3432" s="314" t="s">
        <v>13069</v>
      </c>
      <c r="B3432" s="314">
        <v>540767</v>
      </c>
      <c r="C3432" s="314" t="s">
        <v>13070</v>
      </c>
      <c r="D3432" s="314" t="s">
        <v>10485</v>
      </c>
    </row>
    <row r="3433" spans="1:4">
      <c r="A3433" s="314" t="s">
        <v>13071</v>
      </c>
      <c r="B3433" s="314">
        <v>532939</v>
      </c>
      <c r="C3433" s="314" t="s">
        <v>13072</v>
      </c>
      <c r="D3433" s="314" t="s">
        <v>8219</v>
      </c>
    </row>
    <row r="3434" spans="1:4">
      <c r="A3434" s="314" t="s">
        <v>13073</v>
      </c>
      <c r="B3434" s="314">
        <v>511712</v>
      </c>
      <c r="C3434" s="314" t="s">
        <v>8081</v>
      </c>
      <c r="D3434" s="314" t="s">
        <v>8065</v>
      </c>
    </row>
    <row r="3435" spans="1:4">
      <c r="A3435" s="314" t="s">
        <v>13074</v>
      </c>
      <c r="B3435" s="314">
        <v>539760</v>
      </c>
      <c r="C3435" s="314" t="s">
        <v>8081</v>
      </c>
      <c r="D3435" s="314" t="s">
        <v>8378</v>
      </c>
    </row>
    <row r="3436" spans="1:4">
      <c r="A3436" s="314" t="s">
        <v>13075</v>
      </c>
      <c r="B3436" s="314">
        <v>532915</v>
      </c>
      <c r="C3436" s="314" t="s">
        <v>13076</v>
      </c>
      <c r="D3436" s="314" t="s">
        <v>8065</v>
      </c>
    </row>
    <row r="3437" spans="1:4">
      <c r="A3437" s="314" t="s">
        <v>13077</v>
      </c>
      <c r="B3437" s="314">
        <v>540426</v>
      </c>
      <c r="C3437" s="314" t="s">
        <v>8081</v>
      </c>
      <c r="D3437" s="314" t="s">
        <v>8167</v>
      </c>
    </row>
    <row r="3438" spans="1:4">
      <c r="A3438" s="314" t="s">
        <v>13078</v>
      </c>
      <c r="B3438" s="314">
        <v>513043</v>
      </c>
      <c r="C3438" s="314" t="s">
        <v>8081</v>
      </c>
      <c r="D3438" s="314" t="s">
        <v>8403</v>
      </c>
    </row>
    <row r="3439" spans="1:4">
      <c r="A3439" s="314" t="s">
        <v>13079</v>
      </c>
      <c r="B3439" s="314">
        <v>512487</v>
      </c>
      <c r="C3439" s="314" t="s">
        <v>8081</v>
      </c>
      <c r="D3439" s="314" t="s">
        <v>8103</v>
      </c>
    </row>
    <row r="3440" spans="1:4">
      <c r="A3440" s="314" t="s">
        <v>13080</v>
      </c>
      <c r="B3440" s="314">
        <v>505658</v>
      </c>
      <c r="C3440" s="314" t="s">
        <v>8081</v>
      </c>
      <c r="D3440" s="314" t="s">
        <v>8089</v>
      </c>
    </row>
    <row r="3441" spans="1:4">
      <c r="A3441" s="314" t="s">
        <v>13081</v>
      </c>
      <c r="B3441" s="314">
        <v>504360</v>
      </c>
      <c r="C3441" s="314" t="s">
        <v>8081</v>
      </c>
      <c r="D3441" s="314" t="s">
        <v>8103</v>
      </c>
    </row>
    <row r="3442" spans="1:4">
      <c r="A3442" s="314" t="s">
        <v>13082</v>
      </c>
      <c r="B3442" s="314">
        <v>511149</v>
      </c>
      <c r="C3442" s="314" t="s">
        <v>8081</v>
      </c>
      <c r="D3442" s="314" t="s">
        <v>8501</v>
      </c>
    </row>
    <row r="3443" spans="1:4">
      <c r="A3443" s="314" t="s">
        <v>13083</v>
      </c>
      <c r="B3443" s="314">
        <v>530919</v>
      </c>
      <c r="C3443" s="314" t="s">
        <v>13084</v>
      </c>
      <c r="D3443" s="314" t="s">
        <v>11419</v>
      </c>
    </row>
    <row r="3444" spans="1:4">
      <c r="A3444" s="314" t="s">
        <v>13085</v>
      </c>
      <c r="B3444" s="314" t="s">
        <v>8081</v>
      </c>
      <c r="C3444" s="314" t="s">
        <v>13086</v>
      </c>
      <c r="D3444" s="314" t="s">
        <v>11419</v>
      </c>
    </row>
    <row r="3445" spans="1:4">
      <c r="A3445" s="314" t="s">
        <v>13087</v>
      </c>
      <c r="B3445" s="314">
        <v>532923</v>
      </c>
      <c r="C3445" s="314" t="s">
        <v>13088</v>
      </c>
      <c r="D3445" s="314" t="s">
        <v>8194</v>
      </c>
    </row>
    <row r="3446" spans="1:4">
      <c r="A3446" s="314" t="s">
        <v>13089</v>
      </c>
      <c r="B3446" s="314">
        <v>535322</v>
      </c>
      <c r="C3446" s="314" t="s">
        <v>13090</v>
      </c>
      <c r="D3446" s="314" t="s">
        <v>8139</v>
      </c>
    </row>
    <row r="3447" spans="1:4">
      <c r="A3447" s="314" t="s">
        <v>13091</v>
      </c>
      <c r="B3447" s="314">
        <v>532687</v>
      </c>
      <c r="C3447" s="314" t="s">
        <v>13092</v>
      </c>
      <c r="D3447" s="314" t="s">
        <v>10072</v>
      </c>
    </row>
    <row r="3448" spans="1:4">
      <c r="A3448" s="314" t="s">
        <v>13093</v>
      </c>
      <c r="B3448" s="314">
        <v>532687</v>
      </c>
      <c r="C3448" s="314" t="s">
        <v>13092</v>
      </c>
      <c r="D3448" s="314" t="s">
        <v>10072</v>
      </c>
    </row>
    <row r="3449" spans="1:4">
      <c r="A3449" s="314" t="s">
        <v>13094</v>
      </c>
      <c r="B3449" s="314">
        <v>524218</v>
      </c>
      <c r="C3449" s="314" t="s">
        <v>8081</v>
      </c>
      <c r="D3449" s="314" t="s">
        <v>8119</v>
      </c>
    </row>
    <row r="3450" spans="1:4">
      <c r="A3450" s="314" t="s">
        <v>13095</v>
      </c>
      <c r="B3450" s="314">
        <v>505509</v>
      </c>
      <c r="C3450" s="314" t="s">
        <v>13096</v>
      </c>
      <c r="D3450" s="314" t="s">
        <v>8200</v>
      </c>
    </row>
    <row r="3451" spans="1:4">
      <c r="A3451" s="314" t="s">
        <v>13097</v>
      </c>
      <c r="B3451" s="314">
        <v>515085</v>
      </c>
      <c r="C3451" s="314" t="s">
        <v>8081</v>
      </c>
      <c r="D3451" s="314" t="s">
        <v>8357</v>
      </c>
    </row>
    <row r="3452" spans="1:4">
      <c r="A3452" s="314" t="s">
        <v>13098</v>
      </c>
      <c r="B3452" s="314">
        <v>519191</v>
      </c>
      <c r="C3452" s="314" t="s">
        <v>13099</v>
      </c>
      <c r="D3452" s="314" t="s">
        <v>13100</v>
      </c>
    </row>
    <row r="3453" spans="1:4">
      <c r="A3453" s="314" t="s">
        <v>13101</v>
      </c>
      <c r="B3453" s="314">
        <v>505368</v>
      </c>
      <c r="C3453" s="314" t="s">
        <v>13102</v>
      </c>
      <c r="D3453" s="314" t="s">
        <v>8089</v>
      </c>
    </row>
    <row r="3454" spans="1:4">
      <c r="A3454" s="314" t="s">
        <v>13103</v>
      </c>
      <c r="B3454" s="314">
        <v>531888</v>
      </c>
      <c r="C3454" s="314" t="s">
        <v>8081</v>
      </c>
      <c r="D3454" s="314" t="s">
        <v>8089</v>
      </c>
    </row>
    <row r="3455" spans="1:4">
      <c r="A3455" s="314" t="s">
        <v>13104</v>
      </c>
      <c r="B3455" s="314">
        <v>539669</v>
      </c>
      <c r="C3455" s="314" t="s">
        <v>8081</v>
      </c>
      <c r="D3455" s="314" t="s">
        <v>8098</v>
      </c>
    </row>
    <row r="3456" spans="1:4">
      <c r="A3456" s="314" t="s">
        <v>13105</v>
      </c>
      <c r="B3456" s="314">
        <v>531952</v>
      </c>
      <c r="C3456" s="314" t="s">
        <v>8081</v>
      </c>
      <c r="D3456" s="314" t="s">
        <v>8096</v>
      </c>
    </row>
    <row r="3457" spans="1:4">
      <c r="A3457" s="314" t="s">
        <v>13106</v>
      </c>
      <c r="B3457" s="314">
        <v>530271</v>
      </c>
      <c r="C3457" s="314" t="s">
        <v>8081</v>
      </c>
      <c r="D3457" s="314" t="s">
        <v>8098</v>
      </c>
    </row>
    <row r="3458" spans="1:4">
      <c r="A3458" s="314" t="s">
        <v>13107</v>
      </c>
      <c r="B3458" s="314">
        <v>532766</v>
      </c>
      <c r="C3458" s="314" t="s">
        <v>8081</v>
      </c>
      <c r="D3458" s="314" t="s">
        <v>8478</v>
      </c>
    </row>
    <row r="3459" spans="1:4">
      <c r="A3459" s="314" t="s">
        <v>13108</v>
      </c>
      <c r="B3459" s="314">
        <v>539435</v>
      </c>
      <c r="C3459" s="314" t="s">
        <v>8081</v>
      </c>
      <c r="D3459" s="314" t="s">
        <v>8065</v>
      </c>
    </row>
    <row r="3460" spans="1:4">
      <c r="A3460" s="314" t="s">
        <v>13109</v>
      </c>
      <c r="B3460" s="314">
        <v>519230</v>
      </c>
      <c r="C3460" s="314" t="s">
        <v>8081</v>
      </c>
      <c r="D3460" s="314" t="s">
        <v>8103</v>
      </c>
    </row>
    <row r="3461" spans="1:4">
      <c r="A3461" s="314" t="s">
        <v>13110</v>
      </c>
      <c r="B3461" s="314">
        <v>520008</v>
      </c>
      <c r="C3461" s="314" t="s">
        <v>13111</v>
      </c>
      <c r="D3461" s="314" t="s">
        <v>8435</v>
      </c>
    </row>
    <row r="3462" spans="1:4">
      <c r="A3462" s="314" t="s">
        <v>13112</v>
      </c>
      <c r="B3462" s="314">
        <v>540590</v>
      </c>
      <c r="C3462" s="314" t="s">
        <v>8081</v>
      </c>
      <c r="D3462" s="314" t="s">
        <v>8410</v>
      </c>
    </row>
    <row r="3463" spans="1:4">
      <c r="A3463" s="314" t="s">
        <v>13113</v>
      </c>
      <c r="B3463" s="314">
        <v>524480</v>
      </c>
      <c r="C3463" s="314" t="s">
        <v>8081</v>
      </c>
      <c r="D3463" s="314" t="s">
        <v>8129</v>
      </c>
    </row>
    <row r="3464" spans="1:4">
      <c r="A3464" s="314" t="s">
        <v>13114</v>
      </c>
      <c r="B3464" s="314">
        <v>540082</v>
      </c>
      <c r="C3464" s="314" t="s">
        <v>8081</v>
      </c>
      <c r="D3464" s="314" t="s">
        <v>8403</v>
      </c>
    </row>
    <row r="3465" spans="1:4">
      <c r="A3465" s="314" t="s">
        <v>13115</v>
      </c>
      <c r="B3465" s="314">
        <v>504365</v>
      </c>
      <c r="C3465" s="314" t="s">
        <v>8081</v>
      </c>
      <c r="D3465" s="314" t="s">
        <v>8065</v>
      </c>
    </row>
    <row r="3466" spans="1:4">
      <c r="A3466" s="314" t="s">
        <v>13116</v>
      </c>
      <c r="B3466" s="314">
        <v>541151</v>
      </c>
      <c r="C3466" s="314" t="s">
        <v>8081</v>
      </c>
      <c r="D3466" s="314" t="s">
        <v>8165</v>
      </c>
    </row>
    <row r="3467" spans="1:4">
      <c r="A3467" s="314" t="s">
        <v>13117</v>
      </c>
      <c r="B3467" s="314">
        <v>541151</v>
      </c>
      <c r="C3467" s="314" t="s">
        <v>8081</v>
      </c>
      <c r="D3467" s="314" t="s">
        <v>8165</v>
      </c>
    </row>
    <row r="3468" spans="1:4">
      <c r="A3468" s="314" t="s">
        <v>13118</v>
      </c>
      <c r="B3468" s="314">
        <v>507508</v>
      </c>
      <c r="C3468" s="314" t="s">
        <v>8081</v>
      </c>
      <c r="D3468" s="314" t="s">
        <v>8779</v>
      </c>
    </row>
    <row r="3469" spans="1:4">
      <c r="A3469" s="314" t="s">
        <v>13119</v>
      </c>
      <c r="B3469" s="314">
        <v>530251</v>
      </c>
      <c r="C3469" s="314" t="s">
        <v>8081</v>
      </c>
      <c r="D3469" s="314" t="s">
        <v>8103</v>
      </c>
    </row>
    <row r="3470" spans="1:4">
      <c r="A3470" s="314" t="s">
        <v>13120</v>
      </c>
      <c r="B3470" s="314">
        <v>514177</v>
      </c>
      <c r="C3470" s="314" t="s">
        <v>8081</v>
      </c>
      <c r="D3470" s="314" t="s">
        <v>8096</v>
      </c>
    </row>
    <row r="3471" spans="1:4">
      <c r="A3471" s="314" t="s">
        <v>13121</v>
      </c>
      <c r="B3471" s="314">
        <v>531539</v>
      </c>
      <c r="C3471" s="314" t="s">
        <v>8081</v>
      </c>
      <c r="D3471" s="314" t="s">
        <v>8113</v>
      </c>
    </row>
    <row r="3472" spans="1:4">
      <c r="A3472" s="314" t="s">
        <v>13122</v>
      </c>
      <c r="B3472" s="314">
        <v>526861</v>
      </c>
      <c r="C3472" s="314" t="s">
        <v>8081</v>
      </c>
      <c r="D3472" s="314" t="s">
        <v>8089</v>
      </c>
    </row>
    <row r="3473" spans="1:4">
      <c r="A3473" s="314" t="s">
        <v>13123</v>
      </c>
      <c r="B3473" s="314">
        <v>523021</v>
      </c>
      <c r="C3473" s="314" t="s">
        <v>8081</v>
      </c>
      <c r="D3473" s="314" t="s">
        <v>8275</v>
      </c>
    </row>
    <row r="3474" spans="1:4">
      <c r="A3474" s="314" t="s">
        <v>13124</v>
      </c>
      <c r="B3474" s="314">
        <v>526492</v>
      </c>
      <c r="C3474" s="314" t="s">
        <v>8081</v>
      </c>
      <c r="D3474" s="314" t="s">
        <v>9000</v>
      </c>
    </row>
    <row r="3475" spans="1:4">
      <c r="A3475" s="314" t="s">
        <v>13125</v>
      </c>
      <c r="B3475" s="314">
        <v>542383</v>
      </c>
      <c r="C3475" s="314" t="s">
        <v>13126</v>
      </c>
      <c r="D3475" s="314" t="s">
        <v>8401</v>
      </c>
    </row>
    <row r="3476" spans="1:4">
      <c r="A3476" s="314" t="s">
        <v>13127</v>
      </c>
      <c r="B3476" s="314">
        <v>541556</v>
      </c>
      <c r="C3476" s="314" t="s">
        <v>13128</v>
      </c>
      <c r="D3476" s="314" t="s">
        <v>8478</v>
      </c>
    </row>
    <row r="3477" spans="1:4">
      <c r="A3477" s="314" t="s">
        <v>13129</v>
      </c>
      <c r="B3477" s="314">
        <v>519097</v>
      </c>
      <c r="C3477" s="314" t="s">
        <v>8081</v>
      </c>
      <c r="D3477" s="314" t="s">
        <v>8129</v>
      </c>
    </row>
    <row r="3478" spans="1:4">
      <c r="A3478" s="314" t="s">
        <v>13130</v>
      </c>
      <c r="B3478" s="314">
        <v>526407</v>
      </c>
      <c r="C3478" s="314" t="s">
        <v>8081</v>
      </c>
      <c r="D3478" s="314" t="s">
        <v>8194</v>
      </c>
    </row>
    <row r="3479" spans="1:4">
      <c r="A3479" s="314" t="s">
        <v>13131</v>
      </c>
      <c r="B3479" s="314">
        <v>540843</v>
      </c>
      <c r="C3479" s="314" t="s">
        <v>8081</v>
      </c>
      <c r="D3479" s="314" t="s">
        <v>10860</v>
      </c>
    </row>
    <row r="3480" spans="1:4">
      <c r="A3480" s="314" t="s">
        <v>13132</v>
      </c>
      <c r="B3480" s="314" t="s">
        <v>8081</v>
      </c>
      <c r="C3480" s="314" t="s">
        <v>13133</v>
      </c>
      <c r="D3480" s="314" t="s">
        <v>8092</v>
      </c>
    </row>
    <row r="3481" spans="1:4">
      <c r="A3481" s="314" t="s">
        <v>13134</v>
      </c>
      <c r="B3481" s="314">
        <v>512618</v>
      </c>
      <c r="C3481" s="314" t="s">
        <v>8081</v>
      </c>
      <c r="D3481" s="314" t="s">
        <v>8096</v>
      </c>
    </row>
    <row r="3482" spans="1:4">
      <c r="A3482" s="314" t="s">
        <v>13135</v>
      </c>
      <c r="B3482" s="314">
        <v>540358</v>
      </c>
      <c r="C3482" s="314" t="s">
        <v>8081</v>
      </c>
      <c r="D3482" s="314" t="s">
        <v>8378</v>
      </c>
    </row>
    <row r="3483" spans="1:4">
      <c r="A3483" s="314" t="s">
        <v>13136</v>
      </c>
      <c r="B3483" s="314">
        <v>500365</v>
      </c>
      <c r="C3483" s="314" t="s">
        <v>8081</v>
      </c>
      <c r="D3483" s="314" t="s">
        <v>8113</v>
      </c>
    </row>
    <row r="3484" spans="1:4">
      <c r="A3484" s="314" t="s">
        <v>13137</v>
      </c>
      <c r="B3484" s="314">
        <v>531447</v>
      </c>
      <c r="C3484" s="314" t="s">
        <v>8081</v>
      </c>
      <c r="D3484" s="314" t="s">
        <v>8103</v>
      </c>
    </row>
    <row r="3485" spans="1:4">
      <c r="A3485" s="314" t="s">
        <v>13138</v>
      </c>
      <c r="B3485" s="314">
        <v>531822</v>
      </c>
      <c r="C3485" s="314" t="s">
        <v>8081</v>
      </c>
      <c r="D3485" s="314" t="s">
        <v>8167</v>
      </c>
    </row>
    <row r="3486" spans="1:4">
      <c r="A3486" s="314" t="s">
        <v>13139</v>
      </c>
      <c r="B3486" s="314">
        <v>532731</v>
      </c>
      <c r="C3486" s="314" t="s">
        <v>13140</v>
      </c>
      <c r="D3486" s="314" t="s">
        <v>8113</v>
      </c>
    </row>
    <row r="3487" spans="1:4">
      <c r="A3487" s="314" t="s">
        <v>13141</v>
      </c>
      <c r="B3487" s="314">
        <v>505807</v>
      </c>
      <c r="C3487" s="314" t="s">
        <v>8081</v>
      </c>
      <c r="D3487" s="314" t="s">
        <v>9000</v>
      </c>
    </row>
    <row r="3488" spans="1:4">
      <c r="A3488" s="314" t="s">
        <v>13142</v>
      </c>
      <c r="B3488" s="314">
        <v>502448</v>
      </c>
      <c r="C3488" s="314" t="s">
        <v>13143</v>
      </c>
      <c r="D3488" s="314" t="s">
        <v>8275</v>
      </c>
    </row>
    <row r="3489" spans="1:4">
      <c r="A3489" s="314" t="s">
        <v>13144</v>
      </c>
      <c r="B3489" s="314">
        <v>500366</v>
      </c>
      <c r="C3489" s="314" t="s">
        <v>13145</v>
      </c>
      <c r="D3489" s="314" t="s">
        <v>8087</v>
      </c>
    </row>
    <row r="3490" spans="1:4">
      <c r="A3490" s="314" t="s">
        <v>13146</v>
      </c>
      <c r="B3490" s="314">
        <v>500366</v>
      </c>
      <c r="C3490" s="314" t="s">
        <v>13145</v>
      </c>
      <c r="D3490" s="314" t="s">
        <v>8087</v>
      </c>
    </row>
    <row r="3491" spans="1:4">
      <c r="A3491" s="314" t="s">
        <v>13147</v>
      </c>
      <c r="B3491" s="314">
        <v>542145</v>
      </c>
      <c r="C3491" s="314" t="s">
        <v>8081</v>
      </c>
      <c r="D3491" s="314" t="s">
        <v>8103</v>
      </c>
    </row>
    <row r="3492" spans="1:4">
      <c r="A3492" s="314" t="s">
        <v>13148</v>
      </c>
      <c r="B3492" s="314">
        <v>530991</v>
      </c>
      <c r="C3492" s="314" t="s">
        <v>8081</v>
      </c>
      <c r="D3492" s="314" t="s">
        <v>8119</v>
      </c>
    </row>
    <row r="3493" spans="1:4">
      <c r="A3493" s="314" t="s">
        <v>13149</v>
      </c>
      <c r="B3493" s="314">
        <v>542599</v>
      </c>
      <c r="C3493" s="314" t="s">
        <v>13150</v>
      </c>
      <c r="D3493" s="314" t="s">
        <v>8281</v>
      </c>
    </row>
    <row r="3494" spans="1:4">
      <c r="A3494" s="314" t="s">
        <v>13151</v>
      </c>
      <c r="B3494" s="314">
        <v>531324</v>
      </c>
      <c r="C3494" s="314" t="s">
        <v>8081</v>
      </c>
      <c r="D3494" s="314" t="s">
        <v>8065</v>
      </c>
    </row>
    <row r="3495" spans="1:4">
      <c r="A3495" s="314" t="s">
        <v>13152</v>
      </c>
      <c r="B3495" s="314">
        <v>533168</v>
      </c>
      <c r="C3495" s="314" t="s">
        <v>13153</v>
      </c>
      <c r="D3495" s="314" t="s">
        <v>8487</v>
      </c>
    </row>
    <row r="3496" spans="1:4">
      <c r="A3496" s="314" t="s">
        <v>13154</v>
      </c>
      <c r="B3496" s="314">
        <v>533168</v>
      </c>
      <c r="C3496" s="314" t="s">
        <v>13153</v>
      </c>
      <c r="D3496" s="314" t="s">
        <v>8487</v>
      </c>
    </row>
    <row r="3497" spans="1:4">
      <c r="A3497" s="314" t="s">
        <v>13155</v>
      </c>
      <c r="B3497" s="314">
        <v>517500</v>
      </c>
      <c r="C3497" s="314" t="s">
        <v>8081</v>
      </c>
      <c r="D3497" s="314" t="s">
        <v>8089</v>
      </c>
    </row>
    <row r="3498" spans="1:4">
      <c r="A3498" s="314" t="s">
        <v>13156</v>
      </c>
      <c r="B3498" s="314">
        <v>539922</v>
      </c>
      <c r="C3498" s="314" t="s">
        <v>8081</v>
      </c>
      <c r="D3498" s="314" t="s">
        <v>8103</v>
      </c>
    </row>
    <row r="3499" spans="1:4">
      <c r="A3499" s="314" t="s">
        <v>13157</v>
      </c>
      <c r="B3499" s="314">
        <v>539922</v>
      </c>
      <c r="C3499" s="314" t="s">
        <v>8081</v>
      </c>
      <c r="D3499" s="314" t="s">
        <v>8103</v>
      </c>
    </row>
    <row r="3500" spans="1:4">
      <c r="A3500" s="314" t="s">
        <v>13158</v>
      </c>
      <c r="B3500" s="314">
        <v>526193</v>
      </c>
      <c r="C3500" s="314" t="s">
        <v>8081</v>
      </c>
      <c r="D3500" s="314" t="s">
        <v>8357</v>
      </c>
    </row>
    <row r="3501" spans="1:4">
      <c r="A3501" s="314" t="s">
        <v>13159</v>
      </c>
      <c r="B3501" s="314">
        <v>512047</v>
      </c>
      <c r="C3501" s="314" t="s">
        <v>8081</v>
      </c>
      <c r="D3501" s="314" t="s">
        <v>8194</v>
      </c>
    </row>
    <row r="3502" spans="1:4">
      <c r="A3502" s="314" t="s">
        <v>13160</v>
      </c>
      <c r="B3502" s="314">
        <v>532699</v>
      </c>
      <c r="C3502" s="314" t="s">
        <v>13161</v>
      </c>
      <c r="D3502" s="314" t="s">
        <v>8281</v>
      </c>
    </row>
    <row r="3503" spans="1:4">
      <c r="A3503" s="314" t="s">
        <v>13162</v>
      </c>
      <c r="B3503" s="314">
        <v>526640</v>
      </c>
      <c r="C3503" s="314" t="s">
        <v>8081</v>
      </c>
      <c r="D3503" s="314" t="s">
        <v>8281</v>
      </c>
    </row>
    <row r="3504" spans="1:4">
      <c r="A3504" s="314" t="s">
        <v>13163</v>
      </c>
      <c r="B3504" s="314">
        <v>532983</v>
      </c>
      <c r="C3504" s="314" t="s">
        <v>13164</v>
      </c>
      <c r="D3504" s="314" t="s">
        <v>8119</v>
      </c>
    </row>
    <row r="3505" spans="1:4">
      <c r="A3505" s="314" t="s">
        <v>13165</v>
      </c>
      <c r="B3505" s="314">
        <v>511626</v>
      </c>
      <c r="C3505" s="314" t="s">
        <v>8081</v>
      </c>
      <c r="D3505" s="314" t="s">
        <v>8098</v>
      </c>
    </row>
    <row r="3506" spans="1:4">
      <c r="A3506" s="314" t="s">
        <v>13166</v>
      </c>
      <c r="B3506" s="314">
        <v>530179</v>
      </c>
      <c r="C3506" s="314" t="s">
        <v>8081</v>
      </c>
      <c r="D3506" s="314" t="s">
        <v>8096</v>
      </c>
    </row>
    <row r="3507" spans="1:4">
      <c r="A3507" s="314" t="s">
        <v>13167</v>
      </c>
      <c r="B3507" s="314">
        <v>539875</v>
      </c>
      <c r="C3507" s="314" t="s">
        <v>8081</v>
      </c>
      <c r="D3507" s="314" t="s">
        <v>8101</v>
      </c>
    </row>
    <row r="3508" spans="1:4">
      <c r="A3508" s="314" t="s">
        <v>13168</v>
      </c>
      <c r="B3508" s="314">
        <v>500350</v>
      </c>
      <c r="C3508" s="314" t="s">
        <v>13169</v>
      </c>
      <c r="D3508" s="314" t="s">
        <v>8096</v>
      </c>
    </row>
    <row r="3509" spans="1:4">
      <c r="A3509" s="314" t="s">
        <v>13170</v>
      </c>
      <c r="B3509" s="314">
        <v>531215</v>
      </c>
      <c r="C3509" s="314" t="s">
        <v>8081</v>
      </c>
      <c r="D3509" s="314" t="s">
        <v>8378</v>
      </c>
    </row>
    <row r="3510" spans="1:4">
      <c r="A3510" s="314" t="s">
        <v>13171</v>
      </c>
      <c r="B3510" s="314">
        <v>500367</v>
      </c>
      <c r="C3510" s="314" t="s">
        <v>8081</v>
      </c>
      <c r="D3510" s="314" t="s">
        <v>8560</v>
      </c>
    </row>
    <row r="3511" spans="1:4">
      <c r="A3511" s="314" t="s">
        <v>13172</v>
      </c>
      <c r="B3511" s="314">
        <v>531099</v>
      </c>
      <c r="C3511" s="314" t="s">
        <v>8081</v>
      </c>
      <c r="D3511" s="314" t="s">
        <v>8119</v>
      </c>
    </row>
    <row r="3512" spans="1:4">
      <c r="A3512" s="314" t="s">
        <v>13173</v>
      </c>
      <c r="B3512" s="314">
        <v>509020</v>
      </c>
      <c r="C3512" s="314" t="s">
        <v>13174</v>
      </c>
      <c r="D3512" s="314" t="s">
        <v>8329</v>
      </c>
    </row>
    <row r="3513" spans="1:4">
      <c r="A3513" s="314" t="s">
        <v>13175</v>
      </c>
      <c r="B3513" s="314">
        <v>500368</v>
      </c>
      <c r="C3513" s="314" t="s">
        <v>13176</v>
      </c>
      <c r="D3513" s="314" t="s">
        <v>8329</v>
      </c>
    </row>
    <row r="3514" spans="1:4">
      <c r="A3514" s="314" t="s">
        <v>13177</v>
      </c>
      <c r="B3514" s="314">
        <v>540696</v>
      </c>
      <c r="C3514" s="314" t="s">
        <v>8081</v>
      </c>
      <c r="D3514" s="314" t="s">
        <v>8103</v>
      </c>
    </row>
    <row r="3515" spans="1:4">
      <c r="A3515" s="314" t="s">
        <v>13178</v>
      </c>
      <c r="B3515" s="314">
        <v>540696</v>
      </c>
      <c r="C3515" s="314" t="s">
        <v>8081</v>
      </c>
      <c r="D3515" s="314" t="s">
        <v>8103</v>
      </c>
    </row>
    <row r="3516" spans="1:4">
      <c r="A3516" s="314" t="s">
        <v>13179</v>
      </c>
      <c r="B3516" s="314">
        <v>532785</v>
      </c>
      <c r="C3516" s="314" t="s">
        <v>13180</v>
      </c>
      <c r="D3516" s="314" t="s">
        <v>8075</v>
      </c>
    </row>
    <row r="3517" spans="1:4">
      <c r="A3517" s="314" t="s">
        <v>13181</v>
      </c>
      <c r="B3517" s="314">
        <v>539226</v>
      </c>
      <c r="C3517" s="314" t="s">
        <v>8081</v>
      </c>
      <c r="D3517" s="314" t="s">
        <v>8113</v>
      </c>
    </row>
    <row r="3518" spans="1:4">
      <c r="A3518" s="314" t="s">
        <v>13182</v>
      </c>
      <c r="B3518" s="314" t="s">
        <v>8081</v>
      </c>
      <c r="C3518" s="314" t="s">
        <v>13183</v>
      </c>
      <c r="D3518" s="314" t="s">
        <v>8092</v>
      </c>
    </row>
    <row r="3519" spans="1:4">
      <c r="A3519" s="314" t="s">
        <v>13184</v>
      </c>
      <c r="B3519" s="314">
        <v>519413</v>
      </c>
      <c r="C3519" s="314" t="s">
        <v>8081</v>
      </c>
      <c r="D3519" s="314" t="s">
        <v>8103</v>
      </c>
    </row>
    <row r="3520" spans="1:4">
      <c r="A3520" s="314" t="s">
        <v>13185</v>
      </c>
      <c r="B3520" s="314">
        <v>530449</v>
      </c>
      <c r="C3520" s="314" t="s">
        <v>8081</v>
      </c>
      <c r="D3520" s="314" t="s">
        <v>8200</v>
      </c>
    </row>
    <row r="3521" spans="1:4">
      <c r="A3521" s="314" t="s">
        <v>13186</v>
      </c>
      <c r="B3521" s="314">
        <v>533552</v>
      </c>
      <c r="C3521" s="314" t="s">
        <v>13187</v>
      </c>
      <c r="D3521" s="314" t="s">
        <v>8194</v>
      </c>
    </row>
    <row r="3522" spans="1:4">
      <c r="A3522" s="314" t="s">
        <v>13188</v>
      </c>
      <c r="B3522" s="314">
        <v>533470</v>
      </c>
      <c r="C3522" s="314" t="s">
        <v>13189</v>
      </c>
      <c r="D3522" s="314" t="s">
        <v>8575</v>
      </c>
    </row>
    <row r="3523" spans="1:4">
      <c r="A3523" s="314" t="s">
        <v>13190</v>
      </c>
      <c r="B3523" s="314">
        <v>504335</v>
      </c>
      <c r="C3523" s="314" t="s">
        <v>8081</v>
      </c>
      <c r="D3523" s="314" t="s">
        <v>8103</v>
      </c>
    </row>
    <row r="3524" spans="1:4">
      <c r="A3524" s="314" t="s">
        <v>13191</v>
      </c>
      <c r="B3524" s="314">
        <v>517035</v>
      </c>
      <c r="C3524" s="314" t="s">
        <v>8081</v>
      </c>
      <c r="D3524" s="314" t="s">
        <v>8622</v>
      </c>
    </row>
    <row r="3525" spans="1:4">
      <c r="A3525" s="314" t="s">
        <v>13192</v>
      </c>
      <c r="B3525" s="314">
        <v>542034</v>
      </c>
      <c r="C3525" s="314" t="s">
        <v>8081</v>
      </c>
      <c r="D3525" s="314" t="s">
        <v>8194</v>
      </c>
    </row>
    <row r="3526" spans="1:4">
      <c r="A3526" s="314" t="s">
        <v>13193</v>
      </c>
      <c r="B3526" s="314">
        <v>532604</v>
      </c>
      <c r="C3526" s="314" t="s">
        <v>13194</v>
      </c>
      <c r="D3526" s="314" t="s">
        <v>8113</v>
      </c>
    </row>
    <row r="3527" spans="1:4">
      <c r="A3527" s="314" t="s">
        <v>13195</v>
      </c>
      <c r="B3527" s="314">
        <v>540497</v>
      </c>
      <c r="C3527" s="314" t="s">
        <v>13196</v>
      </c>
      <c r="D3527" s="314" t="s">
        <v>8604</v>
      </c>
    </row>
    <row r="3528" spans="1:4">
      <c r="A3528" s="314" t="s">
        <v>13197</v>
      </c>
      <c r="B3528" s="314">
        <v>534598</v>
      </c>
      <c r="C3528" s="314" t="s">
        <v>13198</v>
      </c>
      <c r="D3528" s="314" t="s">
        <v>8219</v>
      </c>
    </row>
    <row r="3529" spans="1:4">
      <c r="A3529" s="314" t="s">
        <v>13199</v>
      </c>
      <c r="B3529" s="314">
        <v>539450</v>
      </c>
      <c r="C3529" s="314" t="s">
        <v>13200</v>
      </c>
      <c r="D3529" s="314" t="s">
        <v>8262</v>
      </c>
    </row>
    <row r="3530" spans="1:4">
      <c r="A3530" s="314" t="s">
        <v>13201</v>
      </c>
      <c r="B3530" s="314">
        <v>532316</v>
      </c>
      <c r="C3530" s="314" t="s">
        <v>13202</v>
      </c>
      <c r="D3530" s="314" t="s">
        <v>13203</v>
      </c>
    </row>
    <row r="3531" spans="1:4">
      <c r="A3531" s="314" t="s">
        <v>13204</v>
      </c>
      <c r="B3531" s="314">
        <v>540048</v>
      </c>
      <c r="C3531" s="314" t="s">
        <v>13205</v>
      </c>
      <c r="D3531" s="314" t="s">
        <v>8194</v>
      </c>
    </row>
    <row r="3532" spans="1:4">
      <c r="A3532" s="314" t="s">
        <v>13206</v>
      </c>
      <c r="B3532" s="314">
        <v>536710</v>
      </c>
      <c r="C3532" s="314" t="s">
        <v>8081</v>
      </c>
      <c r="D3532" s="314" t="s">
        <v>8098</v>
      </c>
    </row>
    <row r="3533" spans="1:4">
      <c r="A3533" s="314" t="s">
        <v>13207</v>
      </c>
      <c r="B3533" s="314">
        <v>513515</v>
      </c>
      <c r="C3533" s="314" t="s">
        <v>8081</v>
      </c>
      <c r="D3533" s="314" t="s">
        <v>8096</v>
      </c>
    </row>
    <row r="3534" spans="1:4">
      <c r="A3534" s="314" t="s">
        <v>13208</v>
      </c>
      <c r="B3534" s="314">
        <v>531307</v>
      </c>
      <c r="C3534" s="314" t="s">
        <v>8081</v>
      </c>
      <c r="D3534" s="314" t="s">
        <v>8096</v>
      </c>
    </row>
    <row r="3535" spans="1:4">
      <c r="A3535" s="314" t="s">
        <v>13209</v>
      </c>
      <c r="B3535" s="314" t="s">
        <v>8081</v>
      </c>
      <c r="C3535" s="314" t="s">
        <v>13210</v>
      </c>
      <c r="D3535" s="314" t="s">
        <v>8092</v>
      </c>
    </row>
    <row r="3536" spans="1:4">
      <c r="A3536" s="314" t="s">
        <v>13211</v>
      </c>
      <c r="B3536" s="314">
        <v>538876</v>
      </c>
      <c r="C3536" s="314" t="s">
        <v>8081</v>
      </c>
      <c r="D3536" s="314" t="s">
        <v>8098</v>
      </c>
    </row>
    <row r="3537" spans="1:4">
      <c r="A3537" s="314" t="s">
        <v>13212</v>
      </c>
      <c r="B3537" s="314">
        <v>535621</v>
      </c>
      <c r="C3537" s="314" t="s">
        <v>8081</v>
      </c>
      <c r="D3537" s="314" t="s">
        <v>8167</v>
      </c>
    </row>
    <row r="3538" spans="1:4">
      <c r="A3538" s="314" t="s">
        <v>13213</v>
      </c>
      <c r="B3538" s="314">
        <v>503622</v>
      </c>
      <c r="C3538" s="314" t="s">
        <v>8081</v>
      </c>
      <c r="D3538" s="314" t="s">
        <v>8065</v>
      </c>
    </row>
    <row r="3539" spans="1:4">
      <c r="A3539" s="314" t="s">
        <v>13214</v>
      </c>
      <c r="B3539" s="314">
        <v>514197</v>
      </c>
      <c r="C3539" s="314" t="s">
        <v>8081</v>
      </c>
      <c r="D3539" s="314" t="s">
        <v>8096</v>
      </c>
    </row>
    <row r="3540" spans="1:4">
      <c r="A3540" s="314" t="s">
        <v>13215</v>
      </c>
      <c r="B3540" s="314">
        <v>540081</v>
      </c>
      <c r="C3540" s="314" t="s">
        <v>13216</v>
      </c>
      <c r="D3540" s="314" t="s">
        <v>8604</v>
      </c>
    </row>
    <row r="3541" spans="1:4">
      <c r="A3541" s="314" t="s">
        <v>13217</v>
      </c>
      <c r="B3541" s="314">
        <v>539112</v>
      </c>
      <c r="C3541" s="314" t="s">
        <v>8081</v>
      </c>
      <c r="D3541" s="314" t="s">
        <v>8167</v>
      </c>
    </row>
    <row r="3542" spans="1:4">
      <c r="A3542" s="314" t="s">
        <v>13218</v>
      </c>
      <c r="B3542" s="314">
        <v>530267</v>
      </c>
      <c r="C3542" s="314" t="s">
        <v>8081</v>
      </c>
      <c r="D3542" s="314" t="s">
        <v>8089</v>
      </c>
    </row>
    <row r="3543" spans="1:4">
      <c r="A3543" s="314" t="s">
        <v>13219</v>
      </c>
      <c r="B3543" s="314">
        <v>530461</v>
      </c>
      <c r="C3543" s="314" t="s">
        <v>8081</v>
      </c>
      <c r="D3543" s="314" t="s">
        <v>8161</v>
      </c>
    </row>
    <row r="3544" spans="1:4">
      <c r="A3544" s="314" t="s">
        <v>13220</v>
      </c>
      <c r="B3544" s="314">
        <v>540132</v>
      </c>
      <c r="C3544" s="314" t="s">
        <v>8081</v>
      </c>
      <c r="D3544" s="314" t="s">
        <v>8103</v>
      </c>
    </row>
    <row r="3545" spans="1:4">
      <c r="A3545" s="314" t="s">
        <v>13221</v>
      </c>
      <c r="B3545" s="314">
        <v>540132</v>
      </c>
      <c r="C3545" s="314" t="s">
        <v>8081</v>
      </c>
      <c r="D3545" s="314" t="s">
        <v>8103</v>
      </c>
    </row>
    <row r="3546" spans="1:4">
      <c r="A3546" s="314" t="s">
        <v>13222</v>
      </c>
      <c r="B3546" s="314">
        <v>531869</v>
      </c>
      <c r="C3546" s="314" t="s">
        <v>8081</v>
      </c>
      <c r="D3546" s="314" t="s">
        <v>8385</v>
      </c>
    </row>
    <row r="3547" spans="1:4">
      <c r="A3547" s="314" t="s">
        <v>13223</v>
      </c>
      <c r="B3547" s="314">
        <v>532710</v>
      </c>
      <c r="C3547" s="314" t="s">
        <v>13224</v>
      </c>
      <c r="D3547" s="314" t="s">
        <v>8478</v>
      </c>
    </row>
    <row r="3548" spans="1:4">
      <c r="A3548" s="314" t="s">
        <v>13225</v>
      </c>
      <c r="B3548" s="314">
        <v>539346</v>
      </c>
      <c r="C3548" s="314" t="s">
        <v>13226</v>
      </c>
      <c r="D3548" s="314" t="s">
        <v>8675</v>
      </c>
    </row>
    <row r="3549" spans="1:4">
      <c r="A3549" s="314" t="s">
        <v>13227</v>
      </c>
      <c r="B3549" s="314">
        <v>506642</v>
      </c>
      <c r="C3549" s="314" t="s">
        <v>8081</v>
      </c>
      <c r="D3549" s="314" t="s">
        <v>8129</v>
      </c>
    </row>
    <row r="3550" spans="1:4">
      <c r="A3550" s="314" t="s">
        <v>13228</v>
      </c>
      <c r="B3550" s="314">
        <v>540821</v>
      </c>
      <c r="C3550" s="314" t="s">
        <v>8081</v>
      </c>
      <c r="D3550" s="314" t="s">
        <v>8819</v>
      </c>
    </row>
    <row r="3551" spans="1:4">
      <c r="A3551" s="314" t="s">
        <v>13229</v>
      </c>
      <c r="B3551" s="314">
        <v>532034</v>
      </c>
      <c r="C3551" s="314" t="s">
        <v>8081</v>
      </c>
      <c r="D3551" s="314" t="s">
        <v>8262</v>
      </c>
    </row>
    <row r="3552" spans="1:4">
      <c r="A3552" s="314" t="s">
        <v>13230</v>
      </c>
      <c r="B3552" s="314">
        <v>531448</v>
      </c>
      <c r="C3552" s="314" t="s">
        <v>8081</v>
      </c>
      <c r="D3552" s="314" t="s">
        <v>8501</v>
      </c>
    </row>
    <row r="3553" spans="1:4">
      <c r="A3553" s="314" t="s">
        <v>13231</v>
      </c>
      <c r="B3553" s="314">
        <v>523025</v>
      </c>
      <c r="C3553" s="314" t="s">
        <v>8081</v>
      </c>
      <c r="D3553" s="314" t="s">
        <v>8194</v>
      </c>
    </row>
    <row r="3554" spans="1:4">
      <c r="A3554" s="314" t="s">
        <v>13232</v>
      </c>
      <c r="B3554" s="314">
        <v>523025</v>
      </c>
      <c r="C3554" s="314" t="s">
        <v>8081</v>
      </c>
      <c r="D3554" s="314" t="s">
        <v>8194</v>
      </c>
    </row>
    <row r="3555" spans="1:4">
      <c r="A3555" s="314" t="s">
        <v>13233</v>
      </c>
      <c r="B3555" s="314">
        <v>502090</v>
      </c>
      <c r="C3555" s="314" t="s">
        <v>13234</v>
      </c>
      <c r="D3555" s="314" t="s">
        <v>8094</v>
      </c>
    </row>
    <row r="3556" spans="1:4">
      <c r="A3556" s="314" t="s">
        <v>13235</v>
      </c>
      <c r="B3556" s="314">
        <v>540715</v>
      </c>
      <c r="C3556" s="314" t="s">
        <v>8081</v>
      </c>
      <c r="D3556" s="314" t="s">
        <v>8194</v>
      </c>
    </row>
    <row r="3557" spans="1:4">
      <c r="A3557" s="314" t="s">
        <v>13236</v>
      </c>
      <c r="B3557" s="314">
        <v>532092</v>
      </c>
      <c r="C3557" s="314" t="s">
        <v>8081</v>
      </c>
      <c r="D3557" s="314" t="s">
        <v>8098</v>
      </c>
    </row>
    <row r="3558" spans="1:4">
      <c r="A3558" s="314" t="s">
        <v>13237</v>
      </c>
      <c r="B3558" s="314">
        <v>507663</v>
      </c>
      <c r="C3558" s="314" t="s">
        <v>8081</v>
      </c>
      <c r="D3558" s="314" t="s">
        <v>8329</v>
      </c>
    </row>
    <row r="3559" spans="1:4">
      <c r="A3559" s="314" t="s">
        <v>13238</v>
      </c>
      <c r="B3559" s="314">
        <v>511254</v>
      </c>
      <c r="C3559" s="314" t="s">
        <v>8081</v>
      </c>
      <c r="D3559" s="314" t="s">
        <v>8098</v>
      </c>
    </row>
    <row r="3560" spans="1:4">
      <c r="A3560" s="314" t="s">
        <v>13239</v>
      </c>
      <c r="B3560" s="314">
        <v>526085</v>
      </c>
      <c r="C3560" s="314" t="s">
        <v>8081</v>
      </c>
      <c r="D3560" s="314" t="s">
        <v>8281</v>
      </c>
    </row>
    <row r="3561" spans="1:4">
      <c r="A3561" s="314" t="s">
        <v>13240</v>
      </c>
      <c r="B3561" s="314" t="s">
        <v>8081</v>
      </c>
      <c r="C3561" s="314" t="s">
        <v>13241</v>
      </c>
      <c r="D3561" s="314" t="s">
        <v>8092</v>
      </c>
    </row>
    <row r="3562" spans="1:4">
      <c r="A3562" s="314" t="s">
        <v>13242</v>
      </c>
      <c r="B3562" s="314">
        <v>540143</v>
      </c>
      <c r="C3562" s="314" t="s">
        <v>8081</v>
      </c>
      <c r="D3562" s="314" t="s">
        <v>8068</v>
      </c>
    </row>
    <row r="3563" spans="1:4">
      <c r="A3563" s="314" t="s">
        <v>13243</v>
      </c>
      <c r="B3563" s="314">
        <v>540143</v>
      </c>
      <c r="C3563" s="314" t="s">
        <v>8081</v>
      </c>
      <c r="D3563" s="314" t="s">
        <v>8068</v>
      </c>
    </row>
    <row r="3564" spans="1:4">
      <c r="A3564" s="314" t="s">
        <v>13244</v>
      </c>
      <c r="B3564" s="314">
        <v>511533</v>
      </c>
      <c r="C3564" s="314" t="s">
        <v>8081</v>
      </c>
      <c r="D3564" s="314" t="s">
        <v>8139</v>
      </c>
    </row>
    <row r="3565" spans="1:4">
      <c r="A3565" s="314" t="s">
        <v>13245</v>
      </c>
      <c r="B3565" s="314">
        <v>503691</v>
      </c>
      <c r="C3565" s="314" t="s">
        <v>8081</v>
      </c>
      <c r="D3565" s="314" t="s">
        <v>8819</v>
      </c>
    </row>
    <row r="3566" spans="1:4">
      <c r="A3566" s="314" t="s">
        <v>13246</v>
      </c>
      <c r="B3566" s="314">
        <v>532841</v>
      </c>
      <c r="C3566" s="314" t="s">
        <v>8081</v>
      </c>
      <c r="D3566" s="314" t="s">
        <v>8094</v>
      </c>
    </row>
    <row r="3567" spans="1:4">
      <c r="A3567" s="314" t="s">
        <v>13247</v>
      </c>
      <c r="B3567" s="314">
        <v>539660</v>
      </c>
      <c r="C3567" s="314" t="s">
        <v>8081</v>
      </c>
      <c r="D3567" s="314" t="s">
        <v>8065</v>
      </c>
    </row>
    <row r="3568" spans="1:4">
      <c r="A3568" s="314" t="s">
        <v>13248</v>
      </c>
      <c r="B3568" s="314">
        <v>538557</v>
      </c>
      <c r="C3568" s="314" t="s">
        <v>8081</v>
      </c>
      <c r="D3568" s="314" t="s">
        <v>8103</v>
      </c>
    </row>
    <row r="3569" spans="1:4">
      <c r="A3569" s="314" t="s">
        <v>13249</v>
      </c>
      <c r="B3569" s="314">
        <v>531931</v>
      </c>
      <c r="C3569" s="314" t="s">
        <v>8081</v>
      </c>
      <c r="D3569" s="314" t="s">
        <v>8501</v>
      </c>
    </row>
    <row r="3570" spans="1:4">
      <c r="A3570" s="314" t="s">
        <v>13250</v>
      </c>
      <c r="B3570" s="314">
        <v>530905</v>
      </c>
      <c r="C3570" s="314" t="s">
        <v>8081</v>
      </c>
      <c r="D3570" s="314" t="s">
        <v>8098</v>
      </c>
    </row>
    <row r="3571" spans="1:4">
      <c r="A3571" s="314" t="s">
        <v>13251</v>
      </c>
      <c r="B3571" s="314">
        <v>540066</v>
      </c>
      <c r="C3571" s="314" t="s">
        <v>8081</v>
      </c>
      <c r="D3571" s="314" t="s">
        <v>8435</v>
      </c>
    </row>
    <row r="3572" spans="1:4">
      <c r="A3572" s="314" t="s">
        <v>13252</v>
      </c>
      <c r="B3572" s="314">
        <v>530265</v>
      </c>
      <c r="C3572" s="314" t="s">
        <v>8081</v>
      </c>
      <c r="D3572" s="314" t="s">
        <v>8094</v>
      </c>
    </row>
    <row r="3573" spans="1:4">
      <c r="A3573" s="314" t="s">
        <v>13253</v>
      </c>
      <c r="B3573" s="314">
        <v>515043</v>
      </c>
      <c r="C3573" s="314" t="s">
        <v>8081</v>
      </c>
      <c r="D3573" s="314" t="s">
        <v>8357</v>
      </c>
    </row>
    <row r="3574" spans="1:4">
      <c r="A3574" s="314" t="s">
        <v>13254</v>
      </c>
      <c r="B3574" s="314">
        <v>515043</v>
      </c>
      <c r="C3574" s="314" t="s">
        <v>8081</v>
      </c>
      <c r="D3574" s="314" t="s">
        <v>8357</v>
      </c>
    </row>
    <row r="3575" spans="1:4">
      <c r="A3575" s="314" t="s">
        <v>13255</v>
      </c>
      <c r="B3575" s="314" t="s">
        <v>8081</v>
      </c>
      <c r="C3575" s="314" t="s">
        <v>13256</v>
      </c>
      <c r="D3575" s="314" t="s">
        <v>8092</v>
      </c>
    </row>
    <row r="3576" spans="1:4">
      <c r="A3576" s="314" t="s">
        <v>13257</v>
      </c>
      <c r="B3576" s="314" t="s">
        <v>8081</v>
      </c>
      <c r="C3576" s="314" t="s">
        <v>13258</v>
      </c>
      <c r="D3576" s="314" t="s">
        <v>8092</v>
      </c>
    </row>
    <row r="3577" spans="1:4">
      <c r="A3577" s="314" t="s">
        <v>13259</v>
      </c>
      <c r="B3577" s="314">
        <v>590051</v>
      </c>
      <c r="C3577" s="314" t="s">
        <v>13260</v>
      </c>
      <c r="D3577" s="314" t="s">
        <v>8174</v>
      </c>
    </row>
    <row r="3578" spans="1:4">
      <c r="A3578" s="314" t="s">
        <v>13261</v>
      </c>
      <c r="B3578" s="314">
        <v>511066</v>
      </c>
      <c r="C3578" s="314" t="s">
        <v>8081</v>
      </c>
      <c r="D3578" s="314" t="s">
        <v>8098</v>
      </c>
    </row>
    <row r="3579" spans="1:4">
      <c r="A3579" s="314" t="s">
        <v>13262</v>
      </c>
      <c r="B3579" s="314">
        <v>507315</v>
      </c>
      <c r="C3579" s="314" t="s">
        <v>13263</v>
      </c>
      <c r="D3579" s="314" t="s">
        <v>8779</v>
      </c>
    </row>
    <row r="3580" spans="1:4">
      <c r="A3580" s="314" t="s">
        <v>13264</v>
      </c>
      <c r="B3580" s="314">
        <v>532713</v>
      </c>
      <c r="C3580" s="314" t="s">
        <v>13265</v>
      </c>
      <c r="D3580" s="314" t="s">
        <v>8103</v>
      </c>
    </row>
    <row r="3581" spans="1:4">
      <c r="A3581" s="314" t="s">
        <v>13266</v>
      </c>
      <c r="B3581" s="314">
        <v>540642</v>
      </c>
      <c r="C3581" s="314" t="s">
        <v>13267</v>
      </c>
      <c r="D3581" s="314" t="s">
        <v>8478</v>
      </c>
    </row>
    <row r="3582" spans="1:4">
      <c r="A3582" s="314" t="s">
        <v>13268</v>
      </c>
      <c r="B3582" s="314">
        <v>540181</v>
      </c>
      <c r="C3582" s="314" t="s">
        <v>8081</v>
      </c>
      <c r="D3582" s="314" t="s">
        <v>8098</v>
      </c>
    </row>
    <row r="3583" spans="1:4">
      <c r="A3583" s="314" t="s">
        <v>13269</v>
      </c>
      <c r="B3583" s="314">
        <v>526554</v>
      </c>
      <c r="C3583" s="314" t="s">
        <v>8081</v>
      </c>
      <c r="D3583" s="314" t="s">
        <v>8275</v>
      </c>
    </row>
    <row r="3584" spans="1:4">
      <c r="A3584" s="314" t="s">
        <v>13270</v>
      </c>
      <c r="B3584" s="314">
        <v>590056</v>
      </c>
      <c r="C3584" s="314" t="s">
        <v>13271</v>
      </c>
      <c r="D3584" s="314" t="s">
        <v>8096</v>
      </c>
    </row>
    <row r="3585" spans="1:4">
      <c r="A3585" s="314" t="s">
        <v>13272</v>
      </c>
      <c r="B3585" s="314">
        <v>500370</v>
      </c>
      <c r="C3585" s="314" t="s">
        <v>13273</v>
      </c>
      <c r="D3585" s="314" t="s">
        <v>8103</v>
      </c>
    </row>
    <row r="3586" spans="1:4">
      <c r="A3586" s="314" t="s">
        <v>13274</v>
      </c>
      <c r="B3586" s="314">
        <v>517059</v>
      </c>
      <c r="C3586" s="314" t="s">
        <v>13275</v>
      </c>
      <c r="D3586" s="314" t="s">
        <v>8378</v>
      </c>
    </row>
    <row r="3587" spans="1:4">
      <c r="A3587" s="314" t="s">
        <v>13276</v>
      </c>
      <c r="B3587" s="314">
        <v>532005</v>
      </c>
      <c r="C3587" s="314" t="s">
        <v>8081</v>
      </c>
      <c r="D3587" s="314" t="s">
        <v>8265</v>
      </c>
    </row>
    <row r="3588" spans="1:4">
      <c r="A3588" s="314" t="s">
        <v>13277</v>
      </c>
      <c r="B3588" s="314">
        <v>521240</v>
      </c>
      <c r="C3588" s="314" t="s">
        <v>8081</v>
      </c>
      <c r="D3588" s="314" t="s">
        <v>8096</v>
      </c>
    </row>
    <row r="3589" spans="1:4">
      <c r="A3589" s="314" t="s">
        <v>13278</v>
      </c>
      <c r="B3589" s="314">
        <v>511630</v>
      </c>
      <c r="C3589" s="314" t="s">
        <v>13279</v>
      </c>
      <c r="D3589" s="314" t="s">
        <v>8604</v>
      </c>
    </row>
    <row r="3590" spans="1:4">
      <c r="A3590" s="314" t="s">
        <v>13280</v>
      </c>
      <c r="B3590" s="314">
        <v>520075</v>
      </c>
      <c r="C3590" s="314" t="s">
        <v>8081</v>
      </c>
      <c r="D3590" s="314" t="s">
        <v>8435</v>
      </c>
    </row>
    <row r="3591" spans="1:4">
      <c r="A3591" s="314" t="s">
        <v>13281</v>
      </c>
      <c r="B3591" s="314">
        <v>530617</v>
      </c>
      <c r="C3591" s="314" t="s">
        <v>8081</v>
      </c>
      <c r="D3591" s="314" t="s">
        <v>8141</v>
      </c>
    </row>
    <row r="3592" spans="1:4">
      <c r="A3592" s="314" t="s">
        <v>13282</v>
      </c>
      <c r="B3592" s="314">
        <v>530125</v>
      </c>
      <c r="C3592" s="314" t="s">
        <v>8081</v>
      </c>
      <c r="D3592" s="314" t="s">
        <v>8119</v>
      </c>
    </row>
    <row r="3593" spans="1:4">
      <c r="A3593" s="314" t="s">
        <v>13283</v>
      </c>
      <c r="B3593" s="314">
        <v>500371</v>
      </c>
      <c r="C3593" s="314" t="s">
        <v>8081</v>
      </c>
      <c r="D3593" s="314" t="s">
        <v>8449</v>
      </c>
    </row>
    <row r="3594" spans="1:4">
      <c r="A3594" s="314" t="s">
        <v>13284</v>
      </c>
      <c r="B3594" s="314">
        <v>500371</v>
      </c>
      <c r="C3594" s="314" t="s">
        <v>8081</v>
      </c>
      <c r="D3594" s="314" t="s">
        <v>8449</v>
      </c>
    </row>
    <row r="3595" spans="1:4">
      <c r="A3595" s="314" t="s">
        <v>13285</v>
      </c>
      <c r="B3595" s="314">
        <v>521206</v>
      </c>
      <c r="C3595" s="314" t="s">
        <v>8081</v>
      </c>
      <c r="D3595" s="314" t="s">
        <v>8194</v>
      </c>
    </row>
    <row r="3596" spans="1:4">
      <c r="A3596" s="314" t="s">
        <v>13286</v>
      </c>
      <c r="B3596" s="314">
        <v>530025</v>
      </c>
      <c r="C3596" s="314" t="s">
        <v>8081</v>
      </c>
      <c r="D3596" s="314" t="s">
        <v>8501</v>
      </c>
    </row>
    <row r="3597" spans="1:4">
      <c r="A3597" s="314" t="s">
        <v>13287</v>
      </c>
      <c r="B3597" s="314">
        <v>780015</v>
      </c>
      <c r="C3597" s="314" t="s">
        <v>8081</v>
      </c>
      <c r="D3597" s="314" t="s">
        <v>8172</v>
      </c>
    </row>
    <row r="3598" spans="1:4">
      <c r="A3598" s="314" t="s">
        <v>13288</v>
      </c>
      <c r="B3598" s="314">
        <v>509423</v>
      </c>
      <c r="C3598" s="314" t="s">
        <v>8081</v>
      </c>
      <c r="D3598" s="314" t="s">
        <v>8129</v>
      </c>
    </row>
    <row r="3599" spans="1:4">
      <c r="A3599" s="314" t="s">
        <v>13289</v>
      </c>
      <c r="B3599" s="314">
        <v>521222</v>
      </c>
      <c r="C3599" s="314" t="s">
        <v>8081</v>
      </c>
      <c r="D3599" s="314" t="s">
        <v>8194</v>
      </c>
    </row>
    <row r="3600" spans="1:4">
      <c r="A3600" s="314" t="s">
        <v>13290</v>
      </c>
      <c r="B3600" s="314" t="s">
        <v>8081</v>
      </c>
      <c r="C3600" s="314" t="s">
        <v>13291</v>
      </c>
      <c r="D3600" s="314" t="s">
        <v>8172</v>
      </c>
    </row>
    <row r="3601" spans="1:4">
      <c r="A3601" s="314" t="s">
        <v>13292</v>
      </c>
      <c r="B3601" s="314">
        <v>523116</v>
      </c>
      <c r="C3601" s="314" t="s">
        <v>8081</v>
      </c>
      <c r="D3601" s="314" t="s">
        <v>8203</v>
      </c>
    </row>
    <row r="3602" spans="1:4">
      <c r="A3602" s="314" t="s">
        <v>13293</v>
      </c>
      <c r="B3602" s="314">
        <v>541163</v>
      </c>
      <c r="C3602" s="314" t="s">
        <v>13294</v>
      </c>
      <c r="D3602" s="314" t="s">
        <v>8435</v>
      </c>
    </row>
    <row r="3603" spans="1:4">
      <c r="A3603" s="314" t="s">
        <v>13295</v>
      </c>
      <c r="B3603" s="314">
        <v>524703</v>
      </c>
      <c r="C3603" s="314" t="s">
        <v>8081</v>
      </c>
      <c r="D3603" s="314" t="s">
        <v>8119</v>
      </c>
    </row>
    <row r="3604" spans="1:4">
      <c r="A3604" s="314" t="s">
        <v>13296</v>
      </c>
      <c r="B3604" s="314">
        <v>504918</v>
      </c>
      <c r="C3604" s="314" t="s">
        <v>8081</v>
      </c>
      <c r="D3604" s="314" t="s">
        <v>8062</v>
      </c>
    </row>
    <row r="3605" spans="1:4">
      <c r="A3605" s="314" t="s">
        <v>13297</v>
      </c>
      <c r="B3605" s="314">
        <v>539392</v>
      </c>
      <c r="C3605" s="314" t="s">
        <v>8081</v>
      </c>
      <c r="D3605" s="314" t="s">
        <v>8103</v>
      </c>
    </row>
    <row r="3606" spans="1:4">
      <c r="A3606" s="314" t="s">
        <v>13298</v>
      </c>
      <c r="B3606" s="314">
        <v>539392</v>
      </c>
      <c r="C3606" s="314" t="s">
        <v>8081</v>
      </c>
      <c r="D3606" s="314" t="s">
        <v>8103</v>
      </c>
    </row>
    <row r="3607" spans="1:4">
      <c r="A3607" s="314" t="s">
        <v>13299</v>
      </c>
      <c r="B3607" s="314">
        <v>516096</v>
      </c>
      <c r="C3607" s="314" t="s">
        <v>8081</v>
      </c>
      <c r="D3607" s="314" t="s">
        <v>8075</v>
      </c>
    </row>
    <row r="3608" spans="1:4">
      <c r="A3608" s="314" t="s">
        <v>13300</v>
      </c>
      <c r="B3608" s="314">
        <v>514234</v>
      </c>
      <c r="C3608" s="314" t="s">
        <v>13301</v>
      </c>
      <c r="D3608" s="314" t="s">
        <v>8096</v>
      </c>
    </row>
    <row r="3609" spans="1:4">
      <c r="A3609" s="314" t="s">
        <v>13302</v>
      </c>
      <c r="B3609" s="314">
        <v>514234</v>
      </c>
      <c r="C3609" s="314" t="s">
        <v>13301</v>
      </c>
      <c r="D3609" s="314" t="s">
        <v>8096</v>
      </c>
    </row>
    <row r="3610" spans="1:4">
      <c r="A3610" s="314" t="s">
        <v>13303</v>
      </c>
      <c r="B3610" s="314">
        <v>534618</v>
      </c>
      <c r="C3610" s="314" t="s">
        <v>8081</v>
      </c>
      <c r="D3610" s="314" t="s">
        <v>8219</v>
      </c>
    </row>
    <row r="3611" spans="1:4">
      <c r="A3611" s="314" t="s">
        <v>13304</v>
      </c>
      <c r="B3611" s="314">
        <v>511640</v>
      </c>
      <c r="C3611" s="314" t="s">
        <v>8081</v>
      </c>
      <c r="D3611" s="314" t="s">
        <v>8098</v>
      </c>
    </row>
    <row r="3612" spans="1:4">
      <c r="A3612" s="314" t="s">
        <v>13305</v>
      </c>
      <c r="B3612" s="314">
        <v>526521</v>
      </c>
      <c r="C3612" s="314" t="s">
        <v>13306</v>
      </c>
      <c r="D3612" s="314" t="s">
        <v>8094</v>
      </c>
    </row>
    <row r="3613" spans="1:4">
      <c r="A3613" s="314" t="s">
        <v>13307</v>
      </c>
      <c r="B3613" s="314">
        <v>540782</v>
      </c>
      <c r="C3613" s="314" t="s">
        <v>8081</v>
      </c>
      <c r="D3613" s="314" t="s">
        <v>8281</v>
      </c>
    </row>
    <row r="3614" spans="1:4">
      <c r="A3614" s="314" t="s">
        <v>13308</v>
      </c>
      <c r="B3614" s="314">
        <v>533411</v>
      </c>
      <c r="C3614" s="314" t="s">
        <v>13309</v>
      </c>
      <c r="D3614" s="314" t="s">
        <v>9000</v>
      </c>
    </row>
    <row r="3615" spans="1:4">
      <c r="A3615" s="314" t="s">
        <v>13310</v>
      </c>
      <c r="B3615" s="314">
        <v>530073</v>
      </c>
      <c r="C3615" s="314" t="s">
        <v>13311</v>
      </c>
      <c r="D3615" s="314" t="s">
        <v>8203</v>
      </c>
    </row>
    <row r="3616" spans="1:4">
      <c r="A3616" s="314" t="s">
        <v>13312</v>
      </c>
      <c r="B3616" s="314" t="s">
        <v>8081</v>
      </c>
      <c r="C3616" s="314" t="s">
        <v>13313</v>
      </c>
      <c r="D3616" s="314" t="s">
        <v>8092</v>
      </c>
    </row>
    <row r="3617" spans="1:4">
      <c r="A3617" s="314" t="s">
        <v>13314</v>
      </c>
      <c r="B3617" s="314">
        <v>531898</v>
      </c>
      <c r="C3617" s="314" t="s">
        <v>8081</v>
      </c>
      <c r="D3617" s="314" t="s">
        <v>8084</v>
      </c>
    </row>
    <row r="3618" spans="1:4">
      <c r="A3618" s="314" t="s">
        <v>13315</v>
      </c>
      <c r="B3618" s="314">
        <v>531569</v>
      </c>
      <c r="C3618" s="314" t="s">
        <v>8081</v>
      </c>
      <c r="D3618" s="314" t="s">
        <v>8119</v>
      </c>
    </row>
    <row r="3619" spans="1:4">
      <c r="A3619" s="314" t="s">
        <v>13316</v>
      </c>
      <c r="B3619" s="314">
        <v>532972</v>
      </c>
      <c r="C3619" s="314" t="s">
        <v>8081</v>
      </c>
      <c r="D3619" s="314" t="s">
        <v>8174</v>
      </c>
    </row>
    <row r="3620" spans="1:4">
      <c r="A3620" s="314" t="s">
        <v>13317</v>
      </c>
      <c r="B3620" s="314">
        <v>532435</v>
      </c>
      <c r="C3620" s="314" t="s">
        <v>8081</v>
      </c>
      <c r="D3620" s="314" t="s">
        <v>8167</v>
      </c>
    </row>
    <row r="3621" spans="1:4">
      <c r="A3621" s="314" t="s">
        <v>13318</v>
      </c>
      <c r="B3621" s="314">
        <v>512062</v>
      </c>
      <c r="C3621" s="314" t="s">
        <v>8081</v>
      </c>
      <c r="D3621" s="314" t="s">
        <v>8501</v>
      </c>
    </row>
    <row r="3622" spans="1:4">
      <c r="A3622" s="314" t="s">
        <v>13319</v>
      </c>
      <c r="B3622" s="314">
        <v>500674</v>
      </c>
      <c r="C3622" s="314" t="s">
        <v>13320</v>
      </c>
      <c r="D3622" s="314" t="s">
        <v>8119</v>
      </c>
    </row>
    <row r="3623" spans="1:4">
      <c r="A3623" s="314" t="s">
        <v>13321</v>
      </c>
      <c r="B3623" s="314">
        <v>500674</v>
      </c>
      <c r="C3623" s="314" t="s">
        <v>13320</v>
      </c>
      <c r="D3623" s="314" t="s">
        <v>8119</v>
      </c>
    </row>
    <row r="3624" spans="1:4">
      <c r="A3624" s="314" t="s">
        <v>13322</v>
      </c>
      <c r="B3624" s="314">
        <v>514280</v>
      </c>
      <c r="C3624" s="314" t="s">
        <v>8081</v>
      </c>
      <c r="D3624" s="314" t="s">
        <v>8096</v>
      </c>
    </row>
    <row r="3625" spans="1:4">
      <c r="A3625" s="314" t="s">
        <v>13323</v>
      </c>
      <c r="B3625" s="314">
        <v>530035</v>
      </c>
      <c r="C3625" s="314" t="s">
        <v>8081</v>
      </c>
      <c r="D3625" s="314" t="s">
        <v>8096</v>
      </c>
    </row>
    <row r="3626" spans="1:4">
      <c r="A3626" s="314" t="s">
        <v>13324</v>
      </c>
      <c r="B3626" s="314">
        <v>540822</v>
      </c>
      <c r="C3626" s="314" t="s">
        <v>8081</v>
      </c>
      <c r="D3626" s="314" t="s">
        <v>8098</v>
      </c>
    </row>
    <row r="3627" spans="1:4">
      <c r="A3627" s="314" t="s">
        <v>13325</v>
      </c>
      <c r="B3627" s="314">
        <v>519260</v>
      </c>
      <c r="C3627" s="314" t="s">
        <v>13326</v>
      </c>
      <c r="D3627" s="314" t="s">
        <v>8329</v>
      </c>
    </row>
    <row r="3628" spans="1:4">
      <c r="A3628" s="314" t="s">
        <v>13327</v>
      </c>
      <c r="B3628" s="314">
        <v>506906</v>
      </c>
      <c r="C3628" s="314" t="s">
        <v>8081</v>
      </c>
      <c r="D3628" s="314" t="s">
        <v>8103</v>
      </c>
    </row>
    <row r="3629" spans="1:4">
      <c r="A3629" s="314" t="s">
        <v>13328</v>
      </c>
      <c r="B3629" s="314">
        <v>519238</v>
      </c>
      <c r="C3629" s="314" t="s">
        <v>8081</v>
      </c>
      <c r="D3629" s="314" t="s">
        <v>8278</v>
      </c>
    </row>
    <row r="3630" spans="1:4">
      <c r="A3630" s="314" t="s">
        <v>13329</v>
      </c>
      <c r="B3630" s="314">
        <v>538992</v>
      </c>
      <c r="C3630" s="314" t="s">
        <v>8081</v>
      </c>
      <c r="D3630" s="314" t="s">
        <v>8435</v>
      </c>
    </row>
    <row r="3631" spans="1:4">
      <c r="A3631" s="314" t="s">
        <v>13330</v>
      </c>
      <c r="B3631" s="314">
        <v>512020</v>
      </c>
      <c r="C3631" s="314" t="s">
        <v>8081</v>
      </c>
      <c r="D3631" s="314" t="s">
        <v>8098</v>
      </c>
    </row>
    <row r="3632" spans="1:4">
      <c r="A3632" s="314" t="s">
        <v>13331</v>
      </c>
      <c r="B3632" s="314">
        <v>512020</v>
      </c>
      <c r="C3632" s="314" t="s">
        <v>8081</v>
      </c>
      <c r="D3632" s="314" t="s">
        <v>8098</v>
      </c>
    </row>
    <row r="3633" spans="1:4">
      <c r="A3633" s="314" t="s">
        <v>13332</v>
      </c>
      <c r="B3633" s="314">
        <v>504614</v>
      </c>
      <c r="C3633" s="314" t="s">
        <v>13333</v>
      </c>
      <c r="D3633" s="314" t="s">
        <v>8113</v>
      </c>
    </row>
    <row r="3634" spans="1:4">
      <c r="A3634" s="314" t="s">
        <v>13334</v>
      </c>
      <c r="B3634" s="314">
        <v>516032</v>
      </c>
      <c r="C3634" s="314" t="s">
        <v>8081</v>
      </c>
      <c r="D3634" s="314" t="s">
        <v>8075</v>
      </c>
    </row>
    <row r="3635" spans="1:4">
      <c r="A3635" s="314" t="s">
        <v>13335</v>
      </c>
      <c r="B3635" s="314">
        <v>516003</v>
      </c>
      <c r="C3635" s="314" t="s">
        <v>8081</v>
      </c>
      <c r="D3635" s="314" t="s">
        <v>8575</v>
      </c>
    </row>
    <row r="3636" spans="1:4">
      <c r="A3636" s="314" t="s">
        <v>13336</v>
      </c>
      <c r="B3636" s="314">
        <v>519242</v>
      </c>
      <c r="C3636" s="314" t="s">
        <v>8081</v>
      </c>
      <c r="D3636" s="314" t="s">
        <v>8329</v>
      </c>
    </row>
    <row r="3637" spans="1:4">
      <c r="A3637" s="314" t="s">
        <v>13337</v>
      </c>
      <c r="B3637" s="314">
        <v>532163</v>
      </c>
      <c r="C3637" s="314" t="s">
        <v>13338</v>
      </c>
      <c r="D3637" s="314" t="s">
        <v>8084</v>
      </c>
    </row>
    <row r="3638" spans="1:4">
      <c r="A3638" s="314" t="s">
        <v>13339</v>
      </c>
      <c r="B3638" s="314">
        <v>532163</v>
      </c>
      <c r="C3638" s="314" t="s">
        <v>13338</v>
      </c>
      <c r="D3638" s="314" t="s">
        <v>8084</v>
      </c>
    </row>
    <row r="3639" spans="1:4">
      <c r="A3639" s="314" t="s">
        <v>13340</v>
      </c>
      <c r="B3639" s="314">
        <v>526885</v>
      </c>
      <c r="C3639" s="314" t="s">
        <v>13341</v>
      </c>
      <c r="D3639" s="314" t="s">
        <v>8096</v>
      </c>
    </row>
    <row r="3640" spans="1:4">
      <c r="A3640" s="314" t="s">
        <v>13342</v>
      </c>
      <c r="B3640" s="314">
        <v>530993</v>
      </c>
      <c r="C3640" s="314" t="s">
        <v>8081</v>
      </c>
      <c r="D3640" s="314" t="s">
        <v>8103</v>
      </c>
    </row>
    <row r="3641" spans="1:4">
      <c r="A3641" s="314" t="s">
        <v>13343</v>
      </c>
      <c r="B3641" s="314">
        <v>531930</v>
      </c>
      <c r="C3641" s="314" t="s">
        <v>8081</v>
      </c>
      <c r="D3641" s="314" t="s">
        <v>9000</v>
      </c>
    </row>
    <row r="3642" spans="1:4">
      <c r="A3642" s="314" t="s">
        <v>13344</v>
      </c>
      <c r="B3642" s="314">
        <v>540393</v>
      </c>
      <c r="C3642" s="314" t="s">
        <v>8081</v>
      </c>
      <c r="D3642" s="314" t="s">
        <v>8403</v>
      </c>
    </row>
    <row r="3643" spans="1:4">
      <c r="A3643" s="314" t="s">
        <v>13345</v>
      </c>
      <c r="B3643" s="314">
        <v>514412</v>
      </c>
      <c r="C3643" s="314" t="s">
        <v>8081</v>
      </c>
      <c r="D3643" s="314" t="s">
        <v>8194</v>
      </c>
    </row>
    <row r="3644" spans="1:4">
      <c r="A3644" s="314" t="s">
        <v>13346</v>
      </c>
      <c r="B3644" s="314">
        <v>506190</v>
      </c>
      <c r="C3644" s="314" t="s">
        <v>8081</v>
      </c>
      <c r="D3644" s="314" t="s">
        <v>8501</v>
      </c>
    </row>
    <row r="3645" spans="1:4">
      <c r="A3645" s="314" t="s">
        <v>13347</v>
      </c>
      <c r="B3645" s="314" t="s">
        <v>8081</v>
      </c>
      <c r="C3645" s="314" t="s">
        <v>13348</v>
      </c>
      <c r="D3645" s="314" t="s">
        <v>8092</v>
      </c>
    </row>
    <row r="3646" spans="1:4">
      <c r="A3646" s="314" t="s">
        <v>13349</v>
      </c>
      <c r="B3646" s="314">
        <v>539124</v>
      </c>
      <c r="C3646" s="314" t="s">
        <v>8081</v>
      </c>
      <c r="D3646" s="314" t="s">
        <v>8098</v>
      </c>
    </row>
    <row r="3647" spans="1:4">
      <c r="A3647" s="314" t="s">
        <v>13350</v>
      </c>
      <c r="B3647" s="314">
        <v>506313</v>
      </c>
      <c r="C3647" s="314" t="s">
        <v>8081</v>
      </c>
      <c r="D3647" s="314" t="s">
        <v>8608</v>
      </c>
    </row>
    <row r="3648" spans="1:4">
      <c r="A3648" s="314" t="s">
        <v>13351</v>
      </c>
      <c r="B3648" s="314">
        <v>532663</v>
      </c>
      <c r="C3648" s="314" t="s">
        <v>13352</v>
      </c>
      <c r="D3648" s="314" t="s">
        <v>8068</v>
      </c>
    </row>
    <row r="3649" spans="1:4">
      <c r="A3649" s="314" t="s">
        <v>13353</v>
      </c>
      <c r="B3649" s="314">
        <v>533259</v>
      </c>
      <c r="C3649" s="314" t="s">
        <v>13354</v>
      </c>
      <c r="D3649" s="314" t="s">
        <v>8269</v>
      </c>
    </row>
    <row r="3650" spans="1:4">
      <c r="A3650" s="314" t="s">
        <v>13355</v>
      </c>
      <c r="B3650" s="314">
        <v>511076</v>
      </c>
      <c r="C3650" s="314" t="s">
        <v>8081</v>
      </c>
      <c r="D3650" s="314" t="s">
        <v>8103</v>
      </c>
    </row>
    <row r="3651" spans="1:4">
      <c r="A3651" s="314" t="s">
        <v>13356</v>
      </c>
      <c r="B3651" s="314">
        <v>526093</v>
      </c>
      <c r="C3651" s="314" t="s">
        <v>13357</v>
      </c>
      <c r="D3651" s="314" t="s">
        <v>8113</v>
      </c>
    </row>
    <row r="3652" spans="1:4">
      <c r="A3652" s="314" t="s">
        <v>13358</v>
      </c>
      <c r="B3652" s="314">
        <v>539201</v>
      </c>
      <c r="C3652" s="314" t="s">
        <v>8081</v>
      </c>
      <c r="D3652" s="314" t="s">
        <v>8075</v>
      </c>
    </row>
    <row r="3653" spans="1:4">
      <c r="A3653" s="314" t="s">
        <v>13359</v>
      </c>
      <c r="B3653" s="314">
        <v>539404</v>
      </c>
      <c r="C3653" s="314" t="s">
        <v>13360</v>
      </c>
      <c r="D3653" s="314" t="s">
        <v>8098</v>
      </c>
    </row>
    <row r="3654" spans="1:4">
      <c r="A3654" s="314" t="s">
        <v>13361</v>
      </c>
      <c r="B3654" s="314">
        <v>536592</v>
      </c>
      <c r="C3654" s="314" t="s">
        <v>8081</v>
      </c>
      <c r="D3654" s="314" t="s">
        <v>8098</v>
      </c>
    </row>
    <row r="3655" spans="1:4">
      <c r="A3655" s="314" t="s">
        <v>13362</v>
      </c>
      <c r="B3655" s="314">
        <v>508996</v>
      </c>
      <c r="C3655" s="314" t="s">
        <v>13363</v>
      </c>
      <c r="D3655" s="314" t="s">
        <v>8167</v>
      </c>
    </row>
    <row r="3656" spans="1:4">
      <c r="A3656" s="314" t="s">
        <v>13364</v>
      </c>
      <c r="B3656" s="314">
        <v>503893</v>
      </c>
      <c r="C3656" s="314" t="s">
        <v>8081</v>
      </c>
      <c r="D3656" s="314" t="s">
        <v>8065</v>
      </c>
    </row>
    <row r="3657" spans="1:4">
      <c r="A3657" s="314" t="s">
        <v>13365</v>
      </c>
      <c r="B3657" s="314">
        <v>539218</v>
      </c>
      <c r="C3657" s="314" t="s">
        <v>8081</v>
      </c>
      <c r="D3657" s="314" t="s">
        <v>8098</v>
      </c>
    </row>
    <row r="3658" spans="1:4">
      <c r="A3658" s="314" t="s">
        <v>13366</v>
      </c>
      <c r="B3658" s="314">
        <v>502175</v>
      </c>
      <c r="C3658" s="314" t="s">
        <v>8081</v>
      </c>
      <c r="D3658" s="314" t="s">
        <v>8094</v>
      </c>
    </row>
    <row r="3659" spans="1:4">
      <c r="A3659" s="314" t="s">
        <v>13367</v>
      </c>
      <c r="B3659" s="314">
        <v>511577</v>
      </c>
      <c r="C3659" s="314" t="s">
        <v>8081</v>
      </c>
      <c r="D3659" s="314" t="s">
        <v>8098</v>
      </c>
    </row>
    <row r="3660" spans="1:4">
      <c r="A3660" s="314" t="s">
        <v>13368</v>
      </c>
      <c r="B3660" s="314">
        <v>517320</v>
      </c>
      <c r="C3660" s="314" t="s">
        <v>8081</v>
      </c>
      <c r="D3660" s="314" t="s">
        <v>8378</v>
      </c>
    </row>
    <row r="3661" spans="1:4">
      <c r="A3661" s="314" t="s">
        <v>13369</v>
      </c>
      <c r="B3661" s="314">
        <v>532404</v>
      </c>
      <c r="C3661" s="314" t="s">
        <v>8081</v>
      </c>
      <c r="D3661" s="314" t="s">
        <v>8174</v>
      </c>
    </row>
    <row r="3662" spans="1:4">
      <c r="A3662" s="314" t="s">
        <v>13370</v>
      </c>
      <c r="B3662" s="314">
        <v>512634</v>
      </c>
      <c r="C3662" s="314" t="s">
        <v>8081</v>
      </c>
      <c r="D3662" s="314" t="s">
        <v>8281</v>
      </c>
    </row>
    <row r="3663" spans="1:4">
      <c r="A3663" s="314" t="s">
        <v>13371</v>
      </c>
      <c r="B3663" s="314">
        <v>524667</v>
      </c>
      <c r="C3663" s="314" t="s">
        <v>13372</v>
      </c>
      <c r="D3663" s="314" t="s">
        <v>9009</v>
      </c>
    </row>
    <row r="3664" spans="1:4">
      <c r="A3664" s="314" t="s">
        <v>13373</v>
      </c>
      <c r="B3664" s="314">
        <v>531893</v>
      </c>
      <c r="C3664" s="314" t="s">
        <v>8081</v>
      </c>
      <c r="D3664" s="314" t="s">
        <v>8501</v>
      </c>
    </row>
    <row r="3665" spans="1:4">
      <c r="A3665" s="314" t="s">
        <v>13374</v>
      </c>
      <c r="B3665" s="314">
        <v>523710</v>
      </c>
      <c r="C3665" s="314" t="s">
        <v>8081</v>
      </c>
      <c r="D3665" s="314" t="s">
        <v>8281</v>
      </c>
    </row>
    <row r="3666" spans="1:4">
      <c r="A3666" s="314" t="s">
        <v>13375</v>
      </c>
      <c r="B3666" s="314">
        <v>540728</v>
      </c>
      <c r="C3666" s="314" t="s">
        <v>8081</v>
      </c>
      <c r="D3666" s="314" t="s">
        <v>497</v>
      </c>
    </row>
    <row r="3667" spans="1:4">
      <c r="A3667" s="314" t="s">
        <v>13376</v>
      </c>
      <c r="B3667" s="314">
        <v>532102</v>
      </c>
      <c r="C3667" s="314" t="s">
        <v>8081</v>
      </c>
      <c r="D3667" s="314" t="s">
        <v>8779</v>
      </c>
    </row>
    <row r="3668" spans="1:4">
      <c r="A3668" s="314" t="s">
        <v>13377</v>
      </c>
      <c r="B3668" s="314">
        <v>540719</v>
      </c>
      <c r="C3668" s="314" t="s">
        <v>13378</v>
      </c>
      <c r="D3668" s="314" t="s">
        <v>10492</v>
      </c>
    </row>
    <row r="3669" spans="1:4">
      <c r="A3669" s="314" t="s">
        <v>13379</v>
      </c>
      <c r="B3669" s="314">
        <v>590098</v>
      </c>
      <c r="C3669" s="314" t="s">
        <v>13380</v>
      </c>
      <c r="D3669" s="314" t="s">
        <v>8065</v>
      </c>
    </row>
    <row r="3670" spans="1:4">
      <c r="A3670" s="314" t="s">
        <v>13381</v>
      </c>
      <c r="B3670" s="314">
        <v>526081</v>
      </c>
      <c r="C3670" s="314" t="s">
        <v>13382</v>
      </c>
      <c r="D3670" s="314" t="s">
        <v>8141</v>
      </c>
    </row>
    <row r="3671" spans="1:4">
      <c r="A3671" s="314" t="s">
        <v>13383</v>
      </c>
      <c r="B3671" s="314">
        <v>531797</v>
      </c>
      <c r="C3671" s="314" t="s">
        <v>8081</v>
      </c>
      <c r="D3671" s="314" t="s">
        <v>8094</v>
      </c>
    </row>
    <row r="3672" spans="1:4">
      <c r="A3672" s="314" t="s">
        <v>13384</v>
      </c>
      <c r="B3672" s="314">
        <v>511672</v>
      </c>
      <c r="C3672" s="314" t="s">
        <v>8081</v>
      </c>
      <c r="D3672" s="314" t="s">
        <v>8113</v>
      </c>
    </row>
    <row r="3673" spans="1:4">
      <c r="A3673" s="314" t="s">
        <v>13385</v>
      </c>
      <c r="B3673" s="314">
        <v>516110</v>
      </c>
      <c r="C3673" s="314" t="s">
        <v>13386</v>
      </c>
      <c r="D3673" s="314" t="s">
        <v>8269</v>
      </c>
    </row>
    <row r="3674" spans="1:4">
      <c r="A3674" s="314" t="s">
        <v>13387</v>
      </c>
      <c r="B3674" s="314">
        <v>526544</v>
      </c>
      <c r="C3674" s="314" t="s">
        <v>8081</v>
      </c>
      <c r="D3674" s="314" t="s">
        <v>8087</v>
      </c>
    </row>
    <row r="3675" spans="1:4">
      <c r="A3675" s="314" t="s">
        <v>13388</v>
      </c>
      <c r="B3675" s="314">
        <v>507894</v>
      </c>
      <c r="C3675" s="314" t="s">
        <v>8081</v>
      </c>
      <c r="D3675" s="314" t="s">
        <v>8357</v>
      </c>
    </row>
    <row r="3676" spans="1:4">
      <c r="A3676" s="314" t="s">
        <v>13389</v>
      </c>
      <c r="B3676" s="314">
        <v>507894</v>
      </c>
      <c r="C3676" s="314" t="s">
        <v>8081</v>
      </c>
      <c r="D3676" s="314" t="s">
        <v>8357</v>
      </c>
    </row>
    <row r="3677" spans="1:4">
      <c r="A3677" s="314" t="s">
        <v>13390</v>
      </c>
      <c r="B3677" s="314">
        <v>505790</v>
      </c>
      <c r="C3677" s="314" t="s">
        <v>13391</v>
      </c>
      <c r="D3677" s="314" t="s">
        <v>8089</v>
      </c>
    </row>
    <row r="3678" spans="1:4">
      <c r="A3678" s="314" t="s">
        <v>13392</v>
      </c>
      <c r="B3678" s="314">
        <v>505790</v>
      </c>
      <c r="C3678" s="314" t="s">
        <v>13391</v>
      </c>
      <c r="D3678" s="314" t="s">
        <v>8089</v>
      </c>
    </row>
    <row r="3679" spans="1:4">
      <c r="A3679" s="314" t="s">
        <v>13393</v>
      </c>
      <c r="B3679" s="314">
        <v>534139</v>
      </c>
      <c r="C3679" s="314" t="s">
        <v>13394</v>
      </c>
      <c r="D3679" s="314" t="s">
        <v>8124</v>
      </c>
    </row>
    <row r="3680" spans="1:4">
      <c r="A3680" s="314" t="s">
        <v>13395</v>
      </c>
      <c r="B3680" s="314">
        <v>538857</v>
      </c>
      <c r="C3680" s="314" t="s">
        <v>8081</v>
      </c>
      <c r="D3680" s="314" t="s">
        <v>8098</v>
      </c>
    </row>
    <row r="3681" spans="1:4">
      <c r="A3681" s="314" t="s">
        <v>13396</v>
      </c>
      <c r="B3681" s="314">
        <v>505141</v>
      </c>
      <c r="C3681" s="314" t="s">
        <v>8081</v>
      </c>
      <c r="D3681" s="314" t="s">
        <v>8738</v>
      </c>
    </row>
    <row r="3682" spans="1:4">
      <c r="A3682" s="314" t="s">
        <v>13397</v>
      </c>
      <c r="B3682" s="314">
        <v>505141</v>
      </c>
      <c r="C3682" s="314" t="s">
        <v>8081</v>
      </c>
      <c r="D3682" s="314" t="s">
        <v>8738</v>
      </c>
    </row>
    <row r="3683" spans="1:4">
      <c r="A3683" s="314" t="s">
        <v>13398</v>
      </c>
      <c r="B3683" s="314">
        <v>530361</v>
      </c>
      <c r="C3683" s="314" t="s">
        <v>8081</v>
      </c>
      <c r="D3683" s="314" t="s">
        <v>8141</v>
      </c>
    </row>
    <row r="3684" spans="1:4">
      <c r="A3684" s="314" t="s">
        <v>13399</v>
      </c>
      <c r="B3684" s="314">
        <v>533268</v>
      </c>
      <c r="C3684" s="314" t="s">
        <v>8081</v>
      </c>
      <c r="D3684" s="314" t="s">
        <v>8819</v>
      </c>
    </row>
    <row r="3685" spans="1:4">
      <c r="A3685" s="314" t="s">
        <v>13400</v>
      </c>
      <c r="B3685" s="314">
        <v>526807</v>
      </c>
      <c r="C3685" s="314" t="s">
        <v>13401</v>
      </c>
      <c r="D3685" s="314" t="s">
        <v>9328</v>
      </c>
    </row>
    <row r="3686" spans="1:4">
      <c r="A3686" s="314" t="s">
        <v>13402</v>
      </c>
      <c r="B3686" s="314">
        <v>521182</v>
      </c>
      <c r="C3686" s="314" t="s">
        <v>8081</v>
      </c>
      <c r="D3686" s="314" t="s">
        <v>8103</v>
      </c>
    </row>
    <row r="3687" spans="1:4">
      <c r="A3687" s="314" t="s">
        <v>13403</v>
      </c>
      <c r="B3687" s="314">
        <v>514264</v>
      </c>
      <c r="C3687" s="314" t="s">
        <v>8081</v>
      </c>
      <c r="D3687" s="314" t="s">
        <v>8096</v>
      </c>
    </row>
    <row r="3688" spans="1:4">
      <c r="A3688" s="314" t="s">
        <v>13404</v>
      </c>
      <c r="B3688" s="314" t="s">
        <v>8081</v>
      </c>
      <c r="C3688" s="314" t="s">
        <v>13405</v>
      </c>
      <c r="D3688" s="314" t="s">
        <v>8092</v>
      </c>
    </row>
    <row r="3689" spans="1:4">
      <c r="A3689" s="314" t="s">
        <v>13406</v>
      </c>
      <c r="B3689" s="314">
        <v>540673</v>
      </c>
      <c r="C3689" s="314" t="s">
        <v>13407</v>
      </c>
      <c r="D3689" s="314" t="s">
        <v>10860</v>
      </c>
    </row>
    <row r="3690" spans="1:4">
      <c r="A3690" s="314" t="s">
        <v>13408</v>
      </c>
      <c r="B3690" s="314">
        <v>540673</v>
      </c>
      <c r="C3690" s="314" t="s">
        <v>13407</v>
      </c>
      <c r="D3690" s="314" t="s">
        <v>10860</v>
      </c>
    </row>
    <row r="3691" spans="1:4">
      <c r="A3691" s="314" t="s">
        <v>13409</v>
      </c>
      <c r="B3691" s="314">
        <v>532886</v>
      </c>
      <c r="C3691" s="314" t="s">
        <v>13410</v>
      </c>
      <c r="D3691" s="314" t="s">
        <v>8096</v>
      </c>
    </row>
    <row r="3692" spans="1:4">
      <c r="A3692" s="314" t="s">
        <v>13411</v>
      </c>
      <c r="B3692" s="314">
        <v>530075</v>
      </c>
      <c r="C3692" s="314" t="s">
        <v>13412</v>
      </c>
      <c r="D3692" s="314" t="s">
        <v>8144</v>
      </c>
    </row>
    <row r="3693" spans="1:4">
      <c r="A3693" s="314" t="s">
        <v>13413</v>
      </c>
      <c r="B3693" s="314">
        <v>538875</v>
      </c>
      <c r="C3693" s="314" t="s">
        <v>8081</v>
      </c>
      <c r="D3693" s="314" t="s">
        <v>8501</v>
      </c>
    </row>
    <row r="3694" spans="1:4">
      <c r="A3694" s="314" t="s">
        <v>13414</v>
      </c>
      <c r="B3694" s="314">
        <v>532021</v>
      </c>
      <c r="C3694" s="314" t="s">
        <v>8081</v>
      </c>
      <c r="D3694" s="314" t="s">
        <v>8119</v>
      </c>
    </row>
    <row r="3695" spans="1:4">
      <c r="A3695" s="314" t="s">
        <v>13415</v>
      </c>
      <c r="B3695" s="314">
        <v>531980</v>
      </c>
      <c r="C3695" s="314" t="s">
        <v>8081</v>
      </c>
      <c r="D3695" s="314" t="s">
        <v>8068</v>
      </c>
    </row>
    <row r="3696" spans="1:4">
      <c r="A3696" s="314" t="s">
        <v>13416</v>
      </c>
      <c r="B3696" s="314">
        <v>512529</v>
      </c>
      <c r="C3696" s="314" t="s">
        <v>13417</v>
      </c>
      <c r="D3696" s="314" t="s">
        <v>8119</v>
      </c>
    </row>
    <row r="3697" spans="1:4">
      <c r="A3697" s="314" t="s">
        <v>13418</v>
      </c>
      <c r="B3697" s="314" t="s">
        <v>8081</v>
      </c>
      <c r="C3697" s="314" t="s">
        <v>13419</v>
      </c>
      <c r="D3697" s="314" t="s">
        <v>8092</v>
      </c>
    </row>
    <row r="3698" spans="1:4">
      <c r="A3698" s="314" t="s">
        <v>13420</v>
      </c>
      <c r="B3698" s="314">
        <v>502450</v>
      </c>
      <c r="C3698" s="314" t="s">
        <v>13421</v>
      </c>
      <c r="D3698" s="314" t="s">
        <v>8075</v>
      </c>
    </row>
    <row r="3699" spans="1:4">
      <c r="A3699" s="314" t="s">
        <v>13422</v>
      </c>
      <c r="B3699" s="314">
        <v>505075</v>
      </c>
      <c r="C3699" s="314" t="s">
        <v>13423</v>
      </c>
      <c r="D3699" s="314" t="s">
        <v>8435</v>
      </c>
    </row>
    <row r="3700" spans="1:4">
      <c r="A3700" s="314" t="s">
        <v>13424</v>
      </c>
      <c r="B3700" s="314">
        <v>511760</v>
      </c>
      <c r="C3700" s="314" t="s">
        <v>8081</v>
      </c>
      <c r="D3700" s="314" t="s">
        <v>8098</v>
      </c>
    </row>
    <row r="3701" spans="1:4">
      <c r="A3701" s="314" t="s">
        <v>13425</v>
      </c>
      <c r="B3701" s="314">
        <v>524324</v>
      </c>
      <c r="C3701" s="314" t="s">
        <v>8081</v>
      </c>
      <c r="D3701" s="314" t="s">
        <v>8240</v>
      </c>
    </row>
    <row r="3702" spans="1:4">
      <c r="A3702" s="314" t="s">
        <v>13426</v>
      </c>
      <c r="B3702" s="314">
        <v>532993</v>
      </c>
      <c r="C3702" s="314" t="s">
        <v>13427</v>
      </c>
      <c r="D3702" s="314" t="s">
        <v>8608</v>
      </c>
    </row>
    <row r="3703" spans="1:4">
      <c r="A3703" s="314" t="s">
        <v>13428</v>
      </c>
      <c r="B3703" s="314">
        <v>530867</v>
      </c>
      <c r="C3703" s="314" t="s">
        <v>8081</v>
      </c>
      <c r="D3703" s="314" t="s">
        <v>8065</v>
      </c>
    </row>
    <row r="3704" spans="1:4">
      <c r="A3704" s="314" t="s">
        <v>13429</v>
      </c>
      <c r="B3704" s="314">
        <v>524546</v>
      </c>
      <c r="C3704" s="314" t="s">
        <v>8081</v>
      </c>
      <c r="D3704" s="314" t="s">
        <v>8119</v>
      </c>
    </row>
    <row r="3705" spans="1:4">
      <c r="A3705" s="314" t="s">
        <v>13430</v>
      </c>
      <c r="B3705" s="314">
        <v>513436</v>
      </c>
      <c r="C3705" s="314" t="s">
        <v>13431</v>
      </c>
      <c r="D3705" s="314" t="s">
        <v>8113</v>
      </c>
    </row>
    <row r="3706" spans="1:4">
      <c r="A3706" s="314" t="s">
        <v>13432</v>
      </c>
      <c r="B3706" s="314">
        <v>509870</v>
      </c>
      <c r="C3706" s="314" t="s">
        <v>8081</v>
      </c>
      <c r="D3706" s="314" t="s">
        <v>8167</v>
      </c>
    </row>
    <row r="3707" spans="1:4">
      <c r="A3707" s="314" t="s">
        <v>13433</v>
      </c>
      <c r="B3707" s="314">
        <v>519031</v>
      </c>
      <c r="C3707" s="314" t="s">
        <v>8081</v>
      </c>
      <c r="D3707" s="314" t="s">
        <v>8141</v>
      </c>
    </row>
    <row r="3708" spans="1:4">
      <c r="A3708" s="314" t="s">
        <v>13434</v>
      </c>
      <c r="B3708" s="314">
        <v>526508</v>
      </c>
      <c r="C3708" s="314" t="s">
        <v>8081</v>
      </c>
      <c r="D3708" s="314" t="s">
        <v>9328</v>
      </c>
    </row>
    <row r="3709" spans="1:4">
      <c r="A3709" s="314" t="s">
        <v>13435</v>
      </c>
      <c r="B3709" s="314">
        <v>539520</v>
      </c>
      <c r="C3709" s="314" t="s">
        <v>8081</v>
      </c>
      <c r="D3709" s="314" t="s">
        <v>8103</v>
      </c>
    </row>
    <row r="3710" spans="1:4">
      <c r="A3710" s="314" t="s">
        <v>13436</v>
      </c>
      <c r="B3710" s="314">
        <v>501423</v>
      </c>
      <c r="C3710" s="314" t="s">
        <v>8081</v>
      </c>
      <c r="D3710" s="314" t="s">
        <v>8200</v>
      </c>
    </row>
    <row r="3711" spans="1:4">
      <c r="A3711" s="314" t="s">
        <v>13437</v>
      </c>
      <c r="B3711" s="314" t="s">
        <v>8081</v>
      </c>
      <c r="C3711" s="314" t="s">
        <v>13438</v>
      </c>
      <c r="D3711" s="314" t="s">
        <v>8092</v>
      </c>
    </row>
    <row r="3712" spans="1:4">
      <c r="A3712" s="314" t="s">
        <v>13439</v>
      </c>
      <c r="B3712" s="314">
        <v>531431</v>
      </c>
      <c r="C3712" s="314" t="s">
        <v>13440</v>
      </c>
      <c r="D3712" s="314" t="s">
        <v>8089</v>
      </c>
    </row>
    <row r="3713" spans="1:4">
      <c r="A3713" s="314" t="s">
        <v>13441</v>
      </c>
      <c r="B3713" s="314">
        <v>531431</v>
      </c>
      <c r="C3713" s="314" t="s">
        <v>13440</v>
      </c>
      <c r="D3713" s="314" t="s">
        <v>8089</v>
      </c>
    </row>
    <row r="3714" spans="1:4">
      <c r="A3714" s="314" t="s">
        <v>13442</v>
      </c>
      <c r="B3714" s="314">
        <v>540797</v>
      </c>
      <c r="C3714" s="314" t="s">
        <v>13443</v>
      </c>
      <c r="D3714" s="314" t="s">
        <v>8550</v>
      </c>
    </row>
    <row r="3715" spans="1:4">
      <c r="A3715" s="314" t="s">
        <v>13444</v>
      </c>
      <c r="B3715" s="314">
        <v>511754</v>
      </c>
      <c r="C3715" s="314" t="s">
        <v>8081</v>
      </c>
      <c r="D3715" s="314" t="s">
        <v>8098</v>
      </c>
    </row>
    <row r="3716" spans="1:4">
      <c r="A3716" s="314" t="s">
        <v>13445</v>
      </c>
      <c r="B3716" s="314">
        <v>539895</v>
      </c>
      <c r="C3716" s="314" t="s">
        <v>8081</v>
      </c>
      <c r="D3716" s="314" t="s">
        <v>8065</v>
      </c>
    </row>
    <row r="3717" spans="1:4">
      <c r="A3717" s="314" t="s">
        <v>13446</v>
      </c>
      <c r="B3717" s="314">
        <v>509874</v>
      </c>
      <c r="C3717" s="314" t="s">
        <v>13447</v>
      </c>
      <c r="D3717" s="314" t="s">
        <v>8357</v>
      </c>
    </row>
    <row r="3718" spans="1:4">
      <c r="A3718" s="314" t="s">
        <v>13448</v>
      </c>
      <c r="B3718" s="314">
        <v>512499</v>
      </c>
      <c r="C3718" s="314" t="s">
        <v>8081</v>
      </c>
      <c r="D3718" s="314" t="s">
        <v>8065</v>
      </c>
    </row>
    <row r="3719" spans="1:4">
      <c r="A3719" s="314" t="s">
        <v>13449</v>
      </c>
      <c r="B3719" s="314">
        <v>532455</v>
      </c>
      <c r="C3719" s="314" t="s">
        <v>8081</v>
      </c>
      <c r="D3719" s="314" t="s">
        <v>8155</v>
      </c>
    </row>
    <row r="3720" spans="1:4">
      <c r="A3720" s="314" t="s">
        <v>13450</v>
      </c>
      <c r="B3720" s="314">
        <v>540259</v>
      </c>
      <c r="C3720" s="314" t="s">
        <v>8081</v>
      </c>
      <c r="D3720" s="314" t="s">
        <v>10860</v>
      </c>
    </row>
    <row r="3721" spans="1:4">
      <c r="A3721" s="314" t="s">
        <v>13451</v>
      </c>
      <c r="B3721" s="314">
        <v>542232</v>
      </c>
      <c r="C3721" s="314" t="s">
        <v>13452</v>
      </c>
      <c r="D3721" s="314" t="s">
        <v>8446</v>
      </c>
    </row>
    <row r="3722" spans="1:4">
      <c r="A3722" s="314" t="s">
        <v>13453</v>
      </c>
      <c r="B3722" s="314">
        <v>540425</v>
      </c>
      <c r="C3722" s="314" t="s">
        <v>13454</v>
      </c>
      <c r="D3722" s="314" t="s">
        <v>8403</v>
      </c>
    </row>
    <row r="3723" spans="1:4">
      <c r="A3723" s="314" t="s">
        <v>13455</v>
      </c>
      <c r="B3723" s="314">
        <v>512297</v>
      </c>
      <c r="C3723" s="314" t="s">
        <v>8081</v>
      </c>
      <c r="D3723" s="314" t="s">
        <v>8089</v>
      </c>
    </row>
    <row r="3724" spans="1:4">
      <c r="A3724" s="314" t="s">
        <v>13456</v>
      </c>
      <c r="B3724" s="314">
        <v>531925</v>
      </c>
      <c r="C3724" s="314" t="s">
        <v>8081</v>
      </c>
      <c r="D3724" s="314" t="s">
        <v>8141</v>
      </c>
    </row>
    <row r="3725" spans="1:4">
      <c r="A3725" s="314" t="s">
        <v>13457</v>
      </c>
      <c r="B3725" s="314">
        <v>522034</v>
      </c>
      <c r="C3725" s="314" t="s">
        <v>13458</v>
      </c>
      <c r="D3725" s="314" t="s">
        <v>8435</v>
      </c>
    </row>
    <row r="3726" spans="1:4">
      <c r="A3726" s="314" t="s">
        <v>13459</v>
      </c>
      <c r="B3726" s="314">
        <v>539921</v>
      </c>
      <c r="C3726" s="314" t="s">
        <v>8081</v>
      </c>
      <c r="D3726" s="314" t="s">
        <v>494</v>
      </c>
    </row>
    <row r="3727" spans="1:4">
      <c r="A3727" s="314" t="s">
        <v>13460</v>
      </c>
      <c r="B3727" s="314" t="s">
        <v>8081</v>
      </c>
      <c r="C3727" s="314" t="s">
        <v>13461</v>
      </c>
      <c r="D3727" s="314" t="s">
        <v>8092</v>
      </c>
    </row>
    <row r="3728" spans="1:4">
      <c r="A3728" s="314" t="s">
        <v>13462</v>
      </c>
      <c r="B3728" s="314" t="s">
        <v>8081</v>
      </c>
      <c r="C3728" s="314" t="s">
        <v>13461</v>
      </c>
      <c r="D3728" s="314" t="s">
        <v>8092</v>
      </c>
    </row>
    <row r="3729" spans="1:4">
      <c r="A3729" s="314" t="s">
        <v>13463</v>
      </c>
      <c r="B3729" s="314">
        <v>514402</v>
      </c>
      <c r="C3729" s="314" t="s">
        <v>8081</v>
      </c>
      <c r="D3729" s="314" t="s">
        <v>8096</v>
      </c>
    </row>
    <row r="3730" spans="1:4">
      <c r="A3730" s="314" t="s">
        <v>13464</v>
      </c>
      <c r="B3730" s="314">
        <v>539584</v>
      </c>
      <c r="C3730" s="314" t="s">
        <v>8081</v>
      </c>
      <c r="D3730" s="314" t="s">
        <v>8103</v>
      </c>
    </row>
    <row r="3731" spans="1:4">
      <c r="A3731" s="314" t="s">
        <v>13465</v>
      </c>
      <c r="B3731" s="314">
        <v>538666</v>
      </c>
      <c r="C3731" s="314" t="s">
        <v>13466</v>
      </c>
      <c r="D3731" s="314" t="s">
        <v>8224</v>
      </c>
    </row>
    <row r="3732" spans="1:4">
      <c r="A3732" s="314" t="s">
        <v>13467</v>
      </c>
      <c r="B3732" s="314">
        <v>513548</v>
      </c>
      <c r="C3732" s="314" t="s">
        <v>8081</v>
      </c>
      <c r="D3732" s="314" t="s">
        <v>8113</v>
      </c>
    </row>
    <row r="3733" spans="1:4">
      <c r="A3733" s="314" t="s">
        <v>13468</v>
      </c>
      <c r="B3733" s="314">
        <v>535602</v>
      </c>
      <c r="C3733" s="314" t="s">
        <v>13469</v>
      </c>
      <c r="D3733" s="314" t="s">
        <v>8435</v>
      </c>
    </row>
    <row r="3734" spans="1:4">
      <c r="A3734" s="314" t="s">
        <v>13470</v>
      </c>
      <c r="B3734" s="314">
        <v>512393</v>
      </c>
      <c r="C3734" s="314" t="s">
        <v>8081</v>
      </c>
      <c r="D3734" s="314" t="s">
        <v>8065</v>
      </c>
    </row>
    <row r="3735" spans="1:4">
      <c r="A3735" s="314" t="s">
        <v>13471</v>
      </c>
      <c r="B3735" s="314">
        <v>540725</v>
      </c>
      <c r="C3735" s="314" t="s">
        <v>8081</v>
      </c>
      <c r="D3735" s="314" t="s">
        <v>8065</v>
      </c>
    </row>
    <row r="3736" spans="1:4">
      <c r="A3736" s="314" t="s">
        <v>13472</v>
      </c>
      <c r="B3736" s="314">
        <v>540786</v>
      </c>
      <c r="C3736" s="314" t="s">
        <v>8081</v>
      </c>
      <c r="D3736" s="314" t="s">
        <v>8378</v>
      </c>
    </row>
    <row r="3737" spans="1:4">
      <c r="A3737" s="314" t="s">
        <v>13473</v>
      </c>
      <c r="B3737" s="314">
        <v>532908</v>
      </c>
      <c r="C3737" s="314" t="s">
        <v>13474</v>
      </c>
      <c r="D3737" s="314" t="s">
        <v>8119</v>
      </c>
    </row>
    <row r="3738" spans="1:4">
      <c r="A3738" s="314" t="s">
        <v>13475</v>
      </c>
      <c r="B3738" s="314">
        <v>523449</v>
      </c>
      <c r="C3738" s="314" t="s">
        <v>8081</v>
      </c>
      <c r="D3738" s="314" t="s">
        <v>8449</v>
      </c>
    </row>
    <row r="3739" spans="1:4">
      <c r="A3739" s="314" t="s">
        <v>13476</v>
      </c>
      <c r="B3739" s="314">
        <v>523449</v>
      </c>
      <c r="C3739" s="314" t="s">
        <v>8081</v>
      </c>
      <c r="D3739" s="314" t="s">
        <v>8449</v>
      </c>
    </row>
    <row r="3740" spans="1:4">
      <c r="A3740" s="314" t="s">
        <v>13477</v>
      </c>
      <c r="B3740" s="314">
        <v>538212</v>
      </c>
      <c r="C3740" s="314" t="s">
        <v>8081</v>
      </c>
      <c r="D3740" s="314" t="s">
        <v>8098</v>
      </c>
    </row>
    <row r="3741" spans="1:4">
      <c r="A3741" s="314" t="s">
        <v>13478</v>
      </c>
      <c r="B3741" s="314">
        <v>540221</v>
      </c>
      <c r="C3741" s="314" t="s">
        <v>8081</v>
      </c>
      <c r="D3741" s="314" t="s">
        <v>8103</v>
      </c>
    </row>
    <row r="3742" spans="1:4">
      <c r="A3742" s="314" t="s">
        <v>13479</v>
      </c>
      <c r="B3742" s="314">
        <v>540147</v>
      </c>
      <c r="C3742" s="314" t="s">
        <v>8081</v>
      </c>
      <c r="D3742" s="314" t="s">
        <v>8478</v>
      </c>
    </row>
    <row r="3743" spans="1:4">
      <c r="A3743" s="314" t="s">
        <v>13480</v>
      </c>
      <c r="B3743" s="314">
        <v>540203</v>
      </c>
      <c r="C3743" s="314" t="s">
        <v>13481</v>
      </c>
      <c r="D3743" s="314" t="s">
        <v>8357</v>
      </c>
    </row>
    <row r="3744" spans="1:4">
      <c r="A3744" s="314" t="s">
        <v>13482</v>
      </c>
      <c r="B3744" s="314">
        <v>540757</v>
      </c>
      <c r="C3744" s="314" t="s">
        <v>8081</v>
      </c>
      <c r="D3744" s="314" t="s">
        <v>8141</v>
      </c>
    </row>
    <row r="3745" spans="1:4">
      <c r="A3745" s="314" t="s">
        <v>13483</v>
      </c>
      <c r="B3745" s="314">
        <v>530525</v>
      </c>
      <c r="C3745" s="314" t="s">
        <v>8081</v>
      </c>
      <c r="D3745" s="314" t="s">
        <v>8194</v>
      </c>
    </row>
    <row r="3746" spans="1:4">
      <c r="A3746" s="314" t="s">
        <v>13484</v>
      </c>
      <c r="B3746" s="314">
        <v>533301</v>
      </c>
      <c r="C3746" s="314" t="s">
        <v>13485</v>
      </c>
      <c r="D3746" s="314" t="s">
        <v>8096</v>
      </c>
    </row>
    <row r="3747" spans="1:4">
      <c r="A3747" s="314" t="s">
        <v>13486</v>
      </c>
      <c r="B3747" s="314">
        <v>526839</v>
      </c>
      <c r="C3747" s="314" t="s">
        <v>8081</v>
      </c>
      <c r="D3747" s="314" t="s">
        <v>8478</v>
      </c>
    </row>
    <row r="3748" spans="1:4">
      <c r="A3748" s="314" t="s">
        <v>13487</v>
      </c>
      <c r="B3748" s="314">
        <v>538685</v>
      </c>
      <c r="C3748" s="314" t="s">
        <v>13488</v>
      </c>
      <c r="D3748" s="314" t="s">
        <v>8084</v>
      </c>
    </row>
    <row r="3749" spans="1:4">
      <c r="A3749" s="314" t="s">
        <v>13489</v>
      </c>
      <c r="B3749" s="314">
        <v>512367</v>
      </c>
      <c r="C3749" s="314" t="s">
        <v>8081</v>
      </c>
      <c r="D3749" s="314" t="s">
        <v>8065</v>
      </c>
    </row>
    <row r="3750" spans="1:4">
      <c r="A3750" s="314" t="s">
        <v>13490</v>
      </c>
      <c r="B3750" s="314">
        <v>526117</v>
      </c>
      <c r="C3750" s="314" t="s">
        <v>8081</v>
      </c>
      <c r="D3750" s="314" t="s">
        <v>8626</v>
      </c>
    </row>
    <row r="3751" spans="1:4">
      <c r="A3751" s="314" t="s">
        <v>13491</v>
      </c>
      <c r="B3751" s="314">
        <v>539111</v>
      </c>
      <c r="C3751" s="314" t="s">
        <v>8081</v>
      </c>
      <c r="D3751" s="314" t="s">
        <v>8096</v>
      </c>
    </row>
    <row r="3752" spans="1:4">
      <c r="A3752" s="314" t="s">
        <v>13492</v>
      </c>
      <c r="B3752" s="314">
        <v>526137</v>
      </c>
      <c r="C3752" s="314" t="s">
        <v>8081</v>
      </c>
      <c r="D3752" s="314" t="s">
        <v>8275</v>
      </c>
    </row>
    <row r="3753" spans="1:4">
      <c r="A3753" s="314" t="s">
        <v>13493</v>
      </c>
      <c r="B3753" s="314">
        <v>507952</v>
      </c>
      <c r="C3753" s="314" t="s">
        <v>8081</v>
      </c>
      <c r="D3753" s="314" t="s">
        <v>8098</v>
      </c>
    </row>
    <row r="3754" spans="1:4">
      <c r="A3754" s="314" t="s">
        <v>13494</v>
      </c>
      <c r="B3754" s="314">
        <v>531201</v>
      </c>
      <c r="C3754" s="314" t="s">
        <v>8081</v>
      </c>
      <c r="D3754" s="314" t="s">
        <v>8378</v>
      </c>
    </row>
    <row r="3755" spans="1:4">
      <c r="A3755" s="314" t="s">
        <v>13495</v>
      </c>
      <c r="B3755" s="314">
        <v>513709</v>
      </c>
      <c r="C3755" s="314" t="s">
        <v>8081</v>
      </c>
      <c r="D3755" s="314" t="s">
        <v>8089</v>
      </c>
    </row>
    <row r="3756" spans="1:4">
      <c r="A3756" s="314" t="s">
        <v>13496</v>
      </c>
      <c r="B3756" s="314">
        <v>530549</v>
      </c>
      <c r="C3756" s="314" t="s">
        <v>13497</v>
      </c>
      <c r="D3756" s="314" t="s">
        <v>8119</v>
      </c>
    </row>
    <row r="3757" spans="1:4">
      <c r="A3757" s="314" t="s">
        <v>13498</v>
      </c>
      <c r="B3757" s="314">
        <v>533389</v>
      </c>
      <c r="C3757" s="314" t="s">
        <v>13499</v>
      </c>
      <c r="D3757" s="314" t="s">
        <v>8378</v>
      </c>
    </row>
    <row r="3758" spans="1:4">
      <c r="A3758" s="314" t="s">
        <v>13500</v>
      </c>
      <c r="B3758" s="314">
        <v>523598</v>
      </c>
      <c r="C3758" s="314" t="s">
        <v>13501</v>
      </c>
      <c r="D3758" s="314" t="s">
        <v>9328</v>
      </c>
    </row>
    <row r="3759" spans="1:4">
      <c r="A3759" s="314" t="s">
        <v>13502</v>
      </c>
      <c r="B3759" s="314">
        <v>523598</v>
      </c>
      <c r="C3759" s="314" t="s">
        <v>13501</v>
      </c>
      <c r="D3759" s="314" t="s">
        <v>9328</v>
      </c>
    </row>
    <row r="3760" spans="1:4">
      <c r="A3760" s="314" t="s">
        <v>13503</v>
      </c>
      <c r="B3760" s="314">
        <v>512289</v>
      </c>
      <c r="C3760" s="314" t="s">
        <v>13504</v>
      </c>
      <c r="D3760" s="314" t="s">
        <v>10327</v>
      </c>
    </row>
    <row r="3761" spans="1:4">
      <c r="A3761" s="314" t="s">
        <v>13505</v>
      </c>
      <c r="B3761" s="314">
        <v>540693</v>
      </c>
      <c r="C3761" s="314" t="s">
        <v>8081</v>
      </c>
      <c r="D3761" s="314" t="s">
        <v>8200</v>
      </c>
    </row>
    <row r="3762" spans="1:4">
      <c r="A3762" s="314" t="s">
        <v>13506</v>
      </c>
      <c r="B3762" s="314">
        <v>532323</v>
      </c>
      <c r="C3762" s="314" t="s">
        <v>8081</v>
      </c>
      <c r="D3762" s="314" t="s">
        <v>8094</v>
      </c>
    </row>
    <row r="3763" spans="1:4">
      <c r="A3763" s="314" t="s">
        <v>13507</v>
      </c>
      <c r="B3763" s="314">
        <v>530433</v>
      </c>
      <c r="C3763" s="314" t="s">
        <v>8081</v>
      </c>
      <c r="D3763" s="314" t="s">
        <v>8588</v>
      </c>
    </row>
    <row r="3764" spans="1:4">
      <c r="A3764" s="314" t="s">
        <v>13508</v>
      </c>
      <c r="B3764" s="314">
        <v>540072</v>
      </c>
      <c r="C3764" s="314" t="s">
        <v>8081</v>
      </c>
      <c r="D3764" s="314" t="s">
        <v>8608</v>
      </c>
    </row>
    <row r="3765" spans="1:4">
      <c r="A3765" s="314" t="s">
        <v>13509</v>
      </c>
      <c r="B3765" s="314">
        <v>524602</v>
      </c>
      <c r="C3765" s="314" t="s">
        <v>13510</v>
      </c>
      <c r="D3765" s="314" t="s">
        <v>8269</v>
      </c>
    </row>
    <row r="3766" spans="1:4">
      <c r="A3766" s="314" t="s">
        <v>13511</v>
      </c>
      <c r="B3766" s="314">
        <v>540961</v>
      </c>
      <c r="C3766" s="314" t="s">
        <v>13512</v>
      </c>
      <c r="D3766" s="314" t="s">
        <v>8096</v>
      </c>
    </row>
    <row r="3767" spans="1:4">
      <c r="A3767" s="314" t="s">
        <v>13513</v>
      </c>
      <c r="B3767" s="314">
        <v>521003</v>
      </c>
      <c r="C3767" s="314" t="s">
        <v>8081</v>
      </c>
      <c r="D3767" s="314" t="s">
        <v>8103</v>
      </c>
    </row>
    <row r="3768" spans="1:4">
      <c r="A3768" s="314" t="s">
        <v>13514</v>
      </c>
      <c r="B3768" s="314">
        <v>511108</v>
      </c>
      <c r="C3768" s="314" t="s">
        <v>13515</v>
      </c>
      <c r="D3768" s="314" t="s">
        <v>8096</v>
      </c>
    </row>
    <row r="3769" spans="1:4">
      <c r="A3769" s="314" t="s">
        <v>13516</v>
      </c>
      <c r="B3769" s="314">
        <v>522237</v>
      </c>
      <c r="C3769" s="314" t="s">
        <v>8081</v>
      </c>
      <c r="D3769" s="314" t="s">
        <v>8089</v>
      </c>
    </row>
    <row r="3770" spans="1:4">
      <c r="A3770" s="314" t="s">
        <v>13517</v>
      </c>
      <c r="B3770" s="314">
        <v>513097</v>
      </c>
      <c r="C3770" s="314" t="s">
        <v>8081</v>
      </c>
      <c r="D3770" s="314" t="s">
        <v>8622</v>
      </c>
    </row>
    <row r="3771" spans="1:4">
      <c r="A3771" s="314" t="s">
        <v>13518</v>
      </c>
      <c r="B3771" s="314">
        <v>539148</v>
      </c>
      <c r="C3771" s="314" t="s">
        <v>8081</v>
      </c>
      <c r="D3771" s="314" t="s">
        <v>8224</v>
      </c>
    </row>
    <row r="3772" spans="1:4">
      <c r="A3772" s="314" t="s">
        <v>13519</v>
      </c>
      <c r="B3772" s="314">
        <v>532776</v>
      </c>
      <c r="C3772" s="314" t="s">
        <v>13520</v>
      </c>
      <c r="D3772" s="314" t="s">
        <v>8435</v>
      </c>
    </row>
    <row r="3773" spans="1:4">
      <c r="A3773" s="314" t="s">
        <v>13521</v>
      </c>
      <c r="B3773" s="314">
        <v>539593</v>
      </c>
      <c r="C3773" s="314" t="s">
        <v>8081</v>
      </c>
      <c r="D3773" s="314" t="s">
        <v>8065</v>
      </c>
    </row>
    <row r="3774" spans="1:4">
      <c r="A3774" s="314" t="s">
        <v>13522</v>
      </c>
      <c r="B3774" s="314">
        <v>539683</v>
      </c>
      <c r="C3774" s="314" t="s">
        <v>8081</v>
      </c>
      <c r="D3774" s="314" t="s">
        <v>8098</v>
      </c>
    </row>
    <row r="3775" spans="1:4">
      <c r="A3775" s="314" t="s">
        <v>13523</v>
      </c>
      <c r="B3775" s="314">
        <v>539833</v>
      </c>
      <c r="C3775" s="314" t="s">
        <v>8081</v>
      </c>
      <c r="D3775" s="314" t="s">
        <v>8098</v>
      </c>
    </row>
    <row r="3776" spans="1:4">
      <c r="A3776" s="314" t="s">
        <v>13524</v>
      </c>
      <c r="B3776" s="314">
        <v>532638</v>
      </c>
      <c r="C3776" s="314" t="s">
        <v>13525</v>
      </c>
      <c r="D3776" s="314" t="s">
        <v>8249</v>
      </c>
    </row>
    <row r="3777" spans="1:4">
      <c r="A3777" s="314" t="s">
        <v>13526</v>
      </c>
      <c r="B3777" s="314" t="s">
        <v>8081</v>
      </c>
      <c r="C3777" s="314" t="s">
        <v>13527</v>
      </c>
      <c r="D3777" s="314" t="s">
        <v>8092</v>
      </c>
    </row>
    <row r="3778" spans="1:4">
      <c r="A3778" s="314" t="s">
        <v>13528</v>
      </c>
      <c r="B3778" s="314">
        <v>538795</v>
      </c>
      <c r="C3778" s="314" t="s">
        <v>8081</v>
      </c>
      <c r="D3778" s="314" t="s">
        <v>8075</v>
      </c>
    </row>
    <row r="3779" spans="1:4">
      <c r="A3779" s="314" t="s">
        <v>13529</v>
      </c>
      <c r="B3779" s="314">
        <v>521131</v>
      </c>
      <c r="C3779" s="314" t="s">
        <v>8081</v>
      </c>
      <c r="D3779" s="314" t="s">
        <v>8096</v>
      </c>
    </row>
    <row r="3780" spans="1:4">
      <c r="A3780" s="314" t="s">
        <v>13530</v>
      </c>
      <c r="B3780" s="314">
        <v>502563</v>
      </c>
      <c r="C3780" s="314" t="s">
        <v>8081</v>
      </c>
      <c r="D3780" s="314" t="s">
        <v>8075</v>
      </c>
    </row>
    <row r="3781" spans="1:4">
      <c r="A3781" s="314" t="s">
        <v>13531</v>
      </c>
      <c r="B3781" s="314">
        <v>500387</v>
      </c>
      <c r="C3781" s="314" t="s">
        <v>13532</v>
      </c>
      <c r="D3781" s="314" t="s">
        <v>8094</v>
      </c>
    </row>
    <row r="3782" spans="1:4">
      <c r="A3782" s="314" t="s">
        <v>13533</v>
      </c>
      <c r="B3782" s="314">
        <v>502180</v>
      </c>
      <c r="C3782" s="314" t="s">
        <v>8081</v>
      </c>
      <c r="D3782" s="314" t="s">
        <v>8094</v>
      </c>
    </row>
    <row r="3783" spans="1:4">
      <c r="A3783" s="314" t="s">
        <v>13534</v>
      </c>
      <c r="B3783" s="314">
        <v>539470</v>
      </c>
      <c r="C3783" s="314" t="s">
        <v>8081</v>
      </c>
      <c r="D3783" s="314" t="s">
        <v>8418</v>
      </c>
    </row>
    <row r="3784" spans="1:4">
      <c r="A3784" s="314" t="s">
        <v>13535</v>
      </c>
      <c r="B3784" s="314">
        <v>539470</v>
      </c>
      <c r="C3784" s="314" t="s">
        <v>8081</v>
      </c>
      <c r="D3784" s="314" t="s">
        <v>8418</v>
      </c>
    </row>
    <row r="3785" spans="1:4">
      <c r="A3785" s="314" t="s">
        <v>13536</v>
      </c>
      <c r="B3785" s="314">
        <v>530797</v>
      </c>
      <c r="C3785" s="314" t="s">
        <v>8081</v>
      </c>
      <c r="D3785" s="314" t="s">
        <v>8103</v>
      </c>
    </row>
    <row r="3786" spans="1:4">
      <c r="A3786" s="314" t="s">
        <v>13537</v>
      </c>
      <c r="B3786" s="314">
        <v>532643</v>
      </c>
      <c r="C3786" s="314" t="s">
        <v>13538</v>
      </c>
      <c r="D3786" s="314" t="s">
        <v>9000</v>
      </c>
    </row>
    <row r="3787" spans="1:4">
      <c r="A3787" s="314" t="s">
        <v>13539</v>
      </c>
      <c r="B3787" s="314">
        <v>540737</v>
      </c>
      <c r="C3787" s="314" t="s">
        <v>8081</v>
      </c>
      <c r="D3787" s="314" t="s">
        <v>8119</v>
      </c>
    </row>
    <row r="3788" spans="1:4">
      <c r="A3788" s="314" t="s">
        <v>13540</v>
      </c>
      <c r="B3788" s="314">
        <v>512463</v>
      </c>
      <c r="C3788" s="314" t="s">
        <v>8081</v>
      </c>
      <c r="D3788" s="314" t="s">
        <v>8098</v>
      </c>
    </row>
    <row r="3789" spans="1:4">
      <c r="A3789" s="314" t="s">
        <v>13541</v>
      </c>
      <c r="B3789" s="314">
        <v>524336</v>
      </c>
      <c r="C3789" s="314" t="s">
        <v>8081</v>
      </c>
      <c r="D3789" s="314" t="s">
        <v>8129</v>
      </c>
    </row>
    <row r="3790" spans="1:4">
      <c r="A3790" s="314" t="s">
        <v>13542</v>
      </c>
      <c r="B3790" s="314">
        <v>516106</v>
      </c>
      <c r="C3790" s="314" t="s">
        <v>8081</v>
      </c>
      <c r="D3790" s="314" t="s">
        <v>8075</v>
      </c>
    </row>
    <row r="3791" spans="1:4">
      <c r="A3791" s="314" t="s">
        <v>13543</v>
      </c>
      <c r="B3791" s="314">
        <v>542146</v>
      </c>
      <c r="C3791" s="314" t="s">
        <v>8081</v>
      </c>
      <c r="D3791" s="314" t="s">
        <v>8167</v>
      </c>
    </row>
    <row r="3792" spans="1:4">
      <c r="A3792" s="314" t="s">
        <v>13544</v>
      </c>
      <c r="B3792" s="314">
        <v>500388</v>
      </c>
      <c r="C3792" s="314" t="s">
        <v>8081</v>
      </c>
      <c r="D3792" s="314" t="s">
        <v>8075</v>
      </c>
    </row>
    <row r="3793" spans="1:4">
      <c r="A3793" s="314" t="s">
        <v>13545</v>
      </c>
      <c r="B3793" s="314">
        <v>503863</v>
      </c>
      <c r="C3793" s="314" t="s">
        <v>8081</v>
      </c>
      <c r="D3793" s="314" t="s">
        <v>8096</v>
      </c>
    </row>
    <row r="3794" spans="1:4">
      <c r="A3794" s="314" t="s">
        <v>13546</v>
      </c>
      <c r="B3794" s="314">
        <v>531962</v>
      </c>
      <c r="C3794" s="314" t="s">
        <v>8081</v>
      </c>
      <c r="D3794" s="314" t="s">
        <v>8098</v>
      </c>
    </row>
    <row r="3795" spans="1:4">
      <c r="A3795" s="314" t="s">
        <v>13547</v>
      </c>
      <c r="B3795" s="314">
        <v>540253</v>
      </c>
      <c r="C3795" s="314" t="s">
        <v>8081</v>
      </c>
      <c r="D3795" s="314" t="s">
        <v>8065</v>
      </c>
    </row>
    <row r="3796" spans="1:4">
      <c r="A3796" s="314" t="s">
        <v>13548</v>
      </c>
      <c r="B3796" s="314">
        <v>506180</v>
      </c>
      <c r="C3796" s="314" t="s">
        <v>8081</v>
      </c>
      <c r="D3796" s="314" t="s">
        <v>8103</v>
      </c>
    </row>
    <row r="3797" spans="1:4">
      <c r="A3797" s="314" t="s">
        <v>13549</v>
      </c>
      <c r="B3797" s="314">
        <v>527005</v>
      </c>
      <c r="C3797" s="314" t="s">
        <v>8081</v>
      </c>
      <c r="D3797" s="314" t="s">
        <v>9045</v>
      </c>
    </row>
    <row r="3798" spans="1:4">
      <c r="A3798" s="314" t="s">
        <v>13550</v>
      </c>
      <c r="B3798" s="314">
        <v>533110</v>
      </c>
      <c r="C3798" s="314" t="s">
        <v>8081</v>
      </c>
      <c r="D3798" s="314" t="s">
        <v>8403</v>
      </c>
    </row>
    <row r="3799" spans="1:4">
      <c r="A3799" s="314" t="s">
        <v>13551</v>
      </c>
      <c r="B3799" s="314">
        <v>539334</v>
      </c>
      <c r="C3799" s="314" t="s">
        <v>13552</v>
      </c>
      <c r="D3799" s="314" t="s">
        <v>8240</v>
      </c>
    </row>
    <row r="3800" spans="1:4">
      <c r="A3800" s="314" t="s">
        <v>13553</v>
      </c>
      <c r="B3800" s="314">
        <v>503837</v>
      </c>
      <c r="C3800" s="314" t="s">
        <v>8081</v>
      </c>
      <c r="D3800" s="314" t="s">
        <v>8096</v>
      </c>
    </row>
    <row r="3801" spans="1:4">
      <c r="A3801" s="314" t="s">
        <v>13554</v>
      </c>
      <c r="B3801" s="314">
        <v>516086</v>
      </c>
      <c r="C3801" s="314" t="s">
        <v>8081</v>
      </c>
      <c r="D3801" s="314" t="s">
        <v>8075</v>
      </c>
    </row>
    <row r="3802" spans="1:4">
      <c r="A3802" s="314" t="s">
        <v>13555</v>
      </c>
      <c r="B3802" s="314" t="s">
        <v>8081</v>
      </c>
      <c r="C3802" s="314" t="s">
        <v>13556</v>
      </c>
      <c r="D3802" s="314" t="s">
        <v>8092</v>
      </c>
    </row>
    <row r="3803" spans="1:4">
      <c r="A3803" s="314" t="s">
        <v>13557</v>
      </c>
      <c r="B3803" s="314">
        <v>532310</v>
      </c>
      <c r="C3803" s="314" t="s">
        <v>13558</v>
      </c>
      <c r="D3803" s="314" t="s">
        <v>8275</v>
      </c>
    </row>
    <row r="3804" spans="1:4">
      <c r="A3804" s="314" t="s">
        <v>13559</v>
      </c>
      <c r="B3804" s="314">
        <v>500356</v>
      </c>
      <c r="C3804" s="314" t="s">
        <v>13560</v>
      </c>
      <c r="D3804" s="314" t="s">
        <v>8075</v>
      </c>
    </row>
    <row r="3805" spans="1:4">
      <c r="A3805" s="314" t="s">
        <v>13561</v>
      </c>
      <c r="B3805" s="314">
        <v>532670</v>
      </c>
      <c r="C3805" s="314" t="s">
        <v>13562</v>
      </c>
      <c r="D3805" s="314" t="s">
        <v>8779</v>
      </c>
    </row>
    <row r="3806" spans="1:4">
      <c r="A3806" s="314" t="s">
        <v>13563</v>
      </c>
      <c r="B3806" s="314">
        <v>503635</v>
      </c>
      <c r="C3806" s="314" t="s">
        <v>8081</v>
      </c>
      <c r="D3806" s="314" t="s">
        <v>8065</v>
      </c>
    </row>
    <row r="3807" spans="1:4">
      <c r="A3807" s="314" t="s">
        <v>13564</v>
      </c>
      <c r="B3807" s="314">
        <v>538975</v>
      </c>
      <c r="C3807" s="314" t="s">
        <v>8081</v>
      </c>
      <c r="D3807" s="314" t="s">
        <v>8098</v>
      </c>
    </row>
    <row r="3808" spans="1:4">
      <c r="A3808" s="314" t="s">
        <v>13565</v>
      </c>
      <c r="B3808" s="314">
        <v>513488</v>
      </c>
      <c r="C3808" s="314" t="s">
        <v>8081</v>
      </c>
      <c r="D3808" s="314" t="s">
        <v>8403</v>
      </c>
    </row>
    <row r="3809" spans="1:4">
      <c r="A3809" s="314" t="s">
        <v>13566</v>
      </c>
      <c r="B3809" s="314">
        <v>531667</v>
      </c>
      <c r="C3809" s="314" t="s">
        <v>8081</v>
      </c>
      <c r="D3809" s="314" t="s">
        <v>8103</v>
      </c>
    </row>
    <row r="3810" spans="1:4">
      <c r="A3810" s="314" t="s">
        <v>13567</v>
      </c>
      <c r="B3810" s="314" t="s">
        <v>8081</v>
      </c>
      <c r="C3810" s="314" t="s">
        <v>13568</v>
      </c>
      <c r="D3810" s="314" t="s">
        <v>8092</v>
      </c>
    </row>
    <row r="3811" spans="1:4">
      <c r="A3811" s="314" t="s">
        <v>13569</v>
      </c>
      <c r="B3811" s="314">
        <v>590128</v>
      </c>
      <c r="C3811" s="314" t="s">
        <v>8081</v>
      </c>
      <c r="D3811" s="314" t="s">
        <v>8068</v>
      </c>
    </row>
    <row r="3812" spans="1:4">
      <c r="A3812" s="314" t="s">
        <v>13570</v>
      </c>
      <c r="B3812" s="314" t="s">
        <v>8081</v>
      </c>
      <c r="C3812" s="314" t="s">
        <v>13571</v>
      </c>
      <c r="D3812" s="314" t="s">
        <v>8092</v>
      </c>
    </row>
    <row r="3813" spans="1:4">
      <c r="A3813" s="314" t="s">
        <v>13572</v>
      </c>
      <c r="B3813" s="314">
        <v>541358</v>
      </c>
      <c r="C3813" s="314" t="s">
        <v>8081</v>
      </c>
      <c r="D3813" s="314" t="s">
        <v>8098</v>
      </c>
    </row>
    <row r="3814" spans="1:4">
      <c r="A3814" s="314" t="s">
        <v>13573</v>
      </c>
      <c r="B3814" s="314">
        <v>540738</v>
      </c>
      <c r="C3814" s="314" t="s">
        <v>8081</v>
      </c>
      <c r="D3814" s="314" t="s">
        <v>8401</v>
      </c>
    </row>
    <row r="3815" spans="1:4">
      <c r="A3815" s="314" t="s">
        <v>13574</v>
      </c>
      <c r="B3815" s="314">
        <v>503696</v>
      </c>
      <c r="C3815" s="314" t="s">
        <v>8081</v>
      </c>
      <c r="D3815" s="314" t="s">
        <v>8501</v>
      </c>
    </row>
    <row r="3816" spans="1:4">
      <c r="A3816" s="314" t="s">
        <v>13575</v>
      </c>
      <c r="B3816" s="314" t="s">
        <v>8081</v>
      </c>
      <c r="C3816" s="314" t="s">
        <v>13576</v>
      </c>
      <c r="D3816" s="314" t="s">
        <v>8092</v>
      </c>
    </row>
    <row r="3817" spans="1:4">
      <c r="A3817" s="314" t="s">
        <v>13577</v>
      </c>
      <c r="B3817" s="314">
        <v>541112</v>
      </c>
      <c r="C3817" s="314" t="s">
        <v>8081</v>
      </c>
      <c r="D3817" s="314" t="s">
        <v>8478</v>
      </c>
    </row>
    <row r="3818" spans="1:4">
      <c r="A3818" s="314" t="s">
        <v>13578</v>
      </c>
      <c r="B3818" s="314">
        <v>532007</v>
      </c>
      <c r="C3818" s="314" t="s">
        <v>8081</v>
      </c>
      <c r="D3818" s="314" t="s">
        <v>8501</v>
      </c>
    </row>
    <row r="3819" spans="1:4">
      <c r="A3819" s="314" t="s">
        <v>13579</v>
      </c>
      <c r="B3819" s="314" t="s">
        <v>8081</v>
      </c>
      <c r="C3819" s="314" t="s">
        <v>13580</v>
      </c>
      <c r="D3819" s="314" t="s">
        <v>8092</v>
      </c>
    </row>
    <row r="3820" spans="1:4">
      <c r="A3820" s="314" t="s">
        <v>13581</v>
      </c>
      <c r="B3820" s="314">
        <v>516016</v>
      </c>
      <c r="C3820" s="314" t="s">
        <v>13582</v>
      </c>
      <c r="D3820" s="314" t="s">
        <v>8075</v>
      </c>
    </row>
    <row r="3821" spans="1:4">
      <c r="A3821" s="314" t="s">
        <v>13583</v>
      </c>
      <c r="B3821" s="314">
        <v>526335</v>
      </c>
      <c r="C3821" s="314" t="s">
        <v>8081</v>
      </c>
      <c r="D3821" s="314" t="s">
        <v>8129</v>
      </c>
    </row>
    <row r="3822" spans="1:4">
      <c r="A3822" s="314" t="s">
        <v>13584</v>
      </c>
      <c r="B3822" s="314">
        <v>520151</v>
      </c>
      <c r="C3822" s="314" t="s">
        <v>13585</v>
      </c>
      <c r="D3822" s="314" t="s">
        <v>9328</v>
      </c>
    </row>
    <row r="3823" spans="1:4">
      <c r="A3823" s="314" t="s">
        <v>13586</v>
      </c>
      <c r="B3823" s="314">
        <v>526981</v>
      </c>
      <c r="C3823" s="314" t="s">
        <v>8081</v>
      </c>
      <c r="D3823" s="314" t="s">
        <v>8403</v>
      </c>
    </row>
    <row r="3824" spans="1:4">
      <c r="A3824" s="314" t="s">
        <v>13587</v>
      </c>
      <c r="B3824" s="314">
        <v>530841</v>
      </c>
      <c r="C3824" s="314" t="s">
        <v>8081</v>
      </c>
      <c r="D3824" s="314" t="s">
        <v>8357</v>
      </c>
    </row>
    <row r="3825" spans="1:4">
      <c r="A3825" s="314" t="s">
        <v>13588</v>
      </c>
      <c r="B3825" s="314">
        <v>503804</v>
      </c>
      <c r="C3825" s="314" t="s">
        <v>8081</v>
      </c>
      <c r="D3825" s="314" t="s">
        <v>8096</v>
      </c>
    </row>
    <row r="3826" spans="1:4">
      <c r="A3826" s="314" t="s">
        <v>13589</v>
      </c>
      <c r="B3826" s="314">
        <v>512453</v>
      </c>
      <c r="C3826" s="314" t="s">
        <v>8081</v>
      </c>
      <c r="D3826" s="314" t="s">
        <v>8275</v>
      </c>
    </row>
    <row r="3827" spans="1:4">
      <c r="A3827" s="314" t="s">
        <v>13590</v>
      </c>
      <c r="B3827" s="314">
        <v>532083</v>
      </c>
      <c r="C3827" s="314" t="s">
        <v>8081</v>
      </c>
      <c r="D3827" s="314" t="s">
        <v>8501</v>
      </c>
    </row>
    <row r="3828" spans="1:4">
      <c r="A3828" s="314" t="s">
        <v>13591</v>
      </c>
      <c r="B3828" s="314">
        <v>530977</v>
      </c>
      <c r="C3828" s="314" t="s">
        <v>8081</v>
      </c>
      <c r="D3828" s="314" t="s">
        <v>8094</v>
      </c>
    </row>
    <row r="3829" spans="1:4">
      <c r="A3829" s="314" t="s">
        <v>13592</v>
      </c>
      <c r="B3829" s="314">
        <v>531080</v>
      </c>
      <c r="C3829" s="314" t="s">
        <v>8081</v>
      </c>
      <c r="D3829" s="314" t="s">
        <v>8167</v>
      </c>
    </row>
    <row r="3830" spans="1:4">
      <c r="A3830" s="314" t="s">
        <v>13593</v>
      </c>
      <c r="B3830" s="314">
        <v>538897</v>
      </c>
      <c r="C3830" s="314" t="s">
        <v>8081</v>
      </c>
      <c r="D3830" s="314" t="s">
        <v>8098</v>
      </c>
    </row>
    <row r="3831" spans="1:4">
      <c r="A3831" s="314" t="s">
        <v>13594</v>
      </c>
      <c r="B3831" s="314" t="s">
        <v>8081</v>
      </c>
      <c r="C3831" s="314" t="s">
        <v>13595</v>
      </c>
      <c r="D3831" s="314" t="s">
        <v>8092</v>
      </c>
    </row>
    <row r="3832" spans="1:4">
      <c r="A3832" s="314" t="s">
        <v>13596</v>
      </c>
      <c r="B3832" s="314">
        <v>508961</v>
      </c>
      <c r="C3832" s="314" t="s">
        <v>8081</v>
      </c>
      <c r="D3832" s="314" t="s">
        <v>8098</v>
      </c>
    </row>
    <row r="3833" spans="1:4">
      <c r="A3833" s="314" t="s">
        <v>13597</v>
      </c>
      <c r="B3833" s="314">
        <v>531359</v>
      </c>
      <c r="C3833" s="314" t="s">
        <v>8081</v>
      </c>
      <c r="D3833" s="314" t="s">
        <v>10485</v>
      </c>
    </row>
    <row r="3834" spans="1:4">
      <c r="A3834" s="314" t="s">
        <v>13598</v>
      </c>
      <c r="B3834" s="314">
        <v>532498</v>
      </c>
      <c r="C3834" s="314" t="s">
        <v>13599</v>
      </c>
      <c r="D3834" s="314" t="s">
        <v>8098</v>
      </c>
    </row>
    <row r="3835" spans="1:4">
      <c r="A3835" s="314" t="s">
        <v>13600</v>
      </c>
      <c r="B3835" s="314">
        <v>532945</v>
      </c>
      <c r="C3835" s="314" t="s">
        <v>13601</v>
      </c>
      <c r="D3835" s="314" t="s">
        <v>8478</v>
      </c>
    </row>
    <row r="3836" spans="1:4">
      <c r="A3836" s="314" t="s">
        <v>13602</v>
      </c>
      <c r="B3836" s="314" t="s">
        <v>8081</v>
      </c>
      <c r="C3836" s="314" t="s">
        <v>13603</v>
      </c>
      <c r="D3836" s="314" t="s">
        <v>8172</v>
      </c>
    </row>
    <row r="3837" spans="1:4">
      <c r="A3837" s="314" t="s">
        <v>13604</v>
      </c>
      <c r="B3837" s="314">
        <v>511218</v>
      </c>
      <c r="C3837" s="314" t="s">
        <v>13605</v>
      </c>
      <c r="D3837" s="314" t="s">
        <v>8098</v>
      </c>
    </row>
    <row r="3838" spans="1:4">
      <c r="A3838" s="314" t="s">
        <v>13606</v>
      </c>
      <c r="B3838" s="314">
        <v>511411</v>
      </c>
      <c r="C3838" s="314" t="s">
        <v>8081</v>
      </c>
      <c r="D3838" s="314" t="s">
        <v>8478</v>
      </c>
    </row>
    <row r="3839" spans="1:4">
      <c r="A3839" s="314" t="s">
        <v>13607</v>
      </c>
      <c r="B3839" s="314">
        <v>542019</v>
      </c>
      <c r="C3839" s="314" t="s">
        <v>8081</v>
      </c>
      <c r="D3839" s="314" t="s">
        <v>8096</v>
      </c>
    </row>
    <row r="3840" spans="1:4">
      <c r="A3840" s="314" t="s">
        <v>13608</v>
      </c>
      <c r="B3840" s="314" t="s">
        <v>8081</v>
      </c>
      <c r="C3840" s="314" t="s">
        <v>13609</v>
      </c>
      <c r="D3840" s="314" t="s">
        <v>8092</v>
      </c>
    </row>
    <row r="3841" spans="1:4">
      <c r="A3841" s="314" t="s">
        <v>13610</v>
      </c>
      <c r="B3841" s="314">
        <v>531506</v>
      </c>
      <c r="C3841" s="314" t="s">
        <v>13611</v>
      </c>
      <c r="D3841" s="314" t="s">
        <v>8501</v>
      </c>
    </row>
    <row r="3842" spans="1:4">
      <c r="A3842" s="314" t="s">
        <v>13612</v>
      </c>
      <c r="B3842" s="314">
        <v>523790</v>
      </c>
      <c r="C3842" s="314" t="s">
        <v>8081</v>
      </c>
      <c r="D3842" s="314" t="s">
        <v>8194</v>
      </c>
    </row>
    <row r="3843" spans="1:4">
      <c r="A3843" s="314" t="s">
        <v>13613</v>
      </c>
      <c r="B3843" s="314">
        <v>524632</v>
      </c>
      <c r="C3843" s="314" t="s">
        <v>8081</v>
      </c>
      <c r="D3843" s="314" t="s">
        <v>8119</v>
      </c>
    </row>
    <row r="3844" spans="1:4">
      <c r="A3844" s="314" t="s">
        <v>13614</v>
      </c>
      <c r="B3844" s="314">
        <v>539252</v>
      </c>
      <c r="C3844" s="314" t="s">
        <v>13615</v>
      </c>
      <c r="D3844" s="314" t="s">
        <v>8113</v>
      </c>
    </row>
    <row r="3845" spans="1:4">
      <c r="A3845" s="314" t="s">
        <v>13616</v>
      </c>
      <c r="B3845" s="314">
        <v>517411</v>
      </c>
      <c r="C3845" s="314" t="s">
        <v>13617</v>
      </c>
      <c r="D3845" s="314" t="s">
        <v>8226</v>
      </c>
    </row>
    <row r="3846" spans="1:4">
      <c r="A3846" s="314" t="s">
        <v>13618</v>
      </c>
      <c r="B3846" s="314">
        <v>531219</v>
      </c>
      <c r="C3846" s="314" t="s">
        <v>8081</v>
      </c>
      <c r="D3846" s="314" t="s">
        <v>8119</v>
      </c>
    </row>
    <row r="3847" spans="1:4">
      <c r="A3847" s="314" t="s">
        <v>13619</v>
      </c>
      <c r="B3847" s="314">
        <v>505515</v>
      </c>
      <c r="C3847" s="314" t="s">
        <v>8081</v>
      </c>
      <c r="D3847" s="314" t="s">
        <v>8065</v>
      </c>
    </row>
    <row r="3848" spans="1:4">
      <c r="A3848" s="314" t="s">
        <v>13620</v>
      </c>
      <c r="B3848" s="314">
        <v>530907</v>
      </c>
      <c r="C3848" s="314" t="s">
        <v>8081</v>
      </c>
      <c r="D3848" s="314" t="s">
        <v>8501</v>
      </c>
    </row>
    <row r="3849" spans="1:4">
      <c r="A3849" s="314" t="s">
        <v>13621</v>
      </c>
      <c r="B3849" s="314">
        <v>520141</v>
      </c>
      <c r="C3849" s="314" t="s">
        <v>8081</v>
      </c>
      <c r="D3849" s="314" t="s">
        <v>8435</v>
      </c>
    </row>
    <row r="3850" spans="1:4">
      <c r="A3850" s="314" t="s">
        <v>13622</v>
      </c>
      <c r="B3850" s="314">
        <v>533014</v>
      </c>
      <c r="C3850" s="314" t="s">
        <v>13623</v>
      </c>
      <c r="D3850" s="314" t="s">
        <v>8103</v>
      </c>
    </row>
    <row r="3851" spans="1:4">
      <c r="A3851" s="314" t="s">
        <v>13624</v>
      </c>
      <c r="B3851" s="314">
        <v>533014</v>
      </c>
      <c r="C3851" s="314" t="s">
        <v>13623</v>
      </c>
      <c r="D3851" s="314" t="s">
        <v>8103</v>
      </c>
    </row>
    <row r="3852" spans="1:4">
      <c r="A3852" s="314" t="s">
        <v>13625</v>
      </c>
      <c r="B3852" s="314">
        <v>520086</v>
      </c>
      <c r="C3852" s="314" t="s">
        <v>13626</v>
      </c>
      <c r="D3852" s="314" t="s">
        <v>8401</v>
      </c>
    </row>
    <row r="3853" spans="1:4">
      <c r="A3853" s="314" t="s">
        <v>13627</v>
      </c>
      <c r="B3853" s="314">
        <v>540736</v>
      </c>
      <c r="C3853" s="314" t="s">
        <v>8081</v>
      </c>
      <c r="D3853" s="314" t="s">
        <v>494</v>
      </c>
    </row>
    <row r="3854" spans="1:4">
      <c r="A3854" s="314" t="s">
        <v>13628</v>
      </c>
      <c r="B3854" s="314">
        <v>539983</v>
      </c>
      <c r="C3854" s="314" t="s">
        <v>8081</v>
      </c>
      <c r="D3854" s="314" t="s">
        <v>8065</v>
      </c>
    </row>
    <row r="3855" spans="1:4">
      <c r="A3855" s="314" t="s">
        <v>13629</v>
      </c>
      <c r="B3855" s="314">
        <v>532217</v>
      </c>
      <c r="C3855" s="314" t="s">
        <v>8081</v>
      </c>
      <c r="D3855" s="314" t="s">
        <v>8065</v>
      </c>
    </row>
    <row r="3856" spans="1:4">
      <c r="A3856" s="314" t="s">
        <v>13630</v>
      </c>
      <c r="B3856" s="314">
        <v>500550</v>
      </c>
      <c r="C3856" s="314" t="s">
        <v>13631</v>
      </c>
      <c r="D3856" s="314" t="s">
        <v>8124</v>
      </c>
    </row>
    <row r="3857" spans="1:4">
      <c r="A3857" s="314" t="s">
        <v>13632</v>
      </c>
      <c r="B3857" s="314">
        <v>512131</v>
      </c>
      <c r="C3857" s="314" t="s">
        <v>13633</v>
      </c>
      <c r="D3857" s="314" t="s">
        <v>8200</v>
      </c>
    </row>
    <row r="3858" spans="1:4">
      <c r="A3858" s="314" t="s">
        <v>13634</v>
      </c>
      <c r="B3858" s="314">
        <v>523606</v>
      </c>
      <c r="C3858" s="314" t="s">
        <v>8081</v>
      </c>
      <c r="D3858" s="314" t="s">
        <v>8553</v>
      </c>
    </row>
    <row r="3859" spans="1:4">
      <c r="A3859" s="314" t="s">
        <v>13635</v>
      </c>
      <c r="B3859" s="314" t="s">
        <v>8081</v>
      </c>
      <c r="C3859" s="314" t="s">
        <v>13636</v>
      </c>
      <c r="D3859" s="314" t="s">
        <v>8092</v>
      </c>
    </row>
    <row r="3860" spans="1:4">
      <c r="A3860" s="314" t="s">
        <v>13637</v>
      </c>
      <c r="B3860" s="314">
        <v>524642</v>
      </c>
      <c r="C3860" s="314" t="s">
        <v>8081</v>
      </c>
      <c r="D3860" s="314" t="s">
        <v>8167</v>
      </c>
    </row>
    <row r="3861" spans="1:4">
      <c r="A3861" s="314" t="s">
        <v>13638</v>
      </c>
      <c r="B3861" s="314">
        <v>521194</v>
      </c>
      <c r="C3861" s="314" t="s">
        <v>13639</v>
      </c>
      <c r="D3861" s="314" t="s">
        <v>8065</v>
      </c>
    </row>
    <row r="3862" spans="1:4">
      <c r="A3862" s="314" t="s">
        <v>13640</v>
      </c>
      <c r="B3862" s="314" t="s">
        <v>8081</v>
      </c>
      <c r="C3862" s="314" t="s">
        <v>13641</v>
      </c>
      <c r="D3862" s="314" t="s">
        <v>8092</v>
      </c>
    </row>
    <row r="3863" spans="1:4">
      <c r="A3863" s="314" t="s">
        <v>13642</v>
      </c>
      <c r="B3863" s="314" t="s">
        <v>8081</v>
      </c>
      <c r="C3863" s="314" t="s">
        <v>13643</v>
      </c>
      <c r="D3863" s="314" t="s">
        <v>8092</v>
      </c>
    </row>
    <row r="3864" spans="1:4">
      <c r="A3864" s="314" t="s">
        <v>13644</v>
      </c>
      <c r="B3864" s="314">
        <v>531635</v>
      </c>
      <c r="C3864" s="314" t="s">
        <v>8081</v>
      </c>
      <c r="D3864" s="314" t="s">
        <v>8712</v>
      </c>
    </row>
    <row r="3865" spans="1:4">
      <c r="A3865" s="314" t="s">
        <v>13645</v>
      </c>
      <c r="B3865" s="314">
        <v>512197</v>
      </c>
      <c r="C3865" s="314" t="s">
        <v>8081</v>
      </c>
      <c r="D3865" s="314" t="s">
        <v>8098</v>
      </c>
    </row>
    <row r="3866" spans="1:4">
      <c r="A3866" s="314" t="s">
        <v>13646</v>
      </c>
      <c r="B3866" s="314">
        <v>531635</v>
      </c>
      <c r="C3866" s="314" t="s">
        <v>8081</v>
      </c>
      <c r="D3866" s="314" t="s">
        <v>8712</v>
      </c>
    </row>
    <row r="3867" spans="1:4">
      <c r="A3867" s="314" t="s">
        <v>13647</v>
      </c>
      <c r="B3867" s="314" t="s">
        <v>8081</v>
      </c>
      <c r="C3867" s="314" t="s">
        <v>13648</v>
      </c>
      <c r="D3867" s="314" t="s">
        <v>8092</v>
      </c>
    </row>
    <row r="3868" spans="1:4">
      <c r="A3868" s="314" t="s">
        <v>13649</v>
      </c>
      <c r="B3868" s="314">
        <v>536073</v>
      </c>
      <c r="C3868" s="314" t="s">
        <v>8081</v>
      </c>
      <c r="D3868" s="314" t="s">
        <v>8478</v>
      </c>
    </row>
    <row r="3869" spans="1:4">
      <c r="A3869" s="314" t="s">
        <v>13650</v>
      </c>
      <c r="B3869" s="314">
        <v>539742</v>
      </c>
      <c r="C3869" s="314" t="s">
        <v>13651</v>
      </c>
      <c r="D3869" s="314" t="s">
        <v>8779</v>
      </c>
    </row>
    <row r="3870" spans="1:4">
      <c r="A3870" s="314" t="s">
        <v>13652</v>
      </c>
      <c r="B3870" s="314">
        <v>507998</v>
      </c>
      <c r="C3870" s="314" t="s">
        <v>8081</v>
      </c>
      <c r="D3870" s="314" t="s">
        <v>8435</v>
      </c>
    </row>
    <row r="3871" spans="1:4">
      <c r="A3871" s="314" t="s">
        <v>13653</v>
      </c>
      <c r="B3871" s="314">
        <v>513472</v>
      </c>
      <c r="C3871" s="314" t="s">
        <v>8081</v>
      </c>
      <c r="D3871" s="314" t="s">
        <v>9000</v>
      </c>
    </row>
    <row r="3872" spans="1:4">
      <c r="A3872" s="314" t="s">
        <v>13654</v>
      </c>
      <c r="B3872" s="314">
        <v>523838</v>
      </c>
      <c r="C3872" s="314" t="s">
        <v>13655</v>
      </c>
      <c r="D3872" s="314" t="s">
        <v>8478</v>
      </c>
    </row>
    <row r="3873" spans="1:4">
      <c r="A3873" s="314" t="s">
        <v>13656</v>
      </c>
      <c r="B3873" s="314">
        <v>533018</v>
      </c>
      <c r="C3873" s="314" t="s">
        <v>8081</v>
      </c>
      <c r="D3873" s="314" t="s">
        <v>8096</v>
      </c>
    </row>
    <row r="3874" spans="1:4">
      <c r="A3874" s="314" t="s">
        <v>13657</v>
      </c>
      <c r="B3874" s="314">
        <v>533019</v>
      </c>
      <c r="C3874" s="314" t="s">
        <v>8081</v>
      </c>
      <c r="D3874" s="314" t="s">
        <v>8075</v>
      </c>
    </row>
    <row r="3875" spans="1:4">
      <c r="A3875" s="314" t="s">
        <v>13658</v>
      </c>
      <c r="B3875" s="314">
        <v>503229</v>
      </c>
      <c r="C3875" s="314" t="s">
        <v>8081</v>
      </c>
      <c r="D3875" s="314" t="s">
        <v>8167</v>
      </c>
    </row>
    <row r="3876" spans="1:4">
      <c r="A3876" s="314" t="s">
        <v>13659</v>
      </c>
      <c r="B3876" s="314">
        <v>519566</v>
      </c>
      <c r="C3876" s="314" t="s">
        <v>8081</v>
      </c>
      <c r="D3876" s="314" t="s">
        <v>8141</v>
      </c>
    </row>
    <row r="3877" spans="1:4">
      <c r="A3877" s="314" t="s">
        <v>13660</v>
      </c>
      <c r="B3877" s="314">
        <v>523023</v>
      </c>
      <c r="C3877" s="314" t="s">
        <v>8081</v>
      </c>
      <c r="D3877" s="314" t="s">
        <v>8281</v>
      </c>
    </row>
    <row r="3878" spans="1:4">
      <c r="A3878" s="314" t="s">
        <v>13661</v>
      </c>
      <c r="B3878" s="314">
        <v>532029</v>
      </c>
      <c r="C3878" s="314" t="s">
        <v>8081</v>
      </c>
      <c r="D3878" s="314" t="s">
        <v>8501</v>
      </c>
    </row>
    <row r="3879" spans="1:4">
      <c r="A3879" s="314" t="s">
        <v>13662</v>
      </c>
      <c r="B3879" s="314">
        <v>505504</v>
      </c>
      <c r="C3879" s="314" t="s">
        <v>8081</v>
      </c>
      <c r="D3879" s="314" t="s">
        <v>8068</v>
      </c>
    </row>
    <row r="3880" spans="1:4">
      <c r="A3880" s="314" t="s">
        <v>13663</v>
      </c>
      <c r="B3880" s="314">
        <v>505729</v>
      </c>
      <c r="C3880" s="314" t="s">
        <v>8081</v>
      </c>
      <c r="D3880" s="314" t="s">
        <v>8089</v>
      </c>
    </row>
    <row r="3881" spans="1:4">
      <c r="A3881" s="314" t="s">
        <v>13664</v>
      </c>
      <c r="B3881" s="314">
        <v>505729</v>
      </c>
      <c r="C3881" s="314" t="s">
        <v>8081</v>
      </c>
      <c r="D3881" s="314" t="s">
        <v>8089</v>
      </c>
    </row>
    <row r="3882" spans="1:4">
      <c r="A3882" s="314" t="s">
        <v>13665</v>
      </c>
      <c r="B3882" s="314">
        <v>509887</v>
      </c>
      <c r="C3882" s="314" t="s">
        <v>8081</v>
      </c>
      <c r="D3882" s="314" t="s">
        <v>10250</v>
      </c>
    </row>
    <row r="3883" spans="1:4">
      <c r="A3883" s="314" t="s">
        <v>13666</v>
      </c>
      <c r="B3883" s="314">
        <v>539410</v>
      </c>
      <c r="C3883" s="314" t="s">
        <v>8081</v>
      </c>
      <c r="D3883" s="314" t="s">
        <v>8103</v>
      </c>
    </row>
    <row r="3884" spans="1:4">
      <c r="A3884" s="314" t="s">
        <v>13667</v>
      </c>
      <c r="B3884" s="314">
        <v>539410</v>
      </c>
      <c r="C3884" s="314" t="s">
        <v>8081</v>
      </c>
      <c r="D3884" s="314" t="s">
        <v>8103</v>
      </c>
    </row>
    <row r="3885" spans="1:4">
      <c r="A3885" s="314" t="s">
        <v>13668</v>
      </c>
      <c r="B3885" s="314" t="s">
        <v>8081</v>
      </c>
      <c r="C3885" s="314" t="s">
        <v>13669</v>
      </c>
      <c r="D3885" s="314" t="s">
        <v>8092</v>
      </c>
    </row>
    <row r="3886" spans="1:4">
      <c r="A3886" s="314" t="s">
        <v>13670</v>
      </c>
      <c r="B3886" s="314" t="s">
        <v>8081</v>
      </c>
      <c r="C3886" s="314" t="s">
        <v>13669</v>
      </c>
      <c r="D3886" s="314" t="s">
        <v>8092</v>
      </c>
    </row>
    <row r="3887" spans="1:4">
      <c r="A3887" s="314" t="s">
        <v>13671</v>
      </c>
      <c r="B3887" s="314">
        <v>502742</v>
      </c>
      <c r="C3887" s="314" t="s">
        <v>13672</v>
      </c>
      <c r="D3887" s="314" t="s">
        <v>8096</v>
      </c>
    </row>
    <row r="3888" spans="1:4">
      <c r="A3888" s="314" t="s">
        <v>13673</v>
      </c>
      <c r="B3888" s="314">
        <v>540653</v>
      </c>
      <c r="C3888" s="314" t="s">
        <v>13674</v>
      </c>
      <c r="D3888" s="314" t="s">
        <v>8200</v>
      </c>
    </row>
    <row r="3889" spans="1:4">
      <c r="A3889" s="314" t="s">
        <v>13675</v>
      </c>
      <c r="B3889" s="314">
        <v>523164</v>
      </c>
      <c r="C3889" s="314" t="s">
        <v>8081</v>
      </c>
      <c r="D3889" s="314" t="s">
        <v>8278</v>
      </c>
    </row>
    <row r="3890" spans="1:4">
      <c r="A3890" s="314" t="s">
        <v>13676</v>
      </c>
      <c r="B3890" s="314">
        <v>532879</v>
      </c>
      <c r="C3890" s="314" t="s">
        <v>8081</v>
      </c>
      <c r="D3890" s="314" t="s">
        <v>8779</v>
      </c>
    </row>
    <row r="3891" spans="1:4">
      <c r="A3891" s="314" t="s">
        <v>13677</v>
      </c>
      <c r="B3891" s="314" t="s">
        <v>8081</v>
      </c>
      <c r="C3891" s="314" t="s">
        <v>13678</v>
      </c>
      <c r="D3891" s="314" t="s">
        <v>8092</v>
      </c>
    </row>
    <row r="3892" spans="1:4">
      <c r="A3892" s="314" t="s">
        <v>13679</v>
      </c>
      <c r="B3892" s="314" t="s">
        <v>8081</v>
      </c>
      <c r="C3892" s="314" t="s">
        <v>13678</v>
      </c>
      <c r="D3892" s="314" t="s">
        <v>8092</v>
      </c>
    </row>
    <row r="3893" spans="1:4">
      <c r="A3893" s="314" t="s">
        <v>13680</v>
      </c>
      <c r="B3893" s="314">
        <v>538667</v>
      </c>
      <c r="C3893" s="314" t="s">
        <v>8081</v>
      </c>
      <c r="D3893" s="314" t="s">
        <v>8103</v>
      </c>
    </row>
    <row r="3894" spans="1:4">
      <c r="A3894" s="314" t="s">
        <v>13681</v>
      </c>
      <c r="B3894" s="314">
        <v>512589</v>
      </c>
      <c r="C3894" s="314" t="s">
        <v>8081</v>
      </c>
      <c r="D3894" s="314" t="s">
        <v>8103</v>
      </c>
    </row>
    <row r="3895" spans="1:4">
      <c r="A3895" s="314" t="s">
        <v>13682</v>
      </c>
      <c r="B3895" s="314">
        <v>532961</v>
      </c>
      <c r="C3895" s="314" t="s">
        <v>13683</v>
      </c>
      <c r="D3895" s="314" t="s">
        <v>8161</v>
      </c>
    </row>
    <row r="3896" spans="1:4">
      <c r="A3896" s="314" t="s">
        <v>13684</v>
      </c>
      <c r="B3896" s="314">
        <v>532795</v>
      </c>
      <c r="C3896" s="314" t="s">
        <v>13685</v>
      </c>
      <c r="D3896" s="314" t="s">
        <v>8819</v>
      </c>
    </row>
    <row r="3897" spans="1:4">
      <c r="A3897" s="314" t="s">
        <v>13686</v>
      </c>
      <c r="B3897" s="314">
        <v>503811</v>
      </c>
      <c r="C3897" s="314" t="s">
        <v>13687</v>
      </c>
      <c r="D3897" s="314" t="s">
        <v>8096</v>
      </c>
    </row>
    <row r="3898" spans="1:4">
      <c r="A3898" s="314" t="s">
        <v>13688</v>
      </c>
      <c r="B3898" s="314">
        <v>504398</v>
      </c>
      <c r="C3898" s="314" t="s">
        <v>8081</v>
      </c>
      <c r="D3898" s="314" t="s">
        <v>8194</v>
      </c>
    </row>
    <row r="3899" spans="1:4">
      <c r="A3899" s="314" t="s">
        <v>13689</v>
      </c>
      <c r="B3899" s="314">
        <v>533206</v>
      </c>
      <c r="C3899" s="314" t="s">
        <v>13690</v>
      </c>
      <c r="D3899" s="314" t="s">
        <v>8219</v>
      </c>
    </row>
    <row r="3900" spans="1:4">
      <c r="A3900" s="314" t="s">
        <v>13691</v>
      </c>
      <c r="B3900" s="314">
        <v>500472</v>
      </c>
      <c r="C3900" s="314" t="s">
        <v>13692</v>
      </c>
      <c r="D3900" s="314" t="s">
        <v>8265</v>
      </c>
    </row>
    <row r="3901" spans="1:4">
      <c r="A3901" s="314" t="s">
        <v>13693</v>
      </c>
      <c r="B3901" s="314">
        <v>500472</v>
      </c>
      <c r="C3901" s="314" t="s">
        <v>13694</v>
      </c>
      <c r="D3901" s="314" t="s">
        <v>8265</v>
      </c>
    </row>
    <row r="3902" spans="1:4">
      <c r="A3902" s="314" t="s">
        <v>13695</v>
      </c>
      <c r="B3902" s="314">
        <v>539861</v>
      </c>
      <c r="C3902" s="314" t="s">
        <v>13696</v>
      </c>
      <c r="D3902" s="314" t="s">
        <v>8478</v>
      </c>
    </row>
    <row r="3903" spans="1:4">
      <c r="A3903" s="314" t="s">
        <v>13697</v>
      </c>
      <c r="B3903" s="314">
        <v>538562</v>
      </c>
      <c r="C3903" s="314" t="s">
        <v>13698</v>
      </c>
      <c r="D3903" s="314" t="s">
        <v>8478</v>
      </c>
    </row>
    <row r="3904" spans="1:4">
      <c r="A3904" s="314" t="s">
        <v>13699</v>
      </c>
      <c r="B3904" s="314">
        <v>532143</v>
      </c>
      <c r="C3904" s="314" t="s">
        <v>13700</v>
      </c>
      <c r="D3904" s="314" t="s">
        <v>8161</v>
      </c>
    </row>
    <row r="3905" spans="1:4">
      <c r="A3905" s="314" t="s">
        <v>13701</v>
      </c>
      <c r="B3905" s="314">
        <v>532143</v>
      </c>
      <c r="C3905" s="314" t="s">
        <v>13700</v>
      </c>
      <c r="D3905" s="314" t="s">
        <v>8161</v>
      </c>
    </row>
    <row r="3906" spans="1:4">
      <c r="A3906" s="314" t="s">
        <v>13702</v>
      </c>
      <c r="B3906" s="314">
        <v>531169</v>
      </c>
      <c r="C3906" s="314" t="s">
        <v>8081</v>
      </c>
      <c r="D3906" s="314" t="s">
        <v>8098</v>
      </c>
    </row>
    <row r="3907" spans="1:4">
      <c r="A3907" s="314" t="s">
        <v>13703</v>
      </c>
      <c r="B3907" s="314" t="s">
        <v>8081</v>
      </c>
      <c r="C3907" s="314" t="s">
        <v>13704</v>
      </c>
      <c r="D3907" s="314" t="s">
        <v>8092</v>
      </c>
    </row>
    <row r="3908" spans="1:4">
      <c r="A3908" s="314" t="s">
        <v>13705</v>
      </c>
      <c r="B3908" s="314">
        <v>541967</v>
      </c>
      <c r="C3908" s="314" t="s">
        <v>8081</v>
      </c>
      <c r="D3908" s="314" t="s">
        <v>8194</v>
      </c>
    </row>
    <row r="3909" spans="1:4">
      <c r="A3909" s="314" t="s">
        <v>13706</v>
      </c>
      <c r="B3909" s="314">
        <v>526479</v>
      </c>
      <c r="C3909" s="314" t="s">
        <v>8081</v>
      </c>
      <c r="D3909" s="314" t="s">
        <v>8096</v>
      </c>
    </row>
    <row r="3910" spans="1:4">
      <c r="A3910" s="314" t="s">
        <v>13707</v>
      </c>
      <c r="B3910" s="314">
        <v>505650</v>
      </c>
      <c r="C3910" s="314" t="s">
        <v>8081</v>
      </c>
      <c r="D3910" s="314" t="s">
        <v>8159</v>
      </c>
    </row>
    <row r="3911" spans="1:4">
      <c r="A3911" s="314" t="s">
        <v>13708</v>
      </c>
      <c r="B3911" s="314">
        <v>538919</v>
      </c>
      <c r="C3911" s="314" t="s">
        <v>8081</v>
      </c>
      <c r="D3911" s="314" t="s">
        <v>8167</v>
      </c>
    </row>
    <row r="3912" spans="1:4">
      <c r="A3912" s="314" t="s">
        <v>13709</v>
      </c>
      <c r="B3912" s="314">
        <v>538919</v>
      </c>
      <c r="C3912" s="314" t="s">
        <v>8081</v>
      </c>
      <c r="D3912" s="314" t="s">
        <v>8167</v>
      </c>
    </row>
    <row r="3913" spans="1:4">
      <c r="A3913" s="314" t="s">
        <v>13710</v>
      </c>
      <c r="B3913" s="314">
        <v>539494</v>
      </c>
      <c r="C3913" s="314" t="s">
        <v>8081</v>
      </c>
      <c r="D3913" s="314" t="s">
        <v>8098</v>
      </c>
    </row>
    <row r="3914" spans="1:4">
      <c r="A3914" s="314" t="s">
        <v>13711</v>
      </c>
      <c r="B3914" s="314">
        <v>532419</v>
      </c>
      <c r="C3914" s="314" t="s">
        <v>13712</v>
      </c>
      <c r="D3914" s="314" t="s">
        <v>9707</v>
      </c>
    </row>
    <row r="3915" spans="1:4">
      <c r="A3915" s="314" t="s">
        <v>13713</v>
      </c>
      <c r="B3915" s="314">
        <v>508905</v>
      </c>
      <c r="C3915" s="314" t="s">
        <v>8081</v>
      </c>
      <c r="D3915" s="314" t="s">
        <v>8065</v>
      </c>
    </row>
    <row r="3916" spans="1:4">
      <c r="A3916" s="314" t="s">
        <v>13714</v>
      </c>
      <c r="B3916" s="314">
        <v>505192</v>
      </c>
      <c r="C3916" s="314" t="s">
        <v>13715</v>
      </c>
      <c r="D3916" s="314" t="s">
        <v>8159</v>
      </c>
    </row>
    <row r="3917" spans="1:4">
      <c r="A3917" s="314" t="s">
        <v>13716</v>
      </c>
      <c r="B3917" s="314">
        <v>540686</v>
      </c>
      <c r="C3917" s="314" t="s">
        <v>8081</v>
      </c>
      <c r="D3917" s="314" t="s">
        <v>8119</v>
      </c>
    </row>
    <row r="3918" spans="1:4">
      <c r="A3918" s="314" t="s">
        <v>13717</v>
      </c>
      <c r="B3918" s="314">
        <v>540679</v>
      </c>
      <c r="C3918" s="314" t="s">
        <v>13718</v>
      </c>
      <c r="D3918" s="314" t="s">
        <v>8119</v>
      </c>
    </row>
    <row r="3919" spans="1:4">
      <c r="A3919" s="314" t="s">
        <v>13719</v>
      </c>
      <c r="B3919" s="314">
        <v>540679</v>
      </c>
      <c r="C3919" s="314" t="s">
        <v>13718</v>
      </c>
      <c r="D3919" s="314" t="s">
        <v>8119</v>
      </c>
    </row>
    <row r="3920" spans="1:4">
      <c r="A3920" s="314" t="s">
        <v>13720</v>
      </c>
      <c r="B3920" s="314">
        <v>532815</v>
      </c>
      <c r="C3920" s="314" t="s">
        <v>13721</v>
      </c>
      <c r="D3920" s="314" t="s">
        <v>8119</v>
      </c>
    </row>
    <row r="3921" spans="1:4">
      <c r="A3921" s="314" t="s">
        <v>13722</v>
      </c>
      <c r="B3921" s="314" t="s">
        <v>8081</v>
      </c>
      <c r="C3921" s="314" t="s">
        <v>13723</v>
      </c>
      <c r="D3921" s="314" t="s">
        <v>8092</v>
      </c>
    </row>
    <row r="3922" spans="1:4">
      <c r="A3922" s="314" t="s">
        <v>13724</v>
      </c>
      <c r="B3922" s="314">
        <v>505827</v>
      </c>
      <c r="C3922" s="314" t="s">
        <v>8081</v>
      </c>
      <c r="D3922" s="314" t="s">
        <v>8265</v>
      </c>
    </row>
    <row r="3923" spans="1:4">
      <c r="A3923" s="314" t="s">
        <v>13725</v>
      </c>
      <c r="B3923" s="314">
        <v>538635</v>
      </c>
      <c r="C3923" s="314" t="s">
        <v>13726</v>
      </c>
      <c r="D3923" s="314" t="s">
        <v>8401</v>
      </c>
    </row>
    <row r="3924" spans="1:4">
      <c r="A3924" s="314" t="s">
        <v>13727</v>
      </c>
      <c r="B3924" s="314">
        <v>532784</v>
      </c>
      <c r="C3924" s="314" t="s">
        <v>13728</v>
      </c>
      <c r="D3924" s="314" t="s">
        <v>8167</v>
      </c>
    </row>
    <row r="3925" spans="1:4">
      <c r="A3925" s="314" t="s">
        <v>13729</v>
      </c>
      <c r="B3925" s="314">
        <v>512014</v>
      </c>
      <c r="C3925" s="314" t="s">
        <v>8081</v>
      </c>
      <c r="D3925" s="314" t="s">
        <v>8501</v>
      </c>
    </row>
    <row r="3926" spans="1:4">
      <c r="A3926" s="314" t="s">
        <v>13730</v>
      </c>
      <c r="B3926" s="314">
        <v>538923</v>
      </c>
      <c r="C3926" s="314" t="s">
        <v>8081</v>
      </c>
      <c r="D3926" s="314" t="s">
        <v>8068</v>
      </c>
    </row>
    <row r="3927" spans="1:4">
      <c r="A3927" s="314" t="s">
        <v>13731</v>
      </c>
      <c r="B3927" s="314">
        <v>504375</v>
      </c>
      <c r="C3927" s="314" t="s">
        <v>8081</v>
      </c>
      <c r="D3927" s="314" t="s">
        <v>8068</v>
      </c>
    </row>
    <row r="3928" spans="1:4">
      <c r="A3928" s="314" t="s">
        <v>13732</v>
      </c>
      <c r="B3928" s="314">
        <v>532344</v>
      </c>
      <c r="C3928" s="314" t="s">
        <v>8081</v>
      </c>
      <c r="D3928" s="314" t="s">
        <v>8174</v>
      </c>
    </row>
    <row r="3929" spans="1:4">
      <c r="A3929" s="314" t="s">
        <v>13733</v>
      </c>
      <c r="B3929" s="314">
        <v>532344</v>
      </c>
      <c r="C3929" s="314" t="s">
        <v>8081</v>
      </c>
      <c r="D3929" s="314" t="s">
        <v>8174</v>
      </c>
    </row>
    <row r="3930" spans="1:4">
      <c r="A3930" s="314" t="s">
        <v>13734</v>
      </c>
      <c r="B3930" s="314" t="s">
        <v>8081</v>
      </c>
      <c r="C3930" s="314" t="s">
        <v>13735</v>
      </c>
      <c r="D3930" s="314" t="s">
        <v>8092</v>
      </c>
    </row>
    <row r="3931" spans="1:4">
      <c r="A3931" s="314" t="s">
        <v>13736</v>
      </c>
      <c r="B3931" s="314">
        <v>532725</v>
      </c>
      <c r="C3931" s="314" t="s">
        <v>13737</v>
      </c>
      <c r="D3931" s="314" t="s">
        <v>8240</v>
      </c>
    </row>
    <row r="3932" spans="1:4">
      <c r="A3932" s="314" t="s">
        <v>13738</v>
      </c>
      <c r="B3932" s="314">
        <v>532725</v>
      </c>
      <c r="C3932" s="314" t="s">
        <v>13737</v>
      </c>
      <c r="D3932" s="314" t="s">
        <v>8240</v>
      </c>
    </row>
    <row r="3933" spans="1:4">
      <c r="A3933" s="314" t="s">
        <v>13739</v>
      </c>
      <c r="B3933" s="314">
        <v>541540</v>
      </c>
      <c r="C3933" s="314" t="s">
        <v>13740</v>
      </c>
      <c r="D3933" s="314" t="s">
        <v>8119</v>
      </c>
    </row>
    <row r="3934" spans="1:4">
      <c r="A3934" s="314" t="s">
        <v>13741</v>
      </c>
      <c r="B3934" s="314" t="s">
        <v>8081</v>
      </c>
      <c r="C3934" s="314" t="s">
        <v>13742</v>
      </c>
      <c r="D3934" s="314" t="s">
        <v>8092</v>
      </c>
    </row>
    <row r="3935" spans="1:4">
      <c r="A3935" s="314" t="s">
        <v>13743</v>
      </c>
      <c r="B3935" s="314">
        <v>500394</v>
      </c>
      <c r="C3935" s="314" t="s">
        <v>8081</v>
      </c>
      <c r="D3935" s="314" t="s">
        <v>8265</v>
      </c>
    </row>
    <row r="3936" spans="1:4">
      <c r="A3936" s="314" t="s">
        <v>13744</v>
      </c>
      <c r="B3936" s="314">
        <v>502460</v>
      </c>
      <c r="C3936" s="314" t="s">
        <v>8081</v>
      </c>
      <c r="D3936" s="314" t="s">
        <v>8075</v>
      </c>
    </row>
    <row r="3937" spans="1:4">
      <c r="A3937" s="314" t="s">
        <v>13745</v>
      </c>
      <c r="B3937" s="314">
        <v>513699</v>
      </c>
      <c r="C3937" s="314" t="s">
        <v>8081</v>
      </c>
      <c r="D3937" s="314" t="s">
        <v>8608</v>
      </c>
    </row>
    <row r="3938" spans="1:4">
      <c r="A3938" s="314" t="s">
        <v>13746</v>
      </c>
      <c r="B3938" s="314">
        <v>538575</v>
      </c>
      <c r="C3938" s="314" t="s">
        <v>8081</v>
      </c>
      <c r="D3938" s="314" t="s">
        <v>8103</v>
      </c>
    </row>
    <row r="3939" spans="1:4">
      <c r="A3939" s="314" t="s">
        <v>13747</v>
      </c>
      <c r="B3939" s="314">
        <v>522152</v>
      </c>
      <c r="C3939" s="314" t="s">
        <v>8081</v>
      </c>
      <c r="D3939" s="314" t="s">
        <v>8089</v>
      </c>
    </row>
    <row r="3940" spans="1:4">
      <c r="A3940" s="314" t="s">
        <v>13748</v>
      </c>
      <c r="B3940" s="314">
        <v>511571</v>
      </c>
      <c r="C3940" s="314" t="s">
        <v>8081</v>
      </c>
      <c r="D3940" s="314" t="s">
        <v>8098</v>
      </c>
    </row>
    <row r="3941" spans="1:4">
      <c r="A3941" s="314" t="s">
        <v>13749</v>
      </c>
      <c r="B3941" s="314">
        <v>507514</v>
      </c>
      <c r="C3941" s="314" t="s">
        <v>13750</v>
      </c>
      <c r="D3941" s="314" t="s">
        <v>8712</v>
      </c>
    </row>
    <row r="3942" spans="1:4">
      <c r="A3942" s="314" t="s">
        <v>13751</v>
      </c>
      <c r="B3942" s="314">
        <v>521034</v>
      </c>
      <c r="C3942" s="314" t="s">
        <v>13752</v>
      </c>
      <c r="D3942" s="314" t="s">
        <v>8096</v>
      </c>
    </row>
    <row r="3943" spans="1:4">
      <c r="A3943" s="314" t="s">
        <v>13753</v>
      </c>
      <c r="B3943" s="314">
        <v>531548</v>
      </c>
      <c r="C3943" s="314" t="s">
        <v>13754</v>
      </c>
      <c r="D3943" s="314" t="s">
        <v>8357</v>
      </c>
    </row>
    <row r="3944" spans="1:4">
      <c r="A3944" s="314" t="s">
        <v>13755</v>
      </c>
      <c r="B3944" s="314">
        <v>533001</v>
      </c>
      <c r="C3944" s="314" t="s">
        <v>13756</v>
      </c>
      <c r="D3944" s="314" t="s">
        <v>8089</v>
      </c>
    </row>
    <row r="3945" spans="1:4">
      <c r="A3945" s="314" t="s">
        <v>13757</v>
      </c>
      <c r="B3945" s="314">
        <v>526901</v>
      </c>
      <c r="C3945" s="314" t="s">
        <v>8081</v>
      </c>
      <c r="D3945" s="314" t="s">
        <v>8129</v>
      </c>
    </row>
    <row r="3946" spans="1:4">
      <c r="A3946" s="314" t="s">
        <v>13758</v>
      </c>
      <c r="B3946" s="314">
        <v>538943</v>
      </c>
      <c r="C3946" s="314" t="s">
        <v>8081</v>
      </c>
      <c r="D3946" s="314" t="s">
        <v>8098</v>
      </c>
    </row>
    <row r="3947" spans="1:4">
      <c r="A3947" s="314" t="s">
        <v>13759</v>
      </c>
      <c r="B3947" s="314" t="s">
        <v>8081</v>
      </c>
      <c r="C3947" s="314" t="s">
        <v>13760</v>
      </c>
      <c r="D3947" s="314" t="s">
        <v>8092</v>
      </c>
    </row>
    <row r="3948" spans="1:4">
      <c r="A3948" s="314" t="s">
        <v>13761</v>
      </c>
      <c r="B3948" s="314">
        <v>532221</v>
      </c>
      <c r="C3948" s="314" t="s">
        <v>13762</v>
      </c>
      <c r="D3948" s="314" t="s">
        <v>8068</v>
      </c>
    </row>
    <row r="3949" spans="1:4">
      <c r="A3949" s="314" t="s">
        <v>13763</v>
      </c>
      <c r="B3949" s="314">
        <v>539378</v>
      </c>
      <c r="C3949" s="314" t="s">
        <v>8081</v>
      </c>
      <c r="D3949" s="314" t="s">
        <v>8550</v>
      </c>
    </row>
    <row r="3950" spans="1:4">
      <c r="A3950" s="314" t="s">
        <v>13764</v>
      </c>
      <c r="B3950" s="314" t="s">
        <v>8081</v>
      </c>
      <c r="C3950" s="314" t="s">
        <v>13765</v>
      </c>
      <c r="D3950" s="314" t="s">
        <v>8092</v>
      </c>
    </row>
    <row r="3951" spans="1:4">
      <c r="A3951" s="314" t="s">
        <v>13766</v>
      </c>
      <c r="B3951" s="314">
        <v>541633</v>
      </c>
      <c r="C3951" s="314" t="s">
        <v>8081</v>
      </c>
      <c r="D3951" s="314" t="s">
        <v>8075</v>
      </c>
    </row>
    <row r="3952" spans="1:4">
      <c r="A3952" s="314" t="s">
        <v>13767</v>
      </c>
      <c r="B3952" s="314">
        <v>532679</v>
      </c>
      <c r="C3952" s="314" t="s">
        <v>13768</v>
      </c>
      <c r="D3952" s="314" t="s">
        <v>497</v>
      </c>
    </row>
    <row r="3953" spans="1:4">
      <c r="A3953" s="314" t="s">
        <v>13769</v>
      </c>
      <c r="B3953" s="314">
        <v>521036</v>
      </c>
      <c r="C3953" s="314" t="s">
        <v>8081</v>
      </c>
      <c r="D3953" s="314" t="s">
        <v>8096</v>
      </c>
    </row>
    <row r="3954" spans="1:4">
      <c r="A3954" s="314" t="s">
        <v>13770</v>
      </c>
      <c r="B3954" s="314">
        <v>521036</v>
      </c>
      <c r="C3954" s="314" t="s">
        <v>8081</v>
      </c>
      <c r="D3954" s="314" t="s">
        <v>8096</v>
      </c>
    </row>
    <row r="3955" spans="1:4">
      <c r="A3955" s="314" t="s">
        <v>13771</v>
      </c>
      <c r="B3955" s="314">
        <v>531398</v>
      </c>
      <c r="C3955" s="314" t="s">
        <v>8081</v>
      </c>
      <c r="D3955" s="314" t="s">
        <v>8119</v>
      </c>
    </row>
    <row r="3956" spans="1:4">
      <c r="A3956" s="314" t="s">
        <v>13772</v>
      </c>
      <c r="B3956" s="314">
        <v>526477</v>
      </c>
      <c r="C3956" s="314" t="s">
        <v>8081</v>
      </c>
      <c r="D3956" s="314" t="s">
        <v>8258</v>
      </c>
    </row>
    <row r="3957" spans="1:4">
      <c r="A3957" s="314" t="s">
        <v>13773</v>
      </c>
      <c r="B3957" s="314">
        <v>516108</v>
      </c>
      <c r="C3957" s="314" t="s">
        <v>8081</v>
      </c>
      <c r="D3957" s="314" t="s">
        <v>8075</v>
      </c>
    </row>
    <row r="3958" spans="1:4">
      <c r="A3958" s="314" t="s">
        <v>13774</v>
      </c>
      <c r="B3958" s="314">
        <v>538891</v>
      </c>
      <c r="C3958" s="314" t="s">
        <v>8081</v>
      </c>
      <c r="D3958" s="314" t="s">
        <v>8098</v>
      </c>
    </row>
    <row r="3959" spans="1:4">
      <c r="A3959" s="314" t="s">
        <v>13775</v>
      </c>
      <c r="B3959" s="314" t="s">
        <v>8081</v>
      </c>
      <c r="C3959" s="314" t="s">
        <v>13776</v>
      </c>
      <c r="D3959" s="314" t="s">
        <v>8092</v>
      </c>
    </row>
    <row r="3960" spans="1:4">
      <c r="A3960" s="314" t="s">
        <v>13777</v>
      </c>
      <c r="B3960" s="314">
        <v>509910</v>
      </c>
      <c r="C3960" s="314" t="s">
        <v>8081</v>
      </c>
      <c r="D3960" s="314" t="s">
        <v>8129</v>
      </c>
    </row>
    <row r="3961" spans="1:4">
      <c r="A3961" s="314" t="s">
        <v>13778</v>
      </c>
      <c r="B3961" s="314">
        <v>540174</v>
      </c>
      <c r="C3961" s="314" t="s">
        <v>8081</v>
      </c>
      <c r="D3961" s="314" t="s">
        <v>8068</v>
      </c>
    </row>
    <row r="3962" spans="1:4">
      <c r="A3962" s="314" t="s">
        <v>13779</v>
      </c>
      <c r="B3962" s="314">
        <v>514454</v>
      </c>
      <c r="C3962" s="314" t="s">
        <v>8081</v>
      </c>
      <c r="D3962" s="314" t="s">
        <v>8096</v>
      </c>
    </row>
    <row r="3963" spans="1:4">
      <c r="A3963" s="314" t="s">
        <v>13780</v>
      </c>
      <c r="B3963" s="314">
        <v>513498</v>
      </c>
      <c r="C3963" s="314" t="s">
        <v>8081</v>
      </c>
      <c r="D3963" s="314" t="s">
        <v>8062</v>
      </c>
    </row>
    <row r="3964" spans="1:4">
      <c r="A3964" s="314" t="s">
        <v>13781</v>
      </c>
      <c r="B3964" s="314">
        <v>532669</v>
      </c>
      <c r="C3964" s="314" t="s">
        <v>8081</v>
      </c>
      <c r="D3964" s="314" t="s">
        <v>8129</v>
      </c>
    </row>
    <row r="3965" spans="1:4">
      <c r="A3965" s="314" t="s">
        <v>13782</v>
      </c>
      <c r="B3965" s="314">
        <v>590030</v>
      </c>
      <c r="C3965" s="314" t="s">
        <v>13783</v>
      </c>
      <c r="D3965" s="314" t="s">
        <v>8588</v>
      </c>
    </row>
    <row r="3966" spans="1:4">
      <c r="A3966" s="314" t="s">
        <v>13784</v>
      </c>
      <c r="B3966" s="314">
        <v>523826</v>
      </c>
      <c r="C3966" s="314" t="s">
        <v>8081</v>
      </c>
      <c r="D3966" s="314" t="s">
        <v>8194</v>
      </c>
    </row>
    <row r="3967" spans="1:4">
      <c r="A3967" s="314" t="s">
        <v>13785</v>
      </c>
      <c r="B3967" s="314">
        <v>532025</v>
      </c>
      <c r="C3967" s="314" t="s">
        <v>8081</v>
      </c>
      <c r="D3967" s="314" t="s">
        <v>8084</v>
      </c>
    </row>
    <row r="3968" spans="1:4">
      <c r="A3968" s="314" t="s">
        <v>13786</v>
      </c>
      <c r="B3968" s="314">
        <v>530289</v>
      </c>
      <c r="C3968" s="314" t="s">
        <v>8081</v>
      </c>
      <c r="D3968" s="314" t="s">
        <v>8501</v>
      </c>
    </row>
    <row r="3969" spans="1:4">
      <c r="A3969" s="314" t="s">
        <v>13787</v>
      </c>
      <c r="B3969" s="314">
        <v>542376</v>
      </c>
      <c r="C3969" s="314" t="s">
        <v>13788</v>
      </c>
      <c r="D3969" s="314" t="s">
        <v>8065</v>
      </c>
    </row>
    <row r="3970" spans="1:4">
      <c r="A3970" s="314" t="s">
        <v>13789</v>
      </c>
      <c r="B3970" s="314">
        <v>541890</v>
      </c>
      <c r="C3970" s="314" t="s">
        <v>8081</v>
      </c>
      <c r="D3970" s="314" t="s">
        <v>8068</v>
      </c>
    </row>
    <row r="3971" spans="1:4">
      <c r="A3971" s="314" t="s">
        <v>13790</v>
      </c>
      <c r="B3971" s="314">
        <v>538920</v>
      </c>
      <c r="C3971" s="314" t="s">
        <v>8081</v>
      </c>
      <c r="D3971" s="314" t="s">
        <v>8103</v>
      </c>
    </row>
    <row r="3972" spans="1:4">
      <c r="A3972" s="314" t="s">
        <v>13791</v>
      </c>
      <c r="B3972" s="314" t="s">
        <v>8081</v>
      </c>
      <c r="C3972" s="314" t="s">
        <v>13792</v>
      </c>
      <c r="D3972" s="314" t="s">
        <v>8172</v>
      </c>
    </row>
    <row r="3973" spans="1:4">
      <c r="A3973" s="314" t="s">
        <v>13793</v>
      </c>
      <c r="B3973" s="314" t="s">
        <v>8081</v>
      </c>
      <c r="C3973" s="314" t="s">
        <v>13792</v>
      </c>
      <c r="D3973" s="314" t="s">
        <v>8172</v>
      </c>
    </row>
    <row r="3974" spans="1:4">
      <c r="A3974" s="314" t="s">
        <v>13794</v>
      </c>
      <c r="B3974" s="314">
        <v>524727</v>
      </c>
      <c r="C3974" s="314" t="s">
        <v>8081</v>
      </c>
      <c r="D3974" s="314" t="s">
        <v>8119</v>
      </c>
    </row>
    <row r="3975" spans="1:4">
      <c r="A3975" s="314" t="s">
        <v>13795</v>
      </c>
      <c r="B3975" s="314">
        <v>531370</v>
      </c>
      <c r="C3975" s="314" t="s">
        <v>8081</v>
      </c>
      <c r="D3975" s="314" t="s">
        <v>8068</v>
      </c>
    </row>
    <row r="3976" spans="1:4">
      <c r="A3976" s="314" t="s">
        <v>13796</v>
      </c>
      <c r="B3976" s="314">
        <v>540211</v>
      </c>
      <c r="C3976" s="314" t="s">
        <v>8081</v>
      </c>
      <c r="D3976" s="314" t="s">
        <v>8098</v>
      </c>
    </row>
    <row r="3977" spans="1:4">
      <c r="A3977" s="314" t="s">
        <v>13797</v>
      </c>
      <c r="B3977" s="314">
        <v>534425</v>
      </c>
      <c r="C3977" s="314" t="s">
        <v>13798</v>
      </c>
      <c r="D3977" s="314" t="s">
        <v>8569</v>
      </c>
    </row>
    <row r="3978" spans="1:4">
      <c r="A3978" s="314" t="s">
        <v>13799</v>
      </c>
      <c r="B3978" s="314">
        <v>513687</v>
      </c>
      <c r="C3978" s="314" t="s">
        <v>8081</v>
      </c>
      <c r="D3978" s="314" t="s">
        <v>8435</v>
      </c>
    </row>
    <row r="3979" spans="1:4">
      <c r="A3979" s="314" t="s">
        <v>13800</v>
      </c>
      <c r="B3979" s="314" t="s">
        <v>8081</v>
      </c>
      <c r="C3979" s="314" t="s">
        <v>13801</v>
      </c>
      <c r="D3979" s="314" t="s">
        <v>8092</v>
      </c>
    </row>
    <row r="3980" spans="1:4">
      <c r="A3980" s="314" t="s">
        <v>13802</v>
      </c>
      <c r="B3980" s="314">
        <v>531982</v>
      </c>
      <c r="C3980" s="314" t="s">
        <v>8081</v>
      </c>
      <c r="D3980" s="314" t="s">
        <v>8161</v>
      </c>
    </row>
    <row r="3981" spans="1:4">
      <c r="A3981" s="314" t="s">
        <v>13803</v>
      </c>
      <c r="B3981" s="314">
        <v>512153</v>
      </c>
      <c r="C3981" s="314" t="s">
        <v>8081</v>
      </c>
      <c r="D3981" s="314" t="s">
        <v>8501</v>
      </c>
    </row>
    <row r="3982" spans="1:4">
      <c r="A3982" s="314" t="s">
        <v>13804</v>
      </c>
      <c r="B3982" s="314">
        <v>512291</v>
      </c>
      <c r="C3982" s="314" t="s">
        <v>8081</v>
      </c>
      <c r="D3982" s="314" t="s">
        <v>8065</v>
      </c>
    </row>
    <row r="3983" spans="1:4">
      <c r="A3983" s="314" t="s">
        <v>13805</v>
      </c>
      <c r="B3983" s="314">
        <v>517166</v>
      </c>
      <c r="C3983" s="314" t="s">
        <v>8081</v>
      </c>
      <c r="D3983" s="314" t="s">
        <v>8622</v>
      </c>
    </row>
    <row r="3984" spans="1:4">
      <c r="A3984" s="314" t="s">
        <v>13806</v>
      </c>
      <c r="B3984" s="314">
        <v>542337</v>
      </c>
      <c r="C3984" s="314" t="s">
        <v>13807</v>
      </c>
      <c r="D3984" s="314" t="s">
        <v>8249</v>
      </c>
    </row>
    <row r="3985" spans="1:4">
      <c r="A3985" s="314" t="s">
        <v>13808</v>
      </c>
      <c r="B3985" s="314" t="s">
        <v>8081</v>
      </c>
      <c r="C3985" s="314" t="s">
        <v>13809</v>
      </c>
      <c r="D3985" s="314" t="s">
        <v>8249</v>
      </c>
    </row>
    <row r="3986" spans="1:4">
      <c r="A3986" s="314" t="s">
        <v>13810</v>
      </c>
      <c r="B3986" s="314">
        <v>526161</v>
      </c>
      <c r="C3986" s="314" t="s">
        <v>8081</v>
      </c>
      <c r="D3986" s="314" t="s">
        <v>8194</v>
      </c>
    </row>
    <row r="3987" spans="1:4">
      <c r="A3987" s="314" t="s">
        <v>13811</v>
      </c>
      <c r="B3987" s="314">
        <v>521082</v>
      </c>
      <c r="C3987" s="314" t="s">
        <v>13812</v>
      </c>
      <c r="D3987" s="314" t="s">
        <v>8096</v>
      </c>
    </row>
    <row r="3988" spans="1:4">
      <c r="A3988" s="314" t="s">
        <v>13813</v>
      </c>
      <c r="B3988" s="314">
        <v>526827</v>
      </c>
      <c r="C3988" s="314" t="s">
        <v>8081</v>
      </c>
      <c r="D3988" s="314" t="s">
        <v>8194</v>
      </c>
    </row>
    <row r="3989" spans="1:4">
      <c r="A3989" s="314" t="s">
        <v>13814</v>
      </c>
      <c r="B3989" s="314">
        <v>517214</v>
      </c>
      <c r="C3989" s="314" t="s">
        <v>13815</v>
      </c>
      <c r="D3989" s="314" t="s">
        <v>8226</v>
      </c>
    </row>
    <row r="3990" spans="1:4">
      <c r="A3990" s="314" t="s">
        <v>13816</v>
      </c>
      <c r="B3990" s="314">
        <v>500285</v>
      </c>
      <c r="C3990" s="314" t="s">
        <v>8081</v>
      </c>
      <c r="D3990" s="314" t="s">
        <v>10217</v>
      </c>
    </row>
    <row r="3991" spans="1:4">
      <c r="A3991" s="314" t="s">
        <v>13817</v>
      </c>
      <c r="B3991" s="314">
        <v>540084</v>
      </c>
      <c r="C3991" s="314" t="s">
        <v>8081</v>
      </c>
      <c r="D3991" s="314" t="s">
        <v>8084</v>
      </c>
    </row>
    <row r="3992" spans="1:4">
      <c r="A3992" s="314" t="s">
        <v>13818</v>
      </c>
      <c r="B3992" s="314">
        <v>532651</v>
      </c>
      <c r="C3992" s="314" t="s">
        <v>13819</v>
      </c>
      <c r="D3992" s="314" t="s">
        <v>8194</v>
      </c>
    </row>
    <row r="3993" spans="1:4">
      <c r="A3993" s="314" t="s">
        <v>13820</v>
      </c>
      <c r="B3993" s="314">
        <v>513414</v>
      </c>
      <c r="C3993" s="314" t="s">
        <v>13821</v>
      </c>
      <c r="D3993" s="314" t="s">
        <v>8113</v>
      </c>
    </row>
    <row r="3994" spans="1:4">
      <c r="A3994" s="314" t="s">
        <v>13822</v>
      </c>
      <c r="B3994" s="314">
        <v>500402</v>
      </c>
      <c r="C3994" s="314" t="s">
        <v>13823</v>
      </c>
      <c r="D3994" s="314" t="s">
        <v>8478</v>
      </c>
    </row>
    <row r="3995" spans="1:4">
      <c r="A3995" s="314" t="s">
        <v>13824</v>
      </c>
      <c r="B3995" s="314">
        <v>539221</v>
      </c>
      <c r="C3995" s="314" t="s">
        <v>8081</v>
      </c>
      <c r="D3995" s="314" t="s">
        <v>8096</v>
      </c>
    </row>
    <row r="3996" spans="1:4">
      <c r="A3996" s="314" t="s">
        <v>13825</v>
      </c>
      <c r="B3996" s="314">
        <v>539221</v>
      </c>
      <c r="C3996" s="314" t="s">
        <v>8081</v>
      </c>
      <c r="D3996" s="314" t="s">
        <v>8096</v>
      </c>
    </row>
    <row r="3997" spans="1:4">
      <c r="A3997" s="314" t="s">
        <v>13826</v>
      </c>
      <c r="B3997" s="314">
        <v>540079</v>
      </c>
      <c r="C3997" s="314" t="s">
        <v>8081</v>
      </c>
      <c r="D3997" s="314" t="s">
        <v>9000</v>
      </c>
    </row>
    <row r="3998" spans="1:4">
      <c r="A3998" s="314" t="s">
        <v>13827</v>
      </c>
      <c r="B3998" s="314">
        <v>540570</v>
      </c>
      <c r="C3998" s="314" t="s">
        <v>13828</v>
      </c>
      <c r="D3998" s="314" t="s">
        <v>12897</v>
      </c>
    </row>
    <row r="3999" spans="1:4">
      <c r="A3999" s="314" t="s">
        <v>13829</v>
      </c>
      <c r="B3999" s="314">
        <v>538402</v>
      </c>
      <c r="C3999" s="314" t="s">
        <v>8081</v>
      </c>
      <c r="D3999" s="314" t="s">
        <v>8098</v>
      </c>
    </row>
    <row r="4000" spans="1:4">
      <c r="A4000" s="314" t="s">
        <v>13830</v>
      </c>
      <c r="B4000" s="314">
        <v>530177</v>
      </c>
      <c r="C4000" s="314" t="s">
        <v>8081</v>
      </c>
      <c r="D4000" s="314" t="s">
        <v>8103</v>
      </c>
    </row>
    <row r="4001" spans="1:4">
      <c r="A4001" s="314" t="s">
        <v>13831</v>
      </c>
      <c r="B4001" s="314">
        <v>533121</v>
      </c>
      <c r="C4001" s="314" t="s">
        <v>13832</v>
      </c>
      <c r="D4001" s="314" t="s">
        <v>8068</v>
      </c>
    </row>
    <row r="4002" spans="1:4">
      <c r="A4002" s="314" t="s">
        <v>13833</v>
      </c>
      <c r="B4002" s="314">
        <v>526532</v>
      </c>
      <c r="C4002" s="314" t="s">
        <v>8081</v>
      </c>
      <c r="D4002" s="314" t="s">
        <v>8129</v>
      </c>
    </row>
    <row r="4003" spans="1:4">
      <c r="A4003" s="314" t="s">
        <v>13834</v>
      </c>
      <c r="B4003" s="314">
        <v>526532</v>
      </c>
      <c r="C4003" s="314" t="s">
        <v>8081</v>
      </c>
      <c r="D4003" s="314" t="s">
        <v>8129</v>
      </c>
    </row>
    <row r="4004" spans="1:4">
      <c r="A4004" s="314" t="s">
        <v>13835</v>
      </c>
      <c r="B4004" s="314">
        <v>530037</v>
      </c>
      <c r="C4004" s="314" t="s">
        <v>8081</v>
      </c>
      <c r="D4004" s="314" t="s">
        <v>8096</v>
      </c>
    </row>
    <row r="4005" spans="1:4">
      <c r="A4005" s="314" t="s">
        <v>13836</v>
      </c>
      <c r="B4005" s="314">
        <v>532842</v>
      </c>
      <c r="C4005" s="314" t="s">
        <v>13837</v>
      </c>
      <c r="D4005" s="314" t="s">
        <v>8129</v>
      </c>
    </row>
    <row r="4006" spans="1:4">
      <c r="A4006" s="314" t="s">
        <v>13838</v>
      </c>
      <c r="B4006" s="314">
        <v>514248</v>
      </c>
      <c r="C4006" s="314" t="s">
        <v>8081</v>
      </c>
      <c r="D4006" s="314" t="s">
        <v>8129</v>
      </c>
    </row>
    <row r="4007" spans="1:4">
      <c r="A4007" s="314" t="s">
        <v>13839</v>
      </c>
      <c r="B4007" s="314">
        <v>535601</v>
      </c>
      <c r="C4007" s="314" t="s">
        <v>13840</v>
      </c>
      <c r="D4007" s="314" t="s">
        <v>8506</v>
      </c>
    </row>
    <row r="4008" spans="1:4">
      <c r="A4008" s="314" t="s">
        <v>13841</v>
      </c>
      <c r="B4008" s="314">
        <v>523756</v>
      </c>
      <c r="C4008" s="314" t="s">
        <v>13842</v>
      </c>
      <c r="D4008" s="314" t="s">
        <v>8098</v>
      </c>
    </row>
    <row r="4009" spans="1:4">
      <c r="A4009" s="314" t="s">
        <v>13843</v>
      </c>
      <c r="B4009" s="314">
        <v>539217</v>
      </c>
      <c r="C4009" s="314" t="s">
        <v>8081</v>
      </c>
      <c r="D4009" s="314" t="s">
        <v>8101</v>
      </c>
    </row>
    <row r="4010" spans="1:4">
      <c r="A4010" s="314" t="s">
        <v>13844</v>
      </c>
      <c r="B4010" s="314">
        <v>503806</v>
      </c>
      <c r="C4010" s="314" t="s">
        <v>13845</v>
      </c>
      <c r="D4010" s="314" t="s">
        <v>8096</v>
      </c>
    </row>
    <row r="4011" spans="1:4">
      <c r="A4011" s="314" t="s">
        <v>13846</v>
      </c>
      <c r="B4011" s="314">
        <v>534680</v>
      </c>
      <c r="C4011" s="314" t="s">
        <v>8081</v>
      </c>
      <c r="D4011" s="314" t="s">
        <v>8139</v>
      </c>
    </row>
    <row r="4012" spans="1:4">
      <c r="A4012" s="314" t="s">
        <v>13847</v>
      </c>
      <c r="B4012" s="314">
        <v>530943</v>
      </c>
      <c r="C4012" s="314" t="s">
        <v>13848</v>
      </c>
      <c r="D4012" s="314" t="s">
        <v>8084</v>
      </c>
    </row>
    <row r="4013" spans="1:4">
      <c r="A4013" s="314" t="s">
        <v>13849</v>
      </c>
      <c r="B4013" s="314">
        <v>538863</v>
      </c>
      <c r="C4013" s="314" t="s">
        <v>8081</v>
      </c>
      <c r="D4013" s="314" t="s">
        <v>8098</v>
      </c>
    </row>
    <row r="4014" spans="1:4">
      <c r="A4014" s="314" t="s">
        <v>13850</v>
      </c>
      <c r="B4014" s="314">
        <v>531322</v>
      </c>
      <c r="C4014" s="314" t="s">
        <v>13851</v>
      </c>
      <c r="D4014" s="314" t="s">
        <v>8290</v>
      </c>
    </row>
    <row r="4015" spans="1:4">
      <c r="A4015" s="314" t="s">
        <v>13852</v>
      </c>
      <c r="B4015" s="314">
        <v>514442</v>
      </c>
      <c r="C4015" s="314" t="s">
        <v>8081</v>
      </c>
      <c r="D4015" s="314" t="s">
        <v>8200</v>
      </c>
    </row>
    <row r="4016" spans="1:4">
      <c r="A4016" s="314" t="s">
        <v>13853</v>
      </c>
      <c r="B4016" s="314">
        <v>539363</v>
      </c>
      <c r="C4016" s="314" t="s">
        <v>8081</v>
      </c>
      <c r="D4016" s="314" t="s">
        <v>8167</v>
      </c>
    </row>
    <row r="4017" spans="1:4">
      <c r="A4017" s="314" t="s">
        <v>13854</v>
      </c>
      <c r="B4017" s="314">
        <v>539363</v>
      </c>
      <c r="C4017" s="314" t="s">
        <v>8081</v>
      </c>
      <c r="D4017" s="314" t="s">
        <v>8167</v>
      </c>
    </row>
    <row r="4018" spans="1:4">
      <c r="A4018" s="314" t="s">
        <v>13855</v>
      </c>
      <c r="B4018" s="314" t="s">
        <v>8081</v>
      </c>
      <c r="C4018" s="314" t="s">
        <v>13856</v>
      </c>
      <c r="D4018" s="314" t="s">
        <v>8092</v>
      </c>
    </row>
    <row r="4019" spans="1:4">
      <c r="A4019" s="314" t="s">
        <v>13857</v>
      </c>
      <c r="B4019" s="314">
        <v>521161</v>
      </c>
      <c r="C4019" s="314" t="s">
        <v>8081</v>
      </c>
      <c r="D4019" s="314" t="s">
        <v>8096</v>
      </c>
    </row>
    <row r="4020" spans="1:4">
      <c r="A4020" s="314" t="s">
        <v>13858</v>
      </c>
      <c r="B4020" s="314">
        <v>521234</v>
      </c>
      <c r="C4020" s="314" t="s">
        <v>8081</v>
      </c>
      <c r="D4020" s="314" t="s">
        <v>8096</v>
      </c>
    </row>
    <row r="4021" spans="1:4">
      <c r="A4021" s="314" t="s">
        <v>13859</v>
      </c>
      <c r="B4021" s="314">
        <v>521178</v>
      </c>
      <c r="C4021" s="314" t="s">
        <v>8081</v>
      </c>
      <c r="D4021" s="314" t="s">
        <v>8096</v>
      </c>
    </row>
    <row r="4022" spans="1:4">
      <c r="A4022" s="314" t="s">
        <v>13860</v>
      </c>
      <c r="B4022" s="314">
        <v>515081</v>
      </c>
      <c r="C4022" s="314" t="s">
        <v>8081</v>
      </c>
      <c r="D4022" s="314" t="s">
        <v>8608</v>
      </c>
    </row>
    <row r="4023" spans="1:4">
      <c r="A4023" s="314" t="s">
        <v>13861</v>
      </c>
      <c r="B4023" s="314">
        <v>513605</v>
      </c>
      <c r="C4023" s="314" t="s">
        <v>13862</v>
      </c>
      <c r="D4023" s="314" t="s">
        <v>8403</v>
      </c>
    </row>
    <row r="4024" spans="1:4">
      <c r="A4024" s="314" t="s">
        <v>13863</v>
      </c>
      <c r="B4024" s="314">
        <v>523222</v>
      </c>
      <c r="C4024" s="314" t="s">
        <v>8081</v>
      </c>
      <c r="D4024" s="314" t="s">
        <v>8219</v>
      </c>
    </row>
    <row r="4025" spans="1:4">
      <c r="A4025" s="314" t="s">
        <v>13864</v>
      </c>
      <c r="B4025" s="314">
        <v>536799</v>
      </c>
      <c r="C4025" s="314" t="s">
        <v>8081</v>
      </c>
      <c r="D4025" s="314" t="s">
        <v>8098</v>
      </c>
    </row>
    <row r="4026" spans="1:4">
      <c r="A4026" s="314" t="s">
        <v>13865</v>
      </c>
      <c r="B4026" s="314">
        <v>533569</v>
      </c>
      <c r="C4026" s="314" t="s">
        <v>13866</v>
      </c>
      <c r="D4026" s="314" t="s">
        <v>8194</v>
      </c>
    </row>
    <row r="4027" spans="1:4">
      <c r="A4027" s="314" t="s">
        <v>13867</v>
      </c>
      <c r="B4027" s="314">
        <v>540914</v>
      </c>
      <c r="C4027" s="314" t="s">
        <v>8081</v>
      </c>
      <c r="D4027" s="314" t="s">
        <v>8103</v>
      </c>
    </row>
    <row r="4028" spans="1:4">
      <c r="A4028" s="314" t="s">
        <v>13868</v>
      </c>
      <c r="B4028" s="314">
        <v>524636</v>
      </c>
      <c r="C4028" s="314" t="s">
        <v>8081</v>
      </c>
      <c r="D4028" s="314" t="s">
        <v>8119</v>
      </c>
    </row>
    <row r="4029" spans="1:4">
      <c r="A4029" s="314" t="s">
        <v>13869</v>
      </c>
      <c r="B4029" s="314">
        <v>530821</v>
      </c>
      <c r="C4029" s="314" t="s">
        <v>8081</v>
      </c>
      <c r="D4029" s="314" t="s">
        <v>8167</v>
      </c>
    </row>
    <row r="4030" spans="1:4">
      <c r="A4030" s="314" t="s">
        <v>13870</v>
      </c>
      <c r="B4030" s="314">
        <v>539026</v>
      </c>
      <c r="C4030" s="314" t="s">
        <v>8081</v>
      </c>
      <c r="D4030" s="314" t="s">
        <v>8065</v>
      </c>
    </row>
    <row r="4031" spans="1:4">
      <c r="A4031" s="314" t="s">
        <v>13871</v>
      </c>
      <c r="B4031" s="314">
        <v>531723</v>
      </c>
      <c r="C4031" s="314" t="s">
        <v>13872</v>
      </c>
      <c r="D4031" s="314" t="s">
        <v>8065</v>
      </c>
    </row>
    <row r="4032" spans="1:4">
      <c r="A4032" s="314" t="s">
        <v>13871</v>
      </c>
      <c r="B4032" s="314">
        <v>570005</v>
      </c>
      <c r="C4032" s="314" t="s">
        <v>13873</v>
      </c>
      <c r="D4032" s="314" t="s">
        <v>8065</v>
      </c>
    </row>
    <row r="4033" spans="1:4">
      <c r="A4033" s="314" t="s">
        <v>13874</v>
      </c>
      <c r="B4033" s="314">
        <v>504180</v>
      </c>
      <c r="C4033" s="314" t="s">
        <v>8081</v>
      </c>
      <c r="D4033" s="314" t="s">
        <v>8098</v>
      </c>
    </row>
    <row r="4034" spans="1:4">
      <c r="A4034" s="314" t="s">
        <v>13875</v>
      </c>
      <c r="B4034" s="314">
        <v>511700</v>
      </c>
      <c r="C4034" s="314" t="s">
        <v>8081</v>
      </c>
      <c r="D4034" s="314" t="s">
        <v>8098</v>
      </c>
    </row>
    <row r="4035" spans="1:4">
      <c r="A4035" s="314" t="s">
        <v>13876</v>
      </c>
      <c r="B4035" s="314">
        <v>580001</v>
      </c>
      <c r="C4035" s="314" t="s">
        <v>8081</v>
      </c>
      <c r="D4035" s="314" t="s">
        <v>8398</v>
      </c>
    </row>
    <row r="4036" spans="1:4">
      <c r="A4036" s="314" t="s">
        <v>13877</v>
      </c>
      <c r="B4036" s="314">
        <v>530017</v>
      </c>
      <c r="C4036" s="314" t="s">
        <v>13878</v>
      </c>
      <c r="D4036" s="314" t="s">
        <v>8129</v>
      </c>
    </row>
    <row r="4037" spans="1:4">
      <c r="A4037" s="314" t="s">
        <v>13879</v>
      </c>
      <c r="B4037" s="314">
        <v>523351</v>
      </c>
      <c r="C4037" s="314" t="s">
        <v>8081</v>
      </c>
      <c r="D4037" s="314" t="s">
        <v>8240</v>
      </c>
    </row>
    <row r="4038" spans="1:4">
      <c r="A4038" s="314" t="s">
        <v>13880</v>
      </c>
      <c r="B4038" s="314">
        <v>523351</v>
      </c>
      <c r="C4038" s="314" t="s">
        <v>8081</v>
      </c>
      <c r="D4038" s="314" t="s">
        <v>8240</v>
      </c>
    </row>
    <row r="4039" spans="1:4">
      <c r="A4039" s="314" t="s">
        <v>13881</v>
      </c>
      <c r="B4039" s="314">
        <v>526231</v>
      </c>
      <c r="C4039" s="314" t="s">
        <v>8081</v>
      </c>
      <c r="D4039" s="314" t="s">
        <v>8129</v>
      </c>
    </row>
    <row r="4040" spans="1:4">
      <c r="A4040" s="314" t="s">
        <v>13882</v>
      </c>
      <c r="B4040" s="314">
        <v>530931</v>
      </c>
      <c r="C4040" s="314" t="s">
        <v>8081</v>
      </c>
      <c r="D4040" s="314" t="s">
        <v>8275</v>
      </c>
    </row>
    <row r="4041" spans="1:4">
      <c r="A4041" s="314" t="s">
        <v>13883</v>
      </c>
      <c r="B4041" s="314">
        <v>530931</v>
      </c>
      <c r="C4041" s="314" t="s">
        <v>8081</v>
      </c>
      <c r="D4041" s="314" t="s">
        <v>8275</v>
      </c>
    </row>
    <row r="4042" spans="1:4">
      <c r="A4042" s="314" t="s">
        <v>13884</v>
      </c>
      <c r="B4042" s="314">
        <v>506105</v>
      </c>
      <c r="C4042" s="314" t="s">
        <v>8081</v>
      </c>
      <c r="D4042" s="314" t="s">
        <v>8101</v>
      </c>
    </row>
    <row r="4043" spans="1:4">
      <c r="A4043" s="314" t="s">
        <v>13885</v>
      </c>
      <c r="B4043" s="314">
        <v>540575</v>
      </c>
      <c r="C4043" s="314" t="s">
        <v>13886</v>
      </c>
      <c r="D4043" s="314" t="s">
        <v>8094</v>
      </c>
    </row>
    <row r="4044" spans="1:4">
      <c r="A4044" s="314" t="s">
        <v>13887</v>
      </c>
      <c r="B4044" s="314">
        <v>539255</v>
      </c>
      <c r="C4044" s="314" t="s">
        <v>8081</v>
      </c>
      <c r="D4044" s="314" t="s">
        <v>8124</v>
      </c>
    </row>
    <row r="4045" spans="1:4">
      <c r="A4045" s="314" t="s">
        <v>13888</v>
      </c>
      <c r="B4045" s="314">
        <v>516022</v>
      </c>
      <c r="C4045" s="314" t="s">
        <v>13889</v>
      </c>
      <c r="D4045" s="314" t="s">
        <v>8075</v>
      </c>
    </row>
    <row r="4046" spans="1:4">
      <c r="A4046" s="314" t="s">
        <v>13890</v>
      </c>
      <c r="B4046" s="314">
        <v>531616</v>
      </c>
      <c r="C4046" s="314" t="s">
        <v>8081</v>
      </c>
      <c r="D4046" s="314" t="s">
        <v>8068</v>
      </c>
    </row>
    <row r="4047" spans="1:4">
      <c r="A4047" s="314" t="s">
        <v>13891</v>
      </c>
      <c r="B4047" s="314">
        <v>538733</v>
      </c>
      <c r="C4047" s="314" t="s">
        <v>8081</v>
      </c>
      <c r="D4047" s="314" t="s">
        <v>10327</v>
      </c>
    </row>
    <row r="4048" spans="1:4">
      <c r="A4048" s="314" t="s">
        <v>13892</v>
      </c>
      <c r="B4048" s="314">
        <v>517548</v>
      </c>
      <c r="C4048" s="314" t="s">
        <v>8081</v>
      </c>
      <c r="D4048" s="314" t="s">
        <v>8103</v>
      </c>
    </row>
    <row r="4049" spans="1:4">
      <c r="A4049" s="314" t="s">
        <v>13893</v>
      </c>
      <c r="B4049" s="314">
        <v>520155</v>
      </c>
      <c r="C4049" s="314" t="s">
        <v>8081</v>
      </c>
      <c r="D4049" s="314" t="s">
        <v>8216</v>
      </c>
    </row>
    <row r="4050" spans="1:4">
      <c r="A4050" s="314" t="s">
        <v>13894</v>
      </c>
      <c r="B4050" s="314">
        <v>500112</v>
      </c>
      <c r="C4050" s="314" t="s">
        <v>13895</v>
      </c>
      <c r="D4050" s="314" t="s">
        <v>8398</v>
      </c>
    </row>
    <row r="4051" spans="1:4">
      <c r="A4051" s="314" t="s">
        <v>13896</v>
      </c>
      <c r="B4051" s="314">
        <v>500113</v>
      </c>
      <c r="C4051" s="314" t="s">
        <v>13897</v>
      </c>
      <c r="D4051" s="314" t="s">
        <v>8113</v>
      </c>
    </row>
    <row r="4052" spans="1:4">
      <c r="A4052" s="314" t="s">
        <v>13898</v>
      </c>
      <c r="B4052" s="314">
        <v>500113</v>
      </c>
      <c r="C4052" s="314" t="s">
        <v>13897</v>
      </c>
      <c r="D4052" s="314" t="s">
        <v>8113</v>
      </c>
    </row>
    <row r="4053" spans="1:4">
      <c r="A4053" s="314" t="s">
        <v>13899</v>
      </c>
      <c r="B4053" s="314" t="s">
        <v>8081</v>
      </c>
      <c r="C4053" s="314" t="s">
        <v>13900</v>
      </c>
      <c r="D4053" s="314" t="s">
        <v>8092</v>
      </c>
    </row>
    <row r="4054" spans="1:4">
      <c r="A4054" s="314" t="s">
        <v>13901</v>
      </c>
      <c r="B4054" s="314">
        <v>534748</v>
      </c>
      <c r="C4054" s="314" t="s">
        <v>13902</v>
      </c>
      <c r="D4054" s="314" t="s">
        <v>8113</v>
      </c>
    </row>
    <row r="4055" spans="1:4">
      <c r="A4055" s="314" t="s">
        <v>13903</v>
      </c>
      <c r="B4055" s="314">
        <v>534748</v>
      </c>
      <c r="C4055" s="314" t="s">
        <v>13902</v>
      </c>
      <c r="D4055" s="314" t="s">
        <v>8113</v>
      </c>
    </row>
    <row r="4056" spans="1:4">
      <c r="A4056" s="314" t="s">
        <v>13904</v>
      </c>
      <c r="B4056" s="314">
        <v>513173</v>
      </c>
      <c r="C4056" s="314" t="s">
        <v>8081</v>
      </c>
      <c r="D4056" s="314" t="s">
        <v>8167</v>
      </c>
    </row>
    <row r="4057" spans="1:4">
      <c r="A4057" s="314" t="s">
        <v>13905</v>
      </c>
      <c r="B4057" s="314">
        <v>504717</v>
      </c>
      <c r="C4057" s="314" t="s">
        <v>13906</v>
      </c>
      <c r="D4057" s="314" t="s">
        <v>11954</v>
      </c>
    </row>
    <row r="4058" spans="1:4">
      <c r="A4058" s="314" t="s">
        <v>13907</v>
      </c>
      <c r="B4058" s="314">
        <v>513262</v>
      </c>
      <c r="C4058" s="314" t="s">
        <v>13908</v>
      </c>
      <c r="D4058" s="314" t="s">
        <v>8435</v>
      </c>
    </row>
    <row r="4059" spans="1:4">
      <c r="A4059" s="314" t="s">
        <v>13909</v>
      </c>
      <c r="B4059" s="314">
        <v>513517</v>
      </c>
      <c r="C4059" s="314" t="s">
        <v>8081</v>
      </c>
      <c r="D4059" s="314" t="s">
        <v>9000</v>
      </c>
    </row>
    <row r="4060" spans="1:4">
      <c r="A4060" s="314" t="s">
        <v>13910</v>
      </c>
      <c r="B4060" s="314">
        <v>500399</v>
      </c>
      <c r="C4060" s="314" t="s">
        <v>8081</v>
      </c>
      <c r="D4060" s="314" t="s">
        <v>8113</v>
      </c>
    </row>
    <row r="4061" spans="1:4">
      <c r="A4061" s="314" t="s">
        <v>13911</v>
      </c>
      <c r="B4061" s="314">
        <v>533316</v>
      </c>
      <c r="C4061" s="314" t="s">
        <v>13912</v>
      </c>
      <c r="D4061" s="314" t="s">
        <v>8246</v>
      </c>
    </row>
    <row r="4062" spans="1:4">
      <c r="A4062" s="314" t="s">
        <v>13913</v>
      </c>
      <c r="B4062" s="314">
        <v>526071</v>
      </c>
      <c r="C4062" s="314" t="s">
        <v>8081</v>
      </c>
      <c r="D4062" s="314" t="s">
        <v>8065</v>
      </c>
    </row>
    <row r="4063" spans="1:4">
      <c r="A4063" s="314" t="s">
        <v>13914</v>
      </c>
      <c r="B4063" s="314">
        <v>526071</v>
      </c>
      <c r="C4063" s="314" t="s">
        <v>8081</v>
      </c>
      <c r="D4063" s="314" t="s">
        <v>8065</v>
      </c>
    </row>
    <row r="4064" spans="1:4">
      <c r="A4064" s="314" t="s">
        <v>13915</v>
      </c>
      <c r="B4064" s="314">
        <v>536738</v>
      </c>
      <c r="C4064" s="314" t="s">
        <v>8081</v>
      </c>
      <c r="D4064" s="314" t="s">
        <v>8065</v>
      </c>
    </row>
    <row r="4065" spans="1:4">
      <c r="A4065" s="314" t="s">
        <v>13916</v>
      </c>
      <c r="B4065" s="314">
        <v>531509</v>
      </c>
      <c r="C4065" s="314" t="s">
        <v>8081</v>
      </c>
      <c r="D4065" s="314" t="s">
        <v>8065</v>
      </c>
    </row>
    <row r="4066" spans="1:4">
      <c r="A4066" s="314" t="s">
        <v>13917</v>
      </c>
      <c r="B4066" s="314">
        <v>526500</v>
      </c>
      <c r="C4066" s="314" t="s">
        <v>8081</v>
      </c>
      <c r="D4066" s="314" t="s">
        <v>8281</v>
      </c>
    </row>
    <row r="4067" spans="1:4">
      <c r="A4067" s="314" t="s">
        <v>13918</v>
      </c>
      <c r="B4067" s="314">
        <v>508963</v>
      </c>
      <c r="C4067" s="314" t="s">
        <v>13919</v>
      </c>
      <c r="D4067" s="314" t="s">
        <v>8098</v>
      </c>
    </row>
    <row r="4068" spans="1:4">
      <c r="A4068" s="314" t="s">
        <v>13920</v>
      </c>
      <c r="B4068" s="314">
        <v>531628</v>
      </c>
      <c r="C4068" s="314" t="s">
        <v>8081</v>
      </c>
      <c r="D4068" s="314" t="s">
        <v>8096</v>
      </c>
    </row>
    <row r="4069" spans="1:4">
      <c r="A4069" s="314" t="s">
        <v>13921</v>
      </c>
      <c r="B4069" s="314">
        <v>530759</v>
      </c>
      <c r="C4069" s="314" t="s">
        <v>13922</v>
      </c>
      <c r="D4069" s="314" t="s">
        <v>8435</v>
      </c>
    </row>
    <row r="4070" spans="1:4">
      <c r="A4070" s="314" t="s">
        <v>13923</v>
      </c>
      <c r="B4070" s="314">
        <v>532374</v>
      </c>
      <c r="C4070" s="314" t="s">
        <v>13924</v>
      </c>
      <c r="D4070" s="314" t="s">
        <v>9027</v>
      </c>
    </row>
    <row r="4071" spans="1:4">
      <c r="A4071" s="314" t="s">
        <v>13925</v>
      </c>
      <c r="B4071" s="314">
        <v>513151</v>
      </c>
      <c r="C4071" s="314" t="s">
        <v>13926</v>
      </c>
      <c r="D4071" s="314" t="s">
        <v>8096</v>
      </c>
    </row>
    <row r="4072" spans="1:4">
      <c r="A4072" s="314" t="s">
        <v>13927</v>
      </c>
      <c r="B4072" s="314">
        <v>513151</v>
      </c>
      <c r="C4072" s="314" t="s">
        <v>13928</v>
      </c>
      <c r="D4072" s="314" t="s">
        <v>8096</v>
      </c>
    </row>
    <row r="4073" spans="1:4">
      <c r="A4073" s="314" t="s">
        <v>13929</v>
      </c>
      <c r="B4073" s="314">
        <v>532730</v>
      </c>
      <c r="C4073" s="314" t="s">
        <v>13930</v>
      </c>
      <c r="D4073" s="314" t="s">
        <v>8096</v>
      </c>
    </row>
    <row r="4074" spans="1:4">
      <c r="A4074" s="314" t="s">
        <v>13931</v>
      </c>
      <c r="B4074" s="314">
        <v>504959</v>
      </c>
      <c r="C4074" s="314" t="s">
        <v>8081</v>
      </c>
      <c r="D4074" s="314" t="s">
        <v>8089</v>
      </c>
    </row>
    <row r="4075" spans="1:4">
      <c r="A4075" s="314" t="s">
        <v>13932</v>
      </c>
      <c r="B4075" s="314">
        <v>530495</v>
      </c>
      <c r="C4075" s="314" t="s">
        <v>8081</v>
      </c>
      <c r="D4075" s="314" t="s">
        <v>8103</v>
      </c>
    </row>
    <row r="4076" spans="1:4">
      <c r="A4076" s="314" t="s">
        <v>13933</v>
      </c>
      <c r="B4076" s="314">
        <v>532531</v>
      </c>
      <c r="C4076" s="314" t="s">
        <v>13934</v>
      </c>
      <c r="D4076" s="314" t="s">
        <v>8119</v>
      </c>
    </row>
    <row r="4077" spans="1:4">
      <c r="A4077" s="314" t="s">
        <v>13935</v>
      </c>
      <c r="B4077" s="314">
        <v>530611</v>
      </c>
      <c r="C4077" s="314" t="s">
        <v>8081</v>
      </c>
      <c r="D4077" s="314" t="s">
        <v>8200</v>
      </c>
    </row>
    <row r="4078" spans="1:4">
      <c r="A4078" s="314" t="s">
        <v>13936</v>
      </c>
      <c r="B4078" s="314">
        <v>526951</v>
      </c>
      <c r="C4078" s="314" t="s">
        <v>8081</v>
      </c>
      <c r="D4078" s="314" t="s">
        <v>8575</v>
      </c>
    </row>
    <row r="4079" spans="1:4">
      <c r="A4079" s="314" t="s">
        <v>13937</v>
      </c>
      <c r="B4079" s="314" t="s">
        <v>8081</v>
      </c>
      <c r="C4079" s="314" t="s">
        <v>13938</v>
      </c>
      <c r="D4079" s="314" t="s">
        <v>8575</v>
      </c>
    </row>
    <row r="4080" spans="1:4">
      <c r="A4080" s="314" t="s">
        <v>13939</v>
      </c>
      <c r="B4080" s="314">
        <v>532348</v>
      </c>
      <c r="C4080" s="314" t="s">
        <v>8081</v>
      </c>
      <c r="D4080" s="314" t="s">
        <v>8174</v>
      </c>
    </row>
    <row r="4081" spans="1:4">
      <c r="A4081" s="314" t="s">
        <v>13940</v>
      </c>
      <c r="B4081" s="314">
        <v>530231</v>
      </c>
      <c r="C4081" s="314" t="s">
        <v>8081</v>
      </c>
      <c r="D4081" s="314" t="s">
        <v>8096</v>
      </c>
    </row>
    <row r="4082" spans="1:4">
      <c r="A4082" s="314" t="s">
        <v>13941</v>
      </c>
      <c r="B4082" s="314">
        <v>517168</v>
      </c>
      <c r="C4082" s="314" t="s">
        <v>13942</v>
      </c>
      <c r="D4082" s="314" t="s">
        <v>8435</v>
      </c>
    </row>
    <row r="4083" spans="1:4">
      <c r="A4083" s="314" t="s">
        <v>13943</v>
      </c>
      <c r="B4083" s="314">
        <v>511024</v>
      </c>
      <c r="C4083" s="314" t="s">
        <v>8081</v>
      </c>
      <c r="D4083" s="314" t="s">
        <v>8501</v>
      </c>
    </row>
    <row r="4084" spans="1:4">
      <c r="A4084" s="314" t="s">
        <v>13944</v>
      </c>
      <c r="B4084" s="314">
        <v>538714</v>
      </c>
      <c r="C4084" s="314" t="s">
        <v>8081</v>
      </c>
      <c r="D4084" s="314" t="s">
        <v>8098</v>
      </c>
    </row>
    <row r="4085" spans="1:4">
      <c r="A4085" s="314" t="s">
        <v>13945</v>
      </c>
      <c r="B4085" s="314">
        <v>506003</v>
      </c>
      <c r="C4085" s="314" t="s">
        <v>8081</v>
      </c>
      <c r="D4085" s="314" t="s">
        <v>8385</v>
      </c>
    </row>
    <row r="4086" spans="1:4">
      <c r="A4086" s="314" t="s">
        <v>13946</v>
      </c>
      <c r="B4086" s="314">
        <v>506655</v>
      </c>
      <c r="C4086" s="314" t="s">
        <v>13947</v>
      </c>
      <c r="D4086" s="314" t="s">
        <v>8240</v>
      </c>
    </row>
    <row r="4087" spans="1:4">
      <c r="A4087" s="314" t="s">
        <v>13948</v>
      </c>
      <c r="B4087" s="314">
        <v>521113</v>
      </c>
      <c r="C4087" s="314" t="s">
        <v>8081</v>
      </c>
      <c r="D4087" s="314" t="s">
        <v>8096</v>
      </c>
    </row>
    <row r="4088" spans="1:4">
      <c r="A4088" s="314" t="s">
        <v>13949</v>
      </c>
      <c r="B4088" s="314">
        <v>540318</v>
      </c>
      <c r="C4088" s="314" t="s">
        <v>8081</v>
      </c>
      <c r="D4088" s="314" t="s">
        <v>8096</v>
      </c>
    </row>
    <row r="4089" spans="1:4">
      <c r="A4089" s="314" t="s">
        <v>13950</v>
      </c>
      <c r="B4089" s="314">
        <v>511654</v>
      </c>
      <c r="C4089" s="314" t="s">
        <v>8081</v>
      </c>
      <c r="D4089" s="314" t="s">
        <v>8098</v>
      </c>
    </row>
    <row r="4090" spans="1:4">
      <c r="A4090" s="314" t="s">
        <v>13951</v>
      </c>
      <c r="B4090" s="314">
        <v>542683</v>
      </c>
      <c r="C4090" s="314" t="s">
        <v>13952</v>
      </c>
      <c r="D4090" s="314" t="s">
        <v>8226</v>
      </c>
    </row>
    <row r="4091" spans="1:4">
      <c r="A4091" s="314" t="s">
        <v>13953</v>
      </c>
      <c r="B4091" s="314">
        <v>539117</v>
      </c>
      <c r="C4091" s="314" t="s">
        <v>8081</v>
      </c>
      <c r="D4091" s="314" t="s">
        <v>8098</v>
      </c>
    </row>
    <row r="4092" spans="1:4">
      <c r="A4092" s="314" t="s">
        <v>13954</v>
      </c>
      <c r="B4092" s="314">
        <v>517224</v>
      </c>
      <c r="C4092" s="314" t="s">
        <v>13955</v>
      </c>
      <c r="D4092" s="314" t="s">
        <v>9000</v>
      </c>
    </row>
    <row r="4093" spans="1:4">
      <c r="A4093" s="314" t="s">
        <v>13956</v>
      </c>
      <c r="B4093" s="314">
        <v>524542</v>
      </c>
      <c r="C4093" s="314" t="s">
        <v>8081</v>
      </c>
      <c r="D4093" s="314" t="s">
        <v>8278</v>
      </c>
    </row>
    <row r="4094" spans="1:4">
      <c r="A4094" s="314" t="s">
        <v>13957</v>
      </c>
      <c r="B4094" s="314">
        <v>508969</v>
      </c>
      <c r="C4094" s="314" t="s">
        <v>8081</v>
      </c>
      <c r="D4094" s="314" t="s">
        <v>8098</v>
      </c>
    </row>
    <row r="4095" spans="1:4">
      <c r="A4095" s="314" t="s">
        <v>13958</v>
      </c>
      <c r="B4095" s="314">
        <v>530419</v>
      </c>
      <c r="C4095" s="314" t="s">
        <v>8081</v>
      </c>
      <c r="D4095" s="314" t="s">
        <v>8065</v>
      </c>
    </row>
    <row r="4096" spans="1:4">
      <c r="A4096" s="314" t="s">
        <v>13959</v>
      </c>
      <c r="B4096" s="314">
        <v>514211</v>
      </c>
      <c r="C4096" s="314" t="s">
        <v>13960</v>
      </c>
      <c r="D4096" s="314" t="s">
        <v>8096</v>
      </c>
    </row>
    <row r="4097" spans="1:4">
      <c r="A4097" s="314" t="s">
        <v>13961</v>
      </c>
      <c r="B4097" s="314">
        <v>530445</v>
      </c>
      <c r="C4097" s="314" t="s">
        <v>8081</v>
      </c>
      <c r="D4097" s="314" t="s">
        <v>8103</v>
      </c>
    </row>
    <row r="4098" spans="1:4">
      <c r="A4098" s="314" t="s">
        <v>13962</v>
      </c>
      <c r="B4098" s="314" t="s">
        <v>8081</v>
      </c>
      <c r="C4098" s="314" t="s">
        <v>13963</v>
      </c>
      <c r="D4098" s="314" t="s">
        <v>8092</v>
      </c>
    </row>
    <row r="4099" spans="1:4">
      <c r="A4099" s="314" t="s">
        <v>13964</v>
      </c>
      <c r="B4099" s="314">
        <v>533306</v>
      </c>
      <c r="C4099" s="314" t="s">
        <v>13965</v>
      </c>
      <c r="D4099" s="314" t="s">
        <v>8101</v>
      </c>
    </row>
    <row r="4100" spans="1:4">
      <c r="A4100" s="314" t="s">
        <v>13966</v>
      </c>
      <c r="B4100" s="314">
        <v>532154</v>
      </c>
      <c r="C4100" s="314" t="s">
        <v>8081</v>
      </c>
      <c r="D4100" s="314" t="s">
        <v>8501</v>
      </c>
    </row>
    <row r="4101" spans="1:4">
      <c r="A4101" s="314" t="s">
        <v>13967</v>
      </c>
      <c r="B4101" s="314">
        <v>532872</v>
      </c>
      <c r="C4101" s="314" t="s">
        <v>13968</v>
      </c>
      <c r="D4101" s="314" t="s">
        <v>8119</v>
      </c>
    </row>
    <row r="4102" spans="1:4">
      <c r="A4102" s="314" t="s">
        <v>13969</v>
      </c>
      <c r="B4102" s="314">
        <v>524715</v>
      </c>
      <c r="C4102" s="314" t="s">
        <v>13970</v>
      </c>
      <c r="D4102" s="314" t="s">
        <v>8119</v>
      </c>
    </row>
    <row r="4103" spans="1:4">
      <c r="A4103" s="314" t="s">
        <v>13971</v>
      </c>
      <c r="B4103" s="314">
        <v>542025</v>
      </c>
      <c r="C4103" s="314" t="s">
        <v>8081</v>
      </c>
      <c r="D4103" s="314" t="s">
        <v>8103</v>
      </c>
    </row>
    <row r="4104" spans="1:4">
      <c r="A4104" s="314" t="s">
        <v>13972</v>
      </c>
      <c r="B4104" s="314">
        <v>517403</v>
      </c>
      <c r="C4104" s="314" t="s">
        <v>8081</v>
      </c>
      <c r="D4104" s="314" t="s">
        <v>8219</v>
      </c>
    </row>
    <row r="4105" spans="1:4">
      <c r="A4105" s="314" t="s">
        <v>13973</v>
      </c>
      <c r="B4105" s="314">
        <v>517403</v>
      </c>
      <c r="C4105" s="314" t="s">
        <v>8081</v>
      </c>
      <c r="D4105" s="314" t="s">
        <v>8219</v>
      </c>
    </row>
    <row r="4106" spans="1:4">
      <c r="A4106" s="314" t="s">
        <v>13974</v>
      </c>
      <c r="B4106" s="314">
        <v>531752</v>
      </c>
      <c r="C4106" s="314" t="s">
        <v>8081</v>
      </c>
      <c r="D4106" s="314" t="s">
        <v>8103</v>
      </c>
    </row>
    <row r="4107" spans="1:4">
      <c r="A4107" s="314" t="s">
        <v>13975</v>
      </c>
      <c r="B4107" s="314">
        <v>532733</v>
      </c>
      <c r="C4107" s="314" t="s">
        <v>13976</v>
      </c>
      <c r="D4107" s="314" t="s">
        <v>8819</v>
      </c>
    </row>
    <row r="4108" spans="1:4">
      <c r="A4108" s="314" t="s">
        <v>13977</v>
      </c>
      <c r="B4108" s="314">
        <v>539526</v>
      </c>
      <c r="C4108" s="314" t="s">
        <v>8081</v>
      </c>
      <c r="D4108" s="314" t="s">
        <v>8115</v>
      </c>
    </row>
    <row r="4109" spans="1:4">
      <c r="A4109" s="314" t="s">
        <v>13978</v>
      </c>
      <c r="B4109" s="314">
        <v>530795</v>
      </c>
      <c r="C4109" s="314" t="s">
        <v>8081</v>
      </c>
      <c r="D4109" s="314" t="s">
        <v>8096</v>
      </c>
    </row>
    <row r="4110" spans="1:4">
      <c r="A4110" s="314" t="s">
        <v>13979</v>
      </c>
      <c r="B4110" s="314">
        <v>590072</v>
      </c>
      <c r="C4110" s="314" t="s">
        <v>13980</v>
      </c>
      <c r="D4110" s="314" t="s">
        <v>8435</v>
      </c>
    </row>
    <row r="4111" spans="1:4">
      <c r="A4111" s="314" t="s">
        <v>13981</v>
      </c>
      <c r="B4111" s="314">
        <v>520056</v>
      </c>
      <c r="C4111" s="314" t="s">
        <v>13982</v>
      </c>
      <c r="D4111" s="314" t="s">
        <v>8435</v>
      </c>
    </row>
    <row r="4112" spans="1:4">
      <c r="A4112" s="314" t="s">
        <v>13983</v>
      </c>
      <c r="B4112" s="314" t="s">
        <v>8081</v>
      </c>
      <c r="C4112" s="314" t="s">
        <v>13984</v>
      </c>
      <c r="D4112" s="314" t="s">
        <v>8172</v>
      </c>
    </row>
    <row r="4113" spans="1:4">
      <c r="A4113" s="314" t="s">
        <v>13985</v>
      </c>
      <c r="B4113" s="314">
        <v>590071</v>
      </c>
      <c r="C4113" s="314" t="s">
        <v>13986</v>
      </c>
      <c r="D4113" s="314" t="s">
        <v>8098</v>
      </c>
    </row>
    <row r="4114" spans="1:4">
      <c r="A4114" s="314" t="s">
        <v>13987</v>
      </c>
      <c r="B4114" s="314">
        <v>533166</v>
      </c>
      <c r="C4114" s="314" t="s">
        <v>13988</v>
      </c>
      <c r="D4114" s="314" t="s">
        <v>10072</v>
      </c>
    </row>
    <row r="4115" spans="1:4">
      <c r="A4115" s="314" t="s">
        <v>13989</v>
      </c>
      <c r="B4115" s="314">
        <v>500403</v>
      </c>
      <c r="C4115" s="314" t="s">
        <v>13990</v>
      </c>
      <c r="D4115" s="314" t="s">
        <v>8435</v>
      </c>
    </row>
    <row r="4116" spans="1:4">
      <c r="A4116" s="314" t="s">
        <v>13991</v>
      </c>
      <c r="B4116" s="314">
        <v>500404</v>
      </c>
      <c r="C4116" s="314" t="s">
        <v>13992</v>
      </c>
      <c r="D4116" s="314" t="s">
        <v>8113</v>
      </c>
    </row>
    <row r="4117" spans="1:4">
      <c r="A4117" s="314" t="s">
        <v>13993</v>
      </c>
      <c r="B4117" s="314">
        <v>531433</v>
      </c>
      <c r="C4117" s="314" t="s">
        <v>8081</v>
      </c>
      <c r="D4117" s="314" t="s">
        <v>8098</v>
      </c>
    </row>
    <row r="4118" spans="1:4">
      <c r="A4118" s="314" t="s">
        <v>13994</v>
      </c>
      <c r="B4118" s="314">
        <v>541799</v>
      </c>
      <c r="C4118" s="314" t="s">
        <v>8081</v>
      </c>
      <c r="D4118" s="314" t="s">
        <v>9683</v>
      </c>
    </row>
    <row r="4119" spans="1:4">
      <c r="A4119" s="314" t="s">
        <v>13995</v>
      </c>
      <c r="B4119" s="314">
        <v>530953</v>
      </c>
      <c r="C4119" s="314" t="s">
        <v>8081</v>
      </c>
      <c r="D4119" s="314" t="s">
        <v>8141</v>
      </c>
    </row>
    <row r="4120" spans="1:4">
      <c r="A4120" s="314" t="s">
        <v>13996</v>
      </c>
      <c r="B4120" s="314">
        <v>537253</v>
      </c>
      <c r="C4120" s="314" t="s">
        <v>8081</v>
      </c>
      <c r="D4120" s="314" t="s">
        <v>8119</v>
      </c>
    </row>
    <row r="4121" spans="1:4">
      <c r="A4121" s="314" t="s">
        <v>13997</v>
      </c>
      <c r="B4121" s="314">
        <v>532711</v>
      </c>
      <c r="C4121" s="314" t="s">
        <v>13998</v>
      </c>
      <c r="D4121" s="314" t="s">
        <v>8478</v>
      </c>
    </row>
    <row r="4122" spans="1:4">
      <c r="A4122" s="314" t="s">
        <v>13999</v>
      </c>
      <c r="B4122" s="314">
        <v>521232</v>
      </c>
      <c r="C4122" s="314" t="s">
        <v>8081</v>
      </c>
      <c r="D4122" s="314" t="s">
        <v>8103</v>
      </c>
    </row>
    <row r="4123" spans="1:4">
      <c r="A4123" s="314" t="s">
        <v>14000</v>
      </c>
      <c r="B4123" s="314">
        <v>523425</v>
      </c>
      <c r="C4123" s="314" t="s">
        <v>14001</v>
      </c>
      <c r="D4123" s="314" t="s">
        <v>8636</v>
      </c>
    </row>
    <row r="4124" spans="1:4">
      <c r="A4124" s="314" t="s">
        <v>14002</v>
      </c>
      <c r="B4124" s="314">
        <v>501110</v>
      </c>
      <c r="C4124" s="314" t="s">
        <v>8081</v>
      </c>
      <c r="D4124" s="314" t="s">
        <v>8065</v>
      </c>
    </row>
    <row r="4125" spans="1:4">
      <c r="A4125" s="314" t="s">
        <v>14003</v>
      </c>
      <c r="B4125" s="314">
        <v>530845</v>
      </c>
      <c r="C4125" s="314" t="s">
        <v>8081</v>
      </c>
      <c r="D4125" s="314" t="s">
        <v>8129</v>
      </c>
    </row>
    <row r="4126" spans="1:4">
      <c r="A4126" s="314" t="s">
        <v>14004</v>
      </c>
      <c r="B4126" s="314">
        <v>539574</v>
      </c>
      <c r="C4126" s="314" t="s">
        <v>8081</v>
      </c>
      <c r="D4126" s="314" t="s">
        <v>8098</v>
      </c>
    </row>
    <row r="4127" spans="1:4">
      <c r="A4127" s="314" t="s">
        <v>14005</v>
      </c>
      <c r="B4127" s="314">
        <v>535141</v>
      </c>
      <c r="C4127" s="314" t="s">
        <v>8081</v>
      </c>
      <c r="D4127" s="314" t="s">
        <v>8167</v>
      </c>
    </row>
    <row r="4128" spans="1:4">
      <c r="A4128" s="314" t="s">
        <v>14006</v>
      </c>
      <c r="B4128" s="314">
        <v>512179</v>
      </c>
      <c r="C4128" s="314" t="s">
        <v>14007</v>
      </c>
      <c r="D4128" s="314" t="s">
        <v>8167</v>
      </c>
    </row>
    <row r="4129" spans="1:4">
      <c r="A4129" s="314" t="s">
        <v>14008</v>
      </c>
      <c r="B4129" s="314">
        <v>530735</v>
      </c>
      <c r="C4129" s="314" t="s">
        <v>8081</v>
      </c>
      <c r="D4129" s="314" t="s">
        <v>8141</v>
      </c>
    </row>
    <row r="4130" spans="1:4">
      <c r="A4130" s="314" t="s">
        <v>14009</v>
      </c>
      <c r="B4130" s="314">
        <v>530735</v>
      </c>
      <c r="C4130" s="314" t="s">
        <v>8081</v>
      </c>
      <c r="D4130" s="314" t="s">
        <v>8141</v>
      </c>
    </row>
    <row r="4131" spans="1:4">
      <c r="A4131" s="314" t="s">
        <v>14010</v>
      </c>
      <c r="B4131" s="314">
        <v>530883</v>
      </c>
      <c r="C4131" s="314" t="s">
        <v>8081</v>
      </c>
      <c r="D4131" s="314" t="s">
        <v>8224</v>
      </c>
    </row>
    <row r="4132" spans="1:4">
      <c r="A4132" s="314" t="s">
        <v>14011</v>
      </c>
      <c r="B4132" s="314">
        <v>531699</v>
      </c>
      <c r="C4132" s="314" t="s">
        <v>8081</v>
      </c>
      <c r="D4132" s="314" t="s">
        <v>8845</v>
      </c>
    </row>
    <row r="4133" spans="1:4">
      <c r="A4133" s="314" t="s">
        <v>14012</v>
      </c>
      <c r="B4133" s="314">
        <v>540269</v>
      </c>
      <c r="C4133" s="314" t="s">
        <v>8081</v>
      </c>
      <c r="D4133" s="314" t="s">
        <v>8194</v>
      </c>
    </row>
    <row r="4134" spans="1:4">
      <c r="A4134" s="314" t="s">
        <v>14013</v>
      </c>
      <c r="B4134" s="314">
        <v>512527</v>
      </c>
      <c r="C4134" s="314" t="s">
        <v>8081</v>
      </c>
      <c r="D4134" s="314" t="s">
        <v>8096</v>
      </c>
    </row>
    <row r="4135" spans="1:4">
      <c r="A4135" s="314" t="s">
        <v>14014</v>
      </c>
      <c r="B4135" s="314">
        <v>512527</v>
      </c>
      <c r="C4135" s="314" t="s">
        <v>8081</v>
      </c>
      <c r="D4135" s="314" t="s">
        <v>8096</v>
      </c>
    </row>
    <row r="4136" spans="1:4">
      <c r="A4136" s="314" t="s">
        <v>14015</v>
      </c>
      <c r="B4136" s="314">
        <v>521180</v>
      </c>
      <c r="C4136" s="314" t="s">
        <v>14016</v>
      </c>
      <c r="D4136" s="314" t="s">
        <v>8096</v>
      </c>
    </row>
    <row r="4137" spans="1:4">
      <c r="A4137" s="314" t="s">
        <v>14017</v>
      </c>
      <c r="B4137" s="314">
        <v>523842</v>
      </c>
      <c r="C4137" s="314" t="s">
        <v>8081</v>
      </c>
      <c r="D4137" s="314" t="s">
        <v>8194</v>
      </c>
    </row>
    <row r="4138" spans="1:4">
      <c r="A4138" s="314" t="s">
        <v>14018</v>
      </c>
      <c r="B4138" s="314">
        <v>532070</v>
      </c>
      <c r="C4138" s="314" t="s">
        <v>8081</v>
      </c>
      <c r="D4138" s="314" t="s">
        <v>8075</v>
      </c>
    </row>
    <row r="4139" spans="1:4">
      <c r="A4139" s="314" t="s">
        <v>14019</v>
      </c>
      <c r="B4139" s="314">
        <v>523283</v>
      </c>
      <c r="C4139" s="314" t="s">
        <v>14020</v>
      </c>
      <c r="D4139" s="314" t="s">
        <v>8506</v>
      </c>
    </row>
    <row r="4140" spans="1:4">
      <c r="A4140" s="314" t="s">
        <v>14021</v>
      </c>
      <c r="B4140" s="314">
        <v>539835</v>
      </c>
      <c r="C4140" s="314" t="s">
        <v>8081</v>
      </c>
      <c r="D4140" s="314" t="s">
        <v>8098</v>
      </c>
    </row>
    <row r="4141" spans="1:4">
      <c r="A4141" s="314" t="s">
        <v>14022</v>
      </c>
      <c r="B4141" s="314">
        <v>519234</v>
      </c>
      <c r="C4141" s="314" t="s">
        <v>14023</v>
      </c>
      <c r="D4141" s="314" t="s">
        <v>8329</v>
      </c>
    </row>
    <row r="4142" spans="1:4">
      <c r="A4142" s="314" t="s">
        <v>14024</v>
      </c>
      <c r="B4142" s="314">
        <v>780008</v>
      </c>
      <c r="C4142" s="314" t="s">
        <v>8081</v>
      </c>
      <c r="D4142" s="314" t="s">
        <v>8172</v>
      </c>
    </row>
    <row r="4143" spans="1:4">
      <c r="A4143" s="314" t="s">
        <v>14025</v>
      </c>
      <c r="B4143" s="314">
        <v>541701</v>
      </c>
      <c r="C4143" s="314" t="s">
        <v>8081</v>
      </c>
      <c r="D4143" s="314" t="s">
        <v>8403</v>
      </c>
    </row>
    <row r="4144" spans="1:4">
      <c r="A4144" s="314" t="s">
        <v>14026</v>
      </c>
      <c r="B4144" s="314">
        <v>526133</v>
      </c>
      <c r="C4144" s="314" t="s">
        <v>8081</v>
      </c>
      <c r="D4144" s="314" t="s">
        <v>8096</v>
      </c>
    </row>
    <row r="4145" spans="1:4">
      <c r="A4145" s="314" t="s">
        <v>14027</v>
      </c>
      <c r="B4145" s="314">
        <v>540168</v>
      </c>
      <c r="C4145" s="314" t="s">
        <v>8081</v>
      </c>
      <c r="D4145" s="314" t="s">
        <v>8098</v>
      </c>
    </row>
    <row r="4146" spans="1:4">
      <c r="A4146" s="314" t="s">
        <v>14028</v>
      </c>
      <c r="B4146" s="314">
        <v>511539</v>
      </c>
      <c r="C4146" s="314" t="s">
        <v>8081</v>
      </c>
      <c r="D4146" s="314" t="s">
        <v>8065</v>
      </c>
    </row>
    <row r="4147" spans="1:4">
      <c r="A4147" s="314" t="s">
        <v>14029</v>
      </c>
      <c r="B4147" s="314">
        <v>532509</v>
      </c>
      <c r="C4147" s="314" t="s">
        <v>14030</v>
      </c>
      <c r="D4147" s="314" t="s">
        <v>8435</v>
      </c>
    </row>
    <row r="4148" spans="1:4">
      <c r="A4148" s="314" t="s">
        <v>14031</v>
      </c>
      <c r="B4148" s="314" t="s">
        <v>8081</v>
      </c>
      <c r="C4148" s="314" t="s">
        <v>14032</v>
      </c>
      <c r="D4148" s="314" t="s">
        <v>8092</v>
      </c>
    </row>
    <row r="4149" spans="1:4">
      <c r="A4149" s="314" t="s">
        <v>14033</v>
      </c>
      <c r="B4149" s="314">
        <v>530677</v>
      </c>
      <c r="C4149" s="314" t="s">
        <v>8081</v>
      </c>
      <c r="D4149" s="314" t="s">
        <v>8167</v>
      </c>
    </row>
    <row r="4150" spans="1:4">
      <c r="A4150" s="314" t="s">
        <v>14034</v>
      </c>
      <c r="B4150" s="314">
        <v>530677</v>
      </c>
      <c r="C4150" s="314" t="s">
        <v>8081</v>
      </c>
      <c r="D4150" s="314" t="s">
        <v>8167</v>
      </c>
    </row>
    <row r="4151" spans="1:4">
      <c r="A4151" s="314" t="s">
        <v>14035</v>
      </c>
      <c r="B4151" s="314" t="s">
        <v>8081</v>
      </c>
      <c r="C4151" s="314" t="s">
        <v>14036</v>
      </c>
      <c r="D4151" s="314" t="s">
        <v>8092</v>
      </c>
    </row>
    <row r="4152" spans="1:4">
      <c r="A4152" s="314" t="s">
        <v>14037</v>
      </c>
      <c r="B4152" s="314">
        <v>509930</v>
      </c>
      <c r="C4152" s="314" t="s">
        <v>14038</v>
      </c>
      <c r="D4152" s="314" t="s">
        <v>8200</v>
      </c>
    </row>
    <row r="4153" spans="1:4">
      <c r="A4153" s="314" t="s">
        <v>14039</v>
      </c>
      <c r="B4153" s="314">
        <v>532904</v>
      </c>
      <c r="C4153" s="314" t="s">
        <v>14040</v>
      </c>
      <c r="D4153" s="314" t="s">
        <v>8478</v>
      </c>
    </row>
    <row r="4154" spans="1:4">
      <c r="A4154" s="314" t="s">
        <v>14041</v>
      </c>
      <c r="B4154" s="314">
        <v>532904</v>
      </c>
      <c r="C4154" s="314" t="s">
        <v>14040</v>
      </c>
      <c r="D4154" s="314" t="s">
        <v>8478</v>
      </c>
    </row>
    <row r="4155" spans="1:4">
      <c r="A4155" s="314" t="s">
        <v>14042</v>
      </c>
      <c r="B4155" s="314">
        <v>500405</v>
      </c>
      <c r="C4155" s="314" t="s">
        <v>14043</v>
      </c>
      <c r="D4155" s="314" t="s">
        <v>8294</v>
      </c>
    </row>
    <row r="4156" spans="1:4">
      <c r="A4156" s="314" t="s">
        <v>14044</v>
      </c>
      <c r="B4156" s="314">
        <v>534733</v>
      </c>
      <c r="C4156" s="314" t="s">
        <v>8081</v>
      </c>
      <c r="D4156" s="314" t="s">
        <v>8113</v>
      </c>
    </row>
    <row r="4157" spans="1:4">
      <c r="A4157" s="314" t="s">
        <v>14045</v>
      </c>
      <c r="B4157" s="314">
        <v>531638</v>
      </c>
      <c r="C4157" s="314" t="s">
        <v>8081</v>
      </c>
      <c r="D4157" s="314" t="s">
        <v>8403</v>
      </c>
    </row>
    <row r="4158" spans="1:4">
      <c r="A4158" s="314" t="s">
        <v>14046</v>
      </c>
      <c r="B4158" s="314">
        <v>518075</v>
      </c>
      <c r="C4158" s="314" t="s">
        <v>8081</v>
      </c>
      <c r="D4158" s="314" t="s">
        <v>8113</v>
      </c>
    </row>
    <row r="4159" spans="1:4">
      <c r="A4159" s="314" t="s">
        <v>14047</v>
      </c>
      <c r="B4159" s="314">
        <v>533298</v>
      </c>
      <c r="C4159" s="314" t="s">
        <v>14048</v>
      </c>
      <c r="D4159" s="314" t="s">
        <v>8622</v>
      </c>
    </row>
    <row r="4160" spans="1:4">
      <c r="A4160" s="314" t="s">
        <v>14049</v>
      </c>
      <c r="B4160" s="314">
        <v>517530</v>
      </c>
      <c r="C4160" s="314" t="s">
        <v>14050</v>
      </c>
      <c r="D4160" s="314" t="s">
        <v>8350</v>
      </c>
    </row>
    <row r="4161" spans="1:4">
      <c r="A4161" s="314" t="s">
        <v>14051</v>
      </c>
      <c r="B4161" s="314">
        <v>530185</v>
      </c>
      <c r="C4161" s="314" t="s">
        <v>8081</v>
      </c>
      <c r="D4161" s="314" t="s">
        <v>8096</v>
      </c>
    </row>
    <row r="4162" spans="1:4">
      <c r="A4162" s="314" t="s">
        <v>14052</v>
      </c>
      <c r="B4162" s="314" t="s">
        <v>8081</v>
      </c>
      <c r="C4162" s="314" t="s">
        <v>14053</v>
      </c>
      <c r="D4162" s="314" t="s">
        <v>8092</v>
      </c>
    </row>
    <row r="4163" spans="1:4">
      <c r="A4163" s="314" t="s">
        <v>14054</v>
      </c>
      <c r="B4163" s="314">
        <v>539253</v>
      </c>
      <c r="C4163" s="314" t="s">
        <v>8081</v>
      </c>
      <c r="D4163" s="314" t="s">
        <v>8098</v>
      </c>
    </row>
    <row r="4164" spans="1:4">
      <c r="A4164" s="314" t="s">
        <v>14055</v>
      </c>
      <c r="B4164" s="314">
        <v>539253</v>
      </c>
      <c r="C4164" s="314" t="s">
        <v>8081</v>
      </c>
      <c r="D4164" s="314" t="s">
        <v>8098</v>
      </c>
    </row>
    <row r="4165" spans="1:4">
      <c r="A4165" s="314" t="s">
        <v>14056</v>
      </c>
      <c r="B4165" s="314">
        <v>500336</v>
      </c>
      <c r="C4165" s="314" t="s">
        <v>14057</v>
      </c>
      <c r="D4165" s="314" t="s">
        <v>497</v>
      </c>
    </row>
    <row r="4166" spans="1:4">
      <c r="A4166" s="314" t="s">
        <v>14058</v>
      </c>
      <c r="B4166" s="314">
        <v>533101</v>
      </c>
      <c r="C4166" s="314" t="s">
        <v>8081</v>
      </c>
      <c r="D4166" s="314" t="s">
        <v>8096</v>
      </c>
    </row>
    <row r="4167" spans="1:4">
      <c r="A4167" s="314" t="s">
        <v>14059</v>
      </c>
      <c r="B4167" s="314">
        <v>532874</v>
      </c>
      <c r="C4167" s="314" t="s">
        <v>8081</v>
      </c>
      <c r="D4167" s="314" t="s">
        <v>8219</v>
      </c>
    </row>
    <row r="4168" spans="1:4">
      <c r="A4168" s="314" t="s">
        <v>14060</v>
      </c>
      <c r="B4168" s="314">
        <v>511185</v>
      </c>
      <c r="C4168" s="314" t="s">
        <v>8081</v>
      </c>
      <c r="D4168" s="314" t="s">
        <v>8401</v>
      </c>
    </row>
    <row r="4169" spans="1:4">
      <c r="A4169" s="314" t="s">
        <v>14061</v>
      </c>
      <c r="B4169" s="314">
        <v>521200</v>
      </c>
      <c r="C4169" s="314" t="s">
        <v>14062</v>
      </c>
      <c r="D4169" s="314" t="s">
        <v>8096</v>
      </c>
    </row>
    <row r="4170" spans="1:4">
      <c r="A4170" s="314" t="s">
        <v>14063</v>
      </c>
      <c r="B4170" s="314">
        <v>514138</v>
      </c>
      <c r="C4170" s="314" t="s">
        <v>8081</v>
      </c>
      <c r="D4170" s="314" t="s">
        <v>8096</v>
      </c>
    </row>
    <row r="4171" spans="1:4">
      <c r="A4171" s="314" t="s">
        <v>14064</v>
      </c>
      <c r="B4171" s="314">
        <v>514140</v>
      </c>
      <c r="C4171" s="314" t="s">
        <v>8081</v>
      </c>
      <c r="D4171" s="314" t="s">
        <v>8096</v>
      </c>
    </row>
    <row r="4172" spans="1:4">
      <c r="A4172" s="314" t="s">
        <v>14065</v>
      </c>
      <c r="B4172" s="314">
        <v>519604</v>
      </c>
      <c r="C4172" s="314" t="s">
        <v>14066</v>
      </c>
      <c r="D4172" s="314" t="s">
        <v>8141</v>
      </c>
    </row>
    <row r="4173" spans="1:4">
      <c r="A4173" s="314" t="s">
        <v>14067</v>
      </c>
      <c r="B4173" s="314">
        <v>532782</v>
      </c>
      <c r="C4173" s="314" t="s">
        <v>14068</v>
      </c>
      <c r="D4173" s="314" t="s">
        <v>8096</v>
      </c>
    </row>
    <row r="4174" spans="1:4">
      <c r="A4174" s="314" t="s">
        <v>14069</v>
      </c>
      <c r="B4174" s="314" t="s">
        <v>8081</v>
      </c>
      <c r="C4174" s="314" t="s">
        <v>14070</v>
      </c>
      <c r="D4174" s="314" t="s">
        <v>8092</v>
      </c>
    </row>
    <row r="4175" spans="1:4">
      <c r="A4175" s="314" t="s">
        <v>14071</v>
      </c>
      <c r="B4175" s="314">
        <v>530239</v>
      </c>
      <c r="C4175" s="314" t="s">
        <v>14072</v>
      </c>
      <c r="D4175" s="314" t="s">
        <v>8119</v>
      </c>
    </row>
    <row r="4176" spans="1:4">
      <c r="A4176" s="314" t="s">
        <v>14073</v>
      </c>
      <c r="B4176" s="314">
        <v>531640</v>
      </c>
      <c r="C4176" s="314" t="s">
        <v>8081</v>
      </c>
      <c r="D4176" s="314" t="s">
        <v>8167</v>
      </c>
    </row>
    <row r="4177" spans="1:4">
      <c r="A4177" s="314" t="s">
        <v>14074</v>
      </c>
      <c r="B4177" s="314">
        <v>537259</v>
      </c>
      <c r="C4177" s="314" t="s">
        <v>8081</v>
      </c>
      <c r="D4177" s="314" t="s">
        <v>9027</v>
      </c>
    </row>
    <row r="4178" spans="1:4">
      <c r="A4178" s="314" t="s">
        <v>14075</v>
      </c>
      <c r="B4178" s="314">
        <v>532667</v>
      </c>
      <c r="C4178" s="314" t="s">
        <v>14076</v>
      </c>
      <c r="D4178" s="314" t="s">
        <v>8124</v>
      </c>
    </row>
    <row r="4179" spans="1:4">
      <c r="A4179" s="314" t="s">
        <v>14077</v>
      </c>
      <c r="B4179" s="314">
        <v>531885</v>
      </c>
      <c r="C4179" s="314" t="s">
        <v>8081</v>
      </c>
      <c r="D4179" s="314" t="s">
        <v>8103</v>
      </c>
    </row>
    <row r="4180" spans="1:4">
      <c r="A4180" s="314" t="s">
        <v>14078</v>
      </c>
      <c r="B4180" s="314">
        <v>531885</v>
      </c>
      <c r="C4180" s="314" t="s">
        <v>8081</v>
      </c>
      <c r="D4180" s="314" t="s">
        <v>8103</v>
      </c>
    </row>
    <row r="4181" spans="1:4">
      <c r="A4181" s="314" t="s">
        <v>14079</v>
      </c>
      <c r="B4181" s="314">
        <v>523722</v>
      </c>
      <c r="C4181" s="314" t="s">
        <v>8081</v>
      </c>
      <c r="D4181" s="314" t="s">
        <v>8174</v>
      </c>
    </row>
    <row r="4182" spans="1:4">
      <c r="A4182" s="314" t="s">
        <v>14080</v>
      </c>
      <c r="B4182" s="314">
        <v>503624</v>
      </c>
      <c r="C4182" s="314" t="s">
        <v>8081</v>
      </c>
      <c r="D4182" s="314" t="s">
        <v>8065</v>
      </c>
    </row>
    <row r="4183" spans="1:4">
      <c r="A4183" s="314" t="s">
        <v>14081</v>
      </c>
      <c r="B4183" s="314">
        <v>539911</v>
      </c>
      <c r="C4183" s="314" t="s">
        <v>8081</v>
      </c>
      <c r="D4183" s="314" t="s">
        <v>8103</v>
      </c>
    </row>
    <row r="4184" spans="1:4">
      <c r="A4184" s="314" t="s">
        <v>14082</v>
      </c>
      <c r="B4184" s="314">
        <v>524488</v>
      </c>
      <c r="C4184" s="314" t="s">
        <v>14083</v>
      </c>
      <c r="D4184" s="314" t="s">
        <v>8129</v>
      </c>
    </row>
    <row r="4185" spans="1:4">
      <c r="A4185" s="314" t="s">
        <v>14084</v>
      </c>
      <c r="B4185" s="314">
        <v>512449</v>
      </c>
      <c r="C4185" s="314" t="s">
        <v>8081</v>
      </c>
      <c r="D4185" s="314" t="s">
        <v>8062</v>
      </c>
    </row>
    <row r="4186" spans="1:4">
      <c r="A4186" s="314" t="s">
        <v>14085</v>
      </c>
      <c r="B4186" s="314">
        <v>505590</v>
      </c>
      <c r="C4186" s="314" t="s">
        <v>8081</v>
      </c>
      <c r="D4186" s="314" t="s">
        <v>8096</v>
      </c>
    </row>
    <row r="4187" spans="1:4">
      <c r="A4187" s="314" t="s">
        <v>14086</v>
      </c>
      <c r="B4187" s="314">
        <v>539041</v>
      </c>
      <c r="C4187" s="314" t="s">
        <v>8081</v>
      </c>
      <c r="D4187" s="314" t="s">
        <v>8103</v>
      </c>
    </row>
    <row r="4188" spans="1:4">
      <c r="A4188" s="314" t="s">
        <v>14087</v>
      </c>
      <c r="B4188" s="314">
        <v>503659</v>
      </c>
      <c r="C4188" s="314" t="s">
        <v>8081</v>
      </c>
      <c r="D4188" s="314" t="s">
        <v>8501</v>
      </c>
    </row>
    <row r="4189" spans="1:4">
      <c r="A4189" s="314" t="s">
        <v>14088</v>
      </c>
      <c r="B4189" s="314">
        <v>506863</v>
      </c>
      <c r="C4189" s="314" t="s">
        <v>8081</v>
      </c>
      <c r="D4189" s="314" t="s">
        <v>8275</v>
      </c>
    </row>
    <row r="4190" spans="1:4">
      <c r="A4190" s="314" t="s">
        <v>14089</v>
      </c>
      <c r="B4190" s="314">
        <v>503816</v>
      </c>
      <c r="C4190" s="314" t="s">
        <v>8081</v>
      </c>
      <c r="D4190" s="314" t="s">
        <v>8096</v>
      </c>
    </row>
    <row r="4191" spans="1:4">
      <c r="A4191" s="314" t="s">
        <v>14090</v>
      </c>
      <c r="B4191" s="314">
        <v>531909</v>
      </c>
      <c r="C4191" s="314" t="s">
        <v>8081</v>
      </c>
      <c r="D4191" s="314" t="s">
        <v>8167</v>
      </c>
    </row>
    <row r="4192" spans="1:4">
      <c r="A4192" s="314" t="s">
        <v>14091</v>
      </c>
      <c r="B4192" s="314">
        <v>539406</v>
      </c>
      <c r="C4192" s="314" t="s">
        <v>8081</v>
      </c>
      <c r="D4192" s="314" t="s">
        <v>8103</v>
      </c>
    </row>
    <row r="4193" spans="1:4">
      <c r="A4193" s="314" t="s">
        <v>14092</v>
      </c>
      <c r="B4193" s="314">
        <v>503310</v>
      </c>
      <c r="C4193" s="314" t="s">
        <v>14093</v>
      </c>
      <c r="D4193" s="314" t="s">
        <v>8096</v>
      </c>
    </row>
    <row r="4194" spans="1:4">
      <c r="A4194" s="314" t="s">
        <v>14094</v>
      </c>
      <c r="B4194" s="314">
        <v>539353</v>
      </c>
      <c r="C4194" s="314" t="s">
        <v>8081</v>
      </c>
      <c r="D4194" s="314" t="s">
        <v>8435</v>
      </c>
    </row>
    <row r="4195" spans="1:4">
      <c r="A4195" s="314" t="s">
        <v>14095</v>
      </c>
      <c r="B4195" s="314">
        <v>500407</v>
      </c>
      <c r="C4195" s="314" t="s">
        <v>14096</v>
      </c>
      <c r="D4195" s="314" t="s">
        <v>8435</v>
      </c>
    </row>
    <row r="4196" spans="1:4">
      <c r="A4196" s="314" t="s">
        <v>14097</v>
      </c>
      <c r="B4196" s="314">
        <v>531003</v>
      </c>
      <c r="C4196" s="314" t="s">
        <v>8081</v>
      </c>
      <c r="D4196" s="314" t="s">
        <v>8098</v>
      </c>
    </row>
    <row r="4197" spans="1:4">
      <c r="A4197" s="314" t="s">
        <v>14098</v>
      </c>
      <c r="B4197" s="314">
        <v>526365</v>
      </c>
      <c r="C4197" s="314" t="s">
        <v>8081</v>
      </c>
      <c r="D4197" s="314" t="s">
        <v>8194</v>
      </c>
    </row>
    <row r="4198" spans="1:4">
      <c r="A4198" s="314" t="s">
        <v>14099</v>
      </c>
      <c r="B4198" s="314">
        <v>512257</v>
      </c>
      <c r="C4198" s="314" t="s">
        <v>8081</v>
      </c>
      <c r="D4198" s="314" t="s">
        <v>497</v>
      </c>
    </row>
    <row r="4199" spans="1:4">
      <c r="A4199" s="314" t="s">
        <v>14100</v>
      </c>
      <c r="B4199" s="314">
        <v>510245</v>
      </c>
      <c r="C4199" s="314" t="s">
        <v>8081</v>
      </c>
      <c r="D4199" s="314" t="s">
        <v>8103</v>
      </c>
    </row>
    <row r="4200" spans="1:4">
      <c r="A4200" s="314" t="s">
        <v>14101</v>
      </c>
      <c r="B4200" s="314">
        <v>501386</v>
      </c>
      <c r="C4200" s="314" t="s">
        <v>8081</v>
      </c>
      <c r="D4200" s="314" t="s">
        <v>8065</v>
      </c>
    </row>
    <row r="4201" spans="1:4">
      <c r="A4201" s="314" t="s">
        <v>14102</v>
      </c>
      <c r="B4201" s="314">
        <v>530585</v>
      </c>
      <c r="C4201" s="314" t="s">
        <v>8081</v>
      </c>
      <c r="D4201" s="314" t="s">
        <v>8065</v>
      </c>
    </row>
    <row r="4202" spans="1:4">
      <c r="A4202" s="314" t="s">
        <v>14103</v>
      </c>
      <c r="B4202" s="314">
        <v>532051</v>
      </c>
      <c r="C4202" s="314" t="s">
        <v>14104</v>
      </c>
      <c r="D4202" s="314" t="s">
        <v>8124</v>
      </c>
    </row>
    <row r="4203" spans="1:4">
      <c r="A4203" s="314" t="s">
        <v>14105</v>
      </c>
      <c r="B4203" s="314">
        <v>522215</v>
      </c>
      <c r="C4203" s="314" t="s">
        <v>8081</v>
      </c>
      <c r="D4203" s="314" t="s">
        <v>8089</v>
      </c>
    </row>
    <row r="4204" spans="1:4">
      <c r="A4204" s="314" t="s">
        <v>14106</v>
      </c>
      <c r="B4204" s="314">
        <v>517201</v>
      </c>
      <c r="C4204" s="314" t="s">
        <v>8081</v>
      </c>
      <c r="D4204" s="314" t="s">
        <v>8622</v>
      </c>
    </row>
    <row r="4205" spans="1:4">
      <c r="A4205" s="314" t="s">
        <v>14107</v>
      </c>
      <c r="B4205" s="314">
        <v>531637</v>
      </c>
      <c r="C4205" s="314" t="s">
        <v>8081</v>
      </c>
      <c r="D4205" s="314" t="s">
        <v>8119</v>
      </c>
    </row>
    <row r="4206" spans="1:4">
      <c r="A4206" s="314" t="s">
        <v>14108</v>
      </c>
      <c r="B4206" s="314">
        <v>512359</v>
      </c>
      <c r="C4206" s="314" t="s">
        <v>8081</v>
      </c>
      <c r="D4206" s="314" t="s">
        <v>8103</v>
      </c>
    </row>
    <row r="4207" spans="1:4">
      <c r="A4207" s="314" t="s">
        <v>14109</v>
      </c>
      <c r="B4207" s="314">
        <v>531499</v>
      </c>
      <c r="C4207" s="314" t="s">
        <v>8081</v>
      </c>
      <c r="D4207" s="314" t="s">
        <v>8096</v>
      </c>
    </row>
    <row r="4208" spans="1:4">
      <c r="A4208" s="314" t="s">
        <v>14110</v>
      </c>
      <c r="B4208" s="314">
        <v>539682</v>
      </c>
      <c r="C4208" s="314" t="s">
        <v>8081</v>
      </c>
      <c r="D4208" s="314" t="s">
        <v>494</v>
      </c>
    </row>
    <row r="4209" spans="1:4">
      <c r="A4209" s="314" t="s">
        <v>14111</v>
      </c>
      <c r="B4209" s="314">
        <v>511447</v>
      </c>
      <c r="C4209" s="314" t="s">
        <v>8081</v>
      </c>
      <c r="D4209" s="314" t="s">
        <v>8087</v>
      </c>
    </row>
    <row r="4210" spans="1:4">
      <c r="A4210" s="314" t="s">
        <v>14112</v>
      </c>
      <c r="B4210" s="314">
        <v>539278</v>
      </c>
      <c r="C4210" s="314" t="s">
        <v>8081</v>
      </c>
      <c r="D4210" s="314" t="s">
        <v>8065</v>
      </c>
    </row>
    <row r="4211" spans="1:4">
      <c r="A4211" s="314" t="s">
        <v>14113</v>
      </c>
      <c r="B4211" s="314">
        <v>517385</v>
      </c>
      <c r="C4211" s="314" t="s">
        <v>14114</v>
      </c>
      <c r="D4211" s="314" t="s">
        <v>8449</v>
      </c>
    </row>
    <row r="4212" spans="1:4">
      <c r="A4212" s="314" t="s">
        <v>14115</v>
      </c>
      <c r="B4212" s="314">
        <v>524470</v>
      </c>
      <c r="C4212" s="314" t="s">
        <v>8081</v>
      </c>
      <c r="D4212" s="314" t="s">
        <v>8119</v>
      </c>
    </row>
    <row r="4213" spans="1:4">
      <c r="A4213" s="314" t="s">
        <v>14116</v>
      </c>
      <c r="B4213" s="314">
        <v>524470</v>
      </c>
      <c r="C4213" s="314" t="s">
        <v>8081</v>
      </c>
      <c r="D4213" s="314" t="s">
        <v>8119</v>
      </c>
    </row>
    <row r="4214" spans="1:4">
      <c r="A4214" s="314" t="s">
        <v>14117</v>
      </c>
      <c r="B4214" s="314">
        <v>533157</v>
      </c>
      <c r="C4214" s="314" t="s">
        <v>14118</v>
      </c>
      <c r="D4214" s="314" t="s">
        <v>8119</v>
      </c>
    </row>
    <row r="4215" spans="1:4">
      <c r="A4215" s="314" t="s">
        <v>14119</v>
      </c>
      <c r="B4215" s="314">
        <v>532276</v>
      </c>
      <c r="C4215" s="314" t="s">
        <v>14120</v>
      </c>
      <c r="D4215" s="314" t="s">
        <v>8398</v>
      </c>
    </row>
    <row r="4216" spans="1:4">
      <c r="A4216" s="314" t="s">
        <v>14121</v>
      </c>
      <c r="B4216" s="314">
        <v>541929</v>
      </c>
      <c r="C4216" s="314" t="s">
        <v>8081</v>
      </c>
      <c r="D4216" s="314" t="s">
        <v>9000</v>
      </c>
    </row>
    <row r="4217" spans="1:4">
      <c r="A4217" s="314" t="s">
        <v>14122</v>
      </c>
      <c r="B4217" s="314">
        <v>539268</v>
      </c>
      <c r="C4217" s="314" t="s">
        <v>14123</v>
      </c>
      <c r="D4217" s="314" t="s">
        <v>8119</v>
      </c>
    </row>
    <row r="4218" spans="1:4">
      <c r="A4218" s="314" t="s">
        <v>14124</v>
      </c>
      <c r="B4218" s="314">
        <v>513307</v>
      </c>
      <c r="C4218" s="314" t="s">
        <v>8081</v>
      </c>
      <c r="D4218" s="314" t="s">
        <v>8385</v>
      </c>
    </row>
    <row r="4219" spans="1:4">
      <c r="A4219" s="314" t="s">
        <v>14125</v>
      </c>
      <c r="B4219" s="314">
        <v>531173</v>
      </c>
      <c r="C4219" s="314" t="s">
        <v>8081</v>
      </c>
      <c r="D4219" s="314" t="s">
        <v>8119</v>
      </c>
    </row>
    <row r="4220" spans="1:4">
      <c r="A4220" s="314" t="s">
        <v>14126</v>
      </c>
      <c r="B4220" s="314">
        <v>531173</v>
      </c>
      <c r="C4220" s="314" t="s">
        <v>8081</v>
      </c>
      <c r="D4220" s="314" t="s">
        <v>8119</v>
      </c>
    </row>
    <row r="4221" spans="1:4">
      <c r="A4221" s="314" t="s">
        <v>14127</v>
      </c>
      <c r="B4221" s="314">
        <v>539842</v>
      </c>
      <c r="C4221" s="314" t="s">
        <v>8081</v>
      </c>
      <c r="D4221" s="314" t="s">
        <v>8275</v>
      </c>
    </row>
    <row r="4222" spans="1:4">
      <c r="A4222" s="314" t="s">
        <v>14128</v>
      </c>
      <c r="B4222" s="314">
        <v>526506</v>
      </c>
      <c r="C4222" s="314" t="s">
        <v>8081</v>
      </c>
      <c r="D4222" s="314" t="s">
        <v>8065</v>
      </c>
    </row>
    <row r="4223" spans="1:4">
      <c r="A4223" s="314" t="s">
        <v>14129</v>
      </c>
      <c r="B4223" s="314">
        <v>531432</v>
      </c>
      <c r="C4223" s="314" t="s">
        <v>8081</v>
      </c>
      <c r="D4223" s="314" t="s">
        <v>8098</v>
      </c>
    </row>
    <row r="4224" spans="1:4">
      <c r="A4224" s="314" t="s">
        <v>14130</v>
      </c>
      <c r="B4224" s="314">
        <v>522294</v>
      </c>
      <c r="C4224" s="314" t="s">
        <v>8081</v>
      </c>
      <c r="D4224" s="314" t="s">
        <v>8089</v>
      </c>
    </row>
    <row r="4225" spans="1:4">
      <c r="A4225" s="314" t="s">
        <v>14131</v>
      </c>
      <c r="B4225" s="314">
        <v>533553</v>
      </c>
      <c r="C4225" s="314" t="s">
        <v>8081</v>
      </c>
      <c r="D4225" s="314" t="s">
        <v>8124</v>
      </c>
    </row>
    <row r="4226" spans="1:4">
      <c r="A4226" s="314" t="s">
        <v>14132</v>
      </c>
      <c r="B4226" s="314">
        <v>532444</v>
      </c>
      <c r="C4226" s="314" t="s">
        <v>8081</v>
      </c>
      <c r="D4226" s="314" t="s">
        <v>8174</v>
      </c>
    </row>
    <row r="4227" spans="1:4">
      <c r="A4227" s="314" t="s">
        <v>14133</v>
      </c>
      <c r="B4227" s="314">
        <v>514142</v>
      </c>
      <c r="C4227" s="314" t="s">
        <v>14134</v>
      </c>
      <c r="D4227" s="314" t="s">
        <v>8096</v>
      </c>
    </row>
    <row r="4228" spans="1:4">
      <c r="A4228" s="314" t="s">
        <v>14135</v>
      </c>
      <c r="B4228" s="314">
        <v>539956</v>
      </c>
      <c r="C4228" s="314" t="s">
        <v>8081</v>
      </c>
      <c r="D4228" s="314" t="s">
        <v>10217</v>
      </c>
    </row>
    <row r="4229" spans="1:4">
      <c r="A4229" s="314" t="s">
        <v>14136</v>
      </c>
      <c r="B4229" s="314">
        <v>537392</v>
      </c>
      <c r="C4229" s="314" t="s">
        <v>8081</v>
      </c>
      <c r="D4229" s="314" t="s">
        <v>8249</v>
      </c>
    </row>
    <row r="4230" spans="1:4">
      <c r="A4230" s="314" t="s">
        <v>14137</v>
      </c>
      <c r="B4230" s="314">
        <v>519483</v>
      </c>
      <c r="C4230" s="314" t="s">
        <v>8081</v>
      </c>
      <c r="D4230" s="314" t="s">
        <v>8103</v>
      </c>
    </row>
    <row r="4231" spans="1:4">
      <c r="A4231" s="314" t="s">
        <v>14138</v>
      </c>
      <c r="B4231" s="314">
        <v>507785</v>
      </c>
      <c r="C4231" s="314" t="s">
        <v>14139</v>
      </c>
      <c r="D4231" s="314" t="s">
        <v>8200</v>
      </c>
    </row>
    <row r="4232" spans="1:4">
      <c r="A4232" s="314" t="s">
        <v>14140</v>
      </c>
      <c r="B4232" s="314">
        <v>532390</v>
      </c>
      <c r="C4232" s="314" t="s">
        <v>14141</v>
      </c>
      <c r="D4232" s="314" t="s">
        <v>8281</v>
      </c>
    </row>
    <row r="4233" spans="1:4">
      <c r="A4233" s="314" t="s">
        <v>14142</v>
      </c>
      <c r="B4233" s="314">
        <v>532890</v>
      </c>
      <c r="C4233" s="314" t="s">
        <v>14143</v>
      </c>
      <c r="D4233" s="314" t="s">
        <v>8068</v>
      </c>
    </row>
    <row r="4234" spans="1:4">
      <c r="A4234" s="314" t="s">
        <v>14144</v>
      </c>
      <c r="B4234" s="314">
        <v>505160</v>
      </c>
      <c r="C4234" s="314" t="s">
        <v>14145</v>
      </c>
      <c r="D4234" s="314" t="s">
        <v>8435</v>
      </c>
    </row>
    <row r="4235" spans="1:4">
      <c r="A4235" s="314" t="s">
        <v>14146</v>
      </c>
      <c r="B4235" s="314">
        <v>538987</v>
      </c>
      <c r="C4235" s="314" t="s">
        <v>8081</v>
      </c>
      <c r="D4235" s="314" t="s">
        <v>8435</v>
      </c>
    </row>
    <row r="4236" spans="1:4">
      <c r="A4236" s="314" t="s">
        <v>14147</v>
      </c>
      <c r="B4236" s="314">
        <v>533200</v>
      </c>
      <c r="C4236" s="314" t="s">
        <v>14148</v>
      </c>
      <c r="D4236" s="314" t="s">
        <v>8258</v>
      </c>
    </row>
    <row r="4237" spans="1:4">
      <c r="A4237" s="314" t="s">
        <v>14149</v>
      </c>
      <c r="B4237" s="314">
        <v>541545</v>
      </c>
      <c r="C4237" s="314" t="s">
        <v>14150</v>
      </c>
      <c r="D4237" s="314" t="s">
        <v>8258</v>
      </c>
    </row>
    <row r="4238" spans="1:4">
      <c r="A4238" s="314" t="s">
        <v>14151</v>
      </c>
      <c r="B4238" s="314">
        <v>533170</v>
      </c>
      <c r="C4238" s="314" t="s">
        <v>8081</v>
      </c>
      <c r="D4238" s="314" t="s">
        <v>8101</v>
      </c>
    </row>
    <row r="4239" spans="1:4">
      <c r="A4239" s="314" t="s">
        <v>14152</v>
      </c>
      <c r="B4239" s="314">
        <v>531426</v>
      </c>
      <c r="C4239" s="314" t="s">
        <v>14153</v>
      </c>
      <c r="D4239" s="314" t="s">
        <v>8075</v>
      </c>
    </row>
    <row r="4240" spans="1:4">
      <c r="A4240" s="314" t="s">
        <v>14154</v>
      </c>
      <c r="B4240" s="314">
        <v>521038</v>
      </c>
      <c r="C4240" s="314" t="s">
        <v>8081</v>
      </c>
      <c r="D4240" s="314" t="s">
        <v>8096</v>
      </c>
    </row>
    <row r="4241" spans="1:4">
      <c r="A4241" s="314" t="s">
        <v>14155</v>
      </c>
      <c r="B4241" s="314">
        <v>500777</v>
      </c>
      <c r="C4241" s="314" t="s">
        <v>14156</v>
      </c>
      <c r="D4241" s="314" t="s">
        <v>8129</v>
      </c>
    </row>
    <row r="4242" spans="1:4">
      <c r="A4242" s="314" t="s">
        <v>14157</v>
      </c>
      <c r="B4242" s="314">
        <v>513540</v>
      </c>
      <c r="C4242" s="314" t="s">
        <v>8081</v>
      </c>
      <c r="D4242" s="314" t="s">
        <v>8403</v>
      </c>
    </row>
    <row r="4243" spans="1:4">
      <c r="A4243" s="314" t="s">
        <v>14158</v>
      </c>
      <c r="B4243" s="314">
        <v>523419</v>
      </c>
      <c r="C4243" s="314" t="s">
        <v>14159</v>
      </c>
      <c r="D4243" s="314" t="s">
        <v>8350</v>
      </c>
    </row>
    <row r="4244" spans="1:4">
      <c r="A4244" s="314" t="s">
        <v>14160</v>
      </c>
      <c r="B4244" s="314">
        <v>522229</v>
      </c>
      <c r="C4244" s="314" t="s">
        <v>8081</v>
      </c>
      <c r="D4244" s="314" t="s">
        <v>10564</v>
      </c>
    </row>
    <row r="4245" spans="1:4">
      <c r="A4245" s="314" t="s">
        <v>14161</v>
      </c>
      <c r="B4245" s="314">
        <v>506854</v>
      </c>
      <c r="C4245" s="314" t="s">
        <v>8081</v>
      </c>
      <c r="D4245" s="314" t="s">
        <v>8129</v>
      </c>
    </row>
    <row r="4246" spans="1:4">
      <c r="A4246" s="314" t="s">
        <v>14162</v>
      </c>
      <c r="B4246" s="314">
        <v>532790</v>
      </c>
      <c r="C4246" s="314" t="s">
        <v>14163</v>
      </c>
      <c r="D4246" s="314" t="s">
        <v>8174</v>
      </c>
    </row>
    <row r="4247" spans="1:4">
      <c r="A4247" s="314" t="s">
        <v>14164</v>
      </c>
      <c r="B4247" s="314">
        <v>532738</v>
      </c>
      <c r="C4247" s="314" t="s">
        <v>14165</v>
      </c>
      <c r="D4247" s="314" t="s">
        <v>8478</v>
      </c>
    </row>
    <row r="4248" spans="1:4">
      <c r="A4248" s="314" t="s">
        <v>14166</v>
      </c>
      <c r="B4248" s="314">
        <v>540332</v>
      </c>
      <c r="C4248" s="314" t="s">
        <v>8081</v>
      </c>
      <c r="D4248" s="314" t="s">
        <v>8103</v>
      </c>
    </row>
    <row r="4249" spans="1:4">
      <c r="A4249" s="314" t="s">
        <v>14167</v>
      </c>
      <c r="B4249" s="314">
        <v>540332</v>
      </c>
      <c r="C4249" s="314" t="s">
        <v>8081</v>
      </c>
      <c r="D4249" s="314" t="s">
        <v>8103</v>
      </c>
    </row>
    <row r="4250" spans="1:4">
      <c r="A4250" s="314" t="s">
        <v>14168</v>
      </c>
      <c r="B4250" s="314">
        <v>505685</v>
      </c>
      <c r="C4250" s="314" t="s">
        <v>8081</v>
      </c>
      <c r="D4250" s="314" t="s">
        <v>8403</v>
      </c>
    </row>
    <row r="4251" spans="1:4">
      <c r="A4251" s="314" t="s">
        <v>14169</v>
      </c>
      <c r="B4251" s="314" t="s">
        <v>8081</v>
      </c>
      <c r="C4251" s="314" t="s">
        <v>14170</v>
      </c>
      <c r="D4251" s="314" t="s">
        <v>8092</v>
      </c>
    </row>
    <row r="4252" spans="1:4">
      <c r="A4252" s="314" t="s">
        <v>14171</v>
      </c>
      <c r="B4252" s="314">
        <v>534756</v>
      </c>
      <c r="C4252" s="314" t="s">
        <v>14172</v>
      </c>
      <c r="D4252" s="314" t="s">
        <v>8194</v>
      </c>
    </row>
    <row r="4253" spans="1:4">
      <c r="A4253" s="314" t="s">
        <v>14173</v>
      </c>
      <c r="B4253" s="314">
        <v>519285</v>
      </c>
      <c r="C4253" s="314" t="s">
        <v>8081</v>
      </c>
      <c r="D4253" s="314" t="s">
        <v>8278</v>
      </c>
    </row>
    <row r="4254" spans="1:4">
      <c r="A4254" s="314" t="s">
        <v>14174</v>
      </c>
      <c r="B4254" s="314">
        <v>533203</v>
      </c>
      <c r="C4254" s="314" t="s">
        <v>14175</v>
      </c>
      <c r="D4254" s="314" t="s">
        <v>8124</v>
      </c>
    </row>
    <row r="4255" spans="1:4">
      <c r="A4255" s="314" t="s">
        <v>14176</v>
      </c>
      <c r="B4255" s="314">
        <v>538496</v>
      </c>
      <c r="C4255" s="314" t="s">
        <v>8081</v>
      </c>
      <c r="D4255" s="314" t="s">
        <v>8165</v>
      </c>
    </row>
    <row r="4256" spans="1:4">
      <c r="A4256" s="314" t="s">
        <v>14177</v>
      </c>
      <c r="B4256" s="314">
        <v>532869</v>
      </c>
      <c r="C4256" s="314" t="s">
        <v>14178</v>
      </c>
      <c r="D4256" s="314" t="s">
        <v>8478</v>
      </c>
    </row>
    <row r="4257" spans="1:4">
      <c r="A4257" s="314" t="s">
        <v>14179</v>
      </c>
      <c r="B4257" s="314">
        <v>512271</v>
      </c>
      <c r="C4257" s="314" t="s">
        <v>8081</v>
      </c>
      <c r="D4257" s="314" t="s">
        <v>8501</v>
      </c>
    </row>
    <row r="4258" spans="1:4">
      <c r="A4258" s="314" t="s">
        <v>14180</v>
      </c>
      <c r="B4258" s="314">
        <v>512271</v>
      </c>
      <c r="C4258" s="314" t="s">
        <v>8081</v>
      </c>
      <c r="D4258" s="314" t="s">
        <v>8501</v>
      </c>
    </row>
    <row r="4259" spans="1:4">
      <c r="A4259" s="314" t="s">
        <v>14181</v>
      </c>
      <c r="B4259" s="314">
        <v>519091</v>
      </c>
      <c r="C4259" s="314" t="s">
        <v>14182</v>
      </c>
      <c r="D4259" s="314" t="s">
        <v>8141</v>
      </c>
    </row>
    <row r="4260" spans="1:4">
      <c r="A4260" s="314" t="s">
        <v>14183</v>
      </c>
      <c r="B4260" s="314">
        <v>540955</v>
      </c>
      <c r="C4260" s="314" t="s">
        <v>8081</v>
      </c>
      <c r="D4260" s="314" t="s">
        <v>8141</v>
      </c>
    </row>
    <row r="4261" spans="1:4">
      <c r="A4261" s="314" t="s">
        <v>14184</v>
      </c>
      <c r="B4261" s="314">
        <v>500770</v>
      </c>
      <c r="C4261" s="314" t="s">
        <v>14185</v>
      </c>
      <c r="D4261" s="314" t="s">
        <v>8129</v>
      </c>
    </row>
    <row r="4262" spans="1:4">
      <c r="A4262" s="314" t="s">
        <v>14186</v>
      </c>
      <c r="B4262" s="314">
        <v>532301</v>
      </c>
      <c r="C4262" s="314" t="s">
        <v>14187</v>
      </c>
      <c r="D4262" s="314" t="s">
        <v>8487</v>
      </c>
    </row>
    <row r="4263" spans="1:4">
      <c r="A4263" s="314" t="s">
        <v>14188</v>
      </c>
      <c r="B4263" s="314">
        <v>500483</v>
      </c>
      <c r="C4263" s="314" t="s">
        <v>14189</v>
      </c>
      <c r="D4263" s="314" t="s">
        <v>14190</v>
      </c>
    </row>
    <row r="4264" spans="1:4">
      <c r="A4264" s="314" t="s">
        <v>14191</v>
      </c>
      <c r="B4264" s="314">
        <v>532540</v>
      </c>
      <c r="C4264" s="314" t="s">
        <v>14192</v>
      </c>
      <c r="D4264" s="314" t="s">
        <v>8068</v>
      </c>
    </row>
    <row r="4265" spans="1:4">
      <c r="A4265" s="314" t="s">
        <v>14193</v>
      </c>
      <c r="B4265" s="314">
        <v>500408</v>
      </c>
      <c r="C4265" s="314" t="s">
        <v>14194</v>
      </c>
      <c r="D4265" s="314" t="s">
        <v>8174</v>
      </c>
    </row>
    <row r="4266" spans="1:4">
      <c r="A4266" s="314" t="s">
        <v>14195</v>
      </c>
      <c r="B4266" s="314">
        <v>500800</v>
      </c>
      <c r="C4266" s="314" t="s">
        <v>14196</v>
      </c>
      <c r="D4266" s="314" t="s">
        <v>8487</v>
      </c>
    </row>
    <row r="4267" spans="1:4">
      <c r="A4267" s="314" t="s">
        <v>14197</v>
      </c>
      <c r="B4267" s="314">
        <v>501301</v>
      </c>
      <c r="C4267" s="314" t="s">
        <v>14198</v>
      </c>
      <c r="D4267" s="314" t="s">
        <v>8246</v>
      </c>
    </row>
    <row r="4268" spans="1:4">
      <c r="A4268" s="314" t="s">
        <v>14199</v>
      </c>
      <c r="B4268" s="314">
        <v>513434</v>
      </c>
      <c r="C4268" s="314" t="s">
        <v>14200</v>
      </c>
      <c r="D4268" s="314" t="s">
        <v>8113</v>
      </c>
    </row>
    <row r="4269" spans="1:4">
      <c r="A4269" s="314" t="s">
        <v>14201</v>
      </c>
      <c r="B4269" s="314">
        <v>500570</v>
      </c>
      <c r="C4269" s="314" t="s">
        <v>14202</v>
      </c>
      <c r="D4269" s="314" t="s">
        <v>8159</v>
      </c>
    </row>
    <row r="4270" spans="1:4">
      <c r="A4270" s="314" t="s">
        <v>14201</v>
      </c>
      <c r="B4270" s="314">
        <v>570001</v>
      </c>
      <c r="C4270" s="314" t="s">
        <v>14203</v>
      </c>
      <c r="D4270" s="314" t="s">
        <v>8159</v>
      </c>
    </row>
    <row r="4271" spans="1:4">
      <c r="A4271" s="314" t="s">
        <v>14204</v>
      </c>
      <c r="B4271" s="314">
        <v>500400</v>
      </c>
      <c r="C4271" s="314" t="s">
        <v>14205</v>
      </c>
      <c r="D4271" s="314" t="s">
        <v>8219</v>
      </c>
    </row>
    <row r="4272" spans="1:4">
      <c r="A4272" s="314" t="s">
        <v>14206</v>
      </c>
      <c r="B4272" s="314">
        <v>513010</v>
      </c>
      <c r="C4272" s="314" t="s">
        <v>14207</v>
      </c>
      <c r="D4272" s="314" t="s">
        <v>8113</v>
      </c>
    </row>
    <row r="4273" spans="1:4">
      <c r="A4273" s="314" t="s">
        <v>14208</v>
      </c>
      <c r="B4273" s="314" t="s">
        <v>8081</v>
      </c>
      <c r="C4273" s="314" t="s">
        <v>14209</v>
      </c>
      <c r="D4273" s="314" t="s">
        <v>8113</v>
      </c>
    </row>
    <row r="4274" spans="1:4">
      <c r="A4274" s="314" t="s">
        <v>14210</v>
      </c>
      <c r="B4274" s="314">
        <v>500470</v>
      </c>
      <c r="C4274" s="314" t="s">
        <v>14211</v>
      </c>
      <c r="D4274" s="314" t="s">
        <v>8113</v>
      </c>
    </row>
    <row r="4275" spans="1:4">
      <c r="A4275" s="314" t="s">
        <v>14212</v>
      </c>
      <c r="B4275" s="314">
        <v>532371</v>
      </c>
      <c r="C4275" s="314" t="s">
        <v>14213</v>
      </c>
      <c r="D4275" s="314" t="s">
        <v>9024</v>
      </c>
    </row>
    <row r="4276" spans="1:4">
      <c r="A4276" s="314" t="s">
        <v>14214</v>
      </c>
      <c r="B4276" s="314">
        <v>521228</v>
      </c>
      <c r="C4276" s="314" t="s">
        <v>8081</v>
      </c>
      <c r="D4276" s="314" t="s">
        <v>8194</v>
      </c>
    </row>
    <row r="4277" spans="1:4">
      <c r="A4277" s="314" t="s">
        <v>14215</v>
      </c>
      <c r="B4277" s="314">
        <v>531190</v>
      </c>
      <c r="C4277" s="314" t="s">
        <v>8081</v>
      </c>
      <c r="D4277" s="314" t="s">
        <v>8096</v>
      </c>
    </row>
    <row r="4278" spans="1:4">
      <c r="A4278" s="314" t="s">
        <v>14216</v>
      </c>
      <c r="B4278" s="314">
        <v>541228</v>
      </c>
      <c r="C4278" s="314" t="s">
        <v>8081</v>
      </c>
      <c r="D4278" s="314" t="s">
        <v>8089</v>
      </c>
    </row>
    <row r="4279" spans="1:4">
      <c r="A4279" s="314" t="s">
        <v>14217</v>
      </c>
      <c r="B4279" s="314">
        <v>504961</v>
      </c>
      <c r="C4279" s="314" t="s">
        <v>8081</v>
      </c>
      <c r="D4279" s="314" t="s">
        <v>8113</v>
      </c>
    </row>
    <row r="4280" spans="1:4">
      <c r="A4280" s="314" t="s">
        <v>14218</v>
      </c>
      <c r="B4280" s="314">
        <v>532284</v>
      </c>
      <c r="C4280" s="314" t="s">
        <v>8081</v>
      </c>
      <c r="D4280" s="314" t="s">
        <v>8065</v>
      </c>
    </row>
    <row r="4281" spans="1:4">
      <c r="A4281" s="314" t="s">
        <v>14219</v>
      </c>
      <c r="B4281" s="314">
        <v>533393</v>
      </c>
      <c r="C4281" s="314" t="s">
        <v>14220</v>
      </c>
      <c r="D4281" s="314" t="s">
        <v>8167</v>
      </c>
    </row>
    <row r="4282" spans="1:4">
      <c r="A4282" s="314" t="s">
        <v>14221</v>
      </c>
      <c r="B4282" s="314">
        <v>540212</v>
      </c>
      <c r="C4282" s="314" t="s">
        <v>14222</v>
      </c>
      <c r="D4282" s="314" t="s">
        <v>8401</v>
      </c>
    </row>
    <row r="4283" spans="1:4">
      <c r="A4283" s="314" t="s">
        <v>14223</v>
      </c>
      <c r="B4283" s="314">
        <v>501242</v>
      </c>
      <c r="C4283" s="314" t="s">
        <v>14224</v>
      </c>
      <c r="D4283" s="314" t="s">
        <v>8098</v>
      </c>
    </row>
    <row r="4284" spans="1:4">
      <c r="A4284" s="314" t="s">
        <v>14225</v>
      </c>
      <c r="B4284" s="314">
        <v>532262</v>
      </c>
      <c r="C4284" s="314" t="s">
        <v>8081</v>
      </c>
      <c r="D4284" s="314" t="s">
        <v>8401</v>
      </c>
    </row>
    <row r="4285" spans="1:4">
      <c r="A4285" s="314" t="s">
        <v>14226</v>
      </c>
      <c r="B4285" s="314">
        <v>524156</v>
      </c>
      <c r="C4285" s="314" t="s">
        <v>8081</v>
      </c>
      <c r="D4285" s="314" t="s">
        <v>8129</v>
      </c>
    </row>
    <row r="4286" spans="1:4">
      <c r="A4286" s="314" t="s">
        <v>14227</v>
      </c>
      <c r="B4286" s="314">
        <v>541700</v>
      </c>
      <c r="C4286" s="314" t="s">
        <v>14228</v>
      </c>
      <c r="D4286" s="314" t="s">
        <v>8194</v>
      </c>
    </row>
    <row r="4287" spans="1:4">
      <c r="A4287" s="314" t="s">
        <v>14229</v>
      </c>
      <c r="B4287" s="314">
        <v>523301</v>
      </c>
      <c r="C4287" s="314" t="s">
        <v>14230</v>
      </c>
      <c r="D4287" s="314" t="s">
        <v>8075</v>
      </c>
    </row>
    <row r="4288" spans="1:4">
      <c r="A4288" s="314" t="s">
        <v>14231</v>
      </c>
      <c r="B4288" s="314" t="s">
        <v>8081</v>
      </c>
      <c r="C4288" s="314" t="s">
        <v>14232</v>
      </c>
      <c r="D4288" s="314" t="s">
        <v>8172</v>
      </c>
    </row>
    <row r="4289" spans="1:4">
      <c r="A4289" s="314" t="s">
        <v>14233</v>
      </c>
      <c r="B4289" s="314">
        <v>512011</v>
      </c>
      <c r="C4289" s="314" t="s">
        <v>8081</v>
      </c>
      <c r="D4289" s="314" t="s">
        <v>8103</v>
      </c>
    </row>
    <row r="4290" spans="1:4">
      <c r="A4290" s="314" t="s">
        <v>14234</v>
      </c>
      <c r="B4290" s="314">
        <v>539658</v>
      </c>
      <c r="C4290" s="314" t="s">
        <v>14235</v>
      </c>
      <c r="D4290" s="314" t="s">
        <v>10860</v>
      </c>
    </row>
    <row r="4291" spans="1:4">
      <c r="A4291" s="314" t="s">
        <v>14236</v>
      </c>
      <c r="B4291" s="314">
        <v>532755</v>
      </c>
      <c r="C4291" s="314" t="s">
        <v>14237</v>
      </c>
      <c r="D4291" s="314" t="s">
        <v>8068</v>
      </c>
    </row>
    <row r="4292" spans="1:4">
      <c r="A4292" s="314" t="s">
        <v>14238</v>
      </c>
      <c r="B4292" s="314">
        <v>526576</v>
      </c>
      <c r="C4292" s="314" t="s">
        <v>14239</v>
      </c>
      <c r="D4292" s="314" t="s">
        <v>8278</v>
      </c>
    </row>
    <row r="4293" spans="1:4">
      <c r="A4293" s="314" t="s">
        <v>14240</v>
      </c>
      <c r="B4293" s="314">
        <v>542141</v>
      </c>
      <c r="C4293" s="314" t="s">
        <v>14241</v>
      </c>
      <c r="D4293" s="314" t="s">
        <v>8478</v>
      </c>
    </row>
    <row r="4294" spans="1:4">
      <c r="A4294" s="314" t="s">
        <v>14242</v>
      </c>
      <c r="B4294" s="314">
        <v>532804</v>
      </c>
      <c r="C4294" s="314" t="s">
        <v>14243</v>
      </c>
      <c r="D4294" s="314" t="s">
        <v>8403</v>
      </c>
    </row>
    <row r="4295" spans="1:4">
      <c r="A4295" s="314" t="s">
        <v>14244</v>
      </c>
      <c r="B4295" s="314">
        <v>532804</v>
      </c>
      <c r="C4295" s="314" t="s">
        <v>14243</v>
      </c>
      <c r="D4295" s="314" t="s">
        <v>8403</v>
      </c>
    </row>
    <row r="4296" spans="1:4">
      <c r="A4296" s="314" t="s">
        <v>14245</v>
      </c>
      <c r="B4296" s="314">
        <v>533216</v>
      </c>
      <c r="C4296" s="314" t="s">
        <v>14246</v>
      </c>
      <c r="D4296" s="314" t="s">
        <v>8478</v>
      </c>
    </row>
    <row r="4297" spans="1:4">
      <c r="A4297" s="314" t="s">
        <v>14247</v>
      </c>
      <c r="B4297" s="314">
        <v>509917</v>
      </c>
      <c r="C4297" s="314" t="s">
        <v>8081</v>
      </c>
      <c r="D4297" s="314" t="s">
        <v>8622</v>
      </c>
    </row>
    <row r="4298" spans="1:4">
      <c r="A4298" s="314" t="s">
        <v>14248</v>
      </c>
      <c r="B4298" s="314">
        <v>501421</v>
      </c>
      <c r="C4298" s="314" t="s">
        <v>8081</v>
      </c>
      <c r="D4298" s="314" t="s">
        <v>8174</v>
      </c>
    </row>
    <row r="4299" spans="1:4">
      <c r="A4299" s="314" t="s">
        <v>14249</v>
      </c>
      <c r="B4299" s="314">
        <v>524204</v>
      </c>
      <c r="C4299" s="314" t="s">
        <v>8081</v>
      </c>
      <c r="D4299" s="314" t="s">
        <v>8588</v>
      </c>
    </row>
    <row r="4300" spans="1:4">
      <c r="A4300" s="314" t="s">
        <v>14250</v>
      </c>
      <c r="B4300" s="314">
        <v>540595</v>
      </c>
      <c r="C4300" s="314" t="s">
        <v>14251</v>
      </c>
      <c r="D4300" s="314" t="s">
        <v>9027</v>
      </c>
    </row>
    <row r="4301" spans="1:4">
      <c r="A4301" s="314" t="s">
        <v>14252</v>
      </c>
      <c r="B4301" s="314">
        <v>539428</v>
      </c>
      <c r="C4301" s="314" t="s">
        <v>8081</v>
      </c>
      <c r="D4301" s="314" t="s">
        <v>8550</v>
      </c>
    </row>
    <row r="4302" spans="1:4">
      <c r="A4302" s="314" t="s">
        <v>14253</v>
      </c>
      <c r="B4302" s="314">
        <v>530595</v>
      </c>
      <c r="C4302" s="314" t="s">
        <v>8081</v>
      </c>
      <c r="D4302" s="314" t="s">
        <v>8174</v>
      </c>
    </row>
    <row r="4303" spans="1:4">
      <c r="A4303" s="314" t="s">
        <v>14254</v>
      </c>
      <c r="B4303" s="314">
        <v>533982</v>
      </c>
      <c r="C4303" s="314" t="s">
        <v>14255</v>
      </c>
      <c r="D4303" s="314" t="s">
        <v>8068</v>
      </c>
    </row>
    <row r="4304" spans="1:4">
      <c r="A4304" s="314" t="s">
        <v>14256</v>
      </c>
      <c r="B4304" s="314">
        <v>530533</v>
      </c>
      <c r="C4304" s="314" t="s">
        <v>8081</v>
      </c>
      <c r="D4304" s="314" t="s">
        <v>8487</v>
      </c>
    </row>
    <row r="4305" spans="1:4">
      <c r="A4305" s="314" t="s">
        <v>14257</v>
      </c>
      <c r="B4305" s="314">
        <v>506162</v>
      </c>
      <c r="C4305" s="314" t="s">
        <v>8081</v>
      </c>
      <c r="D4305" s="314" t="s">
        <v>8065</v>
      </c>
    </row>
    <row r="4306" spans="1:4">
      <c r="A4306" s="314" t="s">
        <v>14258</v>
      </c>
      <c r="B4306" s="314">
        <v>512157</v>
      </c>
      <c r="C4306" s="314" t="s">
        <v>8081</v>
      </c>
      <c r="D4306" s="314" t="s">
        <v>8501</v>
      </c>
    </row>
    <row r="4307" spans="1:4">
      <c r="A4307" s="314" t="s">
        <v>14259</v>
      </c>
      <c r="B4307" s="314">
        <v>505400</v>
      </c>
      <c r="C4307" s="314" t="s">
        <v>14260</v>
      </c>
      <c r="D4307" s="314" t="s">
        <v>8167</v>
      </c>
    </row>
    <row r="4308" spans="1:4">
      <c r="A4308" s="314" t="s">
        <v>14261</v>
      </c>
      <c r="B4308" s="314">
        <v>533326</v>
      </c>
      <c r="C4308" s="314" t="s">
        <v>14262</v>
      </c>
      <c r="D4308" s="314" t="s">
        <v>8478</v>
      </c>
    </row>
    <row r="4309" spans="1:4">
      <c r="A4309" s="314" t="s">
        <v>14263</v>
      </c>
      <c r="B4309" s="314">
        <v>533164</v>
      </c>
      <c r="C4309" s="314" t="s">
        <v>14264</v>
      </c>
      <c r="D4309" s="314" t="s">
        <v>8200</v>
      </c>
    </row>
    <row r="4310" spans="1:4">
      <c r="A4310" s="314" t="s">
        <v>14265</v>
      </c>
      <c r="B4310" s="314">
        <v>532845</v>
      </c>
      <c r="C4310" s="314" t="s">
        <v>14266</v>
      </c>
      <c r="D4310" s="314" t="s">
        <v>8281</v>
      </c>
    </row>
    <row r="4311" spans="1:4">
      <c r="A4311" s="314" t="s">
        <v>14267</v>
      </c>
      <c r="B4311" s="314">
        <v>507753</v>
      </c>
      <c r="C4311" s="314" t="s">
        <v>8081</v>
      </c>
      <c r="D4311" s="314" t="s">
        <v>8129</v>
      </c>
    </row>
    <row r="4312" spans="1:4">
      <c r="A4312" s="314" t="s">
        <v>14268</v>
      </c>
      <c r="B4312" s="314">
        <v>509945</v>
      </c>
      <c r="C4312" s="314" t="s">
        <v>8081</v>
      </c>
      <c r="D4312" s="314" t="s">
        <v>8065</v>
      </c>
    </row>
    <row r="4313" spans="1:4">
      <c r="A4313" s="314" t="s">
        <v>14269</v>
      </c>
      <c r="B4313" s="314">
        <v>526654</v>
      </c>
      <c r="C4313" s="314" t="s">
        <v>8081</v>
      </c>
      <c r="D4313" s="314" t="s">
        <v>8167</v>
      </c>
    </row>
    <row r="4314" spans="1:4">
      <c r="A4314" s="314" t="s">
        <v>14270</v>
      </c>
      <c r="B4314" s="314">
        <v>509015</v>
      </c>
      <c r="C4314" s="314" t="s">
        <v>8081</v>
      </c>
      <c r="D4314" s="314" t="s">
        <v>8622</v>
      </c>
    </row>
    <row r="4315" spans="1:4">
      <c r="A4315" s="314" t="s">
        <v>14271</v>
      </c>
      <c r="B4315" s="314">
        <v>509015</v>
      </c>
      <c r="C4315" s="314" t="s">
        <v>8081</v>
      </c>
      <c r="D4315" s="314" t="s">
        <v>8622</v>
      </c>
    </row>
    <row r="4316" spans="1:4">
      <c r="A4316" s="314" t="s">
        <v>14272</v>
      </c>
      <c r="B4316" s="314">
        <v>514484</v>
      </c>
      <c r="C4316" s="314" t="s">
        <v>8081</v>
      </c>
      <c r="D4316" s="314" t="s">
        <v>8096</v>
      </c>
    </row>
    <row r="4317" spans="1:4">
      <c r="A4317" s="314" t="s">
        <v>14273</v>
      </c>
      <c r="B4317" s="314">
        <v>533158</v>
      </c>
      <c r="C4317" s="314" t="s">
        <v>14274</v>
      </c>
      <c r="D4317" s="314" t="s">
        <v>8194</v>
      </c>
    </row>
    <row r="4318" spans="1:4">
      <c r="A4318" s="314" t="s">
        <v>14275</v>
      </c>
      <c r="B4318" s="314">
        <v>590062</v>
      </c>
      <c r="C4318" s="314" t="s">
        <v>14276</v>
      </c>
      <c r="D4318" s="314" t="s">
        <v>8129</v>
      </c>
    </row>
    <row r="4319" spans="1:4">
      <c r="A4319" s="314" t="s">
        <v>14277</v>
      </c>
      <c r="B4319" s="314">
        <v>542460</v>
      </c>
      <c r="C4319" s="314" t="s">
        <v>14278</v>
      </c>
      <c r="D4319" s="314" t="s">
        <v>8089</v>
      </c>
    </row>
    <row r="4320" spans="1:4">
      <c r="A4320" s="314" t="s">
        <v>14279</v>
      </c>
      <c r="B4320" s="314">
        <v>531373</v>
      </c>
      <c r="C4320" s="314" t="s">
        <v>14280</v>
      </c>
      <c r="D4320" s="314" t="s">
        <v>8281</v>
      </c>
    </row>
    <row r="4321" spans="1:4">
      <c r="A4321" s="314" t="s">
        <v>14281</v>
      </c>
      <c r="B4321" s="314">
        <v>500469</v>
      </c>
      <c r="C4321" s="314" t="s">
        <v>14282</v>
      </c>
      <c r="D4321" s="314" t="s">
        <v>8398</v>
      </c>
    </row>
    <row r="4322" spans="1:4">
      <c r="A4322" s="314" t="s">
        <v>14283</v>
      </c>
      <c r="B4322" s="314">
        <v>500620</v>
      </c>
      <c r="C4322" s="314" t="s">
        <v>14284</v>
      </c>
      <c r="D4322" s="314" t="s">
        <v>9328</v>
      </c>
    </row>
    <row r="4323" spans="1:4">
      <c r="A4323" s="314" t="s">
        <v>14285</v>
      </c>
      <c r="B4323" s="314" t="s">
        <v>8081</v>
      </c>
      <c r="C4323" s="314" t="s">
        <v>14286</v>
      </c>
      <c r="D4323" s="314" t="s">
        <v>8172</v>
      </c>
    </row>
    <row r="4324" spans="1:4">
      <c r="A4324" s="314" t="s">
        <v>14287</v>
      </c>
      <c r="B4324" s="314">
        <v>522073</v>
      </c>
      <c r="C4324" s="314" t="s">
        <v>14288</v>
      </c>
      <c r="D4324" s="314" t="s">
        <v>8435</v>
      </c>
    </row>
    <row r="4325" spans="1:4">
      <c r="A4325" s="314" t="s">
        <v>14289</v>
      </c>
      <c r="B4325" s="314">
        <v>530005</v>
      </c>
      <c r="C4325" s="314" t="s">
        <v>14290</v>
      </c>
      <c r="D4325" s="314" t="s">
        <v>8094</v>
      </c>
    </row>
    <row r="4326" spans="1:4">
      <c r="A4326" s="314" t="s">
        <v>14291</v>
      </c>
      <c r="B4326" s="314">
        <v>500850</v>
      </c>
      <c r="C4326" s="314" t="s">
        <v>14292</v>
      </c>
      <c r="D4326" s="314" t="s">
        <v>8281</v>
      </c>
    </row>
    <row r="4327" spans="1:4">
      <c r="A4327" s="314" t="s">
        <v>14293</v>
      </c>
      <c r="B4327" s="314">
        <v>540954</v>
      </c>
      <c r="C4327" s="314" t="s">
        <v>8081</v>
      </c>
      <c r="D4327" s="314" t="s">
        <v>8575</v>
      </c>
    </row>
    <row r="4328" spans="1:4">
      <c r="A4328" s="314" t="s">
        <v>14294</v>
      </c>
      <c r="B4328" s="314">
        <v>530023</v>
      </c>
      <c r="C4328" s="314" t="s">
        <v>14295</v>
      </c>
      <c r="D4328" s="314" t="s">
        <v>8098</v>
      </c>
    </row>
    <row r="4329" spans="1:4">
      <c r="A4329" s="314" t="s">
        <v>14296</v>
      </c>
      <c r="B4329" s="314">
        <v>530023</v>
      </c>
      <c r="C4329" s="314" t="s">
        <v>14295</v>
      </c>
      <c r="D4329" s="314" t="s">
        <v>8098</v>
      </c>
    </row>
    <row r="4330" spans="1:4">
      <c r="A4330" s="314" t="s">
        <v>14297</v>
      </c>
      <c r="B4330" s="314">
        <v>532209</v>
      </c>
      <c r="C4330" s="314" t="s">
        <v>14298</v>
      </c>
      <c r="D4330" s="314" t="s">
        <v>8398</v>
      </c>
    </row>
    <row r="4331" spans="1:4">
      <c r="A4331" s="314" t="s">
        <v>14299</v>
      </c>
      <c r="B4331" s="314">
        <v>532652</v>
      </c>
      <c r="C4331" s="314" t="s">
        <v>14300</v>
      </c>
      <c r="D4331" s="314" t="s">
        <v>8398</v>
      </c>
    </row>
    <row r="4332" spans="1:4">
      <c r="A4332" s="314" t="s">
        <v>14301</v>
      </c>
      <c r="B4332" s="314">
        <v>540210</v>
      </c>
      <c r="C4332" s="314" t="s">
        <v>14302</v>
      </c>
      <c r="D4332" s="314" t="s">
        <v>8082</v>
      </c>
    </row>
    <row r="4333" spans="1:4">
      <c r="A4333" s="314" t="s">
        <v>14303</v>
      </c>
      <c r="B4333" s="314">
        <v>501343</v>
      </c>
      <c r="C4333" s="314" t="s">
        <v>14304</v>
      </c>
      <c r="D4333" s="314" t="s">
        <v>8098</v>
      </c>
    </row>
    <row r="4334" spans="1:4">
      <c r="A4334" s="314" t="s">
        <v>14305</v>
      </c>
      <c r="B4334" s="314">
        <v>540769</v>
      </c>
      <c r="C4334" s="314" t="s">
        <v>14306</v>
      </c>
      <c r="D4334" s="314" t="s">
        <v>10162</v>
      </c>
    </row>
    <row r="4335" spans="1:4">
      <c r="A4335" s="314" t="s">
        <v>14307</v>
      </c>
      <c r="B4335" s="314">
        <v>590086</v>
      </c>
      <c r="C4335" s="314" t="s">
        <v>14308</v>
      </c>
      <c r="D4335" s="314" t="s">
        <v>8062</v>
      </c>
    </row>
    <row r="4336" spans="1:4">
      <c r="A4336" s="314" t="s">
        <v>14309</v>
      </c>
      <c r="B4336" s="314" t="s">
        <v>8081</v>
      </c>
      <c r="C4336" s="314" t="s">
        <v>14310</v>
      </c>
      <c r="D4336" s="314" t="s">
        <v>8172</v>
      </c>
    </row>
    <row r="4337" spans="1:4">
      <c r="A4337" s="314" t="s">
        <v>14311</v>
      </c>
      <c r="B4337" s="314">
        <v>503100</v>
      </c>
      <c r="C4337" s="314" t="s">
        <v>14312</v>
      </c>
      <c r="D4337" s="314" t="s">
        <v>8167</v>
      </c>
    </row>
    <row r="4338" spans="1:4">
      <c r="A4338" s="314" t="s">
        <v>14313</v>
      </c>
      <c r="B4338" s="314">
        <v>542123</v>
      </c>
      <c r="C4338" s="314" t="s">
        <v>8081</v>
      </c>
      <c r="D4338" s="314" t="s">
        <v>8588</v>
      </c>
    </row>
    <row r="4339" spans="1:4">
      <c r="A4339" s="314" t="s">
        <v>14314</v>
      </c>
      <c r="B4339" s="314">
        <v>500260</v>
      </c>
      <c r="C4339" s="314" t="s">
        <v>14315</v>
      </c>
      <c r="D4339" s="314" t="s">
        <v>8094</v>
      </c>
    </row>
    <row r="4340" spans="1:4">
      <c r="A4340" s="314" t="s">
        <v>14316</v>
      </c>
      <c r="B4340" s="314">
        <v>503169</v>
      </c>
      <c r="C4340" s="314" t="s">
        <v>14317</v>
      </c>
      <c r="D4340" s="314" t="s">
        <v>8096</v>
      </c>
    </row>
    <row r="4341" spans="1:4">
      <c r="A4341" s="314" t="s">
        <v>14318</v>
      </c>
      <c r="B4341" s="314">
        <v>526725</v>
      </c>
      <c r="C4341" s="314" t="s">
        <v>14319</v>
      </c>
      <c r="D4341" s="314" t="s">
        <v>8604</v>
      </c>
    </row>
    <row r="4342" spans="1:4">
      <c r="A4342" s="314" t="s">
        <v>14320</v>
      </c>
      <c r="B4342" s="314">
        <v>532218</v>
      </c>
      <c r="C4342" s="314" t="s">
        <v>14321</v>
      </c>
      <c r="D4342" s="314" t="s">
        <v>8398</v>
      </c>
    </row>
    <row r="4343" spans="1:4">
      <c r="A4343" s="314" t="s">
        <v>14322</v>
      </c>
      <c r="B4343" s="314">
        <v>512531</v>
      </c>
      <c r="C4343" s="314" t="s">
        <v>14323</v>
      </c>
      <c r="D4343" s="314" t="s">
        <v>8103</v>
      </c>
    </row>
    <row r="4344" spans="1:4">
      <c r="A4344" s="314" t="s">
        <v>14324</v>
      </c>
      <c r="B4344" s="314">
        <v>512531</v>
      </c>
      <c r="C4344" s="314" t="s">
        <v>14325</v>
      </c>
      <c r="D4344" s="314" t="s">
        <v>8103</v>
      </c>
    </row>
    <row r="4345" spans="1:4">
      <c r="A4345" s="314" t="s">
        <v>14326</v>
      </c>
      <c r="B4345" s="314">
        <v>504966</v>
      </c>
      <c r="C4345" s="314" t="s">
        <v>14327</v>
      </c>
      <c r="D4345" s="314" t="s">
        <v>8275</v>
      </c>
    </row>
    <row r="4346" spans="1:4">
      <c r="A4346" s="314" t="s">
        <v>14328</v>
      </c>
      <c r="B4346" s="314">
        <v>504966</v>
      </c>
      <c r="C4346" s="314" t="s">
        <v>14327</v>
      </c>
      <c r="D4346" s="314" t="s">
        <v>8275</v>
      </c>
    </row>
    <row r="4347" spans="1:4">
      <c r="A4347" s="314" t="s">
        <v>14329</v>
      </c>
      <c r="B4347" s="314">
        <v>530363</v>
      </c>
      <c r="C4347" s="314" t="s">
        <v>14330</v>
      </c>
      <c r="D4347" s="314" t="s">
        <v>8779</v>
      </c>
    </row>
    <row r="4348" spans="1:4">
      <c r="A4348" s="314" t="s">
        <v>14331</v>
      </c>
      <c r="B4348" s="314" t="s">
        <v>8081</v>
      </c>
      <c r="C4348" s="314" t="s">
        <v>14332</v>
      </c>
      <c r="D4348" s="314" t="s">
        <v>8172</v>
      </c>
    </row>
    <row r="4349" spans="1:4">
      <c r="A4349" s="314" t="s">
        <v>14333</v>
      </c>
      <c r="B4349" s="314" t="s">
        <v>8081</v>
      </c>
      <c r="C4349" s="314" t="s">
        <v>14334</v>
      </c>
      <c r="D4349" s="314" t="s">
        <v>8172</v>
      </c>
    </row>
    <row r="4350" spans="1:4">
      <c r="A4350" s="314" t="s">
        <v>14335</v>
      </c>
      <c r="B4350" s="314">
        <v>540980</v>
      </c>
      <c r="C4350" s="314" t="s">
        <v>8081</v>
      </c>
      <c r="D4350" s="314" t="s">
        <v>8103</v>
      </c>
    </row>
    <row r="4351" spans="1:4">
      <c r="A4351" s="314" t="s">
        <v>14336</v>
      </c>
      <c r="B4351" s="314" t="s">
        <v>8081</v>
      </c>
      <c r="C4351" s="314" t="s">
        <v>14337</v>
      </c>
      <c r="D4351" s="314" t="s">
        <v>8092</v>
      </c>
    </row>
    <row r="4352" spans="1:4">
      <c r="A4352" s="314" t="s">
        <v>14338</v>
      </c>
      <c r="B4352" s="314">
        <v>530199</v>
      </c>
      <c r="C4352" s="314" t="s">
        <v>14339</v>
      </c>
      <c r="D4352" s="314" t="s">
        <v>8119</v>
      </c>
    </row>
    <row r="4353" spans="1:4">
      <c r="A4353" s="314" t="s">
        <v>14340</v>
      </c>
      <c r="B4353" s="314">
        <v>500411</v>
      </c>
      <c r="C4353" s="314" t="s">
        <v>14341</v>
      </c>
      <c r="D4353" s="314" t="s">
        <v>8124</v>
      </c>
    </row>
    <row r="4354" spans="1:4">
      <c r="A4354" s="314" t="s">
        <v>14342</v>
      </c>
      <c r="B4354" s="314">
        <v>539310</v>
      </c>
      <c r="C4354" s="314" t="s">
        <v>8081</v>
      </c>
      <c r="D4354" s="314" t="s">
        <v>9683</v>
      </c>
    </row>
    <row r="4355" spans="1:4">
      <c r="A4355" s="314" t="s">
        <v>14343</v>
      </c>
      <c r="B4355" s="314">
        <v>538464</v>
      </c>
      <c r="C4355" s="314" t="s">
        <v>8081</v>
      </c>
      <c r="D4355" s="314" t="s">
        <v>8098</v>
      </c>
    </row>
    <row r="4356" spans="1:4">
      <c r="A4356" s="314" t="s">
        <v>14344</v>
      </c>
      <c r="B4356" s="314">
        <v>531652</v>
      </c>
      <c r="C4356" s="314" t="s">
        <v>8081</v>
      </c>
      <c r="D4356" s="314" t="s">
        <v>8098</v>
      </c>
    </row>
    <row r="4357" spans="1:4">
      <c r="A4357" s="314" t="s">
        <v>14345</v>
      </c>
      <c r="B4357" s="314">
        <v>507450</v>
      </c>
      <c r="C4357" s="314" t="s">
        <v>14346</v>
      </c>
      <c r="D4357" s="314" t="s">
        <v>8779</v>
      </c>
    </row>
    <row r="4358" spans="1:4">
      <c r="A4358" s="314" t="s">
        <v>14347</v>
      </c>
      <c r="B4358" s="314">
        <v>500412</v>
      </c>
      <c r="C4358" s="314" t="s">
        <v>14348</v>
      </c>
      <c r="D4358" s="314" t="s">
        <v>8129</v>
      </c>
    </row>
    <row r="4359" spans="1:4">
      <c r="A4359" s="314" t="s">
        <v>14349</v>
      </c>
      <c r="B4359" s="314">
        <v>500413</v>
      </c>
      <c r="C4359" s="314" t="s">
        <v>14350</v>
      </c>
      <c r="D4359" s="314" t="s">
        <v>9083</v>
      </c>
    </row>
    <row r="4360" spans="1:4">
      <c r="A4360" s="314" t="s">
        <v>14351</v>
      </c>
      <c r="B4360" s="314">
        <v>500413</v>
      </c>
      <c r="C4360" s="314" t="s">
        <v>14350</v>
      </c>
      <c r="D4360" s="314" t="s">
        <v>9083</v>
      </c>
    </row>
    <row r="4361" spans="1:4">
      <c r="A4361" s="314" t="s">
        <v>14352</v>
      </c>
      <c r="B4361" s="314">
        <v>533941</v>
      </c>
      <c r="C4361" s="314" t="s">
        <v>14353</v>
      </c>
      <c r="D4361" s="314" t="s">
        <v>8194</v>
      </c>
    </row>
    <row r="4362" spans="1:4">
      <c r="A4362" s="314" t="s">
        <v>14354</v>
      </c>
      <c r="B4362" s="314">
        <v>533941</v>
      </c>
      <c r="C4362" s="314" t="s">
        <v>14353</v>
      </c>
      <c r="D4362" s="314" t="s">
        <v>8194</v>
      </c>
    </row>
    <row r="4363" spans="1:4">
      <c r="A4363" s="314" t="s">
        <v>14355</v>
      </c>
      <c r="B4363" s="314">
        <v>539871</v>
      </c>
      <c r="C4363" s="314" t="s">
        <v>14356</v>
      </c>
      <c r="D4363" s="314" t="s">
        <v>8269</v>
      </c>
    </row>
    <row r="4364" spans="1:4">
      <c r="A4364" s="314" t="s">
        <v>14357</v>
      </c>
      <c r="B4364" s="314">
        <v>504973</v>
      </c>
      <c r="C4364" s="314" t="s">
        <v>14358</v>
      </c>
      <c r="D4364" s="314" t="s">
        <v>8435</v>
      </c>
    </row>
    <row r="4365" spans="1:4">
      <c r="A4365" s="314" t="s">
        <v>14359</v>
      </c>
      <c r="B4365" s="314">
        <v>540108</v>
      </c>
      <c r="C4365" s="314" t="s">
        <v>8081</v>
      </c>
      <c r="D4365" s="314" t="s">
        <v>8065</v>
      </c>
    </row>
    <row r="4366" spans="1:4">
      <c r="A4366" s="314" t="s">
        <v>14360</v>
      </c>
      <c r="B4366" s="314">
        <v>590005</v>
      </c>
      <c r="C4366" s="314" t="s">
        <v>14361</v>
      </c>
      <c r="D4366" s="314" t="s">
        <v>8290</v>
      </c>
    </row>
    <row r="4367" spans="1:4">
      <c r="A4367" s="314" t="s">
        <v>14362</v>
      </c>
      <c r="B4367" s="314">
        <v>590005</v>
      </c>
      <c r="C4367" s="314" t="s">
        <v>14361</v>
      </c>
      <c r="D4367" s="314" t="s">
        <v>8290</v>
      </c>
    </row>
    <row r="4368" spans="1:4">
      <c r="A4368" s="314" t="s">
        <v>14363</v>
      </c>
      <c r="B4368" s="314">
        <v>536264</v>
      </c>
      <c r="C4368" s="314" t="s">
        <v>8081</v>
      </c>
      <c r="D4368" s="314" t="s">
        <v>8401</v>
      </c>
    </row>
    <row r="4369" spans="1:4">
      <c r="A4369" s="314" t="s">
        <v>14364</v>
      </c>
      <c r="B4369" s="314">
        <v>536264</v>
      </c>
      <c r="C4369" s="314" t="s">
        <v>8081</v>
      </c>
      <c r="D4369" s="314" t="s">
        <v>8401</v>
      </c>
    </row>
    <row r="4370" spans="1:4">
      <c r="A4370" s="314" t="s">
        <v>14365</v>
      </c>
      <c r="B4370" s="314">
        <v>533629</v>
      </c>
      <c r="C4370" s="314" t="s">
        <v>14366</v>
      </c>
      <c r="D4370" s="314" t="s">
        <v>8200</v>
      </c>
    </row>
    <row r="4371" spans="1:4">
      <c r="A4371" s="314" t="s">
        <v>14367</v>
      </c>
      <c r="B4371" s="314">
        <v>505196</v>
      </c>
      <c r="C4371" s="314" t="s">
        <v>14368</v>
      </c>
      <c r="D4371" s="314" t="s">
        <v>8203</v>
      </c>
    </row>
    <row r="4372" spans="1:4">
      <c r="A4372" s="314" t="s">
        <v>14369</v>
      </c>
      <c r="B4372" s="314">
        <v>503663</v>
      </c>
      <c r="C4372" s="314" t="s">
        <v>14370</v>
      </c>
      <c r="D4372" s="314" t="s">
        <v>8101</v>
      </c>
    </row>
    <row r="4373" spans="1:4">
      <c r="A4373" s="314" t="s">
        <v>14371</v>
      </c>
      <c r="B4373" s="314">
        <v>507205</v>
      </c>
      <c r="C4373" s="314" t="s">
        <v>14372</v>
      </c>
      <c r="D4373" s="314" t="s">
        <v>8712</v>
      </c>
    </row>
    <row r="4374" spans="1:4">
      <c r="A4374" s="314" t="s">
        <v>14373</v>
      </c>
      <c r="B4374" s="314">
        <v>532856</v>
      </c>
      <c r="C4374" s="314" t="s">
        <v>14374</v>
      </c>
      <c r="D4374" s="314" t="s">
        <v>8200</v>
      </c>
    </row>
    <row r="4375" spans="1:4">
      <c r="A4375" s="314" t="s">
        <v>14375</v>
      </c>
      <c r="B4375" s="314">
        <v>511559</v>
      </c>
      <c r="C4375" s="314" t="s">
        <v>14376</v>
      </c>
      <c r="D4375" s="314" t="s">
        <v>8098</v>
      </c>
    </row>
    <row r="4376" spans="1:4">
      <c r="A4376" s="314" t="s">
        <v>14377</v>
      </c>
      <c r="B4376" s="314">
        <v>500414</v>
      </c>
      <c r="C4376" s="314" t="s">
        <v>8081</v>
      </c>
      <c r="D4376" s="314" t="s">
        <v>8194</v>
      </c>
    </row>
    <row r="4377" spans="1:4">
      <c r="A4377" s="314" t="s">
        <v>14378</v>
      </c>
      <c r="B4377" s="314">
        <v>500414</v>
      </c>
      <c r="C4377" s="314" t="s">
        <v>8081</v>
      </c>
      <c r="D4377" s="314" t="s">
        <v>8194</v>
      </c>
    </row>
    <row r="4378" spans="1:4">
      <c r="A4378" s="314" t="s">
        <v>14379</v>
      </c>
      <c r="B4378" s="314">
        <v>522113</v>
      </c>
      <c r="C4378" s="314" t="s">
        <v>14380</v>
      </c>
      <c r="D4378" s="314" t="s">
        <v>8089</v>
      </c>
    </row>
    <row r="4379" spans="1:4">
      <c r="A4379" s="314" t="s">
        <v>14381</v>
      </c>
      <c r="B4379" s="314">
        <v>522113</v>
      </c>
      <c r="C4379" s="314" t="s">
        <v>14380</v>
      </c>
      <c r="D4379" s="314" t="s">
        <v>8089</v>
      </c>
    </row>
    <row r="4380" spans="1:4">
      <c r="A4380" s="314" t="s">
        <v>14382</v>
      </c>
      <c r="B4380" s="314">
        <v>530475</v>
      </c>
      <c r="C4380" s="314" t="s">
        <v>8081</v>
      </c>
      <c r="D4380" s="314" t="s">
        <v>8240</v>
      </c>
    </row>
    <row r="4381" spans="1:4">
      <c r="A4381" s="314" t="s">
        <v>14383</v>
      </c>
      <c r="B4381" s="314">
        <v>541741</v>
      </c>
      <c r="C4381" s="314" t="s">
        <v>8081</v>
      </c>
      <c r="D4381" s="314" t="s">
        <v>8103</v>
      </c>
    </row>
    <row r="4382" spans="1:4">
      <c r="A4382" s="314" t="s">
        <v>14384</v>
      </c>
      <c r="B4382" s="314">
        <v>532375</v>
      </c>
      <c r="C4382" s="314" t="s">
        <v>14385</v>
      </c>
      <c r="D4382" s="314" t="s">
        <v>8084</v>
      </c>
    </row>
    <row r="4383" spans="1:4">
      <c r="A4383" s="314" t="s">
        <v>14386</v>
      </c>
      <c r="B4383" s="314">
        <v>539488</v>
      </c>
      <c r="C4383" s="314" t="s">
        <v>8081</v>
      </c>
      <c r="D4383" s="314" t="s">
        <v>8101</v>
      </c>
    </row>
    <row r="4384" spans="1:4">
      <c r="A4384" s="314" t="s">
        <v>14387</v>
      </c>
      <c r="B4384" s="314">
        <v>540904</v>
      </c>
      <c r="C4384" s="314" t="s">
        <v>8081</v>
      </c>
      <c r="D4384" s="314" t="s">
        <v>8357</v>
      </c>
    </row>
    <row r="4385" spans="1:4">
      <c r="A4385" s="314" t="s">
        <v>14388</v>
      </c>
      <c r="B4385" s="314" t="s">
        <v>8081</v>
      </c>
      <c r="C4385" s="314" t="s">
        <v>14389</v>
      </c>
      <c r="D4385" s="314" t="s">
        <v>8092</v>
      </c>
    </row>
    <row r="4386" spans="1:4">
      <c r="A4386" s="314" t="s">
        <v>14390</v>
      </c>
      <c r="B4386" s="314">
        <v>531547</v>
      </c>
      <c r="C4386" s="314" t="s">
        <v>8081</v>
      </c>
      <c r="D4386" s="314" t="s">
        <v>8278</v>
      </c>
    </row>
    <row r="4387" spans="1:4">
      <c r="A4387" s="314" t="s">
        <v>14391</v>
      </c>
      <c r="B4387" s="314">
        <v>531547</v>
      </c>
      <c r="C4387" s="314" t="s">
        <v>8081</v>
      </c>
      <c r="D4387" s="314" t="s">
        <v>8278</v>
      </c>
    </row>
    <row r="4388" spans="1:4">
      <c r="A4388" s="314" t="s">
        <v>14392</v>
      </c>
      <c r="B4388" s="314">
        <v>531814</v>
      </c>
      <c r="C4388" s="314" t="s">
        <v>8081</v>
      </c>
      <c r="D4388" s="314" t="s">
        <v>8167</v>
      </c>
    </row>
    <row r="4389" spans="1:4">
      <c r="A4389" s="314" t="s">
        <v>14393</v>
      </c>
      <c r="B4389" s="314">
        <v>524582</v>
      </c>
      <c r="C4389" s="314" t="s">
        <v>8081</v>
      </c>
      <c r="D4389" s="314" t="s">
        <v>8161</v>
      </c>
    </row>
    <row r="4390" spans="1:4">
      <c r="A4390" s="314" t="s">
        <v>14394</v>
      </c>
      <c r="B4390" s="314">
        <v>539040</v>
      </c>
      <c r="C4390" s="314" t="s">
        <v>8081</v>
      </c>
      <c r="D4390" s="314" t="s">
        <v>8560</v>
      </c>
    </row>
    <row r="4391" spans="1:4">
      <c r="A4391" s="314" t="s">
        <v>14395</v>
      </c>
      <c r="B4391" s="314">
        <v>539985</v>
      </c>
      <c r="C4391" s="314" t="s">
        <v>8081</v>
      </c>
      <c r="D4391" s="314" t="s">
        <v>8096</v>
      </c>
    </row>
    <row r="4392" spans="1:4">
      <c r="A4392" s="314" t="s">
        <v>14396</v>
      </c>
      <c r="B4392" s="314">
        <v>532966</v>
      </c>
      <c r="C4392" s="314" t="s">
        <v>14397</v>
      </c>
      <c r="D4392" s="314" t="s">
        <v>8159</v>
      </c>
    </row>
    <row r="4393" spans="1:4">
      <c r="A4393" s="314" t="s">
        <v>14398</v>
      </c>
      <c r="B4393" s="314">
        <v>524717</v>
      </c>
      <c r="C4393" s="314" t="s">
        <v>8081</v>
      </c>
      <c r="D4393" s="314" t="s">
        <v>8240</v>
      </c>
    </row>
    <row r="4394" spans="1:4">
      <c r="A4394" s="314" t="s">
        <v>14399</v>
      </c>
      <c r="B4394" s="314">
        <v>500114</v>
      </c>
      <c r="C4394" s="314" t="s">
        <v>14400</v>
      </c>
      <c r="D4394" s="314" t="s">
        <v>8194</v>
      </c>
    </row>
    <row r="4395" spans="1:4">
      <c r="A4395" s="314" t="s">
        <v>14401</v>
      </c>
      <c r="B4395" s="314">
        <v>530045</v>
      </c>
      <c r="C4395" s="314" t="s">
        <v>8081</v>
      </c>
      <c r="D4395" s="314" t="s">
        <v>8098</v>
      </c>
    </row>
    <row r="4396" spans="1:4">
      <c r="A4396" s="314" t="s">
        <v>14402</v>
      </c>
      <c r="B4396" s="314">
        <v>511096</v>
      </c>
      <c r="C4396" s="314" t="s">
        <v>8081</v>
      </c>
      <c r="D4396" s="314" t="s">
        <v>8167</v>
      </c>
    </row>
    <row r="4397" spans="1:4">
      <c r="A4397" s="314" t="s">
        <v>14403</v>
      </c>
      <c r="B4397" s="314">
        <v>531830</v>
      </c>
      <c r="C4397" s="314" t="s">
        <v>14404</v>
      </c>
      <c r="D4397" s="314" t="s">
        <v>8626</v>
      </c>
    </row>
    <row r="4398" spans="1:4">
      <c r="A4398" s="314" t="s">
        <v>14405</v>
      </c>
      <c r="B4398" s="314">
        <v>531644</v>
      </c>
      <c r="C4398" s="314" t="s">
        <v>8081</v>
      </c>
      <c r="D4398" s="314" t="s">
        <v>8098</v>
      </c>
    </row>
    <row r="4399" spans="1:4">
      <c r="A4399" s="314" t="s">
        <v>14406</v>
      </c>
      <c r="B4399" s="314">
        <v>500418</v>
      </c>
      <c r="C4399" s="314" t="s">
        <v>14407</v>
      </c>
      <c r="D4399" s="314" t="s">
        <v>8200</v>
      </c>
    </row>
    <row r="4400" spans="1:4">
      <c r="A4400" s="314" t="s">
        <v>14408</v>
      </c>
      <c r="B4400" s="314">
        <v>500420</v>
      </c>
      <c r="C4400" s="314" t="s">
        <v>14409</v>
      </c>
      <c r="D4400" s="314" t="s">
        <v>8119</v>
      </c>
    </row>
    <row r="4401" spans="1:4">
      <c r="A4401" s="314" t="s">
        <v>14410</v>
      </c>
      <c r="B4401" s="314">
        <v>532779</v>
      </c>
      <c r="C4401" s="314" t="s">
        <v>14411</v>
      </c>
      <c r="D4401" s="314" t="s">
        <v>8219</v>
      </c>
    </row>
    <row r="4402" spans="1:4">
      <c r="A4402" s="314" t="s">
        <v>14412</v>
      </c>
      <c r="B4402" s="314">
        <v>523878</v>
      </c>
      <c r="C4402" s="314" t="s">
        <v>8081</v>
      </c>
      <c r="D4402" s="314" t="s">
        <v>8405</v>
      </c>
    </row>
    <row r="4403" spans="1:4">
      <c r="A4403" s="314" t="s">
        <v>14413</v>
      </c>
      <c r="B4403" s="314" t="s">
        <v>8081</v>
      </c>
      <c r="C4403" s="314" t="s">
        <v>14414</v>
      </c>
      <c r="D4403" s="314" t="s">
        <v>8092</v>
      </c>
    </row>
    <row r="4404" spans="1:4">
      <c r="A4404" s="314" t="s">
        <v>14415</v>
      </c>
      <c r="B4404" s="314" t="s">
        <v>8081</v>
      </c>
      <c r="C4404" s="314" t="s">
        <v>14416</v>
      </c>
      <c r="D4404" s="314" t="s">
        <v>8092</v>
      </c>
    </row>
    <row r="4405" spans="1:4">
      <c r="A4405" s="314" t="s">
        <v>14417</v>
      </c>
      <c r="B4405" s="314">
        <v>526650</v>
      </c>
      <c r="C4405" s="314" t="s">
        <v>14418</v>
      </c>
      <c r="D4405" s="314" t="s">
        <v>10412</v>
      </c>
    </row>
    <row r="4406" spans="1:4">
      <c r="A4406" s="314" t="s">
        <v>14419</v>
      </c>
      <c r="B4406" s="314">
        <v>526650</v>
      </c>
      <c r="C4406" s="314" t="s">
        <v>14418</v>
      </c>
      <c r="D4406" s="314" t="s">
        <v>10412</v>
      </c>
    </row>
    <row r="4407" spans="1:4">
      <c r="A4407" s="314" t="s">
        <v>14420</v>
      </c>
      <c r="B4407" s="314">
        <v>531771</v>
      </c>
      <c r="C4407" s="314" t="s">
        <v>8081</v>
      </c>
      <c r="D4407" s="314" t="s">
        <v>8378</v>
      </c>
    </row>
    <row r="4408" spans="1:4">
      <c r="A4408" s="314" t="s">
        <v>14421</v>
      </c>
      <c r="B4408" s="314">
        <v>538607</v>
      </c>
      <c r="C4408" s="314" t="s">
        <v>8081</v>
      </c>
      <c r="D4408" s="314" t="s">
        <v>8065</v>
      </c>
    </row>
    <row r="4409" spans="1:4">
      <c r="A4409" s="314" t="s">
        <v>14422</v>
      </c>
      <c r="B4409" s="314">
        <v>500421</v>
      </c>
      <c r="C4409" s="314" t="s">
        <v>8081</v>
      </c>
      <c r="D4409" s="314" t="s">
        <v>8275</v>
      </c>
    </row>
    <row r="4410" spans="1:4">
      <c r="A4410" s="314" t="s">
        <v>14423</v>
      </c>
      <c r="B4410" s="314">
        <v>500421</v>
      </c>
      <c r="C4410" s="314" t="s">
        <v>8081</v>
      </c>
      <c r="D4410" s="314" t="s">
        <v>8275</v>
      </c>
    </row>
    <row r="4411" spans="1:4">
      <c r="A4411" s="314" t="s">
        <v>14424</v>
      </c>
      <c r="B4411" s="314">
        <v>526582</v>
      </c>
      <c r="C4411" s="314" t="s">
        <v>14425</v>
      </c>
      <c r="D4411" s="314" t="s">
        <v>8200</v>
      </c>
    </row>
    <row r="4412" spans="1:4">
      <c r="A4412" s="314" t="s">
        <v>14426</v>
      </c>
      <c r="B4412" s="314">
        <v>509953</v>
      </c>
      <c r="C4412" s="314" t="s">
        <v>8081</v>
      </c>
      <c r="D4412" s="314" t="s">
        <v>9083</v>
      </c>
    </row>
    <row r="4413" spans="1:4">
      <c r="A4413" s="314" t="s">
        <v>14427</v>
      </c>
      <c r="B4413" s="314">
        <v>530783</v>
      </c>
      <c r="C4413" s="314" t="s">
        <v>8081</v>
      </c>
      <c r="D4413" s="314" t="s">
        <v>8119</v>
      </c>
    </row>
    <row r="4414" spans="1:4">
      <c r="A4414" s="314" t="s">
        <v>14428</v>
      </c>
      <c r="B4414" s="314">
        <v>526961</v>
      </c>
      <c r="C4414" s="314" t="s">
        <v>14429</v>
      </c>
      <c r="D4414" s="314" t="s">
        <v>8098</v>
      </c>
    </row>
    <row r="4415" spans="1:4">
      <c r="A4415" s="314" t="s">
        <v>14430</v>
      </c>
      <c r="B4415" s="314">
        <v>500422</v>
      </c>
      <c r="C4415" s="314" t="s">
        <v>8081</v>
      </c>
      <c r="D4415" s="314" t="s">
        <v>8119</v>
      </c>
    </row>
    <row r="4416" spans="1:4">
      <c r="A4416" s="314" t="s">
        <v>14431</v>
      </c>
      <c r="B4416" s="314">
        <v>532410</v>
      </c>
      <c r="C4416" s="314" t="s">
        <v>8081</v>
      </c>
      <c r="D4416" s="314" t="s">
        <v>8065</v>
      </c>
    </row>
    <row r="4417" spans="1:4">
      <c r="A4417" s="314" t="s">
        <v>14432</v>
      </c>
      <c r="B4417" s="314">
        <v>532928</v>
      </c>
      <c r="C4417" s="314" t="s">
        <v>14433</v>
      </c>
      <c r="D4417" s="314" t="s">
        <v>8124</v>
      </c>
    </row>
    <row r="4418" spans="1:4">
      <c r="A4418" s="314" t="s">
        <v>14434</v>
      </c>
      <c r="B4418" s="314">
        <v>532928</v>
      </c>
      <c r="C4418" s="314" t="s">
        <v>14433</v>
      </c>
      <c r="D4418" s="314" t="s">
        <v>8124</v>
      </c>
    </row>
    <row r="4419" spans="1:4">
      <c r="A4419" s="314" t="s">
        <v>14435</v>
      </c>
      <c r="B4419" s="314">
        <v>513063</v>
      </c>
      <c r="C4419" s="314" t="s">
        <v>8081</v>
      </c>
      <c r="D4419" s="314" t="s">
        <v>8403</v>
      </c>
    </row>
    <row r="4420" spans="1:4">
      <c r="A4420" s="314" t="s">
        <v>14436</v>
      </c>
      <c r="B4420" s="314">
        <v>526139</v>
      </c>
      <c r="C4420" s="314" t="s">
        <v>8081</v>
      </c>
      <c r="D4420" s="314" t="s">
        <v>8269</v>
      </c>
    </row>
    <row r="4421" spans="1:4">
      <c r="A4421" s="314" t="s">
        <v>14437</v>
      </c>
      <c r="B4421" s="314">
        <v>519367</v>
      </c>
      <c r="C4421" s="314" t="s">
        <v>8081</v>
      </c>
      <c r="D4421" s="314" t="s">
        <v>8515</v>
      </c>
    </row>
    <row r="4422" spans="1:4">
      <c r="A4422" s="314" t="s">
        <v>14438</v>
      </c>
      <c r="B4422" s="314">
        <v>509003</v>
      </c>
      <c r="C4422" s="314" t="s">
        <v>8081</v>
      </c>
      <c r="D4422" s="314" t="s">
        <v>8501</v>
      </c>
    </row>
    <row r="4423" spans="1:4">
      <c r="A4423" s="314" t="s">
        <v>14439</v>
      </c>
      <c r="B4423" s="314">
        <v>506687</v>
      </c>
      <c r="C4423" s="314" t="s">
        <v>8081</v>
      </c>
      <c r="D4423" s="314" t="s">
        <v>8129</v>
      </c>
    </row>
    <row r="4424" spans="1:4">
      <c r="A4424" s="314" t="s">
        <v>14440</v>
      </c>
      <c r="B4424" s="314">
        <v>532349</v>
      </c>
      <c r="C4424" s="314" t="s">
        <v>14441</v>
      </c>
      <c r="D4424" s="314" t="s">
        <v>8153</v>
      </c>
    </row>
    <row r="4425" spans="1:4">
      <c r="A4425" s="314" t="s">
        <v>14442</v>
      </c>
      <c r="B4425" s="314">
        <v>532349</v>
      </c>
      <c r="C4425" s="314" t="s">
        <v>14441</v>
      </c>
      <c r="D4425" s="314" t="s">
        <v>8153</v>
      </c>
    </row>
    <row r="4426" spans="1:4">
      <c r="A4426" s="314" t="s">
        <v>14443</v>
      </c>
      <c r="B4426" s="314">
        <v>532812</v>
      </c>
      <c r="C4426" s="314" t="s">
        <v>14444</v>
      </c>
      <c r="D4426" s="314" t="s">
        <v>8098</v>
      </c>
    </row>
    <row r="4427" spans="1:4">
      <c r="A4427" s="314" t="s">
        <v>14445</v>
      </c>
      <c r="B4427" s="314" t="s">
        <v>8081</v>
      </c>
      <c r="C4427" s="314" t="s">
        <v>14446</v>
      </c>
      <c r="D4427" s="314" t="s">
        <v>8092</v>
      </c>
    </row>
    <row r="4428" spans="1:4">
      <c r="A4428" s="314" t="s">
        <v>14447</v>
      </c>
      <c r="B4428" s="314">
        <v>533540</v>
      </c>
      <c r="C4428" s="314" t="s">
        <v>14448</v>
      </c>
      <c r="D4428" s="314" t="s">
        <v>494</v>
      </c>
    </row>
    <row r="4429" spans="1:4">
      <c r="A4429" s="314" t="s">
        <v>14449</v>
      </c>
      <c r="B4429" s="314">
        <v>542233</v>
      </c>
      <c r="C4429" s="314" t="s">
        <v>14450</v>
      </c>
      <c r="D4429" s="314" t="s">
        <v>9277</v>
      </c>
    </row>
    <row r="4430" spans="1:4">
      <c r="A4430" s="314" t="s">
        <v>14451</v>
      </c>
      <c r="B4430" s="314">
        <v>500251</v>
      </c>
      <c r="C4430" s="314" t="s">
        <v>14452</v>
      </c>
      <c r="D4430" s="314" t="s">
        <v>8082</v>
      </c>
    </row>
    <row r="4431" spans="1:4">
      <c r="A4431" s="314" t="s">
        <v>14453</v>
      </c>
      <c r="B4431" s="314">
        <v>532159</v>
      </c>
      <c r="C4431" s="314" t="s">
        <v>8081</v>
      </c>
      <c r="D4431" s="314" t="s">
        <v>8065</v>
      </c>
    </row>
    <row r="4432" spans="1:4">
      <c r="A4432" s="314" t="s">
        <v>14454</v>
      </c>
      <c r="B4432" s="314">
        <v>505854</v>
      </c>
      <c r="C4432" s="314" t="s">
        <v>14455</v>
      </c>
      <c r="D4432" s="314" t="s">
        <v>8089</v>
      </c>
    </row>
    <row r="4433" spans="1:4">
      <c r="A4433" s="314" t="s">
        <v>14456</v>
      </c>
      <c r="B4433" s="314">
        <v>534369</v>
      </c>
      <c r="C4433" s="314" t="s">
        <v>14457</v>
      </c>
      <c r="D4433" s="314" t="s">
        <v>8194</v>
      </c>
    </row>
    <row r="4434" spans="1:4">
      <c r="A4434" s="314" t="s">
        <v>14458</v>
      </c>
      <c r="B4434" s="314">
        <v>531716</v>
      </c>
      <c r="C4434" s="314" t="s">
        <v>8081</v>
      </c>
      <c r="D4434" s="314" t="s">
        <v>8161</v>
      </c>
    </row>
    <row r="4435" spans="1:4">
      <c r="A4435" s="314" t="s">
        <v>14459</v>
      </c>
      <c r="B4435" s="314">
        <v>521064</v>
      </c>
      <c r="C4435" s="314" t="s">
        <v>14460</v>
      </c>
      <c r="D4435" s="314" t="s">
        <v>8096</v>
      </c>
    </row>
    <row r="4436" spans="1:4">
      <c r="A4436" s="314" t="s">
        <v>14461</v>
      </c>
      <c r="B4436" s="314">
        <v>540726</v>
      </c>
      <c r="C4436" s="314" t="s">
        <v>8081</v>
      </c>
      <c r="D4436" s="314" t="s">
        <v>8103</v>
      </c>
    </row>
    <row r="4437" spans="1:4">
      <c r="A4437" s="314" t="s">
        <v>14462</v>
      </c>
      <c r="B4437" s="314">
        <v>531972</v>
      </c>
      <c r="C4437" s="314" t="s">
        <v>8081</v>
      </c>
      <c r="D4437" s="314" t="s">
        <v>8265</v>
      </c>
    </row>
    <row r="4438" spans="1:4">
      <c r="A4438" s="314" t="s">
        <v>14463</v>
      </c>
      <c r="B4438" s="314">
        <v>517562</v>
      </c>
      <c r="C4438" s="314" t="s">
        <v>14464</v>
      </c>
      <c r="D4438" s="314" t="s">
        <v>8068</v>
      </c>
    </row>
    <row r="4439" spans="1:4">
      <c r="A4439" s="314" t="s">
        <v>14465</v>
      </c>
      <c r="B4439" s="314">
        <v>531658</v>
      </c>
      <c r="C4439" s="314" t="s">
        <v>8081</v>
      </c>
      <c r="D4439" s="314" t="s">
        <v>8098</v>
      </c>
    </row>
    <row r="4440" spans="1:4">
      <c r="A4440" s="314" t="s">
        <v>14466</v>
      </c>
      <c r="B4440" s="314">
        <v>536565</v>
      </c>
      <c r="C4440" s="314" t="s">
        <v>8081</v>
      </c>
      <c r="D4440" s="314" t="s">
        <v>14467</v>
      </c>
    </row>
    <row r="4441" spans="1:4">
      <c r="A4441" s="314" t="s">
        <v>14468</v>
      </c>
      <c r="B4441" s="314">
        <v>531846</v>
      </c>
      <c r="C4441" s="314" t="s">
        <v>8081</v>
      </c>
      <c r="D4441" s="314" t="s">
        <v>8065</v>
      </c>
    </row>
    <row r="4442" spans="1:4">
      <c r="A4442" s="314" t="s">
        <v>14469</v>
      </c>
      <c r="B4442" s="314">
        <v>531846</v>
      </c>
      <c r="C4442" s="314" t="s">
        <v>8081</v>
      </c>
      <c r="D4442" s="314" t="s">
        <v>8065</v>
      </c>
    </row>
    <row r="4443" spans="1:4">
      <c r="A4443" s="314" t="s">
        <v>14470</v>
      </c>
      <c r="B4443" s="314">
        <v>534755</v>
      </c>
      <c r="C4443" s="314" t="s">
        <v>14471</v>
      </c>
      <c r="D4443" s="314" t="s">
        <v>8065</v>
      </c>
    </row>
    <row r="4444" spans="1:4">
      <c r="A4444" s="314" t="s">
        <v>14472</v>
      </c>
      <c r="B4444" s="314">
        <v>512101</v>
      </c>
      <c r="C4444" s="314" t="s">
        <v>8081</v>
      </c>
      <c r="D4444" s="314" t="s">
        <v>8119</v>
      </c>
    </row>
    <row r="4445" spans="1:4">
      <c r="A4445" s="314" t="s">
        <v>14473</v>
      </c>
      <c r="B4445" s="314">
        <v>531279</v>
      </c>
      <c r="C4445" s="314" t="s">
        <v>8081</v>
      </c>
      <c r="D4445" s="314" t="s">
        <v>8098</v>
      </c>
    </row>
    <row r="4446" spans="1:4">
      <c r="A4446" s="314" t="s">
        <v>14474</v>
      </c>
      <c r="B4446" s="314">
        <v>523387</v>
      </c>
      <c r="C4446" s="314" t="s">
        <v>8081</v>
      </c>
      <c r="D4446" s="314" t="s">
        <v>8194</v>
      </c>
    </row>
    <row r="4447" spans="1:4">
      <c r="A4447" s="314" t="s">
        <v>14475</v>
      </c>
      <c r="B4447" s="314">
        <v>505978</v>
      </c>
      <c r="C4447" s="314" t="s">
        <v>8081</v>
      </c>
      <c r="D4447" s="314" t="s">
        <v>8435</v>
      </c>
    </row>
    <row r="4448" spans="1:4">
      <c r="A4448" s="314" t="s">
        <v>14476</v>
      </c>
      <c r="B4448" s="314">
        <v>532356</v>
      </c>
      <c r="C4448" s="314" t="s">
        <v>14477</v>
      </c>
      <c r="D4448" s="314" t="s">
        <v>8779</v>
      </c>
    </row>
    <row r="4449" spans="1:4">
      <c r="A4449" s="314" t="s">
        <v>14478</v>
      </c>
      <c r="B4449" s="314">
        <v>538569</v>
      </c>
      <c r="C4449" s="314" t="s">
        <v>14479</v>
      </c>
      <c r="D4449" s="314" t="s">
        <v>8446</v>
      </c>
    </row>
    <row r="4450" spans="1:4">
      <c r="A4450" s="314" t="s">
        <v>14480</v>
      </c>
      <c r="B4450" s="314">
        <v>502281</v>
      </c>
      <c r="C4450" s="314" t="s">
        <v>8081</v>
      </c>
      <c r="D4450" s="314" t="s">
        <v>8608</v>
      </c>
    </row>
    <row r="4451" spans="1:4">
      <c r="A4451" s="314" t="s">
        <v>14481</v>
      </c>
      <c r="B4451" s="314">
        <v>533655</v>
      </c>
      <c r="C4451" s="314" t="s">
        <v>14482</v>
      </c>
      <c r="D4451" s="314" t="s">
        <v>8124</v>
      </c>
    </row>
    <row r="4452" spans="1:4">
      <c r="A4452" s="314" t="s">
        <v>14483</v>
      </c>
      <c r="B4452" s="314">
        <v>538579</v>
      </c>
      <c r="C4452" s="314" t="s">
        <v>8081</v>
      </c>
      <c r="D4452" s="314" t="s">
        <v>8103</v>
      </c>
    </row>
    <row r="4453" spans="1:4">
      <c r="A4453" s="314" t="s">
        <v>14484</v>
      </c>
      <c r="B4453" s="314">
        <v>519303</v>
      </c>
      <c r="C4453" s="314" t="s">
        <v>8081</v>
      </c>
      <c r="D4453" s="314" t="s">
        <v>8329</v>
      </c>
    </row>
    <row r="4454" spans="1:4">
      <c r="A4454" s="314" t="s">
        <v>14485</v>
      </c>
      <c r="B4454" s="314">
        <v>538597</v>
      </c>
      <c r="C4454" s="314" t="s">
        <v>8081</v>
      </c>
      <c r="D4454" s="314" t="s">
        <v>8098</v>
      </c>
    </row>
    <row r="4455" spans="1:4">
      <c r="A4455" s="314" t="s">
        <v>14486</v>
      </c>
      <c r="B4455" s="314">
        <v>507747</v>
      </c>
      <c r="C4455" s="314" t="s">
        <v>14487</v>
      </c>
      <c r="D4455" s="314" t="s">
        <v>8119</v>
      </c>
    </row>
    <row r="4456" spans="1:4">
      <c r="A4456" s="314" t="s">
        <v>14488</v>
      </c>
      <c r="B4456" s="314">
        <v>517506</v>
      </c>
      <c r="C4456" s="314" t="s">
        <v>14489</v>
      </c>
      <c r="D4456" s="314" t="s">
        <v>9126</v>
      </c>
    </row>
    <row r="4457" spans="1:4">
      <c r="A4457" s="314" t="s">
        <v>14490</v>
      </c>
      <c r="B4457" s="314">
        <v>514236</v>
      </c>
      <c r="C4457" s="314" t="s">
        <v>14491</v>
      </c>
      <c r="D4457" s="314" t="s">
        <v>8446</v>
      </c>
    </row>
    <row r="4458" spans="1:4">
      <c r="A4458" s="314" t="s">
        <v>14492</v>
      </c>
      <c r="B4458" s="314">
        <v>540762</v>
      </c>
      <c r="C4458" s="314" t="s">
        <v>14493</v>
      </c>
      <c r="D4458" s="314" t="s">
        <v>8435</v>
      </c>
    </row>
    <row r="4459" spans="1:4">
      <c r="A4459" s="314" t="s">
        <v>14494</v>
      </c>
      <c r="B4459" s="314">
        <v>540762</v>
      </c>
      <c r="C4459" s="314" t="s">
        <v>14495</v>
      </c>
      <c r="D4459" s="314" t="s">
        <v>8435</v>
      </c>
    </row>
    <row r="4460" spans="1:4">
      <c r="A4460" s="314" t="s">
        <v>14496</v>
      </c>
      <c r="B4460" s="314">
        <v>524514</v>
      </c>
      <c r="C4460" s="314" t="s">
        <v>8081</v>
      </c>
      <c r="D4460" s="314" t="s">
        <v>8129</v>
      </c>
    </row>
    <row r="4461" spans="1:4">
      <c r="A4461" s="314" t="s">
        <v>14497</v>
      </c>
      <c r="B4461" s="314">
        <v>531088</v>
      </c>
      <c r="C4461" s="314" t="s">
        <v>8081</v>
      </c>
      <c r="D4461" s="314" t="s">
        <v>8098</v>
      </c>
    </row>
    <row r="4462" spans="1:4">
      <c r="A4462" s="314" t="s">
        <v>14498</v>
      </c>
      <c r="B4462" s="314">
        <v>505285</v>
      </c>
      <c r="C4462" s="314" t="s">
        <v>8081</v>
      </c>
      <c r="D4462" s="314" t="s">
        <v>8265</v>
      </c>
    </row>
    <row r="4463" spans="1:4">
      <c r="A4463" s="314" t="s">
        <v>14499</v>
      </c>
      <c r="B4463" s="314">
        <v>532948</v>
      </c>
      <c r="C4463" s="314" t="s">
        <v>14500</v>
      </c>
      <c r="D4463" s="314" t="s">
        <v>8200</v>
      </c>
    </row>
    <row r="4464" spans="1:4">
      <c r="A4464" s="314" t="s">
        <v>14501</v>
      </c>
      <c r="B4464" s="314">
        <v>504273</v>
      </c>
      <c r="C4464" s="314" t="s">
        <v>8081</v>
      </c>
      <c r="D4464" s="314" t="s">
        <v>8378</v>
      </c>
    </row>
    <row r="4465" spans="1:4">
      <c r="A4465" s="314" t="s">
        <v>14502</v>
      </c>
      <c r="B4465" s="314">
        <v>531411</v>
      </c>
      <c r="C4465" s="314" t="s">
        <v>8081</v>
      </c>
      <c r="D4465" s="314" t="s">
        <v>8096</v>
      </c>
    </row>
    <row r="4466" spans="1:4">
      <c r="A4466" s="314" t="s">
        <v>14503</v>
      </c>
      <c r="B4466" s="314">
        <v>506808</v>
      </c>
      <c r="C4466" s="314" t="s">
        <v>8081</v>
      </c>
      <c r="D4466" s="314" t="s">
        <v>8129</v>
      </c>
    </row>
    <row r="4467" spans="1:4">
      <c r="A4467" s="314" t="s">
        <v>14504</v>
      </c>
      <c r="B4467" s="314">
        <v>532515</v>
      </c>
      <c r="C4467" s="314" t="s">
        <v>14505</v>
      </c>
      <c r="D4467" s="314" t="s">
        <v>8819</v>
      </c>
    </row>
    <row r="4468" spans="1:4">
      <c r="A4468" s="314" t="s">
        <v>14506</v>
      </c>
      <c r="B4468" s="314">
        <v>540083</v>
      </c>
      <c r="C4468" s="314" t="s">
        <v>14507</v>
      </c>
      <c r="D4468" s="314" t="s">
        <v>8819</v>
      </c>
    </row>
    <row r="4469" spans="1:4">
      <c r="A4469" s="314" t="s">
        <v>14508</v>
      </c>
      <c r="B4469" s="314">
        <v>532800</v>
      </c>
      <c r="C4469" s="314" t="s">
        <v>14509</v>
      </c>
      <c r="D4469" s="314" t="s">
        <v>8819</v>
      </c>
    </row>
    <row r="4470" spans="1:4">
      <c r="A4470" s="314" t="s">
        <v>14510</v>
      </c>
      <c r="B4470" s="314">
        <v>532513</v>
      </c>
      <c r="C4470" s="314" t="s">
        <v>14511</v>
      </c>
      <c r="D4470" s="314" t="s">
        <v>8178</v>
      </c>
    </row>
    <row r="4471" spans="1:4">
      <c r="A4471" s="314" t="s">
        <v>14512</v>
      </c>
      <c r="B4471" s="314">
        <v>532343</v>
      </c>
      <c r="C4471" s="314" t="s">
        <v>14513</v>
      </c>
      <c r="D4471" s="314" t="s">
        <v>8738</v>
      </c>
    </row>
    <row r="4472" spans="1:4">
      <c r="A4472" s="314" t="s">
        <v>14514</v>
      </c>
      <c r="B4472" s="314">
        <v>509243</v>
      </c>
      <c r="C4472" s="314" t="s">
        <v>14515</v>
      </c>
      <c r="D4472" s="314" t="s">
        <v>8560</v>
      </c>
    </row>
    <row r="4473" spans="1:4">
      <c r="A4473" s="314" t="s">
        <v>14516</v>
      </c>
      <c r="B4473" s="314">
        <v>512117</v>
      </c>
      <c r="C4473" s="314" t="s">
        <v>8081</v>
      </c>
      <c r="D4473" s="314" t="s">
        <v>8501</v>
      </c>
    </row>
    <row r="4474" spans="1:4">
      <c r="A4474" s="314" t="s">
        <v>14517</v>
      </c>
      <c r="B4474" s="314">
        <v>531917</v>
      </c>
      <c r="C4474" s="314" t="s">
        <v>8081</v>
      </c>
      <c r="D4474" s="314" t="s">
        <v>8174</v>
      </c>
    </row>
    <row r="4475" spans="1:4">
      <c r="A4475" s="314" t="s">
        <v>14518</v>
      </c>
      <c r="B4475" s="314">
        <v>532384</v>
      </c>
      <c r="C4475" s="314" t="s">
        <v>8081</v>
      </c>
      <c r="D4475" s="314" t="s">
        <v>8119</v>
      </c>
    </row>
    <row r="4476" spans="1:4">
      <c r="A4476" s="314" t="s">
        <v>14519</v>
      </c>
      <c r="B4476" s="314">
        <v>539468</v>
      </c>
      <c r="C4476" s="314" t="s">
        <v>8081</v>
      </c>
      <c r="D4476" s="314" t="s">
        <v>8098</v>
      </c>
    </row>
    <row r="4477" spans="1:4">
      <c r="A4477" s="314" t="s">
        <v>14520</v>
      </c>
      <c r="B4477" s="314">
        <v>512307</v>
      </c>
      <c r="C4477" s="314" t="s">
        <v>8081</v>
      </c>
      <c r="D4477" s="314" t="s">
        <v>8096</v>
      </c>
    </row>
    <row r="4478" spans="1:4">
      <c r="A4478" s="314" t="s">
        <v>14521</v>
      </c>
      <c r="B4478" s="314">
        <v>526945</v>
      </c>
      <c r="C4478" s="314" t="s">
        <v>8081</v>
      </c>
      <c r="D4478" s="314" t="s">
        <v>8487</v>
      </c>
    </row>
    <row r="4479" spans="1:4">
      <c r="A4479" s="314" t="s">
        <v>14522</v>
      </c>
      <c r="B4479" s="314">
        <v>541338</v>
      </c>
      <c r="C4479" s="314" t="s">
        <v>8081</v>
      </c>
      <c r="D4479" s="314" t="s">
        <v>8194</v>
      </c>
    </row>
    <row r="4480" spans="1:4">
      <c r="A4480" s="314" t="s">
        <v>14523</v>
      </c>
      <c r="B4480" s="314">
        <v>500464</v>
      </c>
      <c r="C4480" s="314" t="s">
        <v>14524</v>
      </c>
      <c r="D4480" s="314" t="s">
        <v>8435</v>
      </c>
    </row>
    <row r="4481" spans="1:4">
      <c r="A4481" s="314" t="s">
        <v>14525</v>
      </c>
      <c r="B4481" s="314">
        <v>532505</v>
      </c>
      <c r="C4481" s="314" t="s">
        <v>14526</v>
      </c>
      <c r="D4481" s="314" t="s">
        <v>8398</v>
      </c>
    </row>
    <row r="4482" spans="1:4">
      <c r="A4482" s="314" t="s">
        <v>14527</v>
      </c>
      <c r="B4482" s="314">
        <v>530131</v>
      </c>
      <c r="C4482" s="314" t="s">
        <v>8081</v>
      </c>
      <c r="D4482" s="314" t="s">
        <v>8094</v>
      </c>
    </row>
    <row r="4483" spans="1:4">
      <c r="A4483" s="314" t="s">
        <v>14528</v>
      </c>
      <c r="B4483" s="314">
        <v>539518</v>
      </c>
      <c r="C4483" s="314" t="s">
        <v>8081</v>
      </c>
      <c r="D4483" s="314" t="s">
        <v>8115</v>
      </c>
    </row>
    <row r="4484" spans="1:4">
      <c r="A4484" s="314" t="s">
        <v>14529</v>
      </c>
      <c r="B4484" s="314">
        <v>500148</v>
      </c>
      <c r="C4484" s="314" t="s">
        <v>14530</v>
      </c>
      <c r="D4484" s="314" t="s">
        <v>8275</v>
      </c>
    </row>
    <row r="4485" spans="1:4">
      <c r="A4485" s="314" t="s">
        <v>14531</v>
      </c>
      <c r="B4485" s="314">
        <v>539141</v>
      </c>
      <c r="C4485" s="314" t="s">
        <v>14532</v>
      </c>
      <c r="D4485" s="314" t="s">
        <v>8819</v>
      </c>
    </row>
    <row r="4486" spans="1:4">
      <c r="A4486" s="314" t="s">
        <v>14533</v>
      </c>
      <c r="B4486" s="314">
        <v>539141</v>
      </c>
      <c r="C4486" s="314" t="s">
        <v>14532</v>
      </c>
      <c r="D4486" s="314" t="s">
        <v>8819</v>
      </c>
    </row>
    <row r="4487" spans="1:4">
      <c r="A4487" s="314" t="s">
        <v>14534</v>
      </c>
      <c r="B4487" s="314">
        <v>511742</v>
      </c>
      <c r="C4487" s="314" t="s">
        <v>8081</v>
      </c>
      <c r="D4487" s="314" t="s">
        <v>8098</v>
      </c>
    </row>
    <row r="4488" spans="1:4">
      <c r="A4488" s="314" t="s">
        <v>14535</v>
      </c>
      <c r="B4488" s="314">
        <v>533644</v>
      </c>
      <c r="C4488" s="314" t="s">
        <v>14536</v>
      </c>
      <c r="D4488" s="314" t="s">
        <v>8124</v>
      </c>
    </row>
    <row r="4489" spans="1:4">
      <c r="A4489" s="314" t="s">
        <v>14537</v>
      </c>
      <c r="B4489" s="314">
        <v>539874</v>
      </c>
      <c r="C4489" s="314" t="s">
        <v>14538</v>
      </c>
      <c r="D4489" s="314" t="s">
        <v>8098</v>
      </c>
    </row>
    <row r="4490" spans="1:4">
      <c r="A4490" s="314" t="s">
        <v>14539</v>
      </c>
      <c r="B4490" s="314" t="s">
        <v>8081</v>
      </c>
      <c r="C4490" s="314" t="s">
        <v>14540</v>
      </c>
      <c r="D4490" s="314" t="s">
        <v>8092</v>
      </c>
    </row>
    <row r="4491" spans="1:4">
      <c r="A4491" s="314" t="s">
        <v>14541</v>
      </c>
      <c r="B4491" s="314">
        <v>538706</v>
      </c>
      <c r="C4491" s="314" t="s">
        <v>8081</v>
      </c>
      <c r="D4491" s="314" t="s">
        <v>8378</v>
      </c>
    </row>
    <row r="4492" spans="1:4">
      <c r="A4492" s="314" t="s">
        <v>14542</v>
      </c>
      <c r="B4492" s="314">
        <v>538706</v>
      </c>
      <c r="C4492" s="314" t="s">
        <v>8081</v>
      </c>
      <c r="D4492" s="314" t="s">
        <v>8378</v>
      </c>
    </row>
    <row r="4493" spans="1:4">
      <c r="A4493" s="314" t="s">
        <v>14543</v>
      </c>
      <c r="B4493" s="314">
        <v>506685</v>
      </c>
      <c r="C4493" s="314" t="s">
        <v>8081</v>
      </c>
      <c r="D4493" s="314" t="s">
        <v>8240</v>
      </c>
    </row>
    <row r="4494" spans="1:4">
      <c r="A4494" s="314" t="s">
        <v>14544</v>
      </c>
      <c r="B4494" s="314">
        <v>532538</v>
      </c>
      <c r="C4494" s="314" t="s">
        <v>14545</v>
      </c>
      <c r="D4494" s="314" t="s">
        <v>8094</v>
      </c>
    </row>
    <row r="4495" spans="1:4">
      <c r="A4495" s="314" t="s">
        <v>14546</v>
      </c>
      <c r="B4495" s="314">
        <v>500231</v>
      </c>
      <c r="C4495" s="314" t="s">
        <v>14547</v>
      </c>
      <c r="D4495" s="314" t="s">
        <v>8141</v>
      </c>
    </row>
    <row r="4496" spans="1:4">
      <c r="A4496" s="314" t="s">
        <v>14548</v>
      </c>
      <c r="B4496" s="314">
        <v>539798</v>
      </c>
      <c r="C4496" s="314" t="s">
        <v>8081</v>
      </c>
      <c r="D4496" s="314" t="s">
        <v>8403</v>
      </c>
    </row>
    <row r="4497" spans="1:4">
      <c r="A4497" s="314" t="s">
        <v>14549</v>
      </c>
      <c r="B4497" s="314">
        <v>504605</v>
      </c>
      <c r="C4497" s="314" t="s">
        <v>8081</v>
      </c>
      <c r="D4497" s="314" t="s">
        <v>8403</v>
      </c>
    </row>
    <row r="4498" spans="1:4">
      <c r="A4498" s="314" t="s">
        <v>14550</v>
      </c>
      <c r="B4498" s="314">
        <v>506690</v>
      </c>
      <c r="C4498" s="314" t="s">
        <v>14551</v>
      </c>
      <c r="D4498" s="314" t="s">
        <v>8119</v>
      </c>
    </row>
    <row r="4499" spans="1:4">
      <c r="A4499" s="314" t="s">
        <v>14552</v>
      </c>
      <c r="B4499" s="314">
        <v>541503</v>
      </c>
      <c r="C4499" s="314" t="s">
        <v>8081</v>
      </c>
      <c r="D4499" s="314" t="s">
        <v>10072</v>
      </c>
    </row>
    <row r="4500" spans="1:4">
      <c r="A4500" s="314" t="s">
        <v>14553</v>
      </c>
      <c r="B4500" s="314" t="s">
        <v>8081</v>
      </c>
      <c r="C4500" s="314" t="s">
        <v>14554</v>
      </c>
      <c r="D4500" s="314" t="s">
        <v>8092</v>
      </c>
    </row>
    <row r="4501" spans="1:4">
      <c r="A4501" s="314" t="s">
        <v>14555</v>
      </c>
      <c r="B4501" s="314">
        <v>503671</v>
      </c>
      <c r="C4501" s="314" t="s">
        <v>8081</v>
      </c>
      <c r="D4501" s="314" t="s">
        <v>8065</v>
      </c>
    </row>
    <row r="4502" spans="1:4">
      <c r="A4502" s="314" t="s">
        <v>14556</v>
      </c>
      <c r="B4502" s="314">
        <v>512595</v>
      </c>
      <c r="C4502" s="314" t="s">
        <v>14557</v>
      </c>
      <c r="D4502" s="314" t="s">
        <v>8636</v>
      </c>
    </row>
    <row r="4503" spans="1:4">
      <c r="A4503" s="314" t="s">
        <v>14558</v>
      </c>
      <c r="B4503" s="314">
        <v>532477</v>
      </c>
      <c r="C4503" s="314" t="s">
        <v>14559</v>
      </c>
      <c r="D4503" s="314" t="s">
        <v>8398</v>
      </c>
    </row>
    <row r="4504" spans="1:4">
      <c r="A4504" s="314" t="s">
        <v>14560</v>
      </c>
      <c r="B4504" s="314">
        <v>526799</v>
      </c>
      <c r="C4504" s="314" t="s">
        <v>8081</v>
      </c>
      <c r="D4504" s="314" t="s">
        <v>8275</v>
      </c>
    </row>
    <row r="4505" spans="1:4">
      <c r="A4505" s="314" t="s">
        <v>14561</v>
      </c>
      <c r="B4505" s="314">
        <v>500429</v>
      </c>
      <c r="C4505" s="314" t="s">
        <v>14562</v>
      </c>
      <c r="D4505" s="314" t="s">
        <v>8103</v>
      </c>
    </row>
    <row r="4506" spans="1:4">
      <c r="A4506" s="314" t="s">
        <v>14563</v>
      </c>
      <c r="B4506" s="314">
        <v>526957</v>
      </c>
      <c r="C4506" s="314" t="s">
        <v>8081</v>
      </c>
      <c r="D4506" s="314" t="s">
        <v>8575</v>
      </c>
    </row>
    <row r="4507" spans="1:4">
      <c r="A4507" s="314" t="s">
        <v>14564</v>
      </c>
      <c r="B4507" s="314">
        <v>532646</v>
      </c>
      <c r="C4507" s="314" t="s">
        <v>14565</v>
      </c>
      <c r="D4507" s="314" t="s">
        <v>8575</v>
      </c>
    </row>
    <row r="4508" spans="1:4">
      <c r="A4508" s="314" t="s">
        <v>14566</v>
      </c>
      <c r="B4508" s="314">
        <v>530997</v>
      </c>
      <c r="C4508" s="314" t="s">
        <v>8081</v>
      </c>
      <c r="D4508" s="314" t="s">
        <v>8278</v>
      </c>
    </row>
    <row r="4509" spans="1:4">
      <c r="A4509" s="314" t="s">
        <v>14567</v>
      </c>
      <c r="B4509" s="314">
        <v>521226</v>
      </c>
      <c r="C4509" s="314" t="s">
        <v>8081</v>
      </c>
      <c r="D4509" s="314" t="s">
        <v>8096</v>
      </c>
    </row>
    <row r="4510" spans="1:4">
      <c r="A4510" s="314" t="s">
        <v>14568</v>
      </c>
      <c r="B4510" s="314">
        <v>526113</v>
      </c>
      <c r="C4510" s="314" t="s">
        <v>8081</v>
      </c>
      <c r="D4510" s="314" t="s">
        <v>8141</v>
      </c>
    </row>
    <row r="4511" spans="1:4">
      <c r="A4511" s="314" t="s">
        <v>14569</v>
      </c>
      <c r="B4511" s="314">
        <v>537582</v>
      </c>
      <c r="C4511" s="314" t="s">
        <v>8081</v>
      </c>
      <c r="D4511" s="314" t="s">
        <v>8167</v>
      </c>
    </row>
    <row r="4512" spans="1:4">
      <c r="A4512" s="314" t="s">
        <v>14570</v>
      </c>
      <c r="B4512" s="314">
        <v>538610</v>
      </c>
      <c r="C4512" s="314" t="s">
        <v>8081</v>
      </c>
      <c r="D4512" s="314" t="s">
        <v>8403</v>
      </c>
    </row>
    <row r="4513" spans="1:4">
      <c r="A4513" s="314" t="s">
        <v>14571</v>
      </c>
      <c r="B4513" s="314">
        <v>532035</v>
      </c>
      <c r="C4513" s="314" t="s">
        <v>8081</v>
      </c>
      <c r="D4513" s="314" t="s">
        <v>8098</v>
      </c>
    </row>
    <row r="4514" spans="1:4">
      <c r="A4514" s="314" t="s">
        <v>14572</v>
      </c>
      <c r="B4514" s="314">
        <v>531831</v>
      </c>
      <c r="C4514" s="314" t="s">
        <v>8081</v>
      </c>
      <c r="D4514" s="314" t="s">
        <v>8139</v>
      </c>
    </row>
    <row r="4515" spans="1:4">
      <c r="A4515" s="314" t="s">
        <v>14573</v>
      </c>
      <c r="B4515" s="314">
        <v>531867</v>
      </c>
      <c r="C4515" s="314" t="s">
        <v>8081</v>
      </c>
      <c r="D4515" s="314" t="s">
        <v>8103</v>
      </c>
    </row>
    <row r="4516" spans="1:4">
      <c r="A4516" s="314" t="s">
        <v>14574</v>
      </c>
      <c r="B4516" s="314">
        <v>507878</v>
      </c>
      <c r="C4516" s="314" t="s">
        <v>14575</v>
      </c>
      <c r="D4516" s="314" t="s">
        <v>8167</v>
      </c>
    </row>
    <row r="4517" spans="1:4">
      <c r="A4517" s="314" t="s">
        <v>14576</v>
      </c>
      <c r="B4517" s="314">
        <v>533171</v>
      </c>
      <c r="C4517" s="314" t="s">
        <v>14577</v>
      </c>
      <c r="D4517" s="314" t="s">
        <v>8398</v>
      </c>
    </row>
    <row r="4518" spans="1:4">
      <c r="A4518" s="314" t="s">
        <v>14578</v>
      </c>
      <c r="B4518" s="314">
        <v>532478</v>
      </c>
      <c r="C4518" s="314" t="s">
        <v>14579</v>
      </c>
      <c r="D4518" s="314" t="s">
        <v>8712</v>
      </c>
    </row>
    <row r="4519" spans="1:4">
      <c r="A4519" s="314" t="s">
        <v>14580</v>
      </c>
      <c r="B4519" s="314">
        <v>531091</v>
      </c>
      <c r="C4519" s="314" t="s">
        <v>8081</v>
      </c>
      <c r="D4519" s="314" t="s">
        <v>8098</v>
      </c>
    </row>
    <row r="4520" spans="1:4">
      <c r="A4520" s="314" t="s">
        <v>14581</v>
      </c>
      <c r="B4520" s="314">
        <v>522014</v>
      </c>
      <c r="C4520" s="314" t="s">
        <v>8081</v>
      </c>
      <c r="D4520" s="314" t="s">
        <v>8265</v>
      </c>
    </row>
    <row r="4521" spans="1:4">
      <c r="A4521" s="314" t="s">
        <v>14582</v>
      </c>
      <c r="B4521" s="314">
        <v>502893</v>
      </c>
      <c r="C4521" s="314" t="s">
        <v>8081</v>
      </c>
      <c r="D4521" s="314" t="s">
        <v>8087</v>
      </c>
    </row>
    <row r="4522" spans="1:4">
      <c r="A4522" s="314" t="s">
        <v>14583</v>
      </c>
      <c r="B4522" s="314">
        <v>507808</v>
      </c>
      <c r="C4522" s="314" t="s">
        <v>8081</v>
      </c>
      <c r="D4522" s="314" t="s">
        <v>8098</v>
      </c>
    </row>
    <row r="4523" spans="1:4">
      <c r="A4523" s="314" t="s">
        <v>14584</v>
      </c>
      <c r="B4523" s="314" t="s">
        <v>8081</v>
      </c>
      <c r="C4523" s="314" t="s">
        <v>14585</v>
      </c>
      <c r="D4523" s="314" t="s">
        <v>8092</v>
      </c>
    </row>
    <row r="4524" spans="1:4">
      <c r="A4524" s="314" t="s">
        <v>14586</v>
      </c>
      <c r="B4524" s="314">
        <v>532432</v>
      </c>
      <c r="C4524" s="314" t="s">
        <v>14587</v>
      </c>
      <c r="D4524" s="314" t="s">
        <v>8712</v>
      </c>
    </row>
    <row r="4525" spans="1:4">
      <c r="A4525" s="314" t="s">
        <v>14588</v>
      </c>
      <c r="B4525" s="314">
        <v>521188</v>
      </c>
      <c r="C4525" s="314" t="s">
        <v>8081</v>
      </c>
      <c r="D4525" s="314" t="s">
        <v>8096</v>
      </c>
    </row>
    <row r="4526" spans="1:4">
      <c r="A4526" s="314" t="s">
        <v>14589</v>
      </c>
      <c r="B4526" s="314">
        <v>522091</v>
      </c>
      <c r="C4526" s="314" t="s">
        <v>8081</v>
      </c>
      <c r="D4526" s="314" t="s">
        <v>8124</v>
      </c>
    </row>
    <row r="4527" spans="1:4">
      <c r="A4527" s="314" t="s">
        <v>14590</v>
      </c>
      <c r="B4527" s="314">
        <v>532746</v>
      </c>
      <c r="C4527" s="314" t="s">
        <v>14591</v>
      </c>
      <c r="D4527" s="314" t="s">
        <v>8478</v>
      </c>
    </row>
    <row r="4528" spans="1:4">
      <c r="A4528" s="314" t="s">
        <v>14592</v>
      </c>
      <c r="B4528" s="314" t="s">
        <v>8081</v>
      </c>
      <c r="C4528" s="314" t="s">
        <v>14593</v>
      </c>
      <c r="D4528" s="314" t="s">
        <v>8092</v>
      </c>
    </row>
    <row r="4529" spans="1:4">
      <c r="A4529" s="314" t="s">
        <v>14594</v>
      </c>
      <c r="B4529" s="314" t="s">
        <v>8081</v>
      </c>
      <c r="C4529" s="314" t="s">
        <v>14593</v>
      </c>
      <c r="D4529" s="314" t="s">
        <v>8092</v>
      </c>
    </row>
    <row r="4530" spans="1:4">
      <c r="A4530" s="314" t="s">
        <v>14595</v>
      </c>
      <c r="B4530" s="314">
        <v>532378</v>
      </c>
      <c r="C4530" s="314" t="s">
        <v>8081</v>
      </c>
      <c r="D4530" s="314" t="s">
        <v>8084</v>
      </c>
    </row>
    <row r="4531" spans="1:4">
      <c r="A4531" s="314" t="s">
        <v>14596</v>
      </c>
      <c r="B4531" s="314">
        <v>539314</v>
      </c>
      <c r="C4531" s="314" t="s">
        <v>8081</v>
      </c>
      <c r="D4531" s="314" t="s">
        <v>8435</v>
      </c>
    </row>
    <row r="4532" spans="1:4">
      <c r="A4532" s="314" t="s">
        <v>14597</v>
      </c>
      <c r="B4532" s="314">
        <v>504212</v>
      </c>
      <c r="C4532" s="314" t="s">
        <v>14598</v>
      </c>
      <c r="D4532" s="314" t="s">
        <v>8378</v>
      </c>
    </row>
    <row r="4533" spans="1:4">
      <c r="A4533" s="314" t="s">
        <v>14599</v>
      </c>
      <c r="B4533" s="314">
        <v>531963</v>
      </c>
      <c r="C4533" s="314" t="s">
        <v>8081</v>
      </c>
      <c r="D4533" s="314" t="s">
        <v>8501</v>
      </c>
    </row>
    <row r="4534" spans="1:4">
      <c r="A4534" s="314" t="s">
        <v>14600</v>
      </c>
      <c r="B4534" s="314">
        <v>523519</v>
      </c>
      <c r="C4534" s="314" t="s">
        <v>8081</v>
      </c>
      <c r="D4534" s="314" t="s">
        <v>8103</v>
      </c>
    </row>
    <row r="4535" spans="1:4">
      <c r="A4535" s="314" t="s">
        <v>14601</v>
      </c>
      <c r="B4535" s="314">
        <v>504673</v>
      </c>
      <c r="C4535" s="314" t="s">
        <v>8081</v>
      </c>
      <c r="D4535" s="314" t="s">
        <v>8385</v>
      </c>
    </row>
    <row r="4536" spans="1:4">
      <c r="A4536" s="314" t="s">
        <v>14602</v>
      </c>
      <c r="B4536" s="314">
        <v>524408</v>
      </c>
      <c r="C4536" s="314" t="s">
        <v>8081</v>
      </c>
      <c r="D4536" s="314" t="s">
        <v>8129</v>
      </c>
    </row>
    <row r="4537" spans="1:4">
      <c r="A4537" s="314" t="s">
        <v>14603</v>
      </c>
      <c r="B4537" s="314">
        <v>514144</v>
      </c>
      <c r="C4537" s="314" t="s">
        <v>8081</v>
      </c>
      <c r="D4537" s="314" t="s">
        <v>8096</v>
      </c>
    </row>
    <row r="4538" spans="1:4">
      <c r="A4538" s="314" t="s">
        <v>14604</v>
      </c>
      <c r="B4538" s="314">
        <v>512408</v>
      </c>
      <c r="C4538" s="314" t="s">
        <v>8081</v>
      </c>
      <c r="D4538" s="314" t="s">
        <v>8096</v>
      </c>
    </row>
    <row r="4539" spans="1:4">
      <c r="A4539" s="314" t="s">
        <v>14605</v>
      </c>
      <c r="B4539" s="314">
        <v>531762</v>
      </c>
      <c r="C4539" s="314" t="s">
        <v>8081</v>
      </c>
      <c r="D4539" s="314" t="s">
        <v>8119</v>
      </c>
    </row>
    <row r="4540" spans="1:4">
      <c r="A4540" s="314" t="s">
        <v>14606</v>
      </c>
      <c r="B4540" s="314">
        <v>511764</v>
      </c>
      <c r="C4540" s="314" t="s">
        <v>8081</v>
      </c>
      <c r="D4540" s="314" t="s">
        <v>8098</v>
      </c>
    </row>
    <row r="4541" spans="1:4">
      <c r="A4541" s="314" t="s">
        <v>14607</v>
      </c>
      <c r="B4541" s="314">
        <v>512070</v>
      </c>
      <c r="C4541" s="314" t="s">
        <v>14608</v>
      </c>
      <c r="D4541" s="314" t="s">
        <v>8224</v>
      </c>
    </row>
    <row r="4542" spans="1:4">
      <c r="A4542" s="314" t="s">
        <v>14609</v>
      </c>
      <c r="B4542" s="314">
        <v>531390</v>
      </c>
      <c r="C4542" s="314" t="s">
        <v>8081</v>
      </c>
      <c r="D4542" s="314" t="s">
        <v>8098</v>
      </c>
    </row>
    <row r="4543" spans="1:4">
      <c r="A4543" s="314" t="s">
        <v>14610</v>
      </c>
      <c r="B4543" s="314" t="s">
        <v>8081</v>
      </c>
      <c r="C4543" s="314" t="s">
        <v>14611</v>
      </c>
      <c r="D4543" s="314" t="s">
        <v>8092</v>
      </c>
    </row>
    <row r="4544" spans="1:4">
      <c r="A4544" s="314" t="s">
        <v>14612</v>
      </c>
      <c r="B4544" s="314">
        <v>526987</v>
      </c>
      <c r="C4544" s="314" t="s">
        <v>14613</v>
      </c>
      <c r="D4544" s="314" t="s">
        <v>8103</v>
      </c>
    </row>
    <row r="4545" spans="1:4">
      <c r="A4545" s="314" t="s">
        <v>14614</v>
      </c>
      <c r="B4545" s="314">
        <v>532402</v>
      </c>
      <c r="C4545" s="314" t="s">
        <v>8081</v>
      </c>
      <c r="D4545" s="314" t="s">
        <v>8174</v>
      </c>
    </row>
    <row r="4546" spans="1:4">
      <c r="A4546" s="314" t="s">
        <v>14615</v>
      </c>
      <c r="B4546" s="314">
        <v>532398</v>
      </c>
      <c r="C4546" s="314" t="s">
        <v>14616</v>
      </c>
      <c r="D4546" s="314" t="s">
        <v>8174</v>
      </c>
    </row>
    <row r="4547" spans="1:4">
      <c r="A4547" s="314" t="s">
        <v>14617</v>
      </c>
      <c r="B4547" s="314">
        <v>517146</v>
      </c>
      <c r="C4547" s="314" t="s">
        <v>14618</v>
      </c>
      <c r="D4547" s="314" t="s">
        <v>8403</v>
      </c>
    </row>
    <row r="4548" spans="1:4">
      <c r="A4548" s="314" t="s">
        <v>14619</v>
      </c>
      <c r="B4548" s="314">
        <v>511507</v>
      </c>
      <c r="C4548" s="314" t="s">
        <v>8081</v>
      </c>
      <c r="D4548" s="314" t="s">
        <v>8098</v>
      </c>
    </row>
    <row r="4549" spans="1:4">
      <c r="A4549" s="314" t="s">
        <v>14620</v>
      </c>
      <c r="B4549" s="314" t="s">
        <v>8081</v>
      </c>
      <c r="C4549" s="314" t="s">
        <v>14621</v>
      </c>
      <c r="D4549" s="314" t="s">
        <v>8092</v>
      </c>
    </row>
    <row r="4550" spans="1:4">
      <c r="A4550" s="314" t="s">
        <v>14622</v>
      </c>
      <c r="B4550" s="314">
        <v>511736</v>
      </c>
      <c r="C4550" s="314" t="s">
        <v>8081</v>
      </c>
      <c r="D4550" s="314" t="s">
        <v>8103</v>
      </c>
    </row>
    <row r="4551" spans="1:4">
      <c r="A4551" s="314" t="s">
        <v>14623</v>
      </c>
      <c r="B4551" s="314">
        <v>532765</v>
      </c>
      <c r="C4551" s="314" t="s">
        <v>14624</v>
      </c>
      <c r="D4551" s="314" t="s">
        <v>8278</v>
      </c>
    </row>
    <row r="4552" spans="1:4">
      <c r="A4552" s="314" t="s">
        <v>14625</v>
      </c>
      <c r="B4552" s="314">
        <v>590101</v>
      </c>
      <c r="C4552" s="314" t="s">
        <v>14626</v>
      </c>
      <c r="D4552" s="314" t="s">
        <v>8065</v>
      </c>
    </row>
    <row r="4553" spans="1:4">
      <c r="A4553" s="314" t="s">
        <v>14627</v>
      </c>
      <c r="B4553" s="314">
        <v>500426</v>
      </c>
      <c r="C4553" s="314" t="s">
        <v>8081</v>
      </c>
      <c r="D4553" s="314" t="s">
        <v>8167</v>
      </c>
    </row>
    <row r="4554" spans="1:4">
      <c r="A4554" s="314" t="s">
        <v>14628</v>
      </c>
      <c r="B4554" s="314">
        <v>513216</v>
      </c>
      <c r="C4554" s="314" t="s">
        <v>14629</v>
      </c>
      <c r="D4554" s="314" t="s">
        <v>8113</v>
      </c>
    </row>
    <row r="4555" spans="1:4">
      <c r="A4555" s="314" t="s">
        <v>14630</v>
      </c>
      <c r="B4555" s="314">
        <v>532729</v>
      </c>
      <c r="C4555" s="314" t="s">
        <v>14631</v>
      </c>
      <c r="D4555" s="314" t="s">
        <v>8779</v>
      </c>
    </row>
    <row r="4556" spans="1:4">
      <c r="A4556" s="314" t="s">
        <v>14632</v>
      </c>
      <c r="B4556" s="314">
        <v>500254</v>
      </c>
      <c r="C4556" s="314" t="s">
        <v>14633</v>
      </c>
      <c r="D4556" s="314" t="s">
        <v>8113</v>
      </c>
    </row>
    <row r="4557" spans="1:4">
      <c r="A4557" s="314" t="s">
        <v>14634</v>
      </c>
      <c r="B4557" s="314">
        <v>511110</v>
      </c>
      <c r="C4557" s="314" t="s">
        <v>8081</v>
      </c>
      <c r="D4557" s="314" t="s">
        <v>8065</v>
      </c>
    </row>
    <row r="4558" spans="1:4">
      <c r="A4558" s="314" t="s">
        <v>14635</v>
      </c>
      <c r="B4558" s="314">
        <v>539123</v>
      </c>
      <c r="C4558" s="314" t="s">
        <v>8081</v>
      </c>
      <c r="D4558" s="314" t="s">
        <v>8101</v>
      </c>
    </row>
    <row r="4559" spans="1:4">
      <c r="A4559" s="314" t="s">
        <v>14636</v>
      </c>
      <c r="B4559" s="314">
        <v>542654</v>
      </c>
      <c r="C4559" s="314" t="s">
        <v>14637</v>
      </c>
      <c r="D4559" s="314" t="s">
        <v>8082</v>
      </c>
    </row>
    <row r="4560" spans="1:4">
      <c r="A4560" s="314" t="s">
        <v>14638</v>
      </c>
      <c r="B4560" s="314">
        <v>523888</v>
      </c>
      <c r="C4560" s="314" t="s">
        <v>8081</v>
      </c>
      <c r="D4560" s="314" t="s">
        <v>8560</v>
      </c>
    </row>
    <row r="4561" spans="1:4">
      <c r="A4561" s="314" t="s">
        <v>14639</v>
      </c>
      <c r="B4561" s="314">
        <v>531266</v>
      </c>
      <c r="C4561" s="314" t="s">
        <v>14640</v>
      </c>
      <c r="D4561" s="314" t="s">
        <v>8159</v>
      </c>
    </row>
    <row r="4562" spans="1:4">
      <c r="A4562" s="314" t="s">
        <v>14641</v>
      </c>
      <c r="B4562" s="314">
        <v>532867</v>
      </c>
      <c r="C4562" s="314" t="s">
        <v>14642</v>
      </c>
      <c r="D4562" s="314" t="s">
        <v>8249</v>
      </c>
    </row>
    <row r="4563" spans="1:4">
      <c r="A4563" s="314" t="s">
        <v>14643</v>
      </c>
      <c r="B4563" s="314">
        <v>533269</v>
      </c>
      <c r="C4563" s="314" t="s">
        <v>14644</v>
      </c>
      <c r="D4563" s="314" t="s">
        <v>8106</v>
      </c>
    </row>
    <row r="4564" spans="1:4">
      <c r="A4564" s="314" t="s">
        <v>14645</v>
      </c>
      <c r="B4564" s="314">
        <v>532320</v>
      </c>
      <c r="C4564" s="314" t="s">
        <v>8081</v>
      </c>
      <c r="D4564" s="314" t="s">
        <v>8098</v>
      </c>
    </row>
    <row r="4565" spans="1:4">
      <c r="A4565" s="314" t="s">
        <v>14646</v>
      </c>
      <c r="B4565" s="314">
        <v>519152</v>
      </c>
      <c r="C4565" s="314" t="s">
        <v>8081</v>
      </c>
      <c r="D4565" s="314" t="s">
        <v>8103</v>
      </c>
    </row>
    <row r="4566" spans="1:4">
      <c r="A4566" s="314" t="s">
        <v>14647</v>
      </c>
      <c r="B4566" s="314">
        <v>519156</v>
      </c>
      <c r="C4566" s="314" t="s">
        <v>14648</v>
      </c>
      <c r="D4566" s="314" t="s">
        <v>8141</v>
      </c>
    </row>
    <row r="4567" spans="1:4">
      <c r="A4567" s="314" t="s">
        <v>14649</v>
      </c>
      <c r="B4567" s="314" t="s">
        <v>8081</v>
      </c>
      <c r="C4567" s="314" t="s">
        <v>14650</v>
      </c>
      <c r="D4567" s="314" t="s">
        <v>8092</v>
      </c>
    </row>
    <row r="4568" spans="1:4">
      <c r="A4568" s="314" t="s">
        <v>14651</v>
      </c>
      <c r="B4568" s="314">
        <v>531676</v>
      </c>
      <c r="C4568" s="314" t="s">
        <v>8081</v>
      </c>
      <c r="D4568" s="314" t="s">
        <v>8141</v>
      </c>
    </row>
    <row r="4569" spans="1:4">
      <c r="A4569" s="314" t="s">
        <v>14652</v>
      </c>
      <c r="B4569" s="314">
        <v>532156</v>
      </c>
      <c r="C4569" s="314" t="s">
        <v>14653</v>
      </c>
      <c r="D4569" s="314" t="s">
        <v>8194</v>
      </c>
    </row>
    <row r="4570" spans="1:4">
      <c r="A4570" s="314" t="s">
        <v>14654</v>
      </c>
      <c r="B4570" s="314" t="s">
        <v>8081</v>
      </c>
      <c r="C4570" s="314" t="s">
        <v>14655</v>
      </c>
      <c r="D4570" s="314" t="s">
        <v>8092</v>
      </c>
    </row>
    <row r="4571" spans="1:4">
      <c r="A4571" s="314" t="s">
        <v>14656</v>
      </c>
      <c r="B4571" s="314">
        <v>511431</v>
      </c>
      <c r="C4571" s="314" t="s">
        <v>14657</v>
      </c>
      <c r="D4571" s="314" t="s">
        <v>8082</v>
      </c>
    </row>
    <row r="4572" spans="1:4">
      <c r="A4572" s="314" t="s">
        <v>14658</v>
      </c>
      <c r="B4572" s="314">
        <v>539402</v>
      </c>
      <c r="C4572" s="314" t="s">
        <v>8081</v>
      </c>
      <c r="D4572" s="314" t="s">
        <v>8278</v>
      </c>
    </row>
    <row r="4573" spans="1:4">
      <c r="A4573" s="314" t="s">
        <v>14659</v>
      </c>
      <c r="B4573" s="314">
        <v>526775</v>
      </c>
      <c r="C4573" s="314" t="s">
        <v>8081</v>
      </c>
      <c r="D4573" s="314" t="s">
        <v>8226</v>
      </c>
    </row>
    <row r="4574" spans="1:4">
      <c r="A4574" s="314" t="s">
        <v>14660</v>
      </c>
      <c r="B4574" s="314">
        <v>540145</v>
      </c>
      <c r="C4574" s="314" t="s">
        <v>8081</v>
      </c>
      <c r="D4574" s="314" t="s">
        <v>8119</v>
      </c>
    </row>
    <row r="4575" spans="1:4">
      <c r="A4575" s="314" t="s">
        <v>14661</v>
      </c>
      <c r="B4575" s="314">
        <v>530403</v>
      </c>
      <c r="C4575" s="314" t="s">
        <v>8081</v>
      </c>
      <c r="D4575" s="314" t="s">
        <v>8275</v>
      </c>
    </row>
    <row r="4576" spans="1:4">
      <c r="A4576" s="314" t="s">
        <v>14662</v>
      </c>
      <c r="B4576" s="314">
        <v>513397</v>
      </c>
      <c r="C4576" s="314" t="s">
        <v>8081</v>
      </c>
      <c r="D4576" s="314" t="s">
        <v>8403</v>
      </c>
    </row>
    <row r="4577" spans="1:4">
      <c r="A4577" s="314" t="s">
        <v>14663</v>
      </c>
      <c r="B4577" s="314">
        <v>539543</v>
      </c>
      <c r="C4577" s="314" t="s">
        <v>8081</v>
      </c>
      <c r="D4577" s="314" t="s">
        <v>8101</v>
      </c>
    </row>
    <row r="4578" spans="1:4">
      <c r="A4578" s="314" t="s">
        <v>14664</v>
      </c>
      <c r="B4578" s="314">
        <v>530459</v>
      </c>
      <c r="C4578" s="314" t="s">
        <v>8081</v>
      </c>
      <c r="D4578" s="314" t="s">
        <v>8096</v>
      </c>
    </row>
    <row r="4579" spans="1:4">
      <c r="A4579" s="314" t="s">
        <v>14665</v>
      </c>
      <c r="B4579" s="314">
        <v>512175</v>
      </c>
      <c r="C4579" s="314" t="s">
        <v>8081</v>
      </c>
      <c r="D4579" s="314" t="s">
        <v>8068</v>
      </c>
    </row>
    <row r="4580" spans="1:4">
      <c r="A4580" s="314" t="s">
        <v>14666</v>
      </c>
      <c r="B4580" s="314">
        <v>530369</v>
      </c>
      <c r="C4580" s="314" t="s">
        <v>8081</v>
      </c>
      <c r="D4580" s="314" t="s">
        <v>8560</v>
      </c>
    </row>
    <row r="4581" spans="1:4">
      <c r="A4581" s="314" t="s">
        <v>14667</v>
      </c>
      <c r="B4581" s="314">
        <v>532090</v>
      </c>
      <c r="C4581" s="314" t="s">
        <v>8081</v>
      </c>
      <c r="D4581" s="314" t="s">
        <v>8096</v>
      </c>
    </row>
    <row r="4582" spans="1:4">
      <c r="A4582" s="314" t="s">
        <v>14668</v>
      </c>
      <c r="B4582" s="314">
        <v>538918</v>
      </c>
      <c r="C4582" s="314" t="s">
        <v>8081</v>
      </c>
      <c r="D4582" s="314" t="s">
        <v>8098</v>
      </c>
    </row>
    <row r="4583" spans="1:4">
      <c r="A4583" s="314" t="s">
        <v>14669</v>
      </c>
      <c r="B4583" s="314">
        <v>540729</v>
      </c>
      <c r="C4583" s="314" t="s">
        <v>8081</v>
      </c>
      <c r="D4583" s="314" t="s">
        <v>8119</v>
      </c>
    </row>
    <row r="4584" spans="1:4">
      <c r="A4584" s="314" t="s">
        <v>14670</v>
      </c>
      <c r="B4584" s="314">
        <v>539761</v>
      </c>
      <c r="C4584" s="314" t="s">
        <v>8081</v>
      </c>
      <c r="D4584" s="314" t="s">
        <v>494</v>
      </c>
    </row>
    <row r="4585" spans="1:4">
      <c r="A4585" s="314" t="s">
        <v>14671</v>
      </c>
      <c r="B4585" s="314">
        <v>502589</v>
      </c>
      <c r="C4585" s="314" t="s">
        <v>8081</v>
      </c>
      <c r="D4585" s="314" t="s">
        <v>8075</v>
      </c>
    </row>
    <row r="4586" spans="1:4">
      <c r="A4586" s="314" t="s">
        <v>14672</v>
      </c>
      <c r="B4586" s="314">
        <v>524796</v>
      </c>
      <c r="C4586" s="314" t="s">
        <v>8081</v>
      </c>
      <c r="D4586" s="314" t="s">
        <v>8119</v>
      </c>
    </row>
    <row r="4587" spans="1:4">
      <c r="A4587" s="314" t="s">
        <v>14673</v>
      </c>
      <c r="B4587" s="314" t="s">
        <v>8081</v>
      </c>
      <c r="C4587" s="314" t="s">
        <v>14674</v>
      </c>
      <c r="D4587" s="314" t="s">
        <v>8172</v>
      </c>
    </row>
    <row r="4588" spans="1:4">
      <c r="A4588" s="314" t="s">
        <v>14675</v>
      </c>
      <c r="B4588" s="314">
        <v>531444</v>
      </c>
      <c r="C4588" s="314" t="s">
        <v>8081</v>
      </c>
      <c r="D4588" s="314" t="s">
        <v>8094</v>
      </c>
    </row>
    <row r="4589" spans="1:4">
      <c r="A4589" s="314" t="s">
        <v>14676</v>
      </c>
      <c r="B4589" s="314">
        <v>500439</v>
      </c>
      <c r="C4589" s="314" t="s">
        <v>14677</v>
      </c>
      <c r="D4589" s="314" t="s">
        <v>8098</v>
      </c>
    </row>
    <row r="4590" spans="1:4">
      <c r="A4590" s="314" t="s">
        <v>14678</v>
      </c>
      <c r="B4590" s="314">
        <v>513534</v>
      </c>
      <c r="C4590" s="314" t="s">
        <v>8081</v>
      </c>
      <c r="D4590" s="314" t="s">
        <v>8113</v>
      </c>
    </row>
    <row r="4591" spans="1:4">
      <c r="A4591" s="314" t="s">
        <v>14679</v>
      </c>
      <c r="B4591" s="314">
        <v>514175</v>
      </c>
      <c r="C4591" s="314" t="s">
        <v>14680</v>
      </c>
      <c r="D4591" s="314" t="s">
        <v>8096</v>
      </c>
    </row>
    <row r="4592" spans="1:4">
      <c r="A4592" s="314" t="s">
        <v>14681</v>
      </c>
      <c r="B4592" s="314">
        <v>534392</v>
      </c>
      <c r="C4592" s="314" t="s">
        <v>14682</v>
      </c>
      <c r="D4592" s="314" t="s">
        <v>8403</v>
      </c>
    </row>
    <row r="4593" spans="1:4">
      <c r="A4593" s="314" t="s">
        <v>14683</v>
      </c>
      <c r="B4593" s="314">
        <v>502986</v>
      </c>
      <c r="C4593" s="314" t="s">
        <v>14684</v>
      </c>
      <c r="D4593" s="314" t="s">
        <v>8096</v>
      </c>
    </row>
    <row r="4594" spans="1:4">
      <c r="A4594" s="314" t="s">
        <v>14685</v>
      </c>
      <c r="B4594" s="314">
        <v>541578</v>
      </c>
      <c r="C4594" s="314" t="s">
        <v>14686</v>
      </c>
      <c r="D4594" s="314" t="s">
        <v>8435</v>
      </c>
    </row>
    <row r="4595" spans="1:4">
      <c r="A4595" s="314" t="s">
        <v>14687</v>
      </c>
      <c r="B4595" s="314">
        <v>540180</v>
      </c>
      <c r="C4595" s="314" t="s">
        <v>14688</v>
      </c>
      <c r="D4595" s="314" t="s">
        <v>8275</v>
      </c>
    </row>
    <row r="4596" spans="1:4">
      <c r="A4596" s="314" t="s">
        <v>14689</v>
      </c>
      <c r="B4596" s="314">
        <v>512511</v>
      </c>
      <c r="C4596" s="314" t="s">
        <v>8081</v>
      </c>
      <c r="D4596" s="314" t="s">
        <v>8501</v>
      </c>
    </row>
    <row r="4597" spans="1:4">
      <c r="A4597" s="314" t="s">
        <v>14690</v>
      </c>
      <c r="B4597" s="314">
        <v>531574</v>
      </c>
      <c r="C4597" s="314" t="s">
        <v>8081</v>
      </c>
      <c r="D4597" s="314" t="s">
        <v>8167</v>
      </c>
    </row>
    <row r="4598" spans="1:4">
      <c r="A4598" s="314" t="s">
        <v>14691</v>
      </c>
      <c r="B4598" s="314" t="s">
        <v>8081</v>
      </c>
      <c r="C4598" s="314" t="s">
        <v>14692</v>
      </c>
      <c r="D4598" s="314" t="s">
        <v>8092</v>
      </c>
    </row>
    <row r="4599" spans="1:4">
      <c r="A4599" s="314" t="s">
        <v>14693</v>
      </c>
      <c r="B4599" s="314">
        <v>533156</v>
      </c>
      <c r="C4599" s="314" t="s">
        <v>14694</v>
      </c>
      <c r="D4599" s="314" t="s">
        <v>8167</v>
      </c>
    </row>
    <row r="4600" spans="1:4">
      <c r="A4600" s="314" t="s">
        <v>14695</v>
      </c>
      <c r="B4600" s="314">
        <v>538634</v>
      </c>
      <c r="C4600" s="314" t="s">
        <v>8081</v>
      </c>
      <c r="D4600" s="314" t="s">
        <v>8119</v>
      </c>
    </row>
    <row r="4601" spans="1:4">
      <c r="A4601" s="314" t="s">
        <v>14696</v>
      </c>
      <c r="B4601" s="314">
        <v>533576</v>
      </c>
      <c r="C4601" s="314" t="s">
        <v>14697</v>
      </c>
      <c r="D4601" s="314" t="s">
        <v>8113</v>
      </c>
    </row>
    <row r="4602" spans="1:4">
      <c r="A4602" s="314" t="s">
        <v>14698</v>
      </c>
      <c r="B4602" s="314">
        <v>531650</v>
      </c>
      <c r="C4602" s="314" t="s">
        <v>8081</v>
      </c>
      <c r="D4602" s="314" t="s">
        <v>8501</v>
      </c>
    </row>
    <row r="4603" spans="1:4">
      <c r="A4603" s="314" t="s">
        <v>14699</v>
      </c>
      <c r="B4603" s="314">
        <v>513005</v>
      </c>
      <c r="C4603" s="314" t="s">
        <v>8081</v>
      </c>
      <c r="D4603" s="314" t="s">
        <v>8113</v>
      </c>
    </row>
    <row r="4604" spans="1:4">
      <c r="A4604" s="314" t="s">
        <v>14700</v>
      </c>
      <c r="B4604" s="314">
        <v>511493</v>
      </c>
      <c r="C4604" s="314" t="s">
        <v>8081</v>
      </c>
      <c r="D4604" s="314" t="s">
        <v>8098</v>
      </c>
    </row>
    <row r="4605" spans="1:4">
      <c r="A4605" s="314" t="s">
        <v>14701</v>
      </c>
      <c r="B4605" s="314">
        <v>536672</v>
      </c>
      <c r="C4605" s="314" t="s">
        <v>8081</v>
      </c>
      <c r="D4605" s="314" t="s">
        <v>9707</v>
      </c>
    </row>
    <row r="4606" spans="1:4">
      <c r="A4606" s="314" t="s">
        <v>14702</v>
      </c>
      <c r="B4606" s="314">
        <v>500295</v>
      </c>
      <c r="C4606" s="314" t="s">
        <v>14703</v>
      </c>
      <c r="D4606" s="314" t="s">
        <v>10595</v>
      </c>
    </row>
    <row r="4607" spans="1:4">
      <c r="A4607" s="314" t="s">
        <v>14704</v>
      </c>
      <c r="B4607" s="314">
        <v>533056</v>
      </c>
      <c r="C4607" s="314" t="s">
        <v>8081</v>
      </c>
      <c r="D4607" s="314" t="s">
        <v>8087</v>
      </c>
    </row>
    <row r="4608" spans="1:4">
      <c r="A4608" s="314" t="s">
        <v>14705</v>
      </c>
      <c r="B4608" s="314">
        <v>522267</v>
      </c>
      <c r="C4608" s="314" t="s">
        <v>8081</v>
      </c>
      <c r="D4608" s="314" t="s">
        <v>8089</v>
      </c>
    </row>
    <row r="4609" spans="1:4">
      <c r="A4609" s="314" t="s">
        <v>14706</v>
      </c>
      <c r="B4609" s="314">
        <v>503657</v>
      </c>
      <c r="C4609" s="314" t="s">
        <v>8081</v>
      </c>
      <c r="D4609" s="314" t="s">
        <v>8219</v>
      </c>
    </row>
    <row r="4610" spans="1:4">
      <c r="A4610" s="314" t="s">
        <v>14707</v>
      </c>
      <c r="B4610" s="314">
        <v>542046</v>
      </c>
      <c r="C4610" s="314" t="s">
        <v>8081</v>
      </c>
      <c r="D4610" s="314" t="s">
        <v>8167</v>
      </c>
    </row>
    <row r="4611" spans="1:4">
      <c r="A4611" s="314" t="s">
        <v>14708</v>
      </c>
      <c r="B4611" s="314">
        <v>540252</v>
      </c>
      <c r="C4611" s="314" t="s">
        <v>8081</v>
      </c>
      <c r="D4611" s="314" t="s">
        <v>8194</v>
      </c>
    </row>
    <row r="4612" spans="1:4">
      <c r="A4612" s="314" t="s">
        <v>14709</v>
      </c>
      <c r="B4612" s="314">
        <v>511523</v>
      </c>
      <c r="C4612" s="314" t="s">
        <v>8081</v>
      </c>
      <c r="D4612" s="314" t="s">
        <v>8119</v>
      </c>
    </row>
    <row r="4613" spans="1:4">
      <c r="A4613" s="314" t="s">
        <v>14710</v>
      </c>
      <c r="B4613" s="314">
        <v>539132</v>
      </c>
      <c r="C4613" s="314" t="s">
        <v>8081</v>
      </c>
      <c r="D4613" s="314" t="s">
        <v>8329</v>
      </c>
    </row>
    <row r="4614" spans="1:4">
      <c r="A4614" s="314" t="s">
        <v>14711</v>
      </c>
      <c r="B4614" s="314">
        <v>526755</v>
      </c>
      <c r="C4614" s="314" t="s">
        <v>8081</v>
      </c>
      <c r="D4614" s="314" t="s">
        <v>8281</v>
      </c>
    </row>
    <row r="4615" spans="1:4">
      <c r="A4615" s="314" t="s">
        <v>14712</v>
      </c>
      <c r="B4615" s="314">
        <v>505232</v>
      </c>
      <c r="C4615" s="314" t="s">
        <v>8081</v>
      </c>
      <c r="D4615" s="314" t="s">
        <v>8435</v>
      </c>
    </row>
    <row r="4616" spans="1:4">
      <c r="A4616" s="314" t="s">
        <v>14713</v>
      </c>
      <c r="B4616" s="314">
        <v>523261</v>
      </c>
      <c r="C4616" s="314" t="s">
        <v>14714</v>
      </c>
      <c r="D4616" s="314" t="s">
        <v>8141</v>
      </c>
    </row>
    <row r="4617" spans="1:4">
      <c r="A4617" s="314" t="s">
        <v>14715</v>
      </c>
      <c r="B4617" s="314">
        <v>523261</v>
      </c>
      <c r="C4617" s="314" t="s">
        <v>14714</v>
      </c>
      <c r="D4617" s="314" t="s">
        <v>8141</v>
      </c>
    </row>
    <row r="4618" spans="1:4">
      <c r="A4618" s="314" t="s">
        <v>14716</v>
      </c>
      <c r="B4618" s="314">
        <v>524038</v>
      </c>
      <c r="C4618" s="314" t="s">
        <v>8081</v>
      </c>
      <c r="D4618" s="314" t="s">
        <v>8129</v>
      </c>
    </row>
    <row r="4619" spans="1:4">
      <c r="A4619" s="314" t="s">
        <v>14717</v>
      </c>
      <c r="B4619" s="314">
        <v>512060</v>
      </c>
      <c r="C4619" s="314" t="s">
        <v>14718</v>
      </c>
      <c r="D4619" s="314" t="s">
        <v>8501</v>
      </c>
    </row>
    <row r="4620" spans="1:4">
      <c r="A4620" s="314" t="s">
        <v>14719</v>
      </c>
      <c r="B4620" s="314">
        <v>516098</v>
      </c>
      <c r="C4620" s="314" t="s">
        <v>8081</v>
      </c>
      <c r="D4620" s="314" t="s">
        <v>8096</v>
      </c>
    </row>
    <row r="4621" spans="1:4">
      <c r="A4621" s="314" t="s">
        <v>14720</v>
      </c>
      <c r="B4621" s="314">
        <v>526953</v>
      </c>
      <c r="C4621" s="314" t="s">
        <v>14721</v>
      </c>
      <c r="D4621" s="314" t="s">
        <v>8119</v>
      </c>
    </row>
    <row r="4622" spans="1:4">
      <c r="A4622" s="314" t="s">
        <v>14722</v>
      </c>
      <c r="B4622" s="314" t="s">
        <v>8081</v>
      </c>
      <c r="C4622" s="314" t="s">
        <v>14723</v>
      </c>
      <c r="D4622" s="314" t="s">
        <v>8092</v>
      </c>
    </row>
    <row r="4623" spans="1:4">
      <c r="A4623" s="314" t="s">
        <v>14724</v>
      </c>
      <c r="B4623" s="314">
        <v>512229</v>
      </c>
      <c r="C4623" s="314" t="s">
        <v>8081</v>
      </c>
      <c r="D4623" s="314" t="s">
        <v>8103</v>
      </c>
    </row>
    <row r="4624" spans="1:4">
      <c r="A4624" s="314" t="s">
        <v>14725</v>
      </c>
      <c r="B4624" s="314">
        <v>512229</v>
      </c>
      <c r="C4624" s="314" t="s">
        <v>8081</v>
      </c>
      <c r="D4624" s="314" t="s">
        <v>8103</v>
      </c>
    </row>
    <row r="4625" spans="1:4">
      <c r="A4625" s="314" t="s">
        <v>14726</v>
      </c>
      <c r="B4625" s="314">
        <v>531695</v>
      </c>
      <c r="C4625" s="314" t="s">
        <v>8081</v>
      </c>
      <c r="D4625" s="314" t="s">
        <v>8084</v>
      </c>
    </row>
    <row r="4626" spans="1:4">
      <c r="A4626" s="314" t="s">
        <v>14727</v>
      </c>
      <c r="B4626" s="314">
        <v>531950</v>
      </c>
      <c r="C4626" s="314" t="s">
        <v>8081</v>
      </c>
      <c r="D4626" s="314" t="s">
        <v>8065</v>
      </c>
    </row>
    <row r="4627" spans="1:4">
      <c r="A4627" s="314" t="s">
        <v>14728</v>
      </c>
      <c r="B4627" s="314">
        <v>515099</v>
      </c>
      <c r="C4627" s="314" t="s">
        <v>8081</v>
      </c>
      <c r="D4627" s="314" t="s">
        <v>8608</v>
      </c>
    </row>
    <row r="4628" spans="1:4">
      <c r="A4628" s="314" t="s">
        <v>14729</v>
      </c>
      <c r="B4628" s="314" t="s">
        <v>8081</v>
      </c>
      <c r="C4628" s="314" t="s">
        <v>14730</v>
      </c>
      <c r="D4628" s="314" t="s">
        <v>8092</v>
      </c>
    </row>
    <row r="4629" spans="1:4">
      <c r="A4629" s="314" t="s">
        <v>14731</v>
      </c>
      <c r="B4629" s="314">
        <v>520113</v>
      </c>
      <c r="C4629" s="314" t="s">
        <v>14732</v>
      </c>
      <c r="D4629" s="314" t="s">
        <v>8265</v>
      </c>
    </row>
    <row r="4630" spans="1:4">
      <c r="A4630" s="314" t="s">
        <v>14733</v>
      </c>
      <c r="B4630" s="314">
        <v>520113</v>
      </c>
      <c r="C4630" s="314" t="s">
        <v>14732</v>
      </c>
      <c r="D4630" s="314" t="s">
        <v>8265</v>
      </c>
    </row>
    <row r="4631" spans="1:4">
      <c r="A4631" s="314" t="s">
        <v>14734</v>
      </c>
      <c r="B4631" s="314">
        <v>539331</v>
      </c>
      <c r="C4631" s="314" t="s">
        <v>14735</v>
      </c>
      <c r="D4631" s="314" t="s">
        <v>8378</v>
      </c>
    </row>
    <row r="4632" spans="1:4">
      <c r="A4632" s="314" t="s">
        <v>14736</v>
      </c>
      <c r="B4632" s="314">
        <v>532953</v>
      </c>
      <c r="C4632" s="314" t="s">
        <v>14737</v>
      </c>
      <c r="D4632" s="314" t="s">
        <v>8378</v>
      </c>
    </row>
    <row r="4633" spans="1:4">
      <c r="A4633" s="314" t="s">
        <v>14738</v>
      </c>
      <c r="B4633" s="314">
        <v>537524</v>
      </c>
      <c r="C4633" s="314" t="s">
        <v>8081</v>
      </c>
      <c r="D4633" s="314" t="s">
        <v>9126</v>
      </c>
    </row>
    <row r="4634" spans="1:4">
      <c r="A4634" s="314" t="s">
        <v>14739</v>
      </c>
      <c r="B4634" s="314">
        <v>538732</v>
      </c>
      <c r="C4634" s="314" t="s">
        <v>8081</v>
      </c>
      <c r="D4634" s="314" t="s">
        <v>8098</v>
      </c>
    </row>
    <row r="4635" spans="1:4">
      <c r="A4635" s="314" t="s">
        <v>14740</v>
      </c>
      <c r="B4635" s="314">
        <v>523796</v>
      </c>
      <c r="C4635" s="314" t="s">
        <v>14741</v>
      </c>
      <c r="D4635" s="314" t="s">
        <v>8281</v>
      </c>
    </row>
    <row r="4636" spans="1:4">
      <c r="A4636" s="314" t="s">
        <v>14742</v>
      </c>
      <c r="B4636" s="314">
        <v>503349</v>
      </c>
      <c r="C4636" s="314" t="s">
        <v>8081</v>
      </c>
      <c r="D4636" s="314" t="s">
        <v>8096</v>
      </c>
    </row>
    <row r="4637" spans="1:4">
      <c r="A4637" s="314" t="s">
        <v>14743</v>
      </c>
      <c r="B4637" s="314">
        <v>531234</v>
      </c>
      <c r="C4637" s="314" t="s">
        <v>8081</v>
      </c>
      <c r="D4637" s="314" t="s">
        <v>8075</v>
      </c>
    </row>
    <row r="4638" spans="1:4">
      <c r="A4638" s="314" t="s">
        <v>14744</v>
      </c>
      <c r="B4638" s="314">
        <v>531234</v>
      </c>
      <c r="C4638" s="314" t="s">
        <v>8081</v>
      </c>
      <c r="D4638" s="314" t="s">
        <v>8075</v>
      </c>
    </row>
    <row r="4639" spans="1:4">
      <c r="A4639" s="314" t="s">
        <v>14745</v>
      </c>
      <c r="B4639" s="314">
        <v>511389</v>
      </c>
      <c r="C4639" s="314" t="s">
        <v>14746</v>
      </c>
      <c r="D4639" s="314" t="s">
        <v>8449</v>
      </c>
    </row>
    <row r="4640" spans="1:4">
      <c r="A4640" s="314" t="s">
        <v>14747</v>
      </c>
      <c r="B4640" s="314">
        <v>531717</v>
      </c>
      <c r="C4640" s="314" t="s">
        <v>14748</v>
      </c>
      <c r="D4640" s="314" t="s">
        <v>8240</v>
      </c>
    </row>
    <row r="4641" spans="1:4">
      <c r="A4641" s="314" t="s">
        <v>14749</v>
      </c>
      <c r="B4641" s="314">
        <v>539659</v>
      </c>
      <c r="C4641" s="314" t="s">
        <v>8081</v>
      </c>
      <c r="D4641" s="314" t="s">
        <v>8569</v>
      </c>
    </row>
    <row r="4642" spans="1:4">
      <c r="A4642" s="314" t="s">
        <v>14750</v>
      </c>
      <c r="B4642" s="314">
        <v>523724</v>
      </c>
      <c r="C4642" s="314" t="s">
        <v>14751</v>
      </c>
      <c r="D4642" s="314" t="s">
        <v>8167</v>
      </c>
    </row>
    <row r="4643" spans="1:4">
      <c r="A4643" s="314" t="s">
        <v>14752</v>
      </c>
      <c r="B4643" s="314">
        <v>531069</v>
      </c>
      <c r="C4643" s="314" t="s">
        <v>8081</v>
      </c>
      <c r="D4643" s="314" t="s">
        <v>8329</v>
      </c>
    </row>
    <row r="4644" spans="1:4">
      <c r="A4644" s="314" t="s">
        <v>14753</v>
      </c>
      <c r="B4644" s="314">
        <v>530151</v>
      </c>
      <c r="C4644" s="314" t="s">
        <v>8081</v>
      </c>
      <c r="D4644" s="314" t="s">
        <v>8103</v>
      </c>
    </row>
    <row r="4645" spans="1:4">
      <c r="A4645" s="314" t="s">
        <v>14754</v>
      </c>
      <c r="B4645" s="314">
        <v>532401</v>
      </c>
      <c r="C4645" s="314" t="s">
        <v>14755</v>
      </c>
      <c r="D4645" s="314" t="s">
        <v>8398</v>
      </c>
    </row>
    <row r="4646" spans="1:4">
      <c r="A4646" s="314" t="s">
        <v>14756</v>
      </c>
      <c r="B4646" s="314">
        <v>537820</v>
      </c>
      <c r="C4646" s="314" t="s">
        <v>14757</v>
      </c>
      <c r="D4646" s="314" t="s">
        <v>8098</v>
      </c>
    </row>
    <row r="4647" spans="1:4">
      <c r="A4647" s="314" t="s">
        <v>14758</v>
      </c>
      <c r="B4647" s="314">
        <v>531334</v>
      </c>
      <c r="C4647" s="314" t="s">
        <v>8081</v>
      </c>
      <c r="D4647" s="314" t="s">
        <v>8501</v>
      </c>
    </row>
    <row r="4648" spans="1:4">
      <c r="A4648" s="314" t="s">
        <v>14759</v>
      </c>
      <c r="B4648" s="314">
        <v>530961</v>
      </c>
      <c r="C4648" s="314" t="s">
        <v>14760</v>
      </c>
      <c r="D4648" s="314" t="s">
        <v>8240</v>
      </c>
    </row>
    <row r="4649" spans="1:4">
      <c r="A4649" s="314" t="s">
        <v>14761</v>
      </c>
      <c r="B4649" s="314">
        <v>542655</v>
      </c>
      <c r="C4649" s="314" t="s">
        <v>14762</v>
      </c>
      <c r="D4649" s="314" t="s">
        <v>8446</v>
      </c>
    </row>
    <row r="4650" spans="1:4">
      <c r="A4650" s="314" t="s">
        <v>14763</v>
      </c>
      <c r="B4650" s="314">
        <v>531518</v>
      </c>
      <c r="C4650" s="314" t="s">
        <v>8081</v>
      </c>
      <c r="D4650" s="314" t="s">
        <v>8278</v>
      </c>
    </row>
    <row r="4651" spans="1:4">
      <c r="A4651" s="314" t="s">
        <v>14764</v>
      </c>
      <c r="B4651" s="314">
        <v>519307</v>
      </c>
      <c r="C4651" s="314" t="s">
        <v>8081</v>
      </c>
      <c r="D4651" s="314" t="s">
        <v>8240</v>
      </c>
    </row>
    <row r="4652" spans="1:4">
      <c r="A4652" s="314" t="s">
        <v>14765</v>
      </c>
      <c r="B4652" s="314">
        <v>530477</v>
      </c>
      <c r="C4652" s="314" t="s">
        <v>8081</v>
      </c>
      <c r="D4652" s="314" t="s">
        <v>8119</v>
      </c>
    </row>
    <row r="4653" spans="1:4">
      <c r="A4653" s="314" t="s">
        <v>14766</v>
      </c>
      <c r="B4653" s="314">
        <v>530477</v>
      </c>
      <c r="C4653" s="314" t="s">
        <v>8081</v>
      </c>
      <c r="D4653" s="314" t="s">
        <v>8119</v>
      </c>
    </row>
    <row r="4654" spans="1:4">
      <c r="A4654" s="314" t="s">
        <v>14767</v>
      </c>
      <c r="B4654" s="314">
        <v>506196</v>
      </c>
      <c r="C4654" s="314" t="s">
        <v>8081</v>
      </c>
      <c r="D4654" s="314" t="s">
        <v>8103</v>
      </c>
    </row>
    <row r="4655" spans="1:4">
      <c r="A4655" s="314" t="s">
        <v>14768</v>
      </c>
      <c r="B4655" s="314">
        <v>519373</v>
      </c>
      <c r="C4655" s="314" t="s">
        <v>14769</v>
      </c>
      <c r="D4655" s="314" t="s">
        <v>8329</v>
      </c>
    </row>
    <row r="4656" spans="1:4">
      <c r="A4656" s="314" t="s">
        <v>14770</v>
      </c>
      <c r="B4656" s="314">
        <v>524394</v>
      </c>
      <c r="C4656" s="314" t="s">
        <v>14771</v>
      </c>
      <c r="D4656" s="314" t="s">
        <v>8269</v>
      </c>
    </row>
    <row r="4657" spans="1:4">
      <c r="A4657" s="314" t="s">
        <v>14772</v>
      </c>
      <c r="B4657" s="314">
        <v>504380</v>
      </c>
      <c r="C4657" s="314" t="s">
        <v>8081</v>
      </c>
      <c r="D4657" s="314" t="s">
        <v>8103</v>
      </c>
    </row>
    <row r="4658" spans="1:4">
      <c r="A4658" s="314" t="s">
        <v>14773</v>
      </c>
      <c r="B4658" s="314">
        <v>524200</v>
      </c>
      <c r="C4658" s="314" t="s">
        <v>14774</v>
      </c>
      <c r="D4658" s="314" t="s">
        <v>8129</v>
      </c>
    </row>
    <row r="4659" spans="1:4">
      <c r="A4659" s="314" t="s">
        <v>14775</v>
      </c>
      <c r="B4659" s="314">
        <v>534639</v>
      </c>
      <c r="C4659" s="314" t="s">
        <v>8081</v>
      </c>
      <c r="D4659" s="314" t="s">
        <v>8275</v>
      </c>
    </row>
    <row r="4660" spans="1:4">
      <c r="A4660" s="314" t="s">
        <v>14776</v>
      </c>
      <c r="B4660" s="314">
        <v>517015</v>
      </c>
      <c r="C4660" s="314" t="s">
        <v>14777</v>
      </c>
      <c r="D4660" s="314" t="s">
        <v>8350</v>
      </c>
    </row>
    <row r="4661" spans="1:4">
      <c r="A4661" s="314" t="s">
        <v>14778</v>
      </c>
      <c r="B4661" s="314" t="s">
        <v>8081</v>
      </c>
      <c r="C4661" s="314" t="s">
        <v>14779</v>
      </c>
      <c r="D4661" s="314" t="s">
        <v>8092</v>
      </c>
    </row>
    <row r="4662" spans="1:4">
      <c r="A4662" s="314" t="s">
        <v>14780</v>
      </c>
      <c r="B4662" s="314">
        <v>531051</v>
      </c>
      <c r="C4662" s="314" t="s">
        <v>8081</v>
      </c>
      <c r="D4662" s="314" t="s">
        <v>8098</v>
      </c>
    </row>
    <row r="4663" spans="1:4">
      <c r="A4663" s="314" t="s">
        <v>14781</v>
      </c>
      <c r="B4663" s="314">
        <v>524129</v>
      </c>
      <c r="C4663" s="314" t="s">
        <v>14782</v>
      </c>
      <c r="D4663" s="314" t="s">
        <v>8457</v>
      </c>
    </row>
    <row r="4664" spans="1:4">
      <c r="A4664" s="314" t="s">
        <v>14783</v>
      </c>
      <c r="B4664" s="314">
        <v>524129</v>
      </c>
      <c r="C4664" s="314" t="s">
        <v>14784</v>
      </c>
      <c r="D4664" s="314" t="s">
        <v>8457</v>
      </c>
    </row>
    <row r="4665" spans="1:4">
      <c r="A4665" s="314" t="s">
        <v>14785</v>
      </c>
      <c r="B4665" s="314">
        <v>530401</v>
      </c>
      <c r="C4665" s="314" t="s">
        <v>8081</v>
      </c>
      <c r="D4665" s="314" t="s">
        <v>8129</v>
      </c>
    </row>
    <row r="4666" spans="1:4">
      <c r="A4666" s="314" t="s">
        <v>14786</v>
      </c>
      <c r="B4666" s="314">
        <v>532613</v>
      </c>
      <c r="C4666" s="314" t="s">
        <v>14787</v>
      </c>
      <c r="D4666" s="314" t="s">
        <v>8103</v>
      </c>
    </row>
    <row r="4667" spans="1:4">
      <c r="A4667" s="314" t="s">
        <v>14788</v>
      </c>
      <c r="B4667" s="314">
        <v>507880</v>
      </c>
      <c r="C4667" s="314" t="s">
        <v>14789</v>
      </c>
      <c r="D4667" s="314" t="s">
        <v>8194</v>
      </c>
    </row>
    <row r="4668" spans="1:4">
      <c r="A4668" s="314" t="s">
        <v>14790</v>
      </c>
      <c r="B4668" s="314">
        <v>514302</v>
      </c>
      <c r="C4668" s="314" t="s">
        <v>8081</v>
      </c>
      <c r="D4668" s="314" t="s">
        <v>8096</v>
      </c>
    </row>
    <row r="4669" spans="1:4">
      <c r="A4669" s="314" t="s">
        <v>14791</v>
      </c>
      <c r="B4669" s="314">
        <v>511726</v>
      </c>
      <c r="C4669" s="314" t="s">
        <v>14792</v>
      </c>
      <c r="D4669" s="314" t="s">
        <v>8167</v>
      </c>
    </row>
    <row r="4670" spans="1:4">
      <c r="A4670" s="314" t="s">
        <v>14793</v>
      </c>
      <c r="B4670" s="314">
        <v>530627</v>
      </c>
      <c r="C4670" s="314" t="s">
        <v>8081</v>
      </c>
      <c r="D4670" s="314" t="s">
        <v>8240</v>
      </c>
    </row>
    <row r="4671" spans="1:4">
      <c r="A4671" s="314" t="s">
        <v>14794</v>
      </c>
      <c r="B4671" s="314">
        <v>519457</v>
      </c>
      <c r="C4671" s="314" t="s">
        <v>8081</v>
      </c>
      <c r="D4671" s="314" t="s">
        <v>8141</v>
      </c>
    </row>
    <row r="4672" spans="1:4">
      <c r="A4672" s="314" t="s">
        <v>14795</v>
      </c>
      <c r="B4672" s="314">
        <v>530521</v>
      </c>
      <c r="C4672" s="314" t="s">
        <v>8081</v>
      </c>
      <c r="D4672" s="314" t="s">
        <v>8194</v>
      </c>
    </row>
    <row r="4673" spans="1:4">
      <c r="A4673" s="314" t="s">
        <v>14796</v>
      </c>
      <c r="B4673" s="314">
        <v>539167</v>
      </c>
      <c r="C4673" s="314" t="s">
        <v>8081</v>
      </c>
      <c r="D4673" s="314" t="s">
        <v>8098</v>
      </c>
    </row>
    <row r="4674" spans="1:4">
      <c r="A4674" s="314" t="s">
        <v>14797</v>
      </c>
      <c r="B4674" s="314">
        <v>532354</v>
      </c>
      <c r="C4674" s="314" t="s">
        <v>8081</v>
      </c>
      <c r="D4674" s="314" t="s">
        <v>8174</v>
      </c>
    </row>
    <row r="4675" spans="1:4">
      <c r="A4675" s="314" t="s">
        <v>14798</v>
      </c>
      <c r="B4675" s="314">
        <v>532372</v>
      </c>
      <c r="C4675" s="314" t="s">
        <v>8081</v>
      </c>
      <c r="D4675" s="314" t="s">
        <v>8174</v>
      </c>
    </row>
    <row r="4676" spans="1:4">
      <c r="A4676" s="314" t="s">
        <v>14799</v>
      </c>
      <c r="B4676" s="314">
        <v>534741</v>
      </c>
      <c r="C4676" s="314" t="s">
        <v>8081</v>
      </c>
      <c r="D4676" s="314" t="s">
        <v>494</v>
      </c>
    </row>
    <row r="4677" spans="1:4">
      <c r="A4677" s="314" t="s">
        <v>14800</v>
      </c>
      <c r="B4677" s="314">
        <v>531126</v>
      </c>
      <c r="C4677" s="314" t="s">
        <v>8081</v>
      </c>
      <c r="D4677" s="314" t="s">
        <v>8174</v>
      </c>
    </row>
    <row r="4678" spans="1:4">
      <c r="A4678" s="314" t="s">
        <v>14801</v>
      </c>
      <c r="B4678" s="314">
        <v>532721</v>
      </c>
      <c r="C4678" s="314" t="s">
        <v>14802</v>
      </c>
      <c r="D4678" s="314" t="s">
        <v>8113</v>
      </c>
    </row>
    <row r="4679" spans="1:4">
      <c r="A4679" s="314" t="s">
        <v>14803</v>
      </c>
      <c r="B4679" s="314">
        <v>531025</v>
      </c>
      <c r="C4679" s="314" t="s">
        <v>8081</v>
      </c>
      <c r="D4679" s="314" t="s">
        <v>8065</v>
      </c>
    </row>
    <row r="4680" spans="1:4">
      <c r="A4680" s="314" t="s">
        <v>14804</v>
      </c>
      <c r="B4680" s="314">
        <v>506146</v>
      </c>
      <c r="C4680" s="314" t="s">
        <v>14805</v>
      </c>
      <c r="D4680" s="314" t="s">
        <v>8096</v>
      </c>
    </row>
    <row r="4681" spans="1:4">
      <c r="A4681" s="314" t="s">
        <v>14806</v>
      </c>
      <c r="B4681" s="314">
        <v>509055</v>
      </c>
      <c r="C4681" s="314" t="s">
        <v>14807</v>
      </c>
      <c r="D4681" s="314" t="s">
        <v>8094</v>
      </c>
    </row>
    <row r="4682" spans="1:4">
      <c r="A4682" s="314" t="s">
        <v>14808</v>
      </c>
      <c r="B4682" s="314">
        <v>540097</v>
      </c>
      <c r="C4682" s="314" t="s">
        <v>8081</v>
      </c>
      <c r="D4682" s="314" t="s">
        <v>8065</v>
      </c>
    </row>
    <row r="4683" spans="1:4">
      <c r="A4683" s="314" t="s">
        <v>14809</v>
      </c>
      <c r="B4683" s="314">
        <v>532411</v>
      </c>
      <c r="C4683" s="314" t="s">
        <v>14810</v>
      </c>
      <c r="D4683" s="314" t="s">
        <v>8174</v>
      </c>
    </row>
    <row r="4684" spans="1:4">
      <c r="A4684" s="314" t="s">
        <v>14811</v>
      </c>
      <c r="B4684" s="314">
        <v>539398</v>
      </c>
      <c r="C4684" s="314" t="s">
        <v>8081</v>
      </c>
      <c r="D4684" s="314" t="s">
        <v>8089</v>
      </c>
    </row>
    <row r="4685" spans="1:4">
      <c r="A4685" s="314" t="s">
        <v>14812</v>
      </c>
      <c r="B4685" s="314">
        <v>538598</v>
      </c>
      <c r="C4685" s="314" t="s">
        <v>8081</v>
      </c>
      <c r="D4685" s="314" t="s">
        <v>8096</v>
      </c>
    </row>
    <row r="4686" spans="1:4">
      <c r="A4686" s="314" t="s">
        <v>14813</v>
      </c>
      <c r="B4686" s="314">
        <v>516072</v>
      </c>
      <c r="C4686" s="314" t="s">
        <v>14814</v>
      </c>
      <c r="D4686" s="314" t="s">
        <v>8129</v>
      </c>
    </row>
    <row r="4687" spans="1:4">
      <c r="A4687" s="314" t="s">
        <v>14815</v>
      </c>
      <c r="B4687" s="314">
        <v>512064</v>
      </c>
      <c r="C4687" s="314" t="s">
        <v>14816</v>
      </c>
      <c r="D4687" s="314" t="s">
        <v>8501</v>
      </c>
    </row>
    <row r="4688" spans="1:4">
      <c r="A4688" s="314" t="s">
        <v>14817</v>
      </c>
      <c r="B4688" s="314">
        <v>526441</v>
      </c>
      <c r="C4688" s="314" t="s">
        <v>8081</v>
      </c>
      <c r="D4688" s="314" t="s">
        <v>9683</v>
      </c>
    </row>
    <row r="4689" spans="1:4">
      <c r="A4689" s="314" t="s">
        <v>14818</v>
      </c>
      <c r="B4689" s="314">
        <v>531668</v>
      </c>
      <c r="C4689" s="314" t="s">
        <v>8081</v>
      </c>
      <c r="D4689" s="314" t="s">
        <v>8084</v>
      </c>
    </row>
    <row r="4690" spans="1:4">
      <c r="A4690" s="314" t="s">
        <v>14819</v>
      </c>
      <c r="B4690" s="314">
        <v>524711</v>
      </c>
      <c r="C4690" s="314" t="s">
        <v>8081</v>
      </c>
      <c r="D4690" s="314" t="s">
        <v>8119</v>
      </c>
    </row>
    <row r="4691" spans="1:4">
      <c r="A4691" s="314" t="s">
        <v>14820</v>
      </c>
      <c r="B4691" s="314">
        <v>538565</v>
      </c>
      <c r="C4691" s="314" t="s">
        <v>8081</v>
      </c>
      <c r="D4691" s="314" t="s">
        <v>8098</v>
      </c>
    </row>
    <row r="4692" spans="1:4">
      <c r="A4692" s="314" t="s">
        <v>14821</v>
      </c>
      <c r="B4692" s="314">
        <v>540823</v>
      </c>
      <c r="C4692" s="314" t="s">
        <v>8081</v>
      </c>
      <c r="D4692" s="314" t="s">
        <v>8103</v>
      </c>
    </row>
    <row r="4693" spans="1:4">
      <c r="A4693" s="314" t="s">
        <v>14822</v>
      </c>
      <c r="B4693" s="314">
        <v>541735</v>
      </c>
      <c r="C4693" s="314" t="s">
        <v>8081</v>
      </c>
      <c r="D4693" s="314" t="s">
        <v>8478</v>
      </c>
    </row>
    <row r="4694" spans="1:4">
      <c r="A4694" s="314" t="s">
        <v>14823</v>
      </c>
      <c r="B4694" s="314">
        <v>530057</v>
      </c>
      <c r="C4694" s="314" t="s">
        <v>8081</v>
      </c>
      <c r="D4694" s="314" t="s">
        <v>8119</v>
      </c>
    </row>
    <row r="4695" spans="1:4">
      <c r="A4695" s="314" t="s">
        <v>14824</v>
      </c>
      <c r="B4695" s="314">
        <v>524576</v>
      </c>
      <c r="C4695" s="314" t="s">
        <v>8081</v>
      </c>
      <c r="D4695" s="314" t="s">
        <v>8129</v>
      </c>
    </row>
    <row r="4696" spans="1:4">
      <c r="A4696" s="314" t="s">
        <v>14825</v>
      </c>
      <c r="B4696" s="314">
        <v>532660</v>
      </c>
      <c r="C4696" s="314" t="s">
        <v>14826</v>
      </c>
      <c r="D4696" s="314" t="s">
        <v>8119</v>
      </c>
    </row>
    <row r="4697" spans="1:4">
      <c r="A4697" s="314" t="s">
        <v>14827</v>
      </c>
      <c r="B4697" s="314">
        <v>511509</v>
      </c>
      <c r="C4697" s="314" t="s">
        <v>8081</v>
      </c>
      <c r="D4697" s="314" t="s">
        <v>8418</v>
      </c>
    </row>
    <row r="4698" spans="1:4">
      <c r="A4698" s="314" t="s">
        <v>14828</v>
      </c>
      <c r="B4698" s="314">
        <v>509026</v>
      </c>
      <c r="C4698" s="314" t="s">
        <v>8081</v>
      </c>
      <c r="D4698" s="314" t="s">
        <v>494</v>
      </c>
    </row>
    <row r="4699" spans="1:4">
      <c r="A4699" s="314" t="s">
        <v>14829</v>
      </c>
      <c r="B4699" s="314">
        <v>536128</v>
      </c>
      <c r="C4699" s="314" t="s">
        <v>8081</v>
      </c>
      <c r="D4699" s="314" t="s">
        <v>8478</v>
      </c>
    </row>
    <row r="4700" spans="1:4">
      <c r="A4700" s="314" t="s">
        <v>14830</v>
      </c>
      <c r="B4700" s="314">
        <v>511333</v>
      </c>
      <c r="C4700" s="314" t="s">
        <v>14831</v>
      </c>
      <c r="D4700" s="314" t="s">
        <v>8065</v>
      </c>
    </row>
    <row r="4701" spans="1:4">
      <c r="A4701" s="314" t="s">
        <v>14832</v>
      </c>
      <c r="B4701" s="314">
        <v>534976</v>
      </c>
      <c r="C4701" s="314" t="s">
        <v>14833</v>
      </c>
      <c r="D4701" s="314" t="s">
        <v>8249</v>
      </c>
    </row>
    <row r="4702" spans="1:4">
      <c r="A4702" s="314" t="s">
        <v>14834</v>
      </c>
      <c r="B4702" s="314">
        <v>533427</v>
      </c>
      <c r="C4702" s="314" t="s">
        <v>8081</v>
      </c>
      <c r="D4702" s="314" t="s">
        <v>8216</v>
      </c>
    </row>
    <row r="4703" spans="1:4">
      <c r="A4703" s="314" t="s">
        <v>14835</v>
      </c>
      <c r="B4703" s="314">
        <v>539222</v>
      </c>
      <c r="C4703" s="314" t="s">
        <v>8081</v>
      </c>
      <c r="D4703" s="314" t="s">
        <v>9083</v>
      </c>
    </row>
    <row r="4704" spans="1:4">
      <c r="A4704" s="314" t="s">
        <v>14836</v>
      </c>
      <c r="B4704" s="314">
        <v>532822</v>
      </c>
      <c r="C4704" s="314" t="s">
        <v>14837</v>
      </c>
      <c r="D4704" s="314" t="s">
        <v>9024</v>
      </c>
    </row>
    <row r="4705" spans="1:4">
      <c r="A4705" s="314" t="s">
        <v>14838</v>
      </c>
      <c r="B4705" s="314">
        <v>522122</v>
      </c>
      <c r="C4705" s="314" t="s">
        <v>8081</v>
      </c>
      <c r="D4705" s="314" t="s">
        <v>8096</v>
      </c>
    </row>
    <row r="4706" spans="1:4">
      <c r="A4706" s="314" t="s">
        <v>14839</v>
      </c>
      <c r="B4706" s="314">
        <v>522122</v>
      </c>
      <c r="C4706" s="314" t="s">
        <v>8081</v>
      </c>
      <c r="D4706" s="314" t="s">
        <v>8096</v>
      </c>
    </row>
    <row r="4707" spans="1:4">
      <c r="A4707" s="314" t="s">
        <v>14840</v>
      </c>
      <c r="B4707" s="314">
        <v>509038</v>
      </c>
      <c r="C4707" s="314" t="s">
        <v>8081</v>
      </c>
      <c r="D4707" s="314" t="s">
        <v>8098</v>
      </c>
    </row>
    <row r="4708" spans="1:4">
      <c r="A4708" s="314" t="s">
        <v>14841</v>
      </c>
      <c r="B4708" s="314">
        <v>532757</v>
      </c>
      <c r="C4708" s="314" t="s">
        <v>14842</v>
      </c>
      <c r="D4708" s="314" t="s">
        <v>8124</v>
      </c>
    </row>
    <row r="4709" spans="1:4">
      <c r="A4709" s="314" t="s">
        <v>14843</v>
      </c>
      <c r="B4709" s="314">
        <v>500575</v>
      </c>
      <c r="C4709" s="314" t="s">
        <v>14844</v>
      </c>
      <c r="D4709" s="314" t="s">
        <v>8449</v>
      </c>
    </row>
    <row r="4710" spans="1:4">
      <c r="A4710" s="314" t="s">
        <v>14845</v>
      </c>
      <c r="B4710" s="314">
        <v>512215</v>
      </c>
      <c r="C4710" s="314" t="s">
        <v>8081</v>
      </c>
      <c r="D4710" s="314" t="s">
        <v>8065</v>
      </c>
    </row>
    <row r="4711" spans="1:4">
      <c r="A4711" s="314" t="s">
        <v>14846</v>
      </c>
      <c r="B4711" s="314">
        <v>539118</v>
      </c>
      <c r="C4711" s="314" t="s">
        <v>14847</v>
      </c>
      <c r="D4711" s="314" t="s">
        <v>8401</v>
      </c>
    </row>
    <row r="4712" spans="1:4">
      <c r="A4712" s="314" t="s">
        <v>14848</v>
      </c>
      <c r="B4712" s="314">
        <v>519331</v>
      </c>
      <c r="C4712" s="314" t="s">
        <v>8081</v>
      </c>
      <c r="D4712" s="314" t="s">
        <v>8478</v>
      </c>
    </row>
    <row r="4713" spans="1:4">
      <c r="A4713" s="314" t="s">
        <v>14849</v>
      </c>
      <c r="B4713" s="314">
        <v>509966</v>
      </c>
      <c r="C4713" s="314" t="s">
        <v>14850</v>
      </c>
      <c r="D4713" s="314" t="s">
        <v>10250</v>
      </c>
    </row>
    <row r="4714" spans="1:4">
      <c r="A4714" s="314" t="s">
        <v>14851</v>
      </c>
      <c r="B4714" s="314">
        <v>532893</v>
      </c>
      <c r="C4714" s="314" t="s">
        <v>8081</v>
      </c>
      <c r="D4714" s="314" t="s">
        <v>8096</v>
      </c>
    </row>
    <row r="4715" spans="1:4">
      <c r="A4715" s="314" t="s">
        <v>14852</v>
      </c>
      <c r="B4715" s="314">
        <v>517399</v>
      </c>
      <c r="C4715" s="314" t="s">
        <v>14853</v>
      </c>
      <c r="D4715" s="314" t="s">
        <v>8449</v>
      </c>
    </row>
    <row r="4716" spans="1:4">
      <c r="A4716" s="314" t="s">
        <v>14854</v>
      </c>
      <c r="B4716" s="314">
        <v>506142</v>
      </c>
      <c r="C4716" s="314" t="s">
        <v>8081</v>
      </c>
      <c r="D4716" s="314" t="s">
        <v>8065</v>
      </c>
    </row>
    <row r="4717" spans="1:4">
      <c r="A4717" s="314" t="s">
        <v>14855</v>
      </c>
      <c r="B4717" s="314">
        <v>501391</v>
      </c>
      <c r="C4717" s="314" t="s">
        <v>8081</v>
      </c>
      <c r="D4717" s="314" t="s">
        <v>8103</v>
      </c>
    </row>
    <row r="4718" spans="1:4">
      <c r="A4718" s="314" t="s">
        <v>14856</v>
      </c>
      <c r="B4718" s="314">
        <v>504220</v>
      </c>
      <c r="C4718" s="314" t="s">
        <v>8081</v>
      </c>
      <c r="D4718" s="314" t="s">
        <v>8089</v>
      </c>
    </row>
    <row r="4719" spans="1:4">
      <c r="A4719" s="314" t="s">
        <v>14857</v>
      </c>
      <c r="B4719" s="314" t="s">
        <v>8081</v>
      </c>
      <c r="C4719" s="314" t="s">
        <v>14858</v>
      </c>
      <c r="D4719" s="314" t="s">
        <v>8172</v>
      </c>
    </row>
    <row r="4720" spans="1:4">
      <c r="A4720" s="314" t="s">
        <v>14859</v>
      </c>
      <c r="B4720" s="314">
        <v>504220</v>
      </c>
      <c r="C4720" s="314" t="s">
        <v>8081</v>
      </c>
      <c r="D4720" s="314" t="s">
        <v>8089</v>
      </c>
    </row>
    <row r="4721" spans="1:4">
      <c r="A4721" s="314" t="s">
        <v>14860</v>
      </c>
      <c r="B4721" s="314">
        <v>505583</v>
      </c>
      <c r="C4721" s="314" t="s">
        <v>8081</v>
      </c>
      <c r="D4721" s="314" t="s">
        <v>8167</v>
      </c>
    </row>
    <row r="4722" spans="1:4">
      <c r="A4722" s="314" t="s">
        <v>14861</v>
      </c>
      <c r="B4722" s="314">
        <v>541445</v>
      </c>
      <c r="C4722" s="314" t="s">
        <v>8081</v>
      </c>
      <c r="D4722" s="314" t="s">
        <v>8378</v>
      </c>
    </row>
    <row r="4723" spans="1:4">
      <c r="A4723" s="314" t="s">
        <v>14862</v>
      </c>
      <c r="B4723" s="314">
        <v>533023</v>
      </c>
      <c r="C4723" s="314" t="s">
        <v>14863</v>
      </c>
      <c r="D4723" s="314" t="s">
        <v>8435</v>
      </c>
    </row>
    <row r="4724" spans="1:4">
      <c r="A4724" s="314" t="s">
        <v>14864</v>
      </c>
      <c r="B4724" s="314">
        <v>533023</v>
      </c>
      <c r="C4724" s="314" t="s">
        <v>14865</v>
      </c>
      <c r="D4724" s="314" t="s">
        <v>8435</v>
      </c>
    </row>
    <row r="4725" spans="1:4">
      <c r="A4725" s="314" t="s">
        <v>14866</v>
      </c>
      <c r="B4725" s="314">
        <v>503675</v>
      </c>
      <c r="C4725" s="314" t="s">
        <v>8081</v>
      </c>
      <c r="D4725" s="314" t="s">
        <v>8501</v>
      </c>
    </row>
    <row r="4726" spans="1:4">
      <c r="A4726" s="314" t="s">
        <v>14867</v>
      </c>
      <c r="B4726" s="314">
        <v>501370</v>
      </c>
      <c r="C4726" s="314" t="s">
        <v>8081</v>
      </c>
      <c r="D4726" s="314" t="s">
        <v>8165</v>
      </c>
    </row>
    <row r="4727" spans="1:4">
      <c r="A4727" s="314" t="s">
        <v>14868</v>
      </c>
      <c r="B4727" s="314">
        <v>507410</v>
      </c>
      <c r="C4727" s="314" t="s">
        <v>14869</v>
      </c>
      <c r="D4727" s="314" t="s">
        <v>497</v>
      </c>
    </row>
    <row r="4728" spans="1:4">
      <c r="A4728" s="314" t="s">
        <v>14870</v>
      </c>
      <c r="B4728" s="314">
        <v>511147</v>
      </c>
      <c r="C4728" s="314" t="s">
        <v>8081</v>
      </c>
      <c r="D4728" s="314" t="s">
        <v>8098</v>
      </c>
    </row>
    <row r="4729" spans="1:4">
      <c r="A4729" s="314" t="s">
        <v>14871</v>
      </c>
      <c r="B4729" s="314">
        <v>532053</v>
      </c>
      <c r="C4729" s="314" t="s">
        <v>8081</v>
      </c>
      <c r="D4729" s="314" t="s">
        <v>8065</v>
      </c>
    </row>
    <row r="4730" spans="1:4">
      <c r="A4730" s="314" t="s">
        <v>14872</v>
      </c>
      <c r="B4730" s="314">
        <v>524212</v>
      </c>
      <c r="C4730" s="314" t="s">
        <v>14873</v>
      </c>
      <c r="D4730" s="314" t="s">
        <v>8119</v>
      </c>
    </row>
    <row r="4731" spans="1:4">
      <c r="A4731" s="314" t="s">
        <v>14874</v>
      </c>
      <c r="B4731" s="314">
        <v>511690</v>
      </c>
      <c r="C4731" s="314" t="s">
        <v>8081</v>
      </c>
      <c r="D4731" s="314" t="s">
        <v>8098</v>
      </c>
    </row>
    <row r="4732" spans="1:4">
      <c r="A4732" s="314" t="s">
        <v>14875</v>
      </c>
      <c r="B4732" s="314">
        <v>508494</v>
      </c>
      <c r="C4732" s="314" t="s">
        <v>8081</v>
      </c>
      <c r="D4732" s="314" t="s">
        <v>8487</v>
      </c>
    </row>
    <row r="4733" spans="1:4">
      <c r="A4733" s="314" t="s">
        <v>14876</v>
      </c>
      <c r="B4733" s="314">
        <v>523660</v>
      </c>
      <c r="C4733" s="314" t="s">
        <v>8081</v>
      </c>
      <c r="D4733" s="314" t="s">
        <v>8161</v>
      </c>
    </row>
    <row r="4734" spans="1:4">
      <c r="A4734" s="314" t="s">
        <v>14877</v>
      </c>
      <c r="B4734" s="314" t="s">
        <v>8081</v>
      </c>
      <c r="C4734" s="314" t="s">
        <v>14878</v>
      </c>
      <c r="D4734" s="314" t="s">
        <v>8092</v>
      </c>
    </row>
    <row r="4735" spans="1:4">
      <c r="A4735" s="314" t="s">
        <v>14879</v>
      </c>
      <c r="B4735" s="314">
        <v>780016</v>
      </c>
      <c r="C4735" s="314" t="s">
        <v>8081</v>
      </c>
      <c r="D4735" s="314" t="s">
        <v>8172</v>
      </c>
    </row>
    <row r="4736" spans="1:4">
      <c r="A4736" s="314" t="s">
        <v>14880</v>
      </c>
      <c r="B4736" s="314">
        <v>517498</v>
      </c>
      <c r="C4736" s="314" t="s">
        <v>14881</v>
      </c>
      <c r="D4736" s="314" t="s">
        <v>8378</v>
      </c>
    </row>
    <row r="4737" spans="1:4">
      <c r="A4737" s="314" t="s">
        <v>14882</v>
      </c>
      <c r="B4737" s="314">
        <v>511074</v>
      </c>
      <c r="C4737" s="314" t="s">
        <v>8081</v>
      </c>
      <c r="D4737" s="314" t="s">
        <v>8098</v>
      </c>
    </row>
    <row r="4738" spans="1:4">
      <c r="A4738" s="314" t="s">
        <v>14883</v>
      </c>
      <c r="B4738" s="314">
        <v>533452</v>
      </c>
      <c r="C4738" s="314" t="s">
        <v>14884</v>
      </c>
      <c r="D4738" s="314" t="s">
        <v>8065</v>
      </c>
    </row>
    <row r="4739" spans="1:4">
      <c r="A4739" s="314" t="s">
        <v>14885</v>
      </c>
      <c r="B4739" s="314">
        <v>523011</v>
      </c>
      <c r="C4739" s="314" t="s">
        <v>14886</v>
      </c>
      <c r="D4739" s="314" t="s">
        <v>8103</v>
      </c>
    </row>
    <row r="4740" spans="1:4">
      <c r="A4740" s="314" t="s">
        <v>14887</v>
      </c>
      <c r="B4740" s="314">
        <v>504988</v>
      </c>
      <c r="C4740" s="314" t="s">
        <v>8081</v>
      </c>
      <c r="D4740" s="314" t="s">
        <v>9000</v>
      </c>
    </row>
    <row r="4741" spans="1:4">
      <c r="A4741" s="314" t="s">
        <v>14888</v>
      </c>
      <c r="B4741" s="314">
        <v>524661</v>
      </c>
      <c r="C4741" s="314" t="s">
        <v>8081</v>
      </c>
      <c r="D4741" s="314" t="s">
        <v>8119</v>
      </c>
    </row>
    <row r="4742" spans="1:4">
      <c r="A4742" s="314" t="s">
        <v>14889</v>
      </c>
      <c r="B4742" s="314">
        <v>532016</v>
      </c>
      <c r="C4742" s="314" t="s">
        <v>8081</v>
      </c>
      <c r="D4742" s="314" t="s">
        <v>8167</v>
      </c>
    </row>
    <row r="4743" spans="1:4">
      <c r="A4743" s="314" t="s">
        <v>14890</v>
      </c>
      <c r="B4743" s="314">
        <v>531211</v>
      </c>
      <c r="C4743" s="314" t="s">
        <v>8081</v>
      </c>
      <c r="D4743" s="314" t="s">
        <v>8065</v>
      </c>
    </row>
    <row r="4744" spans="1:4">
      <c r="A4744" s="314" t="s">
        <v>14891</v>
      </c>
      <c r="B4744" s="314">
        <v>514162</v>
      </c>
      <c r="C4744" s="314" t="s">
        <v>14892</v>
      </c>
      <c r="D4744" s="314" t="s">
        <v>8096</v>
      </c>
    </row>
    <row r="4745" spans="1:4">
      <c r="A4745" s="314" t="s">
        <v>14893</v>
      </c>
      <c r="B4745" s="314">
        <v>532144</v>
      </c>
      <c r="C4745" s="314" t="s">
        <v>14894</v>
      </c>
      <c r="D4745" s="314" t="s">
        <v>8478</v>
      </c>
    </row>
    <row r="4746" spans="1:4">
      <c r="A4746" s="314" t="s">
        <v>14895</v>
      </c>
      <c r="B4746" s="314">
        <v>532553</v>
      </c>
      <c r="C4746" s="314" t="s">
        <v>14896</v>
      </c>
      <c r="D4746" s="314" t="s">
        <v>8478</v>
      </c>
    </row>
    <row r="4747" spans="1:4">
      <c r="A4747" s="314" t="s">
        <v>14897</v>
      </c>
      <c r="B4747" s="314">
        <v>514162</v>
      </c>
      <c r="C4747" s="314" t="s">
        <v>14892</v>
      </c>
      <c r="D4747" s="314" t="s">
        <v>8096</v>
      </c>
    </row>
    <row r="4748" spans="1:4">
      <c r="A4748" s="314" t="s">
        <v>14898</v>
      </c>
      <c r="B4748" s="314">
        <v>533252</v>
      </c>
      <c r="C4748" s="314" t="s">
        <v>14899</v>
      </c>
      <c r="D4748" s="314" t="s">
        <v>8065</v>
      </c>
    </row>
    <row r="4749" spans="1:4">
      <c r="A4749" s="314" t="s">
        <v>14900</v>
      </c>
      <c r="B4749" s="314">
        <v>526431</v>
      </c>
      <c r="C4749" s="314" t="s">
        <v>8081</v>
      </c>
      <c r="D4749" s="314" t="s">
        <v>8506</v>
      </c>
    </row>
    <row r="4750" spans="1:4">
      <c r="A4750" s="314" t="s">
        <v>14901</v>
      </c>
      <c r="B4750" s="314">
        <v>505412</v>
      </c>
      <c r="C4750" s="314" t="s">
        <v>14902</v>
      </c>
      <c r="D4750" s="314" t="s">
        <v>8089</v>
      </c>
    </row>
    <row r="4751" spans="1:4">
      <c r="A4751" s="314" t="s">
        <v>14903</v>
      </c>
      <c r="B4751" s="314">
        <v>505412</v>
      </c>
      <c r="C4751" s="314" t="s">
        <v>14902</v>
      </c>
      <c r="D4751" s="314" t="s">
        <v>8089</v>
      </c>
    </row>
    <row r="4752" spans="1:4">
      <c r="A4752" s="314" t="s">
        <v>14904</v>
      </c>
      <c r="B4752" s="314">
        <v>532373</v>
      </c>
      <c r="C4752" s="314" t="s">
        <v>8081</v>
      </c>
      <c r="D4752" s="314" t="s">
        <v>8103</v>
      </c>
    </row>
    <row r="4753" spans="1:4">
      <c r="A4753" s="314" t="s">
        <v>14905</v>
      </c>
      <c r="B4753" s="314">
        <v>500444</v>
      </c>
      <c r="C4753" s="314" t="s">
        <v>14906</v>
      </c>
      <c r="D4753" s="314" t="s">
        <v>8075</v>
      </c>
    </row>
    <row r="4754" spans="1:4">
      <c r="A4754" s="314" t="s">
        <v>14907</v>
      </c>
      <c r="B4754" s="314">
        <v>538382</v>
      </c>
      <c r="C4754" s="314" t="s">
        <v>8081</v>
      </c>
      <c r="D4754" s="314" t="s">
        <v>8103</v>
      </c>
    </row>
    <row r="4755" spans="1:4">
      <c r="A4755" s="314" t="s">
        <v>14908</v>
      </c>
      <c r="B4755" s="314">
        <v>504998</v>
      </c>
      <c r="C4755" s="314" t="s">
        <v>8081</v>
      </c>
      <c r="D4755" s="314" t="s">
        <v>8113</v>
      </c>
    </row>
    <row r="4756" spans="1:4">
      <c r="A4756" s="314" t="s">
        <v>14909</v>
      </c>
      <c r="B4756" s="314">
        <v>505533</v>
      </c>
      <c r="C4756" s="314" t="s">
        <v>8081</v>
      </c>
      <c r="D4756" s="314" t="s">
        <v>8569</v>
      </c>
    </row>
    <row r="4757" spans="1:4">
      <c r="A4757" s="314" t="s">
        <v>14910</v>
      </c>
      <c r="B4757" s="314">
        <v>590073</v>
      </c>
      <c r="C4757" s="314" t="s">
        <v>14911</v>
      </c>
      <c r="D4757" s="314" t="s">
        <v>8435</v>
      </c>
    </row>
    <row r="4758" spans="1:4">
      <c r="A4758" s="314" t="s">
        <v>14912</v>
      </c>
      <c r="B4758" s="314">
        <v>590073</v>
      </c>
      <c r="C4758" s="314" t="s">
        <v>14911</v>
      </c>
      <c r="D4758" s="314" t="s">
        <v>8435</v>
      </c>
    </row>
    <row r="4759" spans="1:4">
      <c r="A4759" s="314" t="s">
        <v>14913</v>
      </c>
      <c r="B4759" s="314">
        <v>500238</v>
      </c>
      <c r="C4759" s="314" t="s">
        <v>14914</v>
      </c>
      <c r="D4759" s="314" t="s">
        <v>8449</v>
      </c>
    </row>
    <row r="4760" spans="1:4">
      <c r="A4760" s="314" t="s">
        <v>14915</v>
      </c>
      <c r="B4760" s="314">
        <v>500238</v>
      </c>
      <c r="C4760" s="314" t="s">
        <v>14914</v>
      </c>
      <c r="D4760" s="314" t="s">
        <v>8449</v>
      </c>
    </row>
    <row r="4761" spans="1:4">
      <c r="A4761" s="314" t="s">
        <v>14916</v>
      </c>
      <c r="B4761" s="314">
        <v>513713</v>
      </c>
      <c r="C4761" s="314" t="s">
        <v>8081</v>
      </c>
      <c r="D4761" s="314" t="s">
        <v>8194</v>
      </c>
    </row>
    <row r="4762" spans="1:4">
      <c r="A4762" s="314" t="s">
        <v>14917</v>
      </c>
      <c r="B4762" s="314">
        <v>542667</v>
      </c>
      <c r="C4762" s="314" t="s">
        <v>14918</v>
      </c>
      <c r="D4762" s="314" t="s">
        <v>8446</v>
      </c>
    </row>
    <row r="4763" spans="1:4">
      <c r="A4763" s="314" t="s">
        <v>14919</v>
      </c>
      <c r="B4763" s="314">
        <v>519214</v>
      </c>
      <c r="C4763" s="314" t="s">
        <v>8081</v>
      </c>
      <c r="D4763" s="314" t="s">
        <v>8098</v>
      </c>
    </row>
    <row r="4764" spans="1:4">
      <c r="A4764" s="314" t="s">
        <v>14920</v>
      </c>
      <c r="B4764" s="314">
        <v>519224</v>
      </c>
      <c r="C4764" s="314" t="s">
        <v>14921</v>
      </c>
      <c r="D4764" s="314" t="s">
        <v>8103</v>
      </c>
    </row>
    <row r="4765" spans="1:4">
      <c r="A4765" s="314" t="s">
        <v>14922</v>
      </c>
      <c r="B4765" s="314">
        <v>526586</v>
      </c>
      <c r="C4765" s="314" t="s">
        <v>8081</v>
      </c>
      <c r="D4765" s="314" t="s">
        <v>8200</v>
      </c>
    </row>
    <row r="4766" spans="1:4">
      <c r="A4766" s="314" t="s">
        <v>14923</v>
      </c>
      <c r="B4766" s="314">
        <v>522029</v>
      </c>
      <c r="C4766" s="314" t="s">
        <v>14924</v>
      </c>
      <c r="D4766" s="314" t="s">
        <v>8089</v>
      </c>
    </row>
    <row r="4767" spans="1:4">
      <c r="A4767" s="314" t="s">
        <v>14925</v>
      </c>
      <c r="B4767" s="314">
        <v>512022</v>
      </c>
      <c r="C4767" s="314" t="s">
        <v>8081</v>
      </c>
      <c r="D4767" s="314" t="s">
        <v>8065</v>
      </c>
    </row>
    <row r="4768" spans="1:4">
      <c r="A4768" s="314" t="s">
        <v>14926</v>
      </c>
      <c r="B4768" s="314">
        <v>512022</v>
      </c>
      <c r="C4768" s="314" t="s">
        <v>8081</v>
      </c>
      <c r="D4768" s="314" t="s">
        <v>8065</v>
      </c>
    </row>
    <row r="4769" spans="1:4">
      <c r="A4769" s="314" t="s">
        <v>14927</v>
      </c>
      <c r="B4769" s="314">
        <v>526471</v>
      </c>
      <c r="C4769" s="314" t="s">
        <v>8081</v>
      </c>
      <c r="D4769" s="314" t="s">
        <v>8712</v>
      </c>
    </row>
    <row r="4770" spans="1:4">
      <c r="A4770" s="314" t="s">
        <v>14928</v>
      </c>
      <c r="B4770" s="314">
        <v>514470</v>
      </c>
      <c r="C4770" s="314" t="s">
        <v>8081</v>
      </c>
      <c r="D4770" s="314" t="s">
        <v>8096</v>
      </c>
    </row>
    <row r="4771" spans="1:4">
      <c r="A4771" s="314" t="s">
        <v>14929</v>
      </c>
      <c r="B4771" s="314">
        <v>514348</v>
      </c>
      <c r="C4771" s="314" t="s">
        <v>14930</v>
      </c>
      <c r="D4771" s="314" t="s">
        <v>8096</v>
      </c>
    </row>
    <row r="4772" spans="1:4">
      <c r="A4772" s="314" t="s">
        <v>14931</v>
      </c>
      <c r="B4772" s="314">
        <v>524758</v>
      </c>
      <c r="C4772" s="314" t="s">
        <v>8081</v>
      </c>
      <c r="D4772" s="314" t="s">
        <v>8119</v>
      </c>
    </row>
    <row r="4773" spans="1:4">
      <c r="A4773" s="314" t="s">
        <v>14932</v>
      </c>
      <c r="B4773" s="314">
        <v>538873</v>
      </c>
      <c r="C4773" s="314" t="s">
        <v>8081</v>
      </c>
      <c r="D4773" s="314" t="s">
        <v>8098</v>
      </c>
    </row>
    <row r="4774" spans="1:4">
      <c r="A4774" s="314" t="s">
        <v>14933</v>
      </c>
      <c r="B4774" s="314">
        <v>507685</v>
      </c>
      <c r="C4774" s="314" t="s">
        <v>14934</v>
      </c>
      <c r="D4774" s="314" t="s">
        <v>8068</v>
      </c>
    </row>
    <row r="4775" spans="1:4">
      <c r="A4775" s="314" t="s">
        <v>14935</v>
      </c>
      <c r="B4775" s="314">
        <v>507817</v>
      </c>
      <c r="C4775" s="314" t="s">
        <v>8081</v>
      </c>
      <c r="D4775" s="314" t="s">
        <v>8096</v>
      </c>
    </row>
    <row r="4776" spans="1:4">
      <c r="A4776" s="314" t="s">
        <v>14936</v>
      </c>
      <c r="B4776" s="314">
        <v>511642</v>
      </c>
      <c r="C4776" s="314" t="s">
        <v>8081</v>
      </c>
      <c r="D4776" s="314" t="s">
        <v>8098</v>
      </c>
    </row>
    <row r="4777" spans="1:4">
      <c r="A4777" s="314" t="s">
        <v>14937</v>
      </c>
      <c r="B4777" s="314">
        <v>532300</v>
      </c>
      <c r="C4777" s="314" t="s">
        <v>14938</v>
      </c>
      <c r="D4777" s="314" t="s">
        <v>8119</v>
      </c>
    </row>
    <row r="4778" spans="1:4">
      <c r="A4778" s="314" t="s">
        <v>14939</v>
      </c>
      <c r="B4778" s="314">
        <v>531396</v>
      </c>
      <c r="C4778" s="314" t="s">
        <v>8081</v>
      </c>
      <c r="D4778" s="314" t="s">
        <v>8174</v>
      </c>
    </row>
    <row r="4779" spans="1:4">
      <c r="A4779" s="314" t="s">
        <v>14940</v>
      </c>
      <c r="B4779" s="314">
        <v>538128</v>
      </c>
      <c r="C4779" s="314" t="s">
        <v>8081</v>
      </c>
      <c r="D4779" s="314" t="s">
        <v>8194</v>
      </c>
    </row>
    <row r="4780" spans="1:4">
      <c r="A4780" s="314" t="s">
        <v>14941</v>
      </c>
      <c r="B4780" s="314">
        <v>538268</v>
      </c>
      <c r="C4780" s="314" t="s">
        <v>14942</v>
      </c>
      <c r="D4780" s="314" t="s">
        <v>8258</v>
      </c>
    </row>
    <row r="4781" spans="1:4">
      <c r="A4781" s="314" t="s">
        <v>14943</v>
      </c>
      <c r="B4781" s="314">
        <v>526959</v>
      </c>
      <c r="C4781" s="314" t="s">
        <v>8081</v>
      </c>
      <c r="D4781" s="314" t="s">
        <v>8281</v>
      </c>
    </row>
    <row r="4782" spans="1:4">
      <c r="A4782" s="314" t="s">
        <v>14944</v>
      </c>
      <c r="B4782" s="314">
        <v>526525</v>
      </c>
      <c r="C4782" s="314" t="s">
        <v>8081</v>
      </c>
      <c r="D4782" s="314" t="s">
        <v>8194</v>
      </c>
    </row>
    <row r="4783" spans="1:4">
      <c r="A4783" s="314" t="s">
        <v>14945</v>
      </c>
      <c r="B4783" s="314">
        <v>538451</v>
      </c>
      <c r="C4783" s="314" t="s">
        <v>8081</v>
      </c>
      <c r="D4783" s="314" t="s">
        <v>8101</v>
      </c>
    </row>
    <row r="4784" spans="1:4">
      <c r="A4784" s="314" t="s">
        <v>14946</v>
      </c>
      <c r="B4784" s="314" t="s">
        <v>8081</v>
      </c>
      <c r="C4784" s="314" t="s">
        <v>14947</v>
      </c>
      <c r="D4784" s="314" t="s">
        <v>8092</v>
      </c>
    </row>
    <row r="4785" spans="1:4">
      <c r="A4785" s="314" t="s">
        <v>14948</v>
      </c>
      <c r="B4785" s="314">
        <v>505872</v>
      </c>
      <c r="C4785" s="314" t="s">
        <v>8081</v>
      </c>
      <c r="D4785" s="314" t="s">
        <v>8089</v>
      </c>
    </row>
    <row r="4786" spans="1:4">
      <c r="A4786" s="314" t="s">
        <v>14949</v>
      </c>
      <c r="B4786" s="314">
        <v>532616</v>
      </c>
      <c r="C4786" s="314" t="s">
        <v>14950</v>
      </c>
      <c r="D4786" s="314" t="s">
        <v>8410</v>
      </c>
    </row>
    <row r="4787" spans="1:4">
      <c r="A4787" s="314" t="s">
        <v>14951</v>
      </c>
      <c r="B4787" s="314">
        <v>542367</v>
      </c>
      <c r="C4787" s="314" t="s">
        <v>14952</v>
      </c>
      <c r="D4787" s="314" t="s">
        <v>13203</v>
      </c>
    </row>
    <row r="4788" spans="1:4">
      <c r="A4788" s="314" t="s">
        <v>14953</v>
      </c>
      <c r="B4788" s="314">
        <v>532788</v>
      </c>
      <c r="C4788" s="314" t="s">
        <v>14954</v>
      </c>
      <c r="D4788" s="314" t="s">
        <v>8226</v>
      </c>
    </row>
    <row r="4789" spans="1:4">
      <c r="A4789" s="314" t="s">
        <v>14955</v>
      </c>
      <c r="B4789" s="314">
        <v>590013</v>
      </c>
      <c r="C4789" s="314" t="s">
        <v>14956</v>
      </c>
      <c r="D4789" s="314" t="s">
        <v>8129</v>
      </c>
    </row>
    <row r="4790" spans="1:4">
      <c r="A4790" s="314" t="s">
        <v>14957</v>
      </c>
      <c r="B4790" s="314">
        <v>590013</v>
      </c>
      <c r="C4790" s="314" t="s">
        <v>14958</v>
      </c>
      <c r="D4790" s="314" t="s">
        <v>8129</v>
      </c>
    </row>
    <row r="4791" spans="1:4">
      <c r="A4791" s="314" t="s">
        <v>14959</v>
      </c>
      <c r="B4791" s="314">
        <v>511012</v>
      </c>
      <c r="C4791" s="314" t="s">
        <v>8081</v>
      </c>
      <c r="D4791" s="314" t="s">
        <v>8101</v>
      </c>
    </row>
    <row r="4792" spans="1:4">
      <c r="A4792" s="314" t="s">
        <v>14960</v>
      </c>
      <c r="B4792" s="314">
        <v>514378</v>
      </c>
      <c r="C4792" s="314" t="s">
        <v>8081</v>
      </c>
      <c r="D4792" s="314" t="s">
        <v>8103</v>
      </c>
    </row>
    <row r="4793" spans="1:4">
      <c r="A4793" s="314" t="s">
        <v>14961</v>
      </c>
      <c r="B4793" s="314">
        <v>539939</v>
      </c>
      <c r="C4793" s="314" t="s">
        <v>8081</v>
      </c>
      <c r="D4793" s="314" t="s">
        <v>8240</v>
      </c>
    </row>
    <row r="4794" spans="1:4">
      <c r="A4794" s="314" t="s">
        <v>14962</v>
      </c>
      <c r="B4794" s="314">
        <v>511601</v>
      </c>
      <c r="C4794" s="314" t="s">
        <v>8081</v>
      </c>
      <c r="D4794" s="314" t="s">
        <v>8103</v>
      </c>
    </row>
    <row r="4795" spans="1:4">
      <c r="A4795" s="314" t="s">
        <v>14963</v>
      </c>
      <c r="B4795" s="314">
        <v>516030</v>
      </c>
      <c r="C4795" s="314" t="s">
        <v>8081</v>
      </c>
      <c r="D4795" s="314" t="s">
        <v>8075</v>
      </c>
    </row>
    <row r="4796" spans="1:4">
      <c r="A4796" s="314" t="s">
        <v>14964</v>
      </c>
      <c r="B4796" s="314">
        <v>541167</v>
      </c>
      <c r="C4796" s="314" t="s">
        <v>8081</v>
      </c>
      <c r="D4796" s="314" t="s">
        <v>8240</v>
      </c>
    </row>
    <row r="4797" spans="1:4">
      <c r="A4797" s="314" t="s">
        <v>14965</v>
      </c>
      <c r="B4797" s="314">
        <v>530063</v>
      </c>
      <c r="C4797" s="314" t="s">
        <v>8081</v>
      </c>
      <c r="D4797" s="314" t="s">
        <v>8275</v>
      </c>
    </row>
    <row r="4798" spans="1:4">
      <c r="A4798" s="314" t="s">
        <v>14966</v>
      </c>
      <c r="B4798" s="314">
        <v>532648</v>
      </c>
      <c r="C4798" s="314" t="s">
        <v>14967</v>
      </c>
      <c r="D4798" s="314" t="s">
        <v>8398</v>
      </c>
    </row>
    <row r="4799" spans="1:4">
      <c r="A4799" s="314" t="s">
        <v>14968</v>
      </c>
      <c r="B4799" s="314">
        <v>531260</v>
      </c>
      <c r="C4799" s="314" t="s">
        <v>8081</v>
      </c>
      <c r="D4799" s="314" t="s">
        <v>8141</v>
      </c>
    </row>
    <row r="4800" spans="1:4">
      <c r="A4800" s="314" t="s">
        <v>14969</v>
      </c>
      <c r="B4800" s="314">
        <v>522209</v>
      </c>
      <c r="C4800" s="314" t="s">
        <v>8081</v>
      </c>
      <c r="D4800" s="314" t="s">
        <v>8065</v>
      </c>
    </row>
    <row r="4801" spans="1:4">
      <c r="A4801" s="314" t="s">
        <v>14970</v>
      </c>
      <c r="B4801" s="314">
        <v>522209</v>
      </c>
      <c r="C4801" s="314" t="s">
        <v>8081</v>
      </c>
      <c r="D4801" s="314" t="s">
        <v>8065</v>
      </c>
    </row>
    <row r="4802" spans="1:4">
      <c r="A4802" s="314" t="s">
        <v>14971</v>
      </c>
      <c r="B4802" s="314">
        <v>539097</v>
      </c>
      <c r="C4802" s="314" t="s">
        <v>8081</v>
      </c>
      <c r="D4802" s="314" t="s">
        <v>8103</v>
      </c>
    </row>
    <row r="4803" spans="1:4">
      <c r="A4803" s="314" t="s">
        <v>14972</v>
      </c>
      <c r="B4803" s="314">
        <v>530675</v>
      </c>
      <c r="C4803" s="314" t="s">
        <v>8081</v>
      </c>
      <c r="D4803" s="314" t="s">
        <v>8194</v>
      </c>
    </row>
    <row r="4804" spans="1:4">
      <c r="A4804" s="314" t="s">
        <v>14973</v>
      </c>
      <c r="B4804" s="314">
        <v>540550</v>
      </c>
      <c r="C4804" s="314" t="s">
        <v>8081</v>
      </c>
      <c r="D4804" s="314" t="s">
        <v>8240</v>
      </c>
    </row>
    <row r="4805" spans="1:4">
      <c r="A4805" s="314" t="s">
        <v>14974</v>
      </c>
      <c r="B4805" s="314">
        <v>522108</v>
      </c>
      <c r="C4805" s="314" t="s">
        <v>8081</v>
      </c>
      <c r="D4805" s="314" t="s">
        <v>8435</v>
      </c>
    </row>
    <row r="4806" spans="1:4">
      <c r="A4806" s="314" t="s">
        <v>14975</v>
      </c>
      <c r="B4806" s="314">
        <v>522108</v>
      </c>
      <c r="C4806" s="314" t="s">
        <v>8081</v>
      </c>
      <c r="D4806" s="314" t="s">
        <v>8435</v>
      </c>
    </row>
    <row r="4807" spans="1:4">
      <c r="A4807" s="314" t="s">
        <v>14976</v>
      </c>
      <c r="B4807" s="314">
        <v>536846</v>
      </c>
      <c r="C4807" s="314" t="s">
        <v>8081</v>
      </c>
      <c r="D4807" s="314" t="s">
        <v>8478</v>
      </c>
    </row>
    <row r="4808" spans="1:4">
      <c r="A4808" s="314" t="s">
        <v>14977</v>
      </c>
      <c r="B4808" s="314">
        <v>531663</v>
      </c>
      <c r="C4808" s="314" t="s">
        <v>14978</v>
      </c>
      <c r="D4808" s="314" t="s">
        <v>475</v>
      </c>
    </row>
    <row r="4809" spans="1:4">
      <c r="A4809" s="314" t="s">
        <v>14979</v>
      </c>
      <c r="B4809" s="314">
        <v>505163</v>
      </c>
      <c r="C4809" s="314" t="s">
        <v>8081</v>
      </c>
      <c r="D4809" s="314" t="s">
        <v>8435</v>
      </c>
    </row>
    <row r="4810" spans="1:4">
      <c r="A4810" s="314" t="s">
        <v>14980</v>
      </c>
      <c r="B4810" s="314">
        <v>505163</v>
      </c>
      <c r="C4810" s="314" t="s">
        <v>8081</v>
      </c>
      <c r="D4810" s="314" t="s">
        <v>8435</v>
      </c>
    </row>
    <row r="4811" spans="1:4">
      <c r="A4811" s="314" t="s">
        <v>14981</v>
      </c>
      <c r="B4811" s="314">
        <v>539963</v>
      </c>
      <c r="C4811" s="314" t="s">
        <v>8081</v>
      </c>
      <c r="D4811" s="314" t="s">
        <v>8161</v>
      </c>
    </row>
    <row r="4812" spans="1:4">
      <c r="A4812" s="314" t="s">
        <v>14982</v>
      </c>
      <c r="B4812" s="314">
        <v>505537</v>
      </c>
      <c r="C4812" s="314" t="s">
        <v>14983</v>
      </c>
      <c r="D4812" s="314" t="s">
        <v>8819</v>
      </c>
    </row>
    <row r="4813" spans="1:4">
      <c r="A4813" s="314" t="s">
        <v>14984</v>
      </c>
      <c r="B4813" s="314">
        <v>533287</v>
      </c>
      <c r="C4813" s="314" t="s">
        <v>14985</v>
      </c>
      <c r="D4813" s="314" t="s">
        <v>494</v>
      </c>
    </row>
    <row r="4814" spans="1:4">
      <c r="A4814" s="314" t="s">
        <v>14986</v>
      </c>
      <c r="B4814" s="314">
        <v>532794</v>
      </c>
      <c r="C4814" s="314" t="s">
        <v>14987</v>
      </c>
      <c r="D4814" s="314" t="s">
        <v>8819</v>
      </c>
    </row>
    <row r="4815" spans="1:4">
      <c r="A4815" s="314" t="s">
        <v>14988</v>
      </c>
      <c r="B4815" s="314">
        <v>533339</v>
      </c>
      <c r="C4815" s="314" t="s">
        <v>14989</v>
      </c>
      <c r="D4815" s="314" t="s">
        <v>8174</v>
      </c>
    </row>
    <row r="4816" spans="1:4">
      <c r="A4816" s="314" t="s">
        <v>14990</v>
      </c>
      <c r="B4816" s="314">
        <v>531845</v>
      </c>
      <c r="C4816" s="314" t="s">
        <v>14991</v>
      </c>
      <c r="D4816" s="314" t="s">
        <v>8478</v>
      </c>
    </row>
    <row r="4817" spans="1:4">
      <c r="A4817" s="314" t="s">
        <v>14992</v>
      </c>
      <c r="B4817" s="314">
        <v>531845</v>
      </c>
      <c r="C4817" s="314" t="s">
        <v>14991</v>
      </c>
      <c r="D4817" s="314" t="s">
        <v>8478</v>
      </c>
    </row>
    <row r="4818" spans="1:4">
      <c r="A4818" s="314" t="s">
        <v>14993</v>
      </c>
      <c r="B4818" s="314">
        <v>512553</v>
      </c>
      <c r="C4818" s="314" t="s">
        <v>14994</v>
      </c>
      <c r="D4818" s="314" t="s">
        <v>8096</v>
      </c>
    </row>
    <row r="4819" spans="1:4">
      <c r="A4819" s="314" t="s">
        <v>14995</v>
      </c>
      <c r="B4819" s="314">
        <v>514266</v>
      </c>
      <c r="C4819" s="314" t="s">
        <v>8081</v>
      </c>
      <c r="D4819" s="314" t="s">
        <v>8096</v>
      </c>
    </row>
    <row r="4820" spans="1:4">
      <c r="A4820" s="314" t="s">
        <v>14996</v>
      </c>
      <c r="B4820" s="314">
        <v>530665</v>
      </c>
      <c r="C4820" s="314" t="s">
        <v>8081</v>
      </c>
      <c r="D4820" s="314" t="s">
        <v>8119</v>
      </c>
    </row>
    <row r="4821" spans="1:4">
      <c r="A4821" s="314" t="s">
        <v>14997</v>
      </c>
      <c r="B4821" s="314">
        <v>530697</v>
      </c>
      <c r="C4821" s="314" t="s">
        <v>8081</v>
      </c>
      <c r="D4821" s="314" t="s">
        <v>8501</v>
      </c>
    </row>
    <row r="4822" spans="1:4">
      <c r="A4822" s="314" t="s">
        <v>14998</v>
      </c>
      <c r="B4822" s="314">
        <v>532039</v>
      </c>
      <c r="C4822" s="314" t="s">
        <v>8081</v>
      </c>
      <c r="D4822" s="314" t="s">
        <v>8119</v>
      </c>
    </row>
    <row r="4823" spans="1:4">
      <c r="A4823" s="314" t="s">
        <v>14999</v>
      </c>
      <c r="B4823" s="314">
        <v>504067</v>
      </c>
      <c r="C4823" s="314" t="s">
        <v>15000</v>
      </c>
      <c r="D4823" s="314" t="s">
        <v>8068</v>
      </c>
    </row>
    <row r="4824" spans="1:4">
      <c r="A4824" s="314" t="s">
        <v>15001</v>
      </c>
      <c r="B4824" s="314">
        <v>531404</v>
      </c>
      <c r="C4824" s="314" t="s">
        <v>15002</v>
      </c>
      <c r="D4824" s="314" t="s">
        <v>8622</v>
      </c>
    </row>
    <row r="4825" spans="1:4">
      <c r="A4825" s="314" t="s">
        <v>15003</v>
      </c>
      <c r="B4825" s="314">
        <v>541400</v>
      </c>
      <c r="C4825" s="314" t="s">
        <v>8081</v>
      </c>
      <c r="D4825" s="314" t="s">
        <v>8119</v>
      </c>
    </row>
    <row r="4826" spans="1:4">
      <c r="A4826" s="314" t="s">
        <v>15004</v>
      </c>
      <c r="B4826" s="314">
        <v>521163</v>
      </c>
      <c r="C4826" s="314" t="s">
        <v>15005</v>
      </c>
      <c r="D4826" s="314" t="s">
        <v>8194</v>
      </c>
    </row>
    <row r="4827" spans="1:4">
      <c r="A4827" s="314" t="s">
        <v>15006</v>
      </c>
      <c r="B4827" s="314" t="s">
        <v>8081</v>
      </c>
      <c r="C4827" s="314" t="s">
        <v>15007</v>
      </c>
      <c r="D4827" s="314" t="s">
        <v>8092</v>
      </c>
    </row>
    <row r="4828" spans="1:4">
      <c r="A4828" s="314" t="s">
        <v>15008</v>
      </c>
      <c r="B4828" s="314">
        <v>512587</v>
      </c>
      <c r="C4828" s="314" t="s">
        <v>15009</v>
      </c>
      <c r="D4828" s="314" t="s">
        <v>8194</v>
      </c>
    </row>
    <row r="4829" spans="1:4">
      <c r="A4829" s="314" t="s">
        <v>15010</v>
      </c>
      <c r="B4829" s="314">
        <v>503641</v>
      </c>
      <c r="C4829" s="314" t="s">
        <v>15011</v>
      </c>
      <c r="D4829" s="314" t="s">
        <v>8165</v>
      </c>
    </row>
    <row r="4830" spans="1:4">
      <c r="A4830" s="314" t="s">
        <v>15012</v>
      </c>
      <c r="B4830" s="314" t="s">
        <v>8081</v>
      </c>
      <c r="C4830" s="314" t="s">
        <v>15013</v>
      </c>
      <c r="D4830" s="314" t="s">
        <v>8092</v>
      </c>
    </row>
    <row r="4831" spans="1:4">
      <c r="A4831" s="314" t="s">
        <v>15014</v>
      </c>
      <c r="B4831" s="314">
        <v>534742</v>
      </c>
      <c r="C4831" s="314" t="s">
        <v>15015</v>
      </c>
      <c r="D4831" s="314" t="s">
        <v>8588</v>
      </c>
    </row>
    <row r="4832" spans="1:4">
      <c r="A4832" s="314" t="s">
        <v>15016</v>
      </c>
      <c r="B4832" s="314">
        <v>500780</v>
      </c>
      <c r="C4832" s="314" t="s">
        <v>15017</v>
      </c>
      <c r="D4832" s="314" t="s">
        <v>8588</v>
      </c>
    </row>
    <row r="4833" spans="1:4">
      <c r="A4833" s="314" t="s">
        <v>15018</v>
      </c>
      <c r="B4833" s="314">
        <v>531335</v>
      </c>
      <c r="C4833" s="314" t="s">
        <v>15019</v>
      </c>
      <c r="D4833" s="314" t="s">
        <v>8141</v>
      </c>
    </row>
    <row r="4834" spans="1:4">
      <c r="A4834" s="314" t="s">
        <v>15020</v>
      </c>
      <c r="B4834" s="314">
        <v>532883</v>
      </c>
      <c r="C4834" s="314" t="s">
        <v>15021</v>
      </c>
      <c r="D4834" s="314" t="s">
        <v>8174</v>
      </c>
    </row>
    <row r="4835" spans="1:4">
      <c r="A4835" s="314" t="s">
        <v>15022</v>
      </c>
      <c r="B4835" s="314">
        <v>500202</v>
      </c>
      <c r="C4835" s="314" t="s">
        <v>15023</v>
      </c>
      <c r="D4835" s="314" t="s">
        <v>8098</v>
      </c>
    </row>
    <row r="4836" spans="1:4">
      <c r="A4836" s="314" t="s">
        <v>15024</v>
      </c>
      <c r="B4836" s="314">
        <v>500458</v>
      </c>
      <c r="C4836" s="314" t="s">
        <v>15025</v>
      </c>
      <c r="D4836" s="314" t="s">
        <v>8161</v>
      </c>
    </row>
    <row r="4837" spans="1:4">
      <c r="A4837" s="314" t="s">
        <v>15026</v>
      </c>
      <c r="B4837" s="314">
        <v>501111</v>
      </c>
      <c r="C4837" s="314" t="s">
        <v>15027</v>
      </c>
      <c r="D4837" s="314" t="s">
        <v>8103</v>
      </c>
    </row>
    <row r="4838" spans="1:4">
      <c r="A4838" s="314" t="s">
        <v>15028</v>
      </c>
      <c r="B4838" s="314">
        <v>501151</v>
      </c>
      <c r="C4838" s="314" t="s">
        <v>15029</v>
      </c>
      <c r="D4838" s="314" t="s">
        <v>8065</v>
      </c>
    </row>
    <row r="4839" spans="1:4">
      <c r="A4839" s="314" t="s">
        <v>15030</v>
      </c>
      <c r="B4839" s="314">
        <v>501311</v>
      </c>
      <c r="C4839" s="314" t="s">
        <v>15031</v>
      </c>
      <c r="D4839" s="314" t="s">
        <v>8098</v>
      </c>
    </row>
    <row r="4840" spans="1:4">
      <c r="A4840" s="314" t="s">
        <v>15032</v>
      </c>
      <c r="B4840" s="314">
        <v>501622</v>
      </c>
      <c r="C4840" s="314" t="s">
        <v>15033</v>
      </c>
      <c r="D4840" s="314" t="s">
        <v>15034</v>
      </c>
    </row>
    <row r="4841" spans="1:4">
      <c r="A4841" s="314" t="s">
        <v>15035</v>
      </c>
      <c r="B4841" s="314">
        <v>502850</v>
      </c>
      <c r="C4841" s="314" t="s">
        <v>15036</v>
      </c>
      <c r="D4841" s="314" t="s">
        <v>8096</v>
      </c>
    </row>
    <row r="4842" spans="1:4">
      <c r="A4842" s="314" t="s">
        <v>15037</v>
      </c>
      <c r="B4842" s="314">
        <v>503669</v>
      </c>
      <c r="C4842" s="314" t="s">
        <v>15038</v>
      </c>
      <c r="D4842" s="314" t="s">
        <v>15034</v>
      </c>
    </row>
    <row r="4843" spans="1:4">
      <c r="A4843" s="314" t="s">
        <v>15039</v>
      </c>
      <c r="B4843" s="314">
        <v>506975</v>
      </c>
      <c r="C4843" s="314" t="s">
        <v>15040</v>
      </c>
      <c r="D4843" s="314" t="s">
        <v>8096</v>
      </c>
    </row>
    <row r="4844" spans="1:4">
      <c r="A4844" s="314" t="s">
        <v>15041</v>
      </c>
      <c r="B4844" s="314">
        <v>508924</v>
      </c>
      <c r="C4844" s="314" t="s">
        <v>15042</v>
      </c>
      <c r="D4844" s="314" t="s">
        <v>15034</v>
      </c>
    </row>
    <row r="4845" spans="1:4">
      <c r="A4845" s="314" t="s">
        <v>15043</v>
      </c>
      <c r="B4845" s="314">
        <v>511260</v>
      </c>
      <c r="C4845" s="314" t="s">
        <v>15044</v>
      </c>
      <c r="D4845" s="314" t="s">
        <v>8065</v>
      </c>
    </row>
    <row r="4846" spans="1:4">
      <c r="A4846" s="314" t="s">
        <v>15045</v>
      </c>
      <c r="B4846" s="314">
        <v>511730</v>
      </c>
      <c r="C4846" s="314" t="s">
        <v>15046</v>
      </c>
      <c r="D4846" s="314" t="s">
        <v>8098</v>
      </c>
    </row>
    <row r="4847" spans="1:4">
      <c r="A4847" s="314" t="s">
        <v>15047</v>
      </c>
      <c r="B4847" s="314">
        <v>512221</v>
      </c>
      <c r="C4847" s="314" t="s">
        <v>15048</v>
      </c>
      <c r="D4847" s="314" t="s">
        <v>8098</v>
      </c>
    </row>
    <row r="4848" spans="1:4">
      <c r="A4848" s="314" t="s">
        <v>15049</v>
      </c>
      <c r="B4848" s="314">
        <v>512344</v>
      </c>
      <c r="C4848" s="314" t="s">
        <v>15050</v>
      </c>
      <c r="D4848" s="314" t="s">
        <v>8103</v>
      </c>
    </row>
    <row r="4849" spans="1:4">
      <c r="A4849" s="314" t="s">
        <v>15051</v>
      </c>
      <c r="B4849" s="314">
        <v>512345</v>
      </c>
      <c r="C4849" s="314" t="s">
        <v>15052</v>
      </c>
      <c r="D4849" s="314" t="s">
        <v>8065</v>
      </c>
    </row>
    <row r="4850" spans="1:4">
      <c r="A4850" s="314" t="s">
        <v>15053</v>
      </c>
      <c r="B4850" s="314">
        <v>512479</v>
      </c>
      <c r="C4850" s="314" t="s">
        <v>15054</v>
      </c>
      <c r="D4850" s="314" t="s">
        <v>8167</v>
      </c>
    </row>
    <row r="4851" spans="1:4">
      <c r="A4851" s="314" t="s">
        <v>15055</v>
      </c>
      <c r="B4851" s="314">
        <v>513343</v>
      </c>
      <c r="C4851" s="314" t="s">
        <v>15056</v>
      </c>
      <c r="D4851" s="314" t="s">
        <v>8403</v>
      </c>
    </row>
    <row r="4852" spans="1:4">
      <c r="A4852" s="314" t="s">
        <v>15057</v>
      </c>
      <c r="B4852" s="314">
        <v>513418</v>
      </c>
      <c r="C4852" s="314" t="s">
        <v>15058</v>
      </c>
      <c r="D4852" s="314" t="s">
        <v>9000</v>
      </c>
    </row>
    <row r="4853" spans="1:4">
      <c r="A4853" s="314" t="s">
        <v>15059</v>
      </c>
      <c r="B4853" s="314">
        <v>515008</v>
      </c>
      <c r="C4853" s="314" t="s">
        <v>15060</v>
      </c>
      <c r="D4853" s="314" t="s">
        <v>8378</v>
      </c>
    </row>
    <row r="4854" spans="1:4">
      <c r="A4854" s="314" t="s">
        <v>15061</v>
      </c>
      <c r="B4854" s="314">
        <v>517273</v>
      </c>
      <c r="C4854" s="314" t="s">
        <v>15062</v>
      </c>
      <c r="D4854" s="314" t="s">
        <v>8378</v>
      </c>
    </row>
    <row r="4855" spans="1:4">
      <c r="A4855" s="314" t="s">
        <v>15063</v>
      </c>
      <c r="B4855" s="314">
        <v>517360</v>
      </c>
      <c r="C4855" s="314" t="s">
        <v>15064</v>
      </c>
      <c r="D4855" s="314" t="s">
        <v>8103</v>
      </c>
    </row>
    <row r="4856" spans="1:4">
      <c r="A4856" s="314" t="s">
        <v>15065</v>
      </c>
      <c r="B4856" s="314">
        <v>517393</v>
      </c>
      <c r="C4856" s="314" t="s">
        <v>15066</v>
      </c>
      <c r="D4856" s="314" t="s">
        <v>8405</v>
      </c>
    </row>
    <row r="4857" spans="1:4">
      <c r="A4857" s="314" t="s">
        <v>15067</v>
      </c>
      <c r="B4857" s="314">
        <v>519397</v>
      </c>
      <c r="C4857" s="314" t="s">
        <v>15068</v>
      </c>
      <c r="D4857" s="314" t="s">
        <v>8141</v>
      </c>
    </row>
    <row r="4858" spans="1:4">
      <c r="A4858" s="314" t="s">
        <v>15069</v>
      </c>
      <c r="B4858" s="314">
        <v>519500</v>
      </c>
      <c r="C4858" s="314" t="s">
        <v>15070</v>
      </c>
      <c r="D4858" s="314" t="s">
        <v>8141</v>
      </c>
    </row>
    <row r="4859" spans="1:4">
      <c r="A4859" s="314" t="s">
        <v>15071</v>
      </c>
      <c r="B4859" s="314">
        <v>522171</v>
      </c>
      <c r="C4859" s="314" t="s">
        <v>15072</v>
      </c>
      <c r="D4859" s="314" t="s">
        <v>8089</v>
      </c>
    </row>
    <row r="4860" spans="1:4">
      <c r="A4860" s="314" t="s">
        <v>15073</v>
      </c>
      <c r="B4860" s="314">
        <v>524572</v>
      </c>
      <c r="C4860" s="314" t="s">
        <v>15074</v>
      </c>
      <c r="D4860" s="314" t="s">
        <v>8119</v>
      </c>
    </row>
    <row r="4861" spans="1:4">
      <c r="A4861" s="314" t="s">
        <v>15075</v>
      </c>
      <c r="B4861" s="314">
        <v>526211</v>
      </c>
      <c r="C4861" s="314" t="s">
        <v>15076</v>
      </c>
      <c r="D4861" s="314" t="s">
        <v>8329</v>
      </c>
    </row>
    <row r="4862" spans="1:4">
      <c r="A4862" s="314" t="s">
        <v>15077</v>
      </c>
      <c r="B4862" s="314">
        <v>526638</v>
      </c>
      <c r="C4862" s="314" t="s">
        <v>15078</v>
      </c>
      <c r="D4862" s="314" t="s">
        <v>8200</v>
      </c>
    </row>
    <row r="4863" spans="1:4">
      <c r="A4863" s="314" t="s">
        <v>15079</v>
      </c>
      <c r="B4863" s="314">
        <v>530291</v>
      </c>
      <c r="C4863" s="314" t="s">
        <v>15080</v>
      </c>
      <c r="D4863" s="314" t="s">
        <v>8329</v>
      </c>
    </row>
    <row r="4864" spans="1:4">
      <c r="A4864" s="314" t="s">
        <v>15081</v>
      </c>
      <c r="B4864" s="314">
        <v>530439</v>
      </c>
      <c r="C4864" s="314" t="s">
        <v>15082</v>
      </c>
      <c r="D4864" s="314" t="s">
        <v>8098</v>
      </c>
    </row>
    <row r="4865" spans="1:4">
      <c r="A4865" s="314" t="s">
        <v>15083</v>
      </c>
      <c r="B4865" s="314">
        <v>530443</v>
      </c>
      <c r="C4865" s="314" t="s">
        <v>15084</v>
      </c>
      <c r="D4865" s="314" t="s">
        <v>8096</v>
      </c>
    </row>
    <row r="4866" spans="1:4">
      <c r="A4866" s="314" t="s">
        <v>15085</v>
      </c>
      <c r="B4866" s="314">
        <v>531205</v>
      </c>
      <c r="C4866" s="314" t="s">
        <v>15086</v>
      </c>
      <c r="D4866" s="314" t="s">
        <v>8103</v>
      </c>
    </row>
    <row r="4867" spans="1:4">
      <c r="A4867" s="314" t="s">
        <v>15087</v>
      </c>
      <c r="B4867" s="314">
        <v>531225</v>
      </c>
      <c r="C4867" s="314" t="s">
        <v>15088</v>
      </c>
      <c r="D4867" s="314" t="s">
        <v>8174</v>
      </c>
    </row>
    <row r="4868" spans="1:4">
      <c r="A4868" s="314" t="s">
        <v>15089</v>
      </c>
      <c r="B4868" s="314">
        <v>531436</v>
      </c>
      <c r="C4868" s="314" t="s">
        <v>15090</v>
      </c>
      <c r="D4868" s="314" t="s">
        <v>8075</v>
      </c>
    </row>
    <row r="4869" spans="1:4">
      <c r="A4869" s="314" t="s">
        <v>15091</v>
      </c>
      <c r="B4869" s="314">
        <v>531621</v>
      </c>
      <c r="C4869" s="314" t="s">
        <v>15092</v>
      </c>
      <c r="D4869" s="314" t="s">
        <v>8087</v>
      </c>
    </row>
    <row r="4870" spans="1:4">
      <c r="A4870" s="314" t="s">
        <v>15093</v>
      </c>
      <c r="B4870" s="314">
        <v>531944</v>
      </c>
      <c r="C4870" s="314" t="s">
        <v>15094</v>
      </c>
      <c r="D4870" s="314" t="s">
        <v>8089</v>
      </c>
    </row>
    <row r="4871" spans="1:4">
      <c r="A4871" s="314" t="s">
        <v>15095</v>
      </c>
      <c r="B4871" s="314">
        <v>532138</v>
      </c>
      <c r="C4871" s="314" t="s">
        <v>15096</v>
      </c>
      <c r="D4871" s="314" t="s">
        <v>8098</v>
      </c>
    </row>
    <row r="4872" spans="1:4">
      <c r="A4872" s="314" t="s">
        <v>15097</v>
      </c>
      <c r="B4872" s="314">
        <v>533093</v>
      </c>
      <c r="C4872" s="314" t="s">
        <v>15098</v>
      </c>
      <c r="D4872" s="314" t="s">
        <v>8329</v>
      </c>
    </row>
    <row r="4873" spans="1:4">
      <c r="A4873" s="314" t="s">
        <v>15099</v>
      </c>
      <c r="B4873" s="314">
        <v>533570</v>
      </c>
      <c r="C4873" s="314" t="s">
        <v>15100</v>
      </c>
      <c r="D4873" s="314" t="s">
        <v>536</v>
      </c>
    </row>
    <row r="4874" spans="1:4">
      <c r="A4874" s="314" t="s">
        <v>15101</v>
      </c>
      <c r="B4874" s="314">
        <v>533719</v>
      </c>
      <c r="C4874" s="314" t="s">
        <v>15102</v>
      </c>
      <c r="D4874" s="314" t="s">
        <v>536</v>
      </c>
    </row>
    <row r="4875" spans="1:4">
      <c r="A4875" s="314" t="s">
        <v>15103</v>
      </c>
      <c r="B4875" s="314">
        <v>535276</v>
      </c>
      <c r="C4875" s="314" t="s">
        <v>15104</v>
      </c>
      <c r="D4875" s="314" t="s">
        <v>536</v>
      </c>
    </row>
    <row r="4876" spans="1:4">
      <c r="A4876" s="314" t="s">
        <v>15105</v>
      </c>
      <c r="B4876" s="314">
        <v>536960</v>
      </c>
      <c r="C4876" s="314" t="s">
        <v>15106</v>
      </c>
      <c r="D4876" s="314" t="s">
        <v>536</v>
      </c>
    </row>
    <row r="4877" spans="1:4">
      <c r="A4877" s="314" t="s">
        <v>15107</v>
      </c>
      <c r="B4877" s="314">
        <v>537007</v>
      </c>
      <c r="C4877" s="314" t="s">
        <v>15108</v>
      </c>
      <c r="D4877" s="314" t="s">
        <v>536</v>
      </c>
    </row>
    <row r="4878" spans="1:4">
      <c r="A4878" s="314" t="s">
        <v>15109</v>
      </c>
      <c r="B4878" s="314">
        <v>537008</v>
      </c>
      <c r="C4878" s="314" t="s">
        <v>15110</v>
      </c>
      <c r="D4878" s="314" t="s">
        <v>536</v>
      </c>
    </row>
    <row r="4879" spans="1:4">
      <c r="A4879" s="314" t="s">
        <v>15111</v>
      </c>
      <c r="B4879" s="314">
        <v>537483</v>
      </c>
      <c r="C4879" s="314" t="s">
        <v>15112</v>
      </c>
      <c r="D4879" s="314" t="s">
        <v>536</v>
      </c>
    </row>
    <row r="4880" spans="1:4">
      <c r="A4880" s="314" t="s">
        <v>15113</v>
      </c>
      <c r="B4880" s="314">
        <v>537708</v>
      </c>
      <c r="C4880" s="314" t="s">
        <v>15114</v>
      </c>
      <c r="D4880" s="314" t="s">
        <v>536</v>
      </c>
    </row>
    <row r="4881" spans="1:4">
      <c r="A4881" s="314" t="s">
        <v>15115</v>
      </c>
      <c r="B4881" s="314">
        <v>538057</v>
      </c>
      <c r="C4881" s="314" t="s">
        <v>15116</v>
      </c>
      <c r="D4881" s="314" t="s">
        <v>536</v>
      </c>
    </row>
    <row r="4882" spans="1:4">
      <c r="A4882" s="314" t="s">
        <v>15117</v>
      </c>
      <c r="B4882" s="314">
        <v>538273</v>
      </c>
      <c r="C4882" s="314" t="s">
        <v>15118</v>
      </c>
      <c r="D4882" s="314" t="s">
        <v>8174</v>
      </c>
    </row>
    <row r="4883" spans="1:4">
      <c r="A4883" s="314" t="s">
        <v>15119</v>
      </c>
      <c r="B4883" s="314">
        <v>538452</v>
      </c>
      <c r="C4883" s="314" t="s">
        <v>15120</v>
      </c>
      <c r="D4883" s="314" t="s">
        <v>8103</v>
      </c>
    </row>
    <row r="4884" spans="1:4">
      <c r="A4884" s="314" t="s">
        <v>15121</v>
      </c>
      <c r="B4884" s="314">
        <v>538501</v>
      </c>
      <c r="C4884" s="314" t="s">
        <v>15122</v>
      </c>
      <c r="D4884" s="314" t="s">
        <v>536</v>
      </c>
    </row>
    <row r="4885" spans="1:4">
      <c r="A4885" s="314" t="s">
        <v>15123</v>
      </c>
      <c r="B4885" s="314">
        <v>538502</v>
      </c>
      <c r="C4885" s="314" t="s">
        <v>15124</v>
      </c>
      <c r="D4885" s="314" t="s">
        <v>536</v>
      </c>
    </row>
    <row r="4886" spans="1:4">
      <c r="A4886" s="314" t="s">
        <v>15125</v>
      </c>
      <c r="B4886" s="314">
        <v>538577</v>
      </c>
      <c r="C4886" s="314" t="s">
        <v>15126</v>
      </c>
      <c r="D4886" s="314" t="s">
        <v>536</v>
      </c>
    </row>
    <row r="4887" spans="1:4">
      <c r="A4887" s="314" t="s">
        <v>15127</v>
      </c>
      <c r="B4887" s="314">
        <v>538578</v>
      </c>
      <c r="C4887" s="314" t="s">
        <v>15128</v>
      </c>
      <c r="D4887" s="314" t="s">
        <v>536</v>
      </c>
    </row>
    <row r="4888" spans="1:4">
      <c r="A4888" s="314" t="s">
        <v>15129</v>
      </c>
      <c r="B4888" s="314">
        <v>538646</v>
      </c>
      <c r="C4888" s="314" t="s">
        <v>15130</v>
      </c>
      <c r="D4888" s="314" t="s">
        <v>8098</v>
      </c>
    </row>
    <row r="4889" spans="1:4">
      <c r="A4889" s="314" t="s">
        <v>15131</v>
      </c>
      <c r="B4889" s="314">
        <v>538683</v>
      </c>
      <c r="C4889" s="314" t="s">
        <v>15132</v>
      </c>
      <c r="D4889" s="314" t="s">
        <v>536</v>
      </c>
    </row>
    <row r="4890" spans="1:4">
      <c r="A4890" s="314" t="s">
        <v>15133</v>
      </c>
      <c r="B4890" s="314">
        <v>538728</v>
      </c>
      <c r="C4890" s="314" t="s">
        <v>15134</v>
      </c>
      <c r="D4890" s="314" t="s">
        <v>536</v>
      </c>
    </row>
    <row r="4891" spans="1:4">
      <c r="A4891" s="314" t="s">
        <v>15135</v>
      </c>
      <c r="B4891" s="314">
        <v>538729</v>
      </c>
      <c r="C4891" s="314" t="s">
        <v>15136</v>
      </c>
      <c r="D4891" s="314" t="s">
        <v>536</v>
      </c>
    </row>
    <row r="4892" spans="1:4">
      <c r="A4892" s="314" t="s">
        <v>15137</v>
      </c>
      <c r="B4892" s="314">
        <v>538808</v>
      </c>
      <c r="C4892" s="314" t="s">
        <v>15138</v>
      </c>
      <c r="D4892" s="314" t="s">
        <v>536</v>
      </c>
    </row>
    <row r="4893" spans="1:4">
      <c r="A4893" s="314" t="s">
        <v>15139</v>
      </c>
      <c r="B4893" s="314">
        <v>538809</v>
      </c>
      <c r="C4893" s="314" t="s">
        <v>15140</v>
      </c>
      <c r="D4893" s="314" t="s">
        <v>536</v>
      </c>
    </row>
    <row r="4894" spans="1:4">
      <c r="A4894" s="314" t="s">
        <v>15141</v>
      </c>
      <c r="B4894" s="314">
        <v>538810</v>
      </c>
      <c r="C4894" s="314" t="s">
        <v>15142</v>
      </c>
      <c r="D4894" s="314" t="s">
        <v>536</v>
      </c>
    </row>
    <row r="4895" spans="1:4">
      <c r="A4895" s="314" t="s">
        <v>15143</v>
      </c>
      <c r="B4895" s="314">
        <v>538811</v>
      </c>
      <c r="C4895" s="314" t="s">
        <v>15144</v>
      </c>
      <c r="D4895" s="314" t="s">
        <v>536</v>
      </c>
    </row>
    <row r="4896" spans="1:4">
      <c r="A4896" s="314" t="s">
        <v>15145</v>
      </c>
      <c r="B4896" s="314">
        <v>539031</v>
      </c>
      <c r="C4896" s="314" t="s">
        <v>15146</v>
      </c>
      <c r="D4896" s="314" t="s">
        <v>536</v>
      </c>
    </row>
    <row r="4897" spans="1:4">
      <c r="A4897" s="314" t="s">
        <v>15147</v>
      </c>
      <c r="B4897" s="314">
        <v>539090</v>
      </c>
      <c r="C4897" s="314" t="s">
        <v>15148</v>
      </c>
      <c r="D4897" s="314" t="s">
        <v>8098</v>
      </c>
    </row>
    <row r="4898" spans="1:4">
      <c r="A4898" s="314" t="s">
        <v>15149</v>
      </c>
      <c r="B4898" s="314">
        <v>539142</v>
      </c>
      <c r="C4898" s="314" t="s">
        <v>15150</v>
      </c>
      <c r="D4898" s="314" t="s">
        <v>536</v>
      </c>
    </row>
    <row r="4899" spans="1:4">
      <c r="A4899" s="314" t="s">
        <v>15151</v>
      </c>
      <c r="B4899" s="314">
        <v>539274</v>
      </c>
      <c r="C4899" s="314" t="s">
        <v>15152</v>
      </c>
      <c r="D4899" s="314" t="s">
        <v>8098</v>
      </c>
    </row>
    <row r="4900" spans="1:4">
      <c r="A4900" s="314" t="s">
        <v>15153</v>
      </c>
      <c r="B4900" s="314">
        <v>539312</v>
      </c>
      <c r="C4900" s="314" t="s">
        <v>15154</v>
      </c>
      <c r="D4900" s="314" t="s">
        <v>536</v>
      </c>
    </row>
    <row r="4901" spans="1:4">
      <c r="A4901" s="314" t="s">
        <v>15155</v>
      </c>
      <c r="B4901" s="314">
        <v>539313</v>
      </c>
      <c r="C4901" s="314" t="s">
        <v>15156</v>
      </c>
      <c r="D4901" s="314" t="s">
        <v>536</v>
      </c>
    </row>
    <row r="4902" spans="1:4">
      <c r="A4902" s="314" t="s">
        <v>15157</v>
      </c>
      <c r="B4902" s="314">
        <v>539480</v>
      </c>
      <c r="C4902" s="314" t="s">
        <v>15158</v>
      </c>
      <c r="D4902" s="314" t="s">
        <v>536</v>
      </c>
    </row>
    <row r="4903" spans="1:4">
      <c r="A4903" s="314" t="s">
        <v>15159</v>
      </c>
      <c r="B4903" s="314">
        <v>539487</v>
      </c>
      <c r="C4903" s="314" t="s">
        <v>15160</v>
      </c>
      <c r="D4903" s="314" t="s">
        <v>536</v>
      </c>
    </row>
    <row r="4904" spans="1:4">
      <c r="A4904" s="314" t="s">
        <v>15161</v>
      </c>
      <c r="B4904" s="314">
        <v>539516</v>
      </c>
      <c r="C4904" s="314" t="s">
        <v>15162</v>
      </c>
      <c r="D4904" s="314" t="s">
        <v>536</v>
      </c>
    </row>
    <row r="4905" spans="1:4">
      <c r="A4905" s="314" t="s">
        <v>15163</v>
      </c>
      <c r="B4905" s="314">
        <v>539517</v>
      </c>
      <c r="C4905" s="314" t="s">
        <v>15164</v>
      </c>
      <c r="D4905" s="314" t="s">
        <v>536</v>
      </c>
    </row>
    <row r="4906" spans="1:4">
      <c r="A4906" s="314" t="s">
        <v>15165</v>
      </c>
      <c r="B4906" s="314">
        <v>539561</v>
      </c>
      <c r="C4906" s="314" t="s">
        <v>15166</v>
      </c>
      <c r="D4906" s="314" t="s">
        <v>8103</v>
      </c>
    </row>
    <row r="4907" spans="1:4">
      <c r="A4907" s="314" t="s">
        <v>15167</v>
      </c>
      <c r="B4907" s="314">
        <v>539784</v>
      </c>
      <c r="C4907" s="314" t="s">
        <v>15168</v>
      </c>
      <c r="D4907" s="314" t="s">
        <v>536</v>
      </c>
    </row>
    <row r="4908" spans="1:4">
      <c r="A4908" s="314" t="s">
        <v>15169</v>
      </c>
      <c r="B4908" s="314">
        <v>539945</v>
      </c>
      <c r="C4908" s="314" t="s">
        <v>15170</v>
      </c>
      <c r="D4908" s="314" t="s">
        <v>536</v>
      </c>
    </row>
    <row r="4909" spans="1:4">
      <c r="A4909" s="314" t="s">
        <v>15171</v>
      </c>
      <c r="B4909" s="314">
        <v>539980</v>
      </c>
      <c r="C4909" s="314" t="s">
        <v>15172</v>
      </c>
      <c r="D4909" s="314" t="s">
        <v>536</v>
      </c>
    </row>
    <row r="4910" spans="1:4">
      <c r="A4910" s="314" t="s">
        <v>15173</v>
      </c>
      <c r="B4910" s="314">
        <v>540008</v>
      </c>
      <c r="C4910" s="314" t="s">
        <v>15174</v>
      </c>
      <c r="D4910" s="314" t="s">
        <v>536</v>
      </c>
    </row>
    <row r="4911" spans="1:4">
      <c r="A4911" s="314" t="s">
        <v>15175</v>
      </c>
      <c r="B4911" s="314">
        <v>540154</v>
      </c>
      <c r="C4911" s="314" t="s">
        <v>15176</v>
      </c>
      <c r="D4911" s="314" t="s">
        <v>536</v>
      </c>
    </row>
    <row r="4912" spans="1:4">
      <c r="A4912" s="314" t="s">
        <v>15177</v>
      </c>
      <c r="B4912" s="314">
        <v>540333</v>
      </c>
      <c r="C4912" s="314" t="s">
        <v>15178</v>
      </c>
      <c r="D4912" s="314" t="s">
        <v>536</v>
      </c>
    </row>
    <row r="4913" spans="1:4">
      <c r="A4913" s="314" t="s">
        <v>15179</v>
      </c>
      <c r="B4913" s="314">
        <v>540334</v>
      </c>
      <c r="C4913" s="314" t="s">
        <v>15180</v>
      </c>
      <c r="D4913" s="314" t="s">
        <v>536</v>
      </c>
    </row>
    <row r="4914" spans="1:4">
      <c r="A4914" s="314" t="s">
        <v>15181</v>
      </c>
      <c r="B4914" s="314">
        <v>540335</v>
      </c>
      <c r="C4914" s="314" t="s">
        <v>15182</v>
      </c>
      <c r="D4914" s="314" t="s">
        <v>536</v>
      </c>
    </row>
    <row r="4915" spans="1:4">
      <c r="A4915" s="314" t="s">
        <v>15183</v>
      </c>
      <c r="B4915" s="314">
        <v>540336</v>
      </c>
      <c r="C4915" s="314" t="s">
        <v>15184</v>
      </c>
      <c r="D4915" s="314" t="s">
        <v>536</v>
      </c>
    </row>
    <row r="4916" spans="1:4">
      <c r="A4916" s="314" t="s">
        <v>15185</v>
      </c>
      <c r="B4916" s="314">
        <v>540469</v>
      </c>
      <c r="C4916" s="314" t="s">
        <v>15186</v>
      </c>
      <c r="D4916" s="314" t="s">
        <v>536</v>
      </c>
    </row>
    <row r="4917" spans="1:4">
      <c r="A4917" s="314" t="s">
        <v>15187</v>
      </c>
      <c r="B4917" s="314">
        <v>540470</v>
      </c>
      <c r="C4917" s="314" t="s">
        <v>15188</v>
      </c>
      <c r="D4917" s="314" t="s">
        <v>536</v>
      </c>
    </row>
    <row r="4918" spans="1:4">
      <c r="A4918" s="314" t="s">
        <v>15189</v>
      </c>
      <c r="B4918" s="314">
        <v>540538</v>
      </c>
      <c r="C4918" s="314" t="s">
        <v>15190</v>
      </c>
      <c r="D4918" s="314" t="s">
        <v>536</v>
      </c>
    </row>
    <row r="4919" spans="1:4">
      <c r="A4919" s="314" t="s">
        <v>15191</v>
      </c>
      <c r="B4919" s="314">
        <v>540539</v>
      </c>
      <c r="C4919" s="314" t="s">
        <v>15192</v>
      </c>
      <c r="D4919" s="314" t="s">
        <v>536</v>
      </c>
    </row>
    <row r="4920" spans="1:4">
      <c r="A4920" s="314" t="s">
        <v>15193</v>
      </c>
      <c r="B4920" s="314">
        <v>540551</v>
      </c>
      <c r="C4920" s="314" t="s">
        <v>15194</v>
      </c>
      <c r="D4920" s="314" t="s">
        <v>536</v>
      </c>
    </row>
    <row r="4921" spans="1:4">
      <c r="A4921" s="314" t="s">
        <v>15195</v>
      </c>
      <c r="B4921" s="314">
        <v>540552</v>
      </c>
      <c r="C4921" s="314" t="s">
        <v>15196</v>
      </c>
      <c r="D4921" s="314" t="s">
        <v>536</v>
      </c>
    </row>
    <row r="4922" spans="1:4">
      <c r="A4922" s="314" t="s">
        <v>15197</v>
      </c>
      <c r="B4922" s="314">
        <v>540586</v>
      </c>
      <c r="C4922" s="314" t="s">
        <v>15198</v>
      </c>
      <c r="D4922" s="314" t="s">
        <v>536</v>
      </c>
    </row>
    <row r="4923" spans="1:4">
      <c r="A4923" s="314" t="s">
        <v>15199</v>
      </c>
      <c r="B4923" s="314">
        <v>540587</v>
      </c>
      <c r="C4923" s="314" t="s">
        <v>15200</v>
      </c>
      <c r="D4923" s="314" t="s">
        <v>536</v>
      </c>
    </row>
    <row r="4924" spans="1:4">
      <c r="A4924" s="314" t="s">
        <v>15201</v>
      </c>
      <c r="B4924" s="314">
        <v>540588</v>
      </c>
      <c r="C4924" s="314" t="s">
        <v>15202</v>
      </c>
      <c r="D4924" s="314" t="s">
        <v>536</v>
      </c>
    </row>
    <row r="4925" spans="1:4">
      <c r="A4925" s="314" t="s">
        <v>15203</v>
      </c>
      <c r="B4925" s="314">
        <v>540589</v>
      </c>
      <c r="C4925" s="314" t="s">
        <v>15204</v>
      </c>
      <c r="D4925" s="314" t="s">
        <v>536</v>
      </c>
    </row>
    <row r="4926" spans="1:4">
      <c r="A4926" s="314" t="s">
        <v>15205</v>
      </c>
      <c r="B4926" s="314">
        <v>540591</v>
      </c>
      <c r="C4926" s="314" t="s">
        <v>15206</v>
      </c>
      <c r="D4926" s="314" t="s">
        <v>536</v>
      </c>
    </row>
    <row r="4927" spans="1:4">
      <c r="A4927" s="314" t="s">
        <v>15207</v>
      </c>
      <c r="B4927" s="314">
        <v>540592</v>
      </c>
      <c r="C4927" s="314" t="s">
        <v>15208</v>
      </c>
      <c r="D4927" s="314" t="s">
        <v>536</v>
      </c>
    </row>
    <row r="4928" spans="1:4">
      <c r="A4928" s="314" t="s">
        <v>15209</v>
      </c>
      <c r="B4928" s="314">
        <v>540593</v>
      </c>
      <c r="C4928" s="314" t="s">
        <v>15210</v>
      </c>
      <c r="D4928" s="314" t="s">
        <v>536</v>
      </c>
    </row>
    <row r="4929" spans="1:4">
      <c r="A4929" s="314" t="s">
        <v>15211</v>
      </c>
      <c r="B4929" s="314">
        <v>540594</v>
      </c>
      <c r="C4929" s="314" t="s">
        <v>15212</v>
      </c>
      <c r="D4929" s="314" t="s">
        <v>536</v>
      </c>
    </row>
    <row r="4930" spans="1:4">
      <c r="A4930" s="314" t="s">
        <v>15213</v>
      </c>
      <c r="B4930" s="314">
        <v>540612</v>
      </c>
      <c r="C4930" s="314" t="s">
        <v>15214</v>
      </c>
      <c r="D4930" s="314" t="s">
        <v>536</v>
      </c>
    </row>
    <row r="4931" spans="1:4">
      <c r="A4931" s="314" t="s">
        <v>15215</v>
      </c>
      <c r="B4931" s="314">
        <v>540617</v>
      </c>
      <c r="C4931" s="314" t="s">
        <v>15216</v>
      </c>
      <c r="D4931" s="314" t="s">
        <v>536</v>
      </c>
    </row>
    <row r="4932" spans="1:4">
      <c r="A4932" s="314" t="s">
        <v>15217</v>
      </c>
      <c r="B4932" s="314">
        <v>540618</v>
      </c>
      <c r="C4932" s="314" t="s">
        <v>15218</v>
      </c>
      <c r="D4932" s="314" t="s">
        <v>536</v>
      </c>
    </row>
    <row r="4933" spans="1:4">
      <c r="A4933" s="314" t="s">
        <v>15219</v>
      </c>
      <c r="B4933" s="314">
        <v>540619</v>
      </c>
      <c r="C4933" s="314" t="s">
        <v>15220</v>
      </c>
      <c r="D4933" s="314" t="s">
        <v>536</v>
      </c>
    </row>
    <row r="4934" spans="1:4">
      <c r="A4934" s="314" t="s">
        <v>15221</v>
      </c>
      <c r="B4934" s="314">
        <v>540620</v>
      </c>
      <c r="C4934" s="314" t="s">
        <v>15222</v>
      </c>
      <c r="D4934" s="314" t="s">
        <v>536</v>
      </c>
    </row>
    <row r="4935" spans="1:4">
      <c r="A4935" s="314" t="s">
        <v>15223</v>
      </c>
      <c r="B4935" s="314">
        <v>540626</v>
      </c>
      <c r="C4935" s="314" t="s">
        <v>15224</v>
      </c>
      <c r="D4935" s="314" t="s">
        <v>536</v>
      </c>
    </row>
    <row r="4936" spans="1:4">
      <c r="A4936" s="314" t="s">
        <v>15225</v>
      </c>
      <c r="B4936" s="314">
        <v>540627</v>
      </c>
      <c r="C4936" s="314" t="s">
        <v>15226</v>
      </c>
      <c r="D4936" s="314" t="s">
        <v>536</v>
      </c>
    </row>
    <row r="4937" spans="1:4">
      <c r="A4937" s="314" t="s">
        <v>15227</v>
      </c>
      <c r="B4937" s="314">
        <v>540629</v>
      </c>
      <c r="C4937" s="314" t="s">
        <v>15228</v>
      </c>
      <c r="D4937" s="314" t="s">
        <v>536</v>
      </c>
    </row>
    <row r="4938" spans="1:4">
      <c r="A4938" s="314" t="s">
        <v>15229</v>
      </c>
      <c r="B4938" s="314">
        <v>540631</v>
      </c>
      <c r="C4938" s="314" t="s">
        <v>15230</v>
      </c>
      <c r="D4938" s="314" t="s">
        <v>536</v>
      </c>
    </row>
    <row r="4939" spans="1:4">
      <c r="A4939" s="314" t="s">
        <v>15231</v>
      </c>
      <c r="B4939" s="314">
        <v>540634</v>
      </c>
      <c r="C4939" s="314" t="s">
        <v>15232</v>
      </c>
      <c r="D4939" s="314" t="s">
        <v>536</v>
      </c>
    </row>
    <row r="4940" spans="1:4">
      <c r="A4940" s="314" t="s">
        <v>15233</v>
      </c>
      <c r="B4940" s="314">
        <v>540635</v>
      </c>
      <c r="C4940" s="314" t="s">
        <v>15234</v>
      </c>
      <c r="D4940" s="314" t="s">
        <v>536</v>
      </c>
    </row>
    <row r="4941" spans="1:4">
      <c r="A4941" s="314" t="s">
        <v>15235</v>
      </c>
      <c r="B4941" s="314">
        <v>540636</v>
      </c>
      <c r="C4941" s="314" t="s">
        <v>15236</v>
      </c>
      <c r="D4941" s="314" t="s">
        <v>536</v>
      </c>
    </row>
    <row r="4942" spans="1:4">
      <c r="A4942" s="314" t="s">
        <v>15237</v>
      </c>
      <c r="B4942" s="314">
        <v>540637</v>
      </c>
      <c r="C4942" s="314" t="s">
        <v>15238</v>
      </c>
      <c r="D4942" s="314" t="s">
        <v>536</v>
      </c>
    </row>
    <row r="4943" spans="1:4">
      <c r="A4943" s="314" t="s">
        <v>15239</v>
      </c>
      <c r="B4943" s="314">
        <v>540669</v>
      </c>
      <c r="C4943" s="314" t="s">
        <v>15240</v>
      </c>
      <c r="D4943" s="314" t="s">
        <v>536</v>
      </c>
    </row>
    <row r="4944" spans="1:4">
      <c r="A4944" s="314" t="s">
        <v>15241</v>
      </c>
      <c r="B4944" s="314">
        <v>540671</v>
      </c>
      <c r="C4944" s="314" t="s">
        <v>15242</v>
      </c>
      <c r="D4944" s="314" t="s">
        <v>536</v>
      </c>
    </row>
    <row r="4945" spans="1:4">
      <c r="A4945" s="314" t="s">
        <v>15243</v>
      </c>
      <c r="B4945" s="314">
        <v>540672</v>
      </c>
      <c r="C4945" s="314" t="s">
        <v>15244</v>
      </c>
      <c r="D4945" s="314" t="s">
        <v>536</v>
      </c>
    </row>
    <row r="4946" spans="1:4">
      <c r="A4946" s="314" t="s">
        <v>15245</v>
      </c>
      <c r="B4946" s="314">
        <v>540682</v>
      </c>
      <c r="C4946" s="314" t="s">
        <v>15246</v>
      </c>
      <c r="D4946" s="314" t="s">
        <v>536</v>
      </c>
    </row>
    <row r="4947" spans="1:4">
      <c r="A4947" s="314" t="s">
        <v>15247</v>
      </c>
      <c r="B4947" s="314">
        <v>540683</v>
      </c>
      <c r="C4947" s="314" t="s">
        <v>15248</v>
      </c>
      <c r="D4947" s="314" t="s">
        <v>536</v>
      </c>
    </row>
    <row r="4948" spans="1:4">
      <c r="A4948" s="314" t="s">
        <v>15249</v>
      </c>
      <c r="B4948" s="314">
        <v>540684</v>
      </c>
      <c r="C4948" s="314" t="s">
        <v>15250</v>
      </c>
      <c r="D4948" s="314" t="s">
        <v>536</v>
      </c>
    </row>
    <row r="4949" spans="1:4">
      <c r="A4949" s="314" t="s">
        <v>15251</v>
      </c>
      <c r="B4949" s="314">
        <v>540685</v>
      </c>
      <c r="C4949" s="314" t="s">
        <v>15252</v>
      </c>
      <c r="D4949" s="314" t="s">
        <v>536</v>
      </c>
    </row>
    <row r="4950" spans="1:4">
      <c r="A4950" s="314" t="s">
        <v>15253</v>
      </c>
      <c r="B4950" s="314">
        <v>540711</v>
      </c>
      <c r="C4950" s="314" t="s">
        <v>15254</v>
      </c>
      <c r="D4950" s="314" t="s">
        <v>536</v>
      </c>
    </row>
    <row r="4951" spans="1:4">
      <c r="A4951" s="314" t="s">
        <v>15255</v>
      </c>
      <c r="B4951" s="314">
        <v>540712</v>
      </c>
      <c r="C4951" s="314" t="s">
        <v>15256</v>
      </c>
      <c r="D4951" s="314" t="s">
        <v>536</v>
      </c>
    </row>
    <row r="4952" spans="1:4">
      <c r="A4952" s="314" t="s">
        <v>15257</v>
      </c>
      <c r="B4952" s="314">
        <v>540713</v>
      </c>
      <c r="C4952" s="314" t="s">
        <v>15258</v>
      </c>
      <c r="D4952" s="314" t="s">
        <v>536</v>
      </c>
    </row>
    <row r="4953" spans="1:4">
      <c r="A4953" s="314" t="s">
        <v>15259</v>
      </c>
      <c r="B4953" s="314">
        <v>540714</v>
      </c>
      <c r="C4953" s="314" t="s">
        <v>15260</v>
      </c>
      <c r="D4953" s="314" t="s">
        <v>536</v>
      </c>
    </row>
    <row r="4954" spans="1:4">
      <c r="A4954" s="314" t="s">
        <v>15261</v>
      </c>
      <c r="B4954" s="314">
        <v>540739</v>
      </c>
      <c r="C4954" s="314" t="s">
        <v>15262</v>
      </c>
      <c r="D4954" s="314" t="s">
        <v>536</v>
      </c>
    </row>
    <row r="4955" spans="1:4">
      <c r="A4955" s="314" t="s">
        <v>15263</v>
      </c>
      <c r="B4955" s="314">
        <v>540740</v>
      </c>
      <c r="C4955" s="314" t="s">
        <v>15264</v>
      </c>
      <c r="D4955" s="314" t="s">
        <v>536</v>
      </c>
    </row>
    <row r="4956" spans="1:4">
      <c r="A4956" s="314" t="s">
        <v>15265</v>
      </c>
      <c r="B4956" s="314">
        <v>540741</v>
      </c>
      <c r="C4956" s="314" t="s">
        <v>15266</v>
      </c>
      <c r="D4956" s="314" t="s">
        <v>536</v>
      </c>
    </row>
    <row r="4957" spans="1:4">
      <c r="A4957" s="314" t="s">
        <v>15267</v>
      </c>
      <c r="B4957" s="314">
        <v>540742</v>
      </c>
      <c r="C4957" s="314" t="s">
        <v>15268</v>
      </c>
      <c r="D4957" s="314" t="s">
        <v>536</v>
      </c>
    </row>
    <row r="4958" spans="1:4">
      <c r="A4958" s="314" t="s">
        <v>15269</v>
      </c>
      <c r="B4958" s="314">
        <v>540763</v>
      </c>
      <c r="C4958" s="314" t="s">
        <v>15270</v>
      </c>
      <c r="D4958" s="314" t="s">
        <v>536</v>
      </c>
    </row>
    <row r="4959" spans="1:4">
      <c r="A4959" s="314" t="s">
        <v>15271</v>
      </c>
      <c r="B4959" s="314">
        <v>540764</v>
      </c>
      <c r="C4959" s="314" t="s">
        <v>15272</v>
      </c>
      <c r="D4959" s="314" t="s">
        <v>536</v>
      </c>
    </row>
    <row r="4960" spans="1:4">
      <c r="A4960" s="314" t="s">
        <v>15273</v>
      </c>
      <c r="B4960" s="314">
        <v>540765</v>
      </c>
      <c r="C4960" s="314" t="s">
        <v>15274</v>
      </c>
      <c r="D4960" s="314" t="s">
        <v>536</v>
      </c>
    </row>
    <row r="4961" spans="1:4">
      <c r="A4961" s="314" t="s">
        <v>15275</v>
      </c>
      <c r="B4961" s="314">
        <v>540766</v>
      </c>
      <c r="C4961" s="314" t="s">
        <v>15276</v>
      </c>
      <c r="D4961" s="314" t="s">
        <v>536</v>
      </c>
    </row>
    <row r="4962" spans="1:4">
      <c r="A4962" s="314" t="s">
        <v>15277</v>
      </c>
      <c r="B4962" s="314">
        <v>540778</v>
      </c>
      <c r="C4962" s="314" t="s">
        <v>15278</v>
      </c>
      <c r="D4962" s="314" t="s">
        <v>536</v>
      </c>
    </row>
    <row r="4963" spans="1:4">
      <c r="A4963" s="314" t="s">
        <v>15279</v>
      </c>
      <c r="B4963" s="314">
        <v>540779</v>
      </c>
      <c r="C4963" s="314" t="s">
        <v>15280</v>
      </c>
      <c r="D4963" s="314" t="s">
        <v>536</v>
      </c>
    </row>
    <row r="4964" spans="1:4">
      <c r="A4964" s="314" t="s">
        <v>15281</v>
      </c>
      <c r="B4964" s="314">
        <v>540780</v>
      </c>
      <c r="C4964" s="314" t="s">
        <v>15282</v>
      </c>
      <c r="D4964" s="314" t="s">
        <v>536</v>
      </c>
    </row>
    <row r="4965" spans="1:4">
      <c r="A4965" s="314" t="s">
        <v>15283</v>
      </c>
      <c r="B4965" s="314">
        <v>540781</v>
      </c>
      <c r="C4965" s="314" t="s">
        <v>15284</v>
      </c>
      <c r="D4965" s="314" t="s">
        <v>536</v>
      </c>
    </row>
    <row r="4966" spans="1:4">
      <c r="A4966" s="314" t="s">
        <v>15285</v>
      </c>
      <c r="B4966" s="314">
        <v>540787</v>
      </c>
      <c r="C4966" s="314" t="s">
        <v>15286</v>
      </c>
      <c r="D4966" s="314" t="s">
        <v>536</v>
      </c>
    </row>
    <row r="4967" spans="1:4">
      <c r="A4967" s="314" t="s">
        <v>15287</v>
      </c>
      <c r="B4967" s="314">
        <v>540791</v>
      </c>
      <c r="C4967" s="314" t="s">
        <v>15288</v>
      </c>
      <c r="D4967" s="314" t="s">
        <v>536</v>
      </c>
    </row>
    <row r="4968" spans="1:4">
      <c r="A4968" s="314" t="s">
        <v>15289</v>
      </c>
      <c r="B4968" s="314">
        <v>540792</v>
      </c>
      <c r="C4968" s="314" t="s">
        <v>15290</v>
      </c>
      <c r="D4968" s="314" t="s">
        <v>536</v>
      </c>
    </row>
    <row r="4969" spans="1:4">
      <c r="A4969" s="314" t="s">
        <v>15291</v>
      </c>
      <c r="B4969" s="314">
        <v>540793</v>
      </c>
      <c r="C4969" s="314" t="s">
        <v>15292</v>
      </c>
      <c r="D4969" s="314" t="s">
        <v>536</v>
      </c>
    </row>
    <row r="4970" spans="1:4">
      <c r="A4970" s="314" t="s">
        <v>15293</v>
      </c>
      <c r="B4970" s="314">
        <v>540794</v>
      </c>
      <c r="C4970" s="314" t="s">
        <v>15294</v>
      </c>
      <c r="D4970" s="314" t="s">
        <v>536</v>
      </c>
    </row>
    <row r="4971" spans="1:4">
      <c r="A4971" s="314" t="s">
        <v>15295</v>
      </c>
      <c r="B4971" s="314">
        <v>540799</v>
      </c>
      <c r="C4971" s="314" t="s">
        <v>15296</v>
      </c>
      <c r="D4971" s="314" t="s">
        <v>536</v>
      </c>
    </row>
    <row r="4972" spans="1:4">
      <c r="A4972" s="314" t="s">
        <v>15297</v>
      </c>
      <c r="B4972" s="314">
        <v>540800</v>
      </c>
      <c r="C4972" s="314" t="s">
        <v>15298</v>
      </c>
      <c r="D4972" s="314" t="s">
        <v>536</v>
      </c>
    </row>
    <row r="4973" spans="1:4">
      <c r="A4973" s="314" t="s">
        <v>15299</v>
      </c>
      <c r="B4973" s="314">
        <v>540801</v>
      </c>
      <c r="C4973" s="314" t="s">
        <v>15300</v>
      </c>
      <c r="D4973" s="314" t="s">
        <v>536</v>
      </c>
    </row>
    <row r="4974" spans="1:4">
      <c r="A4974" s="314" t="s">
        <v>15301</v>
      </c>
      <c r="B4974" s="314">
        <v>540802</v>
      </c>
      <c r="C4974" s="314" t="s">
        <v>15302</v>
      </c>
      <c r="D4974" s="314" t="s">
        <v>536</v>
      </c>
    </row>
    <row r="4975" spans="1:4">
      <c r="A4975" s="314" t="s">
        <v>15303</v>
      </c>
      <c r="B4975" s="314">
        <v>540825</v>
      </c>
      <c r="C4975" s="314" t="s">
        <v>15304</v>
      </c>
      <c r="D4975" s="314" t="s">
        <v>536</v>
      </c>
    </row>
    <row r="4976" spans="1:4">
      <c r="A4976" s="314" t="s">
        <v>15305</v>
      </c>
      <c r="B4976" s="314">
        <v>540826</v>
      </c>
      <c r="C4976" s="314" t="s">
        <v>15306</v>
      </c>
      <c r="D4976" s="314" t="s">
        <v>536</v>
      </c>
    </row>
    <row r="4977" spans="1:4">
      <c r="A4977" s="314" t="s">
        <v>15307</v>
      </c>
      <c r="B4977" s="314">
        <v>540827</v>
      </c>
      <c r="C4977" s="314" t="s">
        <v>15308</v>
      </c>
      <c r="D4977" s="314" t="s">
        <v>536</v>
      </c>
    </row>
    <row r="4978" spans="1:4">
      <c r="A4978" s="314" t="s">
        <v>15309</v>
      </c>
      <c r="B4978" s="314">
        <v>540828</v>
      </c>
      <c r="C4978" s="314" t="s">
        <v>15310</v>
      </c>
      <c r="D4978" s="314" t="s">
        <v>536</v>
      </c>
    </row>
    <row r="4979" spans="1:4">
      <c r="A4979" s="314" t="s">
        <v>15311</v>
      </c>
      <c r="B4979" s="314">
        <v>540861</v>
      </c>
      <c r="C4979" s="314" t="s">
        <v>15312</v>
      </c>
      <c r="D4979" s="314" t="s">
        <v>536</v>
      </c>
    </row>
    <row r="4980" spans="1:4">
      <c r="A4980" s="314" t="s">
        <v>15313</v>
      </c>
      <c r="B4980" s="314">
        <v>540862</v>
      </c>
      <c r="C4980" s="314" t="s">
        <v>15314</v>
      </c>
      <c r="D4980" s="314" t="s">
        <v>536</v>
      </c>
    </row>
    <row r="4981" spans="1:4">
      <c r="A4981" s="314" t="s">
        <v>15315</v>
      </c>
      <c r="B4981" s="314">
        <v>540863</v>
      </c>
      <c r="C4981" s="314" t="s">
        <v>15316</v>
      </c>
      <c r="D4981" s="314" t="s">
        <v>536</v>
      </c>
    </row>
    <row r="4982" spans="1:4">
      <c r="A4982" s="314" t="s">
        <v>15317</v>
      </c>
      <c r="B4982" s="314">
        <v>540864</v>
      </c>
      <c r="C4982" s="314" t="s">
        <v>15318</v>
      </c>
      <c r="D4982" s="314" t="s">
        <v>536</v>
      </c>
    </row>
    <row r="4983" spans="1:4">
      <c r="A4983" s="314" t="s">
        <v>15319</v>
      </c>
      <c r="B4983" s="314">
        <v>540896</v>
      </c>
      <c r="C4983" s="314" t="s">
        <v>15320</v>
      </c>
      <c r="D4983" s="314" t="s">
        <v>536</v>
      </c>
    </row>
    <row r="4984" spans="1:4">
      <c r="A4984" s="314" t="s">
        <v>15321</v>
      </c>
      <c r="B4984" s="314">
        <v>540897</v>
      </c>
      <c r="C4984" s="314" t="s">
        <v>15322</v>
      </c>
      <c r="D4984" s="314" t="s">
        <v>536</v>
      </c>
    </row>
    <row r="4985" spans="1:4">
      <c r="A4985" s="314" t="s">
        <v>15323</v>
      </c>
      <c r="B4985" s="314">
        <v>540898</v>
      </c>
      <c r="C4985" s="314" t="s">
        <v>15324</v>
      </c>
      <c r="D4985" s="314" t="s">
        <v>536</v>
      </c>
    </row>
    <row r="4986" spans="1:4">
      <c r="A4986" s="314" t="s">
        <v>15325</v>
      </c>
      <c r="B4986" s="314">
        <v>540899</v>
      </c>
      <c r="C4986" s="314" t="s">
        <v>15326</v>
      </c>
      <c r="D4986" s="314" t="s">
        <v>536</v>
      </c>
    </row>
    <row r="4987" spans="1:4">
      <c r="A4987" s="314" t="s">
        <v>15327</v>
      </c>
      <c r="B4987" s="314">
        <v>540947</v>
      </c>
      <c r="C4987" s="314" t="s">
        <v>15328</v>
      </c>
      <c r="D4987" s="314" t="s">
        <v>536</v>
      </c>
    </row>
    <row r="4988" spans="1:4">
      <c r="A4988" s="314" t="s">
        <v>15329</v>
      </c>
      <c r="B4988" s="314">
        <v>540949</v>
      </c>
      <c r="C4988" s="314" t="s">
        <v>15330</v>
      </c>
      <c r="D4988" s="314" t="s">
        <v>536</v>
      </c>
    </row>
    <row r="4989" spans="1:4">
      <c r="A4989" s="314" t="s">
        <v>15331</v>
      </c>
      <c r="B4989" s="314">
        <v>540950</v>
      </c>
      <c r="C4989" s="314" t="s">
        <v>15332</v>
      </c>
      <c r="D4989" s="314" t="s">
        <v>536</v>
      </c>
    </row>
    <row r="4990" spans="1:4">
      <c r="A4990" s="314" t="s">
        <v>15333</v>
      </c>
      <c r="B4990" s="314">
        <v>540951</v>
      </c>
      <c r="C4990" s="314" t="s">
        <v>15334</v>
      </c>
      <c r="D4990" s="314" t="s">
        <v>536</v>
      </c>
    </row>
    <row r="4991" spans="1:4">
      <c r="A4991" s="314" t="s">
        <v>15335</v>
      </c>
      <c r="B4991" s="314">
        <v>540981</v>
      </c>
      <c r="C4991" s="314" t="s">
        <v>15336</v>
      </c>
      <c r="D4991" s="314" t="s">
        <v>536</v>
      </c>
    </row>
    <row r="4992" spans="1:4">
      <c r="A4992" s="314" t="s">
        <v>15337</v>
      </c>
      <c r="B4992" s="314">
        <v>540982</v>
      </c>
      <c r="C4992" s="314" t="s">
        <v>15338</v>
      </c>
      <c r="D4992" s="314" t="s">
        <v>536</v>
      </c>
    </row>
    <row r="4993" spans="1:4">
      <c r="A4993" s="314" t="s">
        <v>15339</v>
      </c>
      <c r="B4993" s="314">
        <v>540983</v>
      </c>
      <c r="C4993" s="314" t="s">
        <v>15340</v>
      </c>
      <c r="D4993" s="314" t="s">
        <v>536</v>
      </c>
    </row>
    <row r="4994" spans="1:4">
      <c r="A4994" s="314" t="s">
        <v>15341</v>
      </c>
      <c r="B4994" s="314">
        <v>540984</v>
      </c>
      <c r="C4994" s="314" t="s">
        <v>15342</v>
      </c>
      <c r="D4994" s="314" t="s">
        <v>536</v>
      </c>
    </row>
    <row r="4995" spans="1:4">
      <c r="A4995" s="314" t="s">
        <v>15343</v>
      </c>
      <c r="B4995" s="314">
        <v>541068</v>
      </c>
      <c r="C4995" s="314" t="s">
        <v>15344</v>
      </c>
      <c r="D4995" s="314" t="s">
        <v>536</v>
      </c>
    </row>
    <row r="4996" spans="1:4">
      <c r="A4996" s="314" t="s">
        <v>15345</v>
      </c>
      <c r="B4996" s="314">
        <v>541069</v>
      </c>
      <c r="C4996" s="314" t="s">
        <v>15346</v>
      </c>
      <c r="D4996" s="314" t="s">
        <v>536</v>
      </c>
    </row>
    <row r="4997" spans="1:4">
      <c r="A4997" s="314" t="s">
        <v>15347</v>
      </c>
      <c r="B4997" s="314">
        <v>541070</v>
      </c>
      <c r="C4997" s="314" t="s">
        <v>15348</v>
      </c>
      <c r="D4997" s="314" t="s">
        <v>536</v>
      </c>
    </row>
    <row r="4998" spans="1:4">
      <c r="A4998" s="314" t="s">
        <v>15349</v>
      </c>
      <c r="B4998" s="314">
        <v>541071</v>
      </c>
      <c r="C4998" s="314" t="s">
        <v>15350</v>
      </c>
      <c r="D4998" s="314" t="s">
        <v>536</v>
      </c>
    </row>
    <row r="4999" spans="1:4">
      <c r="A4999" s="314" t="s">
        <v>15351</v>
      </c>
      <c r="B4999" s="314">
        <v>541084</v>
      </c>
      <c r="C4999" s="314" t="s">
        <v>15352</v>
      </c>
      <c r="D4999" s="314" t="s">
        <v>536</v>
      </c>
    </row>
    <row r="5000" spans="1:4">
      <c r="A5000" s="314" t="s">
        <v>15353</v>
      </c>
      <c r="B5000" s="314">
        <v>541085</v>
      </c>
      <c r="C5000" s="314" t="s">
        <v>15354</v>
      </c>
      <c r="D5000" s="314" t="s">
        <v>536</v>
      </c>
    </row>
    <row r="5001" spans="1:4">
      <c r="A5001" s="314" t="s">
        <v>15355</v>
      </c>
      <c r="B5001" s="314">
        <v>541086</v>
      </c>
      <c r="C5001" s="314" t="s">
        <v>15356</v>
      </c>
      <c r="D5001" s="314" t="s">
        <v>536</v>
      </c>
    </row>
    <row r="5002" spans="1:4">
      <c r="A5002" s="314" t="s">
        <v>15357</v>
      </c>
      <c r="B5002" s="314">
        <v>541087</v>
      </c>
      <c r="C5002" s="314" t="s">
        <v>15358</v>
      </c>
      <c r="D5002" s="314" t="s">
        <v>536</v>
      </c>
    </row>
    <row r="5003" spans="1:4">
      <c r="A5003" s="314" t="s">
        <v>15359</v>
      </c>
      <c r="B5003" s="314">
        <v>541092</v>
      </c>
      <c r="C5003" s="314" t="s">
        <v>15360</v>
      </c>
      <c r="D5003" s="314" t="s">
        <v>536</v>
      </c>
    </row>
    <row r="5004" spans="1:4">
      <c r="A5004" s="314" t="s">
        <v>15361</v>
      </c>
      <c r="B5004" s="314">
        <v>541093</v>
      </c>
      <c r="C5004" s="314" t="s">
        <v>15362</v>
      </c>
      <c r="D5004" s="314" t="s">
        <v>536</v>
      </c>
    </row>
    <row r="5005" spans="1:4">
      <c r="A5005" s="314" t="s">
        <v>15363</v>
      </c>
      <c r="B5005" s="314">
        <v>541094</v>
      </c>
      <c r="C5005" s="314" t="s">
        <v>15364</v>
      </c>
      <c r="D5005" s="314" t="s">
        <v>536</v>
      </c>
    </row>
    <row r="5006" spans="1:4">
      <c r="A5006" s="314" t="s">
        <v>15365</v>
      </c>
      <c r="B5006" s="314">
        <v>541095</v>
      </c>
      <c r="C5006" s="314" t="s">
        <v>15366</v>
      </c>
      <c r="D5006" s="314" t="s">
        <v>536</v>
      </c>
    </row>
    <row r="5007" spans="1:4">
      <c r="A5007" s="314" t="s">
        <v>15367</v>
      </c>
      <c r="B5007" s="314">
        <v>541252</v>
      </c>
      <c r="C5007" s="314" t="s">
        <v>15368</v>
      </c>
      <c r="D5007" s="314" t="s">
        <v>536</v>
      </c>
    </row>
    <row r="5008" spans="1:4">
      <c r="A5008" s="314" t="s">
        <v>15369</v>
      </c>
      <c r="B5008" s="314">
        <v>541253</v>
      </c>
      <c r="C5008" s="314" t="s">
        <v>15370</v>
      </c>
      <c r="D5008" s="314" t="s">
        <v>536</v>
      </c>
    </row>
    <row r="5009" spans="1:4">
      <c r="A5009" s="314" t="s">
        <v>15371</v>
      </c>
      <c r="B5009" s="314">
        <v>541254</v>
      </c>
      <c r="C5009" s="314" t="s">
        <v>15372</v>
      </c>
      <c r="D5009" s="314" t="s">
        <v>536</v>
      </c>
    </row>
    <row r="5010" spans="1:4">
      <c r="A5010" s="314" t="s">
        <v>15373</v>
      </c>
      <c r="B5010" s="314">
        <v>541255</v>
      </c>
      <c r="C5010" s="314" t="s">
        <v>15374</v>
      </c>
      <c r="D5010" s="314" t="s">
        <v>536</v>
      </c>
    </row>
    <row r="5011" spans="1:4">
      <c r="A5011" s="314" t="s">
        <v>15375</v>
      </c>
      <c r="B5011" s="314">
        <v>541300</v>
      </c>
      <c r="C5011" s="314" t="s">
        <v>15376</v>
      </c>
      <c r="D5011" s="314" t="s">
        <v>536</v>
      </c>
    </row>
    <row r="5012" spans="1:4">
      <c r="A5012" s="314" t="s">
        <v>15377</v>
      </c>
      <c r="B5012" s="314">
        <v>541309</v>
      </c>
      <c r="C5012" s="314" t="s">
        <v>15378</v>
      </c>
      <c r="D5012" s="314" t="s">
        <v>536</v>
      </c>
    </row>
    <row r="5013" spans="1:4">
      <c r="A5013" s="314" t="s">
        <v>15379</v>
      </c>
      <c r="B5013" s="314">
        <v>541310</v>
      </c>
      <c r="C5013" s="314" t="s">
        <v>15380</v>
      </c>
      <c r="D5013" s="314" t="s">
        <v>536</v>
      </c>
    </row>
    <row r="5014" spans="1:4">
      <c r="A5014" s="314" t="s">
        <v>15381</v>
      </c>
      <c r="B5014" s="314">
        <v>541311</v>
      </c>
      <c r="C5014" s="314" t="s">
        <v>15382</v>
      </c>
      <c r="D5014" s="314" t="s">
        <v>536</v>
      </c>
    </row>
    <row r="5015" spans="1:4">
      <c r="A5015" s="314" t="s">
        <v>15383</v>
      </c>
      <c r="B5015" s="314">
        <v>541312</v>
      </c>
      <c r="C5015" s="314" t="s">
        <v>15384</v>
      </c>
      <c r="D5015" s="314" t="s">
        <v>536</v>
      </c>
    </row>
    <row r="5016" spans="1:4">
      <c r="A5016" s="314" t="s">
        <v>15385</v>
      </c>
      <c r="B5016" s="314">
        <v>541313</v>
      </c>
      <c r="C5016" s="314" t="s">
        <v>15386</v>
      </c>
      <c r="D5016" s="314" t="s">
        <v>536</v>
      </c>
    </row>
    <row r="5017" spans="1:4">
      <c r="A5017" s="314" t="s">
        <v>15387</v>
      </c>
      <c r="B5017" s="314">
        <v>541341</v>
      </c>
      <c r="C5017" s="314" t="s">
        <v>15388</v>
      </c>
      <c r="D5017" s="314" t="s">
        <v>536</v>
      </c>
    </row>
    <row r="5018" spans="1:4">
      <c r="A5018" s="314" t="s">
        <v>15389</v>
      </c>
      <c r="B5018" s="314">
        <v>541343</v>
      </c>
      <c r="C5018" s="314" t="s">
        <v>15390</v>
      </c>
      <c r="D5018" s="314" t="s">
        <v>536</v>
      </c>
    </row>
    <row r="5019" spans="1:4">
      <c r="A5019" s="314" t="s">
        <v>15391</v>
      </c>
      <c r="B5019" s="314">
        <v>541345</v>
      </c>
      <c r="C5019" s="314" t="s">
        <v>15392</v>
      </c>
      <c r="D5019" s="314" t="s">
        <v>536</v>
      </c>
    </row>
    <row r="5020" spans="1:4">
      <c r="A5020" s="314" t="s">
        <v>15393</v>
      </c>
      <c r="B5020" s="314">
        <v>541346</v>
      </c>
      <c r="C5020" s="314" t="s">
        <v>15394</v>
      </c>
      <c r="D5020" s="314" t="s">
        <v>536</v>
      </c>
    </row>
    <row r="5021" spans="1:4">
      <c r="A5021" s="314" t="s">
        <v>15395</v>
      </c>
      <c r="B5021" s="314">
        <v>541672</v>
      </c>
      <c r="C5021" s="314" t="s">
        <v>15396</v>
      </c>
      <c r="D5021" s="314" t="s">
        <v>536</v>
      </c>
    </row>
    <row r="5022" spans="1:4">
      <c r="A5022" s="314" t="s">
        <v>15397</v>
      </c>
      <c r="B5022" s="314">
        <v>541673</v>
      </c>
      <c r="C5022" s="314" t="s">
        <v>15398</v>
      </c>
      <c r="D5022" s="314" t="s">
        <v>536</v>
      </c>
    </row>
    <row r="5023" spans="1:4">
      <c r="A5023" s="314" t="s">
        <v>15399</v>
      </c>
      <c r="B5023" s="314">
        <v>541674</v>
      </c>
      <c r="C5023" s="314" t="s">
        <v>15400</v>
      </c>
      <c r="D5023" s="314" t="s">
        <v>536</v>
      </c>
    </row>
    <row r="5024" spans="1:4">
      <c r="A5024" s="314" t="s">
        <v>15401</v>
      </c>
      <c r="B5024" s="314">
        <v>541675</v>
      </c>
      <c r="C5024" s="314" t="s">
        <v>15402</v>
      </c>
      <c r="D5024" s="314" t="s">
        <v>536</v>
      </c>
    </row>
    <row r="5025" spans="1:4">
      <c r="A5025" s="314" t="s">
        <v>15403</v>
      </c>
      <c r="B5025" s="314">
        <v>541676</v>
      </c>
      <c r="C5025" s="314" t="s">
        <v>15404</v>
      </c>
      <c r="D5025" s="314" t="s">
        <v>536</v>
      </c>
    </row>
    <row r="5026" spans="1:4">
      <c r="A5026" s="314" t="s">
        <v>15405</v>
      </c>
      <c r="B5026" s="314">
        <v>541677</v>
      </c>
      <c r="C5026" s="314" t="s">
        <v>15406</v>
      </c>
      <c r="D5026" s="314" t="s">
        <v>536</v>
      </c>
    </row>
    <row r="5027" spans="1:4">
      <c r="A5027" s="314" t="s">
        <v>15407</v>
      </c>
      <c r="B5027" s="314">
        <v>541678</v>
      </c>
      <c r="C5027" s="314" t="s">
        <v>15408</v>
      </c>
      <c r="D5027" s="314" t="s">
        <v>536</v>
      </c>
    </row>
    <row r="5028" spans="1:4">
      <c r="A5028" s="314" t="s">
        <v>15409</v>
      </c>
      <c r="B5028" s="314">
        <v>541679</v>
      </c>
      <c r="C5028" s="314" t="s">
        <v>15410</v>
      </c>
      <c r="D5028" s="314" t="s">
        <v>536</v>
      </c>
    </row>
    <row r="5029" spans="1:4">
      <c r="A5029" s="314" t="s">
        <v>15411</v>
      </c>
      <c r="B5029" s="314">
        <v>541725</v>
      </c>
      <c r="C5029" s="314" t="s">
        <v>15412</v>
      </c>
      <c r="D5029" s="314" t="s">
        <v>536</v>
      </c>
    </row>
    <row r="5030" spans="1:4">
      <c r="A5030" s="314" t="s">
        <v>15413</v>
      </c>
      <c r="B5030" s="314">
        <v>541726</v>
      </c>
      <c r="C5030" s="314" t="s">
        <v>15414</v>
      </c>
      <c r="D5030" s="314" t="s">
        <v>536</v>
      </c>
    </row>
    <row r="5031" spans="1:4">
      <c r="A5031" s="314" t="s">
        <v>15415</v>
      </c>
      <c r="B5031" s="314">
        <v>541727</v>
      </c>
      <c r="C5031" s="314" t="s">
        <v>15416</v>
      </c>
      <c r="D5031" s="314" t="s">
        <v>536</v>
      </c>
    </row>
    <row r="5032" spans="1:4">
      <c r="A5032" s="314" t="s">
        <v>15417</v>
      </c>
      <c r="B5032" s="314">
        <v>541728</v>
      </c>
      <c r="C5032" s="314" t="s">
        <v>15418</v>
      </c>
      <c r="D5032" s="314" t="s">
        <v>536</v>
      </c>
    </row>
    <row r="5033" spans="1:4">
      <c r="A5033" s="314" t="s">
        <v>15419</v>
      </c>
      <c r="B5033" s="314">
        <v>541742</v>
      </c>
      <c r="C5033" s="314" t="s">
        <v>15420</v>
      </c>
      <c r="D5033" s="314" t="s">
        <v>536</v>
      </c>
    </row>
    <row r="5034" spans="1:4">
      <c r="A5034" s="314" t="s">
        <v>15421</v>
      </c>
      <c r="B5034" s="314">
        <v>541743</v>
      </c>
      <c r="C5034" s="314" t="s">
        <v>15422</v>
      </c>
      <c r="D5034" s="314" t="s">
        <v>536</v>
      </c>
    </row>
    <row r="5035" spans="1:4">
      <c r="A5035" s="314" t="s">
        <v>15423</v>
      </c>
      <c r="B5035" s="314">
        <v>541744</v>
      </c>
      <c r="C5035" s="314" t="s">
        <v>15424</v>
      </c>
      <c r="D5035" s="314" t="s">
        <v>536</v>
      </c>
    </row>
    <row r="5036" spans="1:4">
      <c r="A5036" s="314" t="s">
        <v>15425</v>
      </c>
      <c r="B5036" s="314">
        <v>541745</v>
      </c>
      <c r="C5036" s="314" t="s">
        <v>15426</v>
      </c>
      <c r="D5036" s="314" t="s">
        <v>536</v>
      </c>
    </row>
    <row r="5037" spans="1:4">
      <c r="A5037" s="314" t="s">
        <v>15427</v>
      </c>
      <c r="B5037" s="314">
        <v>541804</v>
      </c>
      <c r="C5037" s="314" t="s">
        <v>15428</v>
      </c>
      <c r="D5037" s="314" t="s">
        <v>536</v>
      </c>
    </row>
    <row r="5038" spans="1:4">
      <c r="A5038" s="314" t="s">
        <v>15429</v>
      </c>
      <c r="B5038" s="314">
        <v>541805</v>
      </c>
      <c r="C5038" s="314" t="s">
        <v>15430</v>
      </c>
      <c r="D5038" s="314" t="s">
        <v>536</v>
      </c>
    </row>
    <row r="5039" spans="1:4">
      <c r="A5039" s="314" t="s">
        <v>15431</v>
      </c>
      <c r="B5039" s="314">
        <v>541806</v>
      </c>
      <c r="C5039" s="314" t="s">
        <v>15432</v>
      </c>
      <c r="D5039" s="314" t="s">
        <v>536</v>
      </c>
    </row>
    <row r="5040" spans="1:4">
      <c r="A5040" s="314" t="s">
        <v>15433</v>
      </c>
      <c r="B5040" s="314">
        <v>541807</v>
      </c>
      <c r="C5040" s="314" t="s">
        <v>15434</v>
      </c>
      <c r="D5040" s="314" t="s">
        <v>536</v>
      </c>
    </row>
    <row r="5041" spans="1:4">
      <c r="A5041" s="314" t="s">
        <v>15435</v>
      </c>
      <c r="B5041" s="314">
        <v>541809</v>
      </c>
      <c r="C5041" s="314" t="s">
        <v>15436</v>
      </c>
      <c r="D5041" s="314" t="s">
        <v>536</v>
      </c>
    </row>
    <row r="5042" spans="1:4">
      <c r="A5042" s="314" t="s">
        <v>15437</v>
      </c>
      <c r="B5042" s="314">
        <v>541879</v>
      </c>
      <c r="C5042" s="314" t="s">
        <v>15438</v>
      </c>
      <c r="D5042" s="314" t="s">
        <v>536</v>
      </c>
    </row>
    <row r="5043" spans="1:4">
      <c r="A5043" s="314" t="s">
        <v>15439</v>
      </c>
      <c r="B5043" s="314">
        <v>541881</v>
      </c>
      <c r="C5043" s="314" t="s">
        <v>15440</v>
      </c>
      <c r="D5043" s="314" t="s">
        <v>536</v>
      </c>
    </row>
    <row r="5044" spans="1:4">
      <c r="A5044" s="314" t="s">
        <v>15441</v>
      </c>
      <c r="B5044" s="314">
        <v>541882</v>
      </c>
      <c r="C5044" s="314" t="s">
        <v>15442</v>
      </c>
      <c r="D5044" s="314" t="s">
        <v>536</v>
      </c>
    </row>
    <row r="5045" spans="1:4">
      <c r="A5045" s="314" t="s">
        <v>15443</v>
      </c>
      <c r="B5045" s="314">
        <v>541884</v>
      </c>
      <c r="C5045" s="314" t="s">
        <v>15444</v>
      </c>
      <c r="D5045" s="314" t="s">
        <v>536</v>
      </c>
    </row>
    <row r="5046" spans="1:4">
      <c r="A5046" s="314" t="s">
        <v>15445</v>
      </c>
      <c r="B5046" s="314">
        <v>541972</v>
      </c>
      <c r="C5046" s="314" t="s">
        <v>15446</v>
      </c>
      <c r="D5046" s="314" t="s">
        <v>536</v>
      </c>
    </row>
    <row r="5047" spans="1:4">
      <c r="A5047" s="314" t="s">
        <v>15447</v>
      </c>
      <c r="B5047" s="314">
        <v>541984</v>
      </c>
      <c r="C5047" s="314" t="s">
        <v>15448</v>
      </c>
      <c r="D5047" s="314" t="s">
        <v>536</v>
      </c>
    </row>
    <row r="5048" spans="1:4">
      <c r="A5048" s="314" t="s">
        <v>15449</v>
      </c>
      <c r="B5048" s="314">
        <v>541985</v>
      </c>
      <c r="C5048" s="314" t="s">
        <v>15450</v>
      </c>
      <c r="D5048" s="314" t="s">
        <v>536</v>
      </c>
    </row>
    <row r="5049" spans="1:4">
      <c r="A5049" s="314" t="s">
        <v>15451</v>
      </c>
      <c r="B5049" s="314">
        <v>541986</v>
      </c>
      <c r="C5049" s="314" t="s">
        <v>15452</v>
      </c>
      <c r="D5049" s="314" t="s">
        <v>536</v>
      </c>
    </row>
    <row r="5050" spans="1:4">
      <c r="A5050" s="314" t="s">
        <v>15453</v>
      </c>
      <c r="B5050" s="314">
        <v>541987</v>
      </c>
      <c r="C5050" s="314" t="s">
        <v>15454</v>
      </c>
      <c r="D5050" s="314" t="s">
        <v>536</v>
      </c>
    </row>
    <row r="5051" spans="1:4">
      <c r="A5051" s="314" t="s">
        <v>15455</v>
      </c>
      <c r="B5051" s="314">
        <v>542131</v>
      </c>
      <c r="C5051" s="314" t="s">
        <v>15456</v>
      </c>
      <c r="D5051" s="314" t="s">
        <v>536</v>
      </c>
    </row>
    <row r="5052" spans="1:4">
      <c r="A5052" s="314" t="s">
        <v>15457</v>
      </c>
      <c r="B5052" s="314">
        <v>542156</v>
      </c>
      <c r="C5052" s="314" t="s">
        <v>15458</v>
      </c>
      <c r="D5052" s="314" t="s">
        <v>536</v>
      </c>
    </row>
    <row r="5053" spans="1:4">
      <c r="A5053" s="314" t="s">
        <v>15459</v>
      </c>
      <c r="B5053" s="314">
        <v>542158</v>
      </c>
      <c r="C5053" s="314" t="s">
        <v>15460</v>
      </c>
      <c r="D5053" s="314" t="s">
        <v>536</v>
      </c>
    </row>
    <row r="5054" spans="1:4">
      <c r="A5054" s="314" t="s">
        <v>15461</v>
      </c>
      <c r="B5054" s="314">
        <v>542160</v>
      </c>
      <c r="C5054" s="314" t="s">
        <v>15462</v>
      </c>
      <c r="D5054" s="314" t="s">
        <v>536</v>
      </c>
    </row>
    <row r="5055" spans="1:4">
      <c r="A5055" s="314" t="s">
        <v>15463</v>
      </c>
      <c r="B5055" s="314">
        <v>542163</v>
      </c>
      <c r="C5055" s="314" t="s">
        <v>15464</v>
      </c>
      <c r="D5055" s="314" t="s">
        <v>536</v>
      </c>
    </row>
    <row r="5056" spans="1:4">
      <c r="A5056" s="314" t="s">
        <v>15465</v>
      </c>
      <c r="B5056" s="314">
        <v>542230</v>
      </c>
      <c r="C5056" s="314" t="s">
        <v>15466</v>
      </c>
      <c r="D5056" s="314" t="s">
        <v>536</v>
      </c>
    </row>
    <row r="5057" spans="1:4">
      <c r="A5057" s="314" t="s">
        <v>15467</v>
      </c>
      <c r="B5057" s="314">
        <v>542244</v>
      </c>
      <c r="C5057" s="314" t="s">
        <v>15468</v>
      </c>
      <c r="D5057" s="314" t="s">
        <v>536</v>
      </c>
    </row>
    <row r="5058" spans="1:4">
      <c r="A5058" s="314" t="s">
        <v>15469</v>
      </c>
      <c r="B5058" s="314">
        <v>542245</v>
      </c>
      <c r="C5058" s="314" t="s">
        <v>15470</v>
      </c>
      <c r="D5058" s="314" t="s">
        <v>536</v>
      </c>
    </row>
    <row r="5059" spans="1:4">
      <c r="A5059" s="314" t="s">
        <v>15471</v>
      </c>
      <c r="B5059" s="314">
        <v>542246</v>
      </c>
      <c r="C5059" s="314" t="s">
        <v>15472</v>
      </c>
      <c r="D5059" s="314" t="s">
        <v>536</v>
      </c>
    </row>
    <row r="5060" spans="1:4">
      <c r="A5060" s="314" t="s">
        <v>15473</v>
      </c>
      <c r="B5060" s="314">
        <v>542247</v>
      </c>
      <c r="C5060" s="314" t="s">
        <v>15474</v>
      </c>
      <c r="D5060" s="314" t="s">
        <v>536</v>
      </c>
    </row>
    <row r="5061" spans="1:4">
      <c r="A5061" s="314" t="s">
        <v>15475</v>
      </c>
      <c r="B5061" s="314">
        <v>542513</v>
      </c>
      <c r="C5061" s="314" t="s">
        <v>15476</v>
      </c>
      <c r="D5061" s="314" t="s">
        <v>536</v>
      </c>
    </row>
    <row r="5062" spans="1:4">
      <c r="A5062" s="314" t="s">
        <v>15477</v>
      </c>
      <c r="B5062" s="314">
        <v>542543</v>
      </c>
      <c r="C5062" s="314" t="s">
        <v>15478</v>
      </c>
      <c r="D5062" s="314" t="s">
        <v>536</v>
      </c>
    </row>
    <row r="5063" spans="1:4">
      <c r="A5063" s="314" t="s">
        <v>15479</v>
      </c>
      <c r="B5063" s="314">
        <v>542694</v>
      </c>
      <c r="C5063" s="314" t="s">
        <v>15480</v>
      </c>
      <c r="D5063" s="314" t="s">
        <v>8103</v>
      </c>
    </row>
    <row r="5064" spans="1:4">
      <c r="A5064" s="314" t="s">
        <v>15481</v>
      </c>
      <c r="B5064" s="314">
        <v>542721</v>
      </c>
      <c r="C5064" s="314" t="s">
        <v>15482</v>
      </c>
      <c r="D5064" s="314" t="s">
        <v>8103</v>
      </c>
    </row>
    <row r="5065" spans="1:4">
      <c r="A5065" s="314" t="s">
        <v>15483</v>
      </c>
      <c r="B5065" s="314">
        <v>542724</v>
      </c>
      <c r="C5065" s="314" t="s">
        <v>15484</v>
      </c>
      <c r="D5065" s="314" t="s">
        <v>8119</v>
      </c>
    </row>
    <row r="5066" spans="1:4">
      <c r="A5066" s="314" t="s">
        <v>15485</v>
      </c>
      <c r="B5066" s="314">
        <v>542725</v>
      </c>
      <c r="C5066" s="314" t="s">
        <v>15486</v>
      </c>
      <c r="D5066" s="314" t="s">
        <v>8194</v>
      </c>
    </row>
    <row r="5067" spans="1:4">
      <c r="A5067" s="314" t="s">
        <v>15487</v>
      </c>
      <c r="B5067" s="314">
        <v>542726</v>
      </c>
      <c r="C5067" s="314" t="s">
        <v>15488</v>
      </c>
      <c r="D5067" s="314" t="s">
        <v>8087</v>
      </c>
    </row>
    <row r="5068" spans="1:4">
      <c r="A5068" s="314" t="s">
        <v>15489</v>
      </c>
      <c r="B5068" s="314">
        <v>542727</v>
      </c>
      <c r="C5068" s="314" t="s">
        <v>15490</v>
      </c>
      <c r="D5068" s="314" t="s">
        <v>8082</v>
      </c>
    </row>
    <row r="5069" spans="1:4">
      <c r="A5069" s="314" t="s">
        <v>15491</v>
      </c>
      <c r="B5069" s="314">
        <v>542728</v>
      </c>
      <c r="C5069" s="314" t="s">
        <v>15492</v>
      </c>
      <c r="D5069" s="314" t="s">
        <v>8194</v>
      </c>
    </row>
    <row r="5070" spans="1:4">
      <c r="A5070" s="314" t="s">
        <v>15493</v>
      </c>
      <c r="B5070" s="314">
        <v>542729</v>
      </c>
      <c r="C5070" s="314" t="s">
        <v>15494</v>
      </c>
      <c r="D5070" s="314" t="s">
        <v>8096</v>
      </c>
    </row>
    <row r="5071" spans="1:4">
      <c r="A5071" s="314" t="s">
        <v>15495</v>
      </c>
      <c r="B5071" s="314">
        <v>542730</v>
      </c>
      <c r="C5071" s="314" t="s">
        <v>15496</v>
      </c>
      <c r="D5071" s="314" t="s">
        <v>536</v>
      </c>
    </row>
    <row r="5072" spans="1:4">
      <c r="A5072" s="314" t="s">
        <v>15497</v>
      </c>
      <c r="B5072" s="314">
        <v>542747</v>
      </c>
      <c r="C5072" s="314" t="s">
        <v>15498</v>
      </c>
      <c r="D5072" s="314" t="s">
        <v>536</v>
      </c>
    </row>
    <row r="5073" spans="1:4">
      <c r="A5073" s="314" t="s">
        <v>15499</v>
      </c>
      <c r="B5073" s="314">
        <v>542752</v>
      </c>
      <c r="C5073" s="314" t="s">
        <v>15500</v>
      </c>
      <c r="D5073" s="314" t="s">
        <v>9683</v>
      </c>
    </row>
    <row r="5074" spans="1:4">
      <c r="A5074" s="314" t="s">
        <v>15501</v>
      </c>
      <c r="B5074" s="314">
        <v>542753</v>
      </c>
      <c r="C5074" s="314" t="s">
        <v>15502</v>
      </c>
      <c r="D5074" s="314" t="s">
        <v>8115</v>
      </c>
    </row>
    <row r="5075" spans="1:4">
      <c r="A5075" s="314" t="s">
        <v>15503</v>
      </c>
      <c r="B5075" s="314">
        <v>542758</v>
      </c>
      <c r="C5075" s="314" t="s">
        <v>15504</v>
      </c>
      <c r="D5075" s="314" t="s">
        <v>536</v>
      </c>
    </row>
    <row r="5076" spans="1:4">
      <c r="A5076" s="314" t="s">
        <v>15505</v>
      </c>
      <c r="B5076" s="314">
        <v>542759</v>
      </c>
      <c r="C5076" s="314" t="s">
        <v>15506</v>
      </c>
      <c r="D5076" s="314" t="s">
        <v>8098</v>
      </c>
    </row>
    <row r="5077" spans="1:4">
      <c r="A5077" s="314" t="s">
        <v>15507</v>
      </c>
      <c r="B5077" s="314">
        <v>542760</v>
      </c>
      <c r="C5077" s="314" t="s">
        <v>15508</v>
      </c>
      <c r="D5077" s="314" t="s">
        <v>8124</v>
      </c>
    </row>
    <row r="5078" spans="1:4">
      <c r="A5078" s="314" t="s">
        <v>15509</v>
      </c>
      <c r="B5078" s="314">
        <v>542765</v>
      </c>
      <c r="C5078" s="314" t="s">
        <v>15510</v>
      </c>
      <c r="D5078" s="314" t="s">
        <v>9247</v>
      </c>
    </row>
    <row r="5079" spans="1:4">
      <c r="A5079" s="314" t="s">
        <v>15511</v>
      </c>
      <c r="B5079" s="314">
        <v>542770</v>
      </c>
      <c r="C5079" s="314" t="s">
        <v>15512</v>
      </c>
      <c r="D5079" s="314" t="s">
        <v>8068</v>
      </c>
    </row>
    <row r="5080" spans="1:4">
      <c r="A5080" s="314" t="s">
        <v>15513</v>
      </c>
      <c r="B5080" s="314">
        <v>542771</v>
      </c>
      <c r="C5080" s="314" t="s">
        <v>15514</v>
      </c>
      <c r="D5080" s="314" t="s">
        <v>8262</v>
      </c>
    </row>
    <row r="5081" spans="1:4">
      <c r="A5081" s="314" t="s">
        <v>15515</v>
      </c>
      <c r="B5081" s="314">
        <v>542772</v>
      </c>
      <c r="C5081" s="314" t="s">
        <v>15516</v>
      </c>
      <c r="D5081" s="314" t="s">
        <v>8065</v>
      </c>
    </row>
    <row r="5082" spans="1:4">
      <c r="A5082" s="314" t="s">
        <v>15517</v>
      </c>
      <c r="B5082" s="314">
        <v>542773</v>
      </c>
      <c r="C5082" s="314" t="s">
        <v>15518</v>
      </c>
      <c r="D5082" s="314" t="s">
        <v>8065</v>
      </c>
    </row>
    <row r="5083" spans="1:4">
      <c r="A5083" s="314" t="s">
        <v>15519</v>
      </c>
      <c r="B5083" s="314">
        <v>542774</v>
      </c>
      <c r="C5083" s="314" t="s">
        <v>15520</v>
      </c>
      <c r="D5083" s="314" t="s">
        <v>8098</v>
      </c>
    </row>
    <row r="5084" spans="1:4">
      <c r="A5084" s="314" t="s">
        <v>15521</v>
      </c>
      <c r="B5084" s="314">
        <v>542801</v>
      </c>
      <c r="C5084" s="314" t="s">
        <v>15522</v>
      </c>
      <c r="D5084" s="314" t="s">
        <v>8089</v>
      </c>
    </row>
    <row r="5085" spans="1:4">
      <c r="A5085" s="314" t="s">
        <v>15523</v>
      </c>
      <c r="B5085" s="314">
        <v>542802</v>
      </c>
      <c r="C5085" s="314" t="s">
        <v>15524</v>
      </c>
      <c r="D5085" s="314" t="s">
        <v>8065</v>
      </c>
    </row>
    <row r="5086" spans="1:4">
      <c r="A5086" s="314" t="s">
        <v>15525</v>
      </c>
      <c r="B5086" s="314">
        <v>542803</v>
      </c>
      <c r="C5086" s="314" t="s">
        <v>15526</v>
      </c>
      <c r="D5086" s="314" t="s">
        <v>8103</v>
      </c>
    </row>
    <row r="5087" spans="1:4">
      <c r="A5087" s="314" t="s">
        <v>15527</v>
      </c>
      <c r="B5087" s="314">
        <v>542804</v>
      </c>
      <c r="C5087" s="314" t="s">
        <v>15528</v>
      </c>
      <c r="D5087" s="314" t="s">
        <v>536</v>
      </c>
    </row>
    <row r="5088" spans="1:4">
      <c r="A5088" s="314" t="s">
        <v>15529</v>
      </c>
      <c r="B5088" s="314">
        <v>542805</v>
      </c>
      <c r="C5088" s="314" t="s">
        <v>15530</v>
      </c>
      <c r="D5088" s="314" t="s">
        <v>536</v>
      </c>
    </row>
    <row r="5089" spans="1:4">
      <c r="A5089" s="314" t="s">
        <v>15531</v>
      </c>
      <c r="B5089" s="314">
        <v>542806</v>
      </c>
      <c r="C5089" s="314" t="s">
        <v>15532</v>
      </c>
      <c r="D5089" s="314" t="s">
        <v>536</v>
      </c>
    </row>
    <row r="5090" spans="1:4">
      <c r="A5090" s="314" t="s">
        <v>15533</v>
      </c>
      <c r="B5090" s="314">
        <v>542807</v>
      </c>
      <c r="C5090" s="314" t="s">
        <v>15534</v>
      </c>
      <c r="D5090" s="314" t="s">
        <v>536</v>
      </c>
    </row>
    <row r="5091" spans="1:4">
      <c r="A5091" s="314" t="s">
        <v>15535</v>
      </c>
      <c r="B5091" s="314">
        <v>542808</v>
      </c>
      <c r="C5091" s="314" t="s">
        <v>15536</v>
      </c>
      <c r="D5091" s="314" t="s">
        <v>536</v>
      </c>
    </row>
    <row r="5092" spans="1:4">
      <c r="A5092" s="314" t="s">
        <v>15537</v>
      </c>
      <c r="B5092" s="314">
        <v>542809</v>
      </c>
      <c r="C5092" s="314" t="s">
        <v>15538</v>
      </c>
      <c r="D5092" s="314" t="s">
        <v>536</v>
      </c>
    </row>
    <row r="5093" spans="1:4">
      <c r="A5093" s="314" t="s">
        <v>15539</v>
      </c>
      <c r="B5093" s="314">
        <v>542810</v>
      </c>
      <c r="C5093" s="314" t="s">
        <v>15540</v>
      </c>
      <c r="D5093" s="314" t="s">
        <v>536</v>
      </c>
    </row>
    <row r="5094" spans="1:4">
      <c r="A5094" s="314" t="s">
        <v>15541</v>
      </c>
      <c r="B5094" s="314">
        <v>542811</v>
      </c>
      <c r="C5094" s="314" t="s">
        <v>15542</v>
      </c>
      <c r="D5094" s="314" t="s">
        <v>536</v>
      </c>
    </row>
    <row r="5095" spans="1:4">
      <c r="A5095" s="314" t="s">
        <v>15543</v>
      </c>
      <c r="B5095" s="314">
        <v>542812</v>
      </c>
      <c r="C5095" s="314" t="s">
        <v>15544</v>
      </c>
      <c r="D5095" s="314" t="s">
        <v>8240</v>
      </c>
    </row>
    <row r="5096" spans="1:4">
      <c r="A5096" s="314" t="s">
        <v>15545</v>
      </c>
      <c r="B5096" s="314">
        <v>542813</v>
      </c>
      <c r="C5096" s="314" t="s">
        <v>15546</v>
      </c>
      <c r="D5096" s="314" t="s">
        <v>536</v>
      </c>
    </row>
    <row r="5097" spans="1:4">
      <c r="A5097" s="314" t="s">
        <v>15547</v>
      </c>
      <c r="B5097" s="314">
        <v>542814</v>
      </c>
      <c r="C5097" s="314" t="s">
        <v>15548</v>
      </c>
      <c r="D5097" s="314" t="s">
        <v>536</v>
      </c>
    </row>
    <row r="5098" spans="1:4">
      <c r="A5098" s="314" t="s">
        <v>15549</v>
      </c>
      <c r="B5098" s="314">
        <v>542815</v>
      </c>
      <c r="C5098" s="314" t="s">
        <v>15550</v>
      </c>
      <c r="D5098" s="314" t="s">
        <v>536</v>
      </c>
    </row>
    <row r="5099" spans="1:4">
      <c r="A5099" s="314" t="s">
        <v>15551</v>
      </c>
      <c r="B5099" s="314">
        <v>542816</v>
      </c>
      <c r="C5099" s="314" t="s">
        <v>15552</v>
      </c>
      <c r="D5099" s="314" t="s">
        <v>536</v>
      </c>
    </row>
    <row r="5100" spans="1:4">
      <c r="A5100" s="314" t="s">
        <v>15553</v>
      </c>
      <c r="B5100" s="314">
        <v>542817</v>
      </c>
      <c r="C5100" s="314" t="s">
        <v>15554</v>
      </c>
      <c r="D5100" s="314" t="s">
        <v>536</v>
      </c>
    </row>
    <row r="5101" spans="1:4">
      <c r="A5101" s="314" t="s">
        <v>15555</v>
      </c>
      <c r="B5101" s="314">
        <v>542818</v>
      </c>
      <c r="C5101" s="314" t="s">
        <v>15556</v>
      </c>
      <c r="D5101" s="314" t="s">
        <v>536</v>
      </c>
    </row>
    <row r="5102" spans="1:4">
      <c r="A5102" s="314" t="s">
        <v>15557</v>
      </c>
      <c r="B5102" s="314">
        <v>542819</v>
      </c>
      <c r="C5102" s="314" t="s">
        <v>15558</v>
      </c>
      <c r="D5102" s="314" t="s">
        <v>536</v>
      </c>
    </row>
    <row r="5103" spans="1:4">
      <c r="A5103" s="314" t="s">
        <v>15559</v>
      </c>
      <c r="B5103" s="314">
        <v>542820</v>
      </c>
      <c r="C5103" s="314" t="s">
        <v>15560</v>
      </c>
      <c r="D5103" s="314" t="s">
        <v>536</v>
      </c>
    </row>
    <row r="5104" spans="1:4">
      <c r="A5104" s="314" t="s">
        <v>15561</v>
      </c>
      <c r="B5104" s="314">
        <v>542830</v>
      </c>
      <c r="C5104" s="314" t="s">
        <v>15562</v>
      </c>
      <c r="D5104" s="314" t="s">
        <v>9083</v>
      </c>
    </row>
    <row r="5105" spans="1:4">
      <c r="A5105" s="314" t="s">
        <v>15563</v>
      </c>
      <c r="B5105" s="314">
        <v>542836</v>
      </c>
      <c r="C5105" s="314" t="s">
        <v>15564</v>
      </c>
      <c r="D5105" s="314" t="s">
        <v>536</v>
      </c>
    </row>
    <row r="5106" spans="1:4">
      <c r="A5106" s="314" t="s">
        <v>15565</v>
      </c>
      <c r="B5106" s="314">
        <v>542837</v>
      </c>
      <c r="C5106" s="314" t="s">
        <v>15566</v>
      </c>
      <c r="D5106" s="314" t="s">
        <v>536</v>
      </c>
    </row>
    <row r="5107" spans="1:4">
      <c r="A5107" s="314" t="s">
        <v>15567</v>
      </c>
      <c r="B5107" s="314">
        <v>542838</v>
      </c>
      <c r="C5107" s="314" t="s">
        <v>15568</v>
      </c>
      <c r="D5107" s="314" t="s">
        <v>536</v>
      </c>
    </row>
    <row r="5108" spans="1:4">
      <c r="A5108" s="314" t="s">
        <v>15569</v>
      </c>
      <c r="B5108" s="314">
        <v>542839</v>
      </c>
      <c r="C5108" s="314" t="s">
        <v>15570</v>
      </c>
      <c r="D5108" s="314" t="s">
        <v>536</v>
      </c>
    </row>
    <row r="5109" spans="1:4">
      <c r="A5109" s="314" t="s">
        <v>15571</v>
      </c>
      <c r="B5109" s="314">
        <v>542840</v>
      </c>
      <c r="C5109" s="314" t="s">
        <v>15572</v>
      </c>
      <c r="D5109" s="314" t="s">
        <v>536</v>
      </c>
    </row>
    <row r="5110" spans="1:4">
      <c r="A5110" s="314" t="s">
        <v>15573</v>
      </c>
      <c r="B5110" s="314">
        <v>542841</v>
      </c>
      <c r="C5110" s="314" t="s">
        <v>15574</v>
      </c>
      <c r="D5110" s="314" t="s">
        <v>536</v>
      </c>
    </row>
    <row r="5111" spans="1:4">
      <c r="A5111" s="314" t="s">
        <v>15575</v>
      </c>
      <c r="B5111" s="314">
        <v>542842</v>
      </c>
      <c r="C5111" s="314" t="s">
        <v>15576</v>
      </c>
      <c r="D5111" s="314" t="s">
        <v>536</v>
      </c>
    </row>
    <row r="5112" spans="1:4">
      <c r="A5112" s="314" t="s">
        <v>15577</v>
      </c>
      <c r="B5112" s="314">
        <v>542843</v>
      </c>
      <c r="C5112" s="314" t="s">
        <v>15578</v>
      </c>
      <c r="D5112" s="314" t="s">
        <v>536</v>
      </c>
    </row>
    <row r="5113" spans="1:4">
      <c r="A5113" s="314" t="s">
        <v>15579</v>
      </c>
      <c r="B5113" s="314">
        <v>542844</v>
      </c>
      <c r="C5113" s="314" t="s">
        <v>15580</v>
      </c>
      <c r="D5113" s="314" t="s">
        <v>536</v>
      </c>
    </row>
    <row r="5114" spans="1:4">
      <c r="A5114" s="314" t="s">
        <v>15581</v>
      </c>
      <c r="B5114" s="314">
        <v>542845</v>
      </c>
      <c r="C5114" s="314" t="s">
        <v>15582</v>
      </c>
      <c r="D5114" s="314" t="s">
        <v>536</v>
      </c>
    </row>
    <row r="5115" spans="1:4">
      <c r="A5115" s="314" t="s">
        <v>15583</v>
      </c>
      <c r="B5115" s="314">
        <v>542846</v>
      </c>
      <c r="C5115" s="314" t="s">
        <v>15584</v>
      </c>
      <c r="D5115" s="314" t="s">
        <v>536</v>
      </c>
    </row>
    <row r="5116" spans="1:4">
      <c r="A5116" s="314" t="s">
        <v>15585</v>
      </c>
      <c r="B5116" s="314">
        <v>542847</v>
      </c>
      <c r="C5116" s="314" t="s">
        <v>15586</v>
      </c>
      <c r="D5116" s="314" t="s">
        <v>536</v>
      </c>
    </row>
    <row r="5117" spans="1:4">
      <c r="A5117" s="314" t="s">
        <v>15587</v>
      </c>
      <c r="B5117" s="314">
        <v>542848</v>
      </c>
      <c r="C5117" s="314" t="s">
        <v>15588</v>
      </c>
      <c r="D5117" s="314" t="s">
        <v>536</v>
      </c>
    </row>
    <row r="5118" spans="1:4">
      <c r="A5118" s="314" t="s">
        <v>15589</v>
      </c>
      <c r="B5118" s="314">
        <v>542849</v>
      </c>
      <c r="C5118" s="314" t="s">
        <v>15590</v>
      </c>
      <c r="D5118" s="314" t="s">
        <v>536</v>
      </c>
    </row>
    <row r="5119" spans="1:4">
      <c r="A5119" s="314" t="s">
        <v>15591</v>
      </c>
      <c r="B5119" s="314">
        <v>542850</v>
      </c>
      <c r="C5119" s="314" t="s">
        <v>15592</v>
      </c>
      <c r="D5119" s="314" t="s">
        <v>8194</v>
      </c>
    </row>
    <row r="5120" spans="1:4">
      <c r="A5120" s="314" t="s">
        <v>15593</v>
      </c>
      <c r="B5120" s="314">
        <v>542851</v>
      </c>
      <c r="C5120" s="314" t="s">
        <v>15594</v>
      </c>
      <c r="D5120" s="314" t="s">
        <v>8165</v>
      </c>
    </row>
    <row r="5121" spans="1:4">
      <c r="A5121" s="314" t="s">
        <v>15595</v>
      </c>
      <c r="B5121" s="314">
        <v>542852</v>
      </c>
      <c r="C5121" s="314" t="s">
        <v>15596</v>
      </c>
      <c r="D5121" s="314" t="s">
        <v>8779</v>
      </c>
    </row>
    <row r="5122" spans="1:4">
      <c r="A5122" s="314" t="s">
        <v>15597</v>
      </c>
      <c r="B5122" s="314">
        <v>542857</v>
      </c>
      <c r="C5122" s="314" t="s">
        <v>15598</v>
      </c>
      <c r="D5122" s="314" t="s">
        <v>8575</v>
      </c>
    </row>
    <row r="5123" spans="1:4">
      <c r="A5123" s="314" t="s">
        <v>15599</v>
      </c>
      <c r="B5123" s="314">
        <v>542862</v>
      </c>
      <c r="C5123" s="314" t="s">
        <v>15600</v>
      </c>
      <c r="D5123" s="314" t="s">
        <v>8096</v>
      </c>
    </row>
    <row r="5124" spans="1:4">
      <c r="A5124" s="314" t="s">
        <v>15601</v>
      </c>
      <c r="B5124" s="314">
        <v>542863</v>
      </c>
      <c r="C5124" s="314" t="s">
        <v>15602</v>
      </c>
      <c r="D5124" s="314" t="s">
        <v>536</v>
      </c>
    </row>
    <row r="5125" spans="1:4">
      <c r="A5125" s="314" t="s">
        <v>15603</v>
      </c>
      <c r="B5125" s="314">
        <v>542864</v>
      </c>
      <c r="C5125" s="314" t="s">
        <v>15604</v>
      </c>
      <c r="D5125" s="314" t="s">
        <v>8167</v>
      </c>
    </row>
    <row r="5126" spans="1:4">
      <c r="A5126" s="314" t="s">
        <v>15605</v>
      </c>
      <c r="B5126" s="314">
        <v>542865</v>
      </c>
      <c r="C5126" s="314" t="s">
        <v>15606</v>
      </c>
      <c r="D5126" s="314" t="s">
        <v>8275</v>
      </c>
    </row>
    <row r="5127" spans="1:4">
      <c r="A5127" s="314" t="s">
        <v>15607</v>
      </c>
      <c r="B5127" s="314">
        <v>542866</v>
      </c>
      <c r="C5127" s="314" t="s">
        <v>15608</v>
      </c>
      <c r="D5127" s="314" t="s">
        <v>8065</v>
      </c>
    </row>
    <row r="5128" spans="1:4">
      <c r="A5128" s="314" t="s">
        <v>15609</v>
      </c>
      <c r="B5128" s="314">
        <v>542867</v>
      </c>
      <c r="C5128" s="314" t="s">
        <v>15610</v>
      </c>
      <c r="D5128" s="314" t="s">
        <v>8398</v>
      </c>
    </row>
    <row r="5129" spans="1:4">
      <c r="A5129" s="314" t="s">
        <v>15611</v>
      </c>
      <c r="B5129" s="314">
        <v>542904</v>
      </c>
      <c r="C5129" s="314" t="s">
        <v>15612</v>
      </c>
      <c r="D5129" s="314" t="s">
        <v>8398</v>
      </c>
    </row>
    <row r="5130" spans="1:4">
      <c r="A5130" s="314" t="s">
        <v>15613</v>
      </c>
      <c r="B5130" s="314">
        <v>542905</v>
      </c>
      <c r="C5130" s="314" t="s">
        <v>15614</v>
      </c>
      <c r="D5130" s="314" t="s">
        <v>8378</v>
      </c>
    </row>
    <row r="5131" spans="1:4">
      <c r="A5131" s="314" t="s">
        <v>15615</v>
      </c>
      <c r="B5131" s="314">
        <v>542906</v>
      </c>
      <c r="C5131" s="314" t="s">
        <v>15616</v>
      </c>
      <c r="D5131" s="314" t="s">
        <v>8098</v>
      </c>
    </row>
    <row r="5132" spans="1:4">
      <c r="A5132" s="314" t="s">
        <v>15617</v>
      </c>
      <c r="B5132" s="314">
        <v>542907</v>
      </c>
      <c r="C5132" s="314" t="s">
        <v>15618</v>
      </c>
      <c r="D5132" s="314" t="s">
        <v>8200</v>
      </c>
    </row>
    <row r="5133" spans="1:4">
      <c r="A5133" s="314" t="s">
        <v>15619</v>
      </c>
      <c r="B5133" s="314">
        <v>542910</v>
      </c>
      <c r="C5133" s="314" t="s">
        <v>15620</v>
      </c>
      <c r="D5133" s="314" t="s">
        <v>8515</v>
      </c>
    </row>
    <row r="5134" spans="1:4">
      <c r="A5134" s="314" t="s">
        <v>15621</v>
      </c>
      <c r="B5134" s="314">
        <v>542911</v>
      </c>
      <c r="C5134" s="314" t="s">
        <v>15622</v>
      </c>
      <c r="D5134" s="314" t="s">
        <v>8098</v>
      </c>
    </row>
    <row r="5135" spans="1:4">
      <c r="A5135" s="314" t="s">
        <v>15623</v>
      </c>
      <c r="B5135" s="314">
        <v>542918</v>
      </c>
      <c r="C5135" s="314" t="s">
        <v>15624</v>
      </c>
      <c r="D5135" s="314" t="s">
        <v>8269</v>
      </c>
    </row>
    <row r="5136" spans="1:4">
      <c r="A5136" s="314" t="s">
        <v>15625</v>
      </c>
      <c r="B5136" s="314">
        <v>542919</v>
      </c>
      <c r="C5136" s="314" t="s">
        <v>15626</v>
      </c>
      <c r="D5136" s="314" t="s">
        <v>8269</v>
      </c>
    </row>
    <row r="5137" spans="1:4">
      <c r="A5137" s="314" t="s">
        <v>15627</v>
      </c>
      <c r="B5137" s="314">
        <v>542920</v>
      </c>
      <c r="C5137" s="314" t="s">
        <v>15628</v>
      </c>
      <c r="D5137" s="314" t="s">
        <v>8224</v>
      </c>
    </row>
    <row r="5138" spans="1:4">
      <c r="A5138" s="314" t="s">
        <v>15629</v>
      </c>
      <c r="B5138" s="314">
        <v>542921</v>
      </c>
      <c r="C5138" s="314" t="s">
        <v>15630</v>
      </c>
      <c r="D5138" s="314" t="s">
        <v>536</v>
      </c>
    </row>
    <row r="5139" spans="1:4">
      <c r="A5139" s="314" t="s">
        <v>15631</v>
      </c>
      <c r="B5139" s="314">
        <v>542922</v>
      </c>
      <c r="C5139" s="314" t="s">
        <v>15632</v>
      </c>
      <c r="D5139" s="314" t="s">
        <v>536</v>
      </c>
    </row>
    <row r="5140" spans="1:4">
      <c r="A5140" s="314" t="s">
        <v>15633</v>
      </c>
      <c r="B5140" s="314">
        <v>542923</v>
      </c>
      <c r="C5140" s="314" t="s">
        <v>15634</v>
      </c>
      <c r="D5140" s="314" t="s">
        <v>8068</v>
      </c>
    </row>
    <row r="5141" spans="1:4">
      <c r="A5141" s="314" t="s">
        <v>15635</v>
      </c>
      <c r="B5141" s="314">
        <v>542924</v>
      </c>
      <c r="C5141" s="314" t="s">
        <v>15636</v>
      </c>
      <c r="D5141" s="314" t="s">
        <v>497</v>
      </c>
    </row>
    <row r="5142" spans="1:4">
      <c r="A5142" s="314" t="s">
        <v>15637</v>
      </c>
      <c r="B5142" s="314">
        <v>542931</v>
      </c>
      <c r="C5142" s="314" t="s">
        <v>15638</v>
      </c>
      <c r="D5142" s="314" t="s">
        <v>8098</v>
      </c>
    </row>
    <row r="5143" spans="1:4">
      <c r="A5143" s="314" t="s">
        <v>15639</v>
      </c>
      <c r="B5143" s="314">
        <v>542932</v>
      </c>
      <c r="C5143" s="314" t="s">
        <v>15640</v>
      </c>
      <c r="D5143" s="314" t="s">
        <v>8560</v>
      </c>
    </row>
    <row r="5144" spans="1:4">
      <c r="A5144" s="314" t="s">
        <v>15641</v>
      </c>
      <c r="B5144" s="314">
        <v>542933</v>
      </c>
      <c r="C5144" s="314" t="s">
        <v>15642</v>
      </c>
      <c r="D5144" s="314" t="s">
        <v>9319</v>
      </c>
    </row>
    <row r="5145" spans="1:4">
      <c r="A5145" s="314" t="s">
        <v>15643</v>
      </c>
      <c r="B5145" s="314">
        <v>542934</v>
      </c>
      <c r="C5145" s="314" t="s">
        <v>15644</v>
      </c>
      <c r="D5145" s="314" t="s">
        <v>8119</v>
      </c>
    </row>
    <row r="5146" spans="1:4">
      <c r="A5146" s="314" t="s">
        <v>15645</v>
      </c>
      <c r="B5146" s="314">
        <v>542935</v>
      </c>
      <c r="C5146" s="314" t="s">
        <v>15646</v>
      </c>
      <c r="D5146" s="314" t="s">
        <v>8141</v>
      </c>
    </row>
    <row r="5147" spans="1:4">
      <c r="A5147" s="314" t="s">
        <v>15647</v>
      </c>
      <c r="B5147" s="314">
        <v>542938</v>
      </c>
      <c r="C5147" s="314" t="s">
        <v>15648</v>
      </c>
      <c r="D5147" s="314" t="s">
        <v>8487</v>
      </c>
    </row>
    <row r="5148" spans="1:4">
      <c r="A5148" s="314" t="s">
        <v>15649</v>
      </c>
      <c r="B5148" s="314">
        <v>543064</v>
      </c>
      <c r="C5148" s="314" t="s">
        <v>15650</v>
      </c>
      <c r="D5148" s="314" t="s">
        <v>8119</v>
      </c>
    </row>
    <row r="5149" spans="1:4">
      <c r="A5149" s="314" t="s">
        <v>15651</v>
      </c>
      <c r="B5149" s="314">
        <v>543065</v>
      </c>
      <c r="C5149" s="314" t="s">
        <v>15652</v>
      </c>
      <c r="D5149" s="314" t="s">
        <v>8265</v>
      </c>
    </row>
    <row r="5150" spans="1:4">
      <c r="A5150" s="314" t="s">
        <v>15653</v>
      </c>
      <c r="B5150" s="314">
        <v>543066</v>
      </c>
      <c r="C5150" s="314" t="s">
        <v>15654</v>
      </c>
      <c r="D5150" s="314" t="s">
        <v>8098</v>
      </c>
    </row>
    <row r="5151" spans="1:4">
      <c r="A5151" s="314" t="s">
        <v>15655</v>
      </c>
      <c r="B5151" s="314">
        <v>543144</v>
      </c>
      <c r="C5151" s="314" t="s">
        <v>15656</v>
      </c>
      <c r="D5151" s="314" t="s">
        <v>536</v>
      </c>
    </row>
    <row r="5152" spans="1:4">
      <c r="A5152" s="314" t="s">
        <v>15657</v>
      </c>
      <c r="B5152" s="314">
        <v>543145</v>
      </c>
      <c r="C5152" s="314" t="s">
        <v>15658</v>
      </c>
      <c r="D5152" s="314" t="s">
        <v>536</v>
      </c>
    </row>
    <row r="5153" spans="1:4">
      <c r="A5153" s="314" t="s">
        <v>15655</v>
      </c>
      <c r="B5153" s="314">
        <v>543146</v>
      </c>
      <c r="C5153" s="314" t="s">
        <v>15659</v>
      </c>
      <c r="D5153" s="314" t="s">
        <v>536</v>
      </c>
    </row>
    <row r="5154" spans="1:4">
      <c r="A5154" s="314" t="s">
        <v>15660</v>
      </c>
      <c r="B5154" s="314">
        <v>543147</v>
      </c>
      <c r="C5154" s="314" t="s">
        <v>15661</v>
      </c>
      <c r="D5154" s="314" t="s">
        <v>536</v>
      </c>
    </row>
    <row r="5155" spans="1:4">
      <c r="A5155" s="314" t="s">
        <v>15660</v>
      </c>
      <c r="B5155" s="314">
        <v>543148</v>
      </c>
      <c r="C5155" s="314" t="s">
        <v>15662</v>
      </c>
      <c r="D5155" s="314" t="s">
        <v>536</v>
      </c>
    </row>
    <row r="5156" spans="1:4">
      <c r="A5156" s="314" t="s">
        <v>15663</v>
      </c>
      <c r="B5156" s="314">
        <v>543149</v>
      </c>
      <c r="C5156" s="314" t="s">
        <v>15664</v>
      </c>
      <c r="D5156" s="314" t="s">
        <v>536</v>
      </c>
    </row>
    <row r="5157" spans="1:4">
      <c r="A5157" s="314" t="s">
        <v>15665</v>
      </c>
      <c r="B5157" s="314">
        <v>543150</v>
      </c>
      <c r="C5157" s="314" t="s">
        <v>15666</v>
      </c>
      <c r="D5157" s="314" t="s">
        <v>536</v>
      </c>
    </row>
    <row r="5158" spans="1:4">
      <c r="A5158" s="314" t="s">
        <v>15667</v>
      </c>
      <c r="B5158" s="314">
        <v>543151</v>
      </c>
      <c r="C5158" s="314" t="s">
        <v>15668</v>
      </c>
      <c r="D5158" s="314" t="s">
        <v>536</v>
      </c>
    </row>
    <row r="5159" spans="1:4">
      <c r="A5159" s="314" t="s">
        <v>15669</v>
      </c>
      <c r="B5159" s="314">
        <v>543152</v>
      </c>
      <c r="C5159" s="314" t="s">
        <v>15670</v>
      </c>
      <c r="D5159" s="314" t="s">
        <v>536</v>
      </c>
    </row>
    <row r="5160" spans="1:4">
      <c r="A5160" s="314" t="s">
        <v>15671</v>
      </c>
      <c r="B5160" s="314">
        <v>543153</v>
      </c>
      <c r="C5160" s="314" t="s">
        <v>15672</v>
      </c>
      <c r="D5160" s="314" t="s">
        <v>536</v>
      </c>
    </row>
    <row r="5161" spans="1:4">
      <c r="A5161" s="314" t="s">
        <v>15669</v>
      </c>
      <c r="B5161" s="314">
        <v>543154</v>
      </c>
      <c r="C5161" s="314" t="s">
        <v>15673</v>
      </c>
      <c r="D5161" s="314" t="s">
        <v>536</v>
      </c>
    </row>
    <row r="5162" spans="1:4">
      <c r="A5162" s="314" t="s">
        <v>15674</v>
      </c>
      <c r="B5162" s="314">
        <v>543155</v>
      </c>
      <c r="C5162" s="314" t="s">
        <v>15675</v>
      </c>
      <c r="D5162" s="314" t="s">
        <v>536</v>
      </c>
    </row>
    <row r="5163" spans="1:4">
      <c r="A5163" s="314" t="s">
        <v>15676</v>
      </c>
      <c r="B5163" s="314">
        <v>543156</v>
      </c>
      <c r="C5163" s="314" t="s">
        <v>15677</v>
      </c>
      <c r="D5163" s="314" t="s">
        <v>536</v>
      </c>
    </row>
    <row r="5164" spans="1:4">
      <c r="A5164" s="314" t="s">
        <v>15674</v>
      </c>
      <c r="B5164" s="314">
        <v>543168</v>
      </c>
      <c r="C5164" s="314" t="s">
        <v>15678</v>
      </c>
      <c r="D5164" s="314" t="s">
        <v>536</v>
      </c>
    </row>
    <row r="5165" spans="1:4">
      <c r="A5165" s="314" t="s">
        <v>15676</v>
      </c>
      <c r="B5165" s="314">
        <v>543169</v>
      </c>
      <c r="C5165" s="314" t="s">
        <v>15679</v>
      </c>
      <c r="D5165" s="314" t="s">
        <v>536</v>
      </c>
    </row>
    <row r="5166" spans="1:4">
      <c r="A5166" s="314" t="s">
        <v>15657</v>
      </c>
      <c r="B5166" s="314">
        <v>543170</v>
      </c>
      <c r="C5166" s="314" t="s">
        <v>15680</v>
      </c>
      <c r="D5166" s="314" t="s">
        <v>536</v>
      </c>
    </row>
    <row r="5167" spans="1:4">
      <c r="A5167" s="314" t="s">
        <v>15681</v>
      </c>
      <c r="B5167" s="314">
        <v>543171</v>
      </c>
      <c r="C5167" s="314" t="s">
        <v>15682</v>
      </c>
      <c r="D5167" s="314" t="s">
        <v>8194</v>
      </c>
    </row>
    <row r="5168" spans="1:4">
      <c r="A5168" s="314" t="s">
        <v>15683</v>
      </c>
      <c r="B5168" s="314">
        <v>543172</v>
      </c>
      <c r="C5168" s="314" t="s">
        <v>15684</v>
      </c>
      <c r="D5168" s="314" t="s">
        <v>8089</v>
      </c>
    </row>
    <row r="5169" spans="1:4">
      <c r="A5169" s="314" t="s">
        <v>15685</v>
      </c>
      <c r="B5169" s="314">
        <v>543173</v>
      </c>
      <c r="C5169" s="314" t="s">
        <v>15686</v>
      </c>
      <c r="D5169" s="314" t="s">
        <v>536</v>
      </c>
    </row>
    <row r="5170" spans="1:4">
      <c r="A5170" s="314" t="s">
        <v>15687</v>
      </c>
      <c r="B5170" s="314">
        <v>543174</v>
      </c>
      <c r="C5170" s="314" t="s">
        <v>15688</v>
      </c>
      <c r="D5170" s="314" t="s">
        <v>536</v>
      </c>
    </row>
    <row r="5171" spans="1:4">
      <c r="A5171" s="314" t="s">
        <v>15689</v>
      </c>
      <c r="B5171" s="314">
        <v>543175</v>
      </c>
      <c r="C5171" s="314" t="s">
        <v>15690</v>
      </c>
      <c r="D5171" s="314" t="s">
        <v>536</v>
      </c>
    </row>
    <row r="5172" spans="1:4">
      <c r="A5172" s="314" t="s">
        <v>15691</v>
      </c>
      <c r="B5172" s="314">
        <v>543176</v>
      </c>
      <c r="C5172" s="314" t="s">
        <v>15692</v>
      </c>
      <c r="D5172" s="314" t="s">
        <v>536</v>
      </c>
    </row>
    <row r="5173" spans="1:4">
      <c r="A5173" s="314" t="s">
        <v>15693</v>
      </c>
      <c r="B5173" s="314">
        <v>543177</v>
      </c>
      <c r="C5173" s="314" t="s">
        <v>15694</v>
      </c>
      <c r="D5173" s="314" t="s">
        <v>536</v>
      </c>
    </row>
    <row r="5174" spans="1:4">
      <c r="A5174" s="314" t="s">
        <v>15695</v>
      </c>
      <c r="B5174" s="314">
        <v>543178</v>
      </c>
      <c r="C5174" s="314" t="s">
        <v>15696</v>
      </c>
      <c r="D5174" s="314" t="s">
        <v>536</v>
      </c>
    </row>
    <row r="5175" spans="1:4">
      <c r="A5175" s="314" t="s">
        <v>15697</v>
      </c>
      <c r="B5175" s="314">
        <v>543179</v>
      </c>
      <c r="C5175" s="314" t="s">
        <v>15698</v>
      </c>
      <c r="D5175" s="314" t="s">
        <v>536</v>
      </c>
    </row>
    <row r="5176" spans="1:4">
      <c r="A5176" s="314" t="s">
        <v>15699</v>
      </c>
      <c r="B5176" s="314">
        <v>543180</v>
      </c>
      <c r="C5176" s="314" t="s">
        <v>15700</v>
      </c>
      <c r="D5176" s="314" t="s">
        <v>536</v>
      </c>
    </row>
    <row r="5177" spans="1:4">
      <c r="A5177" s="314" t="s">
        <v>15701</v>
      </c>
      <c r="B5177" s="314">
        <v>543181</v>
      </c>
      <c r="C5177" s="314" t="s">
        <v>15702</v>
      </c>
      <c r="D5177" s="314" t="s">
        <v>536</v>
      </c>
    </row>
    <row r="5178" spans="1:4">
      <c r="A5178" s="314" t="s">
        <v>15703</v>
      </c>
      <c r="B5178" s="314">
        <v>543182</v>
      </c>
      <c r="C5178" s="314" t="s">
        <v>15704</v>
      </c>
      <c r="D5178" s="314" t="s">
        <v>536</v>
      </c>
    </row>
    <row r="5179" spans="1:4">
      <c r="A5179" s="314" t="s">
        <v>15705</v>
      </c>
      <c r="B5179" s="314">
        <v>543183</v>
      </c>
      <c r="C5179" s="314" t="s">
        <v>15706</v>
      </c>
      <c r="D5179" s="314" t="s">
        <v>536</v>
      </c>
    </row>
    <row r="5180" spans="1:4">
      <c r="A5180" s="314" t="s">
        <v>15707</v>
      </c>
      <c r="B5180" s="314">
        <v>543184</v>
      </c>
      <c r="C5180" s="314" t="s">
        <v>15708</v>
      </c>
      <c r="D5180" s="314" t="s">
        <v>536</v>
      </c>
    </row>
    <row r="5181" spans="1:4">
      <c r="A5181" s="314" t="s">
        <v>15709</v>
      </c>
      <c r="B5181" s="314">
        <v>543185</v>
      </c>
      <c r="C5181" s="314" t="s">
        <v>15710</v>
      </c>
      <c r="D5181" s="314" t="s">
        <v>536</v>
      </c>
    </row>
    <row r="5182" spans="1:4">
      <c r="A5182" s="314" t="s">
        <v>15711</v>
      </c>
      <c r="B5182" s="314">
        <v>543186</v>
      </c>
      <c r="C5182" s="314" t="s">
        <v>15712</v>
      </c>
      <c r="D5182" s="314" t="s">
        <v>536</v>
      </c>
    </row>
    <row r="5183" spans="1:4">
      <c r="A5183" s="314" t="s">
        <v>15713</v>
      </c>
      <c r="B5183" s="314">
        <v>543187</v>
      </c>
      <c r="C5183" s="314" t="s">
        <v>15714</v>
      </c>
      <c r="D5183" s="314" t="s">
        <v>8124</v>
      </c>
    </row>
    <row r="5184" spans="1:4">
      <c r="A5184" s="314" t="s">
        <v>15715</v>
      </c>
      <c r="B5184" s="314">
        <v>543193</v>
      </c>
      <c r="C5184" s="314" t="s">
        <v>15716</v>
      </c>
      <c r="D5184" s="314" t="s">
        <v>8401</v>
      </c>
    </row>
    <row r="5185" spans="1:4">
      <c r="A5185" s="314" t="s">
        <v>15717</v>
      </c>
      <c r="B5185" s="314">
        <v>543194</v>
      </c>
      <c r="C5185" s="314" t="s">
        <v>15718</v>
      </c>
      <c r="D5185" s="314" t="s">
        <v>15034</v>
      </c>
    </row>
    <row r="5186" spans="1:4">
      <c r="A5186" s="314" t="s">
        <v>15719</v>
      </c>
      <c r="B5186" s="314">
        <v>543207</v>
      </c>
      <c r="C5186" s="314" t="s">
        <v>15720</v>
      </c>
      <c r="D5186" s="314" t="s">
        <v>8224</v>
      </c>
    </row>
    <row r="5187" spans="1:4">
      <c r="A5187" s="314" t="s">
        <v>15721</v>
      </c>
      <c r="B5187" s="314">
        <v>543208</v>
      </c>
      <c r="C5187" s="314" t="s">
        <v>15722</v>
      </c>
      <c r="D5187" s="314" t="s">
        <v>8098</v>
      </c>
    </row>
    <row r="5188" spans="1:4">
      <c r="A5188" s="314" t="s">
        <v>15723</v>
      </c>
      <c r="B5188" s="314">
        <v>543209</v>
      </c>
      <c r="C5188" s="314" t="s">
        <v>15724</v>
      </c>
      <c r="D5188" s="314" t="s">
        <v>497</v>
      </c>
    </row>
    <row r="5189" spans="1:4">
      <c r="A5189" s="314" t="s">
        <v>15725</v>
      </c>
      <c r="B5189" s="314">
        <v>543210</v>
      </c>
      <c r="C5189" s="314" t="s">
        <v>15726</v>
      </c>
      <c r="D5189" s="314" t="s">
        <v>8240</v>
      </c>
    </row>
    <row r="5190" spans="1:4">
      <c r="A5190" s="314" t="s">
        <v>15727</v>
      </c>
      <c r="B5190" s="314">
        <v>543211</v>
      </c>
      <c r="C5190" s="314" t="s">
        <v>15728</v>
      </c>
      <c r="D5190" s="314" t="s">
        <v>9000</v>
      </c>
    </row>
    <row r="5191" spans="1:4">
      <c r="A5191" s="314" t="s">
        <v>15729</v>
      </c>
      <c r="B5191" s="314">
        <v>543212</v>
      </c>
      <c r="C5191" s="314" t="s">
        <v>15730</v>
      </c>
      <c r="D5191" s="314" t="s">
        <v>9126</v>
      </c>
    </row>
    <row r="5192" spans="1:4">
      <c r="A5192" s="314" t="s">
        <v>15731</v>
      </c>
      <c r="B5192" s="314">
        <v>543213</v>
      </c>
      <c r="C5192" s="314" t="s">
        <v>15732</v>
      </c>
      <c r="D5192" s="314" t="s">
        <v>8240</v>
      </c>
    </row>
    <row r="5193" spans="1:4">
      <c r="A5193" s="314" t="s">
        <v>15733</v>
      </c>
      <c r="B5193" s="314">
        <v>543214</v>
      </c>
      <c r="C5193" s="314" t="s">
        <v>15734</v>
      </c>
      <c r="D5193" s="314" t="s">
        <v>8435</v>
      </c>
    </row>
    <row r="5194" spans="1:4">
      <c r="A5194" s="314" t="s">
        <v>15735</v>
      </c>
      <c r="B5194" s="314">
        <v>543217</v>
      </c>
      <c r="C5194" s="314" t="s">
        <v>15736</v>
      </c>
      <c r="D5194" s="314" t="s">
        <v>536</v>
      </c>
    </row>
    <row r="5195" spans="1:4">
      <c r="A5195" s="314" t="s">
        <v>15737</v>
      </c>
      <c r="B5195" s="314">
        <v>543218</v>
      </c>
      <c r="C5195" s="314" t="s">
        <v>15738</v>
      </c>
      <c r="D5195" s="314" t="s">
        <v>8167</v>
      </c>
    </row>
    <row r="5196" spans="1:4">
      <c r="A5196" s="314" t="s">
        <v>15739</v>
      </c>
      <c r="B5196" s="314">
        <v>543219</v>
      </c>
      <c r="C5196" s="314" t="s">
        <v>15740</v>
      </c>
      <c r="D5196" s="314" t="s">
        <v>536</v>
      </c>
    </row>
    <row r="5197" spans="1:4">
      <c r="A5197" s="314" t="s">
        <v>15741</v>
      </c>
      <c r="B5197" s="314">
        <v>543220</v>
      </c>
      <c r="C5197" s="314" t="s">
        <v>15742</v>
      </c>
      <c r="D5197" s="314" t="s">
        <v>8550</v>
      </c>
    </row>
    <row r="5198" spans="1:4">
      <c r="A5198" s="314" t="s">
        <v>15743</v>
      </c>
      <c r="B5198" s="314">
        <v>543221</v>
      </c>
      <c r="C5198" s="314" t="s">
        <v>15744</v>
      </c>
      <c r="D5198" s="314" t="s">
        <v>536</v>
      </c>
    </row>
    <row r="5199" spans="1:4">
      <c r="A5199" s="314" t="s">
        <v>15745</v>
      </c>
      <c r="B5199" s="314">
        <v>543222</v>
      </c>
      <c r="C5199" s="314" t="s">
        <v>15746</v>
      </c>
      <c r="D5199" s="314" t="s">
        <v>8203</v>
      </c>
    </row>
    <row r="5200" spans="1:4">
      <c r="A5200" s="314" t="s">
        <v>15747</v>
      </c>
      <c r="B5200" s="314">
        <v>543223</v>
      </c>
      <c r="C5200" s="314" t="s">
        <v>11800</v>
      </c>
      <c r="D5200" s="314" t="s">
        <v>8246</v>
      </c>
    </row>
    <row r="5201" spans="1:4">
      <c r="A5201" s="314" t="s">
        <v>15748</v>
      </c>
      <c r="B5201" s="314">
        <v>543224</v>
      </c>
      <c r="C5201" s="314" t="s">
        <v>15749</v>
      </c>
      <c r="D5201" s="314" t="s">
        <v>536</v>
      </c>
    </row>
    <row r="5202" spans="1:4">
      <c r="A5202" s="314" t="s">
        <v>15750</v>
      </c>
      <c r="B5202" s="314">
        <v>543225</v>
      </c>
      <c r="C5202" s="314" t="s">
        <v>15751</v>
      </c>
      <c r="D5202" s="314" t="s">
        <v>536</v>
      </c>
    </row>
    <row r="5203" spans="1:4">
      <c r="A5203" s="314" t="s">
        <v>15752</v>
      </c>
      <c r="B5203" s="314">
        <v>543226</v>
      </c>
      <c r="C5203" s="314" t="s">
        <v>15753</v>
      </c>
      <c r="D5203" s="314" t="s">
        <v>536</v>
      </c>
    </row>
    <row r="5204" spans="1:4">
      <c r="A5204" s="314" t="s">
        <v>15754</v>
      </c>
      <c r="B5204" s="314">
        <v>543227</v>
      </c>
      <c r="C5204" s="314" t="s">
        <v>15755</v>
      </c>
      <c r="D5204" s="314" t="s">
        <v>8068</v>
      </c>
    </row>
    <row r="5205" spans="1:4">
      <c r="A5205" s="314" t="s">
        <v>15756</v>
      </c>
      <c r="B5205" s="314">
        <v>543228</v>
      </c>
      <c r="C5205" s="314" t="s">
        <v>15757</v>
      </c>
      <c r="D5205" s="314" t="s">
        <v>8087</v>
      </c>
    </row>
    <row r="5206" spans="1:4">
      <c r="A5206" s="314" t="s">
        <v>15758</v>
      </c>
      <c r="B5206" s="314">
        <v>543230</v>
      </c>
      <c r="C5206" s="314" t="s">
        <v>15759</v>
      </c>
      <c r="D5206" s="314" t="s">
        <v>8378</v>
      </c>
    </row>
    <row r="5207" spans="1:4">
      <c r="A5207" s="314" t="s">
        <v>15760</v>
      </c>
      <c r="B5207" s="314">
        <v>543231</v>
      </c>
      <c r="C5207" s="314" t="s">
        <v>15761</v>
      </c>
      <c r="D5207" s="314" t="s">
        <v>8575</v>
      </c>
    </row>
    <row r="5208" spans="1:4">
      <c r="A5208" s="314" t="s">
        <v>15762</v>
      </c>
      <c r="B5208" s="314">
        <v>543232</v>
      </c>
      <c r="C5208" s="314" t="s">
        <v>15763</v>
      </c>
      <c r="D5208" s="314" t="s">
        <v>8065</v>
      </c>
    </row>
    <row r="5209" spans="1:4">
      <c r="A5209" s="314" t="s">
        <v>15764</v>
      </c>
      <c r="B5209" s="314">
        <v>543233</v>
      </c>
      <c r="C5209" s="314" t="s">
        <v>15765</v>
      </c>
      <c r="D5209" s="314" t="s">
        <v>8240</v>
      </c>
    </row>
    <row r="5210" spans="1:4">
      <c r="A5210" s="314" t="s">
        <v>15766</v>
      </c>
      <c r="B5210" s="314">
        <v>543234</v>
      </c>
      <c r="C5210" s="314" t="s">
        <v>15767</v>
      </c>
      <c r="D5210" s="314" t="s">
        <v>8068</v>
      </c>
    </row>
    <row r="5211" spans="1:4">
      <c r="A5211" s="314" t="s">
        <v>15768</v>
      </c>
      <c r="B5211" s="314">
        <v>543235</v>
      </c>
      <c r="C5211" s="314" t="s">
        <v>15769</v>
      </c>
      <c r="D5211" s="314" t="s">
        <v>8065</v>
      </c>
    </row>
    <row r="5212" spans="1:4">
      <c r="A5212" s="314" t="s">
        <v>15770</v>
      </c>
      <c r="B5212" s="314">
        <v>543236</v>
      </c>
      <c r="C5212" s="314" t="s">
        <v>15771</v>
      </c>
      <c r="D5212" s="314" t="s">
        <v>8089</v>
      </c>
    </row>
    <row r="5213" spans="1:4">
      <c r="A5213" s="314" t="s">
        <v>15772</v>
      </c>
      <c r="B5213" s="314">
        <v>543237</v>
      </c>
      <c r="C5213" s="314" t="s">
        <v>15773</v>
      </c>
      <c r="D5213" s="314" t="s">
        <v>8553</v>
      </c>
    </row>
    <row r="5214" spans="1:4">
      <c r="A5214" s="314" t="s">
        <v>15774</v>
      </c>
      <c r="B5214" s="314">
        <v>543238</v>
      </c>
      <c r="C5214" s="314" t="s">
        <v>15775</v>
      </c>
      <c r="D5214" s="314" t="s">
        <v>10485</v>
      </c>
    </row>
    <row r="5215" spans="1:4">
      <c r="A5215" s="314" t="s">
        <v>15776</v>
      </c>
      <c r="B5215" s="314">
        <v>543239</v>
      </c>
      <c r="C5215" s="314" t="s">
        <v>15777</v>
      </c>
      <c r="D5215" s="314" t="s">
        <v>8200</v>
      </c>
    </row>
    <row r="5216" spans="1:4">
      <c r="A5216" s="314" t="s">
        <v>15778</v>
      </c>
      <c r="B5216" s="314">
        <v>543240</v>
      </c>
      <c r="C5216" s="314" t="s">
        <v>15779</v>
      </c>
      <c r="D5216" s="314" t="s">
        <v>8478</v>
      </c>
    </row>
    <row r="5217" spans="1:4">
      <c r="A5217" s="314" t="s">
        <v>15780</v>
      </c>
      <c r="B5217" s="314">
        <v>543241</v>
      </c>
      <c r="C5217" s="314" t="s">
        <v>15781</v>
      </c>
      <c r="D5217" s="314" t="s">
        <v>8167</v>
      </c>
    </row>
    <row r="5218" spans="1:4">
      <c r="A5218" s="314" t="s">
        <v>15782</v>
      </c>
      <c r="B5218" s="314">
        <v>543242</v>
      </c>
      <c r="C5218" s="314" t="s">
        <v>15783</v>
      </c>
      <c r="D5218" s="314" t="s">
        <v>8167</v>
      </c>
    </row>
    <row r="5219" spans="1:4">
      <c r="A5219" s="314" t="s">
        <v>15784</v>
      </c>
      <c r="B5219" s="314">
        <v>543243</v>
      </c>
      <c r="C5219" s="314" t="s">
        <v>15785</v>
      </c>
      <c r="D5219" s="314" t="s">
        <v>8398</v>
      </c>
    </row>
    <row r="5220" spans="1:4">
      <c r="A5220" s="314" t="s">
        <v>15786</v>
      </c>
      <c r="B5220" s="314">
        <v>543244</v>
      </c>
      <c r="C5220" s="314" t="s">
        <v>15787</v>
      </c>
      <c r="D5220" s="314" t="s">
        <v>8096</v>
      </c>
    </row>
    <row r="5221" spans="1:4">
      <c r="A5221" s="314" t="s">
        <v>15788</v>
      </c>
      <c r="B5221" s="314">
        <v>500270</v>
      </c>
      <c r="C5221" s="314" t="s">
        <v>15789</v>
      </c>
      <c r="D5221" s="314" t="s">
        <v>15790</v>
      </c>
    </row>
    <row r="5222" spans="1:4">
      <c r="A5222" s="314" t="s">
        <v>15791</v>
      </c>
      <c r="B5222" s="314">
        <v>503685</v>
      </c>
      <c r="C5222" s="314" t="s">
        <v>15792</v>
      </c>
      <c r="D5222" s="314" t="s">
        <v>15793</v>
      </c>
    </row>
    <row r="5223" spans="1:4">
      <c r="A5223" s="314" t="s">
        <v>15794</v>
      </c>
      <c r="B5223" s="314">
        <v>505100</v>
      </c>
      <c r="C5223" s="314" t="s">
        <v>15795</v>
      </c>
      <c r="D5223" s="314" t="s">
        <v>15796</v>
      </c>
    </row>
    <row r="5224" spans="1:4">
      <c r="A5224" s="314" t="s">
        <v>15797</v>
      </c>
      <c r="B5224" s="314">
        <v>506580</v>
      </c>
      <c r="C5224" s="314" t="s">
        <v>15798</v>
      </c>
      <c r="D5224" s="314" t="s">
        <v>15799</v>
      </c>
    </row>
    <row r="5225" spans="1:4">
      <c r="A5225" s="314" t="s">
        <v>15800</v>
      </c>
      <c r="B5225" s="314">
        <v>509069</v>
      </c>
      <c r="C5225" s="314" t="s">
        <v>15801</v>
      </c>
      <c r="D5225" s="314" t="s">
        <v>15802</v>
      </c>
    </row>
    <row r="5226" spans="1:4">
      <c r="A5226" s="314" t="s">
        <v>15803</v>
      </c>
      <c r="B5226" s="314">
        <v>509960</v>
      </c>
      <c r="C5226" s="314" t="s">
        <v>15804</v>
      </c>
      <c r="D5226" s="314" t="s">
        <v>15805</v>
      </c>
    </row>
    <row r="5227" spans="1:4">
      <c r="A5227" s="314" t="s">
        <v>15806</v>
      </c>
      <c r="B5227" s="314">
        <v>511016</v>
      </c>
      <c r="C5227" s="314" t="s">
        <v>15807</v>
      </c>
      <c r="D5227" s="314" t="s">
        <v>15808</v>
      </c>
    </row>
    <row r="5228" spans="1:4">
      <c r="A5228" s="314" t="s">
        <v>15809</v>
      </c>
      <c r="B5228" s="314">
        <v>511194</v>
      </c>
      <c r="C5228" s="314" t="s">
        <v>15810</v>
      </c>
      <c r="D5228" s="314" t="s">
        <v>15034</v>
      </c>
    </row>
    <row r="5229" spans="1:4">
      <c r="A5229" s="314" t="s">
        <v>15811</v>
      </c>
      <c r="B5229" s="314">
        <v>512097</v>
      </c>
      <c r="C5229" s="314" t="s">
        <v>15812</v>
      </c>
      <c r="D5229" s="314" t="s">
        <v>15813</v>
      </c>
    </row>
    <row r="5230" spans="1:4">
      <c r="A5230" s="314" t="s">
        <v>15814</v>
      </c>
      <c r="B5230" s="314">
        <v>512115</v>
      </c>
      <c r="C5230" s="314" t="s">
        <v>15815</v>
      </c>
      <c r="D5230" s="314" t="s">
        <v>15813</v>
      </c>
    </row>
    <row r="5231" spans="1:4">
      <c r="A5231" s="314" t="s">
        <v>15816</v>
      </c>
      <c r="B5231" s="314">
        <v>514260</v>
      </c>
      <c r="C5231" s="314" t="s">
        <v>15817</v>
      </c>
      <c r="D5231" s="314" t="s">
        <v>15790</v>
      </c>
    </row>
    <row r="5232" spans="1:4">
      <c r="A5232" s="314" t="s">
        <v>15818</v>
      </c>
      <c r="B5232" s="314">
        <v>523309</v>
      </c>
      <c r="C5232" s="314" t="s">
        <v>15819</v>
      </c>
      <c r="D5232" s="314" t="s">
        <v>15820</v>
      </c>
    </row>
    <row r="5233" spans="1:4">
      <c r="A5233" s="314" t="s">
        <v>15821</v>
      </c>
      <c r="B5233" s="314">
        <v>523868</v>
      </c>
      <c r="C5233" s="314" t="s">
        <v>15822</v>
      </c>
      <c r="D5233" s="314" t="s">
        <v>8089</v>
      </c>
    </row>
    <row r="5234" spans="1:4">
      <c r="A5234" s="314" t="s">
        <v>15823</v>
      </c>
      <c r="B5234" s="314">
        <v>524046</v>
      </c>
      <c r="C5234" s="314" t="s">
        <v>15824</v>
      </c>
      <c r="D5234" s="314" t="s">
        <v>15825</v>
      </c>
    </row>
    <row r="5235" spans="1:4">
      <c r="A5235" s="314" t="s">
        <v>15826</v>
      </c>
      <c r="B5235" s="314">
        <v>526345</v>
      </c>
      <c r="C5235" s="314" t="s">
        <v>15827</v>
      </c>
      <c r="D5235" s="314" t="s">
        <v>8141</v>
      </c>
    </row>
    <row r="5236" spans="1:4">
      <c r="A5236" s="314" t="s">
        <v>15828</v>
      </c>
      <c r="B5236" s="314">
        <v>526468</v>
      </c>
      <c r="C5236" s="314" t="s">
        <v>15829</v>
      </c>
      <c r="D5236" s="314" t="s">
        <v>15830</v>
      </c>
    </row>
    <row r="5237" spans="1:4">
      <c r="A5237" s="314" t="s">
        <v>15831</v>
      </c>
      <c r="B5237" s="314">
        <v>526677</v>
      </c>
      <c r="C5237" s="314" t="s">
        <v>15832</v>
      </c>
      <c r="D5237" s="314" t="s">
        <v>494</v>
      </c>
    </row>
    <row r="5238" spans="1:4">
      <c r="A5238" s="314" t="s">
        <v>15833</v>
      </c>
      <c r="B5238" s="314">
        <v>526877</v>
      </c>
      <c r="C5238" s="314" t="s">
        <v>15834</v>
      </c>
      <c r="D5238" s="314" t="s">
        <v>15813</v>
      </c>
    </row>
    <row r="5239" spans="1:4">
      <c r="A5239" s="314" t="s">
        <v>15835</v>
      </c>
      <c r="B5239" s="314">
        <v>530027</v>
      </c>
      <c r="C5239" s="314" t="s">
        <v>15836</v>
      </c>
      <c r="D5239" s="314" t="s">
        <v>8294</v>
      </c>
    </row>
    <row r="5240" spans="1:4">
      <c r="A5240" s="314" t="s">
        <v>15837</v>
      </c>
      <c r="B5240" s="314">
        <v>531240</v>
      </c>
      <c r="C5240" s="314" t="s">
        <v>15838</v>
      </c>
      <c r="D5240" s="314" t="s">
        <v>15813</v>
      </c>
    </row>
    <row r="5241" spans="1:4">
      <c r="A5241" s="314" t="s">
        <v>15839</v>
      </c>
      <c r="B5241" s="314">
        <v>531399</v>
      </c>
      <c r="C5241" s="314" t="s">
        <v>15840</v>
      </c>
      <c r="D5241" s="314" t="s">
        <v>15796</v>
      </c>
    </row>
    <row r="5242" spans="1:4">
      <c r="A5242" s="314" t="s">
        <v>15841</v>
      </c>
      <c r="B5242" s="314">
        <v>531812</v>
      </c>
      <c r="C5242" s="314" t="s">
        <v>15842</v>
      </c>
      <c r="D5242" s="314" t="s">
        <v>15808</v>
      </c>
    </row>
    <row r="5243" spans="1:4">
      <c r="A5243" s="314" t="s">
        <v>15843</v>
      </c>
      <c r="B5243" s="314">
        <v>532019</v>
      </c>
      <c r="C5243" s="314" t="s">
        <v>15844</v>
      </c>
      <c r="D5243" s="314" t="s">
        <v>15845</v>
      </c>
    </row>
    <row r="5244" spans="1:4">
      <c r="A5244" s="314" t="s">
        <v>15846</v>
      </c>
      <c r="B5244" s="314">
        <v>532335</v>
      </c>
      <c r="C5244" s="314" t="s">
        <v>15847</v>
      </c>
      <c r="D5244" s="314" t="s">
        <v>475</v>
      </c>
    </row>
    <row r="5245" spans="1:4">
      <c r="A5245" s="314" t="s">
        <v>15848</v>
      </c>
      <c r="B5245" s="314">
        <v>537709</v>
      </c>
      <c r="C5245" s="314" t="s">
        <v>15849</v>
      </c>
      <c r="D5245" s="314" t="s">
        <v>8779</v>
      </c>
    </row>
    <row r="5246" spans="1:4">
      <c r="A5246" s="314" t="s">
        <v>15850</v>
      </c>
      <c r="B5246" s="314">
        <v>543229</v>
      </c>
      <c r="C5246" s="314" t="s">
        <v>15851</v>
      </c>
      <c r="D5246" s="314" t="s">
        <v>15852</v>
      </c>
    </row>
    <row r="5247" spans="1:4">
      <c r="A5247" s="314" t="s">
        <v>15853</v>
      </c>
      <c r="B5247" s="314">
        <v>543245</v>
      </c>
      <c r="C5247" s="314" t="s">
        <v>15854</v>
      </c>
      <c r="D5247" s="314" t="s">
        <v>8119</v>
      </c>
    </row>
    <row r="5248" spans="1:4">
      <c r="A5248" s="314" t="s">
        <v>15855</v>
      </c>
      <c r="B5248" s="314">
        <v>543246</v>
      </c>
      <c r="C5248" s="314" t="s">
        <v>15856</v>
      </c>
      <c r="D5248" s="314" t="s">
        <v>536</v>
      </c>
    </row>
    <row r="5249" spans="1:4">
      <c r="A5249" s="314" t="s">
        <v>15857</v>
      </c>
      <c r="B5249" s="314">
        <v>543247</v>
      </c>
      <c r="C5249" s="314" t="s">
        <v>15858</v>
      </c>
      <c r="D5249" s="314" t="s">
        <v>15793</v>
      </c>
    </row>
    <row r="5250" spans="1:4">
      <c r="A5250" s="314" t="s">
        <v>15859</v>
      </c>
      <c r="B5250" s="314">
        <v>543248</v>
      </c>
      <c r="C5250" s="314" t="s">
        <v>15860</v>
      </c>
      <c r="D5250" s="314" t="s">
        <v>8569</v>
      </c>
    </row>
    <row r="5251" spans="1:4">
      <c r="A5251" s="314" t="s">
        <v>15861</v>
      </c>
      <c r="B5251" s="314">
        <v>543249</v>
      </c>
      <c r="C5251" s="314" t="s">
        <v>15862</v>
      </c>
      <c r="D5251" s="314" t="s">
        <v>15863</v>
      </c>
    </row>
    <row r="5252" spans="1:4">
      <c r="A5252" s="314" t="s">
        <v>15864</v>
      </c>
      <c r="B5252" s="314">
        <v>543251</v>
      </c>
      <c r="C5252" s="314" t="s">
        <v>15865</v>
      </c>
      <c r="D5252" s="314" t="s">
        <v>15863</v>
      </c>
    </row>
    <row r="5253" spans="1:4">
      <c r="A5253" s="314" t="s">
        <v>15866</v>
      </c>
      <c r="B5253" s="314">
        <v>543252</v>
      </c>
      <c r="C5253" s="314" t="s">
        <v>15867</v>
      </c>
      <c r="D5253" s="314" t="s">
        <v>8240</v>
      </c>
    </row>
    <row r="5254" spans="1:4">
      <c r="A5254" s="314" t="s">
        <v>15868</v>
      </c>
      <c r="B5254" s="314">
        <v>543253</v>
      </c>
      <c r="C5254" s="314" t="s">
        <v>15869</v>
      </c>
      <c r="D5254" s="314" t="s">
        <v>8141</v>
      </c>
    </row>
    <row r="5255" spans="1:4">
      <c r="A5255" s="314" t="s">
        <v>15870</v>
      </c>
      <c r="B5255" s="314">
        <v>543254</v>
      </c>
      <c r="C5255" s="314" t="s">
        <v>15871</v>
      </c>
      <c r="D5255" s="314" t="s">
        <v>15872</v>
      </c>
    </row>
    <row r="5256" spans="1:4">
      <c r="A5256" s="314" t="s">
        <v>15873</v>
      </c>
      <c r="B5256" s="314">
        <v>543255</v>
      </c>
      <c r="C5256" s="314" t="s">
        <v>15874</v>
      </c>
      <c r="D5256" s="314" t="s">
        <v>536</v>
      </c>
    </row>
    <row r="5257" spans="1:4">
      <c r="A5257" s="314" t="s">
        <v>15875</v>
      </c>
      <c r="B5257" s="314">
        <v>543256</v>
      </c>
      <c r="C5257" s="314" t="s">
        <v>15876</v>
      </c>
      <c r="D5257" s="314" t="s">
        <v>15877</v>
      </c>
    </row>
    <row r="5258" spans="1:4">
      <c r="A5258" s="314" t="s">
        <v>15878</v>
      </c>
      <c r="B5258" s="314">
        <v>543257</v>
      </c>
      <c r="C5258" s="314" t="s">
        <v>15879</v>
      </c>
      <c r="D5258" s="314" t="s">
        <v>15880</v>
      </c>
    </row>
    <row r="5259" spans="1:4">
      <c r="A5259" s="314" t="s">
        <v>15881</v>
      </c>
      <c r="B5259" s="314">
        <v>543258</v>
      </c>
      <c r="C5259" s="314" t="s">
        <v>15882</v>
      </c>
      <c r="D5259" s="314" t="s">
        <v>15883</v>
      </c>
    </row>
    <row r="5260" spans="1:4">
      <c r="A5260" s="314" t="s">
        <v>15884</v>
      </c>
      <c r="B5260" s="314">
        <v>543259</v>
      </c>
      <c r="C5260" s="314" t="s">
        <v>15885</v>
      </c>
      <c r="D5260" s="314" t="s">
        <v>15886</v>
      </c>
    </row>
    <row r="5261" spans="1:4">
      <c r="A5261" s="314" t="s">
        <v>15887</v>
      </c>
      <c r="B5261" s="314">
        <v>543260</v>
      </c>
      <c r="C5261" s="314" t="s">
        <v>15888</v>
      </c>
      <c r="D5261" s="314" t="s">
        <v>8845</v>
      </c>
    </row>
    <row r="5262" spans="1:4">
      <c r="A5262" s="314" t="s">
        <v>15889</v>
      </c>
      <c r="B5262" s="314">
        <v>543261</v>
      </c>
      <c r="C5262" s="314" t="s">
        <v>15890</v>
      </c>
      <c r="D5262" s="314" t="s">
        <v>15891</v>
      </c>
    </row>
    <row r="5263" spans="1:4">
      <c r="A5263" s="314" t="s">
        <v>15892</v>
      </c>
      <c r="B5263" s="314">
        <v>543262</v>
      </c>
      <c r="C5263" s="314" t="s">
        <v>15893</v>
      </c>
      <c r="D5263" s="314" t="s">
        <v>8115</v>
      </c>
    </row>
    <row r="5264" spans="1:4">
      <c r="A5264" s="314" t="s">
        <v>15894</v>
      </c>
      <c r="B5264" s="314">
        <v>543263</v>
      </c>
      <c r="C5264" s="314" t="s">
        <v>15895</v>
      </c>
      <c r="D5264" s="314" t="s">
        <v>15896</v>
      </c>
    </row>
    <row r="5265" spans="1:4">
      <c r="A5265" s="314" t="s">
        <v>15897</v>
      </c>
      <c r="B5265" s="314">
        <v>543264</v>
      </c>
      <c r="C5265" s="314" t="s">
        <v>15898</v>
      </c>
      <c r="D5265" s="314" t="s">
        <v>15899</v>
      </c>
    </row>
    <row r="5266" spans="1:4">
      <c r="A5266" s="314" t="s">
        <v>15900</v>
      </c>
      <c r="B5266" s="314">
        <v>543265</v>
      </c>
      <c r="C5266" s="314" t="s">
        <v>15901</v>
      </c>
      <c r="D5266" s="314" t="s">
        <v>9027</v>
      </c>
    </row>
    <row r="5267" spans="1:4">
      <c r="A5267" s="314" t="s">
        <v>15902</v>
      </c>
      <c r="B5267" s="314">
        <v>543266</v>
      </c>
      <c r="C5267" s="314" t="s">
        <v>15903</v>
      </c>
      <c r="D5267" s="314" t="s">
        <v>15799</v>
      </c>
    </row>
    <row r="5268" spans="1:4">
      <c r="A5268" s="314" t="s">
        <v>15904</v>
      </c>
      <c r="B5268" s="314">
        <v>543267</v>
      </c>
      <c r="C5268" s="314" t="s">
        <v>15905</v>
      </c>
      <c r="D5268" s="314" t="s">
        <v>8779</v>
      </c>
    </row>
    <row r="5269" spans="1:4">
      <c r="A5269" s="314" t="s">
        <v>15906</v>
      </c>
      <c r="B5269" s="314">
        <v>543269</v>
      </c>
      <c r="C5269" s="314" t="s">
        <v>15907</v>
      </c>
      <c r="D5269" s="314" t="s">
        <v>15908</v>
      </c>
    </row>
    <row r="5270" spans="1:4">
      <c r="A5270" s="314" t="s">
        <v>15909</v>
      </c>
      <c r="B5270" s="314">
        <v>543270</v>
      </c>
      <c r="C5270" s="314" t="s">
        <v>15910</v>
      </c>
      <c r="D5270" s="314" t="s">
        <v>15911</v>
      </c>
    </row>
    <row r="5271" spans="1:4">
      <c r="A5271" s="314" t="s">
        <v>15912</v>
      </c>
      <c r="B5271" s="314">
        <v>543271</v>
      </c>
      <c r="C5271" s="314" t="s">
        <v>15913</v>
      </c>
      <c r="D5271" s="314" t="s">
        <v>8240</v>
      </c>
    </row>
    <row r="5272" spans="1:4">
      <c r="A5272" s="314" t="s">
        <v>15914</v>
      </c>
      <c r="B5272" s="314">
        <v>543272</v>
      </c>
      <c r="C5272" s="314" t="s">
        <v>15915</v>
      </c>
      <c r="D5272" s="314" t="s">
        <v>15916</v>
      </c>
    </row>
    <row r="5273" spans="1:4">
      <c r="A5273" s="314" t="s">
        <v>15917</v>
      </c>
      <c r="B5273" s="314">
        <v>543273</v>
      </c>
      <c r="C5273" s="314" t="s">
        <v>15918</v>
      </c>
      <c r="D5273" s="314" t="s">
        <v>9328</v>
      </c>
    </row>
    <row r="5274" spans="1:4">
      <c r="A5274" s="314" t="s">
        <v>15919</v>
      </c>
      <c r="B5274" s="314">
        <v>543274</v>
      </c>
      <c r="C5274" s="314" t="s">
        <v>15920</v>
      </c>
      <c r="D5274" s="314" t="s">
        <v>15790</v>
      </c>
    </row>
    <row r="5275" spans="1:4">
      <c r="A5275" s="314" t="s">
        <v>15921</v>
      </c>
      <c r="B5275" s="314">
        <v>543275</v>
      </c>
      <c r="C5275" s="314" t="s">
        <v>15922</v>
      </c>
      <c r="D5275" s="314" t="s">
        <v>8240</v>
      </c>
    </row>
    <row r="5276" spans="1:4">
      <c r="A5276" s="314" t="s">
        <v>15923</v>
      </c>
      <c r="B5276" s="314">
        <v>543276</v>
      </c>
      <c r="C5276" s="314" t="s">
        <v>15924</v>
      </c>
      <c r="D5276" s="314" t="s">
        <v>15796</v>
      </c>
    </row>
    <row r="5277" spans="1:4">
      <c r="A5277" s="314" t="s">
        <v>15925</v>
      </c>
      <c r="B5277" s="314">
        <v>543277</v>
      </c>
      <c r="C5277" s="314" t="s">
        <v>15926</v>
      </c>
      <c r="D5277" s="314" t="s">
        <v>8240</v>
      </c>
    </row>
    <row r="5278" spans="1:4">
      <c r="A5278" s="314" t="s">
        <v>15927</v>
      </c>
      <c r="B5278" s="314">
        <v>543278</v>
      </c>
      <c r="C5278" s="314" t="s">
        <v>15928</v>
      </c>
      <c r="D5278" s="314" t="s">
        <v>15830</v>
      </c>
    </row>
    <row r="5279" spans="1:4">
      <c r="A5279" s="314" t="s">
        <v>15929</v>
      </c>
      <c r="B5279" s="314">
        <v>543279</v>
      </c>
      <c r="C5279" s="314" t="s">
        <v>15930</v>
      </c>
      <c r="D5279" s="314" t="s">
        <v>15931</v>
      </c>
    </row>
    <row r="5280" spans="1:4">
      <c r="A5280" s="314" t="s">
        <v>15932</v>
      </c>
      <c r="B5280" s="314">
        <v>543280</v>
      </c>
      <c r="C5280" s="314" t="s">
        <v>15933</v>
      </c>
      <c r="D5280" s="314" t="s">
        <v>15934</v>
      </c>
    </row>
    <row r="5281" spans="1:4">
      <c r="A5281" s="314" t="s">
        <v>15935</v>
      </c>
      <c r="B5281" s="314">
        <v>543281</v>
      </c>
      <c r="C5281" s="314" t="s">
        <v>15936</v>
      </c>
      <c r="D5281" s="314" t="s">
        <v>15937</v>
      </c>
    </row>
    <row r="5282" spans="1:4">
      <c r="A5282" s="314" t="s">
        <v>15938</v>
      </c>
      <c r="B5282" s="314">
        <v>543282</v>
      </c>
      <c r="C5282" s="314" t="s">
        <v>15939</v>
      </c>
      <c r="D5282" s="314" t="s">
        <v>15908</v>
      </c>
    </row>
    <row r="5283" spans="1:4">
      <c r="A5283" s="314" t="s">
        <v>15940</v>
      </c>
      <c r="B5283" s="314">
        <v>543283</v>
      </c>
      <c r="C5283" s="314" t="s">
        <v>15941</v>
      </c>
      <c r="D5283" s="314" t="s">
        <v>8569</v>
      </c>
    </row>
    <row r="5284" spans="1:4">
      <c r="A5284" s="314" t="s">
        <v>15942</v>
      </c>
      <c r="B5284" s="314">
        <v>543284</v>
      </c>
      <c r="C5284" s="314" t="s">
        <v>15943</v>
      </c>
      <c r="D5284" s="314" t="s">
        <v>8165</v>
      </c>
    </row>
    <row r="5285" spans="1:4">
      <c r="A5285" s="314" t="s">
        <v>15944</v>
      </c>
      <c r="B5285" s="314">
        <v>543285</v>
      </c>
      <c r="C5285" s="314" t="s">
        <v>15945</v>
      </c>
      <c r="D5285" s="314" t="s">
        <v>15946</v>
      </c>
    </row>
    <row r="5286" spans="1:4">
      <c r="A5286" s="314" t="s">
        <v>15947</v>
      </c>
      <c r="B5286" s="314">
        <v>543286</v>
      </c>
      <c r="C5286" s="314" t="s">
        <v>15948</v>
      </c>
      <c r="D5286" s="314" t="s">
        <v>8161</v>
      </c>
    </row>
    <row r="5287" spans="1:4">
      <c r="A5287" s="314" t="s">
        <v>15949</v>
      </c>
      <c r="B5287" s="314">
        <v>543287</v>
      </c>
      <c r="C5287" s="314" t="s">
        <v>15950</v>
      </c>
      <c r="D5287" s="314" t="s">
        <v>15863</v>
      </c>
    </row>
    <row r="5288" spans="1:4">
      <c r="A5288" s="314" t="s">
        <v>15951</v>
      </c>
      <c r="B5288" s="314">
        <v>543288</v>
      </c>
      <c r="C5288" s="314" t="s">
        <v>9589</v>
      </c>
      <c r="D5288" s="314" t="s">
        <v>15952</v>
      </c>
    </row>
    <row r="5289" spans="1:4">
      <c r="A5289" s="314" t="s">
        <v>15953</v>
      </c>
      <c r="B5289" s="314">
        <v>543289</v>
      </c>
      <c r="C5289" s="314" t="s">
        <v>15954</v>
      </c>
      <c r="D5289" s="314" t="s">
        <v>494</v>
      </c>
    </row>
    <row r="5290" spans="1:4">
      <c r="A5290" s="314" t="s">
        <v>15955</v>
      </c>
      <c r="B5290" s="314">
        <v>543290</v>
      </c>
      <c r="C5290" s="314" t="s">
        <v>15956</v>
      </c>
      <c r="D5290" s="314" t="s">
        <v>15957</v>
      </c>
    </row>
    <row r="5291" spans="1:4">
      <c r="A5291" s="314" t="s">
        <v>15958</v>
      </c>
      <c r="B5291" s="314">
        <v>543291</v>
      </c>
      <c r="C5291" s="314" t="s">
        <v>15959</v>
      </c>
      <c r="D5291" s="314" t="s">
        <v>536</v>
      </c>
    </row>
    <row r="5292" spans="1:4">
      <c r="A5292" s="314" t="s">
        <v>15960</v>
      </c>
      <c r="B5292" s="314">
        <v>543292</v>
      </c>
      <c r="C5292" s="314" t="s">
        <v>15961</v>
      </c>
      <c r="D5292" s="314" t="s">
        <v>536</v>
      </c>
    </row>
    <row r="5293" spans="1:4">
      <c r="A5293" s="314" t="s">
        <v>15962</v>
      </c>
      <c r="B5293" s="314">
        <v>543297</v>
      </c>
      <c r="C5293" s="314" t="s">
        <v>15963</v>
      </c>
      <c r="D5293" s="314" t="s">
        <v>8124</v>
      </c>
    </row>
    <row r="5294" spans="1:4">
      <c r="A5294" s="314" t="s">
        <v>15964</v>
      </c>
      <c r="B5294" s="314">
        <v>543298</v>
      </c>
      <c r="C5294" s="314" t="s">
        <v>15965</v>
      </c>
      <c r="D5294" s="314" t="s">
        <v>8119</v>
      </c>
    </row>
    <row r="5295" spans="1:4">
      <c r="A5295" s="314" t="s">
        <v>15966</v>
      </c>
      <c r="B5295" s="314">
        <v>543299</v>
      </c>
      <c r="C5295" s="314" t="s">
        <v>15967</v>
      </c>
      <c r="D5295" s="314" t="s">
        <v>15968</v>
      </c>
    </row>
    <row r="5296" spans="1:4">
      <c r="A5296" s="314" t="s">
        <v>15969</v>
      </c>
      <c r="B5296" s="314">
        <v>543300</v>
      </c>
      <c r="C5296" s="314" t="s">
        <v>15970</v>
      </c>
      <c r="D5296" s="314" t="s">
        <v>15796</v>
      </c>
    </row>
    <row r="5297" spans="1:4">
      <c r="A5297" s="314" t="s">
        <v>15971</v>
      </c>
      <c r="B5297" s="314">
        <v>543305</v>
      </c>
      <c r="C5297" s="314" t="s">
        <v>15972</v>
      </c>
      <c r="D5297" s="314" t="s">
        <v>8165</v>
      </c>
    </row>
    <row r="5298" spans="1:4">
      <c r="A5298" s="314" t="s">
        <v>15973</v>
      </c>
      <c r="B5298" s="314">
        <v>543306</v>
      </c>
      <c r="C5298" s="314" t="s">
        <v>15974</v>
      </c>
      <c r="D5298" s="314" t="s">
        <v>15975</v>
      </c>
    </row>
    <row r="5299" spans="1:4">
      <c r="A5299" s="314" t="s">
        <v>15976</v>
      </c>
      <c r="B5299" s="314">
        <v>543308</v>
      </c>
      <c r="C5299" s="314" t="s">
        <v>15977</v>
      </c>
      <c r="D5299" s="314" t="s">
        <v>15978</v>
      </c>
    </row>
    <row r="5300" spans="1:4">
      <c r="A5300" s="314" t="s">
        <v>15979</v>
      </c>
      <c r="B5300" s="314">
        <v>543309</v>
      </c>
      <c r="C5300" s="314" t="s">
        <v>15980</v>
      </c>
      <c r="D5300" s="314" t="s">
        <v>15981</v>
      </c>
    </row>
    <row r="5301" spans="1:4">
      <c r="A5301" s="314" t="s">
        <v>15982</v>
      </c>
      <c r="B5301" s="314">
        <v>543310</v>
      </c>
      <c r="C5301" s="314" t="s">
        <v>15983</v>
      </c>
      <c r="D5301" s="314" t="s">
        <v>8278</v>
      </c>
    </row>
    <row r="5302" spans="1:4">
      <c r="A5302" s="314" t="s">
        <v>15984</v>
      </c>
      <c r="B5302" s="314">
        <v>543311</v>
      </c>
      <c r="C5302" s="314" t="s">
        <v>15985</v>
      </c>
      <c r="D5302" s="314" t="s">
        <v>15799</v>
      </c>
    </row>
    <row r="5303" spans="1:4">
      <c r="A5303" s="314" t="s">
        <v>15986</v>
      </c>
      <c r="B5303" s="314">
        <v>543312</v>
      </c>
      <c r="C5303" s="314" t="s">
        <v>10003</v>
      </c>
      <c r="D5303" s="314" t="s">
        <v>15908</v>
      </c>
    </row>
    <row r="5304" spans="1:4">
      <c r="A5304" s="314" t="s">
        <v>15987</v>
      </c>
      <c r="B5304" s="314">
        <v>543317</v>
      </c>
      <c r="C5304" s="314" t="s">
        <v>15988</v>
      </c>
      <c r="D5304" s="314" t="s">
        <v>15989</v>
      </c>
    </row>
    <row r="5305" spans="1:4">
      <c r="A5305" s="314" t="s">
        <v>15990</v>
      </c>
      <c r="B5305" s="314">
        <v>543318</v>
      </c>
      <c r="C5305" s="314" t="s">
        <v>15991</v>
      </c>
      <c r="D5305" s="314" t="s">
        <v>8129</v>
      </c>
    </row>
    <row r="5306" spans="1:4">
      <c r="A5306" s="314" t="s">
        <v>15992</v>
      </c>
      <c r="B5306" s="314">
        <v>543319</v>
      </c>
      <c r="C5306" s="314" t="s">
        <v>15993</v>
      </c>
      <c r="D5306" s="314" t="s">
        <v>15813</v>
      </c>
    </row>
    <row r="5307" spans="1:4">
      <c r="A5307" s="314" t="s">
        <v>15994</v>
      </c>
      <c r="B5307" s="314">
        <v>543320</v>
      </c>
      <c r="C5307" s="314" t="s">
        <v>15995</v>
      </c>
      <c r="D5307" s="314" t="s">
        <v>15996</v>
      </c>
    </row>
    <row r="5308" spans="1:4">
      <c r="A5308" s="314" t="s">
        <v>15997</v>
      </c>
      <c r="B5308" s="314">
        <v>543321</v>
      </c>
      <c r="C5308" s="314" t="s">
        <v>15998</v>
      </c>
      <c r="D5308" s="314" t="s">
        <v>8240</v>
      </c>
    </row>
    <row r="5309" spans="1:4">
      <c r="A5309" s="314" t="s">
        <v>15999</v>
      </c>
      <c r="B5309" s="314">
        <v>543322</v>
      </c>
      <c r="C5309" s="314" t="s">
        <v>16000</v>
      </c>
      <c r="D5309" s="314" t="s">
        <v>8119</v>
      </c>
    </row>
    <row r="5310" spans="1:4">
      <c r="A5310" s="314" t="s">
        <v>16001</v>
      </c>
      <c r="B5310" s="314">
        <v>543323</v>
      </c>
      <c r="C5310" s="314" t="s">
        <v>16002</v>
      </c>
      <c r="D5310" s="314" t="s">
        <v>536</v>
      </c>
    </row>
    <row r="5311" spans="1:4">
      <c r="A5311" s="314" t="s">
        <v>16003</v>
      </c>
      <c r="B5311" s="314">
        <v>543324</v>
      </c>
      <c r="C5311" s="314" t="s">
        <v>16004</v>
      </c>
      <c r="D5311" s="314" t="s">
        <v>16005</v>
      </c>
    </row>
    <row r="5312" spans="1:4">
      <c r="A5312" s="314" t="s">
        <v>16006</v>
      </c>
      <c r="B5312" s="314">
        <v>543325</v>
      </c>
      <c r="C5312" s="314" t="s">
        <v>16007</v>
      </c>
      <c r="D5312" s="314" t="s">
        <v>15796</v>
      </c>
    </row>
    <row r="5313" spans="1:4">
      <c r="A5313" s="314" t="s">
        <v>16008</v>
      </c>
      <c r="B5313" s="314">
        <v>543326</v>
      </c>
      <c r="C5313" s="314" t="s">
        <v>16009</v>
      </c>
      <c r="D5313" s="314" t="s">
        <v>536</v>
      </c>
    </row>
    <row r="5314" spans="1:4">
      <c r="A5314" s="314" t="s">
        <v>16010</v>
      </c>
      <c r="B5314" s="314">
        <v>543327</v>
      </c>
      <c r="C5314" s="314" t="s">
        <v>16011</v>
      </c>
      <c r="D5314" s="314" t="s">
        <v>16012</v>
      </c>
    </row>
    <row r="5315" spans="1:4">
      <c r="A5315" s="314" t="s">
        <v>16013</v>
      </c>
      <c r="B5315" s="314">
        <v>543328</v>
      </c>
      <c r="C5315" s="314" t="s">
        <v>16014</v>
      </c>
      <c r="D5315" s="314" t="s">
        <v>16015</v>
      </c>
    </row>
    <row r="5316" spans="1:4">
      <c r="A5316" s="314" t="s">
        <v>16016</v>
      </c>
      <c r="B5316" s="314">
        <v>543329</v>
      </c>
      <c r="C5316" s="314" t="s">
        <v>16017</v>
      </c>
      <c r="D5316" s="314" t="s">
        <v>8119</v>
      </c>
    </row>
    <row r="5317" spans="1:4">
      <c r="A5317" s="314" t="s">
        <v>16018</v>
      </c>
      <c r="B5317" s="314">
        <v>543330</v>
      </c>
      <c r="C5317" s="314" t="s">
        <v>16019</v>
      </c>
      <c r="D5317" s="314" t="s">
        <v>8569</v>
      </c>
    </row>
    <row r="5318" spans="1:4">
      <c r="A5318" s="314" t="s">
        <v>16020</v>
      </c>
      <c r="B5318" s="314">
        <v>543331</v>
      </c>
      <c r="C5318" s="314" t="s">
        <v>16021</v>
      </c>
      <c r="D5318" s="314" t="s">
        <v>15799</v>
      </c>
    </row>
    <row r="5319" spans="1:4">
      <c r="A5319" s="314" t="s">
        <v>16022</v>
      </c>
      <c r="B5319" s="314">
        <v>543332</v>
      </c>
      <c r="C5319" s="314" t="s">
        <v>16023</v>
      </c>
      <c r="D5319" s="314" t="s">
        <v>8240</v>
      </c>
    </row>
    <row r="5320" spans="1:4">
      <c r="A5320" s="314" t="s">
        <v>16024</v>
      </c>
      <c r="B5320" s="314">
        <v>543333</v>
      </c>
      <c r="C5320" s="314" t="s">
        <v>16025</v>
      </c>
      <c r="D5320" s="314" t="s">
        <v>15996</v>
      </c>
    </row>
    <row r="5321" spans="1:4">
      <c r="A5321" s="314" t="s">
        <v>16026</v>
      </c>
      <c r="B5321" s="314">
        <v>543334</v>
      </c>
      <c r="C5321" s="314" t="s">
        <v>16027</v>
      </c>
      <c r="D5321" s="314" t="s">
        <v>8094</v>
      </c>
    </row>
    <row r="5322" spans="1:4">
      <c r="A5322" s="314" t="s">
        <v>16028</v>
      </c>
      <c r="B5322" s="314">
        <v>543335</v>
      </c>
      <c r="C5322" s="314" t="s">
        <v>16029</v>
      </c>
      <c r="D5322" s="314" t="s">
        <v>15886</v>
      </c>
    </row>
    <row r="5323" spans="1:4">
      <c r="A5323" s="314" t="s">
        <v>16030</v>
      </c>
      <c r="B5323" s="314">
        <v>543336</v>
      </c>
      <c r="C5323" s="314" t="s">
        <v>16031</v>
      </c>
      <c r="D5323" s="314" t="s">
        <v>8129</v>
      </c>
    </row>
    <row r="5324" spans="1:4">
      <c r="A5324" s="314" t="s">
        <v>16032</v>
      </c>
      <c r="B5324" s="314">
        <v>543341</v>
      </c>
      <c r="C5324" s="314" t="s">
        <v>16033</v>
      </c>
      <c r="D5324" s="314" t="s">
        <v>16034</v>
      </c>
    </row>
    <row r="5325" spans="1:4">
      <c r="A5325" s="314" t="s">
        <v>16035</v>
      </c>
      <c r="B5325" s="314">
        <v>543346</v>
      </c>
      <c r="C5325" s="314" t="s">
        <v>16036</v>
      </c>
      <c r="D5325" s="314" t="s">
        <v>15978</v>
      </c>
    </row>
    <row r="5326" spans="1:4">
      <c r="A5326" s="314" t="s">
        <v>16037</v>
      </c>
      <c r="B5326" s="314">
        <v>543347</v>
      </c>
      <c r="C5326" s="314" t="s">
        <v>16038</v>
      </c>
      <c r="D5326" s="314" t="s">
        <v>536</v>
      </c>
    </row>
    <row r="5327" spans="1:4">
      <c r="A5327" s="314" t="s">
        <v>16039</v>
      </c>
      <c r="B5327" s="314">
        <v>543348</v>
      </c>
      <c r="C5327" s="314" t="s">
        <v>16040</v>
      </c>
      <c r="D5327" s="314" t="s">
        <v>536</v>
      </c>
    </row>
    <row r="5328" spans="1:4">
      <c r="A5328" s="314" t="s">
        <v>16041</v>
      </c>
      <c r="B5328" s="314">
        <v>543349</v>
      </c>
      <c r="C5328" s="314" t="s">
        <v>16042</v>
      </c>
      <c r="D5328" s="314" t="s">
        <v>8119</v>
      </c>
    </row>
    <row r="5329" spans="1:4">
      <c r="A5329" s="314" t="s">
        <v>16043</v>
      </c>
      <c r="B5329" s="314">
        <v>543350</v>
      </c>
      <c r="C5329" s="314" t="s">
        <v>16044</v>
      </c>
      <c r="D5329" s="314" t="s">
        <v>16015</v>
      </c>
    </row>
    <row r="5330" spans="1:4">
      <c r="A5330" s="314" t="s">
        <v>16045</v>
      </c>
      <c r="B5330" s="314">
        <v>543351</v>
      </c>
      <c r="C5330" s="314" t="s">
        <v>16046</v>
      </c>
      <c r="D5330" s="314" t="s">
        <v>15908</v>
      </c>
    </row>
    <row r="5331" spans="1:4">
      <c r="A5331" s="314" t="s">
        <v>16047</v>
      </c>
      <c r="B5331" s="314">
        <v>543352</v>
      </c>
      <c r="C5331" s="314" t="s">
        <v>16048</v>
      </c>
      <c r="D5331" s="314" t="s">
        <v>16049</v>
      </c>
    </row>
    <row r="5332" spans="1:4">
      <c r="A5332" s="314" t="s">
        <v>16050</v>
      </c>
      <c r="B5332" s="314">
        <v>543357</v>
      </c>
      <c r="C5332" s="314" t="s">
        <v>16051</v>
      </c>
      <c r="D5332" s="314" t="s">
        <v>536</v>
      </c>
    </row>
    <row r="5333" spans="1:4">
      <c r="A5333" s="314" t="s">
        <v>16052</v>
      </c>
      <c r="B5333" s="314">
        <v>543358</v>
      </c>
      <c r="C5333" s="314" t="s">
        <v>16053</v>
      </c>
      <c r="D5333" s="314" t="s">
        <v>15796</v>
      </c>
    </row>
    <row r="5334" spans="1:4">
      <c r="A5334" s="314" t="s">
        <v>16054</v>
      </c>
      <c r="B5334" s="314">
        <v>543363</v>
      </c>
      <c r="C5334" s="314" t="s">
        <v>16055</v>
      </c>
      <c r="D5334" s="314" t="s">
        <v>15899</v>
      </c>
    </row>
    <row r="5335" spans="1:4">
      <c r="A5335" s="314" t="s">
        <v>16056</v>
      </c>
      <c r="B5335" s="314">
        <v>543364</v>
      </c>
      <c r="C5335" s="314" t="s">
        <v>16057</v>
      </c>
      <c r="D5335" s="314" t="s">
        <v>15989</v>
      </c>
    </row>
    <row r="5336" spans="1:4">
      <c r="A5336" s="314" t="s">
        <v>16058</v>
      </c>
      <c r="B5336" s="314">
        <v>543365</v>
      </c>
      <c r="C5336" s="314" t="s">
        <v>16059</v>
      </c>
      <c r="D5336" s="314" t="s">
        <v>536</v>
      </c>
    </row>
    <row r="5337" spans="1:4">
      <c r="A5337" s="314" t="s">
        <v>16060</v>
      </c>
      <c r="B5337" s="314">
        <v>543366</v>
      </c>
      <c r="C5337" s="314" t="s">
        <v>16061</v>
      </c>
      <c r="D5337" s="314" t="s">
        <v>15863</v>
      </c>
    </row>
    <row r="5338" spans="1:4">
      <c r="A5338" s="314" t="s">
        <v>16062</v>
      </c>
      <c r="B5338" s="314">
        <v>543367</v>
      </c>
      <c r="C5338" s="314" t="s">
        <v>16063</v>
      </c>
      <c r="D5338" s="314" t="s">
        <v>15911</v>
      </c>
    </row>
    <row r="5339" spans="1:4">
      <c r="A5339" s="314" t="s">
        <v>16064</v>
      </c>
      <c r="B5339" s="314">
        <v>543372</v>
      </c>
      <c r="C5339" s="314" t="s">
        <v>16065</v>
      </c>
      <c r="D5339" s="314" t="s">
        <v>16066</v>
      </c>
    </row>
    <row r="5340" spans="1:4">
      <c r="A5340" s="314" t="s">
        <v>16067</v>
      </c>
      <c r="B5340" s="314">
        <v>543373</v>
      </c>
      <c r="C5340" s="314" t="s">
        <v>16068</v>
      </c>
      <c r="D5340" s="314" t="s">
        <v>15820</v>
      </c>
    </row>
    <row r="5341" spans="1:4">
      <c r="A5341" s="314" t="s">
        <v>16069</v>
      </c>
      <c r="B5341" s="314">
        <v>543374</v>
      </c>
      <c r="C5341" s="314" t="s">
        <v>16070</v>
      </c>
      <c r="D5341" s="314" t="s">
        <v>16071</v>
      </c>
    </row>
    <row r="5342" spans="1:4">
      <c r="A5342" s="314" t="s">
        <v>16072</v>
      </c>
      <c r="B5342" s="314">
        <v>543375</v>
      </c>
      <c r="C5342" s="314" t="s">
        <v>16073</v>
      </c>
      <c r="D5342" s="314" t="s">
        <v>16074</v>
      </c>
    </row>
    <row r="5343" spans="1:4">
      <c r="A5343" s="314" t="s">
        <v>16075</v>
      </c>
      <c r="B5343" s="314">
        <v>543376</v>
      </c>
      <c r="C5343" s="314" t="s">
        <v>16076</v>
      </c>
      <c r="D5343" s="314" t="s">
        <v>15863</v>
      </c>
    </row>
    <row r="5344" spans="1:4">
      <c r="A5344" s="314" t="s">
        <v>16077</v>
      </c>
      <c r="B5344" s="314">
        <v>543377</v>
      </c>
      <c r="C5344" s="314" t="s">
        <v>16078</v>
      </c>
      <c r="D5344" s="314" t="s">
        <v>8403</v>
      </c>
    </row>
    <row r="5345" spans="1:4">
      <c r="A5345" s="314" t="s">
        <v>16079</v>
      </c>
      <c r="B5345" s="314">
        <v>543378</v>
      </c>
      <c r="C5345" s="314" t="s">
        <v>16080</v>
      </c>
      <c r="D5345" s="314" t="s">
        <v>8449</v>
      </c>
    </row>
    <row r="5346" spans="1:4">
      <c r="A5346" s="314" t="s">
        <v>16081</v>
      </c>
      <c r="B5346" s="314">
        <v>543383</v>
      </c>
      <c r="C5346" s="314" t="s">
        <v>16082</v>
      </c>
      <c r="D5346" s="314" t="s">
        <v>536</v>
      </c>
    </row>
    <row r="5347" spans="1:4">
      <c r="A5347" s="314" t="s">
        <v>16083</v>
      </c>
      <c r="B5347" s="314">
        <v>543384</v>
      </c>
      <c r="C5347" s="314" t="s">
        <v>16084</v>
      </c>
      <c r="D5347" s="314" t="s">
        <v>15996</v>
      </c>
    </row>
    <row r="5348" spans="1:4">
      <c r="A5348" s="314" t="s">
        <v>16085</v>
      </c>
      <c r="B5348" s="314">
        <v>543385</v>
      </c>
      <c r="C5348" s="314" t="s">
        <v>16086</v>
      </c>
      <c r="D5348" s="314" t="s">
        <v>15989</v>
      </c>
    </row>
    <row r="5349" spans="1:4">
      <c r="A5349" s="314" t="s">
        <v>16087</v>
      </c>
      <c r="B5349" s="314">
        <v>543386</v>
      </c>
      <c r="C5349" s="314" t="s">
        <v>16088</v>
      </c>
      <c r="D5349" s="314" t="s">
        <v>15931</v>
      </c>
    </row>
    <row r="5350" spans="1:4">
      <c r="A5350" s="314" t="s">
        <v>16089</v>
      </c>
      <c r="B5350" s="314">
        <v>543387</v>
      </c>
      <c r="C5350" s="314" t="s">
        <v>16090</v>
      </c>
      <c r="D5350" s="314" t="s">
        <v>15796</v>
      </c>
    </row>
    <row r="5351" spans="1:4">
      <c r="A5351" s="314" t="s">
        <v>16091</v>
      </c>
      <c r="B5351" s="314">
        <v>543388</v>
      </c>
      <c r="C5351" s="314" t="s">
        <v>16092</v>
      </c>
      <c r="D5351" s="314" t="s">
        <v>536</v>
      </c>
    </row>
    <row r="5352" spans="1:4">
      <c r="A5352" s="314" t="s">
        <v>16093</v>
      </c>
      <c r="B5352" s="314">
        <v>543389</v>
      </c>
      <c r="C5352" s="314" t="s">
        <v>16094</v>
      </c>
      <c r="D5352" s="314" t="s">
        <v>8119</v>
      </c>
    </row>
    <row r="5353" spans="1:4">
      <c r="A5353" s="314" t="s">
        <v>16095</v>
      </c>
      <c r="B5353" s="314">
        <v>543390</v>
      </c>
      <c r="C5353" s="314" t="s">
        <v>16096</v>
      </c>
      <c r="D5353" s="314" t="s">
        <v>15937</v>
      </c>
    </row>
    <row r="5354" spans="1:4">
      <c r="A5354" s="314" t="s">
        <v>16097</v>
      </c>
      <c r="B5354" s="314">
        <v>543391</v>
      </c>
      <c r="C5354" s="314" t="s">
        <v>16098</v>
      </c>
      <c r="D5354" s="314" t="s">
        <v>15989</v>
      </c>
    </row>
    <row r="5355" spans="1:4">
      <c r="A5355" s="314" t="s">
        <v>16099</v>
      </c>
      <c r="B5355" s="314">
        <v>543396</v>
      </c>
      <c r="C5355" s="314" t="s">
        <v>16100</v>
      </c>
      <c r="D5355" s="314" t="s">
        <v>15937</v>
      </c>
    </row>
    <row r="5356" spans="1:4">
      <c r="A5356" s="314" t="s">
        <v>16101</v>
      </c>
      <c r="B5356" s="314">
        <v>543397</v>
      </c>
      <c r="C5356" s="314" t="s">
        <v>16102</v>
      </c>
      <c r="D5356" s="314" t="s">
        <v>8569</v>
      </c>
    </row>
    <row r="5357" spans="1:4">
      <c r="A5357" s="314" t="s">
        <v>16103</v>
      </c>
      <c r="B5357" s="314">
        <v>543398</v>
      </c>
      <c r="C5357" s="314" t="s">
        <v>16104</v>
      </c>
      <c r="D5357" s="314" t="s">
        <v>15908</v>
      </c>
    </row>
    <row r="5358" spans="1:4">
      <c r="A5358" s="314" t="s">
        <v>16105</v>
      </c>
      <c r="B5358" s="314">
        <v>543399</v>
      </c>
      <c r="C5358" s="314" t="s">
        <v>16106</v>
      </c>
      <c r="D5358" s="314" t="s">
        <v>15899</v>
      </c>
    </row>
    <row r="5359" spans="1:4">
      <c r="A5359" s="314" t="s">
        <v>16107</v>
      </c>
      <c r="B5359" s="314">
        <v>543400</v>
      </c>
      <c r="C5359" s="314" t="s">
        <v>16108</v>
      </c>
      <c r="D5359" s="314" t="s">
        <v>16109</v>
      </c>
    </row>
    <row r="5360" spans="1:4">
      <c r="A5360" s="314" t="s">
        <v>16110</v>
      </c>
      <c r="B5360" s="314">
        <v>543401</v>
      </c>
      <c r="C5360" s="314" t="s">
        <v>16111</v>
      </c>
      <c r="D5360" s="314" t="s">
        <v>16112</v>
      </c>
    </row>
    <row r="5361" spans="1:4">
      <c r="A5361" s="314" t="s">
        <v>16113</v>
      </c>
      <c r="B5361" s="314">
        <v>543410</v>
      </c>
      <c r="C5361" s="314" t="s">
        <v>16114</v>
      </c>
      <c r="D5361" s="314" t="s">
        <v>8165</v>
      </c>
    </row>
    <row r="5362" spans="1:4">
      <c r="A5362" s="314" t="s">
        <v>16115</v>
      </c>
      <c r="B5362" s="314">
        <v>543411</v>
      </c>
      <c r="C5362" s="314" t="s">
        <v>10609</v>
      </c>
      <c r="D5362" s="314" t="s">
        <v>8403</v>
      </c>
    </row>
    <row r="5363" spans="1:4">
      <c r="A5363" s="314" t="s">
        <v>16116</v>
      </c>
      <c r="B5363" s="314">
        <v>543412</v>
      </c>
      <c r="C5363" s="314" t="s">
        <v>16117</v>
      </c>
      <c r="D5363" s="314" t="s">
        <v>10162</v>
      </c>
    </row>
    <row r="5364" spans="1:4">
      <c r="A5364" s="314" t="s">
        <v>16118</v>
      </c>
      <c r="B5364" s="314">
        <v>543413</v>
      </c>
      <c r="C5364" s="314" t="s">
        <v>16119</v>
      </c>
      <c r="D5364" s="314" t="s">
        <v>16120</v>
      </c>
    </row>
    <row r="5365" spans="1:4">
      <c r="A5365" s="314" t="s">
        <v>16121</v>
      </c>
      <c r="B5365" s="314">
        <v>543414</v>
      </c>
      <c r="C5365" s="314" t="s">
        <v>16122</v>
      </c>
      <c r="D5365" s="314" t="s">
        <v>536</v>
      </c>
    </row>
    <row r="5366" spans="1:4">
      <c r="A5366" s="314" t="s">
        <v>16123</v>
      </c>
      <c r="B5366" s="314">
        <v>543415</v>
      </c>
      <c r="C5366" s="314" t="s">
        <v>16124</v>
      </c>
      <c r="D5366" s="314" t="s">
        <v>16125</v>
      </c>
    </row>
    <row r="5367" spans="1:4">
      <c r="A5367" s="314" t="s">
        <v>16126</v>
      </c>
      <c r="B5367" s="314">
        <v>543416</v>
      </c>
      <c r="C5367" s="314" t="s">
        <v>15007</v>
      </c>
      <c r="D5367" s="314" t="s">
        <v>16074</v>
      </c>
    </row>
    <row r="5368" spans="1:4">
      <c r="A5368" s="314" t="s">
        <v>16127</v>
      </c>
      <c r="B5368" s="314">
        <v>543417</v>
      </c>
      <c r="C5368" s="314" t="s">
        <v>16128</v>
      </c>
      <c r="D5368" s="314" t="s">
        <v>15908</v>
      </c>
    </row>
    <row r="5369" spans="1:4">
      <c r="A5369" s="314" t="s">
        <v>16129</v>
      </c>
      <c r="B5369" s="314">
        <v>543419</v>
      </c>
      <c r="C5369" s="314" t="s">
        <v>16130</v>
      </c>
      <c r="D5369" s="314" t="s">
        <v>15863</v>
      </c>
    </row>
    <row r="5370" spans="1:4">
      <c r="A5370" s="314" t="s">
        <v>16131</v>
      </c>
      <c r="B5370" s="314">
        <v>543420</v>
      </c>
      <c r="C5370" s="314" t="s">
        <v>11054</v>
      </c>
      <c r="D5370" s="314" t="s">
        <v>16132</v>
      </c>
    </row>
    <row r="5371" spans="1:4">
      <c r="A5371" s="314" t="s">
        <v>16133</v>
      </c>
      <c r="B5371" s="314">
        <v>543425</v>
      </c>
      <c r="C5371" s="314" t="s">
        <v>16134</v>
      </c>
      <c r="D5371" s="314" t="s">
        <v>16135</v>
      </c>
    </row>
    <row r="5372" spans="1:4">
      <c r="A5372" s="314" t="s">
        <v>16136</v>
      </c>
      <c r="B5372" s="314">
        <v>543426</v>
      </c>
      <c r="C5372" s="314" t="s">
        <v>16137</v>
      </c>
      <c r="D5372" s="314" t="s">
        <v>8506</v>
      </c>
    </row>
    <row r="5373" spans="1:4">
      <c r="A5373" s="314" t="s">
        <v>16138</v>
      </c>
      <c r="B5373" s="314">
        <v>543427</v>
      </c>
      <c r="C5373" s="314" t="s">
        <v>16139</v>
      </c>
      <c r="D5373" s="314" t="s">
        <v>16140</v>
      </c>
    </row>
    <row r="5374" spans="1:4">
      <c r="A5374" s="314" t="s">
        <v>16141</v>
      </c>
      <c r="B5374" s="314">
        <v>543428</v>
      </c>
      <c r="C5374" s="314" t="s">
        <v>16142</v>
      </c>
      <c r="D5374" s="314" t="s">
        <v>15911</v>
      </c>
    </row>
    <row r="5375" spans="1:4">
      <c r="A5375" s="314" t="s">
        <v>16143</v>
      </c>
      <c r="B5375" s="314">
        <v>543433</v>
      </c>
      <c r="C5375" s="314" t="s">
        <v>16144</v>
      </c>
      <c r="D5375" s="314" t="s">
        <v>8240</v>
      </c>
    </row>
    <row r="5376" spans="1:4">
      <c r="A5376" s="314" t="s">
        <v>16145</v>
      </c>
      <c r="B5376" s="314">
        <v>543434</v>
      </c>
      <c r="C5376" s="314" t="s">
        <v>16146</v>
      </c>
      <c r="D5376" s="314" t="s">
        <v>8119</v>
      </c>
    </row>
    <row r="5377" spans="1:4">
      <c r="A5377" s="314" t="s">
        <v>16147</v>
      </c>
      <c r="B5377" s="314">
        <v>543435</v>
      </c>
      <c r="C5377" s="314" t="s">
        <v>16148</v>
      </c>
      <c r="D5377" s="314" t="s">
        <v>15946</v>
      </c>
    </row>
    <row r="5378" spans="1:4">
      <c r="A5378" s="314" t="s">
        <v>16149</v>
      </c>
      <c r="B5378" s="314">
        <v>543436</v>
      </c>
      <c r="C5378" s="314" t="s">
        <v>16150</v>
      </c>
      <c r="D5378" s="314" t="s">
        <v>15908</v>
      </c>
    </row>
    <row r="5379" spans="1:4">
      <c r="A5379" s="314" t="s">
        <v>16151</v>
      </c>
      <c r="B5379" s="314">
        <v>543437</v>
      </c>
      <c r="C5379" s="314" t="s">
        <v>16152</v>
      </c>
      <c r="D5379" s="314" t="s">
        <v>536</v>
      </c>
    </row>
    <row r="5380" spans="1:4">
      <c r="A5380" s="314" t="s">
        <v>16153</v>
      </c>
      <c r="B5380" s="314">
        <v>543438</v>
      </c>
      <c r="C5380" s="314" t="s">
        <v>16154</v>
      </c>
      <c r="D5380" s="314" t="s">
        <v>536</v>
      </c>
    </row>
    <row r="5381" spans="1:4">
      <c r="A5381" s="314" t="s">
        <v>16155</v>
      </c>
      <c r="B5381" s="314">
        <v>543439</v>
      </c>
      <c r="C5381" s="314" t="s">
        <v>16156</v>
      </c>
      <c r="D5381" s="314" t="s">
        <v>16034</v>
      </c>
    </row>
    <row r="5382" spans="1:4">
      <c r="A5382" s="314" t="s">
        <v>16157</v>
      </c>
      <c r="B5382" s="314">
        <v>543440</v>
      </c>
      <c r="C5382" s="314" t="s">
        <v>16158</v>
      </c>
      <c r="D5382" s="314" t="s">
        <v>536</v>
      </c>
    </row>
    <row r="5383" spans="1:4">
      <c r="A5383" s="314" t="s">
        <v>16159</v>
      </c>
      <c r="B5383" s="314">
        <v>543441</v>
      </c>
      <c r="C5383" s="314" t="s">
        <v>16160</v>
      </c>
      <c r="D5383" s="314" t="s">
        <v>15034</v>
      </c>
    </row>
    <row r="5384" spans="1:4">
      <c r="A5384" s="314" t="s">
        <v>16161</v>
      </c>
      <c r="B5384" s="314">
        <v>543442</v>
      </c>
      <c r="C5384" s="314" t="s">
        <v>9137</v>
      </c>
      <c r="D5384" s="314" t="s">
        <v>16112</v>
      </c>
    </row>
    <row r="5385" spans="1:4">
      <c r="A5385" s="314" t="s">
        <v>16162</v>
      </c>
      <c r="B5385" s="314">
        <v>543443</v>
      </c>
      <c r="C5385" s="314" t="s">
        <v>16163</v>
      </c>
      <c r="D5385" s="314" t="s">
        <v>494</v>
      </c>
    </row>
    <row r="5386" spans="1:4">
      <c r="A5386" s="314" t="s">
        <v>16164</v>
      </c>
      <c r="B5386" s="314">
        <v>543444</v>
      </c>
      <c r="C5386" s="314" t="s">
        <v>16165</v>
      </c>
      <c r="D5386" s="314" t="s">
        <v>8119</v>
      </c>
    </row>
    <row r="5387" spans="1:4">
      <c r="A5387" s="314" t="s">
        <v>16166</v>
      </c>
      <c r="B5387" s="314">
        <v>543449</v>
      </c>
      <c r="C5387" s="314" t="s">
        <v>16167</v>
      </c>
      <c r="D5387" s="314" t="s">
        <v>8845</v>
      </c>
    </row>
    <row r="5388" spans="1:4">
      <c r="A5388" s="314" t="s">
        <v>16168</v>
      </c>
      <c r="B5388" s="314">
        <v>543450</v>
      </c>
      <c r="C5388" s="314" t="s">
        <v>16169</v>
      </c>
      <c r="D5388" s="314" t="s">
        <v>536</v>
      </c>
    </row>
    <row r="5389" spans="1:4">
      <c r="A5389" s="314" t="s">
        <v>16170</v>
      </c>
      <c r="B5389" s="314">
        <v>543451</v>
      </c>
      <c r="C5389" s="314" t="s">
        <v>16171</v>
      </c>
      <c r="D5389" s="314" t="s">
        <v>15034</v>
      </c>
    </row>
    <row r="5390" spans="1:4">
      <c r="A5390" s="314" t="s">
        <v>16172</v>
      </c>
      <c r="B5390" s="314">
        <v>543452</v>
      </c>
      <c r="C5390" s="314" t="s">
        <v>16173</v>
      </c>
      <c r="D5390" s="314" t="s">
        <v>536</v>
      </c>
    </row>
    <row r="5391" spans="1:4">
      <c r="A5391" s="314" t="s">
        <v>16174</v>
      </c>
      <c r="B5391" s="314">
        <v>543453</v>
      </c>
      <c r="C5391" s="314" t="s">
        <v>16175</v>
      </c>
      <c r="D5391" s="314" t="s">
        <v>16176</v>
      </c>
    </row>
    <row r="5392" spans="1:4">
      <c r="A5392" s="314" t="s">
        <v>16177</v>
      </c>
      <c r="B5392" s="314">
        <v>543454</v>
      </c>
      <c r="C5392" s="314" t="s">
        <v>16178</v>
      </c>
      <c r="D5392" s="314" t="s">
        <v>536</v>
      </c>
    </row>
    <row r="5393" spans="1:4">
      <c r="A5393" s="314" t="s">
        <v>16179</v>
      </c>
      <c r="B5393" s="314">
        <v>543458</v>
      </c>
      <c r="C5393" s="314" t="s">
        <v>16180</v>
      </c>
      <c r="D5393" s="314" t="s">
        <v>15820</v>
      </c>
    </row>
    <row r="5394" spans="1:4">
      <c r="A5394" s="314" t="s">
        <v>16181</v>
      </c>
      <c r="B5394" s="314">
        <v>543460</v>
      </c>
      <c r="C5394" s="314" t="s">
        <v>16182</v>
      </c>
      <c r="D5394" s="314" t="s">
        <v>8089</v>
      </c>
    </row>
    <row r="5395" spans="1:4">
      <c r="A5395" s="314" t="s">
        <v>16183</v>
      </c>
      <c r="B5395" s="314">
        <v>543461</v>
      </c>
      <c r="C5395" s="314" t="s">
        <v>16184</v>
      </c>
      <c r="D5395" s="314" t="s">
        <v>15813</v>
      </c>
    </row>
    <row r="5396" spans="1:4">
      <c r="A5396" s="314" t="s">
        <v>16185</v>
      </c>
      <c r="B5396" s="314">
        <v>543462</v>
      </c>
      <c r="C5396" s="314" t="s">
        <v>9612</v>
      </c>
      <c r="D5396" s="314" t="s">
        <v>16186</v>
      </c>
    </row>
    <row r="5397" spans="1:4">
      <c r="A5397" s="314" t="s">
        <v>16187</v>
      </c>
      <c r="B5397" s="314">
        <v>543463</v>
      </c>
      <c r="C5397" s="314" t="s">
        <v>16188</v>
      </c>
      <c r="D5397" s="314" t="s">
        <v>16112</v>
      </c>
    </row>
    <row r="5398" spans="1:4">
      <c r="A5398" s="314" t="s">
        <v>16189</v>
      </c>
      <c r="B5398" s="314">
        <v>543464</v>
      </c>
      <c r="C5398" s="314" t="s">
        <v>16190</v>
      </c>
      <c r="D5398" s="314" t="s">
        <v>9126</v>
      </c>
    </row>
    <row r="5399" spans="1:4">
      <c r="A5399" s="314" t="s">
        <v>16191</v>
      </c>
      <c r="B5399" s="314">
        <v>543465</v>
      </c>
      <c r="C5399" s="314" t="s">
        <v>16192</v>
      </c>
      <c r="D5399" s="314" t="s">
        <v>536</v>
      </c>
    </row>
    <row r="5400" spans="1:4">
      <c r="A5400" s="314" t="s">
        <v>16193</v>
      </c>
      <c r="B5400" s="314">
        <v>543470</v>
      </c>
      <c r="C5400" s="314" t="s">
        <v>13735</v>
      </c>
      <c r="D5400" s="314" t="s">
        <v>15908</v>
      </c>
    </row>
    <row r="5401" spans="1:4">
      <c r="A5401" s="314" t="s">
        <v>16194</v>
      </c>
      <c r="B5401" s="314">
        <v>543471</v>
      </c>
      <c r="C5401" s="314" t="s">
        <v>16195</v>
      </c>
      <c r="D5401" s="314" t="s">
        <v>536</v>
      </c>
    </row>
    <row r="5402" spans="1:4">
      <c r="A5402" s="314" t="s">
        <v>16196</v>
      </c>
      <c r="B5402" s="314">
        <v>543472</v>
      </c>
      <c r="C5402" s="314" t="s">
        <v>16197</v>
      </c>
      <c r="D5402" s="314" t="s">
        <v>536</v>
      </c>
    </row>
    <row r="5403" spans="1:4">
      <c r="A5403" s="314" t="s">
        <v>16198</v>
      </c>
      <c r="B5403" s="314">
        <v>543473</v>
      </c>
      <c r="C5403" s="314" t="s">
        <v>16199</v>
      </c>
      <c r="D5403" s="314" t="s">
        <v>536</v>
      </c>
    </row>
    <row r="5404" spans="1:4">
      <c r="A5404" s="314" t="s">
        <v>16200</v>
      </c>
      <c r="B5404" s="314">
        <v>543474</v>
      </c>
      <c r="C5404" s="314" t="s">
        <v>16201</v>
      </c>
      <c r="D5404" s="314" t="s">
        <v>536</v>
      </c>
    </row>
    <row r="5405" spans="1:4">
      <c r="A5405" s="314" t="s">
        <v>16202</v>
      </c>
      <c r="B5405" s="314">
        <v>543475</v>
      </c>
      <c r="C5405" s="314" t="s">
        <v>16203</v>
      </c>
      <c r="D5405" s="314" t="s">
        <v>16186</v>
      </c>
    </row>
    <row r="5406" spans="1:4">
      <c r="A5406" s="314" t="s">
        <v>16204</v>
      </c>
      <c r="B5406" s="314">
        <v>543481</v>
      </c>
      <c r="C5406" s="314" t="s">
        <v>16205</v>
      </c>
      <c r="D5406" s="314" t="s">
        <v>536</v>
      </c>
    </row>
    <row r="5407" spans="1:4">
      <c r="A5407" s="314" t="s">
        <v>16206</v>
      </c>
      <c r="B5407" s="314">
        <v>543482</v>
      </c>
      <c r="C5407" s="314" t="s">
        <v>16207</v>
      </c>
      <c r="D5407" s="314" t="s">
        <v>8845</v>
      </c>
    </row>
    <row r="5408" spans="1:4">
      <c r="A5408" s="314" t="s">
        <v>16208</v>
      </c>
      <c r="B5408" s="314">
        <v>543489</v>
      </c>
      <c r="C5408" s="314" t="s">
        <v>16209</v>
      </c>
      <c r="D5408" s="314" t="s">
        <v>16132</v>
      </c>
    </row>
    <row r="5409" spans="1:4">
      <c r="A5409" s="314" t="s">
        <v>16210</v>
      </c>
      <c r="B5409" s="314">
        <v>543490</v>
      </c>
      <c r="C5409" s="314" t="s">
        <v>16211</v>
      </c>
      <c r="D5409" s="314" t="s">
        <v>16074</v>
      </c>
    </row>
    <row r="5410" spans="1:4">
      <c r="A5410" s="314" t="s">
        <v>16212</v>
      </c>
      <c r="B5410" s="314">
        <v>543497</v>
      </c>
      <c r="C5410" s="314" t="s">
        <v>16213</v>
      </c>
      <c r="D5410" s="314" t="s">
        <v>8240</v>
      </c>
    </row>
    <row r="5411" spans="1:4">
      <c r="A5411" s="314" t="s">
        <v>16214</v>
      </c>
      <c r="B5411" s="314">
        <v>543498</v>
      </c>
      <c r="C5411" s="314" t="s">
        <v>16215</v>
      </c>
      <c r="D5411" s="314" t="s">
        <v>15796</v>
      </c>
    </row>
    <row r="5412" spans="1:4">
      <c r="A5412" s="314" t="s">
        <v>16216</v>
      </c>
      <c r="B5412" s="314">
        <v>543499</v>
      </c>
      <c r="C5412" s="314" t="s">
        <v>16217</v>
      </c>
      <c r="D5412" s="314" t="s">
        <v>8119</v>
      </c>
    </row>
    <row r="5413" spans="1:4">
      <c r="A5413" s="314" t="s">
        <v>16218</v>
      </c>
      <c r="B5413" s="314">
        <v>543500</v>
      </c>
      <c r="C5413" s="314" t="s">
        <v>16219</v>
      </c>
      <c r="D5413" s="314" t="s">
        <v>15813</v>
      </c>
    </row>
    <row r="5414" spans="1:4">
      <c r="A5414" s="314" t="s">
        <v>16220</v>
      </c>
      <c r="B5414" s="314">
        <v>543501</v>
      </c>
      <c r="C5414" s="314" t="s">
        <v>16221</v>
      </c>
      <c r="D5414" s="314" t="s">
        <v>536</v>
      </c>
    </row>
    <row r="5415" spans="1:4">
      <c r="A5415" s="314" t="s">
        <v>16222</v>
      </c>
      <c r="B5415" s="314">
        <v>543512</v>
      </c>
      <c r="C5415" s="314" t="s">
        <v>16223</v>
      </c>
      <c r="D5415" s="314" t="s">
        <v>16224</v>
      </c>
    </row>
    <row r="5416" spans="1:4">
      <c r="A5416" s="314" t="s">
        <v>16225</v>
      </c>
      <c r="B5416" s="314">
        <v>543513</v>
      </c>
      <c r="C5416" s="314" t="s">
        <v>16226</v>
      </c>
      <c r="D5416" s="314" t="s">
        <v>15813</v>
      </c>
    </row>
    <row r="5417" spans="1:4">
      <c r="A5417" s="314" t="s">
        <v>16227</v>
      </c>
      <c r="B5417" s="314">
        <v>543514</v>
      </c>
      <c r="C5417" s="314" t="s">
        <v>16228</v>
      </c>
      <c r="D5417" s="314" t="s">
        <v>15845</v>
      </c>
    </row>
    <row r="5418" spans="1:4">
      <c r="A5418" s="314" t="s">
        <v>16229</v>
      </c>
      <c r="B5418" s="314">
        <v>543515</v>
      </c>
      <c r="C5418" s="314" t="s">
        <v>16230</v>
      </c>
      <c r="D5418" s="314" t="s">
        <v>15813</v>
      </c>
    </row>
    <row r="5419" spans="1:4">
      <c r="A5419" s="314" t="s">
        <v>16231</v>
      </c>
      <c r="B5419" s="314">
        <v>543516</v>
      </c>
      <c r="C5419" s="314" t="s">
        <v>16232</v>
      </c>
      <c r="D5419" s="314" t="s">
        <v>15813</v>
      </c>
    </row>
    <row r="5420" spans="1:4">
      <c r="A5420" s="314" t="s">
        <v>16233</v>
      </c>
      <c r="B5420" s="314">
        <v>543517</v>
      </c>
      <c r="C5420" s="314" t="s">
        <v>16234</v>
      </c>
      <c r="D5420" s="314" t="s">
        <v>8403</v>
      </c>
    </row>
    <row r="5421" spans="1:4">
      <c r="A5421" s="314" t="s">
        <v>16235</v>
      </c>
      <c r="B5421" s="314">
        <v>543518</v>
      </c>
      <c r="C5421" s="314" t="s">
        <v>16236</v>
      </c>
      <c r="D5421" s="314" t="s">
        <v>15830</v>
      </c>
    </row>
    <row r="5422" spans="1:4">
      <c r="A5422" s="314" t="s">
        <v>16237</v>
      </c>
      <c r="B5422" s="314">
        <v>543519</v>
      </c>
      <c r="C5422" s="314" t="s">
        <v>16238</v>
      </c>
      <c r="D5422" s="314" t="s">
        <v>16012</v>
      </c>
    </row>
    <row r="5423" spans="1:4">
      <c r="A5423" s="314" t="s">
        <v>16239</v>
      </c>
      <c r="B5423" s="314">
        <v>543520</v>
      </c>
      <c r="C5423" s="314" t="s">
        <v>16240</v>
      </c>
      <c r="D5423" s="314" t="s">
        <v>15978</v>
      </c>
    </row>
    <row r="5424" spans="1:4">
      <c r="A5424" s="314" t="s">
        <v>16241</v>
      </c>
      <c r="B5424" s="314">
        <v>543521</v>
      </c>
      <c r="C5424" s="314" t="s">
        <v>16242</v>
      </c>
      <c r="D5424" s="314" t="s">
        <v>15996</v>
      </c>
    </row>
    <row r="5425" spans="1:4">
      <c r="A5425" s="314" t="s">
        <v>16243</v>
      </c>
      <c r="B5425" s="314">
        <v>543522</v>
      </c>
      <c r="C5425" s="314" t="s">
        <v>16244</v>
      </c>
      <c r="D5425" s="314" t="s">
        <v>459</v>
      </c>
    </row>
    <row r="5426" spans="1:4">
      <c r="A5426" s="314" t="s">
        <v>16245</v>
      </c>
      <c r="B5426" s="314">
        <v>543523</v>
      </c>
      <c r="C5426" s="314" t="s">
        <v>16246</v>
      </c>
      <c r="D5426" s="314" t="s">
        <v>8506</v>
      </c>
    </row>
    <row r="5427" spans="1:4">
      <c r="A5427" s="314" t="s">
        <v>16247</v>
      </c>
      <c r="B5427" s="314">
        <v>543524</v>
      </c>
      <c r="C5427" s="314" t="s">
        <v>16248</v>
      </c>
      <c r="D5427" s="314" t="s">
        <v>15978</v>
      </c>
    </row>
    <row r="5428" spans="1:4">
      <c r="A5428" s="314" t="s">
        <v>16249</v>
      </c>
      <c r="B5428" s="314">
        <v>543525</v>
      </c>
      <c r="C5428" s="314" t="s">
        <v>13648</v>
      </c>
      <c r="D5428" s="314" t="s">
        <v>16186</v>
      </c>
    </row>
    <row r="5429" spans="1:4">
      <c r="A5429" s="314" t="s">
        <v>16250</v>
      </c>
      <c r="B5429" s="314">
        <v>543526</v>
      </c>
      <c r="C5429" s="314" t="s">
        <v>16251</v>
      </c>
      <c r="D5429" s="314" t="s">
        <v>10492</v>
      </c>
    </row>
    <row r="5430" spans="1:4">
      <c r="A5430" s="314" t="s">
        <v>16252</v>
      </c>
      <c r="B5430" s="314">
        <v>543527</v>
      </c>
      <c r="C5430" s="314" t="s">
        <v>16253</v>
      </c>
      <c r="D5430" s="314" t="s">
        <v>16125</v>
      </c>
    </row>
    <row r="5431" spans="1:4">
      <c r="A5431" s="314" t="s">
        <v>16254</v>
      </c>
      <c r="B5431" s="314">
        <v>543528</v>
      </c>
      <c r="C5431" s="314" t="s">
        <v>16255</v>
      </c>
      <c r="D5431" s="314" t="s">
        <v>8403</v>
      </c>
    </row>
    <row r="5432" spans="1:4">
      <c r="A5432" s="314" t="s">
        <v>16256</v>
      </c>
      <c r="B5432" s="314">
        <v>543529</v>
      </c>
      <c r="C5432" s="314" t="s">
        <v>16257</v>
      </c>
      <c r="D5432" s="314" t="s">
        <v>16132</v>
      </c>
    </row>
    <row r="5433" spans="1:4">
      <c r="A5433" s="314" t="s">
        <v>16258</v>
      </c>
      <c r="B5433" s="314">
        <v>543530</v>
      </c>
      <c r="C5433" s="314" t="s">
        <v>16259</v>
      </c>
      <c r="D5433" s="314" t="s">
        <v>8588</v>
      </c>
    </row>
    <row r="5434" spans="1:4">
      <c r="A5434" s="314" t="s">
        <v>16260</v>
      </c>
      <c r="B5434" s="314">
        <v>543531</v>
      </c>
      <c r="C5434" s="314" t="s">
        <v>16261</v>
      </c>
      <c r="D5434" s="314" t="s">
        <v>8278</v>
      </c>
    </row>
    <row r="5435" spans="1:4">
      <c r="A5435" s="314" t="s">
        <v>16262</v>
      </c>
      <c r="B5435" s="314">
        <v>543532</v>
      </c>
      <c r="C5435" s="314" t="s">
        <v>16263</v>
      </c>
      <c r="D5435" s="314" t="s">
        <v>15830</v>
      </c>
    </row>
    <row r="5436" spans="1:4">
      <c r="A5436" s="314" t="s">
        <v>16264</v>
      </c>
      <c r="B5436" s="314">
        <v>543533</v>
      </c>
      <c r="C5436" s="314" t="s">
        <v>16265</v>
      </c>
      <c r="D5436" s="314" t="s">
        <v>16186</v>
      </c>
    </row>
    <row r="5437" spans="1:4">
      <c r="A5437" s="314" t="s">
        <v>16266</v>
      </c>
      <c r="B5437" s="314">
        <v>543534</v>
      </c>
      <c r="C5437" s="314" t="s">
        <v>16267</v>
      </c>
      <c r="D5437" s="314" t="s">
        <v>8240</v>
      </c>
    </row>
    <row r="5438" spans="1:4">
      <c r="A5438" s="314" t="s">
        <v>16268</v>
      </c>
      <c r="B5438" s="314">
        <v>543535</v>
      </c>
      <c r="C5438" s="314" t="s">
        <v>16269</v>
      </c>
      <c r="D5438" s="314" t="s">
        <v>16049</v>
      </c>
    </row>
    <row r="5439" spans="1:4">
      <c r="A5439" s="314" t="s">
        <v>16270</v>
      </c>
      <c r="B5439" s="314">
        <v>543536</v>
      </c>
      <c r="C5439" s="314" t="s">
        <v>16271</v>
      </c>
      <c r="D5439" s="314" t="s">
        <v>15805</v>
      </c>
    </row>
    <row r="5440" spans="1:4">
      <c r="A5440" s="314" t="s">
        <v>16272</v>
      </c>
      <c r="B5440" s="314">
        <v>590136</v>
      </c>
      <c r="C5440" s="314" t="s">
        <v>16273</v>
      </c>
      <c r="D5440" s="314" t="s">
        <v>536</v>
      </c>
    </row>
    <row r="5441" spans="1:4">
      <c r="A5441" s="314" t="s">
        <v>16274</v>
      </c>
      <c r="B5441" s="314">
        <v>590137</v>
      </c>
      <c r="C5441" s="314" t="s">
        <v>16275</v>
      </c>
      <c r="D5441" s="314" t="s">
        <v>536</v>
      </c>
    </row>
    <row r="5442" spans="1:4">
      <c r="A5442" s="314" t="s">
        <v>16276</v>
      </c>
      <c r="B5442" s="314">
        <v>590138</v>
      </c>
      <c r="C5442" s="314" t="s">
        <v>16277</v>
      </c>
      <c r="D5442" s="314" t="s">
        <v>536</v>
      </c>
    </row>
  </sheetData>
  <autoFilter ref="A2:D5049" xr:uid="{00000000-0009-0000-0000-000011000000}">
    <sortState xmlns:xlrd2="http://schemas.microsoft.com/office/spreadsheetml/2017/richdata2" ref="A3:D5049">
      <sortCondition ref="A2:A5049"/>
    </sortState>
  </autoFilter>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2060"/>
  </sheetPr>
  <dimension ref="B2:O87"/>
  <sheetViews>
    <sheetView showGridLines="0" workbookViewId="0">
      <pane ySplit="2" topLeftCell="A3" activePane="bottomLeft" state="frozen"/>
      <selection pane="bottomLeft" activeCell="C35" sqref="C35"/>
    </sheetView>
  </sheetViews>
  <sheetFormatPr defaultRowHeight="14.4"/>
  <cols>
    <col min="1" max="1" width="1.88671875" customWidth="1"/>
    <col min="2" max="2" width="24.44140625" style="17" bestFit="1" customWidth="1"/>
    <col min="3" max="14" width="11.5546875" style="382" bestFit="1" customWidth="1"/>
    <col min="15" max="15" width="9.6640625" bestFit="1" customWidth="1"/>
  </cols>
  <sheetData>
    <row r="2" spans="2:15">
      <c r="B2" s="366" t="s">
        <v>285</v>
      </c>
      <c r="C2" s="369">
        <f>'Raw Data'!C2</f>
        <v>41334</v>
      </c>
      <c r="D2" s="369">
        <f>'Raw Data'!D2</f>
        <v>41699</v>
      </c>
      <c r="E2" s="369">
        <f>'Raw Data'!E2</f>
        <v>42064</v>
      </c>
      <c r="F2" s="369">
        <f>'Raw Data'!F2</f>
        <v>42430</v>
      </c>
      <c r="G2" s="369">
        <f>'Raw Data'!G2</f>
        <v>42795</v>
      </c>
      <c r="H2" s="369">
        <f>'Raw Data'!H2</f>
        <v>43160</v>
      </c>
      <c r="I2" s="369">
        <f>'Raw Data'!I2</f>
        <v>43525</v>
      </c>
      <c r="J2" s="369">
        <f>'Raw Data'!J2</f>
        <v>43891</v>
      </c>
      <c r="K2" s="369">
        <f>'Raw Data'!K2</f>
        <v>44256</v>
      </c>
      <c r="L2" s="369">
        <f>'Raw Data'!L2</f>
        <v>44621</v>
      </c>
      <c r="M2" s="369">
        <f>'Raw Data'!M2</f>
        <v>44986</v>
      </c>
      <c r="N2" s="369">
        <f>'Raw Data'!N2</f>
        <v>45352</v>
      </c>
      <c r="O2" s="370"/>
    </row>
    <row r="3" spans="2:15">
      <c r="B3" s="371"/>
      <c r="C3" s="372"/>
      <c r="D3" s="372"/>
      <c r="E3" s="372"/>
      <c r="F3" s="372"/>
      <c r="G3" s="372"/>
      <c r="H3" s="372"/>
      <c r="I3" s="372"/>
      <c r="J3" s="372"/>
      <c r="K3" s="372"/>
      <c r="L3" s="372"/>
      <c r="M3" s="372"/>
      <c r="N3" s="372"/>
      <c r="O3" s="370"/>
    </row>
    <row r="4" spans="2:15">
      <c r="B4" s="373" t="str">
        <f>'Raw Data'!B3</f>
        <v>Equity Capital</v>
      </c>
      <c r="C4" s="374">
        <f>'Raw Data'!C3</f>
        <v>8245</v>
      </c>
      <c r="D4" s="374">
        <f>'Raw Data'!D3</f>
        <v>8245</v>
      </c>
      <c r="E4" s="374">
        <f>'Raw Data'!E3</f>
        <v>8245</v>
      </c>
      <c r="F4" s="374">
        <f>'Raw Data'!F3</f>
        <v>8245</v>
      </c>
      <c r="G4" s="374">
        <f>'Raw Data'!G3</f>
        <v>8245</v>
      </c>
      <c r="H4" s="374">
        <f>'Raw Data'!H3</f>
        <v>8245</v>
      </c>
      <c r="I4" s="374">
        <f>'Raw Data'!I3</f>
        <v>9895</v>
      </c>
      <c r="J4" s="374">
        <f>'Raw Data'!J3</f>
        <v>9895</v>
      </c>
      <c r="K4" s="374">
        <f>'Raw Data'!K3</f>
        <v>9697</v>
      </c>
      <c r="L4" s="374">
        <f>'Raw Data'!L3</f>
        <v>9697</v>
      </c>
      <c r="M4" s="374">
        <f>'Raw Data'!M3</f>
        <v>9697</v>
      </c>
      <c r="N4" s="374">
        <f>'Raw Data'!N3</f>
        <v>9697</v>
      </c>
      <c r="O4" s="375"/>
    </row>
    <row r="5" spans="2:15">
      <c r="B5" s="374" t="str">
        <f>'Raw Data'!B4</f>
        <v>Reserves</v>
      </c>
      <c r="C5" s="374">
        <f>'Raw Data'!C4</f>
        <v>72995</v>
      </c>
      <c r="D5" s="374">
        <f>'Raw Data'!D4</f>
        <v>79084</v>
      </c>
      <c r="E5" s="374">
        <f>'Raw Data'!E4</f>
        <v>73849</v>
      </c>
      <c r="F5" s="374">
        <f>'Raw Data'!F4</f>
        <v>83330</v>
      </c>
      <c r="G5" s="374">
        <f>'Raw Data'!G4</f>
        <v>89593</v>
      </c>
      <c r="H5" s="374">
        <f>'Raw Data'!H4</f>
        <v>95318</v>
      </c>
      <c r="I5" s="374">
        <f>'Raw Data'!I4</f>
        <v>101462</v>
      </c>
      <c r="J5" s="374">
        <f>'Raw Data'!J4</f>
        <v>108945</v>
      </c>
      <c r="K5" s="374">
        <f>'Raw Data'!K4</f>
        <v>116042</v>
      </c>
      <c r="L5" s="374">
        <f>'Raw Data'!L4</f>
        <v>125677</v>
      </c>
      <c r="M5" s="374">
        <f>'Raw Data'!M4</f>
        <v>137326</v>
      </c>
      <c r="N5" s="374">
        <f>'Raw Data'!N4</f>
        <v>151013</v>
      </c>
      <c r="O5" s="376"/>
    </row>
    <row r="6" spans="2:15">
      <c r="B6" s="373" t="str">
        <f>'Raw Data'!B5</f>
        <v>Borrowings</v>
      </c>
      <c r="C6" s="374">
        <f>'Raw Data'!C5</f>
        <v>70419</v>
      </c>
      <c r="D6" s="374">
        <f>'Raw Data'!D5</f>
        <v>81455</v>
      </c>
      <c r="E6" s="374">
        <f>'Raw Data'!E5</f>
        <v>102252</v>
      </c>
      <c r="F6" s="374">
        <f>'Raw Data'!F5</f>
        <v>99424</v>
      </c>
      <c r="G6" s="374">
        <f>'Raw Data'!G5</f>
        <v>113773</v>
      </c>
      <c r="H6" s="374">
        <f>'Raw Data'!H5</f>
        <v>130049</v>
      </c>
      <c r="I6" s="374">
        <f>'Raw Data'!I5</f>
        <v>173058</v>
      </c>
      <c r="J6" s="374">
        <f>'Raw Data'!J5</f>
        <v>202984</v>
      </c>
      <c r="K6" s="374">
        <f>'Raw Data'!K5</f>
        <v>210208</v>
      </c>
      <c r="L6" s="374">
        <f>'Raw Data'!L5</f>
        <v>210707</v>
      </c>
      <c r="M6" s="374">
        <f>'Raw Data'!M5</f>
        <v>222913</v>
      </c>
      <c r="N6" s="374">
        <f>'Raw Data'!N5</f>
        <v>237131</v>
      </c>
      <c r="O6" s="376"/>
    </row>
    <row r="7" spans="2:15">
      <c r="B7" s="374" t="str">
        <f>'Raw Data'!B6</f>
        <v>Long term Borrowings</v>
      </c>
      <c r="C7" s="374">
        <f>'Raw Data'!C6</f>
        <v>64588</v>
      </c>
      <c r="D7" s="374">
        <f>'Raw Data'!D6</f>
        <v>75542</v>
      </c>
      <c r="E7" s="374">
        <f>'Raw Data'!E6</f>
        <v>93363</v>
      </c>
      <c r="F7" s="374">
        <f>'Raw Data'!F6</f>
        <v>91205</v>
      </c>
      <c r="G7" s="374">
        <f>'Raw Data'!G6</f>
        <v>104075</v>
      </c>
      <c r="H7" s="374">
        <f>'Raw Data'!H6</f>
        <v>116776</v>
      </c>
      <c r="I7" s="374">
        <f>'Raw Data'!I6</f>
        <v>147064</v>
      </c>
      <c r="J7" s="374">
        <f>'Raw Data'!J6</f>
        <v>176020</v>
      </c>
      <c r="K7" s="374">
        <f>'Raw Data'!K6</f>
        <v>180536</v>
      </c>
      <c r="L7" s="374">
        <f>'Raw Data'!L6</f>
        <v>181871</v>
      </c>
      <c r="M7" s="374">
        <f>'Raw Data'!M6</f>
        <v>187884</v>
      </c>
      <c r="N7" s="374">
        <f>'Raw Data'!N6</f>
        <v>190215</v>
      </c>
      <c r="O7" s="375"/>
    </row>
    <row r="8" spans="2:15">
      <c r="B8" s="374" t="str">
        <f>'Raw Data'!B7</f>
        <v>Short term Borrowings</v>
      </c>
      <c r="C8" s="374">
        <f>'Raw Data'!C7</f>
        <v>382</v>
      </c>
      <c r="D8" s="374">
        <f>'Raw Data'!D7</f>
        <v>434</v>
      </c>
      <c r="E8" s="374">
        <f>'Raw Data'!E7</f>
        <v>640</v>
      </c>
      <c r="F8" s="374">
        <f>'Raw Data'!F7</f>
        <v>1487</v>
      </c>
      <c r="G8" s="374">
        <f>'Raw Data'!G7</f>
        <v>3120</v>
      </c>
      <c r="H8" s="374">
        <f>'Raw Data'!H7</f>
        <v>6680</v>
      </c>
      <c r="I8" s="374">
        <f>'Raw Data'!I7</f>
        <v>17369</v>
      </c>
      <c r="J8" s="374">
        <f>'Raw Data'!J7</f>
        <v>16556</v>
      </c>
      <c r="K8" s="374">
        <f>'Raw Data'!K7</f>
        <v>28774</v>
      </c>
      <c r="L8" s="374">
        <f>'Raw Data'!L7</f>
        <v>27684</v>
      </c>
      <c r="M8" s="374">
        <f>'Raw Data'!M7</f>
        <v>33209</v>
      </c>
      <c r="N8" s="374">
        <f>'Raw Data'!N7</f>
        <v>44825</v>
      </c>
      <c r="O8" s="376"/>
    </row>
    <row r="9" spans="2:15">
      <c r="B9" s="374" t="str">
        <f>'Raw Data'!B8</f>
        <v>Lease Liabilities</v>
      </c>
      <c r="C9" s="374">
        <f>'Raw Data'!C8</f>
        <v>0</v>
      </c>
      <c r="D9" s="374">
        <f>'Raw Data'!D8</f>
        <v>0</v>
      </c>
      <c r="E9" s="374">
        <f>'Raw Data'!E8</f>
        <v>0</v>
      </c>
      <c r="F9" s="374">
        <f>'Raw Data'!F8</f>
        <v>0</v>
      </c>
      <c r="G9" s="374">
        <f>'Raw Data'!G8</f>
        <v>0</v>
      </c>
      <c r="H9" s="374">
        <f>'Raw Data'!H8</f>
        <v>0</v>
      </c>
      <c r="I9" s="374">
        <f>'Raw Data'!I8</f>
        <v>0</v>
      </c>
      <c r="J9" s="374">
        <f>'Raw Data'!J8</f>
        <v>0</v>
      </c>
      <c r="K9" s="374">
        <f>'Raw Data'!K8</f>
        <v>897</v>
      </c>
      <c r="L9" s="374">
        <f>'Raw Data'!L8</f>
        <v>1151</v>
      </c>
      <c r="M9" s="374">
        <f>'Raw Data'!M8</f>
        <v>1821</v>
      </c>
      <c r="N9" s="374">
        <f>'Raw Data'!N8</f>
        <v>2091</v>
      </c>
      <c r="O9" s="376"/>
    </row>
    <row r="10" spans="2:15">
      <c r="B10" s="374" t="str">
        <f>'Raw Data'!B9</f>
        <v>Other Borrowings</v>
      </c>
      <c r="C10" s="374">
        <f>'Raw Data'!C9</f>
        <v>5449</v>
      </c>
      <c r="D10" s="374">
        <f>'Raw Data'!D9</f>
        <v>5479</v>
      </c>
      <c r="E10" s="374">
        <f>'Raw Data'!E9</f>
        <v>8249</v>
      </c>
      <c r="F10" s="374">
        <f>'Raw Data'!F9</f>
        <v>6731</v>
      </c>
      <c r="G10" s="374">
        <f>'Raw Data'!G9</f>
        <v>6579</v>
      </c>
      <c r="H10" s="374">
        <f>'Raw Data'!H9</f>
        <v>6592</v>
      </c>
      <c r="I10" s="374">
        <f>'Raw Data'!I9</f>
        <v>8626</v>
      </c>
      <c r="J10" s="374">
        <f>'Raw Data'!J9</f>
        <v>10408</v>
      </c>
      <c r="K10" s="374">
        <f>'Raw Data'!K9</f>
        <v>0</v>
      </c>
      <c r="L10" s="374">
        <f>'Raw Data'!L9</f>
        <v>0</v>
      </c>
      <c r="M10" s="374">
        <f>'Raw Data'!M9</f>
        <v>0</v>
      </c>
      <c r="N10" s="374">
        <f>'Raw Data'!N9</f>
        <v>0</v>
      </c>
      <c r="O10" s="375"/>
    </row>
    <row r="11" spans="2:15">
      <c r="B11" s="374" t="str">
        <f>'Raw Data'!B10</f>
        <v>Other Liabilities</v>
      </c>
      <c r="C11" s="374">
        <f>'Raw Data'!C10</f>
        <v>27116</v>
      </c>
      <c r="D11" s="374">
        <f>'Raw Data'!D10</f>
        <v>31334</v>
      </c>
      <c r="E11" s="374">
        <f>'Raw Data'!E10</f>
        <v>35366</v>
      </c>
      <c r="F11" s="374">
        <f>'Raw Data'!F10</f>
        <v>33666</v>
      </c>
      <c r="G11" s="374">
        <f>'Raw Data'!G10</f>
        <v>36990</v>
      </c>
      <c r="H11" s="374">
        <f>'Raw Data'!H10</f>
        <v>48880</v>
      </c>
      <c r="I11" s="374">
        <f>'Raw Data'!I10</f>
        <v>62509</v>
      </c>
      <c r="J11" s="374">
        <f>'Raw Data'!J10</f>
        <v>55746</v>
      </c>
      <c r="K11" s="374">
        <f>'Raw Data'!K10</f>
        <v>62075</v>
      </c>
      <c r="L11" s="374">
        <f>'Raw Data'!L10</f>
        <v>69751</v>
      </c>
      <c r="M11" s="374">
        <f>'Raw Data'!M10</f>
        <v>77253</v>
      </c>
      <c r="N11" s="374">
        <f>'Raw Data'!N10</f>
        <v>81437</v>
      </c>
      <c r="O11" s="376"/>
    </row>
    <row r="12" spans="2:15">
      <c r="B12" s="374" t="str">
        <f>'Raw Data'!B11</f>
        <v>Non controlling int</v>
      </c>
      <c r="C12" s="374">
        <f>'Raw Data'!C11</f>
        <v>645</v>
      </c>
      <c r="D12" s="374">
        <f>'Raw Data'!D11</f>
        <v>680</v>
      </c>
      <c r="E12" s="374">
        <f>'Raw Data'!E11</f>
        <v>888</v>
      </c>
      <c r="F12" s="374">
        <f>'Raw Data'!F11</f>
        <v>793</v>
      </c>
      <c r="G12" s="374">
        <f>'Raw Data'!G11</f>
        <v>803</v>
      </c>
      <c r="H12" s="374">
        <f>'Raw Data'!H11</f>
        <v>948</v>
      </c>
      <c r="I12" s="374">
        <f>'Raw Data'!I11</f>
        <v>2908</v>
      </c>
      <c r="J12" s="374">
        <f>'Raw Data'!J11</f>
        <v>3317</v>
      </c>
      <c r="K12" s="374">
        <f>'Raw Data'!K11</f>
        <v>3524</v>
      </c>
      <c r="L12" s="374">
        <f>'Raw Data'!L11</f>
        <v>3760</v>
      </c>
      <c r="M12" s="374">
        <f>'Raw Data'!M11</f>
        <v>3930</v>
      </c>
      <c r="N12" s="374">
        <f>'Raw Data'!N11</f>
        <v>4413</v>
      </c>
      <c r="O12" s="375"/>
    </row>
    <row r="13" spans="2:15">
      <c r="B13" s="374" t="str">
        <f>'Raw Data'!B12</f>
        <v>Trade Payables</v>
      </c>
      <c r="C13" s="374">
        <f>'Raw Data'!C12</f>
        <v>5862</v>
      </c>
      <c r="D13" s="374">
        <f>'Raw Data'!D12</f>
        <v>7224</v>
      </c>
      <c r="E13" s="374">
        <f>'Raw Data'!E12</f>
        <v>7108</v>
      </c>
      <c r="F13" s="374">
        <f>'Raw Data'!F12</f>
        <v>5694</v>
      </c>
      <c r="G13" s="374">
        <f>'Raw Data'!G12</f>
        <v>5573</v>
      </c>
      <c r="H13" s="374">
        <f>'Raw Data'!H12</f>
        <v>6708</v>
      </c>
      <c r="I13" s="374">
        <f>'Raw Data'!I12</f>
        <v>8614</v>
      </c>
      <c r="J13" s="374">
        <f>'Raw Data'!J12</f>
        <v>10109</v>
      </c>
      <c r="K13" s="374">
        <f>'Raw Data'!K12</f>
        <v>8726</v>
      </c>
      <c r="L13" s="374">
        <f>'Raw Data'!L12</f>
        <v>11277</v>
      </c>
      <c r="M13" s="374">
        <f>'Raw Data'!M12</f>
        <v>11356</v>
      </c>
      <c r="N13" s="374">
        <f>'Raw Data'!N12</f>
        <v>11338</v>
      </c>
      <c r="O13" s="376"/>
    </row>
    <row r="14" spans="2:15">
      <c r="B14" s="374" t="str">
        <f>'Raw Data'!B13</f>
        <v>Advance from Customers</v>
      </c>
      <c r="C14" s="374">
        <f>'Raw Data'!C13</f>
        <v>424</v>
      </c>
      <c r="D14" s="374">
        <f>'Raw Data'!D13</f>
        <v>508</v>
      </c>
      <c r="E14" s="374">
        <f>'Raw Data'!E13</f>
        <v>601</v>
      </c>
      <c r="F14" s="374">
        <f>'Raw Data'!F13</f>
        <v>1232</v>
      </c>
      <c r="G14" s="374">
        <f>'Raw Data'!G13</f>
        <v>700</v>
      </c>
      <c r="H14" s="374">
        <f>'Raw Data'!H13</f>
        <v>459</v>
      </c>
      <c r="I14" s="374">
        <f>'Raw Data'!I13</f>
        <v>297</v>
      </c>
      <c r="J14" s="374">
        <f>'Raw Data'!J13</f>
        <v>781</v>
      </c>
      <c r="K14" s="374">
        <f>'Raw Data'!K13</f>
        <v>864</v>
      </c>
      <c r="L14" s="374">
        <f>'Raw Data'!L13</f>
        <v>758</v>
      </c>
      <c r="M14" s="374">
        <f>'Raw Data'!M13</f>
        <v>625</v>
      </c>
      <c r="N14" s="374">
        <f>'Raw Data'!N13</f>
        <v>686</v>
      </c>
      <c r="O14" s="375"/>
    </row>
    <row r="15" spans="2:15">
      <c r="B15" s="374" t="str">
        <f>'Raw Data'!B14</f>
        <v>Other liability items</v>
      </c>
      <c r="C15" s="374">
        <f>'Raw Data'!C14</f>
        <v>20184</v>
      </c>
      <c r="D15" s="374">
        <f>'Raw Data'!D14</f>
        <v>22921</v>
      </c>
      <c r="E15" s="374">
        <f>'Raw Data'!E14</f>
        <v>26770</v>
      </c>
      <c r="F15" s="374">
        <f>'Raw Data'!F14</f>
        <v>25946</v>
      </c>
      <c r="G15" s="374">
        <f>'Raw Data'!G14</f>
        <v>29913</v>
      </c>
      <c r="H15" s="374">
        <f>'Raw Data'!H14</f>
        <v>40766</v>
      </c>
      <c r="I15" s="374">
        <f>'Raw Data'!I14</f>
        <v>50689</v>
      </c>
      <c r="J15" s="374">
        <f>'Raw Data'!J14</f>
        <v>41539</v>
      </c>
      <c r="K15" s="374">
        <f>'Raw Data'!K14</f>
        <v>48962</v>
      </c>
      <c r="L15" s="374">
        <f>'Raw Data'!L14</f>
        <v>53956</v>
      </c>
      <c r="M15" s="374">
        <f>'Raw Data'!M14</f>
        <v>61341</v>
      </c>
      <c r="N15" s="374">
        <f>'Raw Data'!N14</f>
        <v>65000</v>
      </c>
      <c r="O15" s="376"/>
    </row>
    <row r="16" spans="2:15">
      <c r="B16" s="373" t="str">
        <f>'Raw Data'!B15</f>
        <v>Total Liabilities</v>
      </c>
      <c r="C16" s="373">
        <f>'Raw Data'!C15</f>
        <v>178776</v>
      </c>
      <c r="D16" s="373">
        <f>'Raw Data'!D15</f>
        <v>200118</v>
      </c>
      <c r="E16" s="373">
        <f>'Raw Data'!E15</f>
        <v>219712</v>
      </c>
      <c r="F16" s="373">
        <f>'Raw Data'!F15</f>
        <v>224665</v>
      </c>
      <c r="G16" s="373">
        <f>'Raw Data'!G15</f>
        <v>248601</v>
      </c>
      <c r="H16" s="373">
        <f>'Raw Data'!H15</f>
        <v>282492</v>
      </c>
      <c r="I16" s="373">
        <f>'Raw Data'!I15</f>
        <v>346923</v>
      </c>
      <c r="J16" s="373">
        <f>'Raw Data'!J15</f>
        <v>377569</v>
      </c>
      <c r="K16" s="373">
        <f>'Raw Data'!K15</f>
        <v>398022</v>
      </c>
      <c r="L16" s="373">
        <f>'Raw Data'!L15</f>
        <v>415831</v>
      </c>
      <c r="M16" s="373">
        <f>'Raw Data'!M15</f>
        <v>447189</v>
      </c>
      <c r="N16" s="373">
        <f>'Raw Data'!N15</f>
        <v>479278</v>
      </c>
      <c r="O16" s="376"/>
    </row>
    <row r="17" spans="2:15">
      <c r="B17" s="374"/>
      <c r="C17" s="374"/>
      <c r="D17" s="374"/>
      <c r="E17" s="374"/>
      <c r="F17" s="374"/>
      <c r="G17" s="374"/>
      <c r="H17" s="374"/>
      <c r="I17" s="374"/>
      <c r="J17" s="374"/>
      <c r="K17" s="374"/>
      <c r="L17" s="374"/>
      <c r="M17" s="374"/>
      <c r="N17" s="374"/>
      <c r="O17" s="376"/>
    </row>
    <row r="18" spans="2:15">
      <c r="B18" s="377" t="str">
        <f>'Raw Data'!B17</f>
        <v>Fixed Assets</v>
      </c>
      <c r="C18" s="378">
        <f>'Raw Data'!C17</f>
        <v>71833</v>
      </c>
      <c r="D18" s="378">
        <f>'Raw Data'!D17</f>
        <v>84208</v>
      </c>
      <c r="E18" s="378">
        <f>'Raw Data'!E17</f>
        <v>91853</v>
      </c>
      <c r="F18" s="378">
        <f>'Raw Data'!F17</f>
        <v>92929</v>
      </c>
      <c r="G18" s="378">
        <f>'Raw Data'!G17</f>
        <v>104532</v>
      </c>
      <c r="H18" s="378">
        <f>'Raw Data'!H17</f>
        <v>128245</v>
      </c>
      <c r="I18" s="378">
        <f>'Raw Data'!I17</f>
        <v>150985</v>
      </c>
      <c r="J18" s="378">
        <f>'Raw Data'!J17</f>
        <v>187803</v>
      </c>
      <c r="K18" s="378">
        <f>'Raw Data'!K17</f>
        <v>203245</v>
      </c>
      <c r="L18" s="378">
        <f>'Raw Data'!L17</f>
        <v>224923</v>
      </c>
      <c r="M18" s="378">
        <f>'Raw Data'!M17</f>
        <v>240424</v>
      </c>
      <c r="N18" s="378">
        <f>'Raw Data'!N17</f>
        <v>258934</v>
      </c>
      <c r="O18" s="376"/>
    </row>
    <row r="19" spans="2:15">
      <c r="B19" s="379" t="str">
        <f>'Raw Data'!B18</f>
        <v>Land</v>
      </c>
      <c r="C19" s="380">
        <f>'Raw Data'!C18</f>
        <v>6733</v>
      </c>
      <c r="D19" s="380">
        <f>'Raw Data'!D18</f>
        <v>9398</v>
      </c>
      <c r="E19" s="380">
        <f>'Raw Data'!E18</f>
        <v>10959</v>
      </c>
      <c r="F19" s="380">
        <f>'Raw Data'!F18</f>
        <v>11848</v>
      </c>
      <c r="G19" s="380">
        <f>'Raw Data'!G18</f>
        <v>12610</v>
      </c>
      <c r="H19" s="380">
        <f>'Raw Data'!H18</f>
        <v>12260</v>
      </c>
      <c r="I19" s="380">
        <f>'Raw Data'!I18</f>
        <v>8719</v>
      </c>
      <c r="J19" s="380">
        <f>'Raw Data'!J18</f>
        <v>8760</v>
      </c>
      <c r="K19" s="380">
        <f>'Raw Data'!K18</f>
        <v>9009</v>
      </c>
      <c r="L19" s="380">
        <f>'Raw Data'!L18</f>
        <v>13280</v>
      </c>
      <c r="M19" s="380">
        <f>'Raw Data'!M18</f>
        <v>20214</v>
      </c>
      <c r="N19" s="380">
        <f>'Raw Data'!N18</f>
        <v>22550</v>
      </c>
      <c r="O19" s="375"/>
    </row>
    <row r="20" spans="2:15">
      <c r="B20" s="379" t="str">
        <f>'Raw Data'!B19</f>
        <v>Building</v>
      </c>
      <c r="C20" s="380">
        <f>'Raw Data'!C19</f>
        <v>8452</v>
      </c>
      <c r="D20" s="380">
        <f>'Raw Data'!D19</f>
        <v>9186</v>
      </c>
      <c r="E20" s="380">
        <f>'Raw Data'!E19</f>
        <v>10328</v>
      </c>
      <c r="F20" s="380">
        <f>'Raw Data'!F19</f>
        <v>7152</v>
      </c>
      <c r="G20" s="380">
        <f>'Raw Data'!G19</f>
        <v>8509</v>
      </c>
      <c r="H20" s="380">
        <f>'Raw Data'!H19</f>
        <v>10689</v>
      </c>
      <c r="I20" s="380">
        <f>'Raw Data'!I19</f>
        <v>13721</v>
      </c>
      <c r="J20" s="380">
        <f>'Raw Data'!J19</f>
        <v>16871</v>
      </c>
      <c r="K20" s="380">
        <f>'Raw Data'!K19</f>
        <v>19597</v>
      </c>
      <c r="L20" s="380">
        <f>'Raw Data'!L19</f>
        <v>21573</v>
      </c>
      <c r="M20" s="380">
        <f>'Raw Data'!M19</f>
        <v>23175</v>
      </c>
      <c r="N20" s="380">
        <f>'Raw Data'!N19</f>
        <v>24835</v>
      </c>
      <c r="O20" s="375"/>
    </row>
    <row r="21" spans="2:15">
      <c r="B21" s="379" t="str">
        <f>'Raw Data'!B20</f>
        <v>Plant Machinery</v>
      </c>
      <c r="C21" s="380">
        <f>'Raw Data'!C20</f>
        <v>93336</v>
      </c>
      <c r="D21" s="380">
        <f>'Raw Data'!D20</f>
        <v>106977</v>
      </c>
      <c r="E21" s="380">
        <f>'Raw Data'!E20</f>
        <v>116579</v>
      </c>
      <c r="F21" s="380">
        <f>'Raw Data'!F20</f>
        <v>71374</v>
      </c>
      <c r="G21" s="380">
        <f>'Raw Data'!G20</f>
        <v>86626</v>
      </c>
      <c r="H21" s="380">
        <f>'Raw Data'!H20</f>
        <v>114939</v>
      </c>
      <c r="I21" s="380">
        <f>'Raw Data'!I20</f>
        <v>141076</v>
      </c>
      <c r="J21" s="380">
        <f>'Raw Data'!J20</f>
        <v>178428</v>
      </c>
      <c r="K21" s="380">
        <f>'Raw Data'!K20</f>
        <v>208674</v>
      </c>
      <c r="L21" s="380">
        <f>'Raw Data'!L20</f>
        <v>239535</v>
      </c>
      <c r="M21" s="380">
        <f>'Raw Data'!M20</f>
        <v>263953</v>
      </c>
      <c r="N21" s="380">
        <f>'Raw Data'!N20</f>
        <v>282147</v>
      </c>
      <c r="O21" s="375"/>
    </row>
    <row r="22" spans="2:15">
      <c r="B22" s="379" t="str">
        <f>'Raw Data'!B21</f>
        <v>Equipments</v>
      </c>
      <c r="C22" s="380">
        <f>'Raw Data'!C21</f>
        <v>315</v>
      </c>
      <c r="D22" s="380">
        <f>'Raw Data'!D21</f>
        <v>352</v>
      </c>
      <c r="E22" s="380">
        <f>'Raw Data'!E21</f>
        <v>614</v>
      </c>
      <c r="F22" s="380">
        <f>'Raw Data'!F21</f>
        <v>379</v>
      </c>
      <c r="G22" s="380">
        <f>'Raw Data'!G21</f>
        <v>466</v>
      </c>
      <c r="H22" s="380">
        <f>'Raw Data'!H21</f>
        <v>598</v>
      </c>
      <c r="I22" s="380">
        <f>'Raw Data'!I21</f>
        <v>853</v>
      </c>
      <c r="J22" s="380">
        <f>'Raw Data'!J21</f>
        <v>1047</v>
      </c>
      <c r="K22" s="380">
        <f>'Raw Data'!K21</f>
        <v>1187</v>
      </c>
      <c r="L22" s="380">
        <f>'Raw Data'!L21</f>
        <v>1275</v>
      </c>
      <c r="M22" s="380">
        <f>'Raw Data'!M21</f>
        <v>1442</v>
      </c>
      <c r="N22" s="380">
        <f>'Raw Data'!N21</f>
        <v>1585</v>
      </c>
      <c r="O22" s="375"/>
    </row>
    <row r="23" spans="2:15">
      <c r="B23" s="379" t="str">
        <f>'Raw Data'!B22</f>
        <v>Computers</v>
      </c>
      <c r="C23" s="380">
        <f>'Raw Data'!C22</f>
        <v>403</v>
      </c>
      <c r="D23" s="380">
        <f>'Raw Data'!D22</f>
        <v>413</v>
      </c>
      <c r="E23" s="380">
        <f>'Raw Data'!E22</f>
        <v>444</v>
      </c>
      <c r="F23" s="380">
        <f>'Raw Data'!F22</f>
        <v>144</v>
      </c>
      <c r="G23" s="380">
        <f>'Raw Data'!G22</f>
        <v>276</v>
      </c>
      <c r="H23" s="380">
        <f>'Raw Data'!H22</f>
        <v>324</v>
      </c>
      <c r="I23" s="380">
        <f>'Raw Data'!I22</f>
        <v>424</v>
      </c>
      <c r="J23" s="380">
        <f>'Raw Data'!J22</f>
        <v>430</v>
      </c>
      <c r="K23" s="380">
        <f>'Raw Data'!K22</f>
        <v>501</v>
      </c>
      <c r="L23" s="380">
        <f>'Raw Data'!L22</f>
        <v>544</v>
      </c>
      <c r="M23" s="380">
        <f>'Raw Data'!M22</f>
        <v>601</v>
      </c>
      <c r="N23" s="380">
        <f>'Raw Data'!N22</f>
        <v>674</v>
      </c>
      <c r="O23" s="375"/>
    </row>
    <row r="24" spans="2:15">
      <c r="B24" s="379" t="str">
        <f>'Raw Data'!B23</f>
        <v>Furniture n fittings</v>
      </c>
      <c r="C24" s="380">
        <f>'Raw Data'!C23</f>
        <v>860</v>
      </c>
      <c r="D24" s="380">
        <f>'Raw Data'!D23</f>
        <v>947</v>
      </c>
      <c r="E24" s="380">
        <f>'Raw Data'!E23</f>
        <v>1042</v>
      </c>
      <c r="F24" s="380">
        <f>'Raw Data'!F23</f>
        <v>632</v>
      </c>
      <c r="G24" s="380">
        <f>'Raw Data'!G23</f>
        <v>827</v>
      </c>
      <c r="H24" s="380">
        <f>'Raw Data'!H23</f>
        <v>1058</v>
      </c>
      <c r="I24" s="380">
        <f>'Raw Data'!I23</f>
        <v>1429</v>
      </c>
      <c r="J24" s="380">
        <f>'Raw Data'!J23</f>
        <v>2617</v>
      </c>
      <c r="K24" s="380">
        <f>'Raw Data'!K23</f>
        <v>3103</v>
      </c>
      <c r="L24" s="380">
        <f>'Raw Data'!L23</f>
        <v>3375</v>
      </c>
      <c r="M24" s="380">
        <f>'Raw Data'!M23</f>
        <v>3735</v>
      </c>
      <c r="N24" s="380">
        <f>'Raw Data'!N23</f>
        <v>4276</v>
      </c>
      <c r="O24" s="375"/>
    </row>
    <row r="25" spans="2:15">
      <c r="B25" s="379" t="str">
        <f>'Raw Data'!B24</f>
        <v>Railway sidings</v>
      </c>
      <c r="C25" s="380">
        <f>'Raw Data'!C24</f>
        <v>498</v>
      </c>
      <c r="D25" s="380">
        <f>'Raw Data'!D24</f>
        <v>653</v>
      </c>
      <c r="E25" s="380">
        <f>'Raw Data'!E24</f>
        <v>815</v>
      </c>
      <c r="F25" s="380">
        <f>'Raw Data'!F24</f>
        <v>650</v>
      </c>
      <c r="G25" s="380">
        <f>'Raw Data'!G24</f>
        <v>758</v>
      </c>
      <c r="H25" s="380">
        <f>'Raw Data'!H24</f>
        <v>1461</v>
      </c>
      <c r="I25" s="380">
        <f>'Raw Data'!I24</f>
        <v>1653</v>
      </c>
      <c r="J25" s="380">
        <f>'Raw Data'!J24</f>
        <v>3255</v>
      </c>
      <c r="K25" s="380">
        <f>'Raw Data'!K24</f>
        <v>3359</v>
      </c>
      <c r="L25" s="380">
        <f>'Raw Data'!L24</f>
        <v>3689</v>
      </c>
      <c r="M25" s="380">
        <f>'Raw Data'!M24</f>
        <v>9713</v>
      </c>
      <c r="N25" s="380">
        <f>'Raw Data'!N24</f>
        <v>10448</v>
      </c>
      <c r="O25" s="375"/>
    </row>
    <row r="26" spans="2:15">
      <c r="B26" s="379" t="str">
        <f>'Raw Data'!B25</f>
        <v>Vehicles</v>
      </c>
      <c r="C26" s="380">
        <f>'Raw Data'!C25</f>
        <v>14</v>
      </c>
      <c r="D26" s="380">
        <f>'Raw Data'!D25</f>
        <v>13</v>
      </c>
      <c r="E26" s="380">
        <f>'Raw Data'!E25</f>
        <v>14</v>
      </c>
      <c r="F26" s="380">
        <f>'Raw Data'!F25</f>
        <v>10</v>
      </c>
      <c r="G26" s="380">
        <f>'Raw Data'!G25</f>
        <v>14</v>
      </c>
      <c r="H26" s="380">
        <f>'Raw Data'!H25</f>
        <v>15</v>
      </c>
      <c r="I26" s="380">
        <f>'Raw Data'!I25</f>
        <v>3</v>
      </c>
      <c r="J26" s="380">
        <f>'Raw Data'!J25</f>
        <v>90</v>
      </c>
      <c r="K26" s="380">
        <f>'Raw Data'!K25</f>
        <v>143</v>
      </c>
      <c r="L26" s="380">
        <f>'Raw Data'!L25</f>
        <v>236</v>
      </c>
      <c r="M26" s="380">
        <f>'Raw Data'!M25</f>
        <v>270</v>
      </c>
      <c r="N26" s="380">
        <f>'Raw Data'!N25</f>
        <v>230</v>
      </c>
      <c r="O26" s="375"/>
    </row>
    <row r="27" spans="2:15">
      <c r="B27" s="379" t="str">
        <f>'Raw Data'!B26</f>
        <v>Intangible Assets</v>
      </c>
      <c r="C27" s="380">
        <f>'Raw Data'!C26</f>
        <v>1</v>
      </c>
      <c r="D27" s="380">
        <f>'Raw Data'!D26</f>
        <v>1</v>
      </c>
      <c r="E27" s="380">
        <f>'Raw Data'!E26</f>
        <v>3</v>
      </c>
      <c r="F27" s="380">
        <f>'Raw Data'!F26</f>
        <v>0</v>
      </c>
      <c r="G27" s="380">
        <f>'Raw Data'!G26</f>
        <v>204</v>
      </c>
      <c r="H27" s="380">
        <f>'Raw Data'!H26</f>
        <v>204</v>
      </c>
      <c r="I27" s="380">
        <f>'Raw Data'!I26</f>
        <v>204</v>
      </c>
      <c r="J27" s="380">
        <f>'Raw Data'!J26</f>
        <v>385</v>
      </c>
      <c r="K27" s="380">
        <f>'Raw Data'!K26</f>
        <v>420</v>
      </c>
      <c r="L27" s="380">
        <f>'Raw Data'!L26</f>
        <v>0</v>
      </c>
      <c r="M27" s="380">
        <f>'Raw Data'!M26</f>
        <v>0</v>
      </c>
      <c r="N27" s="380">
        <f>'Raw Data'!N26</f>
        <v>0</v>
      </c>
      <c r="O27" s="375"/>
    </row>
    <row r="28" spans="2:15">
      <c r="B28" s="377" t="str">
        <f>'Raw Data'!B27</f>
        <v>Other fixed assets</v>
      </c>
      <c r="C28" s="380">
        <f>'Raw Data'!C27</f>
        <v>3193</v>
      </c>
      <c r="D28" s="380">
        <f>'Raw Data'!D27</f>
        <v>3454</v>
      </c>
      <c r="E28" s="380">
        <f>'Raw Data'!E27</f>
        <v>3563</v>
      </c>
      <c r="F28" s="380">
        <f>'Raw Data'!F27</f>
        <v>6654</v>
      </c>
      <c r="G28" s="380">
        <f>'Raw Data'!G27</f>
        <v>6798</v>
      </c>
      <c r="H28" s="380">
        <f>'Raw Data'!H27</f>
        <v>7273</v>
      </c>
      <c r="I28" s="380">
        <f>'Raw Data'!I27</f>
        <v>21300</v>
      </c>
      <c r="J28" s="380">
        <f>'Raw Data'!J27</f>
        <v>24996</v>
      </c>
      <c r="K28" s="380">
        <f>'Raw Data'!K27</f>
        <v>27554</v>
      </c>
      <c r="L28" s="380">
        <f>'Raw Data'!L27</f>
        <v>25453</v>
      </c>
      <c r="M28" s="380">
        <f>'Raw Data'!M27</f>
        <v>16179</v>
      </c>
      <c r="N28" s="380">
        <f>'Raw Data'!N27</f>
        <v>27799</v>
      </c>
      <c r="O28" s="375"/>
    </row>
    <row r="29" spans="2:15">
      <c r="B29" s="379" t="str">
        <f>'Raw Data'!B28</f>
        <v>Gross Block</v>
      </c>
      <c r="C29" s="380">
        <f>'Raw Data'!C28</f>
        <v>113804</v>
      </c>
      <c r="D29" s="380">
        <f>'Raw Data'!D28</f>
        <v>131394</v>
      </c>
      <c r="E29" s="380">
        <f>'Raw Data'!E28</f>
        <v>144361</v>
      </c>
      <c r="F29" s="380">
        <f>'Raw Data'!F28</f>
        <v>98844</v>
      </c>
      <c r="G29" s="380">
        <f>'Raw Data'!G28</f>
        <v>117088</v>
      </c>
      <c r="H29" s="380">
        <f>'Raw Data'!H28</f>
        <v>148821</v>
      </c>
      <c r="I29" s="380">
        <f>'Raw Data'!I28</f>
        <v>189381</v>
      </c>
      <c r="J29" s="380">
        <f>'Raw Data'!J28</f>
        <v>236879</v>
      </c>
      <c r="K29" s="380">
        <f>'Raw Data'!K28</f>
        <v>273547</v>
      </c>
      <c r="L29" s="380">
        <f>'Raw Data'!L28</f>
        <v>308960</v>
      </c>
      <c r="M29" s="380">
        <f>'Raw Data'!M28</f>
        <v>339283</v>
      </c>
      <c r="N29" s="380">
        <f>'Raw Data'!N28</f>
        <v>374546</v>
      </c>
      <c r="O29" s="375"/>
    </row>
    <row r="30" spans="2:15">
      <c r="B30" s="379" t="str">
        <f>'Raw Data'!B29</f>
        <v>Accumulated Depreciation</v>
      </c>
      <c r="C30" s="380">
        <f>'Raw Data'!C29</f>
        <v>41971</v>
      </c>
      <c r="D30" s="380">
        <f>'Raw Data'!D29</f>
        <v>47186</v>
      </c>
      <c r="E30" s="380">
        <f>'Raw Data'!E29</f>
        <v>52508</v>
      </c>
      <c r="F30" s="380">
        <f>'Raw Data'!F29</f>
        <v>5915</v>
      </c>
      <c r="G30" s="380">
        <f>'Raw Data'!G29</f>
        <v>12556</v>
      </c>
      <c r="H30" s="380">
        <f>'Raw Data'!H29</f>
        <v>20575</v>
      </c>
      <c r="I30" s="380">
        <f>'Raw Data'!I29</f>
        <v>38397</v>
      </c>
      <c r="J30" s="380">
        <f>'Raw Data'!J29</f>
        <v>49076</v>
      </c>
      <c r="K30" s="380">
        <f>'Raw Data'!K29</f>
        <v>70302</v>
      </c>
      <c r="L30" s="380">
        <f>'Raw Data'!L29</f>
        <v>84037</v>
      </c>
      <c r="M30" s="380">
        <f>'Raw Data'!M29</f>
        <v>98858</v>
      </c>
      <c r="N30" s="380">
        <f>'Raw Data'!N29</f>
        <v>115612</v>
      </c>
      <c r="O30" s="375"/>
    </row>
    <row r="31" spans="2:15">
      <c r="B31" s="377" t="str">
        <f>'Raw Data'!B30</f>
        <v>Net Block</v>
      </c>
      <c r="C31" s="380">
        <f>'Raw Data'!C30</f>
        <v>67249</v>
      </c>
      <c r="D31" s="380">
        <f>'Raw Data'!D30</f>
        <v>77569</v>
      </c>
      <c r="E31" s="380">
        <f>'Raw Data'!E30</f>
        <v>76806</v>
      </c>
      <c r="F31" s="380">
        <f>'Raw Data'!F30</f>
        <v>23798</v>
      </c>
      <c r="G31" s="380">
        <f>'Raw Data'!G30</f>
        <v>30192</v>
      </c>
      <c r="H31" s="380">
        <f>'Raw Data'!H30</f>
        <v>65435</v>
      </c>
      <c r="I31" s="380">
        <f>'Raw Data'!I30</f>
        <v>70984</v>
      </c>
      <c r="J31" s="380">
        <f>'Raw Data'!J30</f>
        <v>138371</v>
      </c>
      <c r="K31" s="380">
        <f>'Raw Data'!K30</f>
        <v>176041</v>
      </c>
      <c r="L31" s="380">
        <f>'Raw Data'!L30</f>
        <v>217834</v>
      </c>
      <c r="M31" s="380">
        <f>'Raw Data'!M30</f>
        <v>250104</v>
      </c>
      <c r="N31" s="380">
        <f>'Raw Data'!N30</f>
        <v>286882</v>
      </c>
      <c r="O31" s="375"/>
    </row>
    <row r="32" spans="2:15">
      <c r="B32" s="379">
        <f>'Raw Data'!B31</f>
        <v>0</v>
      </c>
      <c r="C32" s="380">
        <f>'Raw Data'!C31</f>
        <v>0</v>
      </c>
      <c r="D32" s="380">
        <f>'Raw Data'!D31</f>
        <v>0</v>
      </c>
      <c r="E32" s="380">
        <f>'Raw Data'!E31</f>
        <v>0</v>
      </c>
      <c r="F32" s="380">
        <f>'Raw Data'!F31</f>
        <v>0</v>
      </c>
      <c r="G32" s="380">
        <f>'Raw Data'!G31</f>
        <v>0</v>
      </c>
      <c r="H32" s="380">
        <f>'Raw Data'!H31</f>
        <v>0</v>
      </c>
      <c r="I32" s="380">
        <f>'Raw Data'!I31</f>
        <v>0</v>
      </c>
      <c r="J32" s="380">
        <f>'Raw Data'!J31</f>
        <v>0</v>
      </c>
      <c r="K32" s="380">
        <f>'Raw Data'!K31</f>
        <v>0</v>
      </c>
      <c r="L32" s="380">
        <f>'Raw Data'!L31</f>
        <v>0</v>
      </c>
      <c r="M32" s="380">
        <f>'Raw Data'!M31</f>
        <v>0</v>
      </c>
      <c r="N32" s="380">
        <f>'Raw Data'!N31</f>
        <v>0</v>
      </c>
      <c r="O32" s="376"/>
    </row>
    <row r="33" spans="2:15">
      <c r="B33" s="379" t="str">
        <f>'Raw Data'!B32</f>
        <v>CWIP</v>
      </c>
      <c r="C33" s="380">
        <f>'Raw Data'!C32</f>
        <v>46555</v>
      </c>
      <c r="D33" s="380">
        <f>'Raw Data'!D32</f>
        <v>53825</v>
      </c>
      <c r="E33" s="380">
        <f>'Raw Data'!E32</f>
        <v>67555</v>
      </c>
      <c r="F33" s="380">
        <f>'Raw Data'!F32</f>
        <v>75046</v>
      </c>
      <c r="G33" s="380">
        <f>'Raw Data'!G32</f>
        <v>86896</v>
      </c>
      <c r="H33" s="380">
        <f>'Raw Data'!H32</f>
        <v>83386</v>
      </c>
      <c r="I33" s="380">
        <f>'Raw Data'!I32</f>
        <v>118397</v>
      </c>
      <c r="J33" s="380">
        <f>'Raw Data'!J32</f>
        <v>98508</v>
      </c>
      <c r="K33" s="380">
        <f>'Raw Data'!K32</f>
        <v>97506</v>
      </c>
      <c r="L33" s="380">
        <f>'Raw Data'!L32</f>
        <v>91126</v>
      </c>
      <c r="M33" s="380">
        <f>'Raw Data'!M32</f>
        <v>89179</v>
      </c>
      <c r="N33" s="380">
        <f>'Raw Data'!N32</f>
        <v>87664</v>
      </c>
      <c r="O33" s="376"/>
    </row>
    <row r="34" spans="2:15">
      <c r="B34" s="379" t="str">
        <f>'Raw Data'!B33</f>
        <v>Investments</v>
      </c>
      <c r="C34" s="380">
        <f>'Raw Data'!C33</f>
        <v>4923</v>
      </c>
      <c r="D34" s="380">
        <f>'Raw Data'!D33</f>
        <v>3300</v>
      </c>
      <c r="E34" s="380">
        <f>'Raw Data'!E33</f>
        <v>1902</v>
      </c>
      <c r="F34" s="380">
        <f>'Raw Data'!F33</f>
        <v>6473</v>
      </c>
      <c r="G34" s="380">
        <f>'Raw Data'!G33</f>
        <v>7614</v>
      </c>
      <c r="H34" s="380">
        <f>'Raw Data'!H33</f>
        <v>8876</v>
      </c>
      <c r="I34" s="380">
        <f>'Raw Data'!I33</f>
        <v>8132</v>
      </c>
      <c r="J34" s="380">
        <f>'Raw Data'!J33</f>
        <v>9307</v>
      </c>
      <c r="K34" s="380">
        <f>'Raw Data'!K33</f>
        <v>10589</v>
      </c>
      <c r="L34" s="380">
        <f>'Raw Data'!L33</f>
        <v>10626</v>
      </c>
      <c r="M34" s="380">
        <f>'Raw Data'!M33</f>
        <v>13935</v>
      </c>
      <c r="N34" s="380">
        <f>'Raw Data'!N33</f>
        <v>15885</v>
      </c>
      <c r="O34" s="376"/>
    </row>
    <row r="35" spans="2:15">
      <c r="B35" s="379">
        <f>'Raw Data'!B34</f>
        <v>0</v>
      </c>
      <c r="C35" s="380">
        <f>'Raw Data'!C34</f>
        <v>0</v>
      </c>
      <c r="D35" s="380">
        <f>'Raw Data'!D34</f>
        <v>0</v>
      </c>
      <c r="E35" s="380">
        <f>'Raw Data'!E34</f>
        <v>0</v>
      </c>
      <c r="F35" s="380">
        <f>'Raw Data'!F34</f>
        <v>0</v>
      </c>
      <c r="G35" s="380">
        <f>'Raw Data'!G34</f>
        <v>0</v>
      </c>
      <c r="H35" s="380">
        <f>'Raw Data'!H34</f>
        <v>0</v>
      </c>
      <c r="I35" s="380">
        <f>'Raw Data'!I34</f>
        <v>0</v>
      </c>
      <c r="J35" s="380">
        <f>'Raw Data'!J34</f>
        <v>0</v>
      </c>
      <c r="K35" s="380">
        <f>'Raw Data'!K34</f>
        <v>0</v>
      </c>
      <c r="L35" s="380">
        <f>'Raw Data'!L34</f>
        <v>0</v>
      </c>
      <c r="M35" s="380">
        <f>'Raw Data'!M34</f>
        <v>0</v>
      </c>
      <c r="N35" s="380">
        <f>'Raw Data'!N34</f>
        <v>0</v>
      </c>
      <c r="O35" s="376"/>
    </row>
    <row r="36" spans="2:15">
      <c r="B36" s="379" t="str">
        <f>'Raw Data'!B35</f>
        <v>Other Assets</v>
      </c>
      <c r="C36" s="380">
        <f>'Raw Data'!C35</f>
        <v>55465</v>
      </c>
      <c r="D36" s="380">
        <f>'Raw Data'!D35</f>
        <v>58785</v>
      </c>
      <c r="E36" s="380">
        <f>'Raw Data'!E35</f>
        <v>58403</v>
      </c>
      <c r="F36" s="380">
        <f>'Raw Data'!F35</f>
        <v>50217</v>
      </c>
      <c r="G36" s="380">
        <f>'Raw Data'!G35</f>
        <v>49560</v>
      </c>
      <c r="H36" s="380">
        <f>'Raw Data'!H35</f>
        <v>61985</v>
      </c>
      <c r="I36" s="380">
        <f>'Raw Data'!I35</f>
        <v>69409</v>
      </c>
      <c r="J36" s="380">
        <f>'Raw Data'!J35</f>
        <v>81951</v>
      </c>
      <c r="K36" s="380">
        <f>'Raw Data'!K35</f>
        <v>86681</v>
      </c>
      <c r="L36" s="380">
        <f>'Raw Data'!L35</f>
        <v>89156</v>
      </c>
      <c r="M36" s="380">
        <f>'Raw Data'!M35</f>
        <v>103651</v>
      </c>
      <c r="N36" s="380">
        <f>'Raw Data'!N35</f>
        <v>116795</v>
      </c>
      <c r="O36" s="376"/>
    </row>
    <row r="37" spans="2:15">
      <c r="B37" s="379" t="str">
        <f>'Raw Data'!B36</f>
        <v>Inventories</v>
      </c>
      <c r="C37" s="380">
        <f>'Raw Data'!C36</f>
        <v>4641</v>
      </c>
      <c r="D37" s="380">
        <f>'Raw Data'!D36</f>
        <v>6062</v>
      </c>
      <c r="E37" s="380">
        <f>'Raw Data'!E36</f>
        <v>8060</v>
      </c>
      <c r="F37" s="380">
        <f>'Raw Data'!F36</f>
        <v>7145</v>
      </c>
      <c r="G37" s="380">
        <f>'Raw Data'!G36</f>
        <v>6690</v>
      </c>
      <c r="H37" s="380">
        <f>'Raw Data'!H36</f>
        <v>6271</v>
      </c>
      <c r="I37" s="380">
        <f>'Raw Data'!I36</f>
        <v>8513</v>
      </c>
      <c r="J37" s="380">
        <f>'Raw Data'!J36</f>
        <v>11319</v>
      </c>
      <c r="K37" s="380">
        <f>'Raw Data'!K36</f>
        <v>10020</v>
      </c>
      <c r="L37" s="380">
        <f>'Raw Data'!L36</f>
        <v>10370</v>
      </c>
      <c r="M37" s="380">
        <f>'Raw Data'!M36</f>
        <v>14454</v>
      </c>
      <c r="N37" s="380">
        <f>'Raw Data'!N36</f>
        <v>18270</v>
      </c>
      <c r="O37" s="376"/>
    </row>
    <row r="38" spans="2:15">
      <c r="B38" s="379" t="str">
        <f>'Raw Data'!B37</f>
        <v>Trade Recievables</v>
      </c>
      <c r="C38" s="380">
        <f>'Raw Data'!C37</f>
        <v>6096</v>
      </c>
      <c r="D38" s="380">
        <f>'Raw Data'!D37</f>
        <v>6726</v>
      </c>
      <c r="E38" s="380">
        <f>'Raw Data'!E37</f>
        <v>9250</v>
      </c>
      <c r="F38" s="380">
        <f>'Raw Data'!F37</f>
        <v>8289</v>
      </c>
      <c r="G38" s="380">
        <f>'Raw Data'!G37</f>
        <v>8964</v>
      </c>
      <c r="H38" s="380">
        <f>'Raw Data'!H37</f>
        <v>8812</v>
      </c>
      <c r="I38" s="380">
        <f>'Raw Data'!I37</f>
        <v>12364</v>
      </c>
      <c r="J38" s="380">
        <f>'Raw Data'!J37</f>
        <v>20315</v>
      </c>
      <c r="K38" s="380">
        <f>'Raw Data'!K37</f>
        <v>28200</v>
      </c>
      <c r="L38" s="380">
        <f>'Raw Data'!L37</f>
        <v>27971</v>
      </c>
      <c r="M38" s="380">
        <f>'Raw Data'!M37</f>
        <v>30112</v>
      </c>
      <c r="N38" s="380">
        <f>'Raw Data'!N37</f>
        <v>33350</v>
      </c>
      <c r="O38" s="375"/>
    </row>
    <row r="39" spans="2:15">
      <c r="B39" s="379" t="str">
        <f>'Raw Data'!B38</f>
        <v>Receivables over 6m</v>
      </c>
      <c r="C39" s="380">
        <f>'Raw Data'!C38</f>
        <v>204</v>
      </c>
      <c r="D39" s="380">
        <f>'Raw Data'!D38</f>
        <v>455</v>
      </c>
      <c r="E39" s="380">
        <f>'Raw Data'!E38</f>
        <v>558</v>
      </c>
      <c r="F39" s="380">
        <f>'Raw Data'!F38</f>
        <v>0</v>
      </c>
      <c r="G39" s="380">
        <f>'Raw Data'!G38</f>
        <v>0</v>
      </c>
      <c r="H39" s="380">
        <f>'Raw Data'!H38</f>
        <v>0</v>
      </c>
      <c r="I39" s="380">
        <f>'Raw Data'!I38</f>
        <v>0</v>
      </c>
      <c r="J39" s="380">
        <f>'Raw Data'!J38</f>
        <v>0</v>
      </c>
      <c r="K39" s="380">
        <f>'Raw Data'!K38</f>
        <v>0</v>
      </c>
      <c r="L39" s="380">
        <f>'Raw Data'!L38</f>
        <v>4272</v>
      </c>
      <c r="M39" s="380">
        <f>'Raw Data'!M38</f>
        <v>4009</v>
      </c>
      <c r="N39" s="380">
        <f>'Raw Data'!N38</f>
        <v>2558</v>
      </c>
      <c r="O39" s="375"/>
    </row>
    <row r="40" spans="2:15">
      <c r="B40" s="379" t="str">
        <f>'Raw Data'!B39</f>
        <v>Receivables under 6m</v>
      </c>
      <c r="C40" s="380">
        <f>'Raw Data'!C39</f>
        <v>5892</v>
      </c>
      <c r="D40" s="380">
        <f>'Raw Data'!D39</f>
        <v>6270</v>
      </c>
      <c r="E40" s="380">
        <f>'Raw Data'!E39</f>
        <v>8787</v>
      </c>
      <c r="F40" s="380">
        <f>'Raw Data'!F39</f>
        <v>8289</v>
      </c>
      <c r="G40" s="380">
        <f>'Raw Data'!G39</f>
        <v>8964</v>
      </c>
      <c r="H40" s="380">
        <f>'Raw Data'!H39</f>
        <v>8814</v>
      </c>
      <c r="I40" s="380">
        <f>'Raw Data'!I39</f>
        <v>12512</v>
      </c>
      <c r="J40" s="380">
        <f>'Raw Data'!J39</f>
        <v>20503</v>
      </c>
      <c r="K40" s="380">
        <f>'Raw Data'!K39</f>
        <v>28747</v>
      </c>
      <c r="L40" s="380">
        <f>'Raw Data'!L39</f>
        <v>24246</v>
      </c>
      <c r="M40" s="380">
        <f>'Raw Data'!M39</f>
        <v>26665</v>
      </c>
      <c r="N40" s="380">
        <f>'Raw Data'!N39</f>
        <v>31050</v>
      </c>
      <c r="O40" s="375"/>
    </row>
    <row r="41" spans="2:15">
      <c r="B41" s="379" t="str">
        <f>'Raw Data'!B40</f>
        <v>Prov for Doubtful</v>
      </c>
      <c r="C41" s="380">
        <f>'Raw Data'!C40</f>
        <v>0</v>
      </c>
      <c r="D41" s="380">
        <f>'Raw Data'!D40</f>
        <v>0</v>
      </c>
      <c r="E41" s="380">
        <f>'Raw Data'!E40</f>
        <v>-96</v>
      </c>
      <c r="F41" s="380">
        <f>'Raw Data'!F40</f>
        <v>0</v>
      </c>
      <c r="G41" s="380">
        <f>'Raw Data'!G40</f>
        <v>0</v>
      </c>
      <c r="H41" s="380">
        <f>'Raw Data'!H40</f>
        <v>-2</v>
      </c>
      <c r="I41" s="380">
        <f>'Raw Data'!I40</f>
        <v>-149</v>
      </c>
      <c r="J41" s="380">
        <f>'Raw Data'!J40</f>
        <v>-189</v>
      </c>
      <c r="K41" s="380">
        <f>'Raw Data'!K40</f>
        <v>-547</v>
      </c>
      <c r="L41" s="380">
        <f>'Raw Data'!L40</f>
        <v>-547</v>
      </c>
      <c r="M41" s="380">
        <f>'Raw Data'!M40</f>
        <v>-562</v>
      </c>
      <c r="N41" s="380">
        <f>'Raw Data'!N40</f>
        <v>-259</v>
      </c>
      <c r="O41" s="375"/>
    </row>
    <row r="42" spans="2:15">
      <c r="B42" s="379" t="str">
        <f>'Raw Data'!B41</f>
        <v>Cash Equivalents</v>
      </c>
      <c r="C42" s="380">
        <f>'Raw Data'!C41</f>
        <v>18738</v>
      </c>
      <c r="D42" s="380">
        <f>'Raw Data'!D41</f>
        <v>17051</v>
      </c>
      <c r="E42" s="380">
        <f>'Raw Data'!E41</f>
        <v>14252</v>
      </c>
      <c r="F42" s="380">
        <f>'Raw Data'!F41</f>
        <v>4938</v>
      </c>
      <c r="G42" s="380">
        <f>'Raw Data'!G41</f>
        <v>3301</v>
      </c>
      <c r="H42" s="380">
        <f>'Raw Data'!H41</f>
        <v>4388</v>
      </c>
      <c r="I42" s="380">
        <f>'Raw Data'!I41</f>
        <v>2933</v>
      </c>
      <c r="J42" s="380">
        <f>'Raw Data'!J41</f>
        <v>3214</v>
      </c>
      <c r="K42" s="380">
        <f>'Raw Data'!K41</f>
        <v>4388</v>
      </c>
      <c r="L42" s="380">
        <f>'Raw Data'!L41</f>
        <v>4458</v>
      </c>
      <c r="M42" s="380">
        <f>'Raw Data'!M41</f>
        <v>4949</v>
      </c>
      <c r="N42" s="380">
        <f>'Raw Data'!N41</f>
        <v>6847</v>
      </c>
      <c r="O42" s="375"/>
    </row>
    <row r="43" spans="2:15">
      <c r="B43" s="379" t="str">
        <f>'Raw Data'!B42</f>
        <v>Loans n Advances</v>
      </c>
      <c r="C43" s="380">
        <f>'Raw Data'!C42</f>
        <v>851</v>
      </c>
      <c r="D43" s="380">
        <f>'Raw Data'!D42</f>
        <v>2094</v>
      </c>
      <c r="E43" s="380">
        <f>'Raw Data'!E42</f>
        <v>1404</v>
      </c>
      <c r="F43" s="380">
        <f>'Raw Data'!F42</f>
        <v>1395</v>
      </c>
      <c r="G43" s="380">
        <f>'Raw Data'!G42</f>
        <v>1336</v>
      </c>
      <c r="H43" s="380">
        <f>'Raw Data'!H42</f>
        <v>7480</v>
      </c>
      <c r="I43" s="380">
        <f>'Raw Data'!I42</f>
        <v>9779</v>
      </c>
      <c r="J43" s="380">
        <f>'Raw Data'!J42</f>
        <v>2095</v>
      </c>
      <c r="K43" s="380">
        <f>'Raw Data'!K42</f>
        <v>3652</v>
      </c>
      <c r="L43" s="380">
        <f>'Raw Data'!L42</f>
        <v>3566</v>
      </c>
      <c r="M43" s="380">
        <f>'Raw Data'!M42</f>
        <v>5227</v>
      </c>
      <c r="N43" s="380">
        <f>'Raw Data'!N42</f>
        <v>4861</v>
      </c>
      <c r="O43" s="376"/>
    </row>
    <row r="44" spans="2:15">
      <c r="B44" s="379" t="str">
        <f>'Raw Data'!B43</f>
        <v>Other asset items</v>
      </c>
      <c r="C44" s="380">
        <f>'Raw Data'!C43</f>
        <v>25139</v>
      </c>
      <c r="D44" s="380">
        <f>'Raw Data'!D43</f>
        <v>26853</v>
      </c>
      <c r="E44" s="380">
        <f>'Raw Data'!E43</f>
        <v>25438</v>
      </c>
      <c r="F44" s="380">
        <f>'Raw Data'!F43</f>
        <v>28450</v>
      </c>
      <c r="G44" s="380">
        <f>'Raw Data'!G43</f>
        <v>29268</v>
      </c>
      <c r="H44" s="380">
        <f>'Raw Data'!H43</f>
        <v>35034</v>
      </c>
      <c r="I44" s="380">
        <f>'Raw Data'!I43</f>
        <v>35820</v>
      </c>
      <c r="J44" s="380">
        <f>'Raw Data'!J43</f>
        <v>45009</v>
      </c>
      <c r="K44" s="380">
        <f>'Raw Data'!K43</f>
        <v>40422</v>
      </c>
      <c r="L44" s="380">
        <f>'Raw Data'!L43</f>
        <v>42791</v>
      </c>
      <c r="M44" s="380">
        <f>'Raw Data'!M43</f>
        <v>48909</v>
      </c>
      <c r="N44" s="380">
        <f>'Raw Data'!N43</f>
        <v>53467</v>
      </c>
      <c r="O44" s="376"/>
    </row>
    <row r="45" spans="2:15">
      <c r="B45" s="377" t="str">
        <f>'Raw Data'!B44</f>
        <v>Total Assets</v>
      </c>
      <c r="C45" s="378">
        <f>'Raw Data'!C44</f>
        <v>178776</v>
      </c>
      <c r="D45" s="378">
        <f>'Raw Data'!D44</f>
        <v>200118</v>
      </c>
      <c r="E45" s="378">
        <f>'Raw Data'!E44</f>
        <v>219712</v>
      </c>
      <c r="F45" s="378">
        <f>'Raw Data'!F44</f>
        <v>224665</v>
      </c>
      <c r="G45" s="378">
        <f>'Raw Data'!G44</f>
        <v>248601</v>
      </c>
      <c r="H45" s="378">
        <f>'Raw Data'!H44</f>
        <v>282492</v>
      </c>
      <c r="I45" s="378">
        <f>'Raw Data'!I44</f>
        <v>346923</v>
      </c>
      <c r="J45" s="378">
        <f>'Raw Data'!J44</f>
        <v>377569</v>
      </c>
      <c r="K45" s="378">
        <f>'Raw Data'!K44</f>
        <v>398022</v>
      </c>
      <c r="L45" s="378">
        <f>'Raw Data'!L44</f>
        <v>415831</v>
      </c>
      <c r="M45" s="378">
        <f>'Raw Data'!M44</f>
        <v>447189</v>
      </c>
      <c r="N45" s="378">
        <f>'Raw Data'!N44</f>
        <v>479278</v>
      </c>
    </row>
    <row r="46" spans="2:15">
      <c r="B46" s="381">
        <f>'Raw Data'!B45</f>
        <v>0</v>
      </c>
    </row>
    <row r="47" spans="2:15">
      <c r="B47" s="381">
        <f>'Raw Data'!B46</f>
        <v>0</v>
      </c>
    </row>
    <row r="50" spans="2:14">
      <c r="B50" s="368" t="str">
        <f>B2</f>
        <v>Particulars</v>
      </c>
      <c r="C50" s="383">
        <f>'Raw Data'!C47</f>
        <v>41334</v>
      </c>
      <c r="D50" s="383">
        <f>'Raw Data'!D47</f>
        <v>41699</v>
      </c>
      <c r="E50" s="383">
        <f>'Raw Data'!E47</f>
        <v>42064</v>
      </c>
      <c r="F50" s="383">
        <f>'Raw Data'!F47</f>
        <v>42430</v>
      </c>
      <c r="G50" s="383">
        <f>'Raw Data'!G47</f>
        <v>42795</v>
      </c>
      <c r="H50" s="383">
        <f>'Raw Data'!H47</f>
        <v>43160</v>
      </c>
      <c r="I50" s="383">
        <f>'Raw Data'!I47</f>
        <v>43525</v>
      </c>
      <c r="J50" s="383">
        <f>'Raw Data'!J47</f>
        <v>43891</v>
      </c>
      <c r="K50" s="383">
        <f>'Raw Data'!K47</f>
        <v>44256</v>
      </c>
      <c r="L50" s="383">
        <f>'Raw Data'!L47</f>
        <v>44621</v>
      </c>
      <c r="M50" s="383">
        <f>'Raw Data'!M47</f>
        <v>44986</v>
      </c>
      <c r="N50" s="383">
        <f>'Raw Data'!N47</f>
        <v>45352</v>
      </c>
    </row>
    <row r="51" spans="2:14">
      <c r="B51" s="386" t="str">
        <f>'Raw Data'!B48</f>
        <v>Cash from Operating Activity -</v>
      </c>
      <c r="C51" s="387">
        <f>'Raw Data'!C48</f>
        <v>16508</v>
      </c>
      <c r="D51" s="387">
        <f>'Raw Data'!D48</f>
        <v>16531</v>
      </c>
      <c r="E51" s="387">
        <f>'Raw Data'!E48</f>
        <v>14889</v>
      </c>
      <c r="F51" s="387">
        <f>'Raw Data'!F48</f>
        <v>24125</v>
      </c>
      <c r="G51" s="387">
        <f>'Raw Data'!G48</f>
        <v>20167</v>
      </c>
      <c r="H51" s="387">
        <f>'Raw Data'!H48</f>
        <v>19670</v>
      </c>
      <c r="I51" s="387">
        <f>'Raw Data'!I48</f>
        <v>18686</v>
      </c>
      <c r="J51" s="387">
        <f>'Raw Data'!J48</f>
        <v>23890</v>
      </c>
      <c r="K51" s="387">
        <f>'Raw Data'!K48</f>
        <v>32444</v>
      </c>
      <c r="L51" s="387">
        <f>'Raw Data'!L48</f>
        <v>41788</v>
      </c>
      <c r="M51" s="387">
        <f>'Raw Data'!M48</f>
        <v>47152</v>
      </c>
      <c r="N51" s="387">
        <f>'Raw Data'!N48</f>
        <v>40785</v>
      </c>
    </row>
    <row r="52" spans="2:14">
      <c r="B52" s="388" t="str">
        <f>'Raw Data'!B49</f>
        <v>Profit from operations</v>
      </c>
      <c r="C52" s="387">
        <f>'Raw Data'!C49</f>
        <v>19897</v>
      </c>
      <c r="D52" s="387">
        <f>'Raw Data'!D49</f>
        <v>20528</v>
      </c>
      <c r="E52" s="387">
        <f>'Raw Data'!E49</f>
        <v>18068</v>
      </c>
      <c r="F52" s="387">
        <f>'Raw Data'!F49</f>
        <v>19273</v>
      </c>
      <c r="G52" s="387">
        <f>'Raw Data'!G49</f>
        <v>23000</v>
      </c>
      <c r="H52" s="387">
        <f>'Raw Data'!H49</f>
        <v>23567</v>
      </c>
      <c r="I52" s="387">
        <f>'Raw Data'!I49</f>
        <v>29639</v>
      </c>
      <c r="J52" s="387">
        <f>'Raw Data'!J49</f>
        <v>32581</v>
      </c>
      <c r="K52" s="387">
        <f>'Raw Data'!K49</f>
        <v>34684</v>
      </c>
      <c r="L52" s="387">
        <f>'Raw Data'!L49</f>
        <v>41947</v>
      </c>
      <c r="M52" s="387">
        <f>'Raw Data'!M49</f>
        <v>50772</v>
      </c>
      <c r="N52" s="387">
        <f>'Raw Data'!N49</f>
        <v>53764</v>
      </c>
    </row>
    <row r="53" spans="2:14">
      <c r="B53" s="388" t="str">
        <f>'Raw Data'!B50</f>
        <v>Receivables</v>
      </c>
      <c r="C53" s="387">
        <f>'Raw Data'!C50</f>
        <v>1417</v>
      </c>
      <c r="D53" s="387">
        <f>'Raw Data'!D50</f>
        <v>-629</v>
      </c>
      <c r="E53" s="387">
        <f>'Raw Data'!E50</f>
        <v>-2976</v>
      </c>
      <c r="F53" s="387">
        <f>'Raw Data'!F50</f>
        <v>-173</v>
      </c>
      <c r="G53" s="387">
        <f>'Raw Data'!G50</f>
        <v>-640</v>
      </c>
      <c r="H53" s="387">
        <f>'Raw Data'!H50</f>
        <v>186</v>
      </c>
      <c r="I53" s="387">
        <f>'Raw Data'!I50</f>
        <v>-1907</v>
      </c>
      <c r="J53" s="387">
        <f>'Raw Data'!J50</f>
        <v>-7087</v>
      </c>
      <c r="K53" s="387">
        <f>'Raw Data'!K50</f>
        <v>341</v>
      </c>
      <c r="L53" s="387">
        <f>'Raw Data'!L50</f>
        <v>200</v>
      </c>
      <c r="M53" s="387">
        <f>'Raw Data'!M50</f>
        <v>3806</v>
      </c>
      <c r="N53" s="387">
        <f>'Raw Data'!N50</f>
        <v>-1297</v>
      </c>
    </row>
    <row r="54" spans="2:14">
      <c r="B54" s="388" t="str">
        <f>'Raw Data'!B51</f>
        <v>Inventory</v>
      </c>
      <c r="C54" s="387">
        <f>'Raw Data'!C51</f>
        <v>-186</v>
      </c>
      <c r="D54" s="387">
        <f>'Raw Data'!D51</f>
        <v>-1154</v>
      </c>
      <c r="E54" s="387">
        <f>'Raw Data'!E51</f>
        <v>-1678</v>
      </c>
      <c r="F54" s="387">
        <f>'Raw Data'!F51</f>
        <v>597</v>
      </c>
      <c r="G54" s="387">
        <f>'Raw Data'!G51</f>
        <v>804</v>
      </c>
      <c r="H54" s="387">
        <f>'Raw Data'!H51</f>
        <v>813</v>
      </c>
      <c r="I54" s="387">
        <f>'Raw Data'!I51</f>
        <v>-1665</v>
      </c>
      <c r="J54" s="387">
        <f>'Raw Data'!J51</f>
        <v>-2310</v>
      </c>
      <c r="K54" s="387">
        <f>'Raw Data'!K51</f>
        <v>2032</v>
      </c>
      <c r="L54" s="387">
        <f>'Raw Data'!L51</f>
        <v>539</v>
      </c>
      <c r="M54" s="387">
        <f>'Raw Data'!M51</f>
        <v>-3005</v>
      </c>
      <c r="N54" s="387">
        <f>'Raw Data'!N51</f>
        <v>-2587</v>
      </c>
    </row>
    <row r="55" spans="2:14">
      <c r="B55" s="388" t="str">
        <f>'Raw Data'!B52</f>
        <v>Payables</v>
      </c>
      <c r="C55" s="387">
        <f>'Raw Data'!C52</f>
        <v>1778</v>
      </c>
      <c r="D55" s="387">
        <f>'Raw Data'!D52</f>
        <v>1379</v>
      </c>
      <c r="E55" s="387">
        <f>'Raw Data'!E52</f>
        <v>1020</v>
      </c>
      <c r="F55" s="387">
        <f>'Raw Data'!F52</f>
        <v>-1109</v>
      </c>
      <c r="G55" s="387">
        <f>'Raw Data'!G52</f>
        <v>657</v>
      </c>
      <c r="H55" s="387">
        <f>'Raw Data'!H52</f>
        <v>2085</v>
      </c>
      <c r="I55" s="387">
        <f>'Raw Data'!I52</f>
        <v>502</v>
      </c>
      <c r="J55" s="387">
        <f>'Raw Data'!J52</f>
        <v>1524</v>
      </c>
      <c r="K55" s="387">
        <f>'Raw Data'!K52</f>
        <v>-546</v>
      </c>
      <c r="L55" s="387">
        <f>'Raw Data'!L52</f>
        <v>3697</v>
      </c>
      <c r="M55" s="387">
        <f>'Raw Data'!M52</f>
        <v>3461</v>
      </c>
      <c r="N55" s="387">
        <f>'Raw Data'!N52</f>
        <v>-588</v>
      </c>
    </row>
    <row r="56" spans="2:14">
      <c r="B56" s="388" t="str">
        <f>'Raw Data'!B53</f>
        <v>Loans Advances</v>
      </c>
      <c r="C56" s="387">
        <f>'Raw Data'!C53</f>
        <v>-3419</v>
      </c>
      <c r="D56" s="387">
        <f>'Raw Data'!D53</f>
        <v>-906</v>
      </c>
      <c r="E56" s="387">
        <f>'Raw Data'!E53</f>
        <v>2465</v>
      </c>
      <c r="F56" s="387">
        <f>'Raw Data'!F53</f>
        <v>-3154</v>
      </c>
      <c r="G56" s="387">
        <f>'Raw Data'!G53</f>
        <v>0</v>
      </c>
      <c r="H56" s="387">
        <f>'Raw Data'!H53</f>
        <v>0</v>
      </c>
      <c r="I56" s="387">
        <f>'Raw Data'!I53</f>
        <v>0</v>
      </c>
      <c r="J56" s="387">
        <f>'Raw Data'!J53</f>
        <v>0</v>
      </c>
      <c r="K56" s="387">
        <f>'Raw Data'!K53</f>
        <v>0</v>
      </c>
      <c r="L56" s="387">
        <f>'Raw Data'!L53</f>
        <v>0</v>
      </c>
      <c r="M56" s="387">
        <f>'Raw Data'!M53</f>
        <v>0</v>
      </c>
      <c r="N56" s="387">
        <f>'Raw Data'!N53</f>
        <v>0</v>
      </c>
    </row>
    <row r="57" spans="2:14">
      <c r="B57" s="388" t="str">
        <f>'Raw Data'!B54</f>
        <v>Other WC items</v>
      </c>
      <c r="C57" s="387">
        <f>'Raw Data'!C54</f>
        <v>0</v>
      </c>
      <c r="D57" s="387">
        <f>'Raw Data'!D54</f>
        <v>0</v>
      </c>
      <c r="E57" s="387">
        <f>'Raw Data'!E54</f>
        <v>0</v>
      </c>
      <c r="F57" s="387">
        <f>'Raw Data'!F54</f>
        <v>10077</v>
      </c>
      <c r="G57" s="387">
        <f>'Raw Data'!G54</f>
        <v>-1029</v>
      </c>
      <c r="H57" s="387">
        <f>'Raw Data'!H54</f>
        <v>-8906</v>
      </c>
      <c r="I57" s="387">
        <f>'Raw Data'!I54</f>
        <v>-4418</v>
      </c>
      <c r="J57" s="387">
        <f>'Raw Data'!J54</f>
        <v>2502</v>
      </c>
      <c r="K57" s="387">
        <f>'Raw Data'!K54</f>
        <v>-998</v>
      </c>
      <c r="L57" s="387">
        <f>'Raw Data'!L54</f>
        <v>-2522</v>
      </c>
      <c r="M57" s="387">
        <f>'Raw Data'!M54</f>
        <v>-3807</v>
      </c>
      <c r="N57" s="387">
        <f>'Raw Data'!N54</f>
        <v>-4865</v>
      </c>
    </row>
    <row r="58" spans="2:14">
      <c r="B58" s="388" t="str">
        <f>'Raw Data'!B55</f>
        <v>Working capital changes</v>
      </c>
      <c r="C58" s="387">
        <f>'Raw Data'!C55</f>
        <v>-410</v>
      </c>
      <c r="D58" s="387">
        <f>'Raw Data'!D55</f>
        <v>-1311</v>
      </c>
      <c r="E58" s="387">
        <f>'Raw Data'!E55</f>
        <v>-1169</v>
      </c>
      <c r="F58" s="387">
        <f>'Raw Data'!F55</f>
        <v>6237</v>
      </c>
      <c r="G58" s="387">
        <f>'Raw Data'!G55</f>
        <v>-207</v>
      </c>
      <c r="H58" s="387">
        <f>'Raw Data'!H55</f>
        <v>-5823</v>
      </c>
      <c r="I58" s="387">
        <f>'Raw Data'!I55</f>
        <v>-7488</v>
      </c>
      <c r="J58" s="387">
        <f>'Raw Data'!J55</f>
        <v>-5370</v>
      </c>
      <c r="K58" s="387">
        <f>'Raw Data'!K55</f>
        <v>829</v>
      </c>
      <c r="L58" s="387">
        <f>'Raw Data'!L55</f>
        <v>1914</v>
      </c>
      <c r="M58" s="387">
        <f>'Raw Data'!M55</f>
        <v>455</v>
      </c>
      <c r="N58" s="387">
        <f>'Raw Data'!N55</f>
        <v>-9337</v>
      </c>
    </row>
    <row r="59" spans="2:14">
      <c r="B59" s="388" t="str">
        <f>'Raw Data'!B56</f>
        <v>Direct taxes</v>
      </c>
      <c r="C59" s="387">
        <f>'Raw Data'!C56</f>
        <v>-2980</v>
      </c>
      <c r="D59" s="387">
        <f>'Raw Data'!D56</f>
        <v>-2687</v>
      </c>
      <c r="E59" s="387">
        <f>'Raw Data'!E56</f>
        <v>-2010</v>
      </c>
      <c r="F59" s="387">
        <f>'Raw Data'!F56</f>
        <v>-1386</v>
      </c>
      <c r="G59" s="387">
        <f>'Raw Data'!G56</f>
        <v>-2626</v>
      </c>
      <c r="H59" s="387">
        <f>'Raw Data'!H56</f>
        <v>1926</v>
      </c>
      <c r="I59" s="387">
        <f>'Raw Data'!I56</f>
        <v>-3465</v>
      </c>
      <c r="J59" s="387">
        <f>'Raw Data'!J56</f>
        <v>-3321</v>
      </c>
      <c r="K59" s="387">
        <f>'Raw Data'!K56</f>
        <v>-3068</v>
      </c>
      <c r="L59" s="387">
        <f>'Raw Data'!L56</f>
        <v>-2073</v>
      </c>
      <c r="M59" s="387">
        <f>'Raw Data'!M56</f>
        <v>-4076</v>
      </c>
      <c r="N59" s="387">
        <f>'Raw Data'!N56</f>
        <v>-3643</v>
      </c>
    </row>
    <row r="60" spans="2:14">
      <c r="B60" s="389">
        <f>'Raw Data'!B57</f>
        <v>0</v>
      </c>
      <c r="C60" s="387">
        <f>'Raw Data'!C57</f>
        <v>0</v>
      </c>
      <c r="D60" s="387">
        <f>'Raw Data'!D57</f>
        <v>0</v>
      </c>
      <c r="E60" s="387">
        <f>'Raw Data'!E57</f>
        <v>0</v>
      </c>
      <c r="F60" s="387">
        <f>'Raw Data'!F57</f>
        <v>0</v>
      </c>
      <c r="G60" s="387">
        <f>'Raw Data'!G57</f>
        <v>0</v>
      </c>
      <c r="H60" s="387">
        <f>'Raw Data'!H57</f>
        <v>0</v>
      </c>
      <c r="I60" s="387">
        <f>'Raw Data'!I57</f>
        <v>0</v>
      </c>
      <c r="J60" s="387">
        <f>'Raw Data'!J57</f>
        <v>0</v>
      </c>
      <c r="K60" s="387">
        <f>'Raw Data'!K57</f>
        <v>0</v>
      </c>
      <c r="L60" s="387">
        <f>'Raw Data'!L57</f>
        <v>0</v>
      </c>
      <c r="M60" s="387">
        <f>'Raw Data'!M57</f>
        <v>0</v>
      </c>
      <c r="N60" s="387">
        <f>'Raw Data'!N57</f>
        <v>0</v>
      </c>
    </row>
    <row r="61" spans="2:14">
      <c r="B61" s="386" t="str">
        <f>'Raw Data'!B58</f>
        <v>Cash from Investing Activity -</v>
      </c>
      <c r="C61" s="387">
        <f>'Raw Data'!C58</f>
        <v>-16845</v>
      </c>
      <c r="D61" s="387">
        <f>'Raw Data'!D58</f>
        <v>-15509</v>
      </c>
      <c r="E61" s="387">
        <f>'Raw Data'!E58</f>
        <v>-15977</v>
      </c>
      <c r="F61" s="387">
        <f>'Raw Data'!F58</f>
        <v>-19162</v>
      </c>
      <c r="G61" s="387">
        <f>'Raw Data'!G58</f>
        <v>-24480</v>
      </c>
      <c r="H61" s="387">
        <f>'Raw Data'!H58</f>
        <v>-20678</v>
      </c>
      <c r="I61" s="387">
        <f>'Raw Data'!I58</f>
        <v>-24063</v>
      </c>
      <c r="J61" s="387">
        <f>'Raw Data'!J58</f>
        <v>-29628</v>
      </c>
      <c r="K61" s="387">
        <f>'Raw Data'!K58</f>
        <v>-21034</v>
      </c>
      <c r="L61" s="387">
        <f>'Raw Data'!L58</f>
        <v>-22891</v>
      </c>
      <c r="M61" s="387">
        <f>'Raw Data'!M58</f>
        <v>-26145</v>
      </c>
      <c r="N61" s="387">
        <f>'Raw Data'!N58</f>
        <v>-32141</v>
      </c>
    </row>
    <row r="62" spans="2:14">
      <c r="B62" s="388" t="str">
        <f>'Raw Data'!B59</f>
        <v>Fixed assets purchased</v>
      </c>
      <c r="C62" s="387">
        <f>'Raw Data'!C59</f>
        <v>-20406</v>
      </c>
      <c r="D62" s="387">
        <f>'Raw Data'!D59</f>
        <v>-18948</v>
      </c>
      <c r="E62" s="387">
        <f>'Raw Data'!E59</f>
        <v>-19320</v>
      </c>
      <c r="F62" s="387">
        <f>'Raw Data'!F59</f>
        <v>-21138</v>
      </c>
      <c r="G62" s="387">
        <f>'Raw Data'!G59</f>
        <v>-24400</v>
      </c>
      <c r="H62" s="387">
        <f>'Raw Data'!H59</f>
        <v>-18766</v>
      </c>
      <c r="I62" s="387">
        <f>'Raw Data'!I59</f>
        <v>-21607</v>
      </c>
      <c r="J62" s="387">
        <f>'Raw Data'!J59</f>
        <v>-18230</v>
      </c>
      <c r="K62" s="387">
        <f>'Raw Data'!K59</f>
        <v>-23312</v>
      </c>
      <c r="L62" s="387">
        <f>'Raw Data'!L59</f>
        <v>-24444</v>
      </c>
      <c r="M62" s="387">
        <f>'Raw Data'!M59</f>
        <v>-24819</v>
      </c>
      <c r="N62" s="387">
        <f>'Raw Data'!N59</f>
        <v>-30816</v>
      </c>
    </row>
    <row r="63" spans="2:14">
      <c r="B63" s="388" t="str">
        <f>'Raw Data'!B60</f>
        <v>Fixed assets sold</v>
      </c>
      <c r="C63" s="387">
        <f>'Raw Data'!C60</f>
        <v>0</v>
      </c>
      <c r="D63" s="387">
        <f>'Raw Data'!D60</f>
        <v>0</v>
      </c>
      <c r="E63" s="387">
        <f>'Raw Data'!E60</f>
        <v>0</v>
      </c>
      <c r="F63" s="387">
        <f>'Raw Data'!F60</f>
        <v>123</v>
      </c>
      <c r="G63" s="387">
        <f>'Raw Data'!G60</f>
        <v>72</v>
      </c>
      <c r="H63" s="387">
        <f>'Raw Data'!H60</f>
        <v>9</v>
      </c>
      <c r="I63" s="387">
        <f>'Raw Data'!I60</f>
        <v>79</v>
      </c>
      <c r="J63" s="387">
        <f>'Raw Data'!J60</f>
        <v>168</v>
      </c>
      <c r="K63" s="387">
        <f>'Raw Data'!K60</f>
        <v>30</v>
      </c>
      <c r="L63" s="387">
        <f>'Raw Data'!L60</f>
        <v>114</v>
      </c>
      <c r="M63" s="387">
        <f>'Raw Data'!M60</f>
        <v>98</v>
      </c>
      <c r="N63" s="387">
        <f>'Raw Data'!N60</f>
        <v>75</v>
      </c>
    </row>
    <row r="64" spans="2:14">
      <c r="B64" s="388" t="str">
        <f>'Raw Data'!B61</f>
        <v>Investments purchased</v>
      </c>
      <c r="C64" s="387">
        <f>'Raw Data'!C61</f>
        <v>-17955</v>
      </c>
      <c r="D64" s="387">
        <f>'Raw Data'!D61</f>
        <v>0</v>
      </c>
      <c r="E64" s="387">
        <f>'Raw Data'!E61</f>
        <v>0</v>
      </c>
      <c r="F64" s="387">
        <f>'Raw Data'!F61</f>
        <v>-117</v>
      </c>
      <c r="G64" s="387">
        <f>'Raw Data'!G61</f>
        <v>0</v>
      </c>
      <c r="H64" s="387">
        <f>'Raw Data'!H61</f>
        <v>0</v>
      </c>
      <c r="I64" s="387">
        <f>'Raw Data'!I61</f>
        <v>0</v>
      </c>
      <c r="J64" s="387">
        <f>'Raw Data'!J61</f>
        <v>0</v>
      </c>
      <c r="K64" s="387">
        <f>'Raw Data'!K61</f>
        <v>-500</v>
      </c>
      <c r="L64" s="387">
        <f>'Raw Data'!L61</f>
        <v>0</v>
      </c>
      <c r="M64" s="387">
        <f>'Raw Data'!M61</f>
        <v>0</v>
      </c>
      <c r="N64" s="387">
        <f>'Raw Data'!N61</f>
        <v>0</v>
      </c>
    </row>
    <row r="65" spans="2:14">
      <c r="B65" s="388" t="str">
        <f>'Raw Data'!B62</f>
        <v>Investments sold</v>
      </c>
      <c r="C65" s="387">
        <f>'Raw Data'!C62</f>
        <v>19584</v>
      </c>
      <c r="D65" s="387">
        <f>'Raw Data'!D62</f>
        <v>1622</v>
      </c>
      <c r="E65" s="387">
        <f>'Raw Data'!E62</f>
        <v>1639</v>
      </c>
      <c r="F65" s="387">
        <f>'Raw Data'!F62</f>
        <v>1651</v>
      </c>
      <c r="G65" s="387">
        <f>'Raw Data'!G62</f>
        <v>344</v>
      </c>
      <c r="H65" s="387">
        <f>'Raw Data'!H62</f>
        <v>0</v>
      </c>
      <c r="I65" s="387">
        <f>'Raw Data'!I62</f>
        <v>0</v>
      </c>
      <c r="J65" s="387">
        <f>'Raw Data'!J62</f>
        <v>0</v>
      </c>
      <c r="K65" s="387">
        <f>'Raw Data'!K62</f>
        <v>0</v>
      </c>
      <c r="L65" s="387">
        <f>'Raw Data'!L62</f>
        <v>500</v>
      </c>
      <c r="M65" s="387">
        <f>'Raw Data'!M62</f>
        <v>25</v>
      </c>
      <c r="N65" s="387">
        <f>'Raw Data'!N62</f>
        <v>50</v>
      </c>
    </row>
    <row r="66" spans="2:14">
      <c r="B66" s="388" t="str">
        <f>'Raw Data'!B63</f>
        <v>Interest received</v>
      </c>
      <c r="C66" s="387">
        <f>'Raw Data'!C63</f>
        <v>2474</v>
      </c>
      <c r="D66" s="387">
        <f>'Raw Data'!D63</f>
        <v>2453</v>
      </c>
      <c r="E66" s="387">
        <f>'Raw Data'!E63</f>
        <v>1847</v>
      </c>
      <c r="F66" s="387">
        <f>'Raw Data'!F63</f>
        <v>989</v>
      </c>
      <c r="G66" s="387">
        <f>'Raw Data'!G63</f>
        <v>169</v>
      </c>
      <c r="H66" s="387">
        <f>'Raw Data'!H63</f>
        <v>243</v>
      </c>
      <c r="I66" s="387">
        <f>'Raw Data'!I63</f>
        <v>52</v>
      </c>
      <c r="J66" s="387">
        <f>'Raw Data'!J63</f>
        <v>1046</v>
      </c>
      <c r="K66" s="387">
        <f>'Raw Data'!K63</f>
        <v>4187</v>
      </c>
      <c r="L66" s="387">
        <f>'Raw Data'!L63</f>
        <v>1326</v>
      </c>
      <c r="M66" s="387">
        <f>'Raw Data'!M63</f>
        <v>577</v>
      </c>
      <c r="N66" s="387">
        <f>'Raw Data'!N63</f>
        <v>631</v>
      </c>
    </row>
    <row r="67" spans="2:14">
      <c r="B67" s="388" t="str">
        <f>'Raw Data'!B64</f>
        <v>Dividends received</v>
      </c>
      <c r="C67" s="387">
        <f>'Raw Data'!C64</f>
        <v>218</v>
      </c>
      <c r="D67" s="387">
        <f>'Raw Data'!D64</f>
        <v>139</v>
      </c>
      <c r="E67" s="387">
        <f>'Raw Data'!E64</f>
        <v>160</v>
      </c>
      <c r="F67" s="387">
        <f>'Raw Data'!F64</f>
        <v>184</v>
      </c>
      <c r="G67" s="387">
        <f>'Raw Data'!G64</f>
        <v>146</v>
      </c>
      <c r="H67" s="387">
        <f>'Raw Data'!H64</f>
        <v>139</v>
      </c>
      <c r="I67" s="387">
        <f>'Raw Data'!I64</f>
        <v>5</v>
      </c>
      <c r="J67" s="387">
        <f>'Raw Data'!J64</f>
        <v>5</v>
      </c>
      <c r="K67" s="387">
        <f>'Raw Data'!K64</f>
        <v>9</v>
      </c>
      <c r="L67" s="387">
        <f>'Raw Data'!L64</f>
        <v>9</v>
      </c>
      <c r="M67" s="387">
        <f>'Raw Data'!M64</f>
        <v>7</v>
      </c>
      <c r="N67" s="387">
        <f>'Raw Data'!N64</f>
        <v>9</v>
      </c>
    </row>
    <row r="68" spans="2:14">
      <c r="B68" s="388" t="str">
        <f>'Raw Data'!B65</f>
        <v>Invest in subsidiaries</v>
      </c>
      <c r="C68" s="387">
        <f>'Raw Data'!C65</f>
        <v>0</v>
      </c>
      <c r="D68" s="387">
        <f>'Raw Data'!D65</f>
        <v>0</v>
      </c>
      <c r="E68" s="387">
        <f>'Raw Data'!E65</f>
        <v>0</v>
      </c>
      <c r="F68" s="387">
        <f>'Raw Data'!F65</f>
        <v>-715</v>
      </c>
      <c r="G68" s="387">
        <f>'Raw Data'!G65</f>
        <v>0</v>
      </c>
      <c r="H68" s="387">
        <f>'Raw Data'!H65</f>
        <v>0</v>
      </c>
      <c r="I68" s="387">
        <f>'Raw Data'!I65</f>
        <v>0</v>
      </c>
      <c r="J68" s="387">
        <f>'Raw Data'!J65</f>
        <v>0</v>
      </c>
      <c r="K68" s="387">
        <f>'Raw Data'!K65</f>
        <v>0</v>
      </c>
      <c r="L68" s="387">
        <f>'Raw Data'!L65</f>
        <v>0</v>
      </c>
      <c r="M68" s="387">
        <f>'Raw Data'!M65</f>
        <v>0</v>
      </c>
      <c r="N68" s="387">
        <f>'Raw Data'!N65</f>
        <v>0</v>
      </c>
    </row>
    <row r="69" spans="2:14">
      <c r="B69" s="388" t="str">
        <f>'Raw Data'!B66</f>
        <v>Investment in group cos</v>
      </c>
      <c r="C69" s="387">
        <f>'Raw Data'!C66</f>
        <v>0</v>
      </c>
      <c r="D69" s="387">
        <f>'Raw Data'!D66</f>
        <v>0</v>
      </c>
      <c r="E69" s="387">
        <f>'Raw Data'!E66</f>
        <v>0</v>
      </c>
      <c r="F69" s="387">
        <f>'Raw Data'!F66</f>
        <v>0</v>
      </c>
      <c r="G69" s="387">
        <f>'Raw Data'!G66</f>
        <v>-1200</v>
      </c>
      <c r="H69" s="387">
        <f>'Raw Data'!H66</f>
        <v>-1153</v>
      </c>
      <c r="I69" s="387">
        <f>'Raw Data'!I66</f>
        <v>-123</v>
      </c>
      <c r="J69" s="387">
        <f>'Raw Data'!J66</f>
        <v>-765</v>
      </c>
      <c r="K69" s="387">
        <f>'Raw Data'!K66</f>
        <v>-119</v>
      </c>
      <c r="L69" s="387">
        <f>'Raw Data'!L66</f>
        <v>0</v>
      </c>
      <c r="M69" s="387">
        <f>'Raw Data'!M66</f>
        <v>-920</v>
      </c>
      <c r="N69" s="387">
        <f>'Raw Data'!N66</f>
        <v>-219</v>
      </c>
    </row>
    <row r="70" spans="2:14">
      <c r="B70" s="388" t="str">
        <f>'Raw Data'!B67</f>
        <v>Redemp n Canc of Shares</v>
      </c>
      <c r="C70" s="387">
        <f>'Raw Data'!C67</f>
        <v>0</v>
      </c>
      <c r="D70" s="387">
        <f>'Raw Data'!D67</f>
        <v>0</v>
      </c>
      <c r="E70" s="387">
        <f>'Raw Data'!E67</f>
        <v>0</v>
      </c>
      <c r="F70" s="387">
        <f>'Raw Data'!F67</f>
        <v>0</v>
      </c>
      <c r="G70" s="387">
        <f>'Raw Data'!G67</f>
        <v>0</v>
      </c>
      <c r="H70" s="387">
        <f>'Raw Data'!H67</f>
        <v>0</v>
      </c>
      <c r="I70" s="387">
        <f>'Raw Data'!I67</f>
        <v>0</v>
      </c>
      <c r="J70" s="387">
        <f>'Raw Data'!J67</f>
        <v>0</v>
      </c>
      <c r="K70" s="387">
        <f>'Raw Data'!K67</f>
        <v>0</v>
      </c>
      <c r="L70" s="387">
        <f>'Raw Data'!L67</f>
        <v>500</v>
      </c>
      <c r="M70" s="387">
        <f>'Raw Data'!M67</f>
        <v>0</v>
      </c>
      <c r="N70" s="387">
        <f>'Raw Data'!N67</f>
        <v>0</v>
      </c>
    </row>
    <row r="71" spans="2:14">
      <c r="B71" s="388" t="str">
        <f>'Raw Data'!B68</f>
        <v>Acquisition of companies</v>
      </c>
      <c r="C71" s="387">
        <f>'Raw Data'!C68</f>
        <v>0</v>
      </c>
      <c r="D71" s="387">
        <f>'Raw Data'!D68</f>
        <v>0</v>
      </c>
      <c r="E71" s="387">
        <f>'Raw Data'!E68</f>
        <v>0</v>
      </c>
      <c r="F71" s="387">
        <f>'Raw Data'!F68</f>
        <v>0</v>
      </c>
      <c r="G71" s="387">
        <f>'Raw Data'!G68</f>
        <v>0</v>
      </c>
      <c r="H71" s="387">
        <f>'Raw Data'!H68</f>
        <v>0</v>
      </c>
      <c r="I71" s="387">
        <f>'Raw Data'!I68</f>
        <v>-1689</v>
      </c>
      <c r="J71" s="387">
        <f>'Raw Data'!J68</f>
        <v>0</v>
      </c>
      <c r="K71" s="387">
        <f>'Raw Data'!K68</f>
        <v>0</v>
      </c>
      <c r="L71" s="387">
        <f>'Raw Data'!L68</f>
        <v>0</v>
      </c>
      <c r="M71" s="387">
        <f>'Raw Data'!M68</f>
        <v>0</v>
      </c>
      <c r="N71" s="387">
        <f>'Raw Data'!N68</f>
        <v>0</v>
      </c>
    </row>
    <row r="72" spans="2:14">
      <c r="B72" s="388" t="str">
        <f>'Raw Data'!B69</f>
        <v>Other investing items</v>
      </c>
      <c r="C72" s="387">
        <f>'Raw Data'!C69</f>
        <v>-761</v>
      </c>
      <c r="D72" s="387">
        <f>'Raw Data'!D69</f>
        <v>-776</v>
      </c>
      <c r="E72" s="387">
        <f>'Raw Data'!E69</f>
        <v>-304</v>
      </c>
      <c r="F72" s="387">
        <f>'Raw Data'!F69</f>
        <v>-139</v>
      </c>
      <c r="G72" s="387">
        <f>'Raw Data'!G69</f>
        <v>390</v>
      </c>
      <c r="H72" s="387">
        <f>'Raw Data'!H69</f>
        <v>-1150</v>
      </c>
      <c r="I72" s="387">
        <f>'Raw Data'!I69</f>
        <v>-779</v>
      </c>
      <c r="J72" s="387">
        <f>'Raw Data'!J69</f>
        <v>-11851</v>
      </c>
      <c r="K72" s="387">
        <f>'Raw Data'!K69</f>
        <v>-1329</v>
      </c>
      <c r="L72" s="387">
        <f>'Raw Data'!L69</f>
        <v>-895</v>
      </c>
      <c r="M72" s="387">
        <f>'Raw Data'!M69</f>
        <v>-1113</v>
      </c>
      <c r="N72" s="387">
        <f>'Raw Data'!N69</f>
        <v>-1871</v>
      </c>
    </row>
    <row r="73" spans="2:14">
      <c r="B73" s="389">
        <f>'Raw Data'!B70</f>
        <v>0</v>
      </c>
      <c r="C73" s="387">
        <f>'Raw Data'!C70</f>
        <v>0</v>
      </c>
      <c r="D73" s="387">
        <f>'Raw Data'!D70</f>
        <v>0</v>
      </c>
      <c r="E73" s="387">
        <f>'Raw Data'!E70</f>
        <v>0</v>
      </c>
      <c r="F73" s="387">
        <f>'Raw Data'!F70</f>
        <v>0</v>
      </c>
      <c r="G73" s="387">
        <f>'Raw Data'!G70</f>
        <v>0</v>
      </c>
      <c r="H73" s="387">
        <f>'Raw Data'!H70</f>
        <v>0</v>
      </c>
      <c r="I73" s="387">
        <f>'Raw Data'!I70</f>
        <v>0</v>
      </c>
      <c r="J73" s="387">
        <f>'Raw Data'!J70</f>
        <v>0</v>
      </c>
      <c r="K73" s="387">
        <f>'Raw Data'!K70</f>
        <v>0</v>
      </c>
      <c r="L73" s="387">
        <f>'Raw Data'!L70</f>
        <v>0</v>
      </c>
      <c r="M73" s="387">
        <f>'Raw Data'!M70</f>
        <v>0</v>
      </c>
      <c r="N73" s="387">
        <f>'Raw Data'!N70</f>
        <v>0</v>
      </c>
    </row>
    <row r="74" spans="2:14">
      <c r="B74" s="386" t="str">
        <f>'Raw Data'!B71</f>
        <v>Cash from Financing Activity -</v>
      </c>
      <c r="C74" s="387">
        <f>'Raw Data'!C71</f>
        <v>988</v>
      </c>
      <c r="D74" s="387">
        <f>'Raw Data'!D71</f>
        <v>-2709</v>
      </c>
      <c r="E74" s="387">
        <f>'Raw Data'!E71</f>
        <v>-1474</v>
      </c>
      <c r="F74" s="387">
        <f>'Raw Data'!F71</f>
        <v>-3899</v>
      </c>
      <c r="G74" s="387">
        <f>'Raw Data'!G71</f>
        <v>3138</v>
      </c>
      <c r="H74" s="387">
        <f>'Raw Data'!H71</f>
        <v>1028</v>
      </c>
      <c r="I74" s="387">
        <f>'Raw Data'!I71</f>
        <v>4927</v>
      </c>
      <c r="J74" s="387">
        <f>'Raw Data'!J71</f>
        <v>6004</v>
      </c>
      <c r="K74" s="387">
        <f>'Raw Data'!K71</f>
        <v>-11049</v>
      </c>
      <c r="L74" s="387">
        <f>'Raw Data'!L71</f>
        <v>-19172</v>
      </c>
      <c r="M74" s="387">
        <f>'Raw Data'!M71</f>
        <v>-21217</v>
      </c>
      <c r="N74" s="387">
        <f>'Raw Data'!N71</f>
        <v>-8246</v>
      </c>
    </row>
    <row r="75" spans="2:14">
      <c r="B75" s="388" t="str">
        <f>'Raw Data'!B72</f>
        <v>Proceeds from borrowings</v>
      </c>
      <c r="C75" s="387">
        <f>'Raw Data'!C72</f>
        <v>14614</v>
      </c>
      <c r="D75" s="387">
        <f>'Raw Data'!D72</f>
        <v>14575</v>
      </c>
      <c r="E75" s="387">
        <f>'Raw Data'!E72</f>
        <v>25657</v>
      </c>
      <c r="F75" s="387">
        <f>'Raw Data'!F72</f>
        <v>14357</v>
      </c>
      <c r="G75" s="387">
        <f>'Raw Data'!G72</f>
        <v>26142</v>
      </c>
      <c r="H75" s="387">
        <f>'Raw Data'!H72</f>
        <v>21479</v>
      </c>
      <c r="I75" s="387">
        <f>'Raw Data'!I72</f>
        <v>37549</v>
      </c>
      <c r="J75" s="387">
        <f>'Raw Data'!J72</f>
        <v>33653</v>
      </c>
      <c r="K75" s="387">
        <f>'Raw Data'!K72</f>
        <v>35362</v>
      </c>
      <c r="L75" s="387">
        <f>'Raw Data'!L72</f>
        <v>27237</v>
      </c>
      <c r="M75" s="387">
        <f>'Raw Data'!M72</f>
        <v>28326</v>
      </c>
      <c r="N75" s="387">
        <f>'Raw Data'!N72</f>
        <v>37576</v>
      </c>
    </row>
    <row r="76" spans="2:14">
      <c r="B76" s="388" t="str">
        <f>'Raw Data'!B73</f>
        <v>Repayment of borrowings</v>
      </c>
      <c r="C76" s="387">
        <f>'Raw Data'!C73</f>
        <v>-4603</v>
      </c>
      <c r="D76" s="387">
        <f>'Raw Data'!D73</f>
        <v>-5190</v>
      </c>
      <c r="E76" s="387">
        <f>'Raw Data'!E73</f>
        <v>-5076</v>
      </c>
      <c r="F76" s="387">
        <f>'Raw Data'!F73</f>
        <v>-7701</v>
      </c>
      <c r="G76" s="387">
        <f>'Raw Data'!G73</f>
        <v>-11096</v>
      </c>
      <c r="H76" s="387">
        <f>'Raw Data'!H73</f>
        <v>-6967</v>
      </c>
      <c r="I76" s="387">
        <f>'Raw Data'!I73</f>
        <v>-14469</v>
      </c>
      <c r="J76" s="387">
        <f>'Raw Data'!J73</f>
        <v>-10396</v>
      </c>
      <c r="K76" s="387">
        <f>'Raw Data'!K73</f>
        <v>-24504</v>
      </c>
      <c r="L76" s="387">
        <f>'Raw Data'!L73</f>
        <v>-26514</v>
      </c>
      <c r="M76" s="387">
        <f>'Raw Data'!M73</f>
        <v>-27242</v>
      </c>
      <c r="N76" s="387">
        <f>'Raw Data'!N73</f>
        <v>-22440</v>
      </c>
    </row>
    <row r="77" spans="2:14">
      <c r="B77" s="388" t="str">
        <f>'Raw Data'!B74</f>
        <v>Interest paid fin</v>
      </c>
      <c r="C77" s="387">
        <f>'Raw Data'!C74</f>
        <v>-5062</v>
      </c>
      <c r="D77" s="387">
        <f>'Raw Data'!D74</f>
        <v>-6243</v>
      </c>
      <c r="E77" s="387">
        <f>'Raw Data'!E74</f>
        <v>-7237</v>
      </c>
      <c r="F77" s="387">
        <f>'Raw Data'!F74</f>
        <v>-7227</v>
      </c>
      <c r="G77" s="387">
        <f>'Raw Data'!G74</f>
        <v>-7568</v>
      </c>
      <c r="H77" s="387">
        <f>'Raw Data'!H74</f>
        <v>-8606</v>
      </c>
      <c r="I77" s="387">
        <f>'Raw Data'!I74</f>
        <v>-11492</v>
      </c>
      <c r="J77" s="387">
        <f>'Raw Data'!J74</f>
        <v>-13399</v>
      </c>
      <c r="K77" s="387">
        <f>'Raw Data'!K74</f>
        <v>-13307</v>
      </c>
      <c r="L77" s="387">
        <f>'Raw Data'!L74</f>
        <v>-12733</v>
      </c>
      <c r="M77" s="387">
        <f>'Raw Data'!M74</f>
        <v>-14822</v>
      </c>
      <c r="N77" s="387">
        <f>'Raw Data'!N74</f>
        <v>-15832</v>
      </c>
    </row>
    <row r="78" spans="2:14">
      <c r="B78" s="388" t="str">
        <f>'Raw Data'!B75</f>
        <v>Dividends paid</v>
      </c>
      <c r="C78" s="387">
        <f>'Raw Data'!C75</f>
        <v>-3550</v>
      </c>
      <c r="D78" s="387">
        <f>'Raw Data'!D75</f>
        <v>-5019</v>
      </c>
      <c r="E78" s="387">
        <f>'Raw Data'!E75</f>
        <v>-12388</v>
      </c>
      <c r="F78" s="387">
        <f>'Raw Data'!F75</f>
        <v>-2762</v>
      </c>
      <c r="G78" s="387">
        <f>'Raw Data'!G75</f>
        <v>-3595</v>
      </c>
      <c r="H78" s="387">
        <f>'Raw Data'!H75</f>
        <v>-4040</v>
      </c>
      <c r="I78" s="387">
        <f>'Raw Data'!I75</f>
        <v>-5461</v>
      </c>
      <c r="J78" s="387">
        <f>'Raw Data'!J75</f>
        <v>-3133</v>
      </c>
      <c r="K78" s="387">
        <f>'Raw Data'!K75</f>
        <v>-5778</v>
      </c>
      <c r="L78" s="387">
        <f>'Raw Data'!L75</f>
        <v>-7107</v>
      </c>
      <c r="M78" s="387">
        <f>'Raw Data'!M75</f>
        <v>-7248</v>
      </c>
      <c r="N78" s="387">
        <f>'Raw Data'!N75</f>
        <v>-7419</v>
      </c>
    </row>
    <row r="79" spans="2:14">
      <c r="B79" s="388" t="str">
        <f>'Raw Data'!B76</f>
        <v>Financial liabilities</v>
      </c>
      <c r="C79" s="387">
        <f>'Raw Data'!C76</f>
        <v>0</v>
      </c>
      <c r="D79" s="387">
        <f>'Raw Data'!D76</f>
        <v>0</v>
      </c>
      <c r="E79" s="387">
        <f>'Raw Data'!E76</f>
        <v>0</v>
      </c>
      <c r="F79" s="387">
        <f>'Raw Data'!F76</f>
        <v>0</v>
      </c>
      <c r="G79" s="387">
        <f>'Raw Data'!G76</f>
        <v>-13</v>
      </c>
      <c r="H79" s="387">
        <f>'Raw Data'!H76</f>
        <v>-7</v>
      </c>
      <c r="I79" s="387">
        <f>'Raw Data'!I76</f>
        <v>-9</v>
      </c>
      <c r="J79" s="387">
        <f>'Raw Data'!J76</f>
        <v>-79</v>
      </c>
      <c r="K79" s="387">
        <f>'Raw Data'!K76</f>
        <v>-57</v>
      </c>
      <c r="L79" s="387">
        <f>'Raw Data'!L76</f>
        <v>-55</v>
      </c>
      <c r="M79" s="387">
        <f>'Raw Data'!M76</f>
        <v>-230</v>
      </c>
      <c r="N79" s="387">
        <f>'Raw Data'!N76</f>
        <v>-131</v>
      </c>
    </row>
    <row r="80" spans="2:14">
      <c r="B80" s="388" t="str">
        <f>'Raw Data'!B77</f>
        <v>Other financing items</v>
      </c>
      <c r="C80" s="387">
        <f>'Raw Data'!C77</f>
        <v>-410</v>
      </c>
      <c r="D80" s="387">
        <f>'Raw Data'!D77</f>
        <v>-833</v>
      </c>
      <c r="E80" s="387">
        <f>'Raw Data'!E77</f>
        <v>-2430</v>
      </c>
      <c r="F80" s="387">
        <f>'Raw Data'!F77</f>
        <v>-566</v>
      </c>
      <c r="G80" s="387">
        <f>'Raw Data'!G77</f>
        <v>-732</v>
      </c>
      <c r="H80" s="387">
        <f>'Raw Data'!H77</f>
        <v>-832</v>
      </c>
      <c r="I80" s="387">
        <f>'Raw Data'!I77</f>
        <v>-1193</v>
      </c>
      <c r="J80" s="387">
        <f>'Raw Data'!J77</f>
        <v>-642</v>
      </c>
      <c r="K80" s="387">
        <f>'Raw Data'!K77</f>
        <v>-2764</v>
      </c>
      <c r="L80" s="387">
        <f>'Raw Data'!L77</f>
        <v>0</v>
      </c>
      <c r="M80" s="387">
        <f>'Raw Data'!M77</f>
        <v>0</v>
      </c>
      <c r="N80" s="387">
        <f>'Raw Data'!N77</f>
        <v>0</v>
      </c>
    </row>
    <row r="81" spans="2:14">
      <c r="B81" s="386" t="str">
        <f>'Raw Data'!B78</f>
        <v>Net Cash Flow</v>
      </c>
      <c r="C81" s="387">
        <f>'Raw Data'!C78</f>
        <v>651</v>
      </c>
      <c r="D81" s="387">
        <f>'Raw Data'!D78</f>
        <v>-1687</v>
      </c>
      <c r="E81" s="387">
        <f>'Raw Data'!E78</f>
        <v>-2563</v>
      </c>
      <c r="F81" s="387">
        <f>'Raw Data'!F78</f>
        <v>1064</v>
      </c>
      <c r="G81" s="387">
        <f>'Raw Data'!G78</f>
        <v>-1176</v>
      </c>
      <c r="H81" s="387">
        <f>'Raw Data'!H78</f>
        <v>19</v>
      </c>
      <c r="I81" s="387">
        <f>'Raw Data'!I78</f>
        <v>-451</v>
      </c>
      <c r="J81" s="387">
        <f>'Raw Data'!J78</f>
        <v>266</v>
      </c>
      <c r="K81" s="387">
        <f>'Raw Data'!K78</f>
        <v>360</v>
      </c>
      <c r="L81" s="387">
        <f>'Raw Data'!L78</f>
        <v>-274</v>
      </c>
      <c r="M81" s="387">
        <f>'Raw Data'!M78</f>
        <v>-210</v>
      </c>
      <c r="N81" s="387">
        <f>'Raw Data'!N78</f>
        <v>398</v>
      </c>
    </row>
    <row r="87" spans="2:14">
      <c r="C87" s="384" t="s">
        <v>542</v>
      </c>
      <c r="D87" s="385" t="s">
        <v>16331</v>
      </c>
    </row>
  </sheetData>
  <hyperlinks>
    <hyperlink ref="D87" r:id="rId1" location="balance-sheet" xr:uid="{137C4C18-15BE-4CC8-8E30-4DF6B2E68C19}"/>
  </hyperlinks>
  <pageMargins left="0.7" right="0.7" top="0.75" bottom="0.75" header="0.3" footer="0.3"/>
  <pageSetup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2D5F6-DEFE-46F3-9A93-39B4A1A4C725}">
  <dimension ref="B3:I26"/>
  <sheetViews>
    <sheetView workbookViewId="0">
      <selection activeCell="B3" sqref="B3"/>
    </sheetView>
  </sheetViews>
  <sheetFormatPr defaultRowHeight="14.4"/>
  <cols>
    <col min="2" max="2" width="18.5546875" bestFit="1" customWidth="1"/>
    <col min="3" max="3" width="78.77734375" customWidth="1"/>
  </cols>
  <sheetData>
    <row r="3" spans="2:9" ht="81.599999999999994" customHeight="1">
      <c r="B3" t="s">
        <v>16313</v>
      </c>
      <c r="C3" s="353" t="s">
        <v>16314</v>
      </c>
      <c r="D3" s="327"/>
      <c r="E3" s="327"/>
      <c r="F3" s="327"/>
      <c r="G3" s="327"/>
      <c r="H3" s="327"/>
      <c r="I3" s="327"/>
    </row>
    <row r="4" spans="2:9">
      <c r="C4" s="351"/>
      <c r="D4" s="327" t="s">
        <v>16315</v>
      </c>
      <c r="E4" s="327"/>
      <c r="F4" s="327"/>
      <c r="G4" s="327"/>
      <c r="H4" s="327"/>
      <c r="I4" s="327"/>
    </row>
    <row r="5" spans="2:9">
      <c r="C5" s="351"/>
      <c r="D5" s="327"/>
      <c r="E5" s="327"/>
      <c r="F5" s="327"/>
      <c r="G5" s="327"/>
      <c r="H5" s="327"/>
      <c r="I5" s="327"/>
    </row>
    <row r="6" spans="2:9">
      <c r="C6" s="352"/>
    </row>
    <row r="7" spans="2:9">
      <c r="C7" s="352"/>
    </row>
    <row r="8" spans="2:9">
      <c r="C8" s="352"/>
    </row>
    <row r="9" spans="2:9">
      <c r="C9" s="352"/>
    </row>
    <row r="10" spans="2:9">
      <c r="C10" s="352"/>
    </row>
    <row r="11" spans="2:9">
      <c r="C11" s="352"/>
    </row>
    <row r="12" spans="2:9">
      <c r="C12" s="352"/>
    </row>
    <row r="13" spans="2:9">
      <c r="C13" s="352"/>
    </row>
    <row r="14" spans="2:9">
      <c r="C14" s="352"/>
    </row>
    <row r="15" spans="2:9">
      <c r="C15" s="352"/>
    </row>
    <row r="16" spans="2:9">
      <c r="C16" s="352"/>
    </row>
    <row r="17" spans="3:3">
      <c r="C17" s="352"/>
    </row>
    <row r="18" spans="3:3">
      <c r="C18" s="352"/>
    </row>
    <row r="19" spans="3:3">
      <c r="C19" s="352"/>
    </row>
    <row r="20" spans="3:3">
      <c r="C20" s="352"/>
    </row>
    <row r="21" spans="3:3">
      <c r="C21" s="352"/>
    </row>
    <row r="22" spans="3:3">
      <c r="C22" s="352"/>
    </row>
    <row r="23" spans="3:3">
      <c r="C23" s="352"/>
    </row>
    <row r="24" spans="3:3">
      <c r="C24" s="352"/>
    </row>
    <row r="25" spans="3:3">
      <c r="C25" s="352"/>
    </row>
    <row r="26" spans="3:3">
      <c r="C26" s="352"/>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O78"/>
  <sheetViews>
    <sheetView showGridLines="0" workbookViewId="0">
      <selection activeCell="B56" sqref="B56"/>
    </sheetView>
  </sheetViews>
  <sheetFormatPr defaultColWidth="9.109375" defaultRowHeight="14.4"/>
  <cols>
    <col min="1" max="1" width="9.109375" style="264"/>
    <col min="2" max="2" width="27.33203125" style="264" customWidth="1"/>
    <col min="3" max="9" width="9" style="264" customWidth="1"/>
    <col min="10" max="14" width="10.6640625" style="264" bestFit="1" customWidth="1"/>
    <col min="15" max="16384" width="9.109375" style="264"/>
  </cols>
  <sheetData>
    <row r="2" spans="2:15">
      <c r="B2" s="331" t="s">
        <v>285</v>
      </c>
      <c r="C2" s="332">
        <v>41334</v>
      </c>
      <c r="D2" s="332">
        <v>41699</v>
      </c>
      <c r="E2" s="332">
        <v>42064</v>
      </c>
      <c r="F2" s="332">
        <v>42430</v>
      </c>
      <c r="G2" s="332">
        <v>42795</v>
      </c>
      <c r="H2" s="332">
        <v>43160</v>
      </c>
      <c r="I2" s="332">
        <v>43525</v>
      </c>
      <c r="J2" s="332">
        <v>43891</v>
      </c>
      <c r="K2" s="332">
        <v>44256</v>
      </c>
      <c r="L2" s="332">
        <v>44621</v>
      </c>
      <c r="M2" s="332">
        <v>44986</v>
      </c>
      <c r="N2" s="332">
        <v>45352</v>
      </c>
      <c r="O2" s="263"/>
    </row>
    <row r="3" spans="2:15" ht="15" customHeight="1">
      <c r="B3" s="333" t="s">
        <v>274</v>
      </c>
      <c r="C3" s="334">
        <v>8245</v>
      </c>
      <c r="D3" s="334">
        <v>8245</v>
      </c>
      <c r="E3" s="334">
        <v>8245</v>
      </c>
      <c r="F3" s="334">
        <v>8245</v>
      </c>
      <c r="G3" s="334">
        <v>8245</v>
      </c>
      <c r="H3" s="334">
        <v>8245</v>
      </c>
      <c r="I3" s="334">
        <v>9895</v>
      </c>
      <c r="J3" s="334">
        <v>9895</v>
      </c>
      <c r="K3" s="334">
        <v>9697</v>
      </c>
      <c r="L3" s="334">
        <v>9697</v>
      </c>
      <c r="M3" s="334">
        <v>9697</v>
      </c>
      <c r="N3" s="334">
        <v>9697</v>
      </c>
      <c r="O3" s="265"/>
    </row>
    <row r="4" spans="2:15">
      <c r="B4" s="333" t="s">
        <v>25</v>
      </c>
      <c r="C4" s="334">
        <v>72995</v>
      </c>
      <c r="D4" s="334">
        <v>79084</v>
      </c>
      <c r="E4" s="334">
        <v>73849</v>
      </c>
      <c r="F4" s="334">
        <v>83330</v>
      </c>
      <c r="G4" s="334">
        <v>89593</v>
      </c>
      <c r="H4" s="334">
        <v>95318</v>
      </c>
      <c r="I4" s="334">
        <v>101462</v>
      </c>
      <c r="J4" s="334">
        <v>108945</v>
      </c>
      <c r="K4" s="334">
        <v>116042</v>
      </c>
      <c r="L4" s="334">
        <v>125677</v>
      </c>
      <c r="M4" s="334">
        <v>137326</v>
      </c>
      <c r="N4" s="334">
        <v>151013</v>
      </c>
      <c r="O4" s="265"/>
    </row>
    <row r="5" spans="2:15">
      <c r="B5" s="335" t="s">
        <v>62</v>
      </c>
      <c r="C5" s="334">
        <v>70419</v>
      </c>
      <c r="D5" s="334">
        <v>81455</v>
      </c>
      <c r="E5" s="334">
        <v>102252</v>
      </c>
      <c r="F5" s="334">
        <v>99424</v>
      </c>
      <c r="G5" s="334">
        <v>113773</v>
      </c>
      <c r="H5" s="334">
        <v>130049</v>
      </c>
      <c r="I5" s="334">
        <v>173058</v>
      </c>
      <c r="J5" s="334">
        <v>202984</v>
      </c>
      <c r="K5" s="334">
        <v>210208</v>
      </c>
      <c r="L5" s="334">
        <v>210707</v>
      </c>
      <c r="M5" s="334">
        <v>222913</v>
      </c>
      <c r="N5" s="334">
        <v>237131</v>
      </c>
      <c r="O5" s="265"/>
    </row>
    <row r="6" spans="2:15" ht="15" customHeight="1">
      <c r="B6" s="333" t="s">
        <v>286</v>
      </c>
      <c r="C6" s="334">
        <v>64588</v>
      </c>
      <c r="D6" s="334">
        <v>75542</v>
      </c>
      <c r="E6" s="334">
        <v>93363</v>
      </c>
      <c r="F6" s="334">
        <v>91205</v>
      </c>
      <c r="G6" s="334">
        <v>104075</v>
      </c>
      <c r="H6" s="334">
        <v>116776</v>
      </c>
      <c r="I6" s="334">
        <v>147064</v>
      </c>
      <c r="J6" s="334">
        <v>176020</v>
      </c>
      <c r="K6" s="334">
        <v>180536</v>
      </c>
      <c r="L6" s="334">
        <v>181871</v>
      </c>
      <c r="M6" s="334">
        <v>187884</v>
      </c>
      <c r="N6" s="334">
        <v>190215</v>
      </c>
      <c r="O6" s="265"/>
    </row>
    <row r="7" spans="2:15" ht="15" customHeight="1">
      <c r="B7" s="333" t="s">
        <v>287</v>
      </c>
      <c r="C7" s="333">
        <v>382</v>
      </c>
      <c r="D7" s="333">
        <v>434</v>
      </c>
      <c r="E7" s="333">
        <v>640</v>
      </c>
      <c r="F7" s="334">
        <v>1487</v>
      </c>
      <c r="G7" s="334">
        <v>3120</v>
      </c>
      <c r="H7" s="334">
        <v>6680</v>
      </c>
      <c r="I7" s="334">
        <v>17369</v>
      </c>
      <c r="J7" s="334">
        <v>16556</v>
      </c>
      <c r="K7" s="334">
        <v>28774</v>
      </c>
      <c r="L7" s="334">
        <v>27684</v>
      </c>
      <c r="M7" s="334">
        <v>33209</v>
      </c>
      <c r="N7" s="334">
        <v>44825</v>
      </c>
      <c r="O7" s="265"/>
    </row>
    <row r="8" spans="2:15" ht="15" customHeight="1">
      <c r="B8" s="333" t="s">
        <v>288</v>
      </c>
      <c r="C8" s="333">
        <v>0</v>
      </c>
      <c r="D8" s="333">
        <v>0</v>
      </c>
      <c r="E8" s="333">
        <v>0</v>
      </c>
      <c r="F8" s="333">
        <v>0</v>
      </c>
      <c r="G8" s="333">
        <v>0</v>
      </c>
      <c r="H8" s="333">
        <v>0</v>
      </c>
      <c r="I8" s="333">
        <v>0</v>
      </c>
      <c r="J8" s="333">
        <v>0</v>
      </c>
      <c r="K8" s="333">
        <v>897</v>
      </c>
      <c r="L8" s="334">
        <v>1151</v>
      </c>
      <c r="M8" s="334">
        <v>1821</v>
      </c>
      <c r="N8" s="334">
        <v>2091</v>
      </c>
      <c r="O8" s="265"/>
    </row>
    <row r="9" spans="2:15">
      <c r="B9" s="333" t="s">
        <v>289</v>
      </c>
      <c r="C9" s="334">
        <v>5449</v>
      </c>
      <c r="D9" s="334">
        <v>5479</v>
      </c>
      <c r="E9" s="334">
        <v>8249</v>
      </c>
      <c r="F9" s="334">
        <v>6731</v>
      </c>
      <c r="G9" s="334">
        <v>6579</v>
      </c>
      <c r="H9" s="334">
        <v>6592</v>
      </c>
      <c r="I9" s="334">
        <v>8626</v>
      </c>
      <c r="J9" s="334">
        <v>10408</v>
      </c>
      <c r="K9" s="333">
        <v>0</v>
      </c>
      <c r="L9" s="333">
        <v>0</v>
      </c>
      <c r="M9" s="333">
        <v>0</v>
      </c>
      <c r="N9" s="333">
        <v>0</v>
      </c>
    </row>
    <row r="10" spans="2:15">
      <c r="B10" s="333" t="s">
        <v>63</v>
      </c>
      <c r="C10" s="334">
        <v>27116</v>
      </c>
      <c r="D10" s="334">
        <v>31334</v>
      </c>
      <c r="E10" s="334">
        <v>35366</v>
      </c>
      <c r="F10" s="334">
        <v>33666</v>
      </c>
      <c r="G10" s="334">
        <v>36990</v>
      </c>
      <c r="H10" s="334">
        <v>48880</v>
      </c>
      <c r="I10" s="334">
        <v>62509</v>
      </c>
      <c r="J10" s="334">
        <v>55746</v>
      </c>
      <c r="K10" s="334">
        <v>62075</v>
      </c>
      <c r="L10" s="334">
        <v>69751</v>
      </c>
      <c r="M10" s="334">
        <v>77253</v>
      </c>
      <c r="N10" s="334">
        <v>81437</v>
      </c>
      <c r="O10" s="265"/>
    </row>
    <row r="11" spans="2:15" ht="15" customHeight="1">
      <c r="B11" s="333" t="s">
        <v>275</v>
      </c>
      <c r="C11" s="333">
        <v>645</v>
      </c>
      <c r="D11" s="333">
        <v>680</v>
      </c>
      <c r="E11" s="333">
        <v>888</v>
      </c>
      <c r="F11" s="333">
        <v>793</v>
      </c>
      <c r="G11" s="333">
        <v>803</v>
      </c>
      <c r="H11" s="333">
        <v>948</v>
      </c>
      <c r="I11" s="334">
        <v>2908</v>
      </c>
      <c r="J11" s="334">
        <v>3317</v>
      </c>
      <c r="K11" s="334">
        <v>3524</v>
      </c>
      <c r="L11" s="334">
        <v>3760</v>
      </c>
      <c r="M11" s="334">
        <v>3930</v>
      </c>
      <c r="N11" s="334">
        <v>4413</v>
      </c>
      <c r="O11" s="265"/>
    </row>
    <row r="12" spans="2:15" ht="15" customHeight="1">
      <c r="B12" s="333" t="s">
        <v>276</v>
      </c>
      <c r="C12" s="334">
        <v>5862</v>
      </c>
      <c r="D12" s="334">
        <v>7224</v>
      </c>
      <c r="E12" s="334">
        <v>7108</v>
      </c>
      <c r="F12" s="334">
        <v>5694</v>
      </c>
      <c r="G12" s="334">
        <v>5573</v>
      </c>
      <c r="H12" s="334">
        <v>6708</v>
      </c>
      <c r="I12" s="334">
        <v>8614</v>
      </c>
      <c r="J12" s="334">
        <v>10109</v>
      </c>
      <c r="K12" s="334">
        <v>8726</v>
      </c>
      <c r="L12" s="334">
        <v>11277</v>
      </c>
      <c r="M12" s="334">
        <v>11356</v>
      </c>
      <c r="N12" s="334">
        <v>11338</v>
      </c>
      <c r="O12" s="265"/>
    </row>
    <row r="13" spans="2:15" ht="15" customHeight="1">
      <c r="B13" s="333" t="s">
        <v>277</v>
      </c>
      <c r="C13" s="333">
        <v>424</v>
      </c>
      <c r="D13" s="333">
        <v>508</v>
      </c>
      <c r="E13" s="333">
        <v>601</v>
      </c>
      <c r="F13" s="334">
        <v>1232</v>
      </c>
      <c r="G13" s="333">
        <v>700</v>
      </c>
      <c r="H13" s="333">
        <v>459</v>
      </c>
      <c r="I13" s="333">
        <v>297</v>
      </c>
      <c r="J13" s="333">
        <v>781</v>
      </c>
      <c r="K13" s="333">
        <v>864</v>
      </c>
      <c r="L13" s="333">
        <v>758</v>
      </c>
      <c r="M13" s="333">
        <v>625</v>
      </c>
      <c r="N13" s="333">
        <v>686</v>
      </c>
    </row>
    <row r="14" spans="2:15" ht="15" customHeight="1">
      <c r="B14" s="333" t="s">
        <v>278</v>
      </c>
      <c r="C14" s="334">
        <v>20184</v>
      </c>
      <c r="D14" s="334">
        <v>22921</v>
      </c>
      <c r="E14" s="334">
        <v>26770</v>
      </c>
      <c r="F14" s="334">
        <v>25946</v>
      </c>
      <c r="G14" s="334">
        <v>29913</v>
      </c>
      <c r="H14" s="334">
        <v>40766</v>
      </c>
      <c r="I14" s="334">
        <v>50689</v>
      </c>
      <c r="J14" s="334">
        <v>41539</v>
      </c>
      <c r="K14" s="334">
        <v>48962</v>
      </c>
      <c r="L14" s="334">
        <v>53956</v>
      </c>
      <c r="M14" s="334">
        <v>61341</v>
      </c>
      <c r="N14" s="334">
        <v>65000</v>
      </c>
      <c r="O14" s="265"/>
    </row>
    <row r="15" spans="2:15" ht="15" customHeight="1">
      <c r="B15" s="363" t="s">
        <v>279</v>
      </c>
      <c r="C15" s="364">
        <v>178776</v>
      </c>
      <c r="D15" s="364">
        <v>200118</v>
      </c>
      <c r="E15" s="364">
        <v>219712</v>
      </c>
      <c r="F15" s="364">
        <v>224665</v>
      </c>
      <c r="G15" s="364">
        <v>248601</v>
      </c>
      <c r="H15" s="364">
        <v>282492</v>
      </c>
      <c r="I15" s="364">
        <v>346923</v>
      </c>
      <c r="J15" s="364">
        <v>377569</v>
      </c>
      <c r="K15" s="364">
        <v>398022</v>
      </c>
      <c r="L15" s="364">
        <v>415831</v>
      </c>
      <c r="M15" s="364">
        <v>447189</v>
      </c>
      <c r="N15" s="364">
        <v>479278</v>
      </c>
      <c r="O15" s="265"/>
    </row>
    <row r="16" spans="2:15">
      <c r="B16" s="333"/>
      <c r="C16" s="339"/>
      <c r="D16" s="339"/>
      <c r="E16" s="339"/>
      <c r="F16" s="339"/>
      <c r="G16" s="339"/>
      <c r="H16" s="339"/>
      <c r="I16" s="339"/>
      <c r="J16" s="339"/>
      <c r="K16" s="339"/>
      <c r="L16" s="339"/>
      <c r="M16" s="339"/>
      <c r="N16" s="340"/>
    </row>
    <row r="17" spans="2:15">
      <c r="B17" s="337" t="s">
        <v>573</v>
      </c>
      <c r="C17" s="338">
        <v>71833</v>
      </c>
      <c r="D17" s="338">
        <v>84208</v>
      </c>
      <c r="E17" s="338">
        <v>91853</v>
      </c>
      <c r="F17" s="338">
        <v>92929</v>
      </c>
      <c r="G17" s="338">
        <v>104532</v>
      </c>
      <c r="H17" s="338">
        <v>128245</v>
      </c>
      <c r="I17" s="338">
        <v>150985</v>
      </c>
      <c r="J17" s="338">
        <v>187803</v>
      </c>
      <c r="K17" s="338">
        <v>203245</v>
      </c>
      <c r="L17" s="338">
        <v>224923</v>
      </c>
      <c r="M17" s="338">
        <v>240424</v>
      </c>
      <c r="N17" s="338">
        <v>258934</v>
      </c>
      <c r="O17" s="265"/>
    </row>
    <row r="18" spans="2:15">
      <c r="B18" s="333" t="s">
        <v>290</v>
      </c>
      <c r="C18" s="334">
        <v>6733</v>
      </c>
      <c r="D18" s="334">
        <v>9398</v>
      </c>
      <c r="E18" s="334">
        <v>10959</v>
      </c>
      <c r="F18" s="334">
        <v>11848</v>
      </c>
      <c r="G18" s="334">
        <v>12610</v>
      </c>
      <c r="H18" s="334">
        <v>12260</v>
      </c>
      <c r="I18" s="334">
        <v>8719</v>
      </c>
      <c r="J18" s="334">
        <v>8760</v>
      </c>
      <c r="K18" s="334">
        <v>9009</v>
      </c>
      <c r="L18" s="334">
        <v>13280</v>
      </c>
      <c r="M18" s="334">
        <v>20214</v>
      </c>
      <c r="N18" s="334">
        <v>22550</v>
      </c>
    </row>
    <row r="19" spans="2:15">
      <c r="B19" s="333" t="s">
        <v>291</v>
      </c>
      <c r="C19" s="334">
        <v>8452</v>
      </c>
      <c r="D19" s="334">
        <v>9186</v>
      </c>
      <c r="E19" s="334">
        <v>10328</v>
      </c>
      <c r="F19" s="334">
        <v>7152</v>
      </c>
      <c r="G19" s="334">
        <v>8509</v>
      </c>
      <c r="H19" s="334">
        <v>10689</v>
      </c>
      <c r="I19" s="334">
        <v>13721</v>
      </c>
      <c r="J19" s="334">
        <v>16871</v>
      </c>
      <c r="K19" s="334">
        <v>19597</v>
      </c>
      <c r="L19" s="334">
        <v>21573</v>
      </c>
      <c r="M19" s="334">
        <v>23175</v>
      </c>
      <c r="N19" s="334">
        <v>24835</v>
      </c>
    </row>
    <row r="20" spans="2:15" ht="15" customHeight="1">
      <c r="B20" s="333" t="s">
        <v>292</v>
      </c>
      <c r="C20" s="334">
        <v>93336</v>
      </c>
      <c r="D20" s="334">
        <v>106977</v>
      </c>
      <c r="E20" s="334">
        <v>116579</v>
      </c>
      <c r="F20" s="334">
        <v>71374</v>
      </c>
      <c r="G20" s="334">
        <v>86626</v>
      </c>
      <c r="H20" s="334">
        <v>114939</v>
      </c>
      <c r="I20" s="334">
        <v>141076</v>
      </c>
      <c r="J20" s="334">
        <v>178428</v>
      </c>
      <c r="K20" s="334">
        <v>208674</v>
      </c>
      <c r="L20" s="334">
        <v>239535</v>
      </c>
      <c r="M20" s="334">
        <v>263953</v>
      </c>
      <c r="N20" s="334">
        <v>282147</v>
      </c>
    </row>
    <row r="21" spans="2:15" ht="15" customHeight="1">
      <c r="B21" s="333" t="s">
        <v>293</v>
      </c>
      <c r="C21" s="333">
        <v>315</v>
      </c>
      <c r="D21" s="333">
        <v>352</v>
      </c>
      <c r="E21" s="333">
        <v>614</v>
      </c>
      <c r="F21" s="333">
        <v>379</v>
      </c>
      <c r="G21" s="333">
        <v>466</v>
      </c>
      <c r="H21" s="333">
        <v>598</v>
      </c>
      <c r="I21" s="333">
        <v>853</v>
      </c>
      <c r="J21" s="334">
        <v>1047</v>
      </c>
      <c r="K21" s="334">
        <v>1187</v>
      </c>
      <c r="L21" s="334">
        <v>1275</v>
      </c>
      <c r="M21" s="334">
        <v>1442</v>
      </c>
      <c r="N21" s="334">
        <v>1585</v>
      </c>
    </row>
    <row r="22" spans="2:15" ht="15" customHeight="1">
      <c r="B22" s="333" t="s">
        <v>571</v>
      </c>
      <c r="C22" s="333">
        <v>403</v>
      </c>
      <c r="D22" s="333">
        <v>413</v>
      </c>
      <c r="E22" s="333">
        <v>444</v>
      </c>
      <c r="F22" s="333">
        <v>144</v>
      </c>
      <c r="G22" s="333">
        <v>276</v>
      </c>
      <c r="H22" s="333">
        <v>324</v>
      </c>
      <c r="I22" s="333">
        <v>424</v>
      </c>
      <c r="J22" s="333">
        <v>430</v>
      </c>
      <c r="K22" s="333">
        <v>501</v>
      </c>
      <c r="L22" s="333">
        <v>544</v>
      </c>
      <c r="M22" s="333">
        <v>601</v>
      </c>
      <c r="N22" s="333">
        <v>674</v>
      </c>
    </row>
    <row r="23" spans="2:15" ht="15" customHeight="1">
      <c r="B23" s="333" t="s">
        <v>294</v>
      </c>
      <c r="C23" s="333">
        <v>860</v>
      </c>
      <c r="D23" s="333">
        <v>947</v>
      </c>
      <c r="E23" s="334">
        <v>1042</v>
      </c>
      <c r="F23" s="333">
        <v>632</v>
      </c>
      <c r="G23" s="333">
        <v>827</v>
      </c>
      <c r="H23" s="334">
        <v>1058</v>
      </c>
      <c r="I23" s="334">
        <v>1429</v>
      </c>
      <c r="J23" s="334">
        <v>2617</v>
      </c>
      <c r="K23" s="334">
        <v>3103</v>
      </c>
      <c r="L23" s="334">
        <v>3375</v>
      </c>
      <c r="M23" s="334">
        <v>3735</v>
      </c>
      <c r="N23" s="334">
        <v>4276</v>
      </c>
    </row>
    <row r="24" spans="2:15" ht="15" customHeight="1">
      <c r="B24" s="333" t="s">
        <v>572</v>
      </c>
      <c r="C24" s="333">
        <v>498</v>
      </c>
      <c r="D24" s="333">
        <v>653</v>
      </c>
      <c r="E24" s="333">
        <v>815</v>
      </c>
      <c r="F24" s="333">
        <v>650</v>
      </c>
      <c r="G24" s="333">
        <v>758</v>
      </c>
      <c r="H24" s="334">
        <v>1461</v>
      </c>
      <c r="I24" s="334">
        <v>1653</v>
      </c>
      <c r="J24" s="334">
        <v>3255</v>
      </c>
      <c r="K24" s="334">
        <v>3359</v>
      </c>
      <c r="L24" s="334">
        <v>3689</v>
      </c>
      <c r="M24" s="334">
        <v>9713</v>
      </c>
      <c r="N24" s="334">
        <v>10448</v>
      </c>
    </row>
    <row r="25" spans="2:15">
      <c r="B25" s="333" t="s">
        <v>295</v>
      </c>
      <c r="C25" s="333">
        <v>14</v>
      </c>
      <c r="D25" s="333">
        <v>13</v>
      </c>
      <c r="E25" s="333">
        <v>14</v>
      </c>
      <c r="F25" s="333">
        <v>10</v>
      </c>
      <c r="G25" s="333">
        <v>14</v>
      </c>
      <c r="H25" s="333">
        <v>15</v>
      </c>
      <c r="I25" s="333">
        <v>3</v>
      </c>
      <c r="J25" s="333">
        <v>90</v>
      </c>
      <c r="K25" s="333">
        <v>143</v>
      </c>
      <c r="L25" s="333">
        <v>236</v>
      </c>
      <c r="M25" s="333">
        <v>270</v>
      </c>
      <c r="N25" s="333">
        <v>230</v>
      </c>
    </row>
    <row r="26" spans="2:15" ht="15" customHeight="1">
      <c r="B26" s="333" t="s">
        <v>296</v>
      </c>
      <c r="C26" s="333">
        <v>1</v>
      </c>
      <c r="D26" s="333">
        <v>1</v>
      </c>
      <c r="E26" s="333">
        <v>3</v>
      </c>
      <c r="F26" s="333">
        <v>0</v>
      </c>
      <c r="G26" s="333">
        <v>204</v>
      </c>
      <c r="H26" s="333">
        <v>204</v>
      </c>
      <c r="I26" s="333">
        <v>204</v>
      </c>
      <c r="J26" s="333">
        <v>385</v>
      </c>
      <c r="K26" s="333">
        <v>420</v>
      </c>
      <c r="L26" s="333">
        <v>0</v>
      </c>
      <c r="M26" s="333">
        <v>0</v>
      </c>
      <c r="N26" s="333">
        <v>0</v>
      </c>
    </row>
    <row r="27" spans="2:15" ht="15" customHeight="1">
      <c r="B27" s="333" t="s">
        <v>297</v>
      </c>
      <c r="C27" s="334">
        <v>3193</v>
      </c>
      <c r="D27" s="334">
        <v>3454</v>
      </c>
      <c r="E27" s="334">
        <v>3563</v>
      </c>
      <c r="F27" s="334">
        <v>6654</v>
      </c>
      <c r="G27" s="334">
        <v>6798</v>
      </c>
      <c r="H27" s="334">
        <v>7273</v>
      </c>
      <c r="I27" s="334">
        <v>21300</v>
      </c>
      <c r="J27" s="334">
        <v>24996</v>
      </c>
      <c r="K27" s="334">
        <v>27554</v>
      </c>
      <c r="L27" s="334">
        <v>25453</v>
      </c>
      <c r="M27" s="334">
        <v>16179</v>
      </c>
      <c r="N27" s="334">
        <v>27799</v>
      </c>
    </row>
    <row r="28" spans="2:15" ht="15" customHeight="1">
      <c r="B28" s="333" t="s">
        <v>298</v>
      </c>
      <c r="C28" s="334">
        <v>113804</v>
      </c>
      <c r="D28" s="334">
        <v>131394</v>
      </c>
      <c r="E28" s="334">
        <v>144361</v>
      </c>
      <c r="F28" s="334">
        <v>98844</v>
      </c>
      <c r="G28" s="334">
        <v>117088</v>
      </c>
      <c r="H28" s="334">
        <v>148821</v>
      </c>
      <c r="I28" s="334">
        <v>189381</v>
      </c>
      <c r="J28" s="334">
        <v>236879</v>
      </c>
      <c r="K28" s="334">
        <v>273547</v>
      </c>
      <c r="L28" s="334">
        <v>308960</v>
      </c>
      <c r="M28" s="334">
        <v>339283</v>
      </c>
      <c r="N28" s="334">
        <v>374546</v>
      </c>
    </row>
    <row r="29" spans="2:15" ht="15" customHeight="1">
      <c r="B29" s="333" t="s">
        <v>299</v>
      </c>
      <c r="C29" s="334">
        <v>41971</v>
      </c>
      <c r="D29" s="334">
        <v>47186</v>
      </c>
      <c r="E29" s="334">
        <v>52508</v>
      </c>
      <c r="F29" s="334">
        <v>5915</v>
      </c>
      <c r="G29" s="334">
        <v>12556</v>
      </c>
      <c r="H29" s="334">
        <v>20575</v>
      </c>
      <c r="I29" s="334">
        <v>38397</v>
      </c>
      <c r="J29" s="334">
        <v>49076</v>
      </c>
      <c r="K29" s="334">
        <v>70302</v>
      </c>
      <c r="L29" s="334">
        <v>84037</v>
      </c>
      <c r="M29" s="334">
        <v>98858</v>
      </c>
      <c r="N29" s="334">
        <v>115612</v>
      </c>
    </row>
    <row r="30" spans="2:15" ht="15" customHeight="1">
      <c r="B30" s="333" t="s">
        <v>27</v>
      </c>
      <c r="C30" s="336">
        <f t="shared" ref="C30:N30" si="0">C28-C32</f>
        <v>67249</v>
      </c>
      <c r="D30" s="336">
        <f t="shared" si="0"/>
        <v>77569</v>
      </c>
      <c r="E30" s="336">
        <f t="shared" si="0"/>
        <v>76806</v>
      </c>
      <c r="F30" s="336">
        <f t="shared" si="0"/>
        <v>23798</v>
      </c>
      <c r="G30" s="336">
        <f t="shared" si="0"/>
        <v>30192</v>
      </c>
      <c r="H30" s="336">
        <f t="shared" si="0"/>
        <v>65435</v>
      </c>
      <c r="I30" s="336">
        <f t="shared" si="0"/>
        <v>70984</v>
      </c>
      <c r="J30" s="336">
        <f t="shared" si="0"/>
        <v>138371</v>
      </c>
      <c r="K30" s="336">
        <f t="shared" si="0"/>
        <v>176041</v>
      </c>
      <c r="L30" s="336">
        <f t="shared" si="0"/>
        <v>217834</v>
      </c>
      <c r="M30" s="336">
        <f t="shared" si="0"/>
        <v>250104</v>
      </c>
      <c r="N30" s="336">
        <f t="shared" si="0"/>
        <v>286882</v>
      </c>
    </row>
    <row r="31" spans="2:15" ht="15" customHeight="1">
      <c r="B31" s="333"/>
      <c r="C31" s="265"/>
      <c r="D31" s="265"/>
      <c r="E31" s="265"/>
      <c r="F31" s="265"/>
      <c r="G31" s="265"/>
      <c r="H31" s="265"/>
      <c r="I31" s="265"/>
      <c r="J31" s="265"/>
      <c r="K31" s="265"/>
      <c r="L31" s="265"/>
      <c r="M31" s="265"/>
      <c r="N31" s="341"/>
    </row>
    <row r="32" spans="2:15">
      <c r="B32" s="333" t="s">
        <v>280</v>
      </c>
      <c r="C32" s="334">
        <v>46555</v>
      </c>
      <c r="D32" s="334">
        <v>53825</v>
      </c>
      <c r="E32" s="334">
        <v>67555</v>
      </c>
      <c r="F32" s="334">
        <v>75046</v>
      </c>
      <c r="G32" s="334">
        <v>86896</v>
      </c>
      <c r="H32" s="334">
        <v>83386</v>
      </c>
      <c r="I32" s="334">
        <v>118397</v>
      </c>
      <c r="J32" s="334">
        <v>98508</v>
      </c>
      <c r="K32" s="334">
        <v>97506</v>
      </c>
      <c r="L32" s="334">
        <v>91126</v>
      </c>
      <c r="M32" s="334">
        <v>89179</v>
      </c>
      <c r="N32" s="334">
        <v>87664</v>
      </c>
      <c r="O32" s="265"/>
    </row>
    <row r="33" spans="2:15" ht="15" customHeight="1">
      <c r="B33" s="333" t="s">
        <v>29</v>
      </c>
      <c r="C33" s="334">
        <v>4923</v>
      </c>
      <c r="D33" s="334">
        <v>3300</v>
      </c>
      <c r="E33" s="334">
        <v>1902</v>
      </c>
      <c r="F33" s="334">
        <v>6473</v>
      </c>
      <c r="G33" s="334">
        <v>7614</v>
      </c>
      <c r="H33" s="334">
        <v>8876</v>
      </c>
      <c r="I33" s="334">
        <v>8132</v>
      </c>
      <c r="J33" s="334">
        <v>9307</v>
      </c>
      <c r="K33" s="334">
        <v>10589</v>
      </c>
      <c r="L33" s="334">
        <v>10626</v>
      </c>
      <c r="M33" s="334">
        <v>13935</v>
      </c>
      <c r="N33" s="334">
        <v>15885</v>
      </c>
      <c r="O33" s="265"/>
    </row>
    <row r="34" spans="2:15">
      <c r="B34" s="333"/>
      <c r="C34" s="342"/>
      <c r="D34" s="343"/>
      <c r="E34" s="343"/>
      <c r="F34" s="343"/>
      <c r="G34" s="343"/>
      <c r="H34" s="343"/>
      <c r="I34" s="343"/>
      <c r="J34" s="343"/>
      <c r="K34" s="343"/>
      <c r="L34" s="343"/>
      <c r="M34" s="343"/>
      <c r="N34" s="344"/>
    </row>
    <row r="35" spans="2:15">
      <c r="B35" s="333" t="s">
        <v>64</v>
      </c>
      <c r="C35" s="334">
        <v>55465</v>
      </c>
      <c r="D35" s="334">
        <v>58785</v>
      </c>
      <c r="E35" s="334">
        <v>58403</v>
      </c>
      <c r="F35" s="334">
        <v>50217</v>
      </c>
      <c r="G35" s="334">
        <v>49560</v>
      </c>
      <c r="H35" s="334">
        <v>61985</v>
      </c>
      <c r="I35" s="334">
        <v>69409</v>
      </c>
      <c r="J35" s="334">
        <v>81951</v>
      </c>
      <c r="K35" s="334">
        <v>86681</v>
      </c>
      <c r="L35" s="334">
        <v>89156</v>
      </c>
      <c r="M35" s="334">
        <v>103651</v>
      </c>
      <c r="N35" s="334">
        <v>116795</v>
      </c>
      <c r="O35" s="265"/>
    </row>
    <row r="36" spans="2:15" ht="15" customHeight="1">
      <c r="B36" s="333" t="s">
        <v>281</v>
      </c>
      <c r="C36" s="334">
        <v>4641</v>
      </c>
      <c r="D36" s="334">
        <v>6062</v>
      </c>
      <c r="E36" s="334">
        <v>8060</v>
      </c>
      <c r="F36" s="334">
        <v>7145</v>
      </c>
      <c r="G36" s="334">
        <v>6690</v>
      </c>
      <c r="H36" s="334">
        <v>6271</v>
      </c>
      <c r="I36" s="334">
        <v>8513</v>
      </c>
      <c r="J36" s="334">
        <v>11319</v>
      </c>
      <c r="K36" s="334">
        <v>10020</v>
      </c>
      <c r="L36" s="334">
        <v>10370</v>
      </c>
      <c r="M36" s="334">
        <v>14454</v>
      </c>
      <c r="N36" s="334">
        <v>18270</v>
      </c>
      <c r="O36" s="265"/>
    </row>
    <row r="37" spans="2:15">
      <c r="B37" s="333" t="s">
        <v>574</v>
      </c>
      <c r="C37" s="334">
        <v>6096</v>
      </c>
      <c r="D37" s="334">
        <v>6726</v>
      </c>
      <c r="E37" s="334">
        <v>9250</v>
      </c>
      <c r="F37" s="334">
        <v>8289</v>
      </c>
      <c r="G37" s="334">
        <v>8964</v>
      </c>
      <c r="H37" s="334">
        <v>8812</v>
      </c>
      <c r="I37" s="334">
        <v>12364</v>
      </c>
      <c r="J37" s="334">
        <v>20315</v>
      </c>
      <c r="K37" s="334">
        <v>28200</v>
      </c>
      <c r="L37" s="334">
        <v>27971</v>
      </c>
      <c r="M37" s="334">
        <v>30112</v>
      </c>
      <c r="N37" s="334">
        <v>33350</v>
      </c>
      <c r="O37" s="265"/>
    </row>
    <row r="38" spans="2:15" ht="15" customHeight="1">
      <c r="B38" s="333" t="s">
        <v>300</v>
      </c>
      <c r="C38" s="333">
        <v>204</v>
      </c>
      <c r="D38" s="333">
        <v>455</v>
      </c>
      <c r="E38" s="333">
        <v>558</v>
      </c>
      <c r="F38" s="333">
        <v>0</v>
      </c>
      <c r="G38" s="333">
        <v>0</v>
      </c>
      <c r="H38" s="333">
        <v>0</v>
      </c>
      <c r="I38" s="333">
        <v>0</v>
      </c>
      <c r="J38" s="333">
        <v>0</v>
      </c>
      <c r="K38" s="333">
        <v>0</v>
      </c>
      <c r="L38" s="334">
        <v>4272</v>
      </c>
      <c r="M38" s="334">
        <v>4009</v>
      </c>
      <c r="N38" s="334">
        <v>2558</v>
      </c>
    </row>
    <row r="39" spans="2:15" ht="15" customHeight="1">
      <c r="B39" s="333" t="s">
        <v>301</v>
      </c>
      <c r="C39" s="334">
        <v>5892</v>
      </c>
      <c r="D39" s="334">
        <v>6270</v>
      </c>
      <c r="E39" s="334">
        <v>8787</v>
      </c>
      <c r="F39" s="334">
        <v>8289</v>
      </c>
      <c r="G39" s="334">
        <v>8964</v>
      </c>
      <c r="H39" s="334">
        <v>8814</v>
      </c>
      <c r="I39" s="334">
        <v>12512</v>
      </c>
      <c r="J39" s="334">
        <v>20503</v>
      </c>
      <c r="K39" s="334">
        <v>28747</v>
      </c>
      <c r="L39" s="334">
        <v>24246</v>
      </c>
      <c r="M39" s="334">
        <v>26665</v>
      </c>
      <c r="N39" s="334">
        <v>31050</v>
      </c>
    </row>
    <row r="40" spans="2:15" ht="15" customHeight="1">
      <c r="B40" s="333" t="s">
        <v>302</v>
      </c>
      <c r="C40" s="333">
        <v>0</v>
      </c>
      <c r="D40" s="333">
        <v>0</v>
      </c>
      <c r="E40" s="333">
        <v>-96</v>
      </c>
      <c r="F40" s="333">
        <v>0</v>
      </c>
      <c r="G40" s="333">
        <v>0</v>
      </c>
      <c r="H40" s="333">
        <v>-2</v>
      </c>
      <c r="I40" s="333">
        <v>-149</v>
      </c>
      <c r="J40" s="333">
        <v>-189</v>
      </c>
      <c r="K40" s="333">
        <v>-547</v>
      </c>
      <c r="L40" s="333">
        <v>-547</v>
      </c>
      <c r="M40" s="333">
        <v>-562</v>
      </c>
      <c r="N40" s="333">
        <v>-259</v>
      </c>
    </row>
    <row r="41" spans="2:15" ht="15" customHeight="1">
      <c r="B41" s="333" t="s">
        <v>282</v>
      </c>
      <c r="C41" s="334">
        <v>18738</v>
      </c>
      <c r="D41" s="334">
        <v>17051</v>
      </c>
      <c r="E41" s="334">
        <v>14252</v>
      </c>
      <c r="F41" s="334">
        <v>4938</v>
      </c>
      <c r="G41" s="334">
        <v>3301</v>
      </c>
      <c r="H41" s="334">
        <v>4388</v>
      </c>
      <c r="I41" s="334">
        <v>2933</v>
      </c>
      <c r="J41" s="334">
        <v>3214</v>
      </c>
      <c r="K41" s="334">
        <v>4388</v>
      </c>
      <c r="L41" s="334">
        <v>4458</v>
      </c>
      <c r="M41" s="334">
        <v>4949</v>
      </c>
      <c r="N41" s="334">
        <v>6847</v>
      </c>
      <c r="O41" s="265"/>
    </row>
    <row r="42" spans="2:15" ht="15" customHeight="1">
      <c r="B42" s="333" t="s">
        <v>283</v>
      </c>
      <c r="C42" s="333">
        <v>851</v>
      </c>
      <c r="D42" s="334">
        <v>2094</v>
      </c>
      <c r="E42" s="334">
        <v>1404</v>
      </c>
      <c r="F42" s="334">
        <v>1395</v>
      </c>
      <c r="G42" s="334">
        <v>1336</v>
      </c>
      <c r="H42" s="334">
        <v>7480</v>
      </c>
      <c r="I42" s="334">
        <v>9779</v>
      </c>
      <c r="J42" s="334">
        <v>2095</v>
      </c>
      <c r="K42" s="334">
        <v>3652</v>
      </c>
      <c r="L42" s="334">
        <v>3566</v>
      </c>
      <c r="M42" s="334">
        <v>5227</v>
      </c>
      <c r="N42" s="334">
        <v>4861</v>
      </c>
      <c r="O42" s="265"/>
    </row>
    <row r="43" spans="2:15" ht="15.75" customHeight="1">
      <c r="B43" s="333" t="s">
        <v>284</v>
      </c>
      <c r="C43" s="334">
        <v>25139</v>
      </c>
      <c r="D43" s="334">
        <v>26853</v>
      </c>
      <c r="E43" s="334">
        <v>25438</v>
      </c>
      <c r="F43" s="334">
        <v>28450</v>
      </c>
      <c r="G43" s="334">
        <v>29268</v>
      </c>
      <c r="H43" s="334">
        <v>35034</v>
      </c>
      <c r="I43" s="334">
        <v>35820</v>
      </c>
      <c r="J43" s="334">
        <v>45009</v>
      </c>
      <c r="K43" s="334">
        <v>40422</v>
      </c>
      <c r="L43" s="334">
        <v>42791</v>
      </c>
      <c r="M43" s="334">
        <v>48909</v>
      </c>
      <c r="N43" s="334">
        <v>53467</v>
      </c>
      <c r="O43" s="265"/>
    </row>
    <row r="44" spans="2:15" ht="15" customHeight="1">
      <c r="B44" s="335" t="s">
        <v>115</v>
      </c>
      <c r="C44" s="365">
        <v>178776</v>
      </c>
      <c r="D44" s="365">
        <v>200118</v>
      </c>
      <c r="E44" s="365">
        <v>219712</v>
      </c>
      <c r="F44" s="365">
        <v>224665</v>
      </c>
      <c r="G44" s="365">
        <v>248601</v>
      </c>
      <c r="H44" s="365">
        <v>282492</v>
      </c>
      <c r="I44" s="365">
        <v>346923</v>
      </c>
      <c r="J44" s="365">
        <v>377569</v>
      </c>
      <c r="K44" s="365">
        <v>398022</v>
      </c>
      <c r="L44" s="365">
        <v>415831</v>
      </c>
      <c r="M44" s="365">
        <v>447189</v>
      </c>
      <c r="N44" s="365">
        <v>479278</v>
      </c>
      <c r="O44" s="265"/>
    </row>
    <row r="47" spans="2:15">
      <c r="C47" s="367">
        <v>41334</v>
      </c>
      <c r="D47" s="367">
        <v>41699</v>
      </c>
      <c r="E47" s="367">
        <v>42064</v>
      </c>
      <c r="F47" s="367">
        <v>42430</v>
      </c>
      <c r="G47" s="367">
        <v>42795</v>
      </c>
      <c r="H47" s="367">
        <v>43160</v>
      </c>
      <c r="I47" s="367">
        <v>43525</v>
      </c>
      <c r="J47" s="367">
        <v>43891</v>
      </c>
      <c r="K47" s="367">
        <v>44256</v>
      </c>
      <c r="L47" s="367">
        <v>44621</v>
      </c>
      <c r="M47" s="367">
        <v>44986</v>
      </c>
      <c r="N47" s="367">
        <v>45352</v>
      </c>
    </row>
    <row r="48" spans="2:15">
      <c r="B48" s="264" t="s">
        <v>117</v>
      </c>
      <c r="C48" s="265">
        <v>16508</v>
      </c>
      <c r="D48" s="265">
        <v>16531</v>
      </c>
      <c r="E48" s="265">
        <v>14889</v>
      </c>
      <c r="F48" s="265">
        <v>24125</v>
      </c>
      <c r="G48" s="265">
        <v>20167</v>
      </c>
      <c r="H48" s="265">
        <v>19670</v>
      </c>
      <c r="I48" s="265">
        <v>18686</v>
      </c>
      <c r="J48" s="265">
        <v>23890</v>
      </c>
      <c r="K48" s="265">
        <v>32444</v>
      </c>
      <c r="L48" s="265">
        <v>41788</v>
      </c>
      <c r="M48" s="265">
        <v>47152</v>
      </c>
      <c r="N48" s="265">
        <v>40785</v>
      </c>
    </row>
    <row r="49" spans="2:14">
      <c r="B49" s="264" t="s">
        <v>118</v>
      </c>
      <c r="C49" s="265">
        <v>19897</v>
      </c>
      <c r="D49" s="265">
        <v>20528</v>
      </c>
      <c r="E49" s="265">
        <v>18068</v>
      </c>
      <c r="F49" s="265">
        <v>19273</v>
      </c>
      <c r="G49" s="265">
        <v>23000</v>
      </c>
      <c r="H49" s="265">
        <v>23567</v>
      </c>
      <c r="I49" s="265">
        <v>29639</v>
      </c>
      <c r="J49" s="265">
        <v>32581</v>
      </c>
      <c r="K49" s="265">
        <v>34684</v>
      </c>
      <c r="L49" s="265">
        <v>41947</v>
      </c>
      <c r="M49" s="265">
        <v>50772</v>
      </c>
      <c r="N49" s="265">
        <v>53764</v>
      </c>
    </row>
    <row r="50" spans="2:14">
      <c r="B50" s="264" t="s">
        <v>69</v>
      </c>
      <c r="C50" s="265">
        <v>1417</v>
      </c>
      <c r="D50" s="264">
        <v>-629</v>
      </c>
      <c r="E50" s="265">
        <v>-2976</v>
      </c>
      <c r="F50" s="264">
        <v>-173</v>
      </c>
      <c r="G50" s="264">
        <v>-640</v>
      </c>
      <c r="H50" s="264">
        <v>186</v>
      </c>
      <c r="I50" s="265">
        <v>-1907</v>
      </c>
      <c r="J50" s="265">
        <v>-7087</v>
      </c>
      <c r="K50" s="264">
        <v>341</v>
      </c>
      <c r="L50" s="264">
        <v>200</v>
      </c>
      <c r="M50" s="265">
        <v>3806</v>
      </c>
      <c r="N50" s="265">
        <v>-1297</v>
      </c>
    </row>
    <row r="51" spans="2:14">
      <c r="B51" s="264" t="s">
        <v>45</v>
      </c>
      <c r="C51" s="264">
        <v>-186</v>
      </c>
      <c r="D51" s="265">
        <v>-1154</v>
      </c>
      <c r="E51" s="265">
        <v>-1678</v>
      </c>
      <c r="F51" s="264">
        <v>597</v>
      </c>
      <c r="G51" s="264">
        <v>804</v>
      </c>
      <c r="H51" s="264">
        <v>813</v>
      </c>
      <c r="I51" s="265">
        <v>-1665</v>
      </c>
      <c r="J51" s="265">
        <v>-2310</v>
      </c>
      <c r="K51" s="265">
        <v>2032</v>
      </c>
      <c r="L51" s="264">
        <v>539</v>
      </c>
      <c r="M51" s="265">
        <v>-3005</v>
      </c>
      <c r="N51" s="265">
        <v>-2587</v>
      </c>
    </row>
    <row r="52" spans="2:14">
      <c r="B52" s="264" t="s">
        <v>119</v>
      </c>
      <c r="C52" s="265">
        <v>1778</v>
      </c>
      <c r="D52" s="265">
        <v>1379</v>
      </c>
      <c r="E52" s="265">
        <v>1020</v>
      </c>
      <c r="F52" s="265">
        <v>-1109</v>
      </c>
      <c r="G52" s="264">
        <v>657</v>
      </c>
      <c r="H52" s="265">
        <v>2085</v>
      </c>
      <c r="I52" s="264">
        <v>502</v>
      </c>
      <c r="J52" s="265">
        <v>1524</v>
      </c>
      <c r="K52" s="264">
        <v>-546</v>
      </c>
      <c r="L52" s="265">
        <v>3697</v>
      </c>
      <c r="M52" s="265">
        <v>3461</v>
      </c>
      <c r="N52" s="264">
        <v>-588</v>
      </c>
    </row>
    <row r="53" spans="2:14">
      <c r="B53" s="264" t="s">
        <v>120</v>
      </c>
      <c r="C53" s="265">
        <v>-3419</v>
      </c>
      <c r="D53" s="264">
        <v>-906</v>
      </c>
      <c r="E53" s="265">
        <v>2465</v>
      </c>
      <c r="F53" s="265">
        <v>-3154</v>
      </c>
      <c r="G53" s="264">
        <v>0</v>
      </c>
      <c r="H53" s="264">
        <v>0</v>
      </c>
      <c r="I53" s="264">
        <v>0</v>
      </c>
      <c r="J53" s="264">
        <v>0</v>
      </c>
      <c r="K53" s="264">
        <v>0</v>
      </c>
      <c r="L53" s="264">
        <v>0</v>
      </c>
      <c r="M53" s="264">
        <v>0</v>
      </c>
      <c r="N53" s="264">
        <v>0</v>
      </c>
    </row>
    <row r="54" spans="2:14">
      <c r="B54" s="264" t="s">
        <v>121</v>
      </c>
      <c r="C54" s="264">
        <v>0</v>
      </c>
      <c r="D54" s="264">
        <v>0</v>
      </c>
      <c r="E54" s="264">
        <v>0</v>
      </c>
      <c r="F54" s="265">
        <v>10077</v>
      </c>
      <c r="G54" s="265">
        <v>-1029</v>
      </c>
      <c r="H54" s="265">
        <v>-8906</v>
      </c>
      <c r="I54" s="265">
        <v>-4418</v>
      </c>
      <c r="J54" s="265">
        <v>2502</v>
      </c>
      <c r="K54" s="264">
        <v>-998</v>
      </c>
      <c r="L54" s="265">
        <v>-2522</v>
      </c>
      <c r="M54" s="265">
        <v>-3807</v>
      </c>
      <c r="N54" s="265">
        <v>-4865</v>
      </c>
    </row>
    <row r="55" spans="2:14">
      <c r="B55" s="264" t="s">
        <v>122</v>
      </c>
      <c r="C55" s="264">
        <v>-410</v>
      </c>
      <c r="D55" s="265">
        <v>-1311</v>
      </c>
      <c r="E55" s="265">
        <v>-1169</v>
      </c>
      <c r="F55" s="265">
        <v>6237</v>
      </c>
      <c r="G55" s="264">
        <v>-207</v>
      </c>
      <c r="H55" s="265">
        <v>-5823</v>
      </c>
      <c r="I55" s="265">
        <v>-7488</v>
      </c>
      <c r="J55" s="265">
        <v>-5370</v>
      </c>
      <c r="K55" s="264">
        <v>829</v>
      </c>
      <c r="L55" s="265">
        <v>1914</v>
      </c>
      <c r="M55" s="264">
        <v>455</v>
      </c>
      <c r="N55" s="265">
        <v>-9337</v>
      </c>
    </row>
    <row r="56" spans="2:14">
      <c r="B56" s="264" t="s">
        <v>123</v>
      </c>
      <c r="C56" s="265">
        <v>-2980</v>
      </c>
      <c r="D56" s="265">
        <v>-2687</v>
      </c>
      <c r="E56" s="265">
        <v>-2010</v>
      </c>
      <c r="F56" s="265">
        <v>-1386</v>
      </c>
      <c r="G56" s="265">
        <v>-2626</v>
      </c>
      <c r="H56" s="265">
        <v>1926</v>
      </c>
      <c r="I56" s="265">
        <v>-3465</v>
      </c>
      <c r="J56" s="265">
        <v>-3321</v>
      </c>
      <c r="K56" s="265">
        <v>-3068</v>
      </c>
      <c r="L56" s="265">
        <v>-2073</v>
      </c>
      <c r="M56" s="265">
        <v>-4076</v>
      </c>
      <c r="N56" s="265">
        <v>-3643</v>
      </c>
    </row>
    <row r="57" spans="2:14">
      <c r="C57" s="265"/>
      <c r="D57" s="265"/>
      <c r="E57" s="265"/>
      <c r="F57" s="265"/>
      <c r="G57" s="265"/>
      <c r="H57" s="265"/>
      <c r="I57" s="265"/>
      <c r="J57" s="265"/>
      <c r="K57" s="265"/>
      <c r="L57" s="265"/>
      <c r="M57" s="265"/>
      <c r="N57" s="265"/>
    </row>
    <row r="58" spans="2:14">
      <c r="B58" s="264" t="s">
        <v>124</v>
      </c>
      <c r="C58" s="265">
        <v>-16845</v>
      </c>
      <c r="D58" s="265">
        <v>-15509</v>
      </c>
      <c r="E58" s="265">
        <v>-15977</v>
      </c>
      <c r="F58" s="265">
        <v>-19162</v>
      </c>
      <c r="G58" s="265">
        <v>-24480</v>
      </c>
      <c r="H58" s="265">
        <v>-20678</v>
      </c>
      <c r="I58" s="265">
        <v>-24063</v>
      </c>
      <c r="J58" s="265">
        <v>-29628</v>
      </c>
      <c r="K58" s="265">
        <v>-21034</v>
      </c>
      <c r="L58" s="265">
        <v>-22891</v>
      </c>
      <c r="M58" s="265">
        <v>-26145</v>
      </c>
      <c r="N58" s="265">
        <v>-32141</v>
      </c>
    </row>
    <row r="59" spans="2:14">
      <c r="B59" s="264" t="s">
        <v>125</v>
      </c>
      <c r="C59" s="265">
        <v>-20406</v>
      </c>
      <c r="D59" s="265">
        <v>-18948</v>
      </c>
      <c r="E59" s="265">
        <v>-19320</v>
      </c>
      <c r="F59" s="265">
        <v>-21138</v>
      </c>
      <c r="G59" s="265">
        <v>-24400</v>
      </c>
      <c r="H59" s="265">
        <v>-18766</v>
      </c>
      <c r="I59" s="265">
        <v>-21607</v>
      </c>
      <c r="J59" s="265">
        <v>-18230</v>
      </c>
      <c r="K59" s="265">
        <v>-23312</v>
      </c>
      <c r="L59" s="265">
        <v>-24444</v>
      </c>
      <c r="M59" s="265">
        <v>-24819</v>
      </c>
      <c r="N59" s="265">
        <v>-30816</v>
      </c>
    </row>
    <row r="60" spans="2:14">
      <c r="B60" s="264" t="s">
        <v>126</v>
      </c>
      <c r="C60" s="264">
        <v>0</v>
      </c>
      <c r="D60" s="264">
        <v>0</v>
      </c>
      <c r="E60" s="264">
        <v>0</v>
      </c>
      <c r="F60" s="264">
        <v>123</v>
      </c>
      <c r="G60" s="264">
        <v>72</v>
      </c>
      <c r="H60" s="264">
        <v>9</v>
      </c>
      <c r="I60" s="264">
        <v>79</v>
      </c>
      <c r="J60" s="264">
        <v>168</v>
      </c>
      <c r="K60" s="264">
        <v>30</v>
      </c>
      <c r="L60" s="264">
        <v>114</v>
      </c>
      <c r="M60" s="264">
        <v>98</v>
      </c>
      <c r="N60" s="264">
        <v>75</v>
      </c>
    </row>
    <row r="61" spans="2:14">
      <c r="B61" s="264" t="s">
        <v>127</v>
      </c>
      <c r="C61" s="265">
        <v>-17955</v>
      </c>
      <c r="D61" s="264">
        <v>0</v>
      </c>
      <c r="E61" s="264">
        <v>0</v>
      </c>
      <c r="F61" s="264">
        <v>-117</v>
      </c>
      <c r="G61" s="264">
        <v>0</v>
      </c>
      <c r="H61" s="264">
        <v>0</v>
      </c>
      <c r="I61" s="264">
        <v>0</v>
      </c>
      <c r="J61" s="264">
        <v>0</v>
      </c>
      <c r="K61" s="264">
        <v>-500</v>
      </c>
      <c r="L61" s="264">
        <v>0</v>
      </c>
      <c r="M61" s="264">
        <v>0</v>
      </c>
      <c r="N61" s="264">
        <v>0</v>
      </c>
    </row>
    <row r="62" spans="2:14">
      <c r="B62" s="264" t="s">
        <v>128</v>
      </c>
      <c r="C62" s="265">
        <v>19584</v>
      </c>
      <c r="D62" s="265">
        <v>1622</v>
      </c>
      <c r="E62" s="265">
        <v>1639</v>
      </c>
      <c r="F62" s="265">
        <v>1651</v>
      </c>
      <c r="G62" s="264">
        <v>344</v>
      </c>
      <c r="H62" s="264">
        <v>0</v>
      </c>
      <c r="I62" s="264">
        <v>0</v>
      </c>
      <c r="J62" s="264">
        <v>0</v>
      </c>
      <c r="K62" s="264">
        <v>0</v>
      </c>
      <c r="L62" s="264">
        <v>500</v>
      </c>
      <c r="M62" s="264">
        <v>25</v>
      </c>
      <c r="N62" s="264">
        <v>50</v>
      </c>
    </row>
    <row r="63" spans="2:14">
      <c r="B63" s="264" t="s">
        <v>129</v>
      </c>
      <c r="C63" s="265">
        <v>2474</v>
      </c>
      <c r="D63" s="265">
        <v>2453</v>
      </c>
      <c r="E63" s="265">
        <v>1847</v>
      </c>
      <c r="F63" s="264">
        <v>989</v>
      </c>
      <c r="G63" s="264">
        <v>169</v>
      </c>
      <c r="H63" s="264">
        <v>243</v>
      </c>
      <c r="I63" s="264">
        <v>52</v>
      </c>
      <c r="J63" s="265">
        <v>1046</v>
      </c>
      <c r="K63" s="265">
        <v>4187</v>
      </c>
      <c r="L63" s="265">
        <v>1326</v>
      </c>
      <c r="M63" s="264">
        <v>577</v>
      </c>
      <c r="N63" s="264">
        <v>631</v>
      </c>
    </row>
    <row r="64" spans="2:14">
      <c r="B64" s="264" t="s">
        <v>130</v>
      </c>
      <c r="C64" s="264">
        <v>218</v>
      </c>
      <c r="D64" s="264">
        <v>139</v>
      </c>
      <c r="E64" s="264">
        <v>160</v>
      </c>
      <c r="F64" s="264">
        <v>184</v>
      </c>
      <c r="G64" s="264">
        <v>146</v>
      </c>
      <c r="H64" s="264">
        <v>139</v>
      </c>
      <c r="I64" s="264">
        <v>5</v>
      </c>
      <c r="J64" s="264">
        <v>5</v>
      </c>
      <c r="K64" s="264">
        <v>9</v>
      </c>
      <c r="L64" s="264">
        <v>9</v>
      </c>
      <c r="M64" s="264">
        <v>7</v>
      </c>
      <c r="N64" s="264">
        <v>9</v>
      </c>
    </row>
    <row r="65" spans="2:14">
      <c r="B65" s="264" t="s">
        <v>16330</v>
      </c>
      <c r="C65" s="264">
        <v>0</v>
      </c>
      <c r="D65" s="264">
        <v>0</v>
      </c>
      <c r="E65" s="264">
        <v>0</v>
      </c>
      <c r="F65" s="264">
        <v>-715</v>
      </c>
      <c r="G65" s="264">
        <v>0</v>
      </c>
      <c r="H65" s="264">
        <v>0</v>
      </c>
      <c r="I65" s="264">
        <v>0</v>
      </c>
      <c r="J65" s="264">
        <v>0</v>
      </c>
      <c r="K65" s="264">
        <v>0</v>
      </c>
      <c r="L65" s="264">
        <v>0</v>
      </c>
      <c r="M65" s="264">
        <v>0</v>
      </c>
      <c r="N65" s="264">
        <v>0</v>
      </c>
    </row>
    <row r="66" spans="2:14">
      <c r="B66" s="264" t="s">
        <v>131</v>
      </c>
      <c r="C66" s="264">
        <v>0</v>
      </c>
      <c r="D66" s="264">
        <v>0</v>
      </c>
      <c r="E66" s="264">
        <v>0</v>
      </c>
      <c r="F66" s="264">
        <v>0</v>
      </c>
      <c r="G66" s="265">
        <v>-1200</v>
      </c>
      <c r="H66" s="265">
        <v>-1153</v>
      </c>
      <c r="I66" s="264">
        <v>-123</v>
      </c>
      <c r="J66" s="264">
        <v>-765</v>
      </c>
      <c r="K66" s="264">
        <v>-119</v>
      </c>
      <c r="L66" s="264">
        <v>0</v>
      </c>
      <c r="M66" s="264">
        <v>-920</v>
      </c>
      <c r="N66" s="264">
        <v>-219</v>
      </c>
    </row>
    <row r="67" spans="2:14">
      <c r="B67" s="264" t="s">
        <v>132</v>
      </c>
      <c r="C67" s="264">
        <v>0</v>
      </c>
      <c r="D67" s="264">
        <v>0</v>
      </c>
      <c r="E67" s="264">
        <v>0</v>
      </c>
      <c r="F67" s="264">
        <v>0</v>
      </c>
      <c r="G67" s="264">
        <v>0</v>
      </c>
      <c r="H67" s="264">
        <v>0</v>
      </c>
      <c r="I67" s="264">
        <v>0</v>
      </c>
      <c r="J67" s="264">
        <v>0</v>
      </c>
      <c r="K67" s="264">
        <v>0</v>
      </c>
      <c r="L67" s="264">
        <v>500</v>
      </c>
      <c r="M67" s="264">
        <v>0</v>
      </c>
      <c r="N67" s="264">
        <v>0</v>
      </c>
    </row>
    <row r="68" spans="2:14">
      <c r="B68" s="264" t="s">
        <v>133</v>
      </c>
      <c r="C68" s="264">
        <v>0</v>
      </c>
      <c r="D68" s="264">
        <v>0</v>
      </c>
      <c r="E68" s="264">
        <v>0</v>
      </c>
      <c r="F68" s="264">
        <v>0</v>
      </c>
      <c r="G68" s="264">
        <v>0</v>
      </c>
      <c r="H68" s="264">
        <v>0</v>
      </c>
      <c r="I68" s="265">
        <v>-1689</v>
      </c>
      <c r="J68" s="264">
        <v>0</v>
      </c>
      <c r="K68" s="264">
        <v>0</v>
      </c>
      <c r="L68" s="264">
        <v>0</v>
      </c>
      <c r="M68" s="264">
        <v>0</v>
      </c>
      <c r="N68" s="264">
        <v>0</v>
      </c>
    </row>
    <row r="69" spans="2:14">
      <c r="B69" s="264" t="s">
        <v>135</v>
      </c>
      <c r="C69" s="264">
        <v>-761</v>
      </c>
      <c r="D69" s="264">
        <v>-776</v>
      </c>
      <c r="E69" s="264">
        <v>-304</v>
      </c>
      <c r="F69" s="264">
        <v>-139</v>
      </c>
      <c r="G69" s="264">
        <v>390</v>
      </c>
      <c r="H69" s="265">
        <v>-1150</v>
      </c>
      <c r="I69" s="264">
        <v>-779</v>
      </c>
      <c r="J69" s="265">
        <v>-11851</v>
      </c>
      <c r="K69" s="265">
        <v>-1329</v>
      </c>
      <c r="L69" s="264">
        <v>-895</v>
      </c>
      <c r="M69" s="265">
        <v>-1113</v>
      </c>
      <c r="N69" s="265">
        <v>-1871</v>
      </c>
    </row>
    <row r="70" spans="2:14">
      <c r="H70" s="265"/>
      <c r="J70" s="265"/>
      <c r="K70" s="265"/>
      <c r="M70" s="265"/>
      <c r="N70" s="265"/>
    </row>
    <row r="71" spans="2:14">
      <c r="B71" s="264" t="s">
        <v>136</v>
      </c>
      <c r="C71" s="264">
        <v>988</v>
      </c>
      <c r="D71" s="265">
        <v>-2709</v>
      </c>
      <c r="E71" s="265">
        <v>-1474</v>
      </c>
      <c r="F71" s="265">
        <v>-3899</v>
      </c>
      <c r="G71" s="265">
        <v>3138</v>
      </c>
      <c r="H71" s="265">
        <v>1028</v>
      </c>
      <c r="I71" s="265">
        <v>4927</v>
      </c>
      <c r="J71" s="265">
        <v>6004</v>
      </c>
      <c r="K71" s="265">
        <v>-11049</v>
      </c>
      <c r="L71" s="265">
        <v>-19172</v>
      </c>
      <c r="M71" s="265">
        <v>-21217</v>
      </c>
      <c r="N71" s="265">
        <v>-8246</v>
      </c>
    </row>
    <row r="72" spans="2:14">
      <c r="B72" s="264" t="s">
        <v>139</v>
      </c>
      <c r="C72" s="265">
        <v>14614</v>
      </c>
      <c r="D72" s="265">
        <v>14575</v>
      </c>
      <c r="E72" s="265">
        <v>25657</v>
      </c>
      <c r="F72" s="265">
        <v>14357</v>
      </c>
      <c r="G72" s="265">
        <v>26142</v>
      </c>
      <c r="H72" s="265">
        <v>21479</v>
      </c>
      <c r="I72" s="265">
        <v>37549</v>
      </c>
      <c r="J72" s="265">
        <v>33653</v>
      </c>
      <c r="K72" s="265">
        <v>35362</v>
      </c>
      <c r="L72" s="265">
        <v>27237</v>
      </c>
      <c r="M72" s="265">
        <v>28326</v>
      </c>
      <c r="N72" s="265">
        <v>37576</v>
      </c>
    </row>
    <row r="73" spans="2:14">
      <c r="B73" s="264" t="s">
        <v>140</v>
      </c>
      <c r="C73" s="265">
        <v>-4603</v>
      </c>
      <c r="D73" s="265">
        <v>-5190</v>
      </c>
      <c r="E73" s="265">
        <v>-5076</v>
      </c>
      <c r="F73" s="265">
        <v>-7701</v>
      </c>
      <c r="G73" s="265">
        <v>-11096</v>
      </c>
      <c r="H73" s="265">
        <v>-6967</v>
      </c>
      <c r="I73" s="265">
        <v>-14469</v>
      </c>
      <c r="J73" s="265">
        <v>-10396</v>
      </c>
      <c r="K73" s="265">
        <v>-24504</v>
      </c>
      <c r="L73" s="265">
        <v>-26514</v>
      </c>
      <c r="M73" s="265">
        <v>-27242</v>
      </c>
      <c r="N73" s="265">
        <v>-22440</v>
      </c>
    </row>
    <row r="74" spans="2:14">
      <c r="B74" s="264" t="s">
        <v>141</v>
      </c>
      <c r="C74" s="265">
        <v>-5062</v>
      </c>
      <c r="D74" s="265">
        <v>-6243</v>
      </c>
      <c r="E74" s="265">
        <v>-7237</v>
      </c>
      <c r="F74" s="265">
        <v>-7227</v>
      </c>
      <c r="G74" s="265">
        <v>-7568</v>
      </c>
      <c r="H74" s="265">
        <v>-8606</v>
      </c>
      <c r="I74" s="265">
        <v>-11492</v>
      </c>
      <c r="J74" s="265">
        <v>-13399</v>
      </c>
      <c r="K74" s="265">
        <v>-13307</v>
      </c>
      <c r="L74" s="265">
        <v>-12733</v>
      </c>
      <c r="M74" s="265">
        <v>-14822</v>
      </c>
      <c r="N74" s="265">
        <v>-15832</v>
      </c>
    </row>
    <row r="75" spans="2:14">
      <c r="B75" s="264" t="s">
        <v>142</v>
      </c>
      <c r="C75" s="265">
        <v>-3550</v>
      </c>
      <c r="D75" s="265">
        <v>-5019</v>
      </c>
      <c r="E75" s="265">
        <v>-12388</v>
      </c>
      <c r="F75" s="265">
        <v>-2762</v>
      </c>
      <c r="G75" s="265">
        <v>-3595</v>
      </c>
      <c r="H75" s="265">
        <v>-4040</v>
      </c>
      <c r="I75" s="265">
        <v>-5461</v>
      </c>
      <c r="J75" s="265">
        <v>-3133</v>
      </c>
      <c r="K75" s="265">
        <v>-5778</v>
      </c>
      <c r="L75" s="265">
        <v>-7107</v>
      </c>
      <c r="M75" s="265">
        <v>-7248</v>
      </c>
      <c r="N75" s="265">
        <v>-7419</v>
      </c>
    </row>
    <row r="76" spans="2:14">
      <c r="B76" s="264" t="s">
        <v>143</v>
      </c>
      <c r="C76" s="264">
        <v>0</v>
      </c>
      <c r="D76" s="264">
        <v>0</v>
      </c>
      <c r="E76" s="264">
        <v>0</v>
      </c>
      <c r="F76" s="264">
        <v>0</v>
      </c>
      <c r="G76" s="264">
        <v>-13</v>
      </c>
      <c r="H76" s="264">
        <v>-7</v>
      </c>
      <c r="I76" s="264">
        <v>-9</v>
      </c>
      <c r="J76" s="264">
        <v>-79</v>
      </c>
      <c r="K76" s="264">
        <v>-57</v>
      </c>
      <c r="L76" s="264">
        <v>-55</v>
      </c>
      <c r="M76" s="264">
        <v>-230</v>
      </c>
      <c r="N76" s="264">
        <v>-131</v>
      </c>
    </row>
    <row r="77" spans="2:14">
      <c r="B77" s="264" t="s">
        <v>144</v>
      </c>
      <c r="C77" s="264">
        <v>-410</v>
      </c>
      <c r="D77" s="264">
        <v>-833</v>
      </c>
      <c r="E77" s="265">
        <v>-2430</v>
      </c>
      <c r="F77" s="264">
        <v>-566</v>
      </c>
      <c r="G77" s="264">
        <v>-732</v>
      </c>
      <c r="H77" s="264">
        <v>-832</v>
      </c>
      <c r="I77" s="265">
        <v>-1193</v>
      </c>
      <c r="J77" s="264">
        <v>-642</v>
      </c>
      <c r="K77" s="265">
        <v>-2764</v>
      </c>
      <c r="L77" s="264">
        <v>0</v>
      </c>
      <c r="M77" s="264">
        <v>0</v>
      </c>
      <c r="N77" s="264">
        <v>0</v>
      </c>
    </row>
    <row r="78" spans="2:14">
      <c r="B78" s="264" t="s">
        <v>35</v>
      </c>
      <c r="C78" s="264">
        <v>651</v>
      </c>
      <c r="D78" s="265">
        <v>-1687</v>
      </c>
      <c r="E78" s="265">
        <v>-2563</v>
      </c>
      <c r="F78" s="265">
        <v>1064</v>
      </c>
      <c r="G78" s="265">
        <v>-1176</v>
      </c>
      <c r="H78" s="264">
        <v>19</v>
      </c>
      <c r="I78" s="264">
        <v>-451</v>
      </c>
      <c r="J78" s="264">
        <v>266</v>
      </c>
      <c r="K78" s="264">
        <v>360</v>
      </c>
      <c r="L78" s="264">
        <v>-274</v>
      </c>
      <c r="M78" s="264">
        <v>-210</v>
      </c>
      <c r="N78" s="264">
        <v>398</v>
      </c>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94"/>
  <sheetViews>
    <sheetView zoomScale="120" zoomScaleNormal="120" zoomScalePageLayoutView="120" workbookViewId="0">
      <pane xSplit="1" ySplit="1" topLeftCell="B2" activePane="bottomRight" state="frozen"/>
      <selection activeCell="C4" sqref="C4"/>
      <selection pane="topRight" activeCell="C4" sqref="C4"/>
      <selection pane="bottomLeft" activeCell="C4" sqref="C4"/>
      <selection pane="bottomRight" activeCell="A9" sqref="A9"/>
    </sheetView>
  </sheetViews>
  <sheetFormatPr defaultColWidth="8.88671875" defaultRowHeight="14.4"/>
  <cols>
    <col min="1" max="1" width="27.6640625" style="4" bestFit="1" customWidth="1"/>
    <col min="2" max="11" width="13.44140625" style="4" bestFit="1" customWidth="1"/>
    <col min="12" max="16384" width="8.88671875" style="4"/>
  </cols>
  <sheetData>
    <row r="1" spans="1:11" s="1" customFormat="1">
      <c r="A1" s="1" t="s">
        <v>0</v>
      </c>
      <c r="B1" s="1" t="s">
        <v>54</v>
      </c>
      <c r="E1" s="496" t="str">
        <f>IF(B2&lt;&gt;B3, "A NEW VERSION OF THE WORKSHEET IS AVAILABLE", "")</f>
        <v/>
      </c>
      <c r="F1" s="496"/>
      <c r="G1" s="496"/>
      <c r="H1" s="496"/>
      <c r="I1" s="496"/>
      <c r="J1" s="496"/>
      <c r="K1" s="496"/>
    </row>
    <row r="2" spans="1:11">
      <c r="A2" s="1" t="s">
        <v>52</v>
      </c>
      <c r="B2" s="4">
        <v>2.1</v>
      </c>
      <c r="E2" s="497" t="s">
        <v>36</v>
      </c>
      <c r="F2" s="497"/>
      <c r="G2" s="497"/>
      <c r="H2" s="497"/>
      <c r="I2" s="497"/>
      <c r="J2" s="497"/>
      <c r="K2" s="497"/>
    </row>
    <row r="3" spans="1:11">
      <c r="A3" s="1" t="s">
        <v>53</v>
      </c>
      <c r="B3" s="4">
        <v>2.1</v>
      </c>
    </row>
    <row r="4" spans="1:11">
      <c r="A4" s="1"/>
    </row>
    <row r="5" spans="1:11">
      <c r="A5" s="1" t="s">
        <v>55</v>
      </c>
    </row>
    <row r="6" spans="1:11">
      <c r="A6" s="4" t="s">
        <v>42</v>
      </c>
      <c r="B6" s="4">
        <f>IF(B9&gt;0, B9/B8, 0)</f>
        <v>969.66671944268523</v>
      </c>
    </row>
    <row r="7" spans="1:11">
      <c r="A7" s="4" t="s">
        <v>31</v>
      </c>
      <c r="B7">
        <v>10</v>
      </c>
    </row>
    <row r="8" spans="1:11">
      <c r="A8" s="4" t="s">
        <v>43</v>
      </c>
      <c r="B8">
        <v>315.8</v>
      </c>
    </row>
    <row r="9" spans="1:11">
      <c r="A9" s="4" t="s">
        <v>70</v>
      </c>
      <c r="B9">
        <v>306220.75</v>
      </c>
    </row>
    <row r="15" spans="1:11">
      <c r="A15" s="1" t="s">
        <v>37</v>
      </c>
    </row>
    <row r="16" spans="1:11" s="16" customFormat="1">
      <c r="A16" s="15" t="s">
        <v>38</v>
      </c>
      <c r="B16" s="10">
        <v>42094</v>
      </c>
      <c r="C16" s="10">
        <v>42460</v>
      </c>
      <c r="D16" s="10">
        <v>42825</v>
      </c>
      <c r="E16" s="10">
        <v>43190</v>
      </c>
      <c r="F16" s="10">
        <v>43555</v>
      </c>
      <c r="G16" s="10">
        <v>43921</v>
      </c>
      <c r="H16" s="10">
        <v>44286</v>
      </c>
      <c r="I16" s="10">
        <v>44651</v>
      </c>
      <c r="J16" s="10">
        <v>45016</v>
      </c>
      <c r="K16" s="10">
        <v>45382</v>
      </c>
    </row>
    <row r="17" spans="1:11" s="6" customFormat="1">
      <c r="A17" s="6" t="s">
        <v>6</v>
      </c>
      <c r="B17">
        <v>79956.740000000005</v>
      </c>
      <c r="C17">
        <v>73396.320000000007</v>
      </c>
      <c r="D17">
        <v>82042.490000000005</v>
      </c>
      <c r="E17">
        <v>88083.31</v>
      </c>
      <c r="F17">
        <v>100286.54</v>
      </c>
      <c r="G17">
        <v>109464.04</v>
      </c>
      <c r="H17">
        <v>111531.15</v>
      </c>
      <c r="I17">
        <v>132669.28</v>
      </c>
      <c r="J17">
        <v>176207.18</v>
      </c>
      <c r="K17">
        <v>178500.88</v>
      </c>
    </row>
    <row r="18" spans="1:11" s="6" customFormat="1">
      <c r="A18" s="4" t="s">
        <v>71</v>
      </c>
      <c r="B18"/>
      <c r="C18"/>
      <c r="D18"/>
      <c r="E18"/>
      <c r="F18"/>
      <c r="G18"/>
      <c r="H18"/>
      <c r="I18"/>
      <c r="J18"/>
      <c r="K18"/>
    </row>
    <row r="19" spans="1:11" s="6" customFormat="1">
      <c r="A19" s="4" t="s">
        <v>72</v>
      </c>
      <c r="B19">
        <v>-4.6399999999999997</v>
      </c>
      <c r="C19"/>
      <c r="D19"/>
      <c r="E19"/>
      <c r="F19"/>
      <c r="G19"/>
      <c r="H19"/>
      <c r="I19"/>
      <c r="J19"/>
      <c r="K19"/>
    </row>
    <row r="20" spans="1:11" s="6" customFormat="1">
      <c r="A20" s="4" t="s">
        <v>73</v>
      </c>
      <c r="B20">
        <v>54268.2</v>
      </c>
      <c r="C20">
        <v>47727.29</v>
      </c>
      <c r="D20">
        <v>52550.45</v>
      </c>
      <c r="E20">
        <v>55690.57</v>
      </c>
      <c r="F20">
        <v>62852.55</v>
      </c>
      <c r="G20">
        <v>65902.75</v>
      </c>
      <c r="H20">
        <v>64820.76</v>
      </c>
      <c r="I20">
        <v>79375.22</v>
      </c>
      <c r="J20">
        <v>111802.92</v>
      </c>
      <c r="K20">
        <v>111882.92</v>
      </c>
    </row>
    <row r="21" spans="1:11" s="6" customFormat="1">
      <c r="A21" s="4" t="s">
        <v>74</v>
      </c>
      <c r="B21">
        <v>3324.75</v>
      </c>
      <c r="C21">
        <v>2230.5</v>
      </c>
      <c r="D21">
        <v>2563.56</v>
      </c>
      <c r="E21">
        <v>2936.86</v>
      </c>
      <c r="F21">
        <v>3470.16</v>
      </c>
      <c r="G21">
        <v>3819.89</v>
      </c>
      <c r="H21">
        <v>4275.87</v>
      </c>
      <c r="I21">
        <v>4657.05</v>
      </c>
      <c r="J21">
        <v>5712.65</v>
      </c>
      <c r="K21">
        <v>6739.28</v>
      </c>
    </row>
    <row r="22" spans="1:11" s="6" customFormat="1">
      <c r="A22" s="4" t="s">
        <v>75</v>
      </c>
      <c r="B22">
        <v>4882.7299999999996</v>
      </c>
      <c r="C22">
        <v>4694.3900000000003</v>
      </c>
      <c r="D22">
        <v>5243.14</v>
      </c>
      <c r="E22">
        <v>5758.75</v>
      </c>
      <c r="F22">
        <v>5914.48</v>
      </c>
      <c r="G22">
        <v>5897.38</v>
      </c>
      <c r="H22">
        <v>6015.01</v>
      </c>
      <c r="I22">
        <v>7193.52</v>
      </c>
      <c r="J22">
        <v>7459.27</v>
      </c>
      <c r="K22">
        <v>7534.88</v>
      </c>
    </row>
    <row r="23" spans="1:11" s="6" customFormat="1">
      <c r="A23" s="4" t="s">
        <v>76</v>
      </c>
      <c r="B23">
        <v>2066.7800000000002</v>
      </c>
      <c r="C23">
        <v>1650.18</v>
      </c>
      <c r="D23">
        <v>1631.95</v>
      </c>
      <c r="E23">
        <v>1785.21</v>
      </c>
      <c r="F23">
        <v>2615.71</v>
      </c>
      <c r="G23">
        <v>3318.89</v>
      </c>
      <c r="H23">
        <v>3776.27</v>
      </c>
      <c r="I23">
        <v>4616.82</v>
      </c>
      <c r="J23">
        <v>5937.45</v>
      </c>
      <c r="K23">
        <v>7636.61</v>
      </c>
    </row>
    <row r="24" spans="1:11" s="6" customFormat="1">
      <c r="A24" s="4" t="s">
        <v>77</v>
      </c>
      <c r="B24">
        <v>-1942.48</v>
      </c>
      <c r="C24">
        <v>-1473.54</v>
      </c>
      <c r="D24">
        <v>-1544.14</v>
      </c>
      <c r="E24">
        <v>-573.49</v>
      </c>
      <c r="F24">
        <v>2723.27</v>
      </c>
      <c r="G24">
        <v>-1060.5999999999999</v>
      </c>
      <c r="H24">
        <v>-1400.48</v>
      </c>
      <c r="I24">
        <v>-3535.25</v>
      </c>
      <c r="J24">
        <v>-2301.06</v>
      </c>
      <c r="K24">
        <v>-6748.5</v>
      </c>
    </row>
    <row r="25" spans="1:11" s="6" customFormat="1">
      <c r="A25" s="6" t="s">
        <v>9</v>
      </c>
      <c r="B25">
        <v>2337.6799999999998</v>
      </c>
      <c r="C25">
        <v>1187.69</v>
      </c>
      <c r="D25">
        <v>1591.51</v>
      </c>
      <c r="E25">
        <v>5575.55</v>
      </c>
      <c r="F25">
        <v>2817.86</v>
      </c>
      <c r="G25">
        <v>8208.9599999999991</v>
      </c>
      <c r="H25">
        <v>5020.7299999999996</v>
      </c>
      <c r="I25">
        <v>4808.9799999999996</v>
      </c>
      <c r="J25">
        <v>2560.94</v>
      </c>
      <c r="K25">
        <v>5190.1000000000004</v>
      </c>
    </row>
    <row r="26" spans="1:11" s="6" customFormat="1">
      <c r="A26" s="6" t="s">
        <v>10</v>
      </c>
      <c r="B26">
        <v>5564.61</v>
      </c>
      <c r="C26">
        <v>5771.24</v>
      </c>
      <c r="D26">
        <v>6009.91</v>
      </c>
      <c r="E26">
        <v>7459.93</v>
      </c>
      <c r="F26">
        <v>8669.0300000000007</v>
      </c>
      <c r="G26">
        <v>10356.16</v>
      </c>
      <c r="H26">
        <v>12450.31</v>
      </c>
      <c r="I26">
        <v>13787.83</v>
      </c>
      <c r="J26">
        <v>14792.27</v>
      </c>
      <c r="K26">
        <v>16203.63</v>
      </c>
    </row>
    <row r="27" spans="1:11" s="6" customFormat="1">
      <c r="A27" s="6" t="s">
        <v>11</v>
      </c>
      <c r="B27">
        <v>3668.98</v>
      </c>
      <c r="C27">
        <v>3366.03</v>
      </c>
      <c r="D27">
        <v>3752.8</v>
      </c>
      <c r="E27">
        <v>4446.59</v>
      </c>
      <c r="F27">
        <v>5604.65</v>
      </c>
      <c r="G27">
        <v>8189.01</v>
      </c>
      <c r="H27">
        <v>9224.2099999999991</v>
      </c>
      <c r="I27">
        <v>9375.68</v>
      </c>
      <c r="J27">
        <v>11447.15</v>
      </c>
      <c r="K27">
        <v>12300.51</v>
      </c>
    </row>
    <row r="28" spans="1:11" s="6" customFormat="1">
      <c r="A28" s="6" t="s">
        <v>12</v>
      </c>
      <c r="B28">
        <v>10456.209999999999</v>
      </c>
      <c r="C28">
        <v>10617.92</v>
      </c>
      <c r="D28">
        <v>13426.33</v>
      </c>
      <c r="E28">
        <v>16154.44</v>
      </c>
      <c r="F28">
        <v>11254.55</v>
      </c>
      <c r="G28">
        <v>21249.52</v>
      </c>
      <c r="H28">
        <v>17389.93</v>
      </c>
      <c r="I28">
        <v>22007.39</v>
      </c>
      <c r="J28">
        <v>23917.47</v>
      </c>
      <c r="K28">
        <v>28141.65</v>
      </c>
    </row>
    <row r="29" spans="1:11" s="6" customFormat="1">
      <c r="A29" s="6" t="s">
        <v>13</v>
      </c>
      <c r="B29">
        <v>463.84</v>
      </c>
      <c r="C29">
        <v>-162.81</v>
      </c>
      <c r="D29">
        <v>2712.39</v>
      </c>
      <c r="E29">
        <v>5652.94</v>
      </c>
      <c r="F29">
        <v>-2779.94</v>
      </c>
      <c r="G29">
        <v>9347.5400000000009</v>
      </c>
      <c r="H29">
        <v>2420.5300000000002</v>
      </c>
      <c r="I29">
        <v>5047.1000000000004</v>
      </c>
      <c r="J29">
        <v>6796.12</v>
      </c>
      <c r="K29">
        <v>6809.2</v>
      </c>
    </row>
    <row r="30" spans="1:11" s="6" customFormat="1">
      <c r="A30" s="6" t="s">
        <v>14</v>
      </c>
      <c r="B30">
        <v>9986.34</v>
      </c>
      <c r="C30">
        <v>10801.15</v>
      </c>
      <c r="D30">
        <v>10719.64</v>
      </c>
      <c r="E30">
        <v>10543.95</v>
      </c>
      <c r="F30">
        <v>13736.68</v>
      </c>
      <c r="G30">
        <v>11600.23</v>
      </c>
      <c r="H30">
        <v>14634.63</v>
      </c>
      <c r="I30">
        <v>16675.900000000001</v>
      </c>
      <c r="J30">
        <v>16912.55</v>
      </c>
      <c r="K30">
        <v>20811.89</v>
      </c>
    </row>
    <row r="31" spans="1:11" s="6" customFormat="1">
      <c r="A31" s="6" t="s">
        <v>61</v>
      </c>
      <c r="B31">
        <v>2061.36</v>
      </c>
      <c r="C31">
        <v>2762.23</v>
      </c>
      <c r="D31">
        <v>3941.33</v>
      </c>
      <c r="E31">
        <v>4221.68</v>
      </c>
      <c r="F31">
        <v>6015.89</v>
      </c>
      <c r="G31">
        <v>3116.79</v>
      </c>
      <c r="H31">
        <v>5963.45</v>
      </c>
      <c r="I31">
        <v>6787.67</v>
      </c>
      <c r="J31">
        <v>7030.09</v>
      </c>
      <c r="K31">
        <v>7514.92</v>
      </c>
    </row>
    <row r="32" spans="1:11" s="6" customFormat="1">
      <c r="A32" s="6" t="s">
        <v>561</v>
      </c>
      <c r="B32" s="22">
        <f>B29/B28</f>
        <v>4.4360241425908623E-2</v>
      </c>
      <c r="C32" s="22">
        <f t="shared" ref="C32:K32" si="0">C29/C28</f>
        <v>-1.5333511648232422E-2</v>
      </c>
      <c r="D32" s="22">
        <f t="shared" si="0"/>
        <v>0.20202020954348657</v>
      </c>
      <c r="E32" s="22">
        <f t="shared" si="0"/>
        <v>0.34993104063031583</v>
      </c>
      <c r="F32" s="22">
        <f t="shared" si="0"/>
        <v>-0.24700587762282813</v>
      </c>
      <c r="G32" s="22">
        <f t="shared" si="0"/>
        <v>0.43989417172717316</v>
      </c>
      <c r="H32" s="22">
        <f t="shared" si="0"/>
        <v>0.13919147460628076</v>
      </c>
      <c r="I32" s="22">
        <f t="shared" si="0"/>
        <v>0.22933660011477966</v>
      </c>
      <c r="J32" s="22">
        <f t="shared" si="0"/>
        <v>0.28414878329522308</v>
      </c>
      <c r="K32" s="22">
        <f t="shared" si="0"/>
        <v>0.24196164759351352</v>
      </c>
    </row>
    <row r="33" spans="1:11" s="6" customFormat="1"/>
    <row r="34" spans="1:11">
      <c r="A34" s="224" t="s">
        <v>92</v>
      </c>
      <c r="B34" s="224">
        <f>+B26+B29+B27+B30</f>
        <v>19683.77</v>
      </c>
      <c r="C34" s="224">
        <f t="shared" ref="C34:K34" si="1">+C26+C29+C27+C30</f>
        <v>19775.61</v>
      </c>
      <c r="D34" s="224">
        <f t="shared" si="1"/>
        <v>23194.739999999998</v>
      </c>
      <c r="E34" s="224">
        <f t="shared" si="1"/>
        <v>28103.41</v>
      </c>
      <c r="F34" s="224">
        <f t="shared" si="1"/>
        <v>25230.42</v>
      </c>
      <c r="G34" s="224">
        <f t="shared" si="1"/>
        <v>39492.94</v>
      </c>
      <c r="H34" s="224">
        <f t="shared" si="1"/>
        <v>38729.68</v>
      </c>
      <c r="I34" s="224">
        <f t="shared" si="1"/>
        <v>44886.51</v>
      </c>
      <c r="J34" s="224">
        <f t="shared" si="1"/>
        <v>49948.09</v>
      </c>
      <c r="K34" s="224">
        <f t="shared" si="1"/>
        <v>56125.229999999996</v>
      </c>
    </row>
    <row r="35" spans="1:11">
      <c r="A35" s="6" t="s">
        <v>313</v>
      </c>
      <c r="B35" s="4">
        <f t="shared" ref="B35:K35" si="2">B34-B26</f>
        <v>14119.16</v>
      </c>
      <c r="C35" s="4">
        <f t="shared" si="2"/>
        <v>14004.37</v>
      </c>
      <c r="D35" s="4">
        <f t="shared" si="2"/>
        <v>17184.829999999998</v>
      </c>
      <c r="E35" s="4">
        <f t="shared" si="2"/>
        <v>20643.48</v>
      </c>
      <c r="F35" s="4">
        <f t="shared" si="2"/>
        <v>16561.39</v>
      </c>
      <c r="G35" s="4">
        <f t="shared" si="2"/>
        <v>29136.780000000002</v>
      </c>
      <c r="H35" s="4">
        <f t="shared" si="2"/>
        <v>26279.370000000003</v>
      </c>
      <c r="I35" s="4">
        <f t="shared" si="2"/>
        <v>31098.68</v>
      </c>
      <c r="J35" s="4">
        <f t="shared" si="2"/>
        <v>35155.819999999992</v>
      </c>
      <c r="K35" s="4">
        <f t="shared" si="2"/>
        <v>39921.599999999999</v>
      </c>
    </row>
    <row r="36" spans="1:11">
      <c r="A36" s="6"/>
    </row>
    <row r="37" spans="1:11">
      <c r="A37" s="6"/>
    </row>
    <row r="38" spans="1:11">
      <c r="A38" s="6"/>
    </row>
    <row r="39" spans="1:11">
      <c r="A39" s="6"/>
    </row>
    <row r="40" spans="1:11">
      <c r="A40" s="6"/>
    </row>
    <row r="41" spans="1:11">
      <c r="A41" s="1" t="s">
        <v>39</v>
      </c>
    </row>
    <row r="42" spans="1:11" s="16" customFormat="1">
      <c r="A42" s="15" t="s">
        <v>38</v>
      </c>
      <c r="B42" s="10">
        <v>44834</v>
      </c>
      <c r="C42" s="10">
        <v>44926</v>
      </c>
      <c r="D42" s="10">
        <v>45016</v>
      </c>
      <c r="E42" s="10">
        <v>45107</v>
      </c>
      <c r="F42" s="10">
        <v>45199</v>
      </c>
      <c r="G42" s="10">
        <v>45291</v>
      </c>
      <c r="H42" s="10">
        <v>45382</v>
      </c>
      <c r="I42" s="10">
        <v>45473</v>
      </c>
      <c r="J42" s="10">
        <v>45565</v>
      </c>
      <c r="K42" s="10">
        <v>45657</v>
      </c>
    </row>
    <row r="43" spans="1:11" s="6" customFormat="1">
      <c r="A43" s="6" t="s">
        <v>6</v>
      </c>
      <c r="B43">
        <v>44175.03</v>
      </c>
      <c r="C43">
        <v>44601.84</v>
      </c>
      <c r="D43">
        <v>44252.92</v>
      </c>
      <c r="E43">
        <v>43075.09</v>
      </c>
      <c r="F43">
        <v>44983.35</v>
      </c>
      <c r="G43">
        <v>42820.38</v>
      </c>
      <c r="H43">
        <v>47622.06</v>
      </c>
      <c r="I43">
        <v>48520.57</v>
      </c>
      <c r="J43">
        <v>44696.3</v>
      </c>
      <c r="K43">
        <v>45052.82</v>
      </c>
    </row>
    <row r="44" spans="1:11" s="6" customFormat="1">
      <c r="A44" s="6" t="s">
        <v>7</v>
      </c>
      <c r="B44">
        <v>33808.14</v>
      </c>
      <c r="C44">
        <v>31782.94</v>
      </c>
      <c r="D44">
        <v>32310.52</v>
      </c>
      <c r="E44">
        <v>30664.22</v>
      </c>
      <c r="F44">
        <v>32303.16</v>
      </c>
      <c r="G44">
        <v>31458.23</v>
      </c>
      <c r="H44">
        <v>33638.230000000003</v>
      </c>
      <c r="I44">
        <v>35091.26</v>
      </c>
      <c r="J44">
        <v>33041.07</v>
      </c>
      <c r="K44">
        <v>31728.79</v>
      </c>
    </row>
    <row r="45" spans="1:11" s="6" customFormat="1">
      <c r="A45" s="6" t="s">
        <v>9</v>
      </c>
      <c r="B45">
        <v>1380.15</v>
      </c>
      <c r="C45">
        <v>747.49</v>
      </c>
      <c r="D45">
        <v>1083.8800000000001</v>
      </c>
      <c r="E45">
        <v>994.05</v>
      </c>
      <c r="F45">
        <v>1024.05</v>
      </c>
      <c r="G45">
        <v>2532.46</v>
      </c>
      <c r="H45">
        <v>1405.89</v>
      </c>
      <c r="I45">
        <v>1195.07</v>
      </c>
      <c r="J45">
        <v>3227.44</v>
      </c>
      <c r="K45">
        <v>1002.62</v>
      </c>
    </row>
    <row r="46" spans="1:11" s="6" customFormat="1">
      <c r="A46" s="6" t="s">
        <v>10</v>
      </c>
      <c r="B46">
        <v>3687.23</v>
      </c>
      <c r="C46">
        <v>3715.08</v>
      </c>
      <c r="D46">
        <v>3848.46</v>
      </c>
      <c r="E46">
        <v>3821.28</v>
      </c>
      <c r="F46">
        <v>4037.68</v>
      </c>
      <c r="G46">
        <v>4073.91</v>
      </c>
      <c r="H46">
        <v>4270.76</v>
      </c>
      <c r="I46">
        <v>4204.2</v>
      </c>
      <c r="J46">
        <v>4215.62</v>
      </c>
      <c r="K46">
        <v>4318.3</v>
      </c>
    </row>
    <row r="47" spans="1:11" s="6" customFormat="1">
      <c r="A47" s="6" t="s">
        <v>11</v>
      </c>
      <c r="B47">
        <v>2651.54</v>
      </c>
      <c r="C47">
        <v>3168.18</v>
      </c>
      <c r="D47">
        <v>2859.54</v>
      </c>
      <c r="E47">
        <v>2922.37</v>
      </c>
      <c r="F47">
        <v>2920.51</v>
      </c>
      <c r="G47">
        <v>3250.08</v>
      </c>
      <c r="H47">
        <v>2955.25</v>
      </c>
      <c r="I47">
        <v>3135.91</v>
      </c>
      <c r="J47">
        <v>3620.58</v>
      </c>
      <c r="K47">
        <v>2763.54</v>
      </c>
    </row>
    <row r="48" spans="1:11" s="6" customFormat="1">
      <c r="A48" s="6" t="s">
        <v>12</v>
      </c>
      <c r="B48">
        <v>5408.27</v>
      </c>
      <c r="C48">
        <v>6683.13</v>
      </c>
      <c r="D48">
        <v>6318.28</v>
      </c>
      <c r="E48">
        <v>6661.27</v>
      </c>
      <c r="F48">
        <v>6746.05</v>
      </c>
      <c r="G48">
        <v>6570.62</v>
      </c>
      <c r="H48">
        <v>8163.71</v>
      </c>
      <c r="I48">
        <v>7284.27</v>
      </c>
      <c r="J48">
        <v>7046.47</v>
      </c>
      <c r="K48">
        <v>7244.81</v>
      </c>
    </row>
    <row r="49" spans="1:11" s="6" customFormat="1">
      <c r="A49" s="6" t="s">
        <v>13</v>
      </c>
      <c r="B49">
        <v>1990.6</v>
      </c>
      <c r="C49">
        <v>1828.77</v>
      </c>
      <c r="D49">
        <v>1446.73</v>
      </c>
      <c r="E49">
        <v>1754.14</v>
      </c>
      <c r="F49">
        <v>2019.65</v>
      </c>
      <c r="G49">
        <v>1361.75</v>
      </c>
      <c r="H49">
        <v>1673.66</v>
      </c>
      <c r="I49">
        <v>1778.2</v>
      </c>
      <c r="J49">
        <v>1666.22</v>
      </c>
      <c r="K49">
        <v>2075.12</v>
      </c>
    </row>
    <row r="50" spans="1:11" s="6" customFormat="1">
      <c r="A50" s="6" t="s">
        <v>14</v>
      </c>
      <c r="B50">
        <v>3338.45</v>
      </c>
      <c r="C50">
        <v>4776.6099999999997</v>
      </c>
      <c r="D50">
        <v>4860.67</v>
      </c>
      <c r="E50">
        <v>4873.24</v>
      </c>
      <c r="F50">
        <v>4614.6400000000003</v>
      </c>
      <c r="G50">
        <v>5155.28</v>
      </c>
      <c r="H50">
        <v>6168.73</v>
      </c>
      <c r="I50">
        <v>5474.14</v>
      </c>
      <c r="J50">
        <v>5274.59</v>
      </c>
      <c r="K50">
        <v>5062.51</v>
      </c>
    </row>
    <row r="51" spans="1:11">
      <c r="A51" s="6" t="s">
        <v>8</v>
      </c>
      <c r="B51">
        <v>10366.89</v>
      </c>
      <c r="C51">
        <v>12818.9</v>
      </c>
      <c r="D51">
        <v>11942.4</v>
      </c>
      <c r="E51">
        <v>12410.87</v>
      </c>
      <c r="F51">
        <v>12680.19</v>
      </c>
      <c r="G51">
        <v>11362.15</v>
      </c>
      <c r="H51">
        <v>13983.83</v>
      </c>
      <c r="I51">
        <v>13429.31</v>
      </c>
      <c r="J51">
        <v>11655.23</v>
      </c>
      <c r="K51">
        <v>13324.03</v>
      </c>
    </row>
    <row r="52" spans="1:11">
      <c r="A52" s="6"/>
    </row>
    <row r="53" spans="1:11">
      <c r="A53" s="6"/>
    </row>
    <row r="54" spans="1:11">
      <c r="A54" s="6"/>
    </row>
    <row r="55" spans="1:11">
      <c r="A55" s="6"/>
    </row>
    <row r="56" spans="1:11">
      <c r="A56" s="1" t="s">
        <v>40</v>
      </c>
    </row>
    <row r="57" spans="1:11" s="16" customFormat="1">
      <c r="A57" s="15" t="s">
        <v>38</v>
      </c>
      <c r="B57" s="10">
        <v>42094</v>
      </c>
      <c r="C57" s="10">
        <v>42460</v>
      </c>
      <c r="D57" s="10">
        <v>42825</v>
      </c>
      <c r="E57" s="10">
        <v>43190</v>
      </c>
      <c r="F57" s="10">
        <v>43555</v>
      </c>
      <c r="G57" s="10">
        <v>43921</v>
      </c>
      <c r="H57" s="10">
        <v>44286</v>
      </c>
      <c r="I57" s="10">
        <v>44651</v>
      </c>
      <c r="J57" s="10">
        <v>45016</v>
      </c>
      <c r="K57" s="10">
        <v>45382</v>
      </c>
    </row>
    <row r="58" spans="1:11">
      <c r="A58" s="6" t="s">
        <v>24</v>
      </c>
      <c r="B58">
        <v>8245.4599999999991</v>
      </c>
      <c r="C58">
        <v>8245.4599999999991</v>
      </c>
      <c r="D58">
        <v>8245.4599999999991</v>
      </c>
      <c r="E58">
        <v>8245.4599999999991</v>
      </c>
      <c r="F58">
        <v>9894.56</v>
      </c>
      <c r="G58">
        <v>9894.56</v>
      </c>
      <c r="H58">
        <v>9696.67</v>
      </c>
      <c r="I58">
        <v>9696.67</v>
      </c>
      <c r="J58">
        <v>9696.67</v>
      </c>
      <c r="K58">
        <v>9696.67</v>
      </c>
    </row>
    <row r="59" spans="1:11">
      <c r="A59" s="6" t="s">
        <v>25</v>
      </c>
      <c r="B59">
        <v>73848.52</v>
      </c>
      <c r="C59">
        <v>83330.12</v>
      </c>
      <c r="D59">
        <v>89592.56</v>
      </c>
      <c r="E59">
        <v>95318.01</v>
      </c>
      <c r="F59">
        <v>101461.65</v>
      </c>
      <c r="G59">
        <v>108944.6</v>
      </c>
      <c r="H59">
        <v>116041.8</v>
      </c>
      <c r="I59">
        <v>125677.07</v>
      </c>
      <c r="J59">
        <v>137326.5</v>
      </c>
      <c r="K59">
        <v>151012.6</v>
      </c>
    </row>
    <row r="60" spans="1:11">
      <c r="A60" s="6" t="s">
        <v>62</v>
      </c>
      <c r="B60">
        <v>102252</v>
      </c>
      <c r="C60">
        <v>99423.55</v>
      </c>
      <c r="D60">
        <v>113773.2</v>
      </c>
      <c r="E60">
        <v>130048.56</v>
      </c>
      <c r="F60">
        <v>173058.23</v>
      </c>
      <c r="G60">
        <v>202984.31</v>
      </c>
      <c r="H60">
        <v>210207.87</v>
      </c>
      <c r="I60">
        <v>210706.56</v>
      </c>
      <c r="J60">
        <v>222913.16</v>
      </c>
      <c r="K60">
        <v>237130.98</v>
      </c>
    </row>
    <row r="61" spans="1:11">
      <c r="A61" s="6" t="s">
        <v>63</v>
      </c>
      <c r="B61">
        <v>35366.06</v>
      </c>
      <c r="C61">
        <v>33665.93</v>
      </c>
      <c r="D61">
        <v>36989.599999999999</v>
      </c>
      <c r="E61">
        <v>48880.23</v>
      </c>
      <c r="F61">
        <v>62508.55</v>
      </c>
      <c r="G61">
        <v>55745.53</v>
      </c>
      <c r="H61">
        <v>62075.45</v>
      </c>
      <c r="I61">
        <v>69751.12</v>
      </c>
      <c r="J61">
        <v>77252.56</v>
      </c>
      <c r="K61">
        <v>81437.47</v>
      </c>
    </row>
    <row r="62" spans="1:11" s="1" customFormat="1">
      <c r="A62" s="1" t="s">
        <v>26</v>
      </c>
      <c r="B62">
        <v>219712.04</v>
      </c>
      <c r="C62">
        <v>224665.06</v>
      </c>
      <c r="D62">
        <v>248600.82</v>
      </c>
      <c r="E62">
        <v>282492.26</v>
      </c>
      <c r="F62">
        <v>346922.99</v>
      </c>
      <c r="G62">
        <v>377569</v>
      </c>
      <c r="H62">
        <v>398021.79</v>
      </c>
      <c r="I62">
        <v>415831.42</v>
      </c>
      <c r="J62">
        <v>447188.89</v>
      </c>
      <c r="K62">
        <v>479277.72</v>
      </c>
    </row>
    <row r="63" spans="1:11">
      <c r="A63" s="6" t="s">
        <v>27</v>
      </c>
      <c r="B63">
        <v>91853.02</v>
      </c>
      <c r="C63">
        <v>92929.36</v>
      </c>
      <c r="D63">
        <v>104531.66</v>
      </c>
      <c r="E63">
        <v>128245.42</v>
      </c>
      <c r="F63">
        <v>150984.53</v>
      </c>
      <c r="G63">
        <v>187802.79</v>
      </c>
      <c r="H63">
        <v>203245.18</v>
      </c>
      <c r="I63">
        <v>224923.02</v>
      </c>
      <c r="J63">
        <v>240424.42</v>
      </c>
      <c r="K63">
        <v>258933.63</v>
      </c>
    </row>
    <row r="64" spans="1:11">
      <c r="A64" s="6" t="s">
        <v>28</v>
      </c>
      <c r="B64">
        <v>67554.69</v>
      </c>
      <c r="C64">
        <v>75045.53</v>
      </c>
      <c r="D64">
        <v>86895.71</v>
      </c>
      <c r="E64">
        <v>83386.100000000006</v>
      </c>
      <c r="F64">
        <v>118396.86</v>
      </c>
      <c r="G64">
        <v>98508.47</v>
      </c>
      <c r="H64">
        <v>97506.03</v>
      </c>
      <c r="I64">
        <v>91126.26</v>
      </c>
      <c r="J64">
        <v>89179</v>
      </c>
      <c r="K64">
        <v>87664.45</v>
      </c>
    </row>
    <row r="65" spans="1:11">
      <c r="A65" s="6" t="s">
        <v>29</v>
      </c>
      <c r="B65">
        <v>1901.51</v>
      </c>
      <c r="C65">
        <v>6473.36</v>
      </c>
      <c r="D65">
        <v>7613.92</v>
      </c>
      <c r="E65">
        <v>8875.61</v>
      </c>
      <c r="F65">
        <v>8132.31</v>
      </c>
      <c r="G65">
        <v>9306.59</v>
      </c>
      <c r="H65">
        <v>10589.25</v>
      </c>
      <c r="I65">
        <v>10626.24</v>
      </c>
      <c r="J65">
        <v>13934.79</v>
      </c>
      <c r="K65">
        <v>15884.56</v>
      </c>
    </row>
    <row r="66" spans="1:11">
      <c r="A66" s="6" t="s">
        <v>64</v>
      </c>
      <c r="B66">
        <v>58402.82</v>
      </c>
      <c r="C66">
        <v>50216.81</v>
      </c>
      <c r="D66">
        <v>49559.53</v>
      </c>
      <c r="E66">
        <v>61985.13</v>
      </c>
      <c r="F66">
        <v>69409.289999999994</v>
      </c>
      <c r="G66">
        <v>81951.149999999994</v>
      </c>
      <c r="H66">
        <v>86681.33</v>
      </c>
      <c r="I66">
        <v>89155.9</v>
      </c>
      <c r="J66">
        <v>103650.68</v>
      </c>
      <c r="K66">
        <v>116795.08</v>
      </c>
    </row>
    <row r="67" spans="1:11" s="1" customFormat="1">
      <c r="A67" s="1" t="s">
        <v>26</v>
      </c>
      <c r="B67">
        <v>219712.04</v>
      </c>
      <c r="C67">
        <v>224665.06</v>
      </c>
      <c r="D67">
        <v>248600.82</v>
      </c>
      <c r="E67">
        <v>282492.26</v>
      </c>
      <c r="F67">
        <v>346922.99</v>
      </c>
      <c r="G67">
        <v>377569</v>
      </c>
      <c r="H67">
        <v>398021.79</v>
      </c>
      <c r="I67">
        <v>415831.42</v>
      </c>
      <c r="J67">
        <v>447188.89</v>
      </c>
      <c r="K67">
        <v>479277.72</v>
      </c>
    </row>
    <row r="68" spans="1:11" s="6" customFormat="1">
      <c r="A68" s="6" t="s">
        <v>69</v>
      </c>
      <c r="B68">
        <v>9249.92</v>
      </c>
      <c r="C68">
        <v>8288.7900000000009</v>
      </c>
      <c r="D68">
        <v>8963.89</v>
      </c>
      <c r="E68">
        <v>8812.19</v>
      </c>
      <c r="F68">
        <v>12363.52</v>
      </c>
      <c r="G68">
        <v>20314.59</v>
      </c>
      <c r="H68">
        <v>28199.83</v>
      </c>
      <c r="I68">
        <v>27970.87</v>
      </c>
      <c r="J68">
        <v>30112.41</v>
      </c>
      <c r="K68">
        <v>33349.68</v>
      </c>
    </row>
    <row r="69" spans="1:11">
      <c r="A69" s="6" t="s">
        <v>45</v>
      </c>
      <c r="B69">
        <v>8059.7</v>
      </c>
      <c r="C69">
        <v>7144.55</v>
      </c>
      <c r="D69">
        <v>6689.59</v>
      </c>
      <c r="E69">
        <v>6270.88</v>
      </c>
      <c r="F69">
        <v>8513.4500000000007</v>
      </c>
      <c r="G69">
        <v>11318.7</v>
      </c>
      <c r="H69">
        <v>10019.64</v>
      </c>
      <c r="I69">
        <v>10370</v>
      </c>
      <c r="J69">
        <v>14453.86</v>
      </c>
      <c r="K69">
        <v>18270.169999999998</v>
      </c>
    </row>
    <row r="70" spans="1:11">
      <c r="A70" s="4" t="s">
        <v>78</v>
      </c>
      <c r="B70">
        <v>14251.61</v>
      </c>
      <c r="C70">
        <v>4938.32</v>
      </c>
      <c r="D70">
        <v>3301.46</v>
      </c>
      <c r="E70">
        <v>4387.6000000000004</v>
      </c>
      <c r="F70">
        <v>2933.43</v>
      </c>
      <c r="G70">
        <v>3214.29</v>
      </c>
      <c r="H70">
        <v>4387.8</v>
      </c>
      <c r="I70">
        <v>4458.08</v>
      </c>
      <c r="J70">
        <v>4948.53</v>
      </c>
      <c r="K70">
        <v>6847.34</v>
      </c>
    </row>
    <row r="71" spans="1:11">
      <c r="A71" s="4" t="s">
        <v>65</v>
      </c>
      <c r="B71">
        <v>8245464400</v>
      </c>
      <c r="C71">
        <v>8245464400</v>
      </c>
      <c r="D71">
        <v>8245464400</v>
      </c>
      <c r="E71">
        <v>8245464400</v>
      </c>
      <c r="F71">
        <v>9894557280</v>
      </c>
      <c r="G71">
        <v>9894557280</v>
      </c>
      <c r="H71">
        <v>9696666134</v>
      </c>
      <c r="I71">
        <v>9696666134</v>
      </c>
      <c r="J71">
        <v>9696666134</v>
      </c>
      <c r="K71">
        <v>9696666134</v>
      </c>
    </row>
    <row r="72" spans="1:11">
      <c r="A72" s="4" t="s">
        <v>66</v>
      </c>
      <c r="F72">
        <v>1649092880</v>
      </c>
      <c r="G72">
        <v>1649092880</v>
      </c>
    </row>
    <row r="73" spans="1:11">
      <c r="A73" s="4" t="s">
        <v>79</v>
      </c>
      <c r="B73">
        <v>10</v>
      </c>
      <c r="C73">
        <v>10</v>
      </c>
      <c r="D73">
        <v>10</v>
      </c>
      <c r="E73">
        <v>10</v>
      </c>
      <c r="F73">
        <v>10</v>
      </c>
      <c r="G73">
        <v>10</v>
      </c>
      <c r="H73">
        <v>10</v>
      </c>
      <c r="I73">
        <v>10</v>
      </c>
      <c r="J73">
        <v>10</v>
      </c>
      <c r="K73">
        <v>10</v>
      </c>
    </row>
    <row r="75" spans="1:11">
      <c r="A75" s="224" t="s">
        <v>535</v>
      </c>
      <c r="B75" s="224">
        <f t="shared" ref="B75:K75" si="3">B66-SUM(B68:B70)</f>
        <v>26841.59</v>
      </c>
      <c r="C75" s="224">
        <f t="shared" si="3"/>
        <v>29845.149999999998</v>
      </c>
      <c r="D75" s="224">
        <f t="shared" si="3"/>
        <v>30604.59</v>
      </c>
      <c r="E75" s="224">
        <f t="shared" si="3"/>
        <v>42514.46</v>
      </c>
      <c r="F75" s="224">
        <f t="shared" si="3"/>
        <v>45598.889999999992</v>
      </c>
      <c r="G75" s="224">
        <f t="shared" si="3"/>
        <v>47103.569999999992</v>
      </c>
      <c r="H75" s="224">
        <f t="shared" si="3"/>
        <v>44074.06</v>
      </c>
      <c r="I75" s="224">
        <f t="shared" si="3"/>
        <v>46356.95</v>
      </c>
      <c r="J75" s="224">
        <f t="shared" si="3"/>
        <v>54135.87999999999</v>
      </c>
      <c r="K75" s="224">
        <f t="shared" si="3"/>
        <v>58327.89</v>
      </c>
    </row>
    <row r="76" spans="1:11" ht="15.75" customHeight="1">
      <c r="A76" s="225" t="s">
        <v>534</v>
      </c>
      <c r="B76" s="226">
        <f t="shared" ref="B76:K76" si="4">B62</f>
        <v>219712.04</v>
      </c>
      <c r="C76" s="226">
        <f t="shared" si="4"/>
        <v>224665.06</v>
      </c>
      <c r="D76" s="226">
        <f t="shared" si="4"/>
        <v>248600.82</v>
      </c>
      <c r="E76" s="226">
        <f t="shared" si="4"/>
        <v>282492.26</v>
      </c>
      <c r="F76" s="226">
        <f t="shared" si="4"/>
        <v>346922.99</v>
      </c>
      <c r="G76" s="226">
        <f t="shared" si="4"/>
        <v>377569</v>
      </c>
      <c r="H76" s="226">
        <f t="shared" si="4"/>
        <v>398021.79</v>
      </c>
      <c r="I76" s="226">
        <f t="shared" si="4"/>
        <v>415831.42</v>
      </c>
      <c r="J76" s="226">
        <f t="shared" si="4"/>
        <v>447188.89</v>
      </c>
      <c r="K76" s="226">
        <f t="shared" si="4"/>
        <v>479277.72</v>
      </c>
    </row>
    <row r="77" spans="1:11">
      <c r="A77" s="6"/>
    </row>
    <row r="78" spans="1:11">
      <c r="A78" s="6"/>
    </row>
    <row r="79" spans="1:11">
      <c r="A79" s="6"/>
    </row>
    <row r="80" spans="1:11">
      <c r="A80" s="6"/>
    </row>
    <row r="81" spans="1:11">
      <c r="A81" s="1" t="s">
        <v>41</v>
      </c>
    </row>
    <row r="82" spans="1:11" s="16" customFormat="1">
      <c r="A82" s="15" t="s">
        <v>38</v>
      </c>
      <c r="B82" s="10">
        <v>42094</v>
      </c>
      <c r="C82" s="10">
        <v>42460</v>
      </c>
      <c r="D82" s="10">
        <v>42825</v>
      </c>
      <c r="E82" s="10">
        <v>43190</v>
      </c>
      <c r="F82" s="10">
        <v>43555</v>
      </c>
      <c r="G82" s="10">
        <v>43921</v>
      </c>
      <c r="H82" s="10">
        <v>44286</v>
      </c>
      <c r="I82" s="10">
        <v>44651</v>
      </c>
      <c r="J82" s="10">
        <v>45016</v>
      </c>
      <c r="K82" s="10">
        <v>45382</v>
      </c>
    </row>
    <row r="83" spans="1:11" s="1" customFormat="1">
      <c r="A83" s="6" t="s">
        <v>32</v>
      </c>
      <c r="B83">
        <v>14888.53</v>
      </c>
      <c r="C83">
        <v>24124.87</v>
      </c>
      <c r="D83">
        <v>20166.560000000001</v>
      </c>
      <c r="E83">
        <v>19669.61</v>
      </c>
      <c r="F83">
        <v>18685.650000000001</v>
      </c>
      <c r="G83">
        <v>23889.67</v>
      </c>
      <c r="H83">
        <v>32444.06</v>
      </c>
      <c r="I83">
        <v>41788.230000000003</v>
      </c>
      <c r="J83">
        <v>47151.78</v>
      </c>
      <c r="K83">
        <v>40784.589999999997</v>
      </c>
    </row>
    <row r="84" spans="1:11" s="6" customFormat="1">
      <c r="A84" s="6" t="s">
        <v>33</v>
      </c>
      <c r="B84">
        <v>-15977.16</v>
      </c>
      <c r="C84">
        <v>-19161.54</v>
      </c>
      <c r="D84">
        <v>-24480.13</v>
      </c>
      <c r="E84">
        <v>-20678.11</v>
      </c>
      <c r="F84">
        <v>-24063.279999999999</v>
      </c>
      <c r="G84">
        <v>-29628.15</v>
      </c>
      <c r="H84">
        <v>-21034.45</v>
      </c>
      <c r="I84">
        <v>-22890.92</v>
      </c>
      <c r="J84">
        <v>-26145.13</v>
      </c>
      <c r="K84">
        <v>-32141.37</v>
      </c>
    </row>
    <row r="85" spans="1:11" s="6" customFormat="1">
      <c r="A85" s="6" t="s">
        <v>34</v>
      </c>
      <c r="B85">
        <v>-1474.5</v>
      </c>
      <c r="C85">
        <v>-3899.34</v>
      </c>
      <c r="D85">
        <v>3137.96</v>
      </c>
      <c r="E85">
        <v>1027.78</v>
      </c>
      <c r="F85">
        <v>4926.75</v>
      </c>
      <c r="G85">
        <v>6004.26</v>
      </c>
      <c r="H85">
        <v>-11049.11</v>
      </c>
      <c r="I85">
        <v>-19171.560000000001</v>
      </c>
      <c r="J85">
        <v>-21216.77</v>
      </c>
      <c r="K85">
        <v>-8245.5300000000007</v>
      </c>
    </row>
    <row r="86" spans="1:11" s="1" customFormat="1">
      <c r="A86" s="6" t="s">
        <v>35</v>
      </c>
      <c r="B86">
        <v>-2563.13</v>
      </c>
      <c r="C86">
        <v>1063.99</v>
      </c>
      <c r="D86">
        <v>-1175.6099999999999</v>
      </c>
      <c r="E86">
        <v>19.28</v>
      </c>
      <c r="F86">
        <v>-450.88</v>
      </c>
      <c r="G86">
        <v>265.77999999999997</v>
      </c>
      <c r="H86">
        <v>360.5</v>
      </c>
      <c r="I86">
        <v>-274.25</v>
      </c>
      <c r="J86">
        <v>-210.12</v>
      </c>
      <c r="K86">
        <v>397.69</v>
      </c>
    </row>
    <row r="87" spans="1:11">
      <c r="A87" s="6"/>
    </row>
    <row r="88" spans="1:11">
      <c r="A88" s="6"/>
    </row>
    <row r="89" spans="1:11">
      <c r="A89" s="6"/>
    </row>
    <row r="90" spans="1:11">
      <c r="A90" s="6"/>
    </row>
    <row r="91" spans="1:11" s="1" customFormat="1">
      <c r="A91" s="1" t="s">
        <v>68</v>
      </c>
      <c r="B91">
        <v>122.37</v>
      </c>
      <c r="C91">
        <v>107.37</v>
      </c>
      <c r="D91">
        <v>138.33000000000001</v>
      </c>
      <c r="E91">
        <v>141.41999999999999</v>
      </c>
      <c r="F91">
        <v>134.69999999999999</v>
      </c>
      <c r="G91">
        <v>84.2</v>
      </c>
      <c r="H91">
        <v>106.55</v>
      </c>
      <c r="I91">
        <v>135</v>
      </c>
      <c r="J91">
        <v>175.1</v>
      </c>
      <c r="K91">
        <v>335.8</v>
      </c>
    </row>
    <row r="93" spans="1:11" s="1" customFormat="1">
      <c r="A93" s="1" t="s">
        <v>67</v>
      </c>
    </row>
    <row r="94" spans="1:11">
      <c r="A94" s="4" t="s">
        <v>80</v>
      </c>
      <c r="B94" s="19">
        <v>989.46</v>
      </c>
      <c r="C94" s="19">
        <v>989.46</v>
      </c>
      <c r="D94" s="19">
        <v>989.46</v>
      </c>
      <c r="E94" s="19">
        <v>989.46</v>
      </c>
      <c r="F94" s="19">
        <v>989.46</v>
      </c>
      <c r="G94" s="19">
        <v>989.46</v>
      </c>
      <c r="H94" s="19">
        <v>969.67</v>
      </c>
      <c r="I94" s="19">
        <v>969.67</v>
      </c>
      <c r="J94" s="19">
        <v>969.67</v>
      </c>
      <c r="K94" s="19">
        <v>969.67</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1400-000000000000}"/>
  </hyperlinks>
  <pageMargins left="0.7" right="0.7" top="0.75" bottom="0.75" header="0.3" footer="0.3"/>
  <pageSetup paperSize="9" orientation="portrait"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2060"/>
  </sheetPr>
  <dimension ref="B2:O44"/>
  <sheetViews>
    <sheetView showGridLines="0" workbookViewId="0">
      <selection activeCell="F3" sqref="F3"/>
    </sheetView>
  </sheetViews>
  <sheetFormatPr defaultColWidth="9.109375" defaultRowHeight="14.4"/>
  <cols>
    <col min="1" max="1" width="1.33203125" style="151" customWidth="1"/>
    <col min="2" max="2" width="6" style="151" bestFit="1" customWidth="1"/>
    <col min="3" max="3" width="17.33203125" style="151" bestFit="1" customWidth="1"/>
    <col min="4" max="4" width="8.44140625" style="151" bestFit="1" customWidth="1"/>
    <col min="5" max="5" width="17" style="151" bestFit="1" customWidth="1"/>
    <col min="6" max="6" width="17" style="151" customWidth="1"/>
    <col min="7" max="7" width="11.109375" style="151" bestFit="1" customWidth="1"/>
    <col min="8" max="8" width="14.88671875" style="151" bestFit="1" customWidth="1"/>
    <col min="9" max="10" width="14.88671875" style="151" customWidth="1"/>
    <col min="11" max="11" width="10" style="151" bestFit="1" customWidth="1"/>
    <col min="12" max="12" width="11.44140625" style="151" bestFit="1" customWidth="1"/>
    <col min="13" max="13" width="11.44140625" style="151" customWidth="1"/>
    <col min="14" max="15" width="13.6640625" style="151" bestFit="1" customWidth="1"/>
    <col min="16" max="256" width="9.109375" style="151"/>
    <col min="257" max="257" width="1.33203125" style="151" customWidth="1"/>
    <col min="258" max="258" width="6" style="151" bestFit="1" customWidth="1"/>
    <col min="259" max="259" width="17.33203125" style="151" bestFit="1" customWidth="1"/>
    <col min="260" max="260" width="8.44140625" style="151" bestFit="1" customWidth="1"/>
    <col min="261" max="261" width="17" style="151" bestFit="1" customWidth="1"/>
    <col min="262" max="262" width="17" style="151" customWidth="1"/>
    <col min="263" max="263" width="11.109375" style="151" bestFit="1" customWidth="1"/>
    <col min="264" max="264" width="14.88671875" style="151" bestFit="1" customWidth="1"/>
    <col min="265" max="266" width="14.88671875" style="151" customWidth="1"/>
    <col min="267" max="267" width="10" style="151" bestFit="1" customWidth="1"/>
    <col min="268" max="268" width="11.44140625" style="151" bestFit="1" customWidth="1"/>
    <col min="269" max="269" width="11.44140625" style="151" customWidth="1"/>
    <col min="270" max="271" width="13.6640625" style="151" bestFit="1" customWidth="1"/>
    <col min="272" max="512" width="9.109375" style="151"/>
    <col min="513" max="513" width="1.33203125" style="151" customWidth="1"/>
    <col min="514" max="514" width="6" style="151" bestFit="1" customWidth="1"/>
    <col min="515" max="515" width="17.33203125" style="151" bestFit="1" customWidth="1"/>
    <col min="516" max="516" width="8.44140625" style="151" bestFit="1" customWidth="1"/>
    <col min="517" max="517" width="17" style="151" bestFit="1" customWidth="1"/>
    <col min="518" max="518" width="17" style="151" customWidth="1"/>
    <col min="519" max="519" width="11.109375" style="151" bestFit="1" customWidth="1"/>
    <col min="520" max="520" width="14.88671875" style="151" bestFit="1" customWidth="1"/>
    <col min="521" max="522" width="14.88671875" style="151" customWidth="1"/>
    <col min="523" max="523" width="10" style="151" bestFit="1" customWidth="1"/>
    <col min="524" max="524" width="11.44140625" style="151" bestFit="1" customWidth="1"/>
    <col min="525" max="525" width="11.44140625" style="151" customWidth="1"/>
    <col min="526" max="527" width="13.6640625" style="151" bestFit="1" customWidth="1"/>
    <col min="528" max="768" width="9.109375" style="151"/>
    <col min="769" max="769" width="1.33203125" style="151" customWidth="1"/>
    <col min="770" max="770" width="6" style="151" bestFit="1" customWidth="1"/>
    <col min="771" max="771" width="17.33203125" style="151" bestFit="1" customWidth="1"/>
    <col min="772" max="772" width="8.44140625" style="151" bestFit="1" customWidth="1"/>
    <col min="773" max="773" width="17" style="151" bestFit="1" customWidth="1"/>
    <col min="774" max="774" width="17" style="151" customWidth="1"/>
    <col min="775" max="775" width="11.109375" style="151" bestFit="1" customWidth="1"/>
    <col min="776" max="776" width="14.88671875" style="151" bestFit="1" customWidth="1"/>
    <col min="777" max="778" width="14.88671875" style="151" customWidth="1"/>
    <col min="779" max="779" width="10" style="151" bestFit="1" customWidth="1"/>
    <col min="780" max="780" width="11.44140625" style="151" bestFit="1" customWidth="1"/>
    <col min="781" max="781" width="11.44140625" style="151" customWidth="1"/>
    <col min="782" max="783" width="13.6640625" style="151" bestFit="1" customWidth="1"/>
    <col min="784" max="1024" width="9.109375" style="151"/>
    <col min="1025" max="1025" width="1.33203125" style="151" customWidth="1"/>
    <col min="1026" max="1026" width="6" style="151" bestFit="1" customWidth="1"/>
    <col min="1027" max="1027" width="17.33203125" style="151" bestFit="1" customWidth="1"/>
    <col min="1028" max="1028" width="8.44140625" style="151" bestFit="1" customWidth="1"/>
    <col min="1029" max="1029" width="17" style="151" bestFit="1" customWidth="1"/>
    <col min="1030" max="1030" width="17" style="151" customWidth="1"/>
    <col min="1031" max="1031" width="11.109375" style="151" bestFit="1" customWidth="1"/>
    <col min="1032" max="1032" width="14.88671875" style="151" bestFit="1" customWidth="1"/>
    <col min="1033" max="1034" width="14.88671875" style="151" customWidth="1"/>
    <col min="1035" max="1035" width="10" style="151" bestFit="1" customWidth="1"/>
    <col min="1036" max="1036" width="11.44140625" style="151" bestFit="1" customWidth="1"/>
    <col min="1037" max="1037" width="11.44140625" style="151" customWidth="1"/>
    <col min="1038" max="1039" width="13.6640625" style="151" bestFit="1" customWidth="1"/>
    <col min="1040" max="1280" width="9.109375" style="151"/>
    <col min="1281" max="1281" width="1.33203125" style="151" customWidth="1"/>
    <col min="1282" max="1282" width="6" style="151" bestFit="1" customWidth="1"/>
    <col min="1283" max="1283" width="17.33203125" style="151" bestFit="1" customWidth="1"/>
    <col min="1284" max="1284" width="8.44140625" style="151" bestFit="1" customWidth="1"/>
    <col min="1285" max="1285" width="17" style="151" bestFit="1" customWidth="1"/>
    <col min="1286" max="1286" width="17" style="151" customWidth="1"/>
    <col min="1287" max="1287" width="11.109375" style="151" bestFit="1" customWidth="1"/>
    <col min="1288" max="1288" width="14.88671875" style="151" bestFit="1" customWidth="1"/>
    <col min="1289" max="1290" width="14.88671875" style="151" customWidth="1"/>
    <col min="1291" max="1291" width="10" style="151" bestFit="1" customWidth="1"/>
    <col min="1292" max="1292" width="11.44140625" style="151" bestFit="1" customWidth="1"/>
    <col min="1293" max="1293" width="11.44140625" style="151" customWidth="1"/>
    <col min="1294" max="1295" width="13.6640625" style="151" bestFit="1" customWidth="1"/>
    <col min="1296" max="1536" width="9.109375" style="151"/>
    <col min="1537" max="1537" width="1.33203125" style="151" customWidth="1"/>
    <col min="1538" max="1538" width="6" style="151" bestFit="1" customWidth="1"/>
    <col min="1539" max="1539" width="17.33203125" style="151" bestFit="1" customWidth="1"/>
    <col min="1540" max="1540" width="8.44140625" style="151" bestFit="1" customWidth="1"/>
    <col min="1541" max="1541" width="17" style="151" bestFit="1" customWidth="1"/>
    <col min="1542" max="1542" width="17" style="151" customWidth="1"/>
    <col min="1543" max="1543" width="11.109375" style="151" bestFit="1" customWidth="1"/>
    <col min="1544" max="1544" width="14.88671875" style="151" bestFit="1" customWidth="1"/>
    <col min="1545" max="1546" width="14.88671875" style="151" customWidth="1"/>
    <col min="1547" max="1547" width="10" style="151" bestFit="1" customWidth="1"/>
    <col min="1548" max="1548" width="11.44140625" style="151" bestFit="1" customWidth="1"/>
    <col min="1549" max="1549" width="11.44140625" style="151" customWidth="1"/>
    <col min="1550" max="1551" width="13.6640625" style="151" bestFit="1" customWidth="1"/>
    <col min="1552" max="1792" width="9.109375" style="151"/>
    <col min="1793" max="1793" width="1.33203125" style="151" customWidth="1"/>
    <col min="1794" max="1794" width="6" style="151" bestFit="1" customWidth="1"/>
    <col min="1795" max="1795" width="17.33203125" style="151" bestFit="1" customWidth="1"/>
    <col min="1796" max="1796" width="8.44140625" style="151" bestFit="1" customWidth="1"/>
    <col min="1797" max="1797" width="17" style="151" bestFit="1" customWidth="1"/>
    <col min="1798" max="1798" width="17" style="151" customWidth="1"/>
    <col min="1799" max="1799" width="11.109375" style="151" bestFit="1" customWidth="1"/>
    <col min="1800" max="1800" width="14.88671875" style="151" bestFit="1" customWidth="1"/>
    <col min="1801" max="1802" width="14.88671875" style="151" customWidth="1"/>
    <col min="1803" max="1803" width="10" style="151" bestFit="1" customWidth="1"/>
    <col min="1804" max="1804" width="11.44140625" style="151" bestFit="1" customWidth="1"/>
    <col min="1805" max="1805" width="11.44140625" style="151" customWidth="1"/>
    <col min="1806" max="1807" width="13.6640625" style="151" bestFit="1" customWidth="1"/>
    <col min="1808" max="2048" width="9.109375" style="151"/>
    <col min="2049" max="2049" width="1.33203125" style="151" customWidth="1"/>
    <col min="2050" max="2050" width="6" style="151" bestFit="1" customWidth="1"/>
    <col min="2051" max="2051" width="17.33203125" style="151" bestFit="1" customWidth="1"/>
    <col min="2052" max="2052" width="8.44140625" style="151" bestFit="1" customWidth="1"/>
    <col min="2053" max="2053" width="17" style="151" bestFit="1" customWidth="1"/>
    <col min="2054" max="2054" width="17" style="151" customWidth="1"/>
    <col min="2055" max="2055" width="11.109375" style="151" bestFit="1" customWidth="1"/>
    <col min="2056" max="2056" width="14.88671875" style="151" bestFit="1" customWidth="1"/>
    <col min="2057" max="2058" width="14.88671875" style="151" customWidth="1"/>
    <col min="2059" max="2059" width="10" style="151" bestFit="1" customWidth="1"/>
    <col min="2060" max="2060" width="11.44140625" style="151" bestFit="1" customWidth="1"/>
    <col min="2061" max="2061" width="11.44140625" style="151" customWidth="1"/>
    <col min="2062" max="2063" width="13.6640625" style="151" bestFit="1" customWidth="1"/>
    <col min="2064" max="2304" width="9.109375" style="151"/>
    <col min="2305" max="2305" width="1.33203125" style="151" customWidth="1"/>
    <col min="2306" max="2306" width="6" style="151" bestFit="1" customWidth="1"/>
    <col min="2307" max="2307" width="17.33203125" style="151" bestFit="1" customWidth="1"/>
    <col min="2308" max="2308" width="8.44140625" style="151" bestFit="1" customWidth="1"/>
    <col min="2309" max="2309" width="17" style="151" bestFit="1" customWidth="1"/>
    <col min="2310" max="2310" width="17" style="151" customWidth="1"/>
    <col min="2311" max="2311" width="11.109375" style="151" bestFit="1" customWidth="1"/>
    <col min="2312" max="2312" width="14.88671875" style="151" bestFit="1" customWidth="1"/>
    <col min="2313" max="2314" width="14.88671875" style="151" customWidth="1"/>
    <col min="2315" max="2315" width="10" style="151" bestFit="1" customWidth="1"/>
    <col min="2316" max="2316" width="11.44140625" style="151" bestFit="1" customWidth="1"/>
    <col min="2317" max="2317" width="11.44140625" style="151" customWidth="1"/>
    <col min="2318" max="2319" width="13.6640625" style="151" bestFit="1" customWidth="1"/>
    <col min="2320" max="2560" width="9.109375" style="151"/>
    <col min="2561" max="2561" width="1.33203125" style="151" customWidth="1"/>
    <col min="2562" max="2562" width="6" style="151" bestFit="1" customWidth="1"/>
    <col min="2563" max="2563" width="17.33203125" style="151" bestFit="1" customWidth="1"/>
    <col min="2564" max="2564" width="8.44140625" style="151" bestFit="1" customWidth="1"/>
    <col min="2565" max="2565" width="17" style="151" bestFit="1" customWidth="1"/>
    <col min="2566" max="2566" width="17" style="151" customWidth="1"/>
    <col min="2567" max="2567" width="11.109375" style="151" bestFit="1" customWidth="1"/>
    <col min="2568" max="2568" width="14.88671875" style="151" bestFit="1" customWidth="1"/>
    <col min="2569" max="2570" width="14.88671875" style="151" customWidth="1"/>
    <col min="2571" max="2571" width="10" style="151" bestFit="1" customWidth="1"/>
    <col min="2572" max="2572" width="11.44140625" style="151" bestFit="1" customWidth="1"/>
    <col min="2573" max="2573" width="11.44140625" style="151" customWidth="1"/>
    <col min="2574" max="2575" width="13.6640625" style="151" bestFit="1" customWidth="1"/>
    <col min="2576" max="2816" width="9.109375" style="151"/>
    <col min="2817" max="2817" width="1.33203125" style="151" customWidth="1"/>
    <col min="2818" max="2818" width="6" style="151" bestFit="1" customWidth="1"/>
    <col min="2819" max="2819" width="17.33203125" style="151" bestFit="1" customWidth="1"/>
    <col min="2820" max="2820" width="8.44140625" style="151" bestFit="1" customWidth="1"/>
    <col min="2821" max="2821" width="17" style="151" bestFit="1" customWidth="1"/>
    <col min="2822" max="2822" width="17" style="151" customWidth="1"/>
    <col min="2823" max="2823" width="11.109375" style="151" bestFit="1" customWidth="1"/>
    <col min="2824" max="2824" width="14.88671875" style="151" bestFit="1" customWidth="1"/>
    <col min="2825" max="2826" width="14.88671875" style="151" customWidth="1"/>
    <col min="2827" max="2827" width="10" style="151" bestFit="1" customWidth="1"/>
    <col min="2828" max="2828" width="11.44140625" style="151" bestFit="1" customWidth="1"/>
    <col min="2829" max="2829" width="11.44140625" style="151" customWidth="1"/>
    <col min="2830" max="2831" width="13.6640625" style="151" bestFit="1" customWidth="1"/>
    <col min="2832" max="3072" width="9.109375" style="151"/>
    <col min="3073" max="3073" width="1.33203125" style="151" customWidth="1"/>
    <col min="3074" max="3074" width="6" style="151" bestFit="1" customWidth="1"/>
    <col min="3075" max="3075" width="17.33203125" style="151" bestFit="1" customWidth="1"/>
    <col min="3076" max="3076" width="8.44140625" style="151" bestFit="1" customWidth="1"/>
    <col min="3077" max="3077" width="17" style="151" bestFit="1" customWidth="1"/>
    <col min="3078" max="3078" width="17" style="151" customWidth="1"/>
    <col min="3079" max="3079" width="11.109375" style="151" bestFit="1" customWidth="1"/>
    <col min="3080" max="3080" width="14.88671875" style="151" bestFit="1" customWidth="1"/>
    <col min="3081" max="3082" width="14.88671875" style="151" customWidth="1"/>
    <col min="3083" max="3083" width="10" style="151" bestFit="1" customWidth="1"/>
    <col min="3084" max="3084" width="11.44140625" style="151" bestFit="1" customWidth="1"/>
    <col min="3085" max="3085" width="11.44140625" style="151" customWidth="1"/>
    <col min="3086" max="3087" width="13.6640625" style="151" bestFit="1" customWidth="1"/>
    <col min="3088" max="3328" width="9.109375" style="151"/>
    <col min="3329" max="3329" width="1.33203125" style="151" customWidth="1"/>
    <col min="3330" max="3330" width="6" style="151" bestFit="1" customWidth="1"/>
    <col min="3331" max="3331" width="17.33203125" style="151" bestFit="1" customWidth="1"/>
    <col min="3332" max="3332" width="8.44140625" style="151" bestFit="1" customWidth="1"/>
    <col min="3333" max="3333" width="17" style="151" bestFit="1" customWidth="1"/>
    <col min="3334" max="3334" width="17" style="151" customWidth="1"/>
    <col min="3335" max="3335" width="11.109375" style="151" bestFit="1" customWidth="1"/>
    <col min="3336" max="3336" width="14.88671875" style="151" bestFit="1" customWidth="1"/>
    <col min="3337" max="3338" width="14.88671875" style="151" customWidth="1"/>
    <col min="3339" max="3339" width="10" style="151" bestFit="1" customWidth="1"/>
    <col min="3340" max="3340" width="11.44140625" style="151" bestFit="1" customWidth="1"/>
    <col min="3341" max="3341" width="11.44140625" style="151" customWidth="1"/>
    <col min="3342" max="3343" width="13.6640625" style="151" bestFit="1" customWidth="1"/>
    <col min="3344" max="3584" width="9.109375" style="151"/>
    <col min="3585" max="3585" width="1.33203125" style="151" customWidth="1"/>
    <col min="3586" max="3586" width="6" style="151" bestFit="1" customWidth="1"/>
    <col min="3587" max="3587" width="17.33203125" style="151" bestFit="1" customWidth="1"/>
    <col min="3588" max="3588" width="8.44140625" style="151" bestFit="1" customWidth="1"/>
    <col min="3589" max="3589" width="17" style="151" bestFit="1" customWidth="1"/>
    <col min="3590" max="3590" width="17" style="151" customWidth="1"/>
    <col min="3591" max="3591" width="11.109375" style="151" bestFit="1" customWidth="1"/>
    <col min="3592" max="3592" width="14.88671875" style="151" bestFit="1" customWidth="1"/>
    <col min="3593" max="3594" width="14.88671875" style="151" customWidth="1"/>
    <col min="3595" max="3595" width="10" style="151" bestFit="1" customWidth="1"/>
    <col min="3596" max="3596" width="11.44140625" style="151" bestFit="1" customWidth="1"/>
    <col min="3597" max="3597" width="11.44140625" style="151" customWidth="1"/>
    <col min="3598" max="3599" width="13.6640625" style="151" bestFit="1" customWidth="1"/>
    <col min="3600" max="3840" width="9.109375" style="151"/>
    <col min="3841" max="3841" width="1.33203125" style="151" customWidth="1"/>
    <col min="3842" max="3842" width="6" style="151" bestFit="1" customWidth="1"/>
    <col min="3843" max="3843" width="17.33203125" style="151" bestFit="1" customWidth="1"/>
    <col min="3844" max="3844" width="8.44140625" style="151" bestFit="1" customWidth="1"/>
    <col min="3845" max="3845" width="17" style="151" bestFit="1" customWidth="1"/>
    <col min="3846" max="3846" width="17" style="151" customWidth="1"/>
    <col min="3847" max="3847" width="11.109375" style="151" bestFit="1" customWidth="1"/>
    <col min="3848" max="3848" width="14.88671875" style="151" bestFit="1" customWidth="1"/>
    <col min="3849" max="3850" width="14.88671875" style="151" customWidth="1"/>
    <col min="3851" max="3851" width="10" style="151" bestFit="1" customWidth="1"/>
    <col min="3852" max="3852" width="11.44140625" style="151" bestFit="1" customWidth="1"/>
    <col min="3853" max="3853" width="11.44140625" style="151" customWidth="1"/>
    <col min="3854" max="3855" width="13.6640625" style="151" bestFit="1" customWidth="1"/>
    <col min="3856" max="4096" width="9.109375" style="151"/>
    <col min="4097" max="4097" width="1.33203125" style="151" customWidth="1"/>
    <col min="4098" max="4098" width="6" style="151" bestFit="1" customWidth="1"/>
    <col min="4099" max="4099" width="17.33203125" style="151" bestFit="1" customWidth="1"/>
    <col min="4100" max="4100" width="8.44140625" style="151" bestFit="1" customWidth="1"/>
    <col min="4101" max="4101" width="17" style="151" bestFit="1" customWidth="1"/>
    <col min="4102" max="4102" width="17" style="151" customWidth="1"/>
    <col min="4103" max="4103" width="11.109375" style="151" bestFit="1" customWidth="1"/>
    <col min="4104" max="4104" width="14.88671875" style="151" bestFit="1" customWidth="1"/>
    <col min="4105" max="4106" width="14.88671875" style="151" customWidth="1"/>
    <col min="4107" max="4107" width="10" style="151" bestFit="1" customWidth="1"/>
    <col min="4108" max="4108" width="11.44140625" style="151" bestFit="1" customWidth="1"/>
    <col min="4109" max="4109" width="11.44140625" style="151" customWidth="1"/>
    <col min="4110" max="4111" width="13.6640625" style="151" bestFit="1" customWidth="1"/>
    <col min="4112" max="4352" width="9.109375" style="151"/>
    <col min="4353" max="4353" width="1.33203125" style="151" customWidth="1"/>
    <col min="4354" max="4354" width="6" style="151" bestFit="1" customWidth="1"/>
    <col min="4355" max="4355" width="17.33203125" style="151" bestFit="1" customWidth="1"/>
    <col min="4356" max="4356" width="8.44140625" style="151" bestFit="1" customWidth="1"/>
    <col min="4357" max="4357" width="17" style="151" bestFit="1" customWidth="1"/>
    <col min="4358" max="4358" width="17" style="151" customWidth="1"/>
    <col min="4359" max="4359" width="11.109375" style="151" bestFit="1" customWidth="1"/>
    <col min="4360" max="4360" width="14.88671875" style="151" bestFit="1" customWidth="1"/>
    <col min="4361" max="4362" width="14.88671875" style="151" customWidth="1"/>
    <col min="4363" max="4363" width="10" style="151" bestFit="1" customWidth="1"/>
    <col min="4364" max="4364" width="11.44140625" style="151" bestFit="1" customWidth="1"/>
    <col min="4365" max="4365" width="11.44140625" style="151" customWidth="1"/>
    <col min="4366" max="4367" width="13.6640625" style="151" bestFit="1" customWidth="1"/>
    <col min="4368" max="4608" width="9.109375" style="151"/>
    <col min="4609" max="4609" width="1.33203125" style="151" customWidth="1"/>
    <col min="4610" max="4610" width="6" style="151" bestFit="1" customWidth="1"/>
    <col min="4611" max="4611" width="17.33203125" style="151" bestFit="1" customWidth="1"/>
    <col min="4612" max="4612" width="8.44140625" style="151" bestFit="1" customWidth="1"/>
    <col min="4613" max="4613" width="17" style="151" bestFit="1" customWidth="1"/>
    <col min="4614" max="4614" width="17" style="151" customWidth="1"/>
    <col min="4615" max="4615" width="11.109375" style="151" bestFit="1" customWidth="1"/>
    <col min="4616" max="4616" width="14.88671875" style="151" bestFit="1" customWidth="1"/>
    <col min="4617" max="4618" width="14.88671875" style="151" customWidth="1"/>
    <col min="4619" max="4619" width="10" style="151" bestFit="1" customWidth="1"/>
    <col min="4620" max="4620" width="11.44140625" style="151" bestFit="1" customWidth="1"/>
    <col min="4621" max="4621" width="11.44140625" style="151" customWidth="1"/>
    <col min="4622" max="4623" width="13.6640625" style="151" bestFit="1" customWidth="1"/>
    <col min="4624" max="4864" width="9.109375" style="151"/>
    <col min="4865" max="4865" width="1.33203125" style="151" customWidth="1"/>
    <col min="4866" max="4866" width="6" style="151" bestFit="1" customWidth="1"/>
    <col min="4867" max="4867" width="17.33203125" style="151" bestFit="1" customWidth="1"/>
    <col min="4868" max="4868" width="8.44140625" style="151" bestFit="1" customWidth="1"/>
    <col min="4869" max="4869" width="17" style="151" bestFit="1" customWidth="1"/>
    <col min="4870" max="4870" width="17" style="151" customWidth="1"/>
    <col min="4871" max="4871" width="11.109375" style="151" bestFit="1" customWidth="1"/>
    <col min="4872" max="4872" width="14.88671875" style="151" bestFit="1" customWidth="1"/>
    <col min="4873" max="4874" width="14.88671875" style="151" customWidth="1"/>
    <col min="4875" max="4875" width="10" style="151" bestFit="1" customWidth="1"/>
    <col min="4876" max="4876" width="11.44140625" style="151" bestFit="1" customWidth="1"/>
    <col min="4877" max="4877" width="11.44140625" style="151" customWidth="1"/>
    <col min="4878" max="4879" width="13.6640625" style="151" bestFit="1" customWidth="1"/>
    <col min="4880" max="5120" width="9.109375" style="151"/>
    <col min="5121" max="5121" width="1.33203125" style="151" customWidth="1"/>
    <col min="5122" max="5122" width="6" style="151" bestFit="1" customWidth="1"/>
    <col min="5123" max="5123" width="17.33203125" style="151" bestFit="1" customWidth="1"/>
    <col min="5124" max="5124" width="8.44140625" style="151" bestFit="1" customWidth="1"/>
    <col min="5125" max="5125" width="17" style="151" bestFit="1" customWidth="1"/>
    <col min="5126" max="5126" width="17" style="151" customWidth="1"/>
    <col min="5127" max="5127" width="11.109375" style="151" bestFit="1" customWidth="1"/>
    <col min="5128" max="5128" width="14.88671875" style="151" bestFit="1" customWidth="1"/>
    <col min="5129" max="5130" width="14.88671875" style="151" customWidth="1"/>
    <col min="5131" max="5131" width="10" style="151" bestFit="1" customWidth="1"/>
    <col min="5132" max="5132" width="11.44140625" style="151" bestFit="1" customWidth="1"/>
    <col min="5133" max="5133" width="11.44140625" style="151" customWidth="1"/>
    <col min="5134" max="5135" width="13.6640625" style="151" bestFit="1" customWidth="1"/>
    <col min="5136" max="5376" width="9.109375" style="151"/>
    <col min="5377" max="5377" width="1.33203125" style="151" customWidth="1"/>
    <col min="5378" max="5378" width="6" style="151" bestFit="1" customWidth="1"/>
    <col min="5379" max="5379" width="17.33203125" style="151" bestFit="1" customWidth="1"/>
    <col min="5380" max="5380" width="8.44140625" style="151" bestFit="1" customWidth="1"/>
    <col min="5381" max="5381" width="17" style="151" bestFit="1" customWidth="1"/>
    <col min="5382" max="5382" width="17" style="151" customWidth="1"/>
    <col min="5383" max="5383" width="11.109375" style="151" bestFit="1" customWidth="1"/>
    <col min="5384" max="5384" width="14.88671875" style="151" bestFit="1" customWidth="1"/>
    <col min="5385" max="5386" width="14.88671875" style="151" customWidth="1"/>
    <col min="5387" max="5387" width="10" style="151" bestFit="1" customWidth="1"/>
    <col min="5388" max="5388" width="11.44140625" style="151" bestFit="1" customWidth="1"/>
    <col min="5389" max="5389" width="11.44140625" style="151" customWidth="1"/>
    <col min="5390" max="5391" width="13.6640625" style="151" bestFit="1" customWidth="1"/>
    <col min="5392" max="5632" width="9.109375" style="151"/>
    <col min="5633" max="5633" width="1.33203125" style="151" customWidth="1"/>
    <col min="5634" max="5634" width="6" style="151" bestFit="1" customWidth="1"/>
    <col min="5635" max="5635" width="17.33203125" style="151" bestFit="1" customWidth="1"/>
    <col min="5636" max="5636" width="8.44140625" style="151" bestFit="1" customWidth="1"/>
    <col min="5637" max="5637" width="17" style="151" bestFit="1" customWidth="1"/>
    <col min="5638" max="5638" width="17" style="151" customWidth="1"/>
    <col min="5639" max="5639" width="11.109375" style="151" bestFit="1" customWidth="1"/>
    <col min="5640" max="5640" width="14.88671875" style="151" bestFit="1" customWidth="1"/>
    <col min="5641" max="5642" width="14.88671875" style="151" customWidth="1"/>
    <col min="5643" max="5643" width="10" style="151" bestFit="1" customWidth="1"/>
    <col min="5644" max="5644" width="11.44140625" style="151" bestFit="1" customWidth="1"/>
    <col min="5645" max="5645" width="11.44140625" style="151" customWidth="1"/>
    <col min="5646" max="5647" width="13.6640625" style="151" bestFit="1" customWidth="1"/>
    <col min="5648" max="5888" width="9.109375" style="151"/>
    <col min="5889" max="5889" width="1.33203125" style="151" customWidth="1"/>
    <col min="5890" max="5890" width="6" style="151" bestFit="1" customWidth="1"/>
    <col min="5891" max="5891" width="17.33203125" style="151" bestFit="1" customWidth="1"/>
    <col min="5892" max="5892" width="8.44140625" style="151" bestFit="1" customWidth="1"/>
    <col min="5893" max="5893" width="17" style="151" bestFit="1" customWidth="1"/>
    <col min="5894" max="5894" width="17" style="151" customWidth="1"/>
    <col min="5895" max="5895" width="11.109375" style="151" bestFit="1" customWidth="1"/>
    <col min="5896" max="5896" width="14.88671875" style="151" bestFit="1" customWidth="1"/>
    <col min="5897" max="5898" width="14.88671875" style="151" customWidth="1"/>
    <col min="5899" max="5899" width="10" style="151" bestFit="1" customWidth="1"/>
    <col min="5900" max="5900" width="11.44140625" style="151" bestFit="1" customWidth="1"/>
    <col min="5901" max="5901" width="11.44140625" style="151" customWidth="1"/>
    <col min="5902" max="5903" width="13.6640625" style="151" bestFit="1" customWidth="1"/>
    <col min="5904" max="6144" width="9.109375" style="151"/>
    <col min="6145" max="6145" width="1.33203125" style="151" customWidth="1"/>
    <col min="6146" max="6146" width="6" style="151" bestFit="1" customWidth="1"/>
    <col min="6147" max="6147" width="17.33203125" style="151" bestFit="1" customWidth="1"/>
    <col min="6148" max="6148" width="8.44140625" style="151" bestFit="1" customWidth="1"/>
    <col min="6149" max="6149" width="17" style="151" bestFit="1" customWidth="1"/>
    <col min="6150" max="6150" width="17" style="151" customWidth="1"/>
    <col min="6151" max="6151" width="11.109375" style="151" bestFit="1" customWidth="1"/>
    <col min="6152" max="6152" width="14.88671875" style="151" bestFit="1" customWidth="1"/>
    <col min="6153" max="6154" width="14.88671875" style="151" customWidth="1"/>
    <col min="6155" max="6155" width="10" style="151" bestFit="1" customWidth="1"/>
    <col min="6156" max="6156" width="11.44140625" style="151" bestFit="1" customWidth="1"/>
    <col min="6157" max="6157" width="11.44140625" style="151" customWidth="1"/>
    <col min="6158" max="6159" width="13.6640625" style="151" bestFit="1" customWidth="1"/>
    <col min="6160" max="6400" width="9.109375" style="151"/>
    <col min="6401" max="6401" width="1.33203125" style="151" customWidth="1"/>
    <col min="6402" max="6402" width="6" style="151" bestFit="1" customWidth="1"/>
    <col min="6403" max="6403" width="17.33203125" style="151" bestFit="1" customWidth="1"/>
    <col min="6404" max="6404" width="8.44140625" style="151" bestFit="1" customWidth="1"/>
    <col min="6405" max="6405" width="17" style="151" bestFit="1" customWidth="1"/>
    <col min="6406" max="6406" width="17" style="151" customWidth="1"/>
    <col min="6407" max="6407" width="11.109375" style="151" bestFit="1" customWidth="1"/>
    <col min="6408" max="6408" width="14.88671875" style="151" bestFit="1" customWidth="1"/>
    <col min="6409" max="6410" width="14.88671875" style="151" customWidth="1"/>
    <col min="6411" max="6411" width="10" style="151" bestFit="1" customWidth="1"/>
    <col min="6412" max="6412" width="11.44140625" style="151" bestFit="1" customWidth="1"/>
    <col min="6413" max="6413" width="11.44140625" style="151" customWidth="1"/>
    <col min="6414" max="6415" width="13.6640625" style="151" bestFit="1" customWidth="1"/>
    <col min="6416" max="6656" width="9.109375" style="151"/>
    <col min="6657" max="6657" width="1.33203125" style="151" customWidth="1"/>
    <col min="6658" max="6658" width="6" style="151" bestFit="1" customWidth="1"/>
    <col min="6659" max="6659" width="17.33203125" style="151" bestFit="1" customWidth="1"/>
    <col min="6660" max="6660" width="8.44140625" style="151" bestFit="1" customWidth="1"/>
    <col min="6661" max="6661" width="17" style="151" bestFit="1" customWidth="1"/>
    <col min="6662" max="6662" width="17" style="151" customWidth="1"/>
    <col min="6663" max="6663" width="11.109375" style="151" bestFit="1" customWidth="1"/>
    <col min="6664" max="6664" width="14.88671875" style="151" bestFit="1" customWidth="1"/>
    <col min="6665" max="6666" width="14.88671875" style="151" customWidth="1"/>
    <col min="6667" max="6667" width="10" style="151" bestFit="1" customWidth="1"/>
    <col min="6668" max="6668" width="11.44140625" style="151" bestFit="1" customWidth="1"/>
    <col min="6669" max="6669" width="11.44140625" style="151" customWidth="1"/>
    <col min="6670" max="6671" width="13.6640625" style="151" bestFit="1" customWidth="1"/>
    <col min="6672" max="6912" width="9.109375" style="151"/>
    <col min="6913" max="6913" width="1.33203125" style="151" customWidth="1"/>
    <col min="6914" max="6914" width="6" style="151" bestFit="1" customWidth="1"/>
    <col min="6915" max="6915" width="17.33203125" style="151" bestFit="1" customWidth="1"/>
    <col min="6916" max="6916" width="8.44140625" style="151" bestFit="1" customWidth="1"/>
    <col min="6917" max="6917" width="17" style="151" bestFit="1" customWidth="1"/>
    <col min="6918" max="6918" width="17" style="151" customWidth="1"/>
    <col min="6919" max="6919" width="11.109375" style="151" bestFit="1" customWidth="1"/>
    <col min="6920" max="6920" width="14.88671875" style="151" bestFit="1" customWidth="1"/>
    <col min="6921" max="6922" width="14.88671875" style="151" customWidth="1"/>
    <col min="6923" max="6923" width="10" style="151" bestFit="1" customWidth="1"/>
    <col min="6924" max="6924" width="11.44140625" style="151" bestFit="1" customWidth="1"/>
    <col min="6925" max="6925" width="11.44140625" style="151" customWidth="1"/>
    <col min="6926" max="6927" width="13.6640625" style="151" bestFit="1" customWidth="1"/>
    <col min="6928" max="7168" width="9.109375" style="151"/>
    <col min="7169" max="7169" width="1.33203125" style="151" customWidth="1"/>
    <col min="7170" max="7170" width="6" style="151" bestFit="1" customWidth="1"/>
    <col min="7171" max="7171" width="17.33203125" style="151" bestFit="1" customWidth="1"/>
    <col min="7172" max="7172" width="8.44140625" style="151" bestFit="1" customWidth="1"/>
    <col min="7173" max="7173" width="17" style="151" bestFit="1" customWidth="1"/>
    <col min="7174" max="7174" width="17" style="151" customWidth="1"/>
    <col min="7175" max="7175" width="11.109375" style="151" bestFit="1" customWidth="1"/>
    <col min="7176" max="7176" width="14.88671875" style="151" bestFit="1" customWidth="1"/>
    <col min="7177" max="7178" width="14.88671875" style="151" customWidth="1"/>
    <col min="7179" max="7179" width="10" style="151" bestFit="1" customWidth="1"/>
    <col min="7180" max="7180" width="11.44140625" style="151" bestFit="1" customWidth="1"/>
    <col min="7181" max="7181" width="11.44140625" style="151" customWidth="1"/>
    <col min="7182" max="7183" width="13.6640625" style="151" bestFit="1" customWidth="1"/>
    <col min="7184" max="7424" width="9.109375" style="151"/>
    <col min="7425" max="7425" width="1.33203125" style="151" customWidth="1"/>
    <col min="7426" max="7426" width="6" style="151" bestFit="1" customWidth="1"/>
    <col min="7427" max="7427" width="17.33203125" style="151" bestFit="1" customWidth="1"/>
    <col min="7428" max="7428" width="8.44140625" style="151" bestFit="1" customWidth="1"/>
    <col min="7429" max="7429" width="17" style="151" bestFit="1" customWidth="1"/>
    <col min="7430" max="7430" width="17" style="151" customWidth="1"/>
    <col min="7431" max="7431" width="11.109375" style="151" bestFit="1" customWidth="1"/>
    <col min="7432" max="7432" width="14.88671875" style="151" bestFit="1" customWidth="1"/>
    <col min="7433" max="7434" width="14.88671875" style="151" customWidth="1"/>
    <col min="7435" max="7435" width="10" style="151" bestFit="1" customWidth="1"/>
    <col min="7436" max="7436" width="11.44140625" style="151" bestFit="1" customWidth="1"/>
    <col min="7437" max="7437" width="11.44140625" style="151" customWidth="1"/>
    <col min="7438" max="7439" width="13.6640625" style="151" bestFit="1" customWidth="1"/>
    <col min="7440" max="7680" width="9.109375" style="151"/>
    <col min="7681" max="7681" width="1.33203125" style="151" customWidth="1"/>
    <col min="7682" max="7682" width="6" style="151" bestFit="1" customWidth="1"/>
    <col min="7683" max="7683" width="17.33203125" style="151" bestFit="1" customWidth="1"/>
    <col min="7684" max="7684" width="8.44140625" style="151" bestFit="1" customWidth="1"/>
    <col min="7685" max="7685" width="17" style="151" bestFit="1" customWidth="1"/>
    <col min="7686" max="7686" width="17" style="151" customWidth="1"/>
    <col min="7687" max="7687" width="11.109375" style="151" bestFit="1" customWidth="1"/>
    <col min="7688" max="7688" width="14.88671875" style="151" bestFit="1" customWidth="1"/>
    <col min="7689" max="7690" width="14.88671875" style="151" customWidth="1"/>
    <col min="7691" max="7691" width="10" style="151" bestFit="1" customWidth="1"/>
    <col min="7692" max="7692" width="11.44140625" style="151" bestFit="1" customWidth="1"/>
    <col min="7693" max="7693" width="11.44140625" style="151" customWidth="1"/>
    <col min="7694" max="7695" width="13.6640625" style="151" bestFit="1" customWidth="1"/>
    <col min="7696" max="7936" width="9.109375" style="151"/>
    <col min="7937" max="7937" width="1.33203125" style="151" customWidth="1"/>
    <col min="7938" max="7938" width="6" style="151" bestFit="1" customWidth="1"/>
    <col min="7939" max="7939" width="17.33203125" style="151" bestFit="1" customWidth="1"/>
    <col min="7940" max="7940" width="8.44140625" style="151" bestFit="1" customWidth="1"/>
    <col min="7941" max="7941" width="17" style="151" bestFit="1" customWidth="1"/>
    <col min="7942" max="7942" width="17" style="151" customWidth="1"/>
    <col min="7943" max="7943" width="11.109375" style="151" bestFit="1" customWidth="1"/>
    <col min="7944" max="7944" width="14.88671875" style="151" bestFit="1" customWidth="1"/>
    <col min="7945" max="7946" width="14.88671875" style="151" customWidth="1"/>
    <col min="7947" max="7947" width="10" style="151" bestFit="1" customWidth="1"/>
    <col min="7948" max="7948" width="11.44140625" style="151" bestFit="1" customWidth="1"/>
    <col min="7949" max="7949" width="11.44140625" style="151" customWidth="1"/>
    <col min="7950" max="7951" width="13.6640625" style="151" bestFit="1" customWidth="1"/>
    <col min="7952" max="8192" width="9.109375" style="151"/>
    <col min="8193" max="8193" width="1.33203125" style="151" customWidth="1"/>
    <col min="8194" max="8194" width="6" style="151" bestFit="1" customWidth="1"/>
    <col min="8195" max="8195" width="17.33203125" style="151" bestFit="1" customWidth="1"/>
    <col min="8196" max="8196" width="8.44140625" style="151" bestFit="1" customWidth="1"/>
    <col min="8197" max="8197" width="17" style="151" bestFit="1" customWidth="1"/>
    <col min="8198" max="8198" width="17" style="151" customWidth="1"/>
    <col min="8199" max="8199" width="11.109375" style="151" bestFit="1" customWidth="1"/>
    <col min="8200" max="8200" width="14.88671875" style="151" bestFit="1" customWidth="1"/>
    <col min="8201" max="8202" width="14.88671875" style="151" customWidth="1"/>
    <col min="8203" max="8203" width="10" style="151" bestFit="1" customWidth="1"/>
    <col min="8204" max="8204" width="11.44140625" style="151" bestFit="1" customWidth="1"/>
    <col min="8205" max="8205" width="11.44140625" style="151" customWidth="1"/>
    <col min="8206" max="8207" width="13.6640625" style="151" bestFit="1" customWidth="1"/>
    <col min="8208" max="8448" width="9.109375" style="151"/>
    <col min="8449" max="8449" width="1.33203125" style="151" customWidth="1"/>
    <col min="8450" max="8450" width="6" style="151" bestFit="1" customWidth="1"/>
    <col min="8451" max="8451" width="17.33203125" style="151" bestFit="1" customWidth="1"/>
    <col min="8452" max="8452" width="8.44140625" style="151" bestFit="1" customWidth="1"/>
    <col min="8453" max="8453" width="17" style="151" bestFit="1" customWidth="1"/>
    <col min="8454" max="8454" width="17" style="151" customWidth="1"/>
    <col min="8455" max="8455" width="11.109375" style="151" bestFit="1" customWidth="1"/>
    <col min="8456" max="8456" width="14.88671875" style="151" bestFit="1" customWidth="1"/>
    <col min="8457" max="8458" width="14.88671875" style="151" customWidth="1"/>
    <col min="8459" max="8459" width="10" style="151" bestFit="1" customWidth="1"/>
    <col min="8460" max="8460" width="11.44140625" style="151" bestFit="1" customWidth="1"/>
    <col min="8461" max="8461" width="11.44140625" style="151" customWidth="1"/>
    <col min="8462" max="8463" width="13.6640625" style="151" bestFit="1" customWidth="1"/>
    <col min="8464" max="8704" width="9.109375" style="151"/>
    <col min="8705" max="8705" width="1.33203125" style="151" customWidth="1"/>
    <col min="8706" max="8706" width="6" style="151" bestFit="1" customWidth="1"/>
    <col min="8707" max="8707" width="17.33203125" style="151" bestFit="1" customWidth="1"/>
    <col min="8708" max="8708" width="8.44140625" style="151" bestFit="1" customWidth="1"/>
    <col min="8709" max="8709" width="17" style="151" bestFit="1" customWidth="1"/>
    <col min="8710" max="8710" width="17" style="151" customWidth="1"/>
    <col min="8711" max="8711" width="11.109375" style="151" bestFit="1" customWidth="1"/>
    <col min="8712" max="8712" width="14.88671875" style="151" bestFit="1" customWidth="1"/>
    <col min="8713" max="8714" width="14.88671875" style="151" customWidth="1"/>
    <col min="8715" max="8715" width="10" style="151" bestFit="1" customWidth="1"/>
    <col min="8716" max="8716" width="11.44140625" style="151" bestFit="1" customWidth="1"/>
    <col min="8717" max="8717" width="11.44140625" style="151" customWidth="1"/>
    <col min="8718" max="8719" width="13.6640625" style="151" bestFit="1" customWidth="1"/>
    <col min="8720" max="8960" width="9.109375" style="151"/>
    <col min="8961" max="8961" width="1.33203125" style="151" customWidth="1"/>
    <col min="8962" max="8962" width="6" style="151" bestFit="1" customWidth="1"/>
    <col min="8963" max="8963" width="17.33203125" style="151" bestFit="1" customWidth="1"/>
    <col min="8964" max="8964" width="8.44140625" style="151" bestFit="1" customWidth="1"/>
    <col min="8965" max="8965" width="17" style="151" bestFit="1" customWidth="1"/>
    <col min="8966" max="8966" width="17" style="151" customWidth="1"/>
    <col min="8967" max="8967" width="11.109375" style="151" bestFit="1" customWidth="1"/>
    <col min="8968" max="8968" width="14.88671875" style="151" bestFit="1" customWidth="1"/>
    <col min="8969" max="8970" width="14.88671875" style="151" customWidth="1"/>
    <col min="8971" max="8971" width="10" style="151" bestFit="1" customWidth="1"/>
    <col min="8972" max="8972" width="11.44140625" style="151" bestFit="1" customWidth="1"/>
    <col min="8973" max="8973" width="11.44140625" style="151" customWidth="1"/>
    <col min="8974" max="8975" width="13.6640625" style="151" bestFit="1" customWidth="1"/>
    <col min="8976" max="9216" width="9.109375" style="151"/>
    <col min="9217" max="9217" width="1.33203125" style="151" customWidth="1"/>
    <col min="9218" max="9218" width="6" style="151" bestFit="1" customWidth="1"/>
    <col min="9219" max="9219" width="17.33203125" style="151" bestFit="1" customWidth="1"/>
    <col min="9220" max="9220" width="8.44140625" style="151" bestFit="1" customWidth="1"/>
    <col min="9221" max="9221" width="17" style="151" bestFit="1" customWidth="1"/>
    <col min="9222" max="9222" width="17" style="151" customWidth="1"/>
    <col min="9223" max="9223" width="11.109375" style="151" bestFit="1" customWidth="1"/>
    <col min="9224" max="9224" width="14.88671875" style="151" bestFit="1" customWidth="1"/>
    <col min="9225" max="9226" width="14.88671875" style="151" customWidth="1"/>
    <col min="9227" max="9227" width="10" style="151" bestFit="1" customWidth="1"/>
    <col min="9228" max="9228" width="11.44140625" style="151" bestFit="1" customWidth="1"/>
    <col min="9229" max="9229" width="11.44140625" style="151" customWidth="1"/>
    <col min="9230" max="9231" width="13.6640625" style="151" bestFit="1" customWidth="1"/>
    <col min="9232" max="9472" width="9.109375" style="151"/>
    <col min="9473" max="9473" width="1.33203125" style="151" customWidth="1"/>
    <col min="9474" max="9474" width="6" style="151" bestFit="1" customWidth="1"/>
    <col min="9475" max="9475" width="17.33203125" style="151" bestFit="1" customWidth="1"/>
    <col min="9476" max="9476" width="8.44140625" style="151" bestFit="1" customWidth="1"/>
    <col min="9477" max="9477" width="17" style="151" bestFit="1" customWidth="1"/>
    <col min="9478" max="9478" width="17" style="151" customWidth="1"/>
    <col min="9479" max="9479" width="11.109375" style="151" bestFit="1" customWidth="1"/>
    <col min="9480" max="9480" width="14.88671875" style="151" bestFit="1" customWidth="1"/>
    <col min="9481" max="9482" width="14.88671875" style="151" customWidth="1"/>
    <col min="9483" max="9483" width="10" style="151" bestFit="1" customWidth="1"/>
    <col min="9484" max="9484" width="11.44140625" style="151" bestFit="1" customWidth="1"/>
    <col min="9485" max="9485" width="11.44140625" style="151" customWidth="1"/>
    <col min="9486" max="9487" width="13.6640625" style="151" bestFit="1" customWidth="1"/>
    <col min="9488" max="9728" width="9.109375" style="151"/>
    <col min="9729" max="9729" width="1.33203125" style="151" customWidth="1"/>
    <col min="9730" max="9730" width="6" style="151" bestFit="1" customWidth="1"/>
    <col min="9731" max="9731" width="17.33203125" style="151" bestFit="1" customWidth="1"/>
    <col min="9732" max="9732" width="8.44140625" style="151" bestFit="1" customWidth="1"/>
    <col min="9733" max="9733" width="17" style="151" bestFit="1" customWidth="1"/>
    <col min="9734" max="9734" width="17" style="151" customWidth="1"/>
    <col min="9735" max="9735" width="11.109375" style="151" bestFit="1" customWidth="1"/>
    <col min="9736" max="9736" width="14.88671875" style="151" bestFit="1" customWidth="1"/>
    <col min="9737" max="9738" width="14.88671875" style="151" customWidth="1"/>
    <col min="9739" max="9739" width="10" style="151" bestFit="1" customWidth="1"/>
    <col min="9740" max="9740" width="11.44140625" style="151" bestFit="1" customWidth="1"/>
    <col min="9741" max="9741" width="11.44140625" style="151" customWidth="1"/>
    <col min="9742" max="9743" width="13.6640625" style="151" bestFit="1" customWidth="1"/>
    <col min="9744" max="9984" width="9.109375" style="151"/>
    <col min="9985" max="9985" width="1.33203125" style="151" customWidth="1"/>
    <col min="9986" max="9986" width="6" style="151" bestFit="1" customWidth="1"/>
    <col min="9987" max="9987" width="17.33203125" style="151" bestFit="1" customWidth="1"/>
    <col min="9988" max="9988" width="8.44140625" style="151" bestFit="1" customWidth="1"/>
    <col min="9989" max="9989" width="17" style="151" bestFit="1" customWidth="1"/>
    <col min="9990" max="9990" width="17" style="151" customWidth="1"/>
    <col min="9991" max="9991" width="11.109375" style="151" bestFit="1" customWidth="1"/>
    <col min="9992" max="9992" width="14.88671875" style="151" bestFit="1" customWidth="1"/>
    <col min="9993" max="9994" width="14.88671875" style="151" customWidth="1"/>
    <col min="9995" max="9995" width="10" style="151" bestFit="1" customWidth="1"/>
    <col min="9996" max="9996" width="11.44140625" style="151" bestFit="1" customWidth="1"/>
    <col min="9997" max="9997" width="11.44140625" style="151" customWidth="1"/>
    <col min="9998" max="9999" width="13.6640625" style="151" bestFit="1" customWidth="1"/>
    <col min="10000" max="10240" width="9.109375" style="151"/>
    <col min="10241" max="10241" width="1.33203125" style="151" customWidth="1"/>
    <col min="10242" max="10242" width="6" style="151" bestFit="1" customWidth="1"/>
    <col min="10243" max="10243" width="17.33203125" style="151" bestFit="1" customWidth="1"/>
    <col min="10244" max="10244" width="8.44140625" style="151" bestFit="1" customWidth="1"/>
    <col min="10245" max="10245" width="17" style="151" bestFit="1" customWidth="1"/>
    <col min="10246" max="10246" width="17" style="151" customWidth="1"/>
    <col min="10247" max="10247" width="11.109375" style="151" bestFit="1" customWidth="1"/>
    <col min="10248" max="10248" width="14.88671875" style="151" bestFit="1" customWidth="1"/>
    <col min="10249" max="10250" width="14.88671875" style="151" customWidth="1"/>
    <col min="10251" max="10251" width="10" style="151" bestFit="1" customWidth="1"/>
    <col min="10252" max="10252" width="11.44140625" style="151" bestFit="1" customWidth="1"/>
    <col min="10253" max="10253" width="11.44140625" style="151" customWidth="1"/>
    <col min="10254" max="10255" width="13.6640625" style="151" bestFit="1" customWidth="1"/>
    <col min="10256" max="10496" width="9.109375" style="151"/>
    <col min="10497" max="10497" width="1.33203125" style="151" customWidth="1"/>
    <col min="10498" max="10498" width="6" style="151" bestFit="1" customWidth="1"/>
    <col min="10499" max="10499" width="17.33203125" style="151" bestFit="1" customWidth="1"/>
    <col min="10500" max="10500" width="8.44140625" style="151" bestFit="1" customWidth="1"/>
    <col min="10501" max="10501" width="17" style="151" bestFit="1" customWidth="1"/>
    <col min="10502" max="10502" width="17" style="151" customWidth="1"/>
    <col min="10503" max="10503" width="11.109375" style="151" bestFit="1" customWidth="1"/>
    <col min="10504" max="10504" width="14.88671875" style="151" bestFit="1" customWidth="1"/>
    <col min="10505" max="10506" width="14.88671875" style="151" customWidth="1"/>
    <col min="10507" max="10507" width="10" style="151" bestFit="1" customWidth="1"/>
    <col min="10508" max="10508" width="11.44140625" style="151" bestFit="1" customWidth="1"/>
    <col min="10509" max="10509" width="11.44140625" style="151" customWidth="1"/>
    <col min="10510" max="10511" width="13.6640625" style="151" bestFit="1" customWidth="1"/>
    <col min="10512" max="10752" width="9.109375" style="151"/>
    <col min="10753" max="10753" width="1.33203125" style="151" customWidth="1"/>
    <col min="10754" max="10754" width="6" style="151" bestFit="1" customWidth="1"/>
    <col min="10755" max="10755" width="17.33203125" style="151" bestFit="1" customWidth="1"/>
    <col min="10756" max="10756" width="8.44140625" style="151" bestFit="1" customWidth="1"/>
    <col min="10757" max="10757" width="17" style="151" bestFit="1" customWidth="1"/>
    <col min="10758" max="10758" width="17" style="151" customWidth="1"/>
    <col min="10759" max="10759" width="11.109375" style="151" bestFit="1" customWidth="1"/>
    <col min="10760" max="10760" width="14.88671875" style="151" bestFit="1" customWidth="1"/>
    <col min="10761" max="10762" width="14.88671875" style="151" customWidth="1"/>
    <col min="10763" max="10763" width="10" style="151" bestFit="1" customWidth="1"/>
    <col min="10764" max="10764" width="11.44140625" style="151" bestFit="1" customWidth="1"/>
    <col min="10765" max="10765" width="11.44140625" style="151" customWidth="1"/>
    <col min="10766" max="10767" width="13.6640625" style="151" bestFit="1" customWidth="1"/>
    <col min="10768" max="11008" width="9.109375" style="151"/>
    <col min="11009" max="11009" width="1.33203125" style="151" customWidth="1"/>
    <col min="11010" max="11010" width="6" style="151" bestFit="1" customWidth="1"/>
    <col min="11011" max="11011" width="17.33203125" style="151" bestFit="1" customWidth="1"/>
    <col min="11012" max="11012" width="8.44140625" style="151" bestFit="1" customWidth="1"/>
    <col min="11013" max="11013" width="17" style="151" bestFit="1" customWidth="1"/>
    <col min="11014" max="11014" width="17" style="151" customWidth="1"/>
    <col min="11015" max="11015" width="11.109375" style="151" bestFit="1" customWidth="1"/>
    <col min="11016" max="11016" width="14.88671875" style="151" bestFit="1" customWidth="1"/>
    <col min="11017" max="11018" width="14.88671875" style="151" customWidth="1"/>
    <col min="11019" max="11019" width="10" style="151" bestFit="1" customWidth="1"/>
    <col min="11020" max="11020" width="11.44140625" style="151" bestFit="1" customWidth="1"/>
    <col min="11021" max="11021" width="11.44140625" style="151" customWidth="1"/>
    <col min="11022" max="11023" width="13.6640625" style="151" bestFit="1" customWidth="1"/>
    <col min="11024" max="11264" width="9.109375" style="151"/>
    <col min="11265" max="11265" width="1.33203125" style="151" customWidth="1"/>
    <col min="11266" max="11266" width="6" style="151" bestFit="1" customWidth="1"/>
    <col min="11267" max="11267" width="17.33203125" style="151" bestFit="1" customWidth="1"/>
    <col min="11268" max="11268" width="8.44140625" style="151" bestFit="1" customWidth="1"/>
    <col min="11269" max="11269" width="17" style="151" bestFit="1" customWidth="1"/>
    <col min="11270" max="11270" width="17" style="151" customWidth="1"/>
    <col min="11271" max="11271" width="11.109375" style="151" bestFit="1" customWidth="1"/>
    <col min="11272" max="11272" width="14.88671875" style="151" bestFit="1" customWidth="1"/>
    <col min="11273" max="11274" width="14.88671875" style="151" customWidth="1"/>
    <col min="11275" max="11275" width="10" style="151" bestFit="1" customWidth="1"/>
    <col min="11276" max="11276" width="11.44140625" style="151" bestFit="1" customWidth="1"/>
    <col min="11277" max="11277" width="11.44140625" style="151" customWidth="1"/>
    <col min="11278" max="11279" width="13.6640625" style="151" bestFit="1" customWidth="1"/>
    <col min="11280" max="11520" width="9.109375" style="151"/>
    <col min="11521" max="11521" width="1.33203125" style="151" customWidth="1"/>
    <col min="11522" max="11522" width="6" style="151" bestFit="1" customWidth="1"/>
    <col min="11523" max="11523" width="17.33203125" style="151" bestFit="1" customWidth="1"/>
    <col min="11524" max="11524" width="8.44140625" style="151" bestFit="1" customWidth="1"/>
    <col min="11525" max="11525" width="17" style="151" bestFit="1" customWidth="1"/>
    <col min="11526" max="11526" width="17" style="151" customWidth="1"/>
    <col min="11527" max="11527" width="11.109375" style="151" bestFit="1" customWidth="1"/>
    <col min="11528" max="11528" width="14.88671875" style="151" bestFit="1" customWidth="1"/>
    <col min="11529" max="11530" width="14.88671875" style="151" customWidth="1"/>
    <col min="11531" max="11531" width="10" style="151" bestFit="1" customWidth="1"/>
    <col min="11532" max="11532" width="11.44140625" style="151" bestFit="1" customWidth="1"/>
    <col min="11533" max="11533" width="11.44140625" style="151" customWidth="1"/>
    <col min="11534" max="11535" width="13.6640625" style="151" bestFit="1" customWidth="1"/>
    <col min="11536" max="11776" width="9.109375" style="151"/>
    <col min="11777" max="11777" width="1.33203125" style="151" customWidth="1"/>
    <col min="11778" max="11778" width="6" style="151" bestFit="1" customWidth="1"/>
    <col min="11779" max="11779" width="17.33203125" style="151" bestFit="1" customWidth="1"/>
    <col min="11780" max="11780" width="8.44140625" style="151" bestFit="1" customWidth="1"/>
    <col min="11781" max="11781" width="17" style="151" bestFit="1" customWidth="1"/>
    <col min="11782" max="11782" width="17" style="151" customWidth="1"/>
    <col min="11783" max="11783" width="11.109375" style="151" bestFit="1" customWidth="1"/>
    <col min="11784" max="11784" width="14.88671875" style="151" bestFit="1" customWidth="1"/>
    <col min="11785" max="11786" width="14.88671875" style="151" customWidth="1"/>
    <col min="11787" max="11787" width="10" style="151" bestFit="1" customWidth="1"/>
    <col min="11788" max="11788" width="11.44140625" style="151" bestFit="1" customWidth="1"/>
    <col min="11789" max="11789" width="11.44140625" style="151" customWidth="1"/>
    <col min="11790" max="11791" width="13.6640625" style="151" bestFit="1" customWidth="1"/>
    <col min="11792" max="12032" width="9.109375" style="151"/>
    <col min="12033" max="12033" width="1.33203125" style="151" customWidth="1"/>
    <col min="12034" max="12034" width="6" style="151" bestFit="1" customWidth="1"/>
    <col min="12035" max="12035" width="17.33203125" style="151" bestFit="1" customWidth="1"/>
    <col min="12036" max="12036" width="8.44140625" style="151" bestFit="1" customWidth="1"/>
    <col min="12037" max="12037" width="17" style="151" bestFit="1" customWidth="1"/>
    <col min="12038" max="12038" width="17" style="151" customWidth="1"/>
    <col min="12039" max="12039" width="11.109375" style="151" bestFit="1" customWidth="1"/>
    <col min="12040" max="12040" width="14.88671875" style="151" bestFit="1" customWidth="1"/>
    <col min="12041" max="12042" width="14.88671875" style="151" customWidth="1"/>
    <col min="12043" max="12043" width="10" style="151" bestFit="1" customWidth="1"/>
    <col min="12044" max="12044" width="11.44140625" style="151" bestFit="1" customWidth="1"/>
    <col min="12045" max="12045" width="11.44140625" style="151" customWidth="1"/>
    <col min="12046" max="12047" width="13.6640625" style="151" bestFit="1" customWidth="1"/>
    <col min="12048" max="12288" width="9.109375" style="151"/>
    <col min="12289" max="12289" width="1.33203125" style="151" customWidth="1"/>
    <col min="12290" max="12290" width="6" style="151" bestFit="1" customWidth="1"/>
    <col min="12291" max="12291" width="17.33203125" style="151" bestFit="1" customWidth="1"/>
    <col min="12292" max="12292" width="8.44140625" style="151" bestFit="1" customWidth="1"/>
    <col min="12293" max="12293" width="17" style="151" bestFit="1" customWidth="1"/>
    <col min="12294" max="12294" width="17" style="151" customWidth="1"/>
    <col min="12295" max="12295" width="11.109375" style="151" bestFit="1" customWidth="1"/>
    <col min="12296" max="12296" width="14.88671875" style="151" bestFit="1" customWidth="1"/>
    <col min="12297" max="12298" width="14.88671875" style="151" customWidth="1"/>
    <col min="12299" max="12299" width="10" style="151" bestFit="1" customWidth="1"/>
    <col min="12300" max="12300" width="11.44140625" style="151" bestFit="1" customWidth="1"/>
    <col min="12301" max="12301" width="11.44140625" style="151" customWidth="1"/>
    <col min="12302" max="12303" width="13.6640625" style="151" bestFit="1" customWidth="1"/>
    <col min="12304" max="12544" width="9.109375" style="151"/>
    <col min="12545" max="12545" width="1.33203125" style="151" customWidth="1"/>
    <col min="12546" max="12546" width="6" style="151" bestFit="1" customWidth="1"/>
    <col min="12547" max="12547" width="17.33203125" style="151" bestFit="1" customWidth="1"/>
    <col min="12548" max="12548" width="8.44140625" style="151" bestFit="1" customWidth="1"/>
    <col min="12549" max="12549" width="17" style="151" bestFit="1" customWidth="1"/>
    <col min="12550" max="12550" width="17" style="151" customWidth="1"/>
    <col min="12551" max="12551" width="11.109375" style="151" bestFit="1" customWidth="1"/>
    <col min="12552" max="12552" width="14.88671875" style="151" bestFit="1" customWidth="1"/>
    <col min="12553" max="12554" width="14.88671875" style="151" customWidth="1"/>
    <col min="12555" max="12555" width="10" style="151" bestFit="1" customWidth="1"/>
    <col min="12556" max="12556" width="11.44140625" style="151" bestFit="1" customWidth="1"/>
    <col min="12557" max="12557" width="11.44140625" style="151" customWidth="1"/>
    <col min="12558" max="12559" width="13.6640625" style="151" bestFit="1" customWidth="1"/>
    <col min="12560" max="12800" width="9.109375" style="151"/>
    <col min="12801" max="12801" width="1.33203125" style="151" customWidth="1"/>
    <col min="12802" max="12802" width="6" style="151" bestFit="1" customWidth="1"/>
    <col min="12803" max="12803" width="17.33203125" style="151" bestFit="1" customWidth="1"/>
    <col min="12804" max="12804" width="8.44140625" style="151" bestFit="1" customWidth="1"/>
    <col min="12805" max="12805" width="17" style="151" bestFit="1" customWidth="1"/>
    <col min="12806" max="12806" width="17" style="151" customWidth="1"/>
    <col min="12807" max="12807" width="11.109375" style="151" bestFit="1" customWidth="1"/>
    <col min="12808" max="12808" width="14.88671875" style="151" bestFit="1" customWidth="1"/>
    <col min="12809" max="12810" width="14.88671875" style="151" customWidth="1"/>
    <col min="12811" max="12811" width="10" style="151" bestFit="1" customWidth="1"/>
    <col min="12812" max="12812" width="11.44140625" style="151" bestFit="1" customWidth="1"/>
    <col min="12813" max="12813" width="11.44140625" style="151" customWidth="1"/>
    <col min="12814" max="12815" width="13.6640625" style="151" bestFit="1" customWidth="1"/>
    <col min="12816" max="13056" width="9.109375" style="151"/>
    <col min="13057" max="13057" width="1.33203125" style="151" customWidth="1"/>
    <col min="13058" max="13058" width="6" style="151" bestFit="1" customWidth="1"/>
    <col min="13059" max="13059" width="17.33203125" style="151" bestFit="1" customWidth="1"/>
    <col min="13060" max="13060" width="8.44140625" style="151" bestFit="1" customWidth="1"/>
    <col min="13061" max="13061" width="17" style="151" bestFit="1" customWidth="1"/>
    <col min="13062" max="13062" width="17" style="151" customWidth="1"/>
    <col min="13063" max="13063" width="11.109375" style="151" bestFit="1" customWidth="1"/>
    <col min="13064" max="13064" width="14.88671875" style="151" bestFit="1" customWidth="1"/>
    <col min="13065" max="13066" width="14.88671875" style="151" customWidth="1"/>
    <col min="13067" max="13067" width="10" style="151" bestFit="1" customWidth="1"/>
    <col min="13068" max="13068" width="11.44140625" style="151" bestFit="1" customWidth="1"/>
    <col min="13069" max="13069" width="11.44140625" style="151" customWidth="1"/>
    <col min="13070" max="13071" width="13.6640625" style="151" bestFit="1" customWidth="1"/>
    <col min="13072" max="13312" width="9.109375" style="151"/>
    <col min="13313" max="13313" width="1.33203125" style="151" customWidth="1"/>
    <col min="13314" max="13314" width="6" style="151" bestFit="1" customWidth="1"/>
    <col min="13315" max="13315" width="17.33203125" style="151" bestFit="1" customWidth="1"/>
    <col min="13316" max="13316" width="8.44140625" style="151" bestFit="1" customWidth="1"/>
    <col min="13317" max="13317" width="17" style="151" bestFit="1" customWidth="1"/>
    <col min="13318" max="13318" width="17" style="151" customWidth="1"/>
    <col min="13319" max="13319" width="11.109375" style="151" bestFit="1" customWidth="1"/>
    <col min="13320" max="13320" width="14.88671875" style="151" bestFit="1" customWidth="1"/>
    <col min="13321" max="13322" width="14.88671875" style="151" customWidth="1"/>
    <col min="13323" max="13323" width="10" style="151" bestFit="1" customWidth="1"/>
    <col min="13324" max="13324" width="11.44140625" style="151" bestFit="1" customWidth="1"/>
    <col min="13325" max="13325" width="11.44140625" style="151" customWidth="1"/>
    <col min="13326" max="13327" width="13.6640625" style="151" bestFit="1" customWidth="1"/>
    <col min="13328" max="13568" width="9.109375" style="151"/>
    <col min="13569" max="13569" width="1.33203125" style="151" customWidth="1"/>
    <col min="13570" max="13570" width="6" style="151" bestFit="1" customWidth="1"/>
    <col min="13571" max="13571" width="17.33203125" style="151" bestFit="1" customWidth="1"/>
    <col min="13572" max="13572" width="8.44140625" style="151" bestFit="1" customWidth="1"/>
    <col min="13573" max="13573" width="17" style="151" bestFit="1" customWidth="1"/>
    <col min="13574" max="13574" width="17" style="151" customWidth="1"/>
    <col min="13575" max="13575" width="11.109375" style="151" bestFit="1" customWidth="1"/>
    <col min="13576" max="13576" width="14.88671875" style="151" bestFit="1" customWidth="1"/>
    <col min="13577" max="13578" width="14.88671875" style="151" customWidth="1"/>
    <col min="13579" max="13579" width="10" style="151" bestFit="1" customWidth="1"/>
    <col min="13580" max="13580" width="11.44140625" style="151" bestFit="1" customWidth="1"/>
    <col min="13581" max="13581" width="11.44140625" style="151" customWidth="1"/>
    <col min="13582" max="13583" width="13.6640625" style="151" bestFit="1" customWidth="1"/>
    <col min="13584" max="13824" width="9.109375" style="151"/>
    <col min="13825" max="13825" width="1.33203125" style="151" customWidth="1"/>
    <col min="13826" max="13826" width="6" style="151" bestFit="1" customWidth="1"/>
    <col min="13827" max="13827" width="17.33203125" style="151" bestFit="1" customWidth="1"/>
    <col min="13828" max="13828" width="8.44140625" style="151" bestFit="1" customWidth="1"/>
    <col min="13829" max="13829" width="17" style="151" bestFit="1" customWidth="1"/>
    <col min="13830" max="13830" width="17" style="151" customWidth="1"/>
    <col min="13831" max="13831" width="11.109375" style="151" bestFit="1" customWidth="1"/>
    <col min="13832" max="13832" width="14.88671875" style="151" bestFit="1" customWidth="1"/>
    <col min="13833" max="13834" width="14.88671875" style="151" customWidth="1"/>
    <col min="13835" max="13835" width="10" style="151" bestFit="1" customWidth="1"/>
    <col min="13836" max="13836" width="11.44140625" style="151" bestFit="1" customWidth="1"/>
    <col min="13837" max="13837" width="11.44140625" style="151" customWidth="1"/>
    <col min="13838" max="13839" width="13.6640625" style="151" bestFit="1" customWidth="1"/>
    <col min="13840" max="14080" width="9.109375" style="151"/>
    <col min="14081" max="14081" width="1.33203125" style="151" customWidth="1"/>
    <col min="14082" max="14082" width="6" style="151" bestFit="1" customWidth="1"/>
    <col min="14083" max="14083" width="17.33203125" style="151" bestFit="1" customWidth="1"/>
    <col min="14084" max="14084" width="8.44140625" style="151" bestFit="1" customWidth="1"/>
    <col min="14085" max="14085" width="17" style="151" bestFit="1" customWidth="1"/>
    <col min="14086" max="14086" width="17" style="151" customWidth="1"/>
    <col min="14087" max="14087" width="11.109375" style="151" bestFit="1" customWidth="1"/>
    <col min="14088" max="14088" width="14.88671875" style="151" bestFit="1" customWidth="1"/>
    <col min="14089" max="14090" width="14.88671875" style="151" customWidth="1"/>
    <col min="14091" max="14091" width="10" style="151" bestFit="1" customWidth="1"/>
    <col min="14092" max="14092" width="11.44140625" style="151" bestFit="1" customWidth="1"/>
    <col min="14093" max="14093" width="11.44140625" style="151" customWidth="1"/>
    <col min="14094" max="14095" width="13.6640625" style="151" bestFit="1" customWidth="1"/>
    <col min="14096" max="14336" width="9.109375" style="151"/>
    <col min="14337" max="14337" width="1.33203125" style="151" customWidth="1"/>
    <col min="14338" max="14338" width="6" style="151" bestFit="1" customWidth="1"/>
    <col min="14339" max="14339" width="17.33203125" style="151" bestFit="1" customWidth="1"/>
    <col min="14340" max="14340" width="8.44140625" style="151" bestFit="1" customWidth="1"/>
    <col min="14341" max="14341" width="17" style="151" bestFit="1" customWidth="1"/>
    <col min="14342" max="14342" width="17" style="151" customWidth="1"/>
    <col min="14343" max="14343" width="11.109375" style="151" bestFit="1" customWidth="1"/>
    <col min="14344" max="14344" width="14.88671875" style="151" bestFit="1" customWidth="1"/>
    <col min="14345" max="14346" width="14.88671875" style="151" customWidth="1"/>
    <col min="14347" max="14347" width="10" style="151" bestFit="1" customWidth="1"/>
    <col min="14348" max="14348" width="11.44140625" style="151" bestFit="1" customWidth="1"/>
    <col min="14349" max="14349" width="11.44140625" style="151" customWidth="1"/>
    <col min="14350" max="14351" width="13.6640625" style="151" bestFit="1" customWidth="1"/>
    <col min="14352" max="14592" width="9.109375" style="151"/>
    <col min="14593" max="14593" width="1.33203125" style="151" customWidth="1"/>
    <col min="14594" max="14594" width="6" style="151" bestFit="1" customWidth="1"/>
    <col min="14595" max="14595" width="17.33203125" style="151" bestFit="1" customWidth="1"/>
    <col min="14596" max="14596" width="8.44140625" style="151" bestFit="1" customWidth="1"/>
    <col min="14597" max="14597" width="17" style="151" bestFit="1" customWidth="1"/>
    <col min="14598" max="14598" width="17" style="151" customWidth="1"/>
    <col min="14599" max="14599" width="11.109375" style="151" bestFit="1" customWidth="1"/>
    <col min="14600" max="14600" width="14.88671875" style="151" bestFit="1" customWidth="1"/>
    <col min="14601" max="14602" width="14.88671875" style="151" customWidth="1"/>
    <col min="14603" max="14603" width="10" style="151" bestFit="1" customWidth="1"/>
    <col min="14604" max="14604" width="11.44140625" style="151" bestFit="1" customWidth="1"/>
    <col min="14605" max="14605" width="11.44140625" style="151" customWidth="1"/>
    <col min="14606" max="14607" width="13.6640625" style="151" bestFit="1" customWidth="1"/>
    <col min="14608" max="14848" width="9.109375" style="151"/>
    <col min="14849" max="14849" width="1.33203125" style="151" customWidth="1"/>
    <col min="14850" max="14850" width="6" style="151" bestFit="1" customWidth="1"/>
    <col min="14851" max="14851" width="17.33203125" style="151" bestFit="1" customWidth="1"/>
    <col min="14852" max="14852" width="8.44140625" style="151" bestFit="1" customWidth="1"/>
    <col min="14853" max="14853" width="17" style="151" bestFit="1" customWidth="1"/>
    <col min="14854" max="14854" width="17" style="151" customWidth="1"/>
    <col min="14855" max="14855" width="11.109375" style="151" bestFit="1" customWidth="1"/>
    <col min="14856" max="14856" width="14.88671875" style="151" bestFit="1" customWidth="1"/>
    <col min="14857" max="14858" width="14.88671875" style="151" customWidth="1"/>
    <col min="14859" max="14859" width="10" style="151" bestFit="1" customWidth="1"/>
    <col min="14860" max="14860" width="11.44140625" style="151" bestFit="1" customWidth="1"/>
    <col min="14861" max="14861" width="11.44140625" style="151" customWidth="1"/>
    <col min="14862" max="14863" width="13.6640625" style="151" bestFit="1" customWidth="1"/>
    <col min="14864" max="15104" width="9.109375" style="151"/>
    <col min="15105" max="15105" width="1.33203125" style="151" customWidth="1"/>
    <col min="15106" max="15106" width="6" style="151" bestFit="1" customWidth="1"/>
    <col min="15107" max="15107" width="17.33203125" style="151" bestFit="1" customWidth="1"/>
    <col min="15108" max="15108" width="8.44140625" style="151" bestFit="1" customWidth="1"/>
    <col min="15109" max="15109" width="17" style="151" bestFit="1" customWidth="1"/>
    <col min="15110" max="15110" width="17" style="151" customWidth="1"/>
    <col min="15111" max="15111" width="11.109375" style="151" bestFit="1" customWidth="1"/>
    <col min="15112" max="15112" width="14.88671875" style="151" bestFit="1" customWidth="1"/>
    <col min="15113" max="15114" width="14.88671875" style="151" customWidth="1"/>
    <col min="15115" max="15115" width="10" style="151" bestFit="1" customWidth="1"/>
    <col min="15116" max="15116" width="11.44140625" style="151" bestFit="1" customWidth="1"/>
    <col min="15117" max="15117" width="11.44140625" style="151" customWidth="1"/>
    <col min="15118" max="15119" width="13.6640625" style="151" bestFit="1" customWidth="1"/>
    <col min="15120" max="15360" width="9.109375" style="151"/>
    <col min="15361" max="15361" width="1.33203125" style="151" customWidth="1"/>
    <col min="15362" max="15362" width="6" style="151" bestFit="1" customWidth="1"/>
    <col min="15363" max="15363" width="17.33203125" style="151" bestFit="1" customWidth="1"/>
    <col min="15364" max="15364" width="8.44140625" style="151" bestFit="1" customWidth="1"/>
    <col min="15365" max="15365" width="17" style="151" bestFit="1" customWidth="1"/>
    <col min="15366" max="15366" width="17" style="151" customWidth="1"/>
    <col min="15367" max="15367" width="11.109375" style="151" bestFit="1" customWidth="1"/>
    <col min="15368" max="15368" width="14.88671875" style="151" bestFit="1" customWidth="1"/>
    <col min="15369" max="15370" width="14.88671875" style="151" customWidth="1"/>
    <col min="15371" max="15371" width="10" style="151" bestFit="1" customWidth="1"/>
    <col min="15372" max="15372" width="11.44140625" style="151" bestFit="1" customWidth="1"/>
    <col min="15373" max="15373" width="11.44140625" style="151" customWidth="1"/>
    <col min="15374" max="15375" width="13.6640625" style="151" bestFit="1" customWidth="1"/>
    <col min="15376" max="15616" width="9.109375" style="151"/>
    <col min="15617" max="15617" width="1.33203125" style="151" customWidth="1"/>
    <col min="15618" max="15618" width="6" style="151" bestFit="1" customWidth="1"/>
    <col min="15619" max="15619" width="17.33203125" style="151" bestFit="1" customWidth="1"/>
    <col min="15620" max="15620" width="8.44140625" style="151" bestFit="1" customWidth="1"/>
    <col min="15621" max="15621" width="17" style="151" bestFit="1" customWidth="1"/>
    <col min="15622" max="15622" width="17" style="151" customWidth="1"/>
    <col min="15623" max="15623" width="11.109375" style="151" bestFit="1" customWidth="1"/>
    <col min="15624" max="15624" width="14.88671875" style="151" bestFit="1" customWidth="1"/>
    <col min="15625" max="15626" width="14.88671875" style="151" customWidth="1"/>
    <col min="15627" max="15627" width="10" style="151" bestFit="1" customWidth="1"/>
    <col min="15628" max="15628" width="11.44140625" style="151" bestFit="1" customWidth="1"/>
    <col min="15629" max="15629" width="11.44140625" style="151" customWidth="1"/>
    <col min="15630" max="15631" width="13.6640625" style="151" bestFit="1" customWidth="1"/>
    <col min="15632" max="15872" width="9.109375" style="151"/>
    <col min="15873" max="15873" width="1.33203125" style="151" customWidth="1"/>
    <col min="15874" max="15874" width="6" style="151" bestFit="1" customWidth="1"/>
    <col min="15875" max="15875" width="17.33203125" style="151" bestFit="1" customWidth="1"/>
    <col min="15876" max="15876" width="8.44140625" style="151" bestFit="1" customWidth="1"/>
    <col min="15877" max="15877" width="17" style="151" bestFit="1" customWidth="1"/>
    <col min="15878" max="15878" width="17" style="151" customWidth="1"/>
    <col min="15879" max="15879" width="11.109375" style="151" bestFit="1" customWidth="1"/>
    <col min="15880" max="15880" width="14.88671875" style="151" bestFit="1" customWidth="1"/>
    <col min="15881" max="15882" width="14.88671875" style="151" customWidth="1"/>
    <col min="15883" max="15883" width="10" style="151" bestFit="1" customWidth="1"/>
    <col min="15884" max="15884" width="11.44140625" style="151" bestFit="1" customWidth="1"/>
    <col min="15885" max="15885" width="11.44140625" style="151" customWidth="1"/>
    <col min="15886" max="15887" width="13.6640625" style="151" bestFit="1" customWidth="1"/>
    <col min="15888" max="16128" width="9.109375" style="151"/>
    <col min="16129" max="16129" width="1.33203125" style="151" customWidth="1"/>
    <col min="16130" max="16130" width="6" style="151" bestFit="1" customWidth="1"/>
    <col min="16131" max="16131" width="17.33203125" style="151" bestFit="1" customWidth="1"/>
    <col min="16132" max="16132" width="8.44140625" style="151" bestFit="1" customWidth="1"/>
    <col min="16133" max="16133" width="17" style="151" bestFit="1" customWidth="1"/>
    <col min="16134" max="16134" width="17" style="151" customWidth="1"/>
    <col min="16135" max="16135" width="11.109375" style="151" bestFit="1" customWidth="1"/>
    <col min="16136" max="16136" width="14.88671875" style="151" bestFit="1" customWidth="1"/>
    <col min="16137" max="16138" width="14.88671875" style="151" customWidth="1"/>
    <col min="16139" max="16139" width="10" style="151" bestFit="1" customWidth="1"/>
    <col min="16140" max="16140" width="11.44140625" style="151" bestFit="1" customWidth="1"/>
    <col min="16141" max="16141" width="11.44140625" style="151" customWidth="1"/>
    <col min="16142" max="16143" width="13.6640625" style="151" bestFit="1" customWidth="1"/>
    <col min="16144" max="16384" width="9.109375" style="151"/>
  </cols>
  <sheetData>
    <row r="2" spans="2:15">
      <c r="B2" s="214" t="s">
        <v>533</v>
      </c>
      <c r="C2" s="214" t="s">
        <v>269</v>
      </c>
      <c r="D2" s="214" t="s">
        <v>270</v>
      </c>
      <c r="E2" s="214" t="s">
        <v>361</v>
      </c>
      <c r="F2" s="214" t="s">
        <v>362</v>
      </c>
      <c r="G2" s="214" t="s">
        <v>272</v>
      </c>
      <c r="H2" s="214" t="s">
        <v>363</v>
      </c>
      <c r="I2" s="215" t="s">
        <v>364</v>
      </c>
      <c r="J2" s="215" t="s">
        <v>365</v>
      </c>
      <c r="K2" s="214" t="s">
        <v>366</v>
      </c>
      <c r="L2" s="214" t="s">
        <v>367</v>
      </c>
      <c r="M2" s="215" t="s">
        <v>92</v>
      </c>
      <c r="N2" s="214" t="s">
        <v>368</v>
      </c>
      <c r="O2" s="150"/>
    </row>
    <row r="3" spans="2:15">
      <c r="B3" s="211">
        <v>1</v>
      </c>
      <c r="C3" s="212" t="s">
        <v>369</v>
      </c>
      <c r="D3" s="213">
        <v>315.10000000000002</v>
      </c>
      <c r="E3" s="213">
        <v>969.67</v>
      </c>
      <c r="F3" s="213">
        <f>E3*D3</f>
        <v>305543.01699999999</v>
      </c>
      <c r="G3" s="213">
        <v>242009.49</v>
      </c>
      <c r="H3" s="213">
        <v>6847.34</v>
      </c>
      <c r="I3" s="213">
        <f>G3-H3</f>
        <v>235162.15</v>
      </c>
      <c r="J3" s="213">
        <f>F3+G3-H3</f>
        <v>540705.16700000002</v>
      </c>
      <c r="K3" s="213">
        <v>539728.97</v>
      </c>
      <c r="L3" s="213">
        <v>185891.75</v>
      </c>
      <c r="M3" s="213">
        <v>59485.36</v>
      </c>
      <c r="N3" s="213">
        <v>22546.06</v>
      </c>
      <c r="O3" s="152"/>
    </row>
    <row r="4" spans="2:15">
      <c r="B4" s="211">
        <v>2</v>
      </c>
      <c r="C4" s="212" t="s">
        <v>370</v>
      </c>
      <c r="D4" s="213">
        <v>282.14999999999998</v>
      </c>
      <c r="E4" s="213">
        <v>930.06</v>
      </c>
      <c r="F4" s="213">
        <f t="shared" ref="F4:F39" si="0">E4*D4</f>
        <v>262416.42899999995</v>
      </c>
      <c r="G4" s="213">
        <v>122567.5</v>
      </c>
      <c r="H4" s="213">
        <v>7495.12</v>
      </c>
      <c r="I4" s="213">
        <f t="shared" ref="I4:I12" si="1">G4-H4</f>
        <v>115072.38</v>
      </c>
      <c r="J4" s="213">
        <f t="shared" ref="J4:J12" si="2">F4+G4-H4</f>
        <v>377488.80899999995</v>
      </c>
      <c r="K4" s="213">
        <v>376028.47</v>
      </c>
      <c r="L4" s="213">
        <v>45495.08</v>
      </c>
      <c r="M4" s="213">
        <v>40490.621200000001</v>
      </c>
      <c r="N4" s="213">
        <v>15544.9</v>
      </c>
      <c r="O4" s="152"/>
    </row>
    <row r="5" spans="2:15">
      <c r="B5" s="211">
        <v>3</v>
      </c>
      <c r="C5" s="212" t="s">
        <v>371</v>
      </c>
      <c r="D5" s="213">
        <v>503.65</v>
      </c>
      <c r="E5" s="213">
        <v>385.69</v>
      </c>
      <c r="F5" s="213">
        <f t="shared" si="0"/>
        <v>194252.76849999998</v>
      </c>
      <c r="G5" s="213">
        <v>37704.97</v>
      </c>
      <c r="H5" s="213">
        <v>7211.76</v>
      </c>
      <c r="I5" s="213">
        <f t="shared" si="1"/>
        <v>30493.21</v>
      </c>
      <c r="J5" s="213">
        <f t="shared" si="2"/>
        <v>224745.97849999997</v>
      </c>
      <c r="K5" s="213">
        <v>225838.07999999999</v>
      </c>
      <c r="L5" s="213">
        <v>55329.38</v>
      </c>
      <c r="M5" s="213">
        <v>24344.927199999998</v>
      </c>
      <c r="N5" s="213">
        <v>12887.62</v>
      </c>
      <c r="O5" s="152"/>
    </row>
    <row r="6" spans="2:15">
      <c r="B6" s="211">
        <v>4</v>
      </c>
      <c r="C6" s="212" t="s">
        <v>372</v>
      </c>
      <c r="D6" s="213">
        <v>1000.25</v>
      </c>
      <c r="E6" s="213">
        <v>158.4</v>
      </c>
      <c r="F6" s="213">
        <f t="shared" si="0"/>
        <v>158439.6</v>
      </c>
      <c r="G6" s="213">
        <v>67430</v>
      </c>
      <c r="H6" s="213">
        <v>8764</v>
      </c>
      <c r="I6" s="213">
        <f t="shared" si="1"/>
        <v>58666</v>
      </c>
      <c r="J6" s="213">
        <f t="shared" si="2"/>
        <v>217105.6</v>
      </c>
      <c r="K6" s="213">
        <v>220000.92</v>
      </c>
      <c r="L6" s="213">
        <v>10782</v>
      </c>
      <c r="M6" s="213">
        <v>9272.52</v>
      </c>
      <c r="N6" s="213">
        <v>1928</v>
      </c>
      <c r="O6" s="152"/>
    </row>
    <row r="7" spans="2:15">
      <c r="B7" s="211">
        <v>5</v>
      </c>
      <c r="C7" s="212" t="s">
        <v>373</v>
      </c>
      <c r="D7" s="213">
        <v>365.95</v>
      </c>
      <c r="E7" s="213">
        <v>319.52999999999997</v>
      </c>
      <c r="F7" s="213">
        <f t="shared" si="0"/>
        <v>116932.00349999999</v>
      </c>
      <c r="G7" s="213">
        <v>58313.94</v>
      </c>
      <c r="H7" s="213">
        <v>9151.91</v>
      </c>
      <c r="I7" s="213">
        <f t="shared" si="1"/>
        <v>49162.03</v>
      </c>
      <c r="J7" s="213">
        <f t="shared" si="2"/>
        <v>166094.03349999999</v>
      </c>
      <c r="K7" s="213">
        <v>166029.07</v>
      </c>
      <c r="L7" s="213">
        <v>64228.93</v>
      </c>
      <c r="M7" s="213">
        <v>14772.653900000001</v>
      </c>
      <c r="N7" s="213">
        <v>4514.84</v>
      </c>
      <c r="O7" s="152"/>
    </row>
    <row r="8" spans="2:15">
      <c r="B8" s="211">
        <v>6</v>
      </c>
      <c r="C8" s="212" t="s">
        <v>374</v>
      </c>
      <c r="D8" s="213">
        <v>112</v>
      </c>
      <c r="E8" s="213">
        <v>842.63</v>
      </c>
      <c r="F8" s="213">
        <f t="shared" si="0"/>
        <v>94374.56</v>
      </c>
      <c r="G8" s="213">
        <v>13856.58</v>
      </c>
      <c r="H8" s="213">
        <v>472.14</v>
      </c>
      <c r="I8" s="213">
        <f t="shared" si="1"/>
        <v>13384.44</v>
      </c>
      <c r="J8" s="213">
        <f t="shared" si="2"/>
        <v>107759</v>
      </c>
      <c r="K8" s="213">
        <v>107759.33</v>
      </c>
      <c r="L8" s="213">
        <v>1962.6</v>
      </c>
      <c r="M8" s="213">
        <v>1825.2180000000001</v>
      </c>
      <c r="N8" s="213">
        <v>344.72</v>
      </c>
      <c r="O8" s="152"/>
    </row>
    <row r="9" spans="2:15">
      <c r="B9" s="211">
        <v>7</v>
      </c>
      <c r="C9" s="212" t="s">
        <v>375</v>
      </c>
      <c r="D9" s="213">
        <v>775.75</v>
      </c>
      <c r="E9" s="213">
        <v>120.13</v>
      </c>
      <c r="F9" s="213">
        <f t="shared" si="0"/>
        <v>93190.847500000003</v>
      </c>
      <c r="G9" s="213">
        <v>39008.720000000001</v>
      </c>
      <c r="H9" s="213">
        <v>2228.14</v>
      </c>
      <c r="I9" s="213">
        <f t="shared" si="1"/>
        <v>36780.58</v>
      </c>
      <c r="J9" s="213">
        <f t="shared" si="2"/>
        <v>129971.42750000001</v>
      </c>
      <c r="K9" s="213">
        <v>126137.98</v>
      </c>
      <c r="L9" s="213">
        <v>22099.360000000001</v>
      </c>
      <c r="M9" s="213">
        <v>7292.7888000000003</v>
      </c>
      <c r="N9" s="213">
        <v>589.32000000000005</v>
      </c>
      <c r="O9" s="152"/>
    </row>
    <row r="10" spans="2:15">
      <c r="B10" s="211">
        <v>8</v>
      </c>
      <c r="C10" s="212" t="s">
        <v>376</v>
      </c>
      <c r="D10" s="213">
        <v>493.5</v>
      </c>
      <c r="E10" s="213">
        <v>174.78</v>
      </c>
      <c r="F10" s="213">
        <f t="shared" si="0"/>
        <v>86253.930000000008</v>
      </c>
      <c r="G10" s="213">
        <v>30853.06</v>
      </c>
      <c r="H10" s="213">
        <v>4206.6000000000004</v>
      </c>
      <c r="I10" s="213">
        <f t="shared" si="1"/>
        <v>26646.46</v>
      </c>
      <c r="J10" s="213">
        <f t="shared" si="2"/>
        <v>112900.39</v>
      </c>
      <c r="K10" s="213">
        <v>113193.91</v>
      </c>
      <c r="L10" s="213">
        <v>11311.87</v>
      </c>
      <c r="M10" s="213">
        <v>5882.1724000000004</v>
      </c>
      <c r="N10" s="213">
        <v>1913.64</v>
      </c>
      <c r="O10" s="152"/>
    </row>
    <row r="11" spans="2:15">
      <c r="B11" s="211">
        <v>9</v>
      </c>
      <c r="C11" s="212" t="s">
        <v>377</v>
      </c>
      <c r="D11" s="213">
        <v>78.5</v>
      </c>
      <c r="E11" s="213">
        <v>1004.5</v>
      </c>
      <c r="F11" s="213">
        <f t="shared" si="0"/>
        <v>78853.25</v>
      </c>
      <c r="G11" s="213">
        <v>34210.300000000003</v>
      </c>
      <c r="H11" s="213">
        <v>3622.38</v>
      </c>
      <c r="I11" s="213">
        <f t="shared" si="1"/>
        <v>30587.920000000002</v>
      </c>
      <c r="J11" s="213">
        <f t="shared" si="2"/>
        <v>109441.17</v>
      </c>
      <c r="K11" s="213">
        <v>110282.86</v>
      </c>
      <c r="L11" s="213">
        <v>9689.77</v>
      </c>
      <c r="M11" s="213">
        <v>7073.5321000000004</v>
      </c>
      <c r="N11" s="213">
        <v>3417.11</v>
      </c>
      <c r="O11" s="152"/>
    </row>
    <row r="12" spans="2:15">
      <c r="B12" s="211">
        <v>10</v>
      </c>
      <c r="C12" s="212" t="s">
        <v>378</v>
      </c>
      <c r="D12" s="213">
        <v>1373.55</v>
      </c>
      <c r="E12" s="213">
        <v>50.39</v>
      </c>
      <c r="F12" s="213">
        <f t="shared" si="0"/>
        <v>69213.184500000003</v>
      </c>
      <c r="G12" s="213">
        <v>11567.44</v>
      </c>
      <c r="H12" s="213">
        <v>418.74</v>
      </c>
      <c r="I12" s="213">
        <f t="shared" si="1"/>
        <v>11148.7</v>
      </c>
      <c r="J12" s="213">
        <f t="shared" si="2"/>
        <v>80361.8845</v>
      </c>
      <c r="K12" s="213">
        <v>80335.27</v>
      </c>
      <c r="L12" s="213">
        <v>29237.5</v>
      </c>
      <c r="M12" s="213">
        <v>5847.5</v>
      </c>
      <c r="N12" s="213">
        <v>2428.4299999999998</v>
      </c>
      <c r="O12" s="152"/>
    </row>
    <row r="13" spans="2:15">
      <c r="D13" s="152"/>
      <c r="E13" s="152"/>
      <c r="F13" s="152"/>
      <c r="G13" s="152"/>
      <c r="H13" s="152"/>
      <c r="I13" s="152"/>
      <c r="J13" s="152"/>
      <c r="K13" s="152"/>
      <c r="L13" s="152"/>
      <c r="M13" s="152"/>
      <c r="N13" s="152"/>
      <c r="O13" s="152"/>
    </row>
    <row r="14" spans="2:15">
      <c r="D14" s="152"/>
      <c r="E14" s="152"/>
      <c r="F14" s="152"/>
      <c r="G14" s="152"/>
      <c r="H14" s="152"/>
      <c r="I14" s="152"/>
      <c r="J14" s="152"/>
      <c r="K14" s="152"/>
      <c r="L14" s="152"/>
      <c r="M14" s="152"/>
      <c r="N14" s="152"/>
      <c r="O14" s="152"/>
    </row>
    <row r="15" spans="2:15">
      <c r="D15" s="152"/>
      <c r="E15" s="152"/>
      <c r="F15" s="152"/>
      <c r="G15" s="152"/>
      <c r="H15" s="152"/>
      <c r="I15" s="152"/>
      <c r="J15" s="152"/>
      <c r="K15" s="152"/>
      <c r="L15" s="152"/>
      <c r="M15" s="152"/>
      <c r="N15" s="152"/>
      <c r="O15" s="152"/>
    </row>
    <row r="16" spans="2:15">
      <c r="D16" s="152"/>
      <c r="E16" s="152"/>
      <c r="F16" s="152"/>
      <c r="G16" s="152"/>
      <c r="H16" s="152"/>
      <c r="I16" s="152"/>
      <c r="J16" s="152"/>
      <c r="K16" s="152"/>
      <c r="L16" s="152"/>
      <c r="M16" s="152"/>
      <c r="N16" s="152"/>
      <c r="O16" s="152"/>
    </row>
    <row r="17" spans="2:15">
      <c r="D17" s="152"/>
      <c r="E17" s="152"/>
      <c r="F17" s="152"/>
      <c r="G17" s="152"/>
      <c r="H17" s="152"/>
      <c r="I17" s="152"/>
      <c r="J17" s="152"/>
      <c r="K17" s="152"/>
      <c r="L17" s="152"/>
      <c r="M17" s="152"/>
      <c r="N17" s="152"/>
      <c r="O17" s="152"/>
    </row>
    <row r="18" spans="2:15">
      <c r="D18" s="152"/>
      <c r="E18" s="152"/>
      <c r="F18" s="152"/>
      <c r="G18" s="152"/>
      <c r="H18" s="152"/>
      <c r="I18" s="152"/>
      <c r="J18" s="152"/>
      <c r="K18" s="152"/>
      <c r="L18" s="152"/>
      <c r="M18" s="152"/>
      <c r="N18" s="152"/>
      <c r="O18" s="152"/>
    </row>
    <row r="19" spans="2:15">
      <c r="B19" s="214" t="s">
        <v>533</v>
      </c>
      <c r="C19" s="214" t="s">
        <v>269</v>
      </c>
      <c r="D19" s="214" t="s">
        <v>270</v>
      </c>
      <c r="E19" s="214" t="s">
        <v>361</v>
      </c>
      <c r="F19" s="214" t="s">
        <v>362</v>
      </c>
      <c r="G19" s="214" t="s">
        <v>272</v>
      </c>
      <c r="H19" s="214" t="s">
        <v>363</v>
      </c>
      <c r="I19" s="215" t="s">
        <v>364</v>
      </c>
      <c r="J19" s="215" t="s">
        <v>365</v>
      </c>
      <c r="K19" s="214" t="s">
        <v>366</v>
      </c>
      <c r="L19" s="214" t="s">
        <v>367</v>
      </c>
      <c r="M19" s="215" t="s">
        <v>92</v>
      </c>
      <c r="N19" s="214" t="s">
        <v>368</v>
      </c>
    </row>
    <row r="20" spans="2:15">
      <c r="B20" s="211">
        <v>11</v>
      </c>
      <c r="C20" s="212" t="s">
        <v>379</v>
      </c>
      <c r="D20" s="213">
        <v>97.02</v>
      </c>
      <c r="E20" s="213">
        <v>392.98</v>
      </c>
      <c r="F20" s="213">
        <f t="shared" si="0"/>
        <v>38126.919600000001</v>
      </c>
      <c r="G20" s="213">
        <v>23883.68</v>
      </c>
      <c r="H20" s="213">
        <v>3749.81</v>
      </c>
      <c r="I20" s="213">
        <f>G20-H20</f>
        <v>20133.87</v>
      </c>
      <c r="J20" s="213">
        <f t="shared" ref="J20:J39" si="3">F20+G20-H20</f>
        <v>58260.789600000004</v>
      </c>
      <c r="K20" s="213">
        <v>57997.03</v>
      </c>
      <c r="L20" s="213">
        <v>2922.84</v>
      </c>
      <c r="M20" s="213">
        <v>2425.9571999999998</v>
      </c>
      <c r="N20" s="213">
        <v>997.04</v>
      </c>
    </row>
    <row r="21" spans="2:15">
      <c r="B21" s="211">
        <v>12</v>
      </c>
      <c r="C21" s="212" t="s">
        <v>380</v>
      </c>
      <c r="D21" s="213">
        <v>219.15</v>
      </c>
      <c r="E21" s="213">
        <v>138.66</v>
      </c>
      <c r="F21" s="213">
        <f t="shared" si="0"/>
        <v>30387.339</v>
      </c>
      <c r="G21" s="213">
        <v>22521.46</v>
      </c>
      <c r="H21" s="213">
        <v>745.59</v>
      </c>
      <c r="I21" s="213">
        <f t="shared" ref="I21:I39" si="4">G21-H21</f>
        <v>21775.87</v>
      </c>
      <c r="J21" s="213">
        <f t="shared" si="3"/>
        <v>52163.209000000003</v>
      </c>
      <c r="K21" s="213">
        <v>51965.77</v>
      </c>
      <c r="L21" s="213">
        <v>14985.34</v>
      </c>
      <c r="M21" s="213">
        <v>5544.5757999999996</v>
      </c>
      <c r="N21" s="213">
        <v>2359.0700000000002</v>
      </c>
    </row>
    <row r="22" spans="2:15">
      <c r="B22" s="211">
        <v>13</v>
      </c>
      <c r="C22" s="212" t="s">
        <v>381</v>
      </c>
      <c r="D22" s="213">
        <v>138.5</v>
      </c>
      <c r="E22" s="213">
        <v>132.56</v>
      </c>
      <c r="F22" s="213">
        <f t="shared" si="0"/>
        <v>18359.560000000001</v>
      </c>
      <c r="G22" s="213">
        <v>15572</v>
      </c>
      <c r="H22" s="213">
        <v>2711.35</v>
      </c>
      <c r="I22" s="213">
        <f t="shared" si="4"/>
        <v>12860.65</v>
      </c>
      <c r="J22" s="213">
        <f t="shared" si="3"/>
        <v>31220.21</v>
      </c>
      <c r="K22" s="213">
        <v>30851.16</v>
      </c>
      <c r="L22" s="213">
        <v>16511</v>
      </c>
      <c r="M22" s="213">
        <v>4292.8600000000006</v>
      </c>
      <c r="N22" s="213">
        <v>1458</v>
      </c>
    </row>
    <row r="23" spans="2:15">
      <c r="B23" s="211">
        <v>14</v>
      </c>
      <c r="C23" s="212" t="s">
        <v>382</v>
      </c>
      <c r="D23" s="213">
        <v>42.25</v>
      </c>
      <c r="E23" s="213">
        <v>401.7</v>
      </c>
      <c r="F23" s="213">
        <f t="shared" si="0"/>
        <v>16971.825000000001</v>
      </c>
      <c r="G23" s="213">
        <v>14902.83</v>
      </c>
      <c r="H23" s="213">
        <v>917.6</v>
      </c>
      <c r="I23" s="213">
        <f t="shared" si="4"/>
        <v>13985.23</v>
      </c>
      <c r="J23" s="213">
        <f t="shared" si="3"/>
        <v>30957.055</v>
      </c>
      <c r="K23" s="213">
        <v>31027.85</v>
      </c>
      <c r="L23" s="213">
        <v>7601.53</v>
      </c>
      <c r="M23" s="213">
        <v>2508.5048999999999</v>
      </c>
      <c r="N23" s="213">
        <v>2424.69</v>
      </c>
    </row>
    <row r="24" spans="2:15">
      <c r="B24" s="211">
        <v>15</v>
      </c>
      <c r="C24" s="212" t="s">
        <v>383</v>
      </c>
      <c r="D24" s="213">
        <v>9280.15</v>
      </c>
      <c r="E24" s="213">
        <v>1.2</v>
      </c>
      <c r="F24" s="213">
        <f t="shared" si="0"/>
        <v>11136.179999999998</v>
      </c>
      <c r="G24" s="213">
        <v>1475.23</v>
      </c>
      <c r="H24" s="213">
        <v>54.08</v>
      </c>
      <c r="I24" s="213">
        <f t="shared" si="4"/>
        <v>1421.15</v>
      </c>
      <c r="J24" s="213">
        <f t="shared" si="3"/>
        <v>12557.329999999998</v>
      </c>
      <c r="K24" s="213">
        <v>12123.62</v>
      </c>
      <c r="L24" s="213">
        <v>2813.11</v>
      </c>
      <c r="M24" s="213">
        <v>759.53970000000004</v>
      </c>
      <c r="N24" s="213">
        <v>288.39999999999998</v>
      </c>
    </row>
    <row r="25" spans="2:15">
      <c r="B25" s="211">
        <v>16</v>
      </c>
      <c r="C25" s="212" t="s">
        <v>384</v>
      </c>
      <c r="D25" s="213">
        <v>15.2</v>
      </c>
      <c r="E25" s="213">
        <v>685.35</v>
      </c>
      <c r="F25" s="213">
        <f t="shared" si="0"/>
        <v>10417.32</v>
      </c>
      <c r="G25" s="213">
        <v>4013.97</v>
      </c>
      <c r="H25" s="213">
        <v>957.24</v>
      </c>
      <c r="I25" s="213">
        <f t="shared" si="4"/>
        <v>3056.7299999999996</v>
      </c>
      <c r="J25" s="213">
        <f t="shared" si="3"/>
        <v>13474.05</v>
      </c>
      <c r="K25" s="213">
        <v>13155.96</v>
      </c>
      <c r="L25" s="213">
        <v>5636.11</v>
      </c>
      <c r="M25" s="213">
        <v>2761.6938999999998</v>
      </c>
      <c r="N25" s="213">
        <v>1246.67</v>
      </c>
    </row>
    <row r="26" spans="2:15">
      <c r="B26" s="211">
        <v>17</v>
      </c>
      <c r="C26" s="212" t="s">
        <v>385</v>
      </c>
      <c r="D26" s="213">
        <v>11.15</v>
      </c>
      <c r="E26" s="213">
        <v>537.01</v>
      </c>
      <c r="F26" s="213">
        <f t="shared" si="0"/>
        <v>5987.6615000000002</v>
      </c>
      <c r="G26" s="213">
        <v>3463.08</v>
      </c>
      <c r="H26" s="213">
        <v>461.66</v>
      </c>
      <c r="I26" s="213">
        <f t="shared" si="4"/>
        <v>3001.42</v>
      </c>
      <c r="J26" s="213">
        <f t="shared" si="3"/>
        <v>8989.0815000000002</v>
      </c>
      <c r="K26" s="213">
        <v>8988.06</v>
      </c>
      <c r="L26" s="213">
        <v>3261.54</v>
      </c>
      <c r="M26" s="213">
        <v>913.23120000000006</v>
      </c>
      <c r="N26" s="213">
        <v>10761.73</v>
      </c>
    </row>
    <row r="27" spans="2:15">
      <c r="B27" s="211">
        <v>18</v>
      </c>
      <c r="C27" s="212" t="s">
        <v>386</v>
      </c>
      <c r="D27" s="213">
        <v>862.9</v>
      </c>
      <c r="E27" s="213">
        <v>3.77</v>
      </c>
      <c r="F27" s="213">
        <f t="shared" si="0"/>
        <v>3253.1329999999998</v>
      </c>
      <c r="G27" s="213">
        <v>1116.21</v>
      </c>
      <c r="H27" s="213">
        <v>194.56</v>
      </c>
      <c r="I27" s="213">
        <f t="shared" si="4"/>
        <v>921.65000000000009</v>
      </c>
      <c r="J27" s="213">
        <f t="shared" si="3"/>
        <v>4174.7829999999994</v>
      </c>
      <c r="K27" s="213">
        <v>4158.62</v>
      </c>
      <c r="L27" s="213">
        <v>906.52</v>
      </c>
      <c r="M27" s="213">
        <v>643.62919999999997</v>
      </c>
      <c r="N27" s="213">
        <v>326.2</v>
      </c>
    </row>
    <row r="28" spans="2:15">
      <c r="B28" s="211">
        <v>19</v>
      </c>
      <c r="C28" s="212" t="s">
        <v>387</v>
      </c>
      <c r="D28" s="213">
        <v>189.65</v>
      </c>
      <c r="E28" s="213">
        <v>15.13</v>
      </c>
      <c r="F28" s="213">
        <f t="shared" si="0"/>
        <v>2869.4045000000001</v>
      </c>
      <c r="G28" s="213">
        <v>695.66</v>
      </c>
      <c r="H28" s="213">
        <v>610.41999999999996</v>
      </c>
      <c r="I28" s="213">
        <f t="shared" si="4"/>
        <v>85.240000000000009</v>
      </c>
      <c r="J28" s="213">
        <f t="shared" si="3"/>
        <v>2954.6444999999999</v>
      </c>
      <c r="K28" s="213">
        <v>3035.35</v>
      </c>
      <c r="L28" s="213">
        <v>1322.27</v>
      </c>
      <c r="M28" s="213">
        <v>476.0172</v>
      </c>
      <c r="N28" s="213">
        <v>215.3</v>
      </c>
    </row>
    <row r="29" spans="2:15">
      <c r="B29" s="211">
        <v>20</v>
      </c>
      <c r="C29" s="212" t="s">
        <v>388</v>
      </c>
      <c r="D29" s="213">
        <v>15.08</v>
      </c>
      <c r="E29" s="213">
        <v>117.3</v>
      </c>
      <c r="F29" s="213">
        <f t="shared" si="0"/>
        <v>1768.884</v>
      </c>
      <c r="G29" s="213">
        <v>602.04999999999995</v>
      </c>
      <c r="H29" s="213">
        <v>72.8</v>
      </c>
      <c r="I29" s="213">
        <f t="shared" si="4"/>
        <v>529.25</v>
      </c>
      <c r="J29" s="213">
        <f t="shared" si="3"/>
        <v>2298.134</v>
      </c>
      <c r="K29" s="213">
        <v>2184.0300000000002</v>
      </c>
      <c r="L29" s="213">
        <v>258</v>
      </c>
      <c r="M29" s="213">
        <v>183.17999999999998</v>
      </c>
      <c r="N29" s="213">
        <v>24.8</v>
      </c>
    </row>
    <row r="30" spans="2:15">
      <c r="B30" s="211">
        <v>21</v>
      </c>
      <c r="C30" s="212" t="s">
        <v>389</v>
      </c>
      <c r="D30" s="213">
        <v>15.21</v>
      </c>
      <c r="E30" s="213">
        <v>97.38</v>
      </c>
      <c r="F30" s="213">
        <f t="shared" si="0"/>
        <v>1481.1497999999999</v>
      </c>
      <c r="G30" s="213">
        <v>172.14</v>
      </c>
      <c r="H30" s="213">
        <v>31.38</v>
      </c>
      <c r="I30" s="213">
        <f t="shared" si="4"/>
        <v>140.76</v>
      </c>
      <c r="J30" s="213">
        <f t="shared" si="3"/>
        <v>1621.9097999999999</v>
      </c>
      <c r="K30" s="213">
        <v>1614.18</v>
      </c>
      <c r="L30" s="213">
        <v>630.30999999999995</v>
      </c>
      <c r="M30" s="213">
        <v>88.243399999999994</v>
      </c>
      <c r="N30" s="213">
        <v>17.79</v>
      </c>
    </row>
    <row r="31" spans="2:15">
      <c r="B31" s="211">
        <v>22</v>
      </c>
      <c r="C31" s="212" t="s">
        <v>390</v>
      </c>
      <c r="D31" s="213">
        <v>576.29999999999995</v>
      </c>
      <c r="E31" s="213">
        <v>1.31</v>
      </c>
      <c r="F31" s="213">
        <f t="shared" si="0"/>
        <v>754.95299999999997</v>
      </c>
      <c r="G31" s="213">
        <v>907.1</v>
      </c>
      <c r="H31" s="213">
        <v>338.04</v>
      </c>
      <c r="I31" s="213">
        <f t="shared" si="4"/>
        <v>569.05999999999995</v>
      </c>
      <c r="J31" s="213">
        <f t="shared" si="3"/>
        <v>1324.0129999999999</v>
      </c>
      <c r="K31" s="213">
        <v>1422.8</v>
      </c>
      <c r="L31" s="213">
        <v>9.9499999999999993</v>
      </c>
      <c r="M31" s="213">
        <v>-8.1589999999999989</v>
      </c>
      <c r="N31" s="213">
        <v>-90.01</v>
      </c>
    </row>
    <row r="32" spans="2:15">
      <c r="B32" s="211">
        <v>23</v>
      </c>
      <c r="C32" s="212" t="s">
        <v>391</v>
      </c>
      <c r="D32" s="213">
        <v>24</v>
      </c>
      <c r="E32" s="213">
        <v>12.88</v>
      </c>
      <c r="F32" s="213">
        <f t="shared" si="0"/>
        <v>309.12</v>
      </c>
      <c r="G32" s="213">
        <v>19.28</v>
      </c>
      <c r="H32" s="213">
        <v>0.48</v>
      </c>
      <c r="I32" s="213">
        <f t="shared" si="4"/>
        <v>18.8</v>
      </c>
      <c r="J32" s="213">
        <f t="shared" si="3"/>
        <v>327.91999999999996</v>
      </c>
      <c r="K32" s="213">
        <v>303.36</v>
      </c>
      <c r="L32" s="213">
        <v>32.97</v>
      </c>
      <c r="M32" s="213">
        <v>13.847399999999999</v>
      </c>
      <c r="N32" s="213">
        <v>6.67</v>
      </c>
    </row>
    <row r="33" spans="2:14">
      <c r="B33" s="211">
        <v>24</v>
      </c>
      <c r="C33" s="212" t="s">
        <v>392</v>
      </c>
      <c r="D33" s="213">
        <v>90.5</v>
      </c>
      <c r="E33" s="213">
        <v>3.2</v>
      </c>
      <c r="F33" s="213">
        <f t="shared" si="0"/>
        <v>289.60000000000002</v>
      </c>
      <c r="G33" s="213">
        <v>238.79</v>
      </c>
      <c r="H33" s="213">
        <v>3.87</v>
      </c>
      <c r="I33" s="213">
        <f t="shared" si="4"/>
        <v>234.92</v>
      </c>
      <c r="J33" s="213">
        <f t="shared" si="3"/>
        <v>524.52</v>
      </c>
      <c r="K33" s="213">
        <v>523.77</v>
      </c>
      <c r="L33" s="213">
        <v>1581.39</v>
      </c>
      <c r="M33" s="213">
        <v>47.441700000000004</v>
      </c>
      <c r="N33" s="213">
        <v>11.89</v>
      </c>
    </row>
    <row r="34" spans="2:14">
      <c r="B34" s="211">
        <v>25</v>
      </c>
      <c r="C34" s="212" t="s">
        <v>393</v>
      </c>
      <c r="D34" s="213">
        <v>21.1</v>
      </c>
      <c r="E34" s="213">
        <v>13.58</v>
      </c>
      <c r="F34" s="213">
        <f t="shared" si="0"/>
        <v>286.53800000000001</v>
      </c>
      <c r="G34" s="213">
        <v>7.34</v>
      </c>
      <c r="H34" s="213">
        <v>2.41</v>
      </c>
      <c r="I34" s="213">
        <f t="shared" si="4"/>
        <v>4.93</v>
      </c>
      <c r="J34" s="213">
        <f t="shared" si="3"/>
        <v>291.46799999999996</v>
      </c>
      <c r="K34" s="213">
        <v>292.88</v>
      </c>
      <c r="L34" s="213">
        <v>17.75</v>
      </c>
      <c r="M34" s="213">
        <v>21.477499999999999</v>
      </c>
      <c r="N34" s="213">
        <v>9.67</v>
      </c>
    </row>
    <row r="35" spans="2:14">
      <c r="B35" s="211">
        <v>26</v>
      </c>
      <c r="C35" s="212" t="s">
        <v>394</v>
      </c>
      <c r="D35" s="213">
        <v>89.51</v>
      </c>
      <c r="E35" s="213">
        <v>1.33</v>
      </c>
      <c r="F35" s="213">
        <f t="shared" si="0"/>
        <v>119.04830000000001</v>
      </c>
      <c r="G35" s="213">
        <v>62.01</v>
      </c>
      <c r="H35" s="213">
        <v>19.260000000000002</v>
      </c>
      <c r="I35" s="213">
        <f t="shared" si="4"/>
        <v>42.75</v>
      </c>
      <c r="J35" s="213">
        <f t="shared" si="3"/>
        <v>161.79830000000001</v>
      </c>
      <c r="K35" s="213">
        <v>158.16999999999999</v>
      </c>
      <c r="L35" s="213">
        <v>17.420000000000002</v>
      </c>
      <c r="M35" s="213">
        <v>6.619600000000001</v>
      </c>
      <c r="N35" s="213">
        <v>1.3</v>
      </c>
    </row>
    <row r="36" spans="2:14">
      <c r="B36" s="211">
        <v>27</v>
      </c>
      <c r="C36" s="212" t="s">
        <v>395</v>
      </c>
      <c r="D36" s="213">
        <v>23.6</v>
      </c>
      <c r="E36" s="213">
        <v>4.75</v>
      </c>
      <c r="F36" s="213">
        <f t="shared" si="0"/>
        <v>112.10000000000001</v>
      </c>
      <c r="G36" s="213">
        <v>151.38999999999999</v>
      </c>
      <c r="H36" s="213">
        <v>17.98</v>
      </c>
      <c r="I36" s="213">
        <f t="shared" si="4"/>
        <v>133.41</v>
      </c>
      <c r="J36" s="213">
        <f t="shared" si="3"/>
        <v>245.51000000000002</v>
      </c>
      <c r="K36" s="213">
        <v>246.74</v>
      </c>
      <c r="L36" s="213">
        <v>34.99</v>
      </c>
      <c r="M36" s="213">
        <v>22.043700000000001</v>
      </c>
      <c r="N36" s="213">
        <v>2.59</v>
      </c>
    </row>
    <row r="37" spans="2:14">
      <c r="B37" s="211">
        <v>28</v>
      </c>
      <c r="C37" s="212" t="s">
        <v>396</v>
      </c>
      <c r="D37" s="213">
        <v>62.22</v>
      </c>
      <c r="E37" s="213">
        <v>1.1599999999999999</v>
      </c>
      <c r="F37" s="213">
        <f t="shared" si="0"/>
        <v>72.17519999999999</v>
      </c>
      <c r="G37" s="213">
        <v>0.98</v>
      </c>
      <c r="H37" s="213">
        <v>0.09</v>
      </c>
      <c r="I37" s="213">
        <f t="shared" si="4"/>
        <v>0.89</v>
      </c>
      <c r="J37" s="213">
        <f t="shared" si="3"/>
        <v>73.06519999999999</v>
      </c>
      <c r="K37" s="213">
        <v>67.83</v>
      </c>
      <c r="L37" s="213">
        <v>9.36</v>
      </c>
      <c r="M37" s="213">
        <v>1.5911999999999999</v>
      </c>
      <c r="N37" s="213">
        <v>-0.08</v>
      </c>
    </row>
    <row r="38" spans="2:14">
      <c r="B38" s="211">
        <v>29</v>
      </c>
      <c r="C38" s="212" t="s">
        <v>397</v>
      </c>
      <c r="D38" s="213">
        <v>31.62</v>
      </c>
      <c r="E38" s="213">
        <v>2.0099999999999998</v>
      </c>
      <c r="F38" s="213">
        <f t="shared" si="0"/>
        <v>63.556199999999997</v>
      </c>
      <c r="G38" s="213">
        <v>0</v>
      </c>
      <c r="H38" s="213">
        <v>4.78</v>
      </c>
      <c r="I38" s="213">
        <f t="shared" si="4"/>
        <v>-4.78</v>
      </c>
      <c r="J38" s="213">
        <f t="shared" si="3"/>
        <v>58.776199999999996</v>
      </c>
      <c r="K38" s="213">
        <v>59.19</v>
      </c>
      <c r="L38" s="213">
        <v>12.32</v>
      </c>
      <c r="M38" s="213">
        <v>13.9216</v>
      </c>
      <c r="N38" s="213">
        <v>8.91</v>
      </c>
    </row>
    <row r="39" spans="2:14">
      <c r="B39" s="211">
        <v>30</v>
      </c>
      <c r="C39" s="212" t="s">
        <v>398</v>
      </c>
      <c r="D39" s="213">
        <v>139</v>
      </c>
      <c r="E39" s="213">
        <v>0.41</v>
      </c>
      <c r="F39" s="213">
        <f t="shared" si="0"/>
        <v>56.989999999999995</v>
      </c>
      <c r="G39" s="213">
        <v>0</v>
      </c>
      <c r="H39" s="213">
        <v>0.04</v>
      </c>
      <c r="I39" s="213">
        <f t="shared" si="4"/>
        <v>-0.04</v>
      </c>
      <c r="J39" s="213">
        <f t="shared" si="3"/>
        <v>56.949999999999996</v>
      </c>
      <c r="K39" s="213">
        <v>57.06</v>
      </c>
      <c r="L39" s="213">
        <v>0.87</v>
      </c>
      <c r="M39" s="213">
        <v>0.2697</v>
      </c>
      <c r="N39" s="213">
        <v>0.26</v>
      </c>
    </row>
    <row r="43" spans="2:14">
      <c r="B43" s="252" t="s">
        <v>569</v>
      </c>
      <c r="C43" s="252"/>
    </row>
    <row r="44" spans="2:14">
      <c r="B44" s="252" t="s">
        <v>566</v>
      </c>
      <c r="C44" s="252"/>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3:M101"/>
  <sheetViews>
    <sheetView showGridLines="0" workbookViewId="0">
      <pane ySplit="5" topLeftCell="A6" activePane="bottomLeft" state="frozen"/>
      <selection pane="bottomLeft" activeCell="B25" sqref="B25"/>
    </sheetView>
  </sheetViews>
  <sheetFormatPr defaultColWidth="8.88671875" defaultRowHeight="14.4"/>
  <cols>
    <col min="1" max="1" width="1.88671875" style="173" customWidth="1"/>
    <col min="2" max="2" width="38.5546875" style="173" bestFit="1" customWidth="1"/>
    <col min="3" max="3" width="11.6640625" style="173" customWidth="1"/>
    <col min="4" max="4" width="17" style="173" customWidth="1"/>
    <col min="5" max="5" width="14.88671875" style="173" customWidth="1"/>
    <col min="6" max="6" width="17.44140625" style="173" customWidth="1"/>
    <col min="7" max="7" width="13.44140625" style="173" customWidth="1"/>
    <col min="8" max="8" width="13.33203125" style="173" customWidth="1"/>
    <col min="9" max="9" width="14.6640625" style="173" customWidth="1"/>
    <col min="10" max="10" width="15.44140625" style="173" customWidth="1"/>
    <col min="11" max="11" width="11.6640625" style="173" customWidth="1"/>
    <col min="12" max="12" width="16" style="173" customWidth="1"/>
    <col min="13" max="13" width="14.88671875" style="173" customWidth="1"/>
    <col min="14" max="16384" width="8.88671875" style="173"/>
  </cols>
  <sheetData>
    <row r="3" spans="2:13" ht="21">
      <c r="B3" s="204" t="s">
        <v>532</v>
      </c>
    </row>
    <row r="4" spans="2:13">
      <c r="B4" s="173" t="s">
        <v>531</v>
      </c>
    </row>
    <row r="5" spans="2:13" ht="42">
      <c r="B5" s="202" t="s">
        <v>530</v>
      </c>
      <c r="C5" s="202" t="s">
        <v>529</v>
      </c>
      <c r="D5" s="202" t="s">
        <v>528</v>
      </c>
      <c r="E5" s="202" t="s">
        <v>527</v>
      </c>
      <c r="F5" s="202" t="s">
        <v>526</v>
      </c>
      <c r="G5" s="202" t="s">
        <v>525</v>
      </c>
      <c r="H5" s="202" t="s">
        <v>524</v>
      </c>
      <c r="I5" s="202" t="s">
        <v>523</v>
      </c>
      <c r="J5" s="202" t="s">
        <v>522</v>
      </c>
      <c r="K5" s="202" t="s">
        <v>521</v>
      </c>
      <c r="L5" s="203" t="s">
        <v>319</v>
      </c>
      <c r="M5" s="202" t="s">
        <v>520</v>
      </c>
    </row>
    <row r="6" spans="2:13">
      <c r="B6" s="201" t="s">
        <v>519</v>
      </c>
      <c r="C6" s="200">
        <v>13</v>
      </c>
      <c r="D6" s="199">
        <v>12.254999999999999</v>
      </c>
      <c r="E6" s="199">
        <v>6.1719999999999988</v>
      </c>
      <c r="F6" s="198">
        <v>1.9855800388852887</v>
      </c>
      <c r="G6" s="199">
        <v>15.7</v>
      </c>
      <c r="H6" s="199">
        <v>1.9499999999999993</v>
      </c>
      <c r="I6" s="198">
        <v>0.11509866777887166</v>
      </c>
      <c r="J6" s="198">
        <v>0.92871967524177057</v>
      </c>
      <c r="K6" s="197">
        <v>4.3520758141792797</v>
      </c>
      <c r="L6" s="196">
        <f t="shared" ref="L6:L37" si="0">1/K6</f>
        <v>0.22977540895357343</v>
      </c>
      <c r="M6" s="195">
        <v>0.5859619601682664</v>
      </c>
    </row>
    <row r="7" spans="2:13">
      <c r="B7" s="201" t="s">
        <v>518</v>
      </c>
      <c r="C7" s="200">
        <v>13</v>
      </c>
      <c r="D7" s="199">
        <v>179.85599999999999</v>
      </c>
      <c r="E7" s="199">
        <v>230.04299999999998</v>
      </c>
      <c r="F7" s="198">
        <v>0.78183643927439661</v>
      </c>
      <c r="G7" s="199">
        <v>0</v>
      </c>
      <c r="H7" s="199">
        <v>130.91380000000004</v>
      </c>
      <c r="I7" s="198">
        <v>1.1286262733025205E-2</v>
      </c>
      <c r="J7" s="198">
        <v>8.590057130269689E-2</v>
      </c>
      <c r="K7" s="197">
        <v>2.3987361826292801</v>
      </c>
      <c r="L7" s="196">
        <f t="shared" si="0"/>
        <v>0.41688619500619256</v>
      </c>
      <c r="M7" s="195">
        <v>3.398413975620472E-2</v>
      </c>
    </row>
    <row r="8" spans="2:13">
      <c r="B8" s="201" t="s">
        <v>517</v>
      </c>
      <c r="C8" s="200">
        <v>6</v>
      </c>
      <c r="D8" s="199">
        <v>522.1389999999999</v>
      </c>
      <c r="E8" s="199">
        <v>907.27300000000002</v>
      </c>
      <c r="F8" s="198">
        <v>0.57550373481851647</v>
      </c>
      <c r="G8" s="199">
        <v>0</v>
      </c>
      <c r="H8" s="199">
        <v>0</v>
      </c>
      <c r="I8" s="198">
        <v>-5.2425788869725737E-2</v>
      </c>
      <c r="J8" s="198">
        <v>-30.163963317758547</v>
      </c>
      <c r="K8" s="197">
        <v>0.99250581619997469</v>
      </c>
      <c r="L8" s="196">
        <f t="shared" si="0"/>
        <v>1.0075507706632072</v>
      </c>
      <c r="M8" s="195">
        <v>-0.59810780376869188</v>
      </c>
    </row>
    <row r="9" spans="2:13">
      <c r="B9" s="201" t="s">
        <v>516</v>
      </c>
      <c r="C9" s="200">
        <v>323</v>
      </c>
      <c r="D9" s="199">
        <v>1319.1549999999995</v>
      </c>
      <c r="E9" s="199">
        <v>1037.4009999999992</v>
      </c>
      <c r="F9" s="198">
        <v>1.2715960366338577</v>
      </c>
      <c r="G9" s="199">
        <v>18.023</v>
      </c>
      <c r="H9" s="199">
        <v>19.954000000001088</v>
      </c>
      <c r="I9" s="198">
        <v>4.4862222418410296E-3</v>
      </c>
      <c r="J9" s="198">
        <v>0.1324811729154258</v>
      </c>
      <c r="K9" s="197">
        <v>2.8247623583292145</v>
      </c>
      <c r="L9" s="196">
        <f t="shared" si="0"/>
        <v>0.35401208071587242</v>
      </c>
      <c r="M9" s="195">
        <v>9.5153899651068408E-2</v>
      </c>
    </row>
    <row r="10" spans="2:13">
      <c r="B10" s="201" t="s">
        <v>515</v>
      </c>
      <c r="C10" s="200">
        <v>12</v>
      </c>
      <c r="D10" s="199">
        <v>2055.7350000000001</v>
      </c>
      <c r="E10" s="199">
        <v>4078.6380000000004</v>
      </c>
      <c r="F10" s="198">
        <v>0.50402487300907806</v>
      </c>
      <c r="G10" s="199">
        <v>103.39999999999999</v>
      </c>
      <c r="H10" s="199">
        <v>106.72619999999915</v>
      </c>
      <c r="I10" s="198">
        <v>-2.3678847600735676E-2</v>
      </c>
      <c r="J10" s="198">
        <v>-0.48880651837000005</v>
      </c>
      <c r="K10" s="197">
        <v>1.1695525313659343</v>
      </c>
      <c r="L10" s="196">
        <f t="shared" si="0"/>
        <v>0.85502786166610933</v>
      </c>
      <c r="M10" s="195">
        <v>-3.5019143033347938E-2</v>
      </c>
    </row>
    <row r="11" spans="2:13">
      <c r="B11" s="201" t="s">
        <v>514</v>
      </c>
      <c r="C11" s="200">
        <v>107</v>
      </c>
      <c r="D11" s="199">
        <v>1610.9509999999998</v>
      </c>
      <c r="E11" s="199">
        <v>1354.4360000000001</v>
      </c>
      <c r="F11" s="198">
        <v>1.1893887935642582</v>
      </c>
      <c r="G11" s="199">
        <v>188.833</v>
      </c>
      <c r="H11" s="199">
        <v>14.640199999999822</v>
      </c>
      <c r="I11" s="198">
        <v>1.2636963472964002E-2</v>
      </c>
      <c r="J11" s="198">
        <v>0.25411285871330636</v>
      </c>
      <c r="K11" s="197">
        <v>1.9351196747785298</v>
      </c>
      <c r="L11" s="196">
        <f t="shared" si="0"/>
        <v>0.51676390511323178</v>
      </c>
      <c r="M11" s="195">
        <v>5.9256669670706655E-2</v>
      </c>
    </row>
    <row r="12" spans="2:13">
      <c r="B12" s="201" t="s">
        <v>513</v>
      </c>
      <c r="C12" s="200">
        <v>32</v>
      </c>
      <c r="D12" s="199">
        <v>2515.3199999999997</v>
      </c>
      <c r="E12" s="199">
        <v>9.25</v>
      </c>
      <c r="F12" s="198" t="s">
        <v>426</v>
      </c>
      <c r="G12" s="199">
        <v>283.76100000000002</v>
      </c>
      <c r="H12" s="199">
        <v>0</v>
      </c>
      <c r="I12" s="198">
        <v>2.8561625183255935E-2</v>
      </c>
      <c r="J12" s="198">
        <v>95.33594666973957</v>
      </c>
      <c r="K12" s="197">
        <v>0.4374686930360836</v>
      </c>
      <c r="L12" s="196">
        <f t="shared" si="0"/>
        <v>2.2858778603330072</v>
      </c>
      <c r="M12" s="195">
        <v>1.176175134580692E-2</v>
      </c>
    </row>
    <row r="13" spans="2:13">
      <c r="B13" s="201" t="s">
        <v>512</v>
      </c>
      <c r="C13" s="200">
        <v>5</v>
      </c>
      <c r="D13" s="199">
        <v>90.31</v>
      </c>
      <c r="E13" s="199">
        <v>0</v>
      </c>
      <c r="F13" s="198" t="s">
        <v>426</v>
      </c>
      <c r="G13" s="199">
        <v>0</v>
      </c>
      <c r="H13" s="199">
        <v>0</v>
      </c>
      <c r="I13" s="198">
        <v>4.0481420054686447E-2</v>
      </c>
      <c r="J13" s="198">
        <v>14.611621092579158</v>
      </c>
      <c r="K13" s="197">
        <v>0.52508707334008453</v>
      </c>
      <c r="L13" s="196">
        <f t="shared" si="0"/>
        <v>1.9044460448035585</v>
      </c>
      <c r="M13" s="195">
        <v>2.1963454228465167E-2</v>
      </c>
    </row>
    <row r="14" spans="2:13">
      <c r="B14" s="201" t="s">
        <v>511</v>
      </c>
      <c r="C14" s="200">
        <v>19</v>
      </c>
      <c r="D14" s="199">
        <v>132.85499999999999</v>
      </c>
      <c r="E14" s="199">
        <v>94.073999999999998</v>
      </c>
      <c r="F14" s="198">
        <v>1.4122393009758274</v>
      </c>
      <c r="G14" s="199">
        <v>31.029999999999998</v>
      </c>
      <c r="H14" s="199">
        <v>1.3230000000000359</v>
      </c>
      <c r="I14" s="198">
        <v>1.9774489535232507E-2</v>
      </c>
      <c r="J14" s="198">
        <v>0.23780071124215976</v>
      </c>
      <c r="K14" s="197">
        <v>1.8773559185600828</v>
      </c>
      <c r="L14" s="196">
        <f t="shared" si="0"/>
        <v>0.5326640463397011</v>
      </c>
      <c r="M14" s="195">
        <v>4.3070540726236804E-2</v>
      </c>
    </row>
    <row r="15" spans="2:13">
      <c r="B15" s="201" t="s">
        <v>510</v>
      </c>
      <c r="C15" s="200">
        <v>5</v>
      </c>
      <c r="D15" s="199">
        <v>1.59</v>
      </c>
      <c r="E15" s="199">
        <v>70.091000000000008</v>
      </c>
      <c r="F15" s="198">
        <v>2.2684795480161501E-2</v>
      </c>
      <c r="G15" s="199">
        <v>0</v>
      </c>
      <c r="H15" s="199">
        <v>0</v>
      </c>
      <c r="I15" s="198">
        <v>-4.3484802124820511E-2</v>
      </c>
      <c r="J15" s="198">
        <v>-0.34007573967155907</v>
      </c>
      <c r="K15" s="197">
        <v>2.0035510469356326</v>
      </c>
      <c r="L15" s="196">
        <f t="shared" si="0"/>
        <v>0.49911381171419023</v>
      </c>
      <c r="M15" s="195">
        <v>-0.10415246868424263</v>
      </c>
    </row>
    <row r="16" spans="2:13">
      <c r="B16" s="201" t="s">
        <v>509</v>
      </c>
      <c r="C16" s="200">
        <v>17</v>
      </c>
      <c r="D16" s="199">
        <v>182.505</v>
      </c>
      <c r="E16" s="199">
        <v>165.614</v>
      </c>
      <c r="F16" s="198">
        <v>1.1019901699131716</v>
      </c>
      <c r="G16" s="199">
        <v>4.95</v>
      </c>
      <c r="H16" s="199">
        <v>4.0799999999990177E-2</v>
      </c>
      <c r="I16" s="198">
        <v>6.484380093286779E-3</v>
      </c>
      <c r="J16" s="198">
        <v>4.8500550382375579E-2</v>
      </c>
      <c r="K16" s="197">
        <v>1.0879530894503171</v>
      </c>
      <c r="L16" s="196">
        <f t="shared" si="0"/>
        <v>0.91915727773266864</v>
      </c>
      <c r="M16" s="195">
        <v>0.17417747786795842</v>
      </c>
    </row>
    <row r="17" spans="2:13">
      <c r="B17" s="201" t="s">
        <v>508</v>
      </c>
      <c r="C17" s="200">
        <v>174</v>
      </c>
      <c r="D17" s="199">
        <v>98.346000000000089</v>
      </c>
      <c r="E17" s="199">
        <v>60.774000000000022</v>
      </c>
      <c r="F17" s="198">
        <v>1.6182248988054111</v>
      </c>
      <c r="G17" s="199">
        <v>1.6089999999999998</v>
      </c>
      <c r="H17" s="199">
        <v>0.97879999999999967</v>
      </c>
      <c r="I17" s="198">
        <v>5.718692742478557E-3</v>
      </c>
      <c r="J17" s="198">
        <v>2.6058980419272868</v>
      </c>
      <c r="K17" s="197">
        <v>0.7957445803487172</v>
      </c>
      <c r="L17" s="196">
        <f t="shared" si="0"/>
        <v>1.2566846506975549</v>
      </c>
      <c r="M17" s="195">
        <v>1.1229890259896977E-2</v>
      </c>
    </row>
    <row r="18" spans="2:13">
      <c r="B18" s="201" t="s">
        <v>507</v>
      </c>
      <c r="C18" s="200">
        <v>48</v>
      </c>
      <c r="D18" s="199">
        <v>294.06299999999999</v>
      </c>
      <c r="E18" s="199">
        <v>132.08999999999997</v>
      </c>
      <c r="F18" s="198">
        <v>2.2262321144674089</v>
      </c>
      <c r="G18" s="199">
        <v>-2.7E-2</v>
      </c>
      <c r="H18" s="199">
        <v>0.48220000000009122</v>
      </c>
      <c r="I18" s="198">
        <v>3.0565548896952174E-2</v>
      </c>
      <c r="J18" s="198">
        <v>0.5501661862388435</v>
      </c>
      <c r="K18" s="197">
        <v>2.0105271975176731</v>
      </c>
      <c r="L18" s="196">
        <f t="shared" si="0"/>
        <v>0.497381980823072</v>
      </c>
      <c r="M18" s="195">
        <v>0.1715718544183254</v>
      </c>
    </row>
    <row r="19" spans="2:13">
      <c r="B19" s="201" t="s">
        <v>506</v>
      </c>
      <c r="C19" s="200">
        <v>58</v>
      </c>
      <c r="D19" s="199">
        <v>141.79699999999997</v>
      </c>
      <c r="E19" s="199">
        <v>125.52300000000002</v>
      </c>
      <c r="F19" s="198">
        <v>1.1296495462982874</v>
      </c>
      <c r="G19" s="199">
        <v>-26.311</v>
      </c>
      <c r="H19" s="199">
        <v>7.9599999999913962E-2</v>
      </c>
      <c r="I19" s="198">
        <v>-1.5559103624124143E-3</v>
      </c>
      <c r="J19" s="198">
        <v>-2.2128621978277325E-2</v>
      </c>
      <c r="K19" s="197">
        <v>4.0759056231095938</v>
      </c>
      <c r="L19" s="196">
        <f t="shared" si="0"/>
        <v>0.24534424799489812</v>
      </c>
      <c r="M19" s="195">
        <v>0.13481714734660222</v>
      </c>
    </row>
    <row r="20" spans="2:13">
      <c r="B20" s="201" t="s">
        <v>505</v>
      </c>
      <c r="C20" s="200">
        <v>8</v>
      </c>
      <c r="D20" s="199">
        <v>207.31</v>
      </c>
      <c r="E20" s="199">
        <v>272.43100000000004</v>
      </c>
      <c r="F20" s="198">
        <v>0.76096332649368081</v>
      </c>
      <c r="G20" s="199">
        <v>-0.42799999999999999</v>
      </c>
      <c r="H20" s="199">
        <v>0</v>
      </c>
      <c r="I20" s="198">
        <v>-5.0339982459454806E-2</v>
      </c>
      <c r="J20" s="198">
        <v>-0.91369890717302304</v>
      </c>
      <c r="K20" s="197">
        <v>0.98018147410448508</v>
      </c>
      <c r="L20" s="196">
        <f t="shared" si="0"/>
        <v>1.0202192414558964</v>
      </c>
      <c r="M20" s="195">
        <v>-3.5265425948056281E-3</v>
      </c>
    </row>
    <row r="21" spans="2:13">
      <c r="B21" s="201" t="s">
        <v>504</v>
      </c>
      <c r="C21" s="200">
        <v>128</v>
      </c>
      <c r="D21" s="199">
        <v>1638.4330000000004</v>
      </c>
      <c r="E21" s="199">
        <v>741.08699999999999</v>
      </c>
      <c r="F21" s="198">
        <v>2.2108510876590746</v>
      </c>
      <c r="G21" s="199">
        <v>29.027999999999999</v>
      </c>
      <c r="H21" s="199">
        <v>4.4913999999994303</v>
      </c>
      <c r="I21" s="198">
        <v>3.651505614599599E-2</v>
      </c>
      <c r="J21" s="198">
        <v>0.36157794125719617</v>
      </c>
      <c r="K21" s="197">
        <v>1.4829760826656215</v>
      </c>
      <c r="L21" s="196">
        <f t="shared" si="0"/>
        <v>0.67431970865134849</v>
      </c>
      <c r="M21" s="195">
        <v>0.11908758671978847</v>
      </c>
    </row>
    <row r="22" spans="2:13">
      <c r="B22" s="201" t="s">
        <v>503</v>
      </c>
      <c r="C22" s="200">
        <v>10</v>
      </c>
      <c r="D22" s="199">
        <v>678.43</v>
      </c>
      <c r="E22" s="199">
        <v>188.09999999999994</v>
      </c>
      <c r="F22" s="198">
        <v>3.6067517278043604</v>
      </c>
      <c r="G22" s="199">
        <v>33.42</v>
      </c>
      <c r="H22" s="199">
        <v>1.6743999999996504</v>
      </c>
      <c r="I22" s="198">
        <v>6.8788133485199535E-2</v>
      </c>
      <c r="J22" s="198">
        <v>0.69803448886853148</v>
      </c>
      <c r="K22" s="197">
        <v>1.9394418222297922</v>
      </c>
      <c r="L22" s="196">
        <f t="shared" si="0"/>
        <v>0.51561226974588581</v>
      </c>
      <c r="M22" s="195">
        <v>0.221375215652759</v>
      </c>
    </row>
    <row r="23" spans="2:13">
      <c r="B23" s="201" t="s">
        <v>502</v>
      </c>
      <c r="C23" s="200">
        <v>167</v>
      </c>
      <c r="D23" s="199">
        <v>2136.2280000000005</v>
      </c>
      <c r="E23" s="199">
        <v>1159.7210000000005</v>
      </c>
      <c r="F23" s="198">
        <v>1.8420188993732109</v>
      </c>
      <c r="G23" s="199">
        <v>149.75400000000002</v>
      </c>
      <c r="H23" s="199">
        <v>-8.0283999999992375</v>
      </c>
      <c r="I23" s="198">
        <v>2.2489217526960082E-2</v>
      </c>
      <c r="J23" s="198">
        <v>0.23451832048916638</v>
      </c>
      <c r="K23" s="197">
        <v>2.0349819285044326</v>
      </c>
      <c r="L23" s="196">
        <f t="shared" si="0"/>
        <v>0.49140485524356919</v>
      </c>
      <c r="M23" s="195">
        <v>0.20753919314975397</v>
      </c>
    </row>
    <row r="24" spans="2:13">
      <c r="B24" s="201" t="s">
        <v>501</v>
      </c>
      <c r="C24" s="200">
        <v>2</v>
      </c>
      <c r="D24" s="199">
        <v>1808.8</v>
      </c>
      <c r="E24" s="199">
        <v>550.29999999999995</v>
      </c>
      <c r="F24" s="198">
        <v>3.2869343994184992</v>
      </c>
      <c r="G24" s="199">
        <v>0</v>
      </c>
      <c r="H24" s="199">
        <v>0.78600000000005821</v>
      </c>
      <c r="I24" s="198">
        <v>8.2890844583698109E-2</v>
      </c>
      <c r="J24" s="198">
        <v>0.43299617791782347</v>
      </c>
      <c r="K24" s="197">
        <v>4.0386197113756372</v>
      </c>
      <c r="L24" s="196">
        <f t="shared" si="0"/>
        <v>0.24760934959617165</v>
      </c>
      <c r="M24" s="195">
        <v>0.29707528166542035</v>
      </c>
    </row>
    <row r="25" spans="2:13">
      <c r="B25" s="201" t="s">
        <v>500</v>
      </c>
      <c r="C25" s="200">
        <v>132</v>
      </c>
      <c r="D25" s="199">
        <v>1553.5179999999993</v>
      </c>
      <c r="E25" s="199">
        <v>2311.905999999999</v>
      </c>
      <c r="F25" s="198">
        <v>0.67196417155368771</v>
      </c>
      <c r="G25" s="199">
        <v>1856.9579999999999</v>
      </c>
      <c r="H25" s="199">
        <v>-15.583800000000338</v>
      </c>
      <c r="I25" s="198">
        <v>1.1830690502188625E-2</v>
      </c>
      <c r="J25" s="198">
        <v>8.9775143517130118E-2</v>
      </c>
      <c r="K25" s="197">
        <v>2.3636028584024564</v>
      </c>
      <c r="L25" s="196">
        <f t="shared" si="0"/>
        <v>0.42308292040055046</v>
      </c>
      <c r="M25" s="195">
        <v>0.13864803973032297</v>
      </c>
    </row>
    <row r="26" spans="2:13">
      <c r="B26" s="201" t="s">
        <v>499</v>
      </c>
      <c r="C26" s="200">
        <v>6</v>
      </c>
      <c r="D26" s="199">
        <v>1.4159999999999999</v>
      </c>
      <c r="E26" s="199">
        <v>1.145</v>
      </c>
      <c r="F26" s="198">
        <v>1.2366812227074235</v>
      </c>
      <c r="G26" s="199">
        <v>0</v>
      </c>
      <c r="H26" s="199">
        <v>0</v>
      </c>
      <c r="I26" s="198">
        <v>4.5590659802833E-3</v>
      </c>
      <c r="J26" s="198">
        <v>0.1367178137238407</v>
      </c>
      <c r="K26" s="197">
        <v>1.8150229007633587</v>
      </c>
      <c r="L26" s="196">
        <f t="shared" si="0"/>
        <v>0.55095723562464249</v>
      </c>
      <c r="M26" s="195">
        <v>8.0008171038542325E-2</v>
      </c>
    </row>
    <row r="27" spans="2:13">
      <c r="B27" s="201" t="s">
        <v>498</v>
      </c>
      <c r="C27" s="200">
        <v>92</v>
      </c>
      <c r="D27" s="199">
        <v>4110.0010000000002</v>
      </c>
      <c r="E27" s="199">
        <v>2184.752</v>
      </c>
      <c r="F27" s="198">
        <v>1.8812208433726119</v>
      </c>
      <c r="G27" s="199">
        <v>89.38900000000001</v>
      </c>
      <c r="H27" s="199">
        <v>18.402200000002267</v>
      </c>
      <c r="I27" s="198">
        <v>4.1099200956765662E-2</v>
      </c>
      <c r="J27" s="198">
        <v>0.48172167480265604</v>
      </c>
      <c r="K27" s="197">
        <v>0.95495638161746377</v>
      </c>
      <c r="L27" s="196">
        <f t="shared" si="0"/>
        <v>1.0471682468954691</v>
      </c>
      <c r="M27" s="195">
        <v>5.3265356814775004E-2</v>
      </c>
    </row>
    <row r="28" spans="2:13">
      <c r="B28" s="201" t="s">
        <v>497</v>
      </c>
      <c r="C28" s="200">
        <v>13</v>
      </c>
      <c r="D28" s="199">
        <v>164.44300000000001</v>
      </c>
      <c r="E28" s="199">
        <v>222.017</v>
      </c>
      <c r="F28" s="198">
        <v>0.74067751568573581</v>
      </c>
      <c r="G28" s="199">
        <v>9.2309999999999999</v>
      </c>
      <c r="H28" s="199">
        <v>-2.2498000000001639</v>
      </c>
      <c r="I28" s="198">
        <v>-6.2112043729173278E-3</v>
      </c>
      <c r="J28" s="198">
        <v>-8.6913482771074024E-2</v>
      </c>
      <c r="K28" s="197">
        <v>0.60656203573712342</v>
      </c>
      <c r="L28" s="196">
        <f t="shared" si="0"/>
        <v>1.6486359862347002</v>
      </c>
      <c r="M28" s="195">
        <v>2.1566234409499157E-2</v>
      </c>
    </row>
    <row r="29" spans="2:13">
      <c r="B29" s="201" t="s">
        <v>496</v>
      </c>
      <c r="C29" s="200">
        <v>8</v>
      </c>
      <c r="D29" s="199">
        <v>228.45800000000003</v>
      </c>
      <c r="E29" s="199">
        <v>115.92200000000001</v>
      </c>
      <c r="F29" s="198">
        <v>1.9707907040941324</v>
      </c>
      <c r="G29" s="199">
        <v>1.2E-2</v>
      </c>
      <c r="H29" s="199">
        <v>-106.18860000000001</v>
      </c>
      <c r="I29" s="198">
        <v>5.2157139025832567E-3</v>
      </c>
      <c r="J29" s="198">
        <v>6.7797118914613846E-2</v>
      </c>
      <c r="K29" s="197">
        <v>0.8111705878752562</v>
      </c>
      <c r="L29" s="196">
        <f t="shared" si="0"/>
        <v>1.2327863151687428</v>
      </c>
      <c r="M29" s="195">
        <v>5.5785785478105164E-3</v>
      </c>
    </row>
    <row r="30" spans="2:13">
      <c r="B30" s="201" t="s">
        <v>495</v>
      </c>
      <c r="C30" s="200">
        <v>156</v>
      </c>
      <c r="D30" s="199">
        <v>2186.7790000000009</v>
      </c>
      <c r="E30" s="199">
        <v>1565.3380000000004</v>
      </c>
      <c r="F30" s="198">
        <v>1.3970011588551485</v>
      </c>
      <c r="G30" s="199">
        <v>407.00899999999996</v>
      </c>
      <c r="H30" s="199">
        <v>93.16939999999704</v>
      </c>
      <c r="I30" s="198">
        <v>3.1780616216509919E-2</v>
      </c>
      <c r="J30" s="198">
        <v>0.29197518924808835</v>
      </c>
      <c r="K30" s="197">
        <v>0.92891089839558916</v>
      </c>
      <c r="L30" s="196">
        <f t="shared" si="0"/>
        <v>1.0765295161540205</v>
      </c>
      <c r="M30" s="195">
        <v>5.4942200303473188E-2</v>
      </c>
    </row>
    <row r="31" spans="2:13">
      <c r="B31" s="201" t="s">
        <v>494</v>
      </c>
      <c r="C31" s="200">
        <v>26</v>
      </c>
      <c r="D31" s="199">
        <v>9.1889999999999983</v>
      </c>
      <c r="E31" s="199">
        <v>17.787000000000006</v>
      </c>
      <c r="F31" s="198">
        <v>0.51661325687299686</v>
      </c>
      <c r="G31" s="199">
        <v>4.2090000000000005</v>
      </c>
      <c r="H31" s="199">
        <v>0.30079999999999896</v>
      </c>
      <c r="I31" s="198">
        <v>-2.5667072665402673E-2</v>
      </c>
      <c r="J31" s="198" t="s">
        <v>426</v>
      </c>
      <c r="K31" s="197">
        <v>0.46552026137843255</v>
      </c>
      <c r="L31" s="196">
        <f t="shared" si="0"/>
        <v>2.1481342123303975</v>
      </c>
      <c r="M31" s="195" t="s">
        <v>426</v>
      </c>
    </row>
    <row r="32" spans="2:13">
      <c r="B32" s="201" t="s">
        <v>493</v>
      </c>
      <c r="C32" s="200">
        <v>102</v>
      </c>
      <c r="D32" s="199">
        <v>563.66300000000012</v>
      </c>
      <c r="E32" s="199">
        <v>356.55100000000033</v>
      </c>
      <c r="F32" s="198">
        <v>1.5808762280851816</v>
      </c>
      <c r="G32" s="199">
        <v>1.613</v>
      </c>
      <c r="H32" s="199">
        <v>32.251199999999926</v>
      </c>
      <c r="I32" s="198">
        <v>1.3219963238289219E-2</v>
      </c>
      <c r="J32" s="198">
        <v>0.28987966912953128</v>
      </c>
      <c r="K32" s="197">
        <v>1.5318773983427414</v>
      </c>
      <c r="L32" s="196">
        <f t="shared" si="0"/>
        <v>0.65279375561115272</v>
      </c>
      <c r="M32" s="195">
        <v>5.4779301194835844E-2</v>
      </c>
    </row>
    <row r="33" spans="2:13">
      <c r="B33" s="201" t="s">
        <v>492</v>
      </c>
      <c r="C33" s="200">
        <v>8</v>
      </c>
      <c r="D33" s="199">
        <v>57.395999999999994</v>
      </c>
      <c r="E33" s="199">
        <v>14.183000000000003</v>
      </c>
      <c r="F33" s="198">
        <v>4.046816611436225</v>
      </c>
      <c r="G33" s="199">
        <v>0</v>
      </c>
      <c r="H33" s="199">
        <v>0.41819999999999879</v>
      </c>
      <c r="I33" s="198">
        <v>2.4886209893978418E-2</v>
      </c>
      <c r="J33" s="198">
        <v>1.2335301560243535</v>
      </c>
      <c r="K33" s="197">
        <v>8.0284903363834275</v>
      </c>
      <c r="L33" s="196">
        <f t="shared" si="0"/>
        <v>0.12455641821828078</v>
      </c>
      <c r="M33" s="195">
        <v>0.32618520356113251</v>
      </c>
    </row>
    <row r="34" spans="2:13">
      <c r="B34" s="201" t="s">
        <v>491</v>
      </c>
      <c r="C34" s="200">
        <v>27</v>
      </c>
      <c r="D34" s="199">
        <v>56.801000000000009</v>
      </c>
      <c r="E34" s="199">
        <v>29.396999999999991</v>
      </c>
      <c r="F34" s="198">
        <v>1.9322039663911292</v>
      </c>
      <c r="G34" s="199">
        <v>38.200000000000003</v>
      </c>
      <c r="H34" s="199">
        <v>1.4602000000000146</v>
      </c>
      <c r="I34" s="198">
        <v>4.8774070052516501E-2</v>
      </c>
      <c r="J34" s="198">
        <v>0.76100466033512837</v>
      </c>
      <c r="K34" s="197">
        <v>2.4268056179172435</v>
      </c>
      <c r="L34" s="196">
        <f t="shared" si="0"/>
        <v>0.41206431723123738</v>
      </c>
      <c r="M34" s="195">
        <v>0.27119359131932486</v>
      </c>
    </row>
    <row r="35" spans="2:13">
      <c r="B35" s="201" t="s">
        <v>490</v>
      </c>
      <c r="C35" s="200">
        <v>144</v>
      </c>
      <c r="D35" s="199">
        <v>1658.8349999999991</v>
      </c>
      <c r="E35" s="199">
        <v>1125.7489999999993</v>
      </c>
      <c r="F35" s="198">
        <v>1.4735389505120591</v>
      </c>
      <c r="G35" s="199">
        <v>31.045000000000005</v>
      </c>
      <c r="H35" s="199">
        <v>41.382199999999102</v>
      </c>
      <c r="I35" s="198">
        <v>1.2229110161280348E-2</v>
      </c>
      <c r="J35" s="198">
        <v>0.18999347335267988</v>
      </c>
      <c r="K35" s="197">
        <v>0.97947460971731182</v>
      </c>
      <c r="L35" s="196">
        <f t="shared" si="0"/>
        <v>1.0209555103103816</v>
      </c>
      <c r="M35" s="195">
        <v>4.8665675034765175E-2</v>
      </c>
    </row>
    <row r="36" spans="2:13">
      <c r="B36" s="201" t="s">
        <v>489</v>
      </c>
      <c r="C36" s="200">
        <v>60</v>
      </c>
      <c r="D36" s="199">
        <v>108.20100000000001</v>
      </c>
      <c r="E36" s="199">
        <v>238.99400000000006</v>
      </c>
      <c r="F36" s="198">
        <v>0.4527352151100027</v>
      </c>
      <c r="G36" s="199">
        <v>14.456000000000001</v>
      </c>
      <c r="H36" s="199">
        <v>0.22699999999997544</v>
      </c>
      <c r="I36" s="198">
        <v>-6.3295762547399617E-2</v>
      </c>
      <c r="J36" s="198">
        <v>-0.90136253583662951</v>
      </c>
      <c r="K36" s="197">
        <v>0.67995090932629787</v>
      </c>
      <c r="L36" s="196">
        <f t="shared" si="0"/>
        <v>1.4706944079107269</v>
      </c>
      <c r="M36" s="195">
        <v>6.6039226657281618E-3</v>
      </c>
    </row>
    <row r="37" spans="2:13">
      <c r="B37" s="201" t="s">
        <v>488</v>
      </c>
      <c r="C37" s="200">
        <v>10</v>
      </c>
      <c r="D37" s="199">
        <v>37.591000000000001</v>
      </c>
      <c r="E37" s="199">
        <v>8.3019999999999996</v>
      </c>
      <c r="F37" s="198">
        <v>4.5279450734762712</v>
      </c>
      <c r="G37" s="199">
        <v>0</v>
      </c>
      <c r="H37" s="199">
        <v>0.12040000000000362</v>
      </c>
      <c r="I37" s="198">
        <v>4.7153118486451824E-2</v>
      </c>
      <c r="J37" s="198">
        <v>0.31870481467573086</v>
      </c>
      <c r="K37" s="197">
        <v>5.2712447135424583</v>
      </c>
      <c r="L37" s="196">
        <f t="shared" si="0"/>
        <v>0.18970851370851374</v>
      </c>
      <c r="M37" s="195">
        <v>0.84345976944175927</v>
      </c>
    </row>
    <row r="38" spans="2:13">
      <c r="B38" s="201" t="s">
        <v>487</v>
      </c>
      <c r="C38" s="200">
        <v>57</v>
      </c>
      <c r="D38" s="199">
        <v>161.96200000000005</v>
      </c>
      <c r="E38" s="199">
        <v>119.33699999999997</v>
      </c>
      <c r="F38" s="198">
        <v>1.3571817625715417</v>
      </c>
      <c r="G38" s="199">
        <v>-3.7859999999999996</v>
      </c>
      <c r="H38" s="199">
        <v>2.4352000000000658</v>
      </c>
      <c r="I38" s="198">
        <v>7.7462767885144116E-3</v>
      </c>
      <c r="J38" s="198">
        <v>0.13946671212312556</v>
      </c>
      <c r="K38" s="197">
        <v>1.499299489143417</v>
      </c>
      <c r="L38" s="196">
        <f t="shared" ref="L38:L69" si="1">1/K38</f>
        <v>0.66697815029025465</v>
      </c>
      <c r="M38" s="195">
        <v>4.1177374405029624E-2</v>
      </c>
    </row>
    <row r="39" spans="2:13">
      <c r="B39" s="201" t="s">
        <v>486</v>
      </c>
      <c r="C39" s="200">
        <v>254</v>
      </c>
      <c r="D39" s="199">
        <v>906.47899999999925</v>
      </c>
      <c r="E39" s="199">
        <v>620.97899999999879</v>
      </c>
      <c r="F39" s="198">
        <v>1.4597578984152459</v>
      </c>
      <c r="G39" s="199">
        <v>287.91599999999994</v>
      </c>
      <c r="H39" s="199">
        <v>0.36240000000043437</v>
      </c>
      <c r="I39" s="198">
        <v>1.1353578117487301E-2</v>
      </c>
      <c r="J39" s="198">
        <v>0.19426990353303017</v>
      </c>
      <c r="K39" s="197">
        <v>0.10361553672669978</v>
      </c>
      <c r="L39" s="196">
        <f t="shared" si="1"/>
        <v>9.6510622980956757</v>
      </c>
      <c r="M39" s="195">
        <v>1.6319973349452094E-3</v>
      </c>
    </row>
    <row r="40" spans="2:13">
      <c r="B40" s="201" t="s">
        <v>485</v>
      </c>
      <c r="C40" s="200">
        <v>185</v>
      </c>
      <c r="D40" s="199">
        <v>1139.2389999999998</v>
      </c>
      <c r="E40" s="199">
        <v>609.47200000000021</v>
      </c>
      <c r="F40" s="198">
        <v>1.8692228683188061</v>
      </c>
      <c r="G40" s="199">
        <v>99.592999999999989</v>
      </c>
      <c r="H40" s="199">
        <v>3.0955999999996493</v>
      </c>
      <c r="I40" s="198">
        <v>1.654482844947593E-2</v>
      </c>
      <c r="J40" s="198">
        <v>0.34667722096273373</v>
      </c>
      <c r="K40" s="197">
        <v>2.3987393584917776</v>
      </c>
      <c r="L40" s="196">
        <f t="shared" si="1"/>
        <v>0.41688564306076015</v>
      </c>
      <c r="M40" s="195">
        <v>5.4777162946450651E-2</v>
      </c>
    </row>
    <row r="41" spans="2:13">
      <c r="B41" s="201" t="s">
        <v>484</v>
      </c>
      <c r="C41" s="200">
        <v>32</v>
      </c>
      <c r="D41" s="199">
        <v>6.987000000000001</v>
      </c>
      <c r="E41" s="199">
        <v>5.0289999999999973</v>
      </c>
      <c r="F41" s="198">
        <v>1.3893418174587402</v>
      </c>
      <c r="G41" s="199">
        <v>0</v>
      </c>
      <c r="H41" s="199">
        <v>1.440000000000019E-2</v>
      </c>
      <c r="I41" s="198">
        <v>1.9393915557216219E-3</v>
      </c>
      <c r="J41" s="198">
        <v>0.2785279810024085</v>
      </c>
      <c r="K41" s="197">
        <v>6.2547509341966405</v>
      </c>
      <c r="L41" s="196">
        <f t="shared" si="1"/>
        <v>0.15987846846669682</v>
      </c>
      <c r="M41" s="195">
        <v>-0.12880591650667342</v>
      </c>
    </row>
    <row r="42" spans="2:13">
      <c r="B42" s="201" t="s">
        <v>483</v>
      </c>
      <c r="C42" s="200">
        <v>38</v>
      </c>
      <c r="D42" s="199">
        <v>205.1639999999999</v>
      </c>
      <c r="E42" s="199">
        <v>125.40899999999999</v>
      </c>
      <c r="F42" s="198">
        <v>1.635959141688395</v>
      </c>
      <c r="G42" s="199">
        <v>258.56399999999996</v>
      </c>
      <c r="H42" s="199">
        <v>0.71700000000015507</v>
      </c>
      <c r="I42" s="198">
        <v>5.678549822224991E-2</v>
      </c>
      <c r="J42" s="198">
        <v>1.2293976587488495</v>
      </c>
      <c r="K42" s="197">
        <v>2.8429462461480384</v>
      </c>
      <c r="L42" s="196">
        <f t="shared" si="1"/>
        <v>0.35174776918660311</v>
      </c>
      <c r="M42" s="195">
        <v>0.16055101798163096</v>
      </c>
    </row>
    <row r="43" spans="2:13">
      <c r="B43" s="201" t="s">
        <v>482</v>
      </c>
      <c r="C43" s="200">
        <v>18</v>
      </c>
      <c r="D43" s="199">
        <v>2209.9460000000008</v>
      </c>
      <c r="E43" s="199">
        <v>407.41700000000003</v>
      </c>
      <c r="F43" s="198">
        <v>5.4242851918304851</v>
      </c>
      <c r="G43" s="199">
        <v>155.48400000000001</v>
      </c>
      <c r="H43" s="199">
        <v>1.8600000000105865E-2</v>
      </c>
      <c r="I43" s="198">
        <v>0.62222232108695863</v>
      </c>
      <c r="J43" s="198">
        <v>1.7375867271130236</v>
      </c>
      <c r="K43" s="197">
        <v>0.17791576151384964</v>
      </c>
      <c r="L43" s="196">
        <f t="shared" si="1"/>
        <v>5.620637494346763</v>
      </c>
      <c r="M43" s="195">
        <v>0.12033880405733269</v>
      </c>
    </row>
    <row r="44" spans="2:13">
      <c r="B44" s="201" t="s">
        <v>481</v>
      </c>
      <c r="C44" s="200">
        <v>13</v>
      </c>
      <c r="D44" s="199">
        <v>28.855000000000004</v>
      </c>
      <c r="E44" s="199">
        <v>8.5590000000000011</v>
      </c>
      <c r="F44" s="198">
        <v>3.37130505900222</v>
      </c>
      <c r="G44" s="199">
        <v>0</v>
      </c>
      <c r="H44" s="199">
        <v>-6.1599999999998545E-2</v>
      </c>
      <c r="I44" s="198">
        <v>9.3935229889326344E-2</v>
      </c>
      <c r="J44" s="198">
        <v>1.078518650966914</v>
      </c>
      <c r="K44" s="197">
        <v>1.0103972299070223</v>
      </c>
      <c r="L44" s="196">
        <f t="shared" si="1"/>
        <v>0.98970976008319123</v>
      </c>
      <c r="M44" s="195">
        <v>0.13112550858463776</v>
      </c>
    </row>
    <row r="45" spans="2:13">
      <c r="B45" s="201" t="s">
        <v>480</v>
      </c>
      <c r="C45" s="200">
        <v>30</v>
      </c>
      <c r="D45" s="199">
        <v>58.57</v>
      </c>
      <c r="E45" s="199">
        <v>48.622000000000007</v>
      </c>
      <c r="F45" s="198">
        <v>1.2045987413105177</v>
      </c>
      <c r="G45" s="199">
        <v>139.298</v>
      </c>
      <c r="H45" s="199">
        <v>0.11639999999999873</v>
      </c>
      <c r="I45" s="198">
        <v>0.21153810202272269</v>
      </c>
      <c r="J45" s="198">
        <v>1.598799920268565</v>
      </c>
      <c r="K45" s="197">
        <v>2.2587325328416026</v>
      </c>
      <c r="L45" s="196">
        <f t="shared" si="1"/>
        <v>0.44272616853043162</v>
      </c>
      <c r="M45" s="195">
        <v>0.5607973554348672</v>
      </c>
    </row>
    <row r="46" spans="2:13">
      <c r="B46" s="201" t="s">
        <v>479</v>
      </c>
      <c r="C46" s="200">
        <v>14</v>
      </c>
      <c r="D46" s="199">
        <v>245.56200000000001</v>
      </c>
      <c r="E46" s="199">
        <v>130.38100000000003</v>
      </c>
      <c r="F46" s="198">
        <v>1.8834185962678609</v>
      </c>
      <c r="G46" s="199">
        <v>0</v>
      </c>
      <c r="H46" s="199">
        <v>-5.9585999999999331</v>
      </c>
      <c r="I46" s="198">
        <v>5.2776095978677454E-2</v>
      </c>
      <c r="J46" s="198">
        <v>0.27452649041740573</v>
      </c>
      <c r="K46" s="197">
        <v>0.8419131155581171</v>
      </c>
      <c r="L46" s="196">
        <f t="shared" si="1"/>
        <v>1.187771019978807</v>
      </c>
      <c r="M46" s="195">
        <v>6.8925325537212895E-2</v>
      </c>
    </row>
    <row r="47" spans="2:13">
      <c r="B47" s="201" t="s">
        <v>478</v>
      </c>
      <c r="C47" s="200">
        <v>1</v>
      </c>
      <c r="D47" s="199">
        <v>0</v>
      </c>
      <c r="E47" s="199">
        <v>0</v>
      </c>
      <c r="F47" s="198" t="s">
        <v>426</v>
      </c>
      <c r="G47" s="199">
        <v>0</v>
      </c>
      <c r="H47" s="199">
        <v>0</v>
      </c>
      <c r="I47" s="198">
        <v>0</v>
      </c>
      <c r="J47" s="198">
        <v>0</v>
      </c>
      <c r="K47" s="197">
        <v>0.39187227866473157</v>
      </c>
      <c r="L47" s="196">
        <f t="shared" si="1"/>
        <v>2.5518518518518514</v>
      </c>
      <c r="M47" s="195">
        <v>-8.7953555878084178E-2</v>
      </c>
    </row>
    <row r="48" spans="2:13">
      <c r="B48" s="201" t="s">
        <v>477</v>
      </c>
      <c r="C48" s="200">
        <v>24</v>
      </c>
      <c r="D48" s="199">
        <v>359.25599999999991</v>
      </c>
      <c r="E48" s="199">
        <v>253.76999999999998</v>
      </c>
      <c r="F48" s="198">
        <v>1.4156756117744411</v>
      </c>
      <c r="G48" s="199">
        <v>37.39</v>
      </c>
      <c r="H48" s="199">
        <v>-0.227800000000002</v>
      </c>
      <c r="I48" s="198">
        <v>2.8952690929321033E-2</v>
      </c>
      <c r="J48" s="198">
        <v>0.27604457399917059</v>
      </c>
      <c r="K48" s="197">
        <v>1.5637777259650962</v>
      </c>
      <c r="L48" s="196">
        <f t="shared" si="1"/>
        <v>0.6394770710670169</v>
      </c>
      <c r="M48" s="195">
        <v>6.18346216636518E-2</v>
      </c>
    </row>
    <row r="49" spans="2:13">
      <c r="B49" s="201" t="s">
        <v>476</v>
      </c>
      <c r="C49" s="200">
        <v>57</v>
      </c>
      <c r="D49" s="199">
        <v>148.63600000000005</v>
      </c>
      <c r="E49" s="199">
        <v>218.17899999999997</v>
      </c>
      <c r="F49" s="198">
        <v>0.68125713290463363</v>
      </c>
      <c r="G49" s="199">
        <v>2.8319999999999999</v>
      </c>
      <c r="H49" s="199">
        <v>-0.28880000000003747</v>
      </c>
      <c r="I49" s="198">
        <v>-2.4199394941083311E-2</v>
      </c>
      <c r="J49" s="198">
        <v>-0.28817138514468504</v>
      </c>
      <c r="K49" s="197">
        <v>0.54590969046030613</v>
      </c>
      <c r="L49" s="196">
        <f t="shared" si="1"/>
        <v>1.8318048158419922</v>
      </c>
      <c r="M49" s="195">
        <v>-1.6908550269373573E-2</v>
      </c>
    </row>
    <row r="50" spans="2:13">
      <c r="B50" s="201" t="s">
        <v>475</v>
      </c>
      <c r="C50" s="200">
        <v>36</v>
      </c>
      <c r="D50" s="199">
        <v>349.27199999999999</v>
      </c>
      <c r="E50" s="199">
        <v>289.44400000000013</v>
      </c>
      <c r="F50" s="198">
        <v>1.206699741573499</v>
      </c>
      <c r="G50" s="199">
        <v>7.234</v>
      </c>
      <c r="H50" s="199">
        <v>0.22779999999966094</v>
      </c>
      <c r="I50" s="198">
        <v>5.3128495228211186E-3</v>
      </c>
      <c r="J50" s="198">
        <v>3.4634031632731738E-2</v>
      </c>
      <c r="K50" s="197">
        <v>1.8467133773836284</v>
      </c>
      <c r="L50" s="196">
        <f t="shared" si="1"/>
        <v>0.54150254839046652</v>
      </c>
      <c r="M50" s="195">
        <v>4.9129456316730782E-2</v>
      </c>
    </row>
    <row r="51" spans="2:13">
      <c r="B51" s="201" t="s">
        <v>474</v>
      </c>
      <c r="C51" s="200">
        <v>24</v>
      </c>
      <c r="D51" s="199">
        <v>242.60499999999999</v>
      </c>
      <c r="E51" s="199">
        <v>190.98800000000006</v>
      </c>
      <c r="F51" s="198">
        <v>1.2702630531761154</v>
      </c>
      <c r="G51" s="199">
        <v>152.81300000000002</v>
      </c>
      <c r="H51" s="199">
        <v>0.80420000000000158</v>
      </c>
      <c r="I51" s="198">
        <v>5.4409208363942217E-2</v>
      </c>
      <c r="J51" s="198" t="s">
        <v>426</v>
      </c>
      <c r="K51" s="197">
        <v>2.016158684729112</v>
      </c>
      <c r="L51" s="196">
        <f t="shared" si="1"/>
        <v>0.49599270512497307</v>
      </c>
      <c r="M51" s="195" t="s">
        <v>426</v>
      </c>
    </row>
    <row r="52" spans="2:13">
      <c r="B52" s="201" t="s">
        <v>473</v>
      </c>
      <c r="C52" s="200">
        <v>2</v>
      </c>
      <c r="D52" s="199">
        <v>22.009999999999998</v>
      </c>
      <c r="E52" s="199">
        <v>20.84</v>
      </c>
      <c r="F52" s="198">
        <v>1.0561420345489443</v>
      </c>
      <c r="G52" s="199">
        <v>0</v>
      </c>
      <c r="H52" s="199">
        <v>0</v>
      </c>
      <c r="I52" s="198">
        <v>5.9022347777833736E-4</v>
      </c>
      <c r="J52" s="198" t="s">
        <v>426</v>
      </c>
      <c r="K52" s="197">
        <v>2.0227551020408163</v>
      </c>
      <c r="L52" s="196">
        <f t="shared" si="1"/>
        <v>0.49437522070322354</v>
      </c>
      <c r="M52" s="195" t="s">
        <v>426</v>
      </c>
    </row>
    <row r="53" spans="2:13">
      <c r="B53" s="201" t="s">
        <v>472</v>
      </c>
      <c r="C53" s="200">
        <v>7</v>
      </c>
      <c r="D53" s="199">
        <v>159.36000000000001</v>
      </c>
      <c r="E53" s="199">
        <v>-1789.213</v>
      </c>
      <c r="F53" s="198" t="s">
        <v>426</v>
      </c>
      <c r="G53" s="199">
        <v>0</v>
      </c>
      <c r="H53" s="199">
        <v>0</v>
      </c>
      <c r="I53" s="198">
        <v>1.5894366174205841E-2</v>
      </c>
      <c r="J53" s="198">
        <v>1.0830438797279165</v>
      </c>
      <c r="K53" s="197">
        <v>27.659866021622332</v>
      </c>
      <c r="L53" s="196">
        <f t="shared" si="1"/>
        <v>3.6153465068062073E-2</v>
      </c>
      <c r="M53" s="195">
        <v>0.52271365920868906</v>
      </c>
    </row>
    <row r="54" spans="2:13">
      <c r="B54" s="201" t="s">
        <v>471</v>
      </c>
      <c r="C54" s="200">
        <v>2</v>
      </c>
      <c r="D54" s="199">
        <v>20.020000000000003</v>
      </c>
      <c r="E54" s="199">
        <v>7.7999999999999545</v>
      </c>
      <c r="F54" s="198">
        <v>2.566666666666682</v>
      </c>
      <c r="G54" s="199">
        <v>0</v>
      </c>
      <c r="H54" s="199">
        <v>0</v>
      </c>
      <c r="I54" s="198">
        <v>1.7839155632764555E-3</v>
      </c>
      <c r="J54" s="198">
        <v>2.3687101478835789E-2</v>
      </c>
      <c r="K54" s="197">
        <v>1.1971135683141541</v>
      </c>
      <c r="L54" s="196">
        <f t="shared" si="1"/>
        <v>0.83534263287004507</v>
      </c>
      <c r="M54" s="195">
        <v>2.1071216029695549E-3</v>
      </c>
    </row>
    <row r="55" spans="2:13">
      <c r="B55" s="201" t="s">
        <v>470</v>
      </c>
      <c r="C55" s="200">
        <v>96</v>
      </c>
      <c r="D55" s="199">
        <v>123.97400000000006</v>
      </c>
      <c r="E55" s="199">
        <v>152.52400000000011</v>
      </c>
      <c r="F55" s="198">
        <v>0.81281634365739142</v>
      </c>
      <c r="G55" s="199">
        <v>1.4E-2</v>
      </c>
      <c r="H55" s="199">
        <v>0.79800000000000182</v>
      </c>
      <c r="I55" s="198">
        <v>-6.2420506007113043E-3</v>
      </c>
      <c r="J55" s="198">
        <v>-3.2318517770407194E-2</v>
      </c>
      <c r="K55" s="197">
        <v>0.23998447600853637</v>
      </c>
      <c r="L55" s="196">
        <f t="shared" si="1"/>
        <v>4.1669361978415198</v>
      </c>
      <c r="M55" s="195">
        <v>-9.1890334416287415E-3</v>
      </c>
    </row>
    <row r="56" spans="2:13">
      <c r="B56" s="201" t="s">
        <v>469</v>
      </c>
      <c r="C56" s="200">
        <v>149</v>
      </c>
      <c r="D56" s="199">
        <v>364.84599999999972</v>
      </c>
      <c r="E56" s="199">
        <v>282.70999999999981</v>
      </c>
      <c r="F56" s="198">
        <v>1.2905309327579497</v>
      </c>
      <c r="G56" s="199">
        <v>47.929000000000009</v>
      </c>
      <c r="H56" s="199">
        <v>-203.96879999999976</v>
      </c>
      <c r="I56" s="198">
        <v>-6.5319394531836742E-3</v>
      </c>
      <c r="J56" s="198">
        <v>-8.107268208736218E-2</v>
      </c>
      <c r="K56" s="197">
        <v>1.749101753442039</v>
      </c>
      <c r="L56" s="196">
        <f t="shared" si="1"/>
        <v>0.57172202705309194</v>
      </c>
      <c r="M56" s="195">
        <v>5.711745461804045E-2</v>
      </c>
    </row>
    <row r="57" spans="2:13">
      <c r="B57" s="201" t="s">
        <v>468</v>
      </c>
      <c r="C57" s="200">
        <v>39</v>
      </c>
      <c r="D57" s="199">
        <v>3290.7089999999994</v>
      </c>
      <c r="E57" s="199">
        <v>2544.5460000000012</v>
      </c>
      <c r="F57" s="198">
        <v>1.2932401300664236</v>
      </c>
      <c r="G57" s="199">
        <v>50.6</v>
      </c>
      <c r="H57" s="199">
        <v>2.4316000000017084</v>
      </c>
      <c r="I57" s="198">
        <v>1.5023865210204128E-2</v>
      </c>
      <c r="J57" s="198">
        <v>0.12188782901690641</v>
      </c>
      <c r="K57" s="197">
        <v>1.5089391479616288</v>
      </c>
      <c r="L57" s="196">
        <f t="shared" si="1"/>
        <v>0.66271724830710621</v>
      </c>
      <c r="M57" s="195">
        <v>4.7486807148475557E-2</v>
      </c>
    </row>
    <row r="58" spans="2:13">
      <c r="B58" s="201" t="s">
        <v>467</v>
      </c>
      <c r="C58" s="200">
        <v>13</v>
      </c>
      <c r="D58" s="199">
        <v>11.138000000000002</v>
      </c>
      <c r="E58" s="199">
        <v>8.6159999999999997</v>
      </c>
      <c r="F58" s="198">
        <v>1.2927112349117922</v>
      </c>
      <c r="G58" s="199">
        <v>0</v>
      </c>
      <c r="H58" s="199">
        <v>4.3399999999998329E-2</v>
      </c>
      <c r="I58" s="198">
        <v>1.0388842543472452E-2</v>
      </c>
      <c r="J58" s="198">
        <v>0.16317856165464587</v>
      </c>
      <c r="K58" s="197">
        <v>1.9836940038374806</v>
      </c>
      <c r="L58" s="196">
        <f t="shared" si="1"/>
        <v>0.5041100079273757</v>
      </c>
      <c r="M58" s="195">
        <v>9.4608582412233591E-2</v>
      </c>
    </row>
    <row r="59" spans="2:13">
      <c r="B59" s="201" t="s">
        <v>466</v>
      </c>
      <c r="C59" s="200">
        <v>1</v>
      </c>
      <c r="D59" s="199">
        <v>5441.3</v>
      </c>
      <c r="E59" s="199">
        <v>3108.8</v>
      </c>
      <c r="F59" s="198">
        <v>1.7502895007720021</v>
      </c>
      <c r="G59" s="199">
        <v>0</v>
      </c>
      <c r="H59" s="199">
        <v>6.7600000000002183</v>
      </c>
      <c r="I59" s="198">
        <v>3.1070945187593728E-2</v>
      </c>
      <c r="J59" s="198">
        <v>0.44887612996332521</v>
      </c>
      <c r="K59" s="197">
        <v>1.5854294393906911</v>
      </c>
      <c r="L59" s="196">
        <f t="shared" si="1"/>
        <v>0.63074393293990927</v>
      </c>
      <c r="M59" s="195">
        <v>3.9412351988456329E-2</v>
      </c>
    </row>
    <row r="60" spans="2:13">
      <c r="B60" s="201" t="s">
        <v>465</v>
      </c>
      <c r="C60" s="200">
        <v>6</v>
      </c>
      <c r="D60" s="199">
        <v>984.04099999999994</v>
      </c>
      <c r="E60" s="199">
        <v>356.79100000000005</v>
      </c>
      <c r="F60" s="198">
        <v>2.7580320131393443</v>
      </c>
      <c r="G60" s="199">
        <v>0</v>
      </c>
      <c r="H60" s="199">
        <v>3.3999999999998636</v>
      </c>
      <c r="I60" s="198">
        <v>0.12979088160659558</v>
      </c>
      <c r="J60" s="198">
        <v>0.55508674543788539</v>
      </c>
      <c r="K60" s="197">
        <v>0.76607135875001109</v>
      </c>
      <c r="L60" s="196">
        <f t="shared" si="1"/>
        <v>1.3053614243347869</v>
      </c>
      <c r="M60" s="195">
        <v>0.1360487245614464</v>
      </c>
    </row>
    <row r="61" spans="2:13">
      <c r="B61" s="201" t="s">
        <v>464</v>
      </c>
      <c r="C61" s="200">
        <v>11</v>
      </c>
      <c r="D61" s="199">
        <v>175.249</v>
      </c>
      <c r="E61" s="199">
        <v>307.99700000000001</v>
      </c>
      <c r="F61" s="198">
        <v>0.56899580190716137</v>
      </c>
      <c r="G61" s="199">
        <v>24.6</v>
      </c>
      <c r="H61" s="199">
        <v>0</v>
      </c>
      <c r="I61" s="198">
        <v>-1.2710918169556327E-2</v>
      </c>
      <c r="J61" s="198">
        <v>-0.13728573957960782</v>
      </c>
      <c r="K61" s="197">
        <v>2.4712319074834248</v>
      </c>
      <c r="L61" s="196">
        <f t="shared" si="1"/>
        <v>0.40465647799859805</v>
      </c>
      <c r="M61" s="195">
        <v>5.1078271283413475E-2</v>
      </c>
    </row>
    <row r="62" spans="2:13">
      <c r="B62" s="201" t="s">
        <v>463</v>
      </c>
      <c r="C62" s="200">
        <v>22</v>
      </c>
      <c r="D62" s="199">
        <v>20972.774000000001</v>
      </c>
      <c r="E62" s="199">
        <v>7314.3220000000019</v>
      </c>
      <c r="F62" s="198">
        <v>2.8673572205325382</v>
      </c>
      <c r="G62" s="199">
        <v>303.3</v>
      </c>
      <c r="H62" s="199">
        <v>20.54859999999826</v>
      </c>
      <c r="I62" s="198">
        <v>4.307572207484802E-2</v>
      </c>
      <c r="J62" s="198">
        <v>1.2697498286588713</v>
      </c>
      <c r="K62" s="197">
        <v>1.7169471150374962</v>
      </c>
      <c r="L62" s="196">
        <f t="shared" si="1"/>
        <v>0.58242912157382387</v>
      </c>
      <c r="M62" s="195">
        <v>0.14364011191390805</v>
      </c>
    </row>
    <row r="63" spans="2:13">
      <c r="B63" s="201" t="s">
        <v>462</v>
      </c>
      <c r="C63" s="200">
        <v>79</v>
      </c>
      <c r="D63" s="199">
        <v>496.73400000000004</v>
      </c>
      <c r="E63" s="199">
        <v>241.19500000000011</v>
      </c>
      <c r="F63" s="198">
        <v>2.0594705528721566</v>
      </c>
      <c r="G63" s="199">
        <v>-2.1000000000000001E-2</v>
      </c>
      <c r="H63" s="199">
        <v>0.70659999999998035</v>
      </c>
      <c r="I63" s="198">
        <v>3.951158378589182E-2</v>
      </c>
      <c r="J63" s="198">
        <v>0.69052921631519515</v>
      </c>
      <c r="K63" s="197">
        <v>1.478543060181414</v>
      </c>
      <c r="L63" s="196">
        <f t="shared" si="1"/>
        <v>0.67634147894029018</v>
      </c>
      <c r="M63" s="195">
        <v>0.12924755000991897</v>
      </c>
    </row>
    <row r="64" spans="2:13">
      <c r="B64" s="201" t="s">
        <v>461</v>
      </c>
      <c r="C64" s="200">
        <v>50</v>
      </c>
      <c r="D64" s="199">
        <v>383.40699999999975</v>
      </c>
      <c r="E64" s="199">
        <v>200.15199999999996</v>
      </c>
      <c r="F64" s="198">
        <v>1.9155791598385219</v>
      </c>
      <c r="G64" s="199">
        <v>6.6289999999999996</v>
      </c>
      <c r="H64" s="199">
        <v>0.80820000000016989</v>
      </c>
      <c r="I64" s="198">
        <v>3.5064032631662356E-2</v>
      </c>
      <c r="J64" s="198">
        <v>0.36737281198455657</v>
      </c>
      <c r="K64" s="197">
        <v>1.2129510738707308</v>
      </c>
      <c r="L64" s="196">
        <f t="shared" si="1"/>
        <v>0.82443556178142607</v>
      </c>
      <c r="M64" s="195">
        <v>5.7808054027391566E-2</v>
      </c>
    </row>
    <row r="65" spans="2:13">
      <c r="B65" s="201" t="s">
        <v>460</v>
      </c>
      <c r="C65" s="200">
        <v>30</v>
      </c>
      <c r="D65" s="199">
        <v>9577.5750000000044</v>
      </c>
      <c r="E65" s="199">
        <v>6046.0380000000014</v>
      </c>
      <c r="F65" s="198">
        <v>1.5841076420624551</v>
      </c>
      <c r="G65" s="199">
        <v>136.30000000000001</v>
      </c>
      <c r="H65" s="199">
        <v>11.251600000001417</v>
      </c>
      <c r="I65" s="198">
        <v>4.9610993909065593E-2</v>
      </c>
      <c r="J65" s="198">
        <v>0.33518376876360284</v>
      </c>
      <c r="K65" s="197">
        <v>0.54234523967187198</v>
      </c>
      <c r="L65" s="196">
        <f t="shared" si="1"/>
        <v>1.8438439703186422</v>
      </c>
      <c r="M65" s="195">
        <v>5.2286628677512687E-2</v>
      </c>
    </row>
    <row r="66" spans="2:13">
      <c r="B66" s="201" t="s">
        <v>459</v>
      </c>
      <c r="C66" s="200">
        <v>1</v>
      </c>
      <c r="D66" s="199">
        <v>3.7999999999999999E-2</v>
      </c>
      <c r="E66" s="199">
        <v>3.0000000000000001E-3</v>
      </c>
      <c r="F66" s="198">
        <v>12.666666666666666</v>
      </c>
      <c r="G66" s="199">
        <v>0</v>
      </c>
      <c r="H66" s="199">
        <v>0</v>
      </c>
      <c r="I66" s="198">
        <v>8.7499999999999982</v>
      </c>
      <c r="J66" s="198" t="s">
        <v>426</v>
      </c>
      <c r="K66" s="197">
        <v>6.8622405215302803E-4</v>
      </c>
      <c r="L66" s="196">
        <f t="shared" si="1"/>
        <v>1457.2499999999998</v>
      </c>
      <c r="M66" s="195" t="s">
        <v>426</v>
      </c>
    </row>
    <row r="67" spans="2:13">
      <c r="B67" s="201" t="s">
        <v>458</v>
      </c>
      <c r="C67" s="200">
        <v>25</v>
      </c>
      <c r="D67" s="199">
        <v>22.612000000000002</v>
      </c>
      <c r="E67" s="199">
        <v>66.911999999999992</v>
      </c>
      <c r="F67" s="198">
        <v>0.33793639406982312</v>
      </c>
      <c r="G67" s="199">
        <v>4.9950000000000001</v>
      </c>
      <c r="H67" s="199">
        <v>0.10119999999997731</v>
      </c>
      <c r="I67" s="198">
        <v>-3.1455569703840829E-2</v>
      </c>
      <c r="J67" s="198">
        <v>-0.47283571497967053</v>
      </c>
      <c r="K67" s="197">
        <v>0.79541061078468267</v>
      </c>
      <c r="L67" s="196">
        <f t="shared" si="1"/>
        <v>1.2572122956889993</v>
      </c>
      <c r="M67" s="195">
        <v>-2.0872202952572742E-3</v>
      </c>
    </row>
    <row r="68" spans="2:13">
      <c r="B68" s="201" t="s">
        <v>457</v>
      </c>
      <c r="C68" s="200">
        <v>4</v>
      </c>
      <c r="D68" s="199">
        <v>0.47899999999999998</v>
      </c>
      <c r="E68" s="199">
        <v>221.09999999999997</v>
      </c>
      <c r="F68" s="198">
        <v>2.1664405246494801E-3</v>
      </c>
      <c r="G68" s="199">
        <v>167.4</v>
      </c>
      <c r="H68" s="199">
        <v>0</v>
      </c>
      <c r="I68" s="198">
        <v>-5.5450093769535268E-2</v>
      </c>
      <c r="J68" s="198">
        <v>-0.1196015143947952</v>
      </c>
      <c r="K68" s="197">
        <v>0.10401742654947817</v>
      </c>
      <c r="L68" s="196">
        <f t="shared" si="1"/>
        <v>9.613773702854763</v>
      </c>
      <c r="M68" s="195">
        <v>-5.255710794257038E-3</v>
      </c>
    </row>
    <row r="69" spans="2:13">
      <c r="B69" s="201" t="s">
        <v>456</v>
      </c>
      <c r="C69" s="200">
        <v>137</v>
      </c>
      <c r="D69" s="199">
        <v>458.39599999999967</v>
      </c>
      <c r="E69" s="199">
        <v>132.47399999999999</v>
      </c>
      <c r="F69" s="198">
        <v>3.4602714494919735</v>
      </c>
      <c r="G69" s="199">
        <v>-1.0689999999999991</v>
      </c>
      <c r="H69" s="199">
        <v>0.21940000000006421</v>
      </c>
      <c r="I69" s="198">
        <v>6.5727372224622632E-2</v>
      </c>
      <c r="J69" s="198">
        <v>0.46036074137383692</v>
      </c>
      <c r="K69" s="197">
        <v>0.3554555570308639</v>
      </c>
      <c r="L69" s="196">
        <f t="shared" si="1"/>
        <v>2.813291226484246</v>
      </c>
      <c r="M69" s="195">
        <v>4.6094470092084644E-2</v>
      </c>
    </row>
    <row r="70" spans="2:13">
      <c r="B70" s="201" t="s">
        <v>455</v>
      </c>
      <c r="C70" s="200">
        <v>15</v>
      </c>
      <c r="D70" s="199">
        <v>43.756</v>
      </c>
      <c r="E70" s="199">
        <v>91.657000000000025</v>
      </c>
      <c r="F70" s="198">
        <v>0.47738852460804942</v>
      </c>
      <c r="G70" s="199">
        <v>114.001</v>
      </c>
      <c r="H70" s="199">
        <v>6.779999999997699E-2</v>
      </c>
      <c r="I70" s="198">
        <v>3.7157452992883269E-2</v>
      </c>
      <c r="J70" s="198">
        <v>0.1909782731680417</v>
      </c>
      <c r="K70" s="197">
        <v>0.18337935269557221</v>
      </c>
      <c r="L70" s="196">
        <f t="shared" ref="L70:L101" si="2">1/K70</f>
        <v>5.4531766270333524</v>
      </c>
      <c r="M70" s="195">
        <v>-5.5160550821569329E-3</v>
      </c>
    </row>
    <row r="71" spans="2:13">
      <c r="B71" s="201" t="s">
        <v>454</v>
      </c>
      <c r="C71" s="200">
        <v>30</v>
      </c>
      <c r="D71" s="199">
        <v>2.4489999999999994</v>
      </c>
      <c r="E71" s="199">
        <v>24.219999999999995</v>
      </c>
      <c r="F71" s="198">
        <v>0.10111478117258464</v>
      </c>
      <c r="G71" s="199">
        <v>0</v>
      </c>
      <c r="H71" s="199">
        <v>2.0600000000001728E-2</v>
      </c>
      <c r="I71" s="198">
        <v>-0.12135806946575531</v>
      </c>
      <c r="J71" s="198">
        <v>-0.35085282609750534</v>
      </c>
      <c r="K71" s="197">
        <v>0.2223747310359025</v>
      </c>
      <c r="L71" s="196">
        <f t="shared" si="2"/>
        <v>4.4969138145401493</v>
      </c>
      <c r="M71" s="195">
        <v>-3.2764428544759978E-2</v>
      </c>
    </row>
    <row r="72" spans="2:13">
      <c r="B72" s="201" t="s">
        <v>453</v>
      </c>
      <c r="C72" s="200">
        <v>11</v>
      </c>
      <c r="D72" s="199">
        <v>3.5510000000000002</v>
      </c>
      <c r="E72" s="199">
        <v>18.690000000000005</v>
      </c>
      <c r="F72" s="198">
        <v>0.18999464954521131</v>
      </c>
      <c r="G72" s="199">
        <v>0</v>
      </c>
      <c r="H72" s="199">
        <v>-3.5999999999987153E-3</v>
      </c>
      <c r="I72" s="198">
        <v>-0.13896245721260175</v>
      </c>
      <c r="J72" s="198">
        <v>-0.87944317733493726</v>
      </c>
      <c r="K72" s="197">
        <v>0.39546291225931024</v>
      </c>
      <c r="L72" s="196">
        <f t="shared" si="2"/>
        <v>2.5286821317501622</v>
      </c>
      <c r="M72" s="195">
        <v>-4.8298479733488581E-2</v>
      </c>
    </row>
    <row r="73" spans="2:13">
      <c r="B73" s="201" t="s">
        <v>452</v>
      </c>
      <c r="C73" s="200">
        <v>1</v>
      </c>
      <c r="D73" s="199">
        <v>2.48</v>
      </c>
      <c r="E73" s="199">
        <v>0.79999999999995453</v>
      </c>
      <c r="F73" s="198">
        <v>3.1000000000001764</v>
      </c>
      <c r="G73" s="199">
        <v>0</v>
      </c>
      <c r="H73" s="199">
        <v>0</v>
      </c>
      <c r="I73" s="198">
        <v>2.8865483410938736E-4</v>
      </c>
      <c r="J73" s="198">
        <v>3.4129116353550874E-3</v>
      </c>
      <c r="K73" s="197">
        <v>1.0845425526562449</v>
      </c>
      <c r="L73" s="196">
        <f t="shared" si="2"/>
        <v>0.92204773113864036</v>
      </c>
      <c r="M73" s="195">
        <v>3.1305845062155988E-4</v>
      </c>
    </row>
    <row r="74" spans="2:13">
      <c r="B74" s="201" t="s">
        <v>451</v>
      </c>
      <c r="C74" s="200">
        <v>13</v>
      </c>
      <c r="D74" s="199">
        <v>238.21899999999997</v>
      </c>
      <c r="E74" s="199">
        <v>197.71199999999996</v>
      </c>
      <c r="F74" s="198">
        <v>1.2048788136279034</v>
      </c>
      <c r="G74" s="199">
        <v>96.355000000000004</v>
      </c>
      <c r="H74" s="199">
        <v>0</v>
      </c>
      <c r="I74" s="198">
        <v>6.9807000694183399E-2</v>
      </c>
      <c r="J74" s="198">
        <v>0.88382400419783902</v>
      </c>
      <c r="K74" s="197">
        <v>1.1162340170939109</v>
      </c>
      <c r="L74" s="196">
        <f t="shared" si="2"/>
        <v>0.89586949034529206</v>
      </c>
      <c r="M74" s="195">
        <v>8.9699132232692561E-2</v>
      </c>
    </row>
    <row r="75" spans="2:13">
      <c r="B75" s="201" t="s">
        <v>450</v>
      </c>
      <c r="C75" s="200">
        <v>4</v>
      </c>
      <c r="D75" s="199">
        <v>2.09</v>
      </c>
      <c r="E75" s="199">
        <v>2.9610000000000003</v>
      </c>
      <c r="F75" s="198">
        <v>0.7058426207362376</v>
      </c>
      <c r="G75" s="199">
        <v>0</v>
      </c>
      <c r="H75" s="199">
        <v>0</v>
      </c>
      <c r="I75" s="198">
        <v>-4.0863816990152355E-3</v>
      </c>
      <c r="J75" s="198">
        <v>-0.29761597466706147</v>
      </c>
      <c r="K75" s="197">
        <v>3.913251817580965</v>
      </c>
      <c r="L75" s="196">
        <f t="shared" si="2"/>
        <v>0.25554194992188489</v>
      </c>
      <c r="M75" s="195">
        <v>0.11542089413722149</v>
      </c>
    </row>
    <row r="76" spans="2:13">
      <c r="B76" s="201" t="s">
        <v>449</v>
      </c>
      <c r="C76" s="200">
        <v>2</v>
      </c>
      <c r="D76" s="199">
        <v>5.16</v>
      </c>
      <c r="E76" s="199">
        <v>6.35</v>
      </c>
      <c r="F76" s="198">
        <v>0.81259842519685044</v>
      </c>
      <c r="G76" s="199">
        <v>0</v>
      </c>
      <c r="H76" s="199">
        <v>0</v>
      </c>
      <c r="I76" s="198">
        <v>-2.7262313860251992E-3</v>
      </c>
      <c r="J76" s="198">
        <v>-0.47387853055196599</v>
      </c>
      <c r="K76" s="197">
        <v>3.9317240136912268</v>
      </c>
      <c r="L76" s="196">
        <f t="shared" si="2"/>
        <v>0.2543413516609393</v>
      </c>
      <c r="M76" s="195">
        <v>-7.0849812703902906E-2</v>
      </c>
    </row>
    <row r="77" spans="2:13">
      <c r="B77" s="201" t="s">
        <v>448</v>
      </c>
      <c r="C77" s="200">
        <v>239</v>
      </c>
      <c r="D77" s="199">
        <v>1877.3529999999996</v>
      </c>
      <c r="E77" s="199">
        <v>270.19499999999977</v>
      </c>
      <c r="F77" s="198">
        <v>6.9481411573123157</v>
      </c>
      <c r="G77" s="199">
        <v>66.355000000000004</v>
      </c>
      <c r="H77" s="199">
        <v>3.0000000000086402E-2</v>
      </c>
      <c r="I77" s="198">
        <v>8.6444957619814869E-2</v>
      </c>
      <c r="J77" s="198">
        <v>3.0138247652546903</v>
      </c>
      <c r="K77" s="197">
        <v>1.8495472161548048</v>
      </c>
      <c r="L77" s="196">
        <f t="shared" si="2"/>
        <v>0.54067286915712953</v>
      </c>
      <c r="M77" s="195">
        <v>0.13155020801505649</v>
      </c>
    </row>
    <row r="78" spans="2:13">
      <c r="B78" s="201" t="s">
        <v>447</v>
      </c>
      <c r="C78" s="200">
        <v>5</v>
      </c>
      <c r="D78" s="199">
        <v>37.169999999999995</v>
      </c>
      <c r="E78" s="199">
        <v>304.18</v>
      </c>
      <c r="F78" s="198">
        <v>0.12219738312841079</v>
      </c>
      <c r="G78" s="199">
        <v>0</v>
      </c>
      <c r="H78" s="199">
        <v>0</v>
      </c>
      <c r="I78" s="198">
        <v>-0.11824019130280755</v>
      </c>
      <c r="J78" s="198" t="s">
        <v>426</v>
      </c>
      <c r="K78" s="197">
        <v>0.78189759225955302</v>
      </c>
      <c r="L78" s="196">
        <f t="shared" si="2"/>
        <v>1.2789398636081837</v>
      </c>
      <c r="M78" s="195" t="s">
        <v>426</v>
      </c>
    </row>
    <row r="79" spans="2:13">
      <c r="B79" s="201" t="s">
        <v>446</v>
      </c>
      <c r="C79" s="200">
        <v>5</v>
      </c>
      <c r="D79" s="199">
        <v>290.51799999999997</v>
      </c>
      <c r="E79" s="199">
        <v>72.546000000000006</v>
      </c>
      <c r="F79" s="198">
        <v>4.0046039754087053</v>
      </c>
      <c r="G79" s="199">
        <v>0</v>
      </c>
      <c r="H79" s="199">
        <v>0</v>
      </c>
      <c r="I79" s="198">
        <v>4.4944867420352821E-2</v>
      </c>
      <c r="J79" s="198">
        <v>0.77377882336589843</v>
      </c>
      <c r="K79" s="197">
        <v>2.8303328399949574</v>
      </c>
      <c r="L79" s="196">
        <f t="shared" si="2"/>
        <v>0.35331533658132647</v>
      </c>
      <c r="M79" s="195">
        <v>0.21158284062596186</v>
      </c>
    </row>
    <row r="80" spans="2:13">
      <c r="B80" s="201" t="s">
        <v>445</v>
      </c>
      <c r="C80" s="200">
        <v>13</v>
      </c>
      <c r="D80" s="199">
        <v>35.311</v>
      </c>
      <c r="E80" s="199">
        <v>47.831000000000003</v>
      </c>
      <c r="F80" s="198">
        <v>0.73824507118814153</v>
      </c>
      <c r="G80" s="199">
        <v>26.27</v>
      </c>
      <c r="H80" s="199">
        <v>0.42920000000003711</v>
      </c>
      <c r="I80" s="198">
        <v>8.3257489192944192E-3</v>
      </c>
      <c r="J80" s="198" t="s">
        <v>426</v>
      </c>
      <c r="K80" s="197">
        <v>0.90286408066942947</v>
      </c>
      <c r="L80" s="196">
        <f t="shared" si="2"/>
        <v>1.1075864256982613</v>
      </c>
      <c r="M80" s="195" t="s">
        <v>426</v>
      </c>
    </row>
    <row r="81" spans="2:13">
      <c r="B81" s="201" t="s">
        <v>444</v>
      </c>
      <c r="C81" s="200">
        <v>28</v>
      </c>
      <c r="D81" s="199">
        <v>130.67999999999998</v>
      </c>
      <c r="E81" s="199">
        <v>208.64199999999997</v>
      </c>
      <c r="F81" s="198">
        <v>0.62633602055195026</v>
      </c>
      <c r="G81" s="199">
        <v>-0.12</v>
      </c>
      <c r="H81" s="199">
        <v>0.13580000000001746</v>
      </c>
      <c r="I81" s="198">
        <v>-1.6713976996844022E-2</v>
      </c>
      <c r="J81" s="198">
        <v>-0.7382619924875593</v>
      </c>
      <c r="K81" s="197">
        <v>1.5681994972937092</v>
      </c>
      <c r="L81" s="196">
        <f t="shared" si="2"/>
        <v>0.6376739705156973</v>
      </c>
      <c r="M81" s="195">
        <v>6.9002525312139878E-2</v>
      </c>
    </row>
    <row r="82" spans="2:13">
      <c r="B82" s="201" t="s">
        <v>443</v>
      </c>
      <c r="C82" s="200">
        <v>16</v>
      </c>
      <c r="D82" s="199">
        <v>867.07800000000009</v>
      </c>
      <c r="E82" s="199">
        <v>510.80799999999994</v>
      </c>
      <c r="F82" s="198">
        <v>1.697463626254875</v>
      </c>
      <c r="G82" s="199">
        <v>0</v>
      </c>
      <c r="H82" s="199">
        <v>2.4633999999999787</v>
      </c>
      <c r="I82" s="198">
        <v>3.4196272715001814E-2</v>
      </c>
      <c r="J82" s="198">
        <v>0.8589267525665949</v>
      </c>
      <c r="K82" s="197">
        <v>1.3204628527400293</v>
      </c>
      <c r="L82" s="196">
        <f t="shared" si="2"/>
        <v>0.75731020976845187</v>
      </c>
      <c r="M82" s="195">
        <v>0.10110433623143425</v>
      </c>
    </row>
    <row r="83" spans="2:13">
      <c r="B83" s="201" t="s">
        <v>442</v>
      </c>
      <c r="C83" s="200">
        <v>8</v>
      </c>
      <c r="D83" s="199">
        <v>11.166</v>
      </c>
      <c r="E83" s="199">
        <v>3.5999999999999996</v>
      </c>
      <c r="F83" s="198">
        <v>3.101666666666667</v>
      </c>
      <c r="G83" s="199">
        <v>0</v>
      </c>
      <c r="H83" s="199">
        <v>5.119999999999969E-2</v>
      </c>
      <c r="I83" s="198">
        <v>9.8898987276032205E-2</v>
      </c>
      <c r="J83" s="198">
        <v>6.4894376296640539</v>
      </c>
      <c r="K83" s="197">
        <v>0.90744999717231878</v>
      </c>
      <c r="L83" s="196">
        <f t="shared" si="2"/>
        <v>1.1019890937418853</v>
      </c>
      <c r="M83" s="195">
        <v>0.15848687566684819</v>
      </c>
    </row>
    <row r="84" spans="2:13">
      <c r="B84" s="201" t="s">
        <v>441</v>
      </c>
      <c r="C84" s="200">
        <v>1</v>
      </c>
      <c r="D84" s="199">
        <v>59.9</v>
      </c>
      <c r="E84" s="199">
        <v>5.22</v>
      </c>
      <c r="F84" s="198">
        <v>11.475095785440613</v>
      </c>
      <c r="G84" s="199">
        <v>0</v>
      </c>
      <c r="H84" s="199">
        <v>0</v>
      </c>
      <c r="I84" s="198">
        <v>0.64481132075471703</v>
      </c>
      <c r="J84" s="198">
        <v>3.1907520266412459</v>
      </c>
      <c r="K84" s="197">
        <v>0.84453739667363803</v>
      </c>
      <c r="L84" s="196">
        <f t="shared" si="2"/>
        <v>1.1840801886792454</v>
      </c>
      <c r="M84" s="195">
        <v>0.63668957275171789</v>
      </c>
    </row>
    <row r="85" spans="2:13">
      <c r="B85" s="201" t="s">
        <v>440</v>
      </c>
      <c r="C85" s="200">
        <v>20</v>
      </c>
      <c r="D85" s="199">
        <v>931.37200000000007</v>
      </c>
      <c r="E85" s="199">
        <v>501.19700000000017</v>
      </c>
      <c r="F85" s="198">
        <v>1.8582952411925844</v>
      </c>
      <c r="G85" s="199">
        <v>186.8</v>
      </c>
      <c r="H85" s="199">
        <v>0</v>
      </c>
      <c r="I85" s="198">
        <v>0.16691158846212736</v>
      </c>
      <c r="J85" s="198">
        <v>0.53795637574683053</v>
      </c>
      <c r="K85" s="197">
        <v>0.33701841721371267</v>
      </c>
      <c r="L85" s="196">
        <f t="shared" si="2"/>
        <v>2.9671968916935256</v>
      </c>
      <c r="M85" s="195">
        <v>5.3748694638332047E-2</v>
      </c>
    </row>
    <row r="86" spans="2:13">
      <c r="B86" s="201" t="s">
        <v>439</v>
      </c>
      <c r="C86" s="200">
        <v>12</v>
      </c>
      <c r="D86" s="199">
        <v>59.263999999999989</v>
      </c>
      <c r="E86" s="199">
        <v>69.007000000000005</v>
      </c>
      <c r="F86" s="198">
        <v>0.85881142492790563</v>
      </c>
      <c r="G86" s="199">
        <v>-1E-3</v>
      </c>
      <c r="H86" s="199">
        <v>0.39379999999999882</v>
      </c>
      <c r="I86" s="198">
        <v>-7.1880933894018367E-3</v>
      </c>
      <c r="J86" s="198">
        <v>-8.5463059597548505E-2</v>
      </c>
      <c r="K86" s="197">
        <v>1.6084227196896292</v>
      </c>
      <c r="L86" s="196">
        <f t="shared" si="2"/>
        <v>0.62172710429815736</v>
      </c>
      <c r="M86" s="195">
        <v>0.11401249404090913</v>
      </c>
    </row>
    <row r="87" spans="2:13">
      <c r="B87" s="201" t="s">
        <v>438</v>
      </c>
      <c r="C87" s="200">
        <v>7</v>
      </c>
      <c r="D87" s="199">
        <v>10.950000000000001</v>
      </c>
      <c r="E87" s="199">
        <v>48.873999999999988</v>
      </c>
      <c r="F87" s="198">
        <v>0.22404550476736104</v>
      </c>
      <c r="G87" s="199">
        <v>12.31</v>
      </c>
      <c r="H87" s="199">
        <v>1.2372000000000298</v>
      </c>
      <c r="I87" s="198">
        <v>-1.9746166083978358E-2</v>
      </c>
      <c r="J87" s="198">
        <v>-0.12663169957560894</v>
      </c>
      <c r="K87" s="197">
        <v>0.34598690857922021</v>
      </c>
      <c r="L87" s="196">
        <f t="shared" si="2"/>
        <v>2.8902827685199286</v>
      </c>
      <c r="M87" s="195">
        <v>2.4117780387075665E-2</v>
      </c>
    </row>
    <row r="88" spans="2:13">
      <c r="B88" s="201" t="s">
        <v>437</v>
      </c>
      <c r="C88" s="200">
        <v>7</v>
      </c>
      <c r="D88" s="199">
        <v>2.84</v>
      </c>
      <c r="E88" s="199">
        <v>2.6119999999999997</v>
      </c>
      <c r="F88" s="198">
        <v>1.0872894333843799</v>
      </c>
      <c r="G88" s="199">
        <v>0</v>
      </c>
      <c r="H88" s="199">
        <v>0</v>
      </c>
      <c r="I88" s="198">
        <v>7.0634158431178238E-3</v>
      </c>
      <c r="J88" s="198">
        <v>4.4442976080348924E-2</v>
      </c>
      <c r="K88" s="197">
        <v>2.8522576654590441</v>
      </c>
      <c r="L88" s="196">
        <f t="shared" si="2"/>
        <v>0.35059946094984351</v>
      </c>
      <c r="M88" s="195">
        <v>-3.6861833522354379E-2</v>
      </c>
    </row>
    <row r="89" spans="2:13">
      <c r="B89" s="201" t="s">
        <v>436</v>
      </c>
      <c r="C89" s="200">
        <v>74</v>
      </c>
      <c r="D89" s="199">
        <v>144.428</v>
      </c>
      <c r="E89" s="199">
        <v>159.71399999999994</v>
      </c>
      <c r="F89" s="198">
        <v>0.90429142091488568</v>
      </c>
      <c r="G89" s="199">
        <v>196.19200000000001</v>
      </c>
      <c r="H89" s="199">
        <v>32.915199999999686</v>
      </c>
      <c r="I89" s="198">
        <v>4.4408638596875938E-2</v>
      </c>
      <c r="J89" s="198">
        <v>0.35783811019503092</v>
      </c>
      <c r="K89" s="197">
        <v>1.7224831308002928</v>
      </c>
      <c r="L89" s="196">
        <f t="shared" si="2"/>
        <v>0.58055720959971568</v>
      </c>
      <c r="M89" s="195">
        <v>0.16585903789882139</v>
      </c>
    </row>
    <row r="90" spans="2:13">
      <c r="B90" s="201" t="s">
        <v>435</v>
      </c>
      <c r="C90" s="200">
        <v>157</v>
      </c>
      <c r="D90" s="199">
        <v>6002.2589999999982</v>
      </c>
      <c r="E90" s="199">
        <v>3615.0210000000015</v>
      </c>
      <c r="F90" s="198">
        <v>1.6603662883286143</v>
      </c>
      <c r="G90" s="199">
        <v>1294.383</v>
      </c>
      <c r="H90" s="199">
        <v>53.603199999999561</v>
      </c>
      <c r="I90" s="198">
        <v>3.5892631528412898E-2</v>
      </c>
      <c r="J90" s="198">
        <v>0.38824087955432512</v>
      </c>
      <c r="K90" s="197">
        <v>1.4225481431856728</v>
      </c>
      <c r="L90" s="196">
        <f t="shared" si="2"/>
        <v>0.70296390655755736</v>
      </c>
      <c r="M90" s="195">
        <v>0.10464826489767565</v>
      </c>
    </row>
    <row r="91" spans="2:13">
      <c r="B91" s="201" t="s">
        <v>434</v>
      </c>
      <c r="C91" s="200">
        <v>3</v>
      </c>
      <c r="D91" s="199">
        <v>3793.3300000000004</v>
      </c>
      <c r="E91" s="199">
        <v>7141.7999999999993</v>
      </c>
      <c r="F91" s="198">
        <v>0.53114480943179598</v>
      </c>
      <c r="G91" s="199">
        <v>0</v>
      </c>
      <c r="H91" s="199">
        <v>0</v>
      </c>
      <c r="I91" s="198">
        <v>-0.15952387758213274</v>
      </c>
      <c r="J91" s="198">
        <v>-1.8400342115345576</v>
      </c>
      <c r="K91" s="197">
        <v>0.40842598465950875</v>
      </c>
      <c r="L91" s="196">
        <f t="shared" si="2"/>
        <v>2.4484240414665757</v>
      </c>
      <c r="M91" s="195">
        <v>-0.12187764883110659</v>
      </c>
    </row>
    <row r="92" spans="2:13">
      <c r="B92" s="201" t="s">
        <v>433</v>
      </c>
      <c r="C92" s="200">
        <v>20</v>
      </c>
      <c r="D92" s="199">
        <v>99.47499999999998</v>
      </c>
      <c r="E92" s="199">
        <v>74.324999999999989</v>
      </c>
      <c r="F92" s="198">
        <v>1.3383787420114361</v>
      </c>
      <c r="G92" s="199">
        <v>29.494</v>
      </c>
      <c r="H92" s="199">
        <v>12.539400000000001</v>
      </c>
      <c r="I92" s="198">
        <v>4.2849452832908363E-2</v>
      </c>
      <c r="J92" s="198">
        <v>8.5530831082903198</v>
      </c>
      <c r="K92" s="197">
        <v>0.72113930050829955</v>
      </c>
      <c r="L92" s="196">
        <f t="shared" si="2"/>
        <v>1.386694636244542</v>
      </c>
      <c r="M92" s="195">
        <v>0.41266932855821736</v>
      </c>
    </row>
    <row r="93" spans="2:13">
      <c r="B93" s="201" t="s">
        <v>432</v>
      </c>
      <c r="C93" s="200">
        <v>13</v>
      </c>
      <c r="D93" s="199">
        <v>631.6880000000001</v>
      </c>
      <c r="E93" s="199">
        <v>1110.921</v>
      </c>
      <c r="F93" s="198">
        <v>0.5686164902814872</v>
      </c>
      <c r="G93" s="199">
        <v>2.1800000000000002</v>
      </c>
      <c r="H93" s="199">
        <v>1.5380000000000109</v>
      </c>
      <c r="I93" s="198">
        <v>-6.8482063377970318E-2</v>
      </c>
      <c r="J93" s="198">
        <v>-0.51772315476876751</v>
      </c>
      <c r="K93" s="197">
        <v>1.9842149074666495</v>
      </c>
      <c r="L93" s="196">
        <f t="shared" si="2"/>
        <v>0.50397766705459945</v>
      </c>
      <c r="M93" s="195">
        <v>2.2028553515396176E-2</v>
      </c>
    </row>
    <row r="94" spans="2:13">
      <c r="B94" s="201" t="s">
        <v>431</v>
      </c>
      <c r="C94" s="200">
        <v>5</v>
      </c>
      <c r="D94" s="199">
        <v>394.26600000000002</v>
      </c>
      <c r="E94" s="199">
        <v>243.61600000000001</v>
      </c>
      <c r="F94" s="198">
        <v>1.6183912386706949</v>
      </c>
      <c r="G94" s="199">
        <v>8.76</v>
      </c>
      <c r="H94" s="199">
        <v>-2.0200000000386353E-2</v>
      </c>
      <c r="I94" s="198">
        <v>1.7551893721658003E-2</v>
      </c>
      <c r="J94" s="198">
        <v>7.6115496138828051E-2</v>
      </c>
      <c r="K94" s="197">
        <v>1.0789829296784386</v>
      </c>
      <c r="L94" s="196">
        <f t="shared" si="2"/>
        <v>0.92679872173512767</v>
      </c>
      <c r="M94" s="195">
        <v>3.4434114836931928E-2</v>
      </c>
    </row>
    <row r="95" spans="2:13">
      <c r="B95" s="201" t="s">
        <v>430</v>
      </c>
      <c r="C95" s="200">
        <v>38</v>
      </c>
      <c r="D95" s="199">
        <v>412.60900000000004</v>
      </c>
      <c r="E95" s="199">
        <v>335.01199999999989</v>
      </c>
      <c r="F95" s="198">
        <v>1.2316245388224905</v>
      </c>
      <c r="G95" s="199">
        <v>4.7799999999999994</v>
      </c>
      <c r="H95" s="199">
        <v>-5.0200000000074851E-2</v>
      </c>
      <c r="I95" s="198">
        <v>1.1583083397924708E-2</v>
      </c>
      <c r="J95" s="198">
        <v>0.30380125344752773</v>
      </c>
      <c r="K95" s="197">
        <v>1.5809663907316838</v>
      </c>
      <c r="L95" s="196">
        <f t="shared" si="2"/>
        <v>0.63252451529800835</v>
      </c>
      <c r="M95" s="195">
        <v>2.4630860304572632E-2</v>
      </c>
    </row>
    <row r="96" spans="2:13">
      <c r="B96" s="201" t="s">
        <v>429</v>
      </c>
      <c r="C96" s="200">
        <v>1</v>
      </c>
      <c r="D96" s="199">
        <v>69.8</v>
      </c>
      <c r="E96" s="199">
        <v>68.2</v>
      </c>
      <c r="F96" s="198">
        <v>1.0234604105571847</v>
      </c>
      <c r="G96" s="199">
        <v>0</v>
      </c>
      <c r="H96" s="199">
        <v>0</v>
      </c>
      <c r="I96" s="198">
        <v>1.6323199347071968E-3</v>
      </c>
      <c r="J96" s="198">
        <v>1.3160349118764644E-2</v>
      </c>
      <c r="K96" s="197">
        <v>0.85427924002091704</v>
      </c>
      <c r="L96" s="196">
        <f t="shared" si="2"/>
        <v>1.1705774331769023</v>
      </c>
      <c r="M96" s="195">
        <v>5.1507756667247204E-4</v>
      </c>
    </row>
    <row r="97" spans="2:13">
      <c r="B97" s="201" t="s">
        <v>428</v>
      </c>
      <c r="C97" s="200">
        <v>12</v>
      </c>
      <c r="D97" s="199">
        <v>39.138999999999996</v>
      </c>
      <c r="E97" s="199">
        <v>24.734999999999996</v>
      </c>
      <c r="F97" s="198">
        <v>1.5823327269051952</v>
      </c>
      <c r="G97" s="199">
        <v>0</v>
      </c>
      <c r="H97" s="199">
        <v>0</v>
      </c>
      <c r="I97" s="198">
        <v>2.3913404389547425E-2</v>
      </c>
      <c r="J97" s="198">
        <v>0.39030082429653307</v>
      </c>
      <c r="K97" s="197">
        <v>2.4414306327923612</v>
      </c>
      <c r="L97" s="196">
        <f t="shared" si="2"/>
        <v>0.40959590928711348</v>
      </c>
      <c r="M97" s="195">
        <v>9.9366887233555121E-2</v>
      </c>
    </row>
    <row r="98" spans="2:13">
      <c r="B98" s="201" t="s">
        <v>427</v>
      </c>
      <c r="C98" s="200">
        <v>0</v>
      </c>
      <c r="D98" s="199">
        <v>0</v>
      </c>
      <c r="E98" s="199">
        <v>0</v>
      </c>
      <c r="F98" s="198" t="s">
        <v>426</v>
      </c>
      <c r="G98" s="199">
        <v>0</v>
      </c>
      <c r="H98" s="199">
        <v>0</v>
      </c>
      <c r="I98" s="198" t="s">
        <v>426</v>
      </c>
      <c r="J98" s="198" t="s">
        <v>426</v>
      </c>
      <c r="K98" s="197" t="s">
        <v>426</v>
      </c>
      <c r="L98" s="196" t="e">
        <f t="shared" si="2"/>
        <v>#VALUE!</v>
      </c>
      <c r="M98" s="195" t="s">
        <v>426</v>
      </c>
    </row>
    <row r="99" spans="2:13" ht="15" thickBot="1">
      <c r="B99" s="194" t="s">
        <v>425</v>
      </c>
      <c r="C99" s="193">
        <v>1</v>
      </c>
      <c r="D99" s="192">
        <v>0.33100000000000002</v>
      </c>
      <c r="E99" s="192">
        <v>1.1499999999999999</v>
      </c>
      <c r="F99" s="191">
        <v>0.28782608695652179</v>
      </c>
      <c r="G99" s="192">
        <v>0</v>
      </c>
      <c r="H99" s="192">
        <v>1.2620000000000005</v>
      </c>
      <c r="I99" s="191">
        <v>1.1937483158178401E-3</v>
      </c>
      <c r="J99" s="191">
        <v>2.1168747151279928E-2</v>
      </c>
      <c r="K99" s="190">
        <v>1.5152257527131978</v>
      </c>
      <c r="L99" s="189">
        <f t="shared" si="2"/>
        <v>0.65996766370250581</v>
      </c>
      <c r="M99" s="188">
        <v>0.15376352282718506</v>
      </c>
    </row>
    <row r="100" spans="2:13">
      <c r="B100" s="187" t="s">
        <v>424</v>
      </c>
      <c r="C100" s="186">
        <v>4149</v>
      </c>
      <c r="D100" s="185">
        <v>91128.195999999996</v>
      </c>
      <c r="E100" s="185">
        <v>56787.84999999978</v>
      </c>
      <c r="F100" s="184">
        <v>1.6047129095396349</v>
      </c>
      <c r="G100" s="185">
        <v>7200.6379999999963</v>
      </c>
      <c r="H100" s="185">
        <v>290.68879999994533</v>
      </c>
      <c r="I100" s="184">
        <v>2.4042222648084761E-2</v>
      </c>
      <c r="J100" s="184">
        <v>0.35915811387293384</v>
      </c>
      <c r="K100" s="183">
        <v>0.92986384073918371</v>
      </c>
      <c r="L100" s="182">
        <f t="shared" si="2"/>
        <v>1.0754262680061442</v>
      </c>
      <c r="M100" s="181">
        <v>4.5696556435610526E-2</v>
      </c>
    </row>
    <row r="101" spans="2:13" ht="15" thickBot="1">
      <c r="B101" s="180" t="s">
        <v>423</v>
      </c>
      <c r="C101" s="179">
        <v>3577</v>
      </c>
      <c r="D101" s="178">
        <v>87192.377000000008</v>
      </c>
      <c r="E101" s="178">
        <v>57704.895999999782</v>
      </c>
      <c r="F101" s="177">
        <v>1.5110048374404892</v>
      </c>
      <c r="G101" s="178">
        <v>6627.3379999999952</v>
      </c>
      <c r="H101" s="178">
        <v>288.54959999994026</v>
      </c>
      <c r="I101" s="177">
        <v>2.5165026512248102E-2</v>
      </c>
      <c r="J101" s="177">
        <v>0.32789454018099928</v>
      </c>
      <c r="K101" s="176">
        <v>1.2945771705117866</v>
      </c>
      <c r="L101" s="175">
        <f t="shared" si="2"/>
        <v>0.77245298525129169</v>
      </c>
      <c r="M101" s="174">
        <v>7.0760858358327683E-2</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2060"/>
  </sheetPr>
  <dimension ref="B2:O33"/>
  <sheetViews>
    <sheetView showGridLines="0" workbookViewId="0">
      <selection activeCell="B2" sqref="B2"/>
    </sheetView>
  </sheetViews>
  <sheetFormatPr defaultColWidth="9.109375" defaultRowHeight="14.4"/>
  <cols>
    <col min="1" max="1" width="1.88671875" style="246" customWidth="1"/>
    <col min="2" max="2" width="9.109375" style="259"/>
    <col min="3" max="14" width="9.109375" style="246"/>
    <col min="15" max="15" width="9.109375" style="258"/>
    <col min="16" max="16384" width="9.109375" style="246"/>
  </cols>
  <sheetData>
    <row r="2" spans="2:15">
      <c r="B2" s="259" t="s">
        <v>16329</v>
      </c>
    </row>
    <row r="3" spans="2:15" ht="19.2" customHeight="1">
      <c r="B3" s="360" t="s">
        <v>187</v>
      </c>
      <c r="C3" s="361" t="s">
        <v>556</v>
      </c>
      <c r="D3" s="361" t="s">
        <v>555</v>
      </c>
      <c r="E3" s="361" t="s">
        <v>554</v>
      </c>
      <c r="F3" s="361" t="s">
        <v>553</v>
      </c>
      <c r="G3" s="361" t="s">
        <v>552</v>
      </c>
      <c r="H3" s="361" t="s">
        <v>551</v>
      </c>
      <c r="I3" s="361" t="s">
        <v>550</v>
      </c>
      <c r="J3" s="361" t="s">
        <v>549</v>
      </c>
      <c r="K3" s="361" t="s">
        <v>548</v>
      </c>
      <c r="L3" s="361" t="s">
        <v>547</v>
      </c>
      <c r="M3" s="361" t="s">
        <v>546</v>
      </c>
      <c r="N3" s="361" t="s">
        <v>545</v>
      </c>
      <c r="O3" s="362" t="s">
        <v>325</v>
      </c>
    </row>
    <row r="4" spans="2:15">
      <c r="B4" s="356">
        <v>2000</v>
      </c>
      <c r="C4" s="357">
        <v>4.4400000000000004</v>
      </c>
      <c r="D4" s="357">
        <v>7.02</v>
      </c>
      <c r="E4" s="357">
        <v>-7.64</v>
      </c>
      <c r="F4" s="357">
        <v>-7.98</v>
      </c>
      <c r="G4" s="357">
        <v>-1.86</v>
      </c>
      <c r="H4" s="357">
        <v>6.59</v>
      </c>
      <c r="I4" s="357">
        <v>-9.42</v>
      </c>
      <c r="J4" s="357">
        <v>4.5999999999999996</v>
      </c>
      <c r="K4" s="357">
        <v>-8.7799999999999994</v>
      </c>
      <c r="L4" s="357">
        <v>-7.78</v>
      </c>
      <c r="M4" s="357">
        <v>8.1300000000000008</v>
      </c>
      <c r="N4" s="357">
        <v>-0.36</v>
      </c>
      <c r="O4" s="358">
        <v>-14.65</v>
      </c>
    </row>
    <row r="5" spans="2:15">
      <c r="B5" s="356">
        <v>2001</v>
      </c>
      <c r="C5" s="357">
        <v>8.56</v>
      </c>
      <c r="D5" s="357">
        <v>-1.48</v>
      </c>
      <c r="E5" s="357">
        <v>-15.04</v>
      </c>
      <c r="F5" s="357">
        <v>-2</v>
      </c>
      <c r="G5" s="357">
        <v>3.79</v>
      </c>
      <c r="H5" s="357">
        <v>-5.14</v>
      </c>
      <c r="I5" s="357">
        <v>-3.16</v>
      </c>
      <c r="J5" s="357">
        <v>-1.78</v>
      </c>
      <c r="K5" s="357">
        <v>-13.28</v>
      </c>
      <c r="L5" s="357">
        <v>6.35</v>
      </c>
      <c r="M5" s="357">
        <v>9.8000000000000007</v>
      </c>
      <c r="N5" s="357">
        <v>-0.76</v>
      </c>
      <c r="O5" s="358">
        <v>-16.18</v>
      </c>
    </row>
    <row r="6" spans="2:15">
      <c r="B6" s="356">
        <v>2002</v>
      </c>
      <c r="C6" s="357">
        <v>1.54</v>
      </c>
      <c r="D6" s="357">
        <v>6.2</v>
      </c>
      <c r="E6" s="357">
        <v>-1.0900000000000001</v>
      </c>
      <c r="F6" s="357">
        <v>-3.99</v>
      </c>
      <c r="G6" s="357">
        <v>-5.14</v>
      </c>
      <c r="H6" s="357">
        <v>2.82</v>
      </c>
      <c r="I6" s="357">
        <v>-9.35</v>
      </c>
      <c r="J6" s="357">
        <v>5.39</v>
      </c>
      <c r="K6" s="357">
        <v>-4.7</v>
      </c>
      <c r="L6" s="357">
        <v>-1.22</v>
      </c>
      <c r="M6" s="357">
        <v>10.38</v>
      </c>
      <c r="N6" s="357">
        <v>4.13</v>
      </c>
      <c r="O6" s="358">
        <v>3.25</v>
      </c>
    </row>
    <row r="7" spans="2:15">
      <c r="B7" s="356">
        <v>2003</v>
      </c>
      <c r="C7" s="357">
        <v>-4.72</v>
      </c>
      <c r="D7" s="357">
        <v>2.0699999999999998</v>
      </c>
      <c r="E7" s="357">
        <v>-8.01</v>
      </c>
      <c r="F7" s="357">
        <v>-4.51</v>
      </c>
      <c r="G7" s="357">
        <v>7.79</v>
      </c>
      <c r="H7" s="357">
        <v>12.65</v>
      </c>
      <c r="I7" s="357">
        <v>4.5599999999999996</v>
      </c>
      <c r="J7" s="357">
        <v>14.39</v>
      </c>
      <c r="K7" s="357">
        <v>4.46</v>
      </c>
      <c r="L7" s="357">
        <v>9.7899999999999991</v>
      </c>
      <c r="M7" s="357">
        <v>3.81</v>
      </c>
      <c r="N7" s="357">
        <v>16.38</v>
      </c>
      <c r="O7" s="358">
        <v>71.900000000000006</v>
      </c>
    </row>
    <row r="8" spans="2:15">
      <c r="B8" s="356">
        <v>2004</v>
      </c>
      <c r="C8" s="357">
        <v>-3.72</v>
      </c>
      <c r="D8" s="357">
        <v>-0.52</v>
      </c>
      <c r="E8" s="357">
        <v>-1.58</v>
      </c>
      <c r="F8" s="357">
        <v>1.37</v>
      </c>
      <c r="G8" s="357">
        <v>-17.399999999999999</v>
      </c>
      <c r="H8" s="357">
        <v>1.48</v>
      </c>
      <c r="I8" s="357">
        <v>8.42</v>
      </c>
      <c r="J8" s="357">
        <v>-0.03</v>
      </c>
      <c r="K8" s="357">
        <v>6.97</v>
      </c>
      <c r="L8" s="357">
        <v>2.37</v>
      </c>
      <c r="M8" s="357">
        <v>9.6199999999999992</v>
      </c>
      <c r="N8" s="357">
        <v>6.21</v>
      </c>
      <c r="O8" s="358">
        <v>10.68</v>
      </c>
    </row>
    <row r="9" spans="2:15">
      <c r="B9" s="356">
        <v>2005</v>
      </c>
      <c r="C9" s="357">
        <v>-1.1000000000000001</v>
      </c>
      <c r="D9" s="357">
        <v>2.2200000000000002</v>
      </c>
      <c r="E9" s="357">
        <v>-3.21</v>
      </c>
      <c r="F9" s="357">
        <v>-6.54</v>
      </c>
      <c r="G9" s="357">
        <v>9.73</v>
      </c>
      <c r="H9" s="357">
        <v>6.37</v>
      </c>
      <c r="I9" s="357">
        <v>4.13</v>
      </c>
      <c r="J9" s="357">
        <v>3.13</v>
      </c>
      <c r="K9" s="357">
        <v>9.09</v>
      </c>
      <c r="L9" s="357">
        <v>-8.86</v>
      </c>
      <c r="M9" s="357">
        <v>11.86</v>
      </c>
      <c r="N9" s="357">
        <v>6.95</v>
      </c>
      <c r="O9" s="358">
        <v>36.340000000000003</v>
      </c>
    </row>
    <row r="10" spans="2:15">
      <c r="B10" s="356">
        <v>2006</v>
      </c>
      <c r="C10" s="357">
        <v>5.8</v>
      </c>
      <c r="D10" s="357">
        <v>2.4500000000000002</v>
      </c>
      <c r="E10" s="357">
        <v>10.66</v>
      </c>
      <c r="F10" s="357">
        <v>4.5599999999999996</v>
      </c>
      <c r="G10" s="357">
        <v>-13.68</v>
      </c>
      <c r="H10" s="357">
        <v>1.86</v>
      </c>
      <c r="I10" s="357">
        <v>0.48</v>
      </c>
      <c r="J10" s="357">
        <v>8.61</v>
      </c>
      <c r="K10" s="357">
        <v>5.1100000000000003</v>
      </c>
      <c r="L10" s="357">
        <v>4.34</v>
      </c>
      <c r="M10" s="357">
        <v>5.62</v>
      </c>
      <c r="N10" s="357">
        <v>0.3</v>
      </c>
      <c r="O10" s="358">
        <v>39.83</v>
      </c>
    </row>
    <row r="11" spans="2:15">
      <c r="B11" s="356">
        <v>2007</v>
      </c>
      <c r="C11" s="357">
        <v>2.93</v>
      </c>
      <c r="D11" s="357">
        <v>-8.26</v>
      </c>
      <c r="E11" s="357">
        <v>2.04</v>
      </c>
      <c r="F11" s="357">
        <v>6.97</v>
      </c>
      <c r="G11" s="357">
        <v>5.09</v>
      </c>
      <c r="H11" s="357">
        <v>0.52</v>
      </c>
      <c r="I11" s="357">
        <v>4.88</v>
      </c>
      <c r="J11" s="357">
        <v>-1.43</v>
      </c>
      <c r="K11" s="357">
        <v>12.49</v>
      </c>
      <c r="L11" s="357">
        <v>17.510000000000002</v>
      </c>
      <c r="M11" s="357">
        <v>-2.34</v>
      </c>
      <c r="N11" s="357">
        <v>6.52</v>
      </c>
      <c r="O11" s="358">
        <v>54.77</v>
      </c>
    </row>
    <row r="12" spans="2:15">
      <c r="B12" s="356">
        <v>2008</v>
      </c>
      <c r="C12" s="357">
        <v>-16.309999999999999</v>
      </c>
      <c r="D12" s="357">
        <v>1.67</v>
      </c>
      <c r="E12" s="357">
        <v>-9.36</v>
      </c>
      <c r="F12" s="357">
        <v>9.11</v>
      </c>
      <c r="G12" s="357">
        <v>-5.73</v>
      </c>
      <c r="H12" s="357">
        <v>-17.03</v>
      </c>
      <c r="I12" s="357">
        <v>7.24</v>
      </c>
      <c r="J12" s="357">
        <v>0.62</v>
      </c>
      <c r="K12" s="357">
        <v>-10.06</v>
      </c>
      <c r="L12" s="357">
        <v>-26.41</v>
      </c>
      <c r="M12" s="357">
        <v>-4.5199999999999996</v>
      </c>
      <c r="N12" s="357">
        <v>7.41</v>
      </c>
      <c r="O12" s="358">
        <v>-51.79</v>
      </c>
    </row>
    <row r="13" spans="2:15">
      <c r="B13" s="356">
        <v>2009</v>
      </c>
      <c r="C13" s="357">
        <v>-2.85</v>
      </c>
      <c r="D13" s="357">
        <v>-3.87</v>
      </c>
      <c r="E13" s="357">
        <v>9.31</v>
      </c>
      <c r="F13" s="357">
        <v>15</v>
      </c>
      <c r="G13" s="357">
        <v>28.07</v>
      </c>
      <c r="H13" s="357">
        <v>-3.55</v>
      </c>
      <c r="I13" s="357">
        <v>8.0500000000000007</v>
      </c>
      <c r="J13" s="357">
        <v>0.55000000000000004</v>
      </c>
      <c r="K13" s="357">
        <v>9.0500000000000007</v>
      </c>
      <c r="L13" s="357">
        <v>-7.32</v>
      </c>
      <c r="M13" s="357">
        <v>6.81</v>
      </c>
      <c r="N13" s="357">
        <v>3.35</v>
      </c>
      <c r="O13" s="358">
        <v>75.760000000000005</v>
      </c>
    </row>
    <row r="14" spans="2:15">
      <c r="B14" s="356">
        <v>2010</v>
      </c>
      <c r="C14" s="357">
        <v>-6.13</v>
      </c>
      <c r="D14" s="357">
        <v>0.82</v>
      </c>
      <c r="E14" s="357">
        <v>6.64</v>
      </c>
      <c r="F14" s="357">
        <v>0.55000000000000004</v>
      </c>
      <c r="G14" s="357">
        <v>-3.63</v>
      </c>
      <c r="H14" s="357">
        <v>4.45</v>
      </c>
      <c r="I14" s="357">
        <v>1.04</v>
      </c>
      <c r="J14" s="357">
        <v>0.65</v>
      </c>
      <c r="K14" s="357">
        <v>11.62</v>
      </c>
      <c r="L14" s="357">
        <v>-0.2</v>
      </c>
      <c r="M14" s="357">
        <v>-2.58</v>
      </c>
      <c r="N14" s="357">
        <v>4.6399999999999997</v>
      </c>
      <c r="O14" s="358">
        <v>17.95</v>
      </c>
    </row>
    <row r="15" spans="2:15">
      <c r="B15" s="356">
        <v>2011</v>
      </c>
      <c r="C15" s="357">
        <v>-10.25</v>
      </c>
      <c r="D15" s="357">
        <v>-3.14</v>
      </c>
      <c r="E15" s="357">
        <v>9.3800000000000008</v>
      </c>
      <c r="F15" s="357">
        <v>-1.44</v>
      </c>
      <c r="G15" s="357">
        <v>-3.29</v>
      </c>
      <c r="H15" s="357">
        <v>1.57</v>
      </c>
      <c r="I15" s="357">
        <v>-2.93</v>
      </c>
      <c r="J15" s="357">
        <v>-8.77</v>
      </c>
      <c r="K15" s="357">
        <v>-1.1499999999999999</v>
      </c>
      <c r="L15" s="357">
        <v>7.76</v>
      </c>
      <c r="M15" s="357">
        <v>-9.2799999999999994</v>
      </c>
      <c r="N15" s="357">
        <v>-4.3</v>
      </c>
      <c r="O15" s="358">
        <v>-24.62</v>
      </c>
    </row>
    <row r="16" spans="2:15">
      <c r="B16" s="356">
        <v>2012</v>
      </c>
      <c r="C16" s="357">
        <v>12.43</v>
      </c>
      <c r="D16" s="357">
        <v>3.58</v>
      </c>
      <c r="E16" s="357">
        <v>-1.66</v>
      </c>
      <c r="F16" s="357">
        <v>-0.9</v>
      </c>
      <c r="G16" s="357">
        <v>-6.17</v>
      </c>
      <c r="H16" s="357">
        <v>7.2</v>
      </c>
      <c r="I16" s="357">
        <v>-0.95</v>
      </c>
      <c r="J16" s="357">
        <v>0.56000000000000005</v>
      </c>
      <c r="K16" s="357">
        <v>8.4600000000000009</v>
      </c>
      <c r="L16" s="357">
        <v>-1.47</v>
      </c>
      <c r="M16" s="357">
        <v>4.63</v>
      </c>
      <c r="N16" s="357">
        <v>0.43</v>
      </c>
      <c r="O16" s="358">
        <v>27.7</v>
      </c>
    </row>
    <row r="17" spans="2:15">
      <c r="B17" s="356">
        <v>2013</v>
      </c>
      <c r="C17" s="357">
        <v>2.2000000000000002</v>
      </c>
      <c r="D17" s="357">
        <v>-5.66</v>
      </c>
      <c r="E17" s="357">
        <v>-0.18</v>
      </c>
      <c r="F17" s="357">
        <v>4.3600000000000003</v>
      </c>
      <c r="G17" s="357">
        <v>0.94</v>
      </c>
      <c r="H17" s="357">
        <v>-2.4</v>
      </c>
      <c r="I17" s="357">
        <v>-1.72</v>
      </c>
      <c r="J17" s="357">
        <v>-4.71</v>
      </c>
      <c r="K17" s="357">
        <v>4.82</v>
      </c>
      <c r="L17" s="357">
        <v>9.83</v>
      </c>
      <c r="M17" s="357">
        <v>-1.95</v>
      </c>
      <c r="N17" s="357">
        <v>2.0699999999999998</v>
      </c>
      <c r="O17" s="358">
        <v>6.76</v>
      </c>
    </row>
    <row r="18" spans="2:15">
      <c r="B18" s="356">
        <v>2014</v>
      </c>
      <c r="C18" s="357">
        <v>-3.4</v>
      </c>
      <c r="D18" s="357">
        <v>3.08</v>
      </c>
      <c r="E18" s="357">
        <v>6.81</v>
      </c>
      <c r="F18" s="357">
        <v>-0.12</v>
      </c>
      <c r="G18" s="357">
        <v>7.97</v>
      </c>
      <c r="H18" s="357">
        <v>5.28</v>
      </c>
      <c r="I18" s="357">
        <v>1.44</v>
      </c>
      <c r="J18" s="357">
        <v>3.02</v>
      </c>
      <c r="K18" s="357">
        <v>0.13</v>
      </c>
      <c r="L18" s="357">
        <v>4.49</v>
      </c>
      <c r="M18" s="357">
        <v>3.2</v>
      </c>
      <c r="N18" s="357">
        <v>-3.56</v>
      </c>
      <c r="O18" s="358">
        <v>31.39</v>
      </c>
    </row>
    <row r="19" spans="2:15">
      <c r="B19" s="356">
        <v>2015</v>
      </c>
      <c r="C19" s="357">
        <v>6.35</v>
      </c>
      <c r="D19" s="357">
        <v>1.06</v>
      </c>
      <c r="E19" s="357">
        <v>-4.62</v>
      </c>
      <c r="F19" s="357">
        <v>-3.65</v>
      </c>
      <c r="G19" s="357">
        <v>3.08</v>
      </c>
      <c r="H19" s="357">
        <v>-0.77</v>
      </c>
      <c r="I19" s="357">
        <v>1.96</v>
      </c>
      <c r="J19" s="357">
        <v>-6.58</v>
      </c>
      <c r="K19" s="357">
        <v>-0.28000000000000003</v>
      </c>
      <c r="L19" s="357">
        <v>1.47</v>
      </c>
      <c r="M19" s="357">
        <v>-1.62</v>
      </c>
      <c r="N19" s="357">
        <v>0.14000000000000001</v>
      </c>
      <c r="O19" s="358">
        <v>-4.0599999999999996</v>
      </c>
    </row>
    <row r="20" spans="2:15">
      <c r="B20" s="356">
        <v>2016</v>
      </c>
      <c r="C20" s="357">
        <v>-4.82</v>
      </c>
      <c r="D20" s="357">
        <v>-7.62</v>
      </c>
      <c r="E20" s="357">
        <v>10.75</v>
      </c>
      <c r="F20" s="357">
        <v>1.44</v>
      </c>
      <c r="G20" s="357">
        <v>3.95</v>
      </c>
      <c r="H20" s="357">
        <v>1.56</v>
      </c>
      <c r="I20" s="357">
        <v>4.2300000000000004</v>
      </c>
      <c r="J20" s="357">
        <v>1.71</v>
      </c>
      <c r="K20" s="357">
        <v>-1.99</v>
      </c>
      <c r="L20" s="357">
        <v>0.17</v>
      </c>
      <c r="M20" s="357">
        <v>-4.6500000000000004</v>
      </c>
      <c r="N20" s="357">
        <v>-0.47</v>
      </c>
      <c r="O20" s="358">
        <v>3.01</v>
      </c>
    </row>
    <row r="21" spans="2:15">
      <c r="B21" s="356">
        <v>2017</v>
      </c>
      <c r="C21" s="357">
        <v>4.59</v>
      </c>
      <c r="D21" s="357">
        <v>3.72</v>
      </c>
      <c r="E21" s="357">
        <v>3.31</v>
      </c>
      <c r="F21" s="357">
        <v>1.42</v>
      </c>
      <c r="G21" s="357">
        <v>3.41</v>
      </c>
      <c r="H21" s="357">
        <v>-1.04</v>
      </c>
      <c r="I21" s="357">
        <v>5.84</v>
      </c>
      <c r="J21" s="357">
        <v>-1.58</v>
      </c>
      <c r="K21" s="357">
        <v>-1.3</v>
      </c>
      <c r="L21" s="357">
        <v>5.59</v>
      </c>
      <c r="M21" s="357">
        <v>-1.05</v>
      </c>
      <c r="N21" s="357">
        <v>2.97</v>
      </c>
      <c r="O21" s="358">
        <v>28.65</v>
      </c>
    </row>
    <row r="22" spans="2:15">
      <c r="B22" s="356">
        <v>2018</v>
      </c>
      <c r="C22" s="357">
        <v>4.72</v>
      </c>
      <c r="D22" s="357">
        <v>-4.8499999999999996</v>
      </c>
      <c r="E22" s="357">
        <v>-3.61</v>
      </c>
      <c r="F22" s="357">
        <v>6.19</v>
      </c>
      <c r="G22" s="357">
        <v>-0.03</v>
      </c>
      <c r="H22" s="357">
        <v>-0.2</v>
      </c>
      <c r="I22" s="357">
        <v>5.99</v>
      </c>
      <c r="J22" s="357">
        <v>2.85</v>
      </c>
      <c r="K22" s="357">
        <v>-6.42</v>
      </c>
      <c r="L22" s="357">
        <v>-4.9800000000000004</v>
      </c>
      <c r="M22" s="357">
        <v>4.72</v>
      </c>
      <c r="N22" s="357">
        <v>-0.13</v>
      </c>
      <c r="O22" s="358">
        <v>3.15</v>
      </c>
    </row>
    <row r="23" spans="2:15">
      <c r="B23" s="356">
        <v>2019</v>
      </c>
      <c r="C23" s="357">
        <v>-0.28999999999999998</v>
      </c>
      <c r="D23" s="357">
        <v>-0.36</v>
      </c>
      <c r="E23" s="357">
        <v>7.7</v>
      </c>
      <c r="F23" s="357">
        <v>1.07</v>
      </c>
      <c r="G23" s="357">
        <v>1.49</v>
      </c>
      <c r="H23" s="357">
        <v>-1.1200000000000001</v>
      </c>
      <c r="I23" s="357">
        <v>-5.69</v>
      </c>
      <c r="J23" s="357">
        <v>-0.85</v>
      </c>
      <c r="K23" s="357">
        <v>4.09</v>
      </c>
      <c r="L23" s="357">
        <v>3.51</v>
      </c>
      <c r="M23" s="357">
        <v>1.5</v>
      </c>
      <c r="N23" s="357">
        <v>0.93</v>
      </c>
      <c r="O23" s="358">
        <v>12.02</v>
      </c>
    </row>
    <row r="24" spans="2:15">
      <c r="B24" s="356">
        <v>2020</v>
      </c>
      <c r="C24" s="357">
        <v>-1.7</v>
      </c>
      <c r="D24" s="357">
        <v>-6.36</v>
      </c>
      <c r="E24" s="357">
        <v>-23.25</v>
      </c>
      <c r="F24" s="357">
        <v>14.68</v>
      </c>
      <c r="G24" s="357">
        <v>-2.84</v>
      </c>
      <c r="H24" s="357">
        <v>7.53</v>
      </c>
      <c r="I24" s="357">
        <v>7.49</v>
      </c>
      <c r="J24" s="357">
        <v>2.84</v>
      </c>
      <c r="K24" s="357">
        <v>-1.23</v>
      </c>
      <c r="L24" s="357">
        <v>3.51</v>
      </c>
      <c r="M24" s="357">
        <v>11.39</v>
      </c>
      <c r="N24" s="357">
        <v>7.81</v>
      </c>
      <c r="O24" s="358">
        <v>14.9</v>
      </c>
    </row>
    <row r="25" spans="2:15">
      <c r="B25" s="356">
        <v>2021</v>
      </c>
      <c r="C25" s="357">
        <v>-2.48</v>
      </c>
      <c r="D25" s="357">
        <v>6.56</v>
      </c>
      <c r="E25" s="357">
        <v>1.1100000000000001</v>
      </c>
      <c r="F25" s="357">
        <v>-0.41</v>
      </c>
      <c r="G25" s="357">
        <v>6.5</v>
      </c>
      <c r="H25" s="357">
        <v>0.89</v>
      </c>
      <c r="I25" s="357">
        <v>0.26</v>
      </c>
      <c r="J25" s="357">
        <v>8.69</v>
      </c>
      <c r="K25" s="357">
        <v>2.77</v>
      </c>
      <c r="L25" s="357">
        <v>0.37</v>
      </c>
      <c r="M25" s="357">
        <v>-3.89</v>
      </c>
      <c r="N25" s="357">
        <v>2.1800000000000002</v>
      </c>
      <c r="O25" s="358">
        <v>24.12</v>
      </c>
    </row>
    <row r="26" spans="2:15">
      <c r="B26" s="356">
        <v>2022</v>
      </c>
      <c r="C26" s="357">
        <v>-0.09</v>
      </c>
      <c r="D26" s="357">
        <v>-3.46</v>
      </c>
      <c r="E26" s="357">
        <v>4.33</v>
      </c>
      <c r="F26" s="357">
        <v>-2.0699999999999998</v>
      </c>
      <c r="G26" s="357">
        <v>-3.03</v>
      </c>
      <c r="H26" s="357">
        <v>-4.8499999999999996</v>
      </c>
      <c r="I26" s="357">
        <v>8.73</v>
      </c>
      <c r="J26" s="357">
        <v>3.5</v>
      </c>
      <c r="K26" s="357">
        <v>-3.75</v>
      </c>
      <c r="L26" s="357">
        <v>5.37</v>
      </c>
      <c r="M26" s="357">
        <v>4.1399999999999997</v>
      </c>
      <c r="N26" s="357">
        <v>-3.48</v>
      </c>
      <c r="O26" s="358">
        <v>4.32</v>
      </c>
    </row>
    <row r="27" spans="2:15">
      <c r="B27" s="356">
        <v>2023</v>
      </c>
      <c r="C27" s="357">
        <v>-2.4500000000000002</v>
      </c>
      <c r="D27" s="357">
        <v>-2.0299999999999998</v>
      </c>
      <c r="E27" s="357">
        <v>0.32</v>
      </c>
      <c r="F27" s="357">
        <v>4.0599999999999996</v>
      </c>
      <c r="G27" s="357">
        <v>2.6</v>
      </c>
      <c r="H27" s="357">
        <v>3.53</v>
      </c>
      <c r="I27" s="357">
        <v>2.94</v>
      </c>
      <c r="J27" s="357">
        <v>-2.5299999999999998</v>
      </c>
      <c r="K27" s="357">
        <v>2</v>
      </c>
      <c r="L27" s="357">
        <v>-2.84</v>
      </c>
      <c r="M27" s="357">
        <v>5.52</v>
      </c>
      <c r="N27" s="357">
        <v>7.94</v>
      </c>
      <c r="O27" s="358">
        <v>19.420000000000002</v>
      </c>
    </row>
    <row r="28" spans="2:15">
      <c r="B28" s="356">
        <v>2024</v>
      </c>
      <c r="C28" s="357">
        <v>-0.03</v>
      </c>
      <c r="D28" s="357">
        <v>1.18</v>
      </c>
      <c r="E28" s="357">
        <v>1.57</v>
      </c>
      <c r="F28" s="357">
        <v>1.24</v>
      </c>
      <c r="G28" s="357">
        <v>-0.52</v>
      </c>
      <c r="H28" s="357">
        <v>6.57</v>
      </c>
      <c r="I28" s="357">
        <v>3.92</v>
      </c>
      <c r="J28" s="357">
        <v>1.1399999999999999</v>
      </c>
      <c r="K28" s="357">
        <v>2.2799999999999998</v>
      </c>
      <c r="L28" s="357">
        <v>-6.22</v>
      </c>
      <c r="M28" s="357">
        <v>-0.31</v>
      </c>
      <c r="N28" s="357">
        <v>-2</v>
      </c>
      <c r="O28" s="358">
        <v>8.75</v>
      </c>
    </row>
    <row r="29" spans="2:15">
      <c r="B29" s="356">
        <v>2025</v>
      </c>
      <c r="C29" s="357">
        <v>-0.57999999999999996</v>
      </c>
      <c r="D29" s="357"/>
      <c r="E29" s="357"/>
      <c r="F29" s="357"/>
      <c r="G29" s="357"/>
      <c r="H29" s="357"/>
      <c r="I29" s="357"/>
      <c r="J29" s="357"/>
      <c r="K29" s="357"/>
      <c r="L29" s="357"/>
      <c r="M29" s="357"/>
      <c r="N29" s="357"/>
      <c r="O29" s="359"/>
    </row>
    <row r="32" spans="2:15">
      <c r="B32" s="260" t="s">
        <v>542</v>
      </c>
      <c r="C32" s="247" t="s">
        <v>558</v>
      </c>
      <c r="D32" s="247"/>
      <c r="E32" s="247"/>
      <c r="F32" s="247"/>
    </row>
    <row r="33" spans="2:4">
      <c r="B33" s="260" t="s">
        <v>559</v>
      </c>
      <c r="D33" s="247" t="s">
        <v>558</v>
      </c>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57553-CB00-439B-9A9B-113AFDCF19A2}">
  <sheetPr>
    <tabColor rgb="FFFFC000"/>
  </sheetPr>
  <dimension ref="B2:K1265"/>
  <sheetViews>
    <sheetView showGridLines="0" topLeftCell="B22" workbookViewId="0">
      <selection activeCell="J23" sqref="J23"/>
    </sheetView>
  </sheetViews>
  <sheetFormatPr defaultRowHeight="14.4"/>
  <cols>
    <col min="1" max="1" width="1.88671875" customWidth="1"/>
    <col min="2" max="2" width="10.33203125" bestFit="1" customWidth="1"/>
    <col min="3" max="3" width="8.77734375" bestFit="1" customWidth="1"/>
    <col min="4" max="4" width="11.33203125" bestFit="1" customWidth="1"/>
    <col min="5" max="5" width="9.33203125" bestFit="1" customWidth="1"/>
    <col min="6" max="6" width="8.77734375" bestFit="1" customWidth="1"/>
    <col min="7" max="7" width="10" bestFit="1" customWidth="1"/>
    <col min="8" max="8" width="41.109375" bestFit="1" customWidth="1"/>
    <col min="9" max="9" width="17.21875" bestFit="1" customWidth="1"/>
    <col min="10" max="10" width="18.109375" customWidth="1"/>
    <col min="11" max="11" width="19.5546875" bestFit="1" customWidth="1"/>
    <col min="12" max="12" width="12.33203125" bestFit="1" customWidth="1"/>
  </cols>
  <sheetData>
    <row r="2" spans="2:5">
      <c r="B2" s="395" t="s">
        <v>228</v>
      </c>
      <c r="C2" s="394" t="s">
        <v>583</v>
      </c>
      <c r="D2" s="394" t="s">
        <v>584</v>
      </c>
      <c r="E2" s="396"/>
    </row>
    <row r="3" spans="2:5">
      <c r="B3" s="293">
        <v>45691</v>
      </c>
      <c r="C3" s="292">
        <v>316.95</v>
      </c>
      <c r="D3" s="292">
        <v>62.570892000000001</v>
      </c>
      <c r="E3" s="292">
        <v>1000000</v>
      </c>
    </row>
    <row r="4" spans="2:5">
      <c r="B4" s="293">
        <v>45684</v>
      </c>
      <c r="C4" s="292">
        <v>315.24</v>
      </c>
      <c r="D4" s="292">
        <v>85.538576000000006</v>
      </c>
      <c r="E4" s="292"/>
    </row>
    <row r="5" spans="2:5">
      <c r="B5" s="310">
        <v>45677</v>
      </c>
      <c r="C5" s="124">
        <v>321.14</v>
      </c>
      <c r="D5" s="292">
        <v>55.804602000000003</v>
      </c>
      <c r="E5" s="124"/>
    </row>
    <row r="6" spans="2:5">
      <c r="B6" s="293">
        <v>45670</v>
      </c>
      <c r="C6" s="292">
        <v>323.63</v>
      </c>
      <c r="D6" s="292">
        <v>96.252268000000001</v>
      </c>
      <c r="E6" s="292"/>
    </row>
    <row r="7" spans="2:5">
      <c r="B7" s="293">
        <v>45663</v>
      </c>
      <c r="C7" s="292">
        <v>305.86</v>
      </c>
      <c r="D7" s="292">
        <v>61.767696000000001</v>
      </c>
      <c r="E7" s="292"/>
    </row>
    <row r="8" spans="2:5">
      <c r="B8" s="293">
        <v>45656</v>
      </c>
      <c r="C8" s="292">
        <v>337.22</v>
      </c>
      <c r="D8" s="292">
        <v>78.315528999999998</v>
      </c>
      <c r="E8" s="292"/>
    </row>
    <row r="9" spans="2:5">
      <c r="B9" s="293">
        <v>45649</v>
      </c>
      <c r="C9" s="292">
        <v>332.41</v>
      </c>
      <c r="D9" s="292">
        <v>34.760458</v>
      </c>
      <c r="E9" s="292"/>
    </row>
    <row r="10" spans="2:5">
      <c r="B10" s="293">
        <v>45642</v>
      </c>
      <c r="C10" s="292">
        <v>330.67</v>
      </c>
      <c r="D10" s="292">
        <v>77.375636999999998</v>
      </c>
      <c r="E10" s="292"/>
    </row>
    <row r="11" spans="2:5">
      <c r="B11" s="293">
        <v>45635</v>
      </c>
      <c r="C11" s="292">
        <v>354.39</v>
      </c>
      <c r="D11" s="292">
        <v>65.598522000000003</v>
      </c>
      <c r="E11" s="292"/>
    </row>
    <row r="12" spans="2:5">
      <c r="B12" s="293">
        <v>45628</v>
      </c>
      <c r="C12" s="292">
        <v>366.64</v>
      </c>
      <c r="D12" s="292">
        <v>77.246432999999996</v>
      </c>
      <c r="E12" s="292"/>
    </row>
    <row r="13" spans="2:5">
      <c r="B13" s="293">
        <v>45621</v>
      </c>
      <c r="C13" s="292">
        <v>360.84</v>
      </c>
      <c r="D13" s="292">
        <v>74.954226000000006</v>
      </c>
      <c r="E13" s="292"/>
    </row>
    <row r="14" spans="2:5">
      <c r="B14" s="293">
        <v>45614</v>
      </c>
      <c r="C14" s="292">
        <v>362.62</v>
      </c>
      <c r="D14" s="292">
        <v>70.664134000000004</v>
      </c>
      <c r="E14" s="292"/>
    </row>
    <row r="15" spans="2:5">
      <c r="B15" s="293">
        <v>45607</v>
      </c>
      <c r="C15" s="292">
        <v>369.62</v>
      </c>
      <c r="D15" s="292">
        <v>58.482218000000003</v>
      </c>
      <c r="E15" s="292"/>
    </row>
    <row r="16" spans="2:5">
      <c r="B16" s="293">
        <v>45600</v>
      </c>
      <c r="C16" s="292">
        <v>394.57</v>
      </c>
      <c r="D16" s="292">
        <v>45.358277999999999</v>
      </c>
      <c r="E16" s="292"/>
    </row>
    <row r="17" spans="2:11">
      <c r="B17" s="293">
        <v>45593</v>
      </c>
      <c r="C17" s="292">
        <v>405.67</v>
      </c>
      <c r="D17" s="292">
        <v>58.614178000000003</v>
      </c>
      <c r="E17" s="292"/>
    </row>
    <row r="18" spans="2:11">
      <c r="B18" s="293">
        <v>45586</v>
      </c>
      <c r="C18" s="292">
        <v>393.39</v>
      </c>
      <c r="D18" s="292">
        <v>74.947372999999999</v>
      </c>
      <c r="E18" s="292"/>
      <c r="K18">
        <v>100</v>
      </c>
    </row>
    <row r="19" spans="2:11">
      <c r="B19" s="293">
        <v>45579</v>
      </c>
      <c r="C19" s="292">
        <v>419.08</v>
      </c>
      <c r="D19" s="292">
        <v>44.865938999999997</v>
      </c>
      <c r="E19" s="292"/>
    </row>
    <row r="20" spans="2:11">
      <c r="B20" s="293">
        <v>45572</v>
      </c>
      <c r="C20" s="292">
        <v>416.66</v>
      </c>
      <c r="D20" s="292">
        <v>80.558975000000004</v>
      </c>
      <c r="E20" s="292"/>
      <c r="J20" s="399" t="s">
        <v>16358</v>
      </c>
      <c r="K20" s="399">
        <v>326.25</v>
      </c>
    </row>
    <row r="21" spans="2:11">
      <c r="B21" s="293">
        <v>45565</v>
      </c>
      <c r="C21" s="292">
        <v>424.5</v>
      </c>
      <c r="D21" s="292">
        <v>68.799301</v>
      </c>
      <c r="E21" s="292"/>
      <c r="H21" s="126" t="s">
        <v>16346</v>
      </c>
      <c r="I21" s="216" t="s">
        <v>16361</v>
      </c>
      <c r="J21" s="217" t="s">
        <v>16360</v>
      </c>
      <c r="K21" s="217" t="s">
        <v>16359</v>
      </c>
    </row>
    <row r="22" spans="2:11">
      <c r="B22" s="293">
        <v>45558</v>
      </c>
      <c r="C22" s="292">
        <v>430.87</v>
      </c>
      <c r="D22" s="292">
        <v>120.05042</v>
      </c>
      <c r="E22" s="292"/>
      <c r="H22" s="397" t="s">
        <v>16347</v>
      </c>
      <c r="I22" s="398">
        <v>495.53462510000003</v>
      </c>
      <c r="J22" s="22">
        <v>0.51100000000000001</v>
      </c>
      <c r="K22" s="401">
        <f t="shared" ref="K22:K30" si="0">$K$20*I22</f>
        <v>161668.171438875</v>
      </c>
    </row>
    <row r="23" spans="2:11">
      <c r="B23" s="293">
        <v>45551</v>
      </c>
      <c r="C23" s="292">
        <v>418.09</v>
      </c>
      <c r="D23" s="292">
        <v>131.90199000000001</v>
      </c>
      <c r="E23" s="292"/>
      <c r="H23" s="397" t="s">
        <v>16348</v>
      </c>
      <c r="I23" s="398">
        <v>41.249901700000002</v>
      </c>
      <c r="J23" s="22">
        <v>4.2500000000000003E-2</v>
      </c>
      <c r="K23" s="401">
        <f t="shared" si="0"/>
        <v>13457.780429625001</v>
      </c>
    </row>
    <row r="24" spans="2:11">
      <c r="B24" s="293">
        <v>45544</v>
      </c>
      <c r="C24" s="292">
        <v>395.86</v>
      </c>
      <c r="D24" s="292">
        <v>75.683543</v>
      </c>
      <c r="E24" s="292"/>
      <c r="H24" s="397" t="s">
        <v>16349</v>
      </c>
      <c r="I24" s="398">
        <v>38.442476300000003</v>
      </c>
      <c r="J24" s="22">
        <v>3.9599999999999996E-2</v>
      </c>
      <c r="K24" s="401">
        <f t="shared" si="0"/>
        <v>12541.857892875001</v>
      </c>
    </row>
    <row r="25" spans="2:11">
      <c r="B25" s="293">
        <v>45537</v>
      </c>
      <c r="C25" s="292">
        <v>389.35</v>
      </c>
      <c r="D25" s="292">
        <v>61.900320000000001</v>
      </c>
      <c r="E25" s="292"/>
      <c r="H25" s="397" t="s">
        <v>16350</v>
      </c>
      <c r="I25" s="398">
        <v>36.7304362</v>
      </c>
      <c r="J25" s="22">
        <v>3.7900000000000003E-2</v>
      </c>
      <c r="K25" s="401">
        <f t="shared" si="0"/>
        <v>11983.30481025</v>
      </c>
    </row>
    <row r="26" spans="2:11">
      <c r="B26" s="293">
        <v>45530</v>
      </c>
      <c r="C26" s="292">
        <v>410.45</v>
      </c>
      <c r="D26" s="292">
        <v>79.747263000000004</v>
      </c>
      <c r="E26" s="292"/>
      <c r="H26" s="397" t="s">
        <v>16351</v>
      </c>
      <c r="I26" s="398">
        <v>22.337465699999999</v>
      </c>
      <c r="J26" s="22">
        <v>2.3E-2</v>
      </c>
      <c r="K26" s="401">
        <f t="shared" si="0"/>
        <v>7287.5981846249997</v>
      </c>
    </row>
    <row r="27" spans="2:11">
      <c r="B27" s="293">
        <v>45523</v>
      </c>
      <c r="C27" s="292">
        <v>396.4</v>
      </c>
      <c r="D27" s="292">
        <v>52.488855999999998</v>
      </c>
      <c r="E27" s="292"/>
      <c r="H27" s="397" t="s">
        <v>16352</v>
      </c>
      <c r="I27" s="398">
        <v>18.668529700000001</v>
      </c>
      <c r="J27" s="22">
        <v>1.9299999999999998E-2</v>
      </c>
      <c r="K27" s="401">
        <f t="shared" si="0"/>
        <v>6090.6078146250002</v>
      </c>
    </row>
    <row r="28" spans="2:11">
      <c r="B28" s="293">
        <v>45516</v>
      </c>
      <c r="C28" s="292">
        <v>392.55</v>
      </c>
      <c r="D28" s="292">
        <v>60.879162999999998</v>
      </c>
      <c r="E28" s="292"/>
      <c r="H28" s="397" t="s">
        <v>16353</v>
      </c>
      <c r="I28" s="398">
        <v>18.4833432</v>
      </c>
      <c r="J28" s="22">
        <v>1.9099999999999999E-2</v>
      </c>
      <c r="K28" s="401">
        <f t="shared" si="0"/>
        <v>6030.1907190000002</v>
      </c>
    </row>
    <row r="29" spans="2:11">
      <c r="B29" s="293">
        <v>45509</v>
      </c>
      <c r="C29" s="292">
        <v>401.81</v>
      </c>
      <c r="D29" s="292">
        <v>103.678956</v>
      </c>
      <c r="E29" s="292"/>
      <c r="H29" s="397" t="s">
        <v>16354</v>
      </c>
      <c r="I29" s="398">
        <v>15.8349718</v>
      </c>
      <c r="J29" s="22">
        <v>1.6299999999999999E-2</v>
      </c>
      <c r="K29" s="401">
        <f t="shared" si="0"/>
        <v>5166.1595497500002</v>
      </c>
    </row>
    <row r="30" spans="2:11">
      <c r="B30" s="293">
        <v>45502</v>
      </c>
      <c r="C30" s="292">
        <v>410.66</v>
      </c>
      <c r="D30" s="292">
        <v>144.963109</v>
      </c>
      <c r="E30" s="292"/>
      <c r="H30" s="397" t="s">
        <v>16355</v>
      </c>
      <c r="I30" s="398">
        <v>0.17887230000000001</v>
      </c>
      <c r="J30" s="22">
        <v>2.0000000000000001E-4</v>
      </c>
      <c r="K30" s="401">
        <f t="shared" si="0"/>
        <v>58.357087875000005</v>
      </c>
    </row>
    <row r="31" spans="2:11">
      <c r="B31" s="293">
        <v>45495</v>
      </c>
      <c r="C31" s="292">
        <v>387.77</v>
      </c>
      <c r="D31" s="292">
        <v>151.82077200000001</v>
      </c>
      <c r="E31" s="292"/>
    </row>
    <row r="32" spans="2:11">
      <c r="B32" s="293">
        <v>45488</v>
      </c>
      <c r="C32" s="292">
        <v>356.8</v>
      </c>
      <c r="D32" s="292">
        <v>63.883426</v>
      </c>
      <c r="E32" s="292"/>
    </row>
    <row r="33" spans="2:10">
      <c r="B33" s="293">
        <v>45481</v>
      </c>
      <c r="C33" s="292">
        <v>369.03</v>
      </c>
      <c r="D33" s="292">
        <v>70.994039999999998</v>
      </c>
      <c r="E33" s="292"/>
      <c r="I33" t="s">
        <v>16356</v>
      </c>
      <c r="J33" s="240" t="s">
        <v>16357</v>
      </c>
    </row>
    <row r="34" spans="2:10">
      <c r="B34" s="293">
        <v>45474</v>
      </c>
      <c r="C34" s="292">
        <v>371.62</v>
      </c>
      <c r="D34" s="292">
        <v>77.162391999999997</v>
      </c>
      <c r="E34" s="292"/>
    </row>
    <row r="35" spans="2:10">
      <c r="B35" s="293">
        <v>45467</v>
      </c>
      <c r="C35" s="292">
        <v>370.2</v>
      </c>
      <c r="D35" s="292">
        <v>120.757688</v>
      </c>
      <c r="E35" s="292"/>
    </row>
    <row r="36" spans="2:10">
      <c r="B36" s="293">
        <v>45460</v>
      </c>
      <c r="C36" s="292">
        <v>352.05</v>
      </c>
      <c r="D36" s="292">
        <v>50.836163999999997</v>
      </c>
      <c r="E36" s="292"/>
      <c r="H36" s="126" t="s">
        <v>16363</v>
      </c>
      <c r="I36" s="127">
        <v>45627</v>
      </c>
    </row>
    <row r="37" spans="2:10">
      <c r="B37" s="293">
        <v>45453</v>
      </c>
      <c r="C37" s="292">
        <v>360.52</v>
      </c>
      <c r="D37" s="292">
        <v>60.985025</v>
      </c>
      <c r="E37" s="292"/>
      <c r="H37" t="s">
        <v>16364</v>
      </c>
      <c r="I37" s="5">
        <v>0.51100000000000001</v>
      </c>
    </row>
    <row r="38" spans="2:10">
      <c r="B38" s="293">
        <v>45446</v>
      </c>
      <c r="C38" s="292">
        <v>352.83</v>
      </c>
      <c r="D38" s="292">
        <v>226.82327900000001</v>
      </c>
      <c r="E38" s="292"/>
      <c r="H38" t="s">
        <v>16365</v>
      </c>
      <c r="I38" s="5">
        <v>0.182</v>
      </c>
    </row>
    <row r="39" spans="2:10">
      <c r="B39" s="293">
        <v>45439</v>
      </c>
      <c r="C39" s="292">
        <v>351.27</v>
      </c>
      <c r="D39" s="292">
        <v>95.179383000000001</v>
      </c>
      <c r="E39" s="292"/>
      <c r="H39" t="s">
        <v>16366</v>
      </c>
      <c r="I39" s="5">
        <v>0.2676</v>
      </c>
    </row>
    <row r="40" spans="2:10" ht="25.95" customHeight="1">
      <c r="B40" s="293">
        <v>45432</v>
      </c>
      <c r="C40" s="292">
        <v>366.88</v>
      </c>
      <c r="D40" s="292">
        <v>53.629576999999998</v>
      </c>
      <c r="E40" s="292"/>
      <c r="H40" s="402" t="s">
        <v>16368</v>
      </c>
      <c r="I40" s="5">
        <v>3.9399999999999998E-2</v>
      </c>
    </row>
    <row r="41" spans="2:10">
      <c r="B41" s="293">
        <v>45425</v>
      </c>
      <c r="C41" s="292">
        <v>358.41</v>
      </c>
      <c r="D41" s="292">
        <v>52.795589999999997</v>
      </c>
      <c r="E41" s="292"/>
    </row>
    <row r="42" spans="2:10">
      <c r="B42" s="293">
        <v>45418</v>
      </c>
      <c r="C42" s="292">
        <v>347.84</v>
      </c>
      <c r="D42" s="292">
        <v>55.685865</v>
      </c>
      <c r="E42" s="292"/>
      <c r="I42" s="37"/>
    </row>
    <row r="43" spans="2:10">
      <c r="B43" s="293">
        <v>45411</v>
      </c>
      <c r="C43" s="292">
        <v>357.09</v>
      </c>
      <c r="D43" s="292">
        <v>82.955573000000001</v>
      </c>
      <c r="E43" s="292"/>
    </row>
    <row r="44" spans="2:10">
      <c r="B44" s="293">
        <v>45404</v>
      </c>
      <c r="C44" s="292">
        <v>348.33</v>
      </c>
      <c r="D44" s="292">
        <v>94.017932000000002</v>
      </c>
      <c r="E44" s="292"/>
      <c r="H44" t="s">
        <v>16367</v>
      </c>
      <c r="I44" s="5">
        <v>1.1000000000000001E-3</v>
      </c>
    </row>
    <row r="45" spans="2:10">
      <c r="B45" s="293">
        <v>45397</v>
      </c>
      <c r="C45" s="292">
        <v>343</v>
      </c>
      <c r="D45" s="292">
        <v>69.290440000000004</v>
      </c>
      <c r="E45" s="292"/>
    </row>
    <row r="46" spans="2:10">
      <c r="B46" s="293">
        <v>45390</v>
      </c>
      <c r="C46" s="292">
        <v>353.96</v>
      </c>
      <c r="D46" s="292">
        <v>65.268420000000006</v>
      </c>
      <c r="E46" s="292"/>
    </row>
    <row r="47" spans="2:10">
      <c r="B47" s="293">
        <v>45383</v>
      </c>
      <c r="C47" s="292">
        <v>346.91</v>
      </c>
      <c r="D47" s="292">
        <v>80.176912999999999</v>
      </c>
      <c r="E47" s="292"/>
    </row>
    <row r="48" spans="2:10">
      <c r="B48" s="293">
        <v>45376</v>
      </c>
      <c r="C48" s="292">
        <v>328.57</v>
      </c>
      <c r="D48" s="292">
        <v>76.286516000000006</v>
      </c>
      <c r="E48" s="292"/>
      <c r="H48" t="s">
        <v>16369</v>
      </c>
    </row>
    <row r="49" spans="2:5">
      <c r="B49" s="293">
        <v>45369</v>
      </c>
      <c r="C49" s="292">
        <v>317.76</v>
      </c>
      <c r="D49" s="292">
        <v>75.184712000000005</v>
      </c>
      <c r="E49" s="292"/>
    </row>
    <row r="50" spans="2:5">
      <c r="B50" s="293">
        <v>45362</v>
      </c>
      <c r="C50" s="292">
        <v>309.49</v>
      </c>
      <c r="D50" s="292">
        <v>108.169195</v>
      </c>
      <c r="E50" s="292"/>
    </row>
    <row r="51" spans="2:5">
      <c r="B51" s="293">
        <v>45355</v>
      </c>
      <c r="C51" s="292">
        <v>344.62</v>
      </c>
      <c r="D51" s="292">
        <v>76.287577999999996</v>
      </c>
      <c r="E51" s="292"/>
    </row>
    <row r="52" spans="2:5">
      <c r="B52" s="293">
        <v>45348</v>
      </c>
      <c r="C52" s="292">
        <v>336.1</v>
      </c>
      <c r="D52" s="292">
        <v>55.749268999999998</v>
      </c>
      <c r="E52" s="292"/>
    </row>
    <row r="53" spans="2:5">
      <c r="B53" s="293">
        <v>45341</v>
      </c>
      <c r="C53" s="292">
        <v>330.48</v>
      </c>
      <c r="D53" s="292">
        <v>71.337632999999997</v>
      </c>
      <c r="E53" s="292"/>
    </row>
    <row r="54" spans="2:5">
      <c r="B54" s="293">
        <v>45334</v>
      </c>
      <c r="C54" s="292">
        <v>330.48</v>
      </c>
      <c r="D54" s="292">
        <v>83.507665000000003</v>
      </c>
      <c r="E54" s="292"/>
    </row>
    <row r="55" spans="2:5">
      <c r="B55" s="293">
        <v>45327</v>
      </c>
      <c r="C55" s="292">
        <v>314.83</v>
      </c>
      <c r="D55" s="292">
        <v>75.815888000000001</v>
      </c>
      <c r="E55" s="292"/>
    </row>
    <row r="56" spans="2:5">
      <c r="B56" s="293">
        <v>45320</v>
      </c>
      <c r="C56" s="292">
        <v>322.19</v>
      </c>
      <c r="D56" s="292">
        <v>122.912035</v>
      </c>
      <c r="E56" s="292"/>
    </row>
    <row r="57" spans="2:5">
      <c r="B57" s="293">
        <v>45313</v>
      </c>
      <c r="C57" s="292">
        <v>304.99</v>
      </c>
      <c r="D57" s="292">
        <v>78.099812</v>
      </c>
      <c r="E57" s="292"/>
    </row>
    <row r="58" spans="2:5">
      <c r="B58" s="293">
        <v>45306</v>
      </c>
      <c r="C58" s="292">
        <v>298.89</v>
      </c>
      <c r="D58" s="292">
        <v>94.504150999999993</v>
      </c>
      <c r="E58" s="292"/>
    </row>
    <row r="59" spans="2:5">
      <c r="B59" s="293">
        <v>45299</v>
      </c>
      <c r="C59" s="292">
        <v>302.95999999999998</v>
      </c>
      <c r="D59" s="292">
        <v>59.478926999999999</v>
      </c>
      <c r="E59" s="292"/>
    </row>
    <row r="60" spans="2:5">
      <c r="B60" s="293">
        <v>45292</v>
      </c>
      <c r="C60" s="292">
        <v>305.19</v>
      </c>
      <c r="D60" s="292">
        <v>103.304908</v>
      </c>
      <c r="E60" s="292"/>
    </row>
    <row r="61" spans="2:5">
      <c r="B61" s="293">
        <v>45285</v>
      </c>
      <c r="C61" s="292">
        <v>301.51</v>
      </c>
      <c r="D61" s="292">
        <v>72.822716999999997</v>
      </c>
      <c r="E61" s="292"/>
    </row>
    <row r="62" spans="2:5">
      <c r="B62" s="293">
        <v>45278</v>
      </c>
      <c r="C62" s="292">
        <v>293.41000000000003</v>
      </c>
      <c r="D62" s="292">
        <v>85.531636000000006</v>
      </c>
      <c r="E62" s="292"/>
    </row>
    <row r="63" spans="2:5">
      <c r="B63" s="293">
        <v>45271</v>
      </c>
      <c r="C63" s="292">
        <v>295.64</v>
      </c>
      <c r="D63" s="292">
        <v>94.086229000000003</v>
      </c>
      <c r="E63" s="292"/>
    </row>
    <row r="64" spans="2:5">
      <c r="B64" s="293">
        <v>45264</v>
      </c>
      <c r="C64" s="292">
        <v>276.20999999999998</v>
      </c>
      <c r="D64" s="292">
        <v>98.711765999999997</v>
      </c>
      <c r="E64" s="292"/>
    </row>
    <row r="65" spans="2:5">
      <c r="B65" s="293">
        <v>45257</v>
      </c>
      <c r="C65" s="292">
        <v>260.61</v>
      </c>
      <c r="D65" s="292">
        <v>65.597941000000006</v>
      </c>
      <c r="E65" s="292"/>
    </row>
    <row r="66" spans="2:5">
      <c r="B66" s="293">
        <v>45250</v>
      </c>
      <c r="C66" s="292">
        <v>246.03</v>
      </c>
      <c r="D66" s="292">
        <v>33.760587000000001</v>
      </c>
      <c r="E66" s="292"/>
    </row>
    <row r="67" spans="2:5">
      <c r="B67" s="293">
        <v>45243</v>
      </c>
      <c r="C67" s="292">
        <v>243.8</v>
      </c>
      <c r="D67" s="292">
        <v>57.522689</v>
      </c>
      <c r="E67" s="292"/>
    </row>
    <row r="68" spans="2:5">
      <c r="B68" s="310">
        <v>45236</v>
      </c>
      <c r="C68" s="124">
        <v>235.23</v>
      </c>
      <c r="D68" s="292">
        <v>45.695670999999997</v>
      </c>
      <c r="E68" s="124"/>
    </row>
    <row r="69" spans="2:5">
      <c r="B69" s="293">
        <v>45229</v>
      </c>
      <c r="C69" s="292">
        <v>224.91</v>
      </c>
      <c r="D69" s="292">
        <v>34.996841000000003</v>
      </c>
      <c r="E69" s="292"/>
    </row>
    <row r="70" spans="2:5">
      <c r="B70" s="293">
        <v>45222</v>
      </c>
      <c r="C70" s="292">
        <v>227.07</v>
      </c>
      <c r="D70" s="292">
        <v>58.937558000000003</v>
      </c>
      <c r="E70" s="292"/>
    </row>
    <row r="71" spans="2:5">
      <c r="B71" s="293">
        <v>45215</v>
      </c>
      <c r="C71" s="292">
        <v>231.3</v>
      </c>
      <c r="D71" s="292">
        <v>44.534607999999999</v>
      </c>
      <c r="E71" s="292"/>
    </row>
    <row r="72" spans="2:5">
      <c r="B72" s="293">
        <v>45208</v>
      </c>
      <c r="C72" s="292">
        <v>232.3</v>
      </c>
      <c r="D72" s="292">
        <v>61.688850000000002</v>
      </c>
      <c r="E72" s="292"/>
    </row>
    <row r="73" spans="2:5">
      <c r="B73" s="293">
        <v>45201</v>
      </c>
      <c r="C73" s="292">
        <v>226.07</v>
      </c>
      <c r="D73" s="292">
        <v>71.606993000000003</v>
      </c>
      <c r="E73" s="292"/>
    </row>
    <row r="74" spans="2:5">
      <c r="B74" s="293">
        <v>45194</v>
      </c>
      <c r="C74" s="292">
        <v>235.66</v>
      </c>
      <c r="D74" s="292">
        <v>96.314537000000001</v>
      </c>
      <c r="E74" s="292"/>
    </row>
    <row r="75" spans="2:5">
      <c r="B75" s="293">
        <v>45187</v>
      </c>
      <c r="C75" s="292">
        <v>228.37</v>
      </c>
      <c r="D75" s="292">
        <v>47.444144999999999</v>
      </c>
      <c r="E75" s="292"/>
    </row>
    <row r="76" spans="2:5">
      <c r="B76" s="293">
        <v>45180</v>
      </c>
      <c r="C76" s="292">
        <v>226.69</v>
      </c>
      <c r="D76" s="292">
        <v>74.486469</v>
      </c>
      <c r="E76" s="292"/>
    </row>
    <row r="77" spans="2:5">
      <c r="B77" s="293">
        <v>45173</v>
      </c>
      <c r="C77" s="292">
        <v>230.58</v>
      </c>
      <c r="D77" s="292">
        <v>109.662665</v>
      </c>
      <c r="E77" s="292"/>
    </row>
    <row r="78" spans="2:5">
      <c r="B78" s="293">
        <v>45166</v>
      </c>
      <c r="C78" s="292">
        <v>221.41</v>
      </c>
      <c r="D78" s="292">
        <v>67.534772000000004</v>
      </c>
      <c r="E78" s="292"/>
    </row>
    <row r="79" spans="2:5">
      <c r="B79" s="293">
        <v>45159</v>
      </c>
      <c r="C79" s="292">
        <v>209.13</v>
      </c>
      <c r="D79" s="292">
        <v>62.371301000000003</v>
      </c>
      <c r="E79" s="292"/>
    </row>
    <row r="80" spans="2:5">
      <c r="B80" s="293">
        <v>45152</v>
      </c>
      <c r="C80" s="292">
        <v>206.49</v>
      </c>
      <c r="D80" s="292">
        <v>44.937809000000001</v>
      </c>
      <c r="E80" s="292"/>
    </row>
    <row r="81" spans="2:5">
      <c r="B81" s="293">
        <v>45145</v>
      </c>
      <c r="C81" s="292">
        <v>201.6</v>
      </c>
      <c r="D81" s="292">
        <v>59.739548999999997</v>
      </c>
      <c r="E81" s="292"/>
    </row>
    <row r="82" spans="2:5">
      <c r="B82" s="293">
        <v>45138</v>
      </c>
      <c r="C82" s="292">
        <v>206.29</v>
      </c>
      <c r="D82" s="292">
        <v>172.401105</v>
      </c>
      <c r="E82" s="292"/>
    </row>
    <row r="83" spans="2:5">
      <c r="B83" s="293">
        <v>45131</v>
      </c>
      <c r="C83" s="292">
        <v>198.76</v>
      </c>
      <c r="D83" s="292">
        <v>97.511213999999995</v>
      </c>
      <c r="E83" s="292"/>
    </row>
    <row r="84" spans="2:5">
      <c r="B84" s="293">
        <v>45124</v>
      </c>
      <c r="C84" s="292">
        <v>184.66</v>
      </c>
      <c r="D84" s="292">
        <v>67.965954999999994</v>
      </c>
      <c r="E84" s="292"/>
    </row>
    <row r="85" spans="2:5">
      <c r="B85" s="293">
        <v>45117</v>
      </c>
      <c r="C85" s="292">
        <v>177.42</v>
      </c>
      <c r="D85" s="292">
        <v>53.648350999999998</v>
      </c>
      <c r="E85" s="292"/>
    </row>
    <row r="86" spans="2:5">
      <c r="B86" s="293">
        <v>45110</v>
      </c>
      <c r="C86" s="292">
        <v>182.29</v>
      </c>
      <c r="D86" s="292">
        <v>56.09883</v>
      </c>
      <c r="E86" s="292"/>
    </row>
    <row r="87" spans="2:5">
      <c r="B87" s="293">
        <v>45103</v>
      </c>
      <c r="C87" s="292">
        <v>179.03</v>
      </c>
      <c r="D87" s="292">
        <v>56.075012999999998</v>
      </c>
      <c r="E87" s="292"/>
    </row>
    <row r="88" spans="2:5">
      <c r="B88" s="293">
        <v>45096</v>
      </c>
      <c r="C88" s="292">
        <v>176.71</v>
      </c>
      <c r="D88" s="292">
        <v>39.244664999999998</v>
      </c>
      <c r="E88" s="292"/>
    </row>
    <row r="89" spans="2:5">
      <c r="B89" s="293">
        <v>45089</v>
      </c>
      <c r="C89" s="292">
        <v>178.13</v>
      </c>
      <c r="D89" s="292">
        <v>59.247596000000001</v>
      </c>
      <c r="E89" s="292"/>
    </row>
    <row r="90" spans="2:5">
      <c r="B90" s="293">
        <v>45082</v>
      </c>
      <c r="C90" s="292">
        <v>173.02</v>
      </c>
      <c r="D90" s="292">
        <v>61.017234999999999</v>
      </c>
      <c r="E90" s="292"/>
    </row>
    <row r="91" spans="2:5">
      <c r="B91" s="293">
        <v>45075</v>
      </c>
      <c r="C91" s="292">
        <v>165.21</v>
      </c>
      <c r="D91" s="292">
        <v>80.321410999999998</v>
      </c>
      <c r="E91" s="292"/>
    </row>
    <row r="92" spans="2:5">
      <c r="B92" s="293">
        <v>45068</v>
      </c>
      <c r="C92" s="292">
        <v>165.16</v>
      </c>
      <c r="D92" s="292">
        <v>45.118682</v>
      </c>
      <c r="E92" s="292"/>
    </row>
    <row r="93" spans="2:5">
      <c r="B93" s="293">
        <v>45061</v>
      </c>
      <c r="C93" s="292">
        <v>164.03</v>
      </c>
      <c r="D93" s="292">
        <v>36.074674000000002</v>
      </c>
      <c r="E93" s="292"/>
    </row>
    <row r="94" spans="2:5">
      <c r="B94" s="293">
        <v>45054</v>
      </c>
      <c r="C94" s="292">
        <v>165.59</v>
      </c>
      <c r="D94" s="292">
        <v>41.483939999999997</v>
      </c>
      <c r="E94" s="292"/>
    </row>
    <row r="95" spans="2:5">
      <c r="B95" s="293">
        <v>45047</v>
      </c>
      <c r="C95" s="292">
        <v>164.93</v>
      </c>
      <c r="D95" s="292">
        <v>30.717428999999999</v>
      </c>
      <c r="E95" s="292"/>
    </row>
    <row r="96" spans="2:5">
      <c r="B96" s="293">
        <v>45040</v>
      </c>
      <c r="C96" s="292">
        <v>162.80000000000001</v>
      </c>
      <c r="D96" s="292">
        <v>56.904611000000003</v>
      </c>
      <c r="E96" s="292"/>
    </row>
    <row r="97" spans="2:5">
      <c r="B97" s="293">
        <v>45033</v>
      </c>
      <c r="C97" s="292">
        <v>160.62</v>
      </c>
      <c r="D97" s="292">
        <v>72.086029999999994</v>
      </c>
      <c r="E97" s="292"/>
    </row>
    <row r="98" spans="2:5">
      <c r="B98" s="293">
        <v>45026</v>
      </c>
      <c r="C98" s="292">
        <v>163.79</v>
      </c>
      <c r="D98" s="292">
        <v>37.712803000000001</v>
      </c>
      <c r="E98" s="292"/>
    </row>
    <row r="99" spans="2:5">
      <c r="B99" s="293">
        <v>45019</v>
      </c>
      <c r="C99" s="292">
        <v>165.83</v>
      </c>
      <c r="D99" s="292">
        <v>27.087259</v>
      </c>
      <c r="E99" s="292"/>
    </row>
    <row r="100" spans="2:5">
      <c r="B100" s="293">
        <v>45012</v>
      </c>
      <c r="C100" s="292">
        <v>165.73</v>
      </c>
      <c r="D100" s="292">
        <v>49.226163</v>
      </c>
      <c r="E100" s="292"/>
    </row>
    <row r="101" spans="2:5">
      <c r="B101" s="293">
        <v>45005</v>
      </c>
      <c r="C101" s="292">
        <v>163.46</v>
      </c>
      <c r="D101" s="292">
        <v>37.152540000000002</v>
      </c>
      <c r="E101" s="292"/>
    </row>
    <row r="102" spans="2:5">
      <c r="B102" s="293">
        <v>44998</v>
      </c>
      <c r="C102" s="292">
        <v>167.48</v>
      </c>
      <c r="D102" s="292">
        <v>88.116799</v>
      </c>
      <c r="E102" s="292"/>
    </row>
    <row r="103" spans="2:5">
      <c r="B103" s="293">
        <v>44991</v>
      </c>
      <c r="C103" s="292">
        <v>171.08</v>
      </c>
      <c r="D103" s="292">
        <v>65.776752000000002</v>
      </c>
      <c r="E103" s="292"/>
    </row>
    <row r="104" spans="2:5">
      <c r="B104" s="293">
        <v>44984</v>
      </c>
      <c r="C104" s="292">
        <v>163.36000000000001</v>
      </c>
      <c r="D104" s="292">
        <v>66.722161999999997</v>
      </c>
      <c r="E104" s="292"/>
    </row>
    <row r="105" spans="2:5">
      <c r="B105" s="293">
        <v>44977</v>
      </c>
      <c r="C105" s="292">
        <v>161.85</v>
      </c>
      <c r="D105" s="292">
        <v>65.311892</v>
      </c>
      <c r="E105" s="292"/>
    </row>
    <row r="106" spans="2:5">
      <c r="B106" s="293">
        <v>44970</v>
      </c>
      <c r="C106" s="292">
        <v>159.06</v>
      </c>
      <c r="D106" s="292">
        <v>52.706349000000003</v>
      </c>
      <c r="E106" s="292"/>
    </row>
    <row r="107" spans="2:5">
      <c r="B107" s="293">
        <v>44963</v>
      </c>
      <c r="C107" s="292">
        <v>156.16999999999999</v>
      </c>
      <c r="D107" s="292">
        <v>40.104374999999997</v>
      </c>
      <c r="E107" s="292"/>
    </row>
    <row r="108" spans="2:5">
      <c r="B108" s="293">
        <v>44956</v>
      </c>
      <c r="C108" s="292">
        <v>152.69999999999999</v>
      </c>
      <c r="D108" s="292">
        <v>101.265433</v>
      </c>
      <c r="E108" s="292"/>
    </row>
    <row r="109" spans="2:5">
      <c r="B109" s="293">
        <v>44949</v>
      </c>
      <c r="C109" s="292">
        <v>153.38999999999999</v>
      </c>
      <c r="D109" s="292">
        <v>37.834868</v>
      </c>
      <c r="E109" s="292"/>
    </row>
    <row r="110" spans="2:5">
      <c r="B110" s="293">
        <v>44942</v>
      </c>
      <c r="C110" s="292">
        <v>155.61000000000001</v>
      </c>
      <c r="D110" s="292">
        <v>44.230477999999998</v>
      </c>
      <c r="E110" s="292"/>
    </row>
    <row r="111" spans="2:5">
      <c r="B111" s="293">
        <v>44935</v>
      </c>
      <c r="C111" s="292">
        <v>154.78</v>
      </c>
      <c r="D111" s="292">
        <v>34.752654999999997</v>
      </c>
      <c r="E111" s="292"/>
    </row>
    <row r="112" spans="2:5">
      <c r="B112" s="293">
        <v>44928</v>
      </c>
      <c r="C112" s="292">
        <v>155.88</v>
      </c>
      <c r="D112" s="292">
        <v>61.052318</v>
      </c>
      <c r="E112" s="292"/>
    </row>
    <row r="113" spans="2:5">
      <c r="B113" s="293">
        <v>44921</v>
      </c>
      <c r="C113" s="292">
        <v>153.53</v>
      </c>
      <c r="D113" s="292">
        <v>55.416611000000003</v>
      </c>
      <c r="E113" s="292"/>
    </row>
    <row r="114" spans="2:5">
      <c r="B114" s="293">
        <v>44914</v>
      </c>
      <c r="C114" s="292">
        <v>150.35</v>
      </c>
      <c r="D114" s="292">
        <v>35.841062999999998</v>
      </c>
      <c r="E114" s="292"/>
    </row>
    <row r="115" spans="2:5">
      <c r="B115" s="293">
        <v>44907</v>
      </c>
      <c r="C115" s="292">
        <v>156.62</v>
      </c>
      <c r="D115" s="292">
        <v>40.960082</v>
      </c>
      <c r="E115" s="292"/>
    </row>
    <row r="116" spans="2:5">
      <c r="B116" s="293">
        <v>44900</v>
      </c>
      <c r="C116" s="292">
        <v>156.35</v>
      </c>
      <c r="D116" s="292">
        <v>34.988323999999999</v>
      </c>
      <c r="E116" s="292"/>
    </row>
    <row r="117" spans="2:5">
      <c r="B117" s="293">
        <v>44893</v>
      </c>
      <c r="C117" s="292">
        <v>158.79</v>
      </c>
      <c r="D117" s="292">
        <v>37.889750999999997</v>
      </c>
      <c r="E117" s="292"/>
    </row>
    <row r="118" spans="2:5">
      <c r="B118" s="293">
        <v>44886</v>
      </c>
      <c r="C118" s="292">
        <v>156.58000000000001</v>
      </c>
      <c r="D118" s="292">
        <v>63.336903999999997</v>
      </c>
      <c r="E118" s="292"/>
    </row>
    <row r="119" spans="2:5">
      <c r="B119" s="293">
        <v>44879</v>
      </c>
      <c r="C119" s="292">
        <v>152.97999999999999</v>
      </c>
      <c r="D119" s="292">
        <v>57.818545999999998</v>
      </c>
      <c r="E119" s="292"/>
    </row>
    <row r="120" spans="2:5">
      <c r="B120" s="293">
        <v>44872</v>
      </c>
      <c r="C120" s="292">
        <v>158.13999999999999</v>
      </c>
      <c r="D120" s="292">
        <v>55.360160999999998</v>
      </c>
      <c r="E120" s="292"/>
    </row>
    <row r="121" spans="2:5">
      <c r="B121" s="293">
        <v>44865</v>
      </c>
      <c r="C121" s="292">
        <v>163.22</v>
      </c>
      <c r="D121" s="292">
        <v>119.083821</v>
      </c>
      <c r="E121" s="292"/>
    </row>
    <row r="122" spans="2:5">
      <c r="B122" s="293">
        <v>44858</v>
      </c>
      <c r="C122" s="292">
        <v>160.54</v>
      </c>
      <c r="D122" s="292">
        <v>41.227902</v>
      </c>
      <c r="E122" s="292"/>
    </row>
    <row r="123" spans="2:5">
      <c r="B123" s="293">
        <v>44851</v>
      </c>
      <c r="C123" s="292">
        <v>152.24</v>
      </c>
      <c r="D123" s="292">
        <v>60.444893</v>
      </c>
      <c r="E123" s="292"/>
    </row>
    <row r="124" spans="2:5">
      <c r="B124" s="293">
        <v>44844</v>
      </c>
      <c r="C124" s="292">
        <v>152.29</v>
      </c>
      <c r="D124" s="292">
        <v>55.822184999999998</v>
      </c>
      <c r="E124" s="292"/>
    </row>
    <row r="125" spans="2:5">
      <c r="B125" s="293">
        <v>44837</v>
      </c>
      <c r="C125" s="292">
        <v>151.55000000000001</v>
      </c>
      <c r="D125" s="292">
        <v>34.824793</v>
      </c>
      <c r="E125" s="292"/>
    </row>
    <row r="126" spans="2:5">
      <c r="B126" s="293">
        <v>44830</v>
      </c>
      <c r="C126" s="292">
        <v>147.26</v>
      </c>
      <c r="D126" s="292">
        <v>74.220365000000001</v>
      </c>
      <c r="E126" s="292"/>
    </row>
    <row r="127" spans="2:5">
      <c r="B127" s="310">
        <v>44823</v>
      </c>
      <c r="C127" s="124">
        <v>151.22999999999999</v>
      </c>
      <c r="D127" s="292">
        <v>55.781745999999998</v>
      </c>
      <c r="E127" s="124"/>
    </row>
    <row r="128" spans="2:5">
      <c r="B128" s="293">
        <v>44816</v>
      </c>
      <c r="C128" s="292">
        <v>159.38999999999999</v>
      </c>
      <c r="D128" s="292">
        <v>125.475398</v>
      </c>
      <c r="E128" s="292"/>
    </row>
    <row r="129" spans="2:5">
      <c r="B129" s="293">
        <v>44809</v>
      </c>
      <c r="C129" s="292">
        <v>153.66999999999999</v>
      </c>
      <c r="D129" s="292">
        <v>90.518579000000003</v>
      </c>
      <c r="E129" s="292"/>
    </row>
    <row r="130" spans="2:5">
      <c r="B130" s="293">
        <v>44802</v>
      </c>
      <c r="C130" s="292">
        <v>149.24</v>
      </c>
      <c r="D130" s="292">
        <v>75.252339000000006</v>
      </c>
      <c r="E130" s="292"/>
    </row>
    <row r="131" spans="2:5">
      <c r="B131" s="293">
        <v>44795</v>
      </c>
      <c r="C131" s="292">
        <v>150.72</v>
      </c>
      <c r="D131" s="292">
        <v>89.979820000000004</v>
      </c>
      <c r="E131" s="292"/>
    </row>
    <row r="132" spans="2:5">
      <c r="B132" s="293">
        <v>44788</v>
      </c>
      <c r="C132" s="292">
        <v>145.51</v>
      </c>
      <c r="D132" s="292">
        <v>47.169195000000002</v>
      </c>
      <c r="E132" s="292"/>
    </row>
    <row r="133" spans="2:5">
      <c r="B133" s="293">
        <v>44781</v>
      </c>
      <c r="C133" s="292">
        <v>143.44999999999999</v>
      </c>
      <c r="D133" s="292">
        <v>64.829299000000006</v>
      </c>
      <c r="E133" s="292"/>
    </row>
    <row r="134" spans="2:5">
      <c r="B134" s="293">
        <v>44774</v>
      </c>
      <c r="C134" s="292">
        <v>140.82</v>
      </c>
      <c r="D134" s="292">
        <v>92.266591000000005</v>
      </c>
      <c r="E134" s="292"/>
    </row>
    <row r="135" spans="2:5">
      <c r="B135" s="293">
        <v>44767</v>
      </c>
      <c r="C135" s="292">
        <v>138.41999999999999</v>
      </c>
      <c r="D135" s="292">
        <v>36.976959999999998</v>
      </c>
      <c r="E135" s="292"/>
    </row>
    <row r="136" spans="2:5">
      <c r="B136" s="293">
        <v>44760</v>
      </c>
      <c r="C136" s="292">
        <v>134.80000000000001</v>
      </c>
      <c r="D136" s="292">
        <v>36.677748000000001</v>
      </c>
      <c r="E136" s="292"/>
    </row>
    <row r="137" spans="2:5">
      <c r="B137" s="293">
        <v>44753</v>
      </c>
      <c r="C137" s="292">
        <v>135.53</v>
      </c>
      <c r="D137" s="292">
        <v>70.856153000000006</v>
      </c>
      <c r="E137" s="292"/>
    </row>
    <row r="138" spans="2:5">
      <c r="B138" s="293">
        <v>44746</v>
      </c>
      <c r="C138" s="292">
        <v>130.05000000000001</v>
      </c>
      <c r="D138" s="292">
        <v>78.347159000000005</v>
      </c>
      <c r="E138" s="292"/>
    </row>
    <row r="139" spans="2:5">
      <c r="B139" s="293">
        <v>44739</v>
      </c>
      <c r="C139" s="292">
        <v>127.29</v>
      </c>
      <c r="D139" s="292">
        <v>109.494629</v>
      </c>
      <c r="E139" s="292"/>
    </row>
    <row r="140" spans="2:5">
      <c r="B140" s="293">
        <v>44732</v>
      </c>
      <c r="C140" s="292">
        <v>123.63</v>
      </c>
      <c r="D140" s="292">
        <v>109.430981</v>
      </c>
      <c r="E140" s="292"/>
    </row>
    <row r="141" spans="2:5">
      <c r="B141" s="293">
        <v>44725</v>
      </c>
      <c r="C141" s="292">
        <v>127.11</v>
      </c>
      <c r="D141" s="292">
        <v>91.296559000000002</v>
      </c>
      <c r="E141" s="292"/>
    </row>
    <row r="142" spans="2:5">
      <c r="B142" s="293">
        <v>44718</v>
      </c>
      <c r="C142" s="292">
        <v>140.51</v>
      </c>
      <c r="D142" s="292">
        <v>71.544269999999997</v>
      </c>
      <c r="E142" s="292"/>
    </row>
    <row r="143" spans="2:5">
      <c r="B143" s="293">
        <v>44711</v>
      </c>
      <c r="C143" s="292">
        <v>140.28</v>
      </c>
      <c r="D143" s="292">
        <v>184.97497999999999</v>
      </c>
      <c r="E143" s="292"/>
    </row>
    <row r="144" spans="2:5">
      <c r="B144" s="293">
        <v>44704</v>
      </c>
      <c r="C144" s="292">
        <v>136.16</v>
      </c>
      <c r="D144" s="292">
        <v>95.507463000000001</v>
      </c>
      <c r="E144" s="292"/>
    </row>
    <row r="145" spans="2:5">
      <c r="B145" s="293">
        <v>44697</v>
      </c>
      <c r="C145" s="292">
        <v>135.38999999999999</v>
      </c>
      <c r="D145" s="292">
        <v>77.366350999999995</v>
      </c>
      <c r="E145" s="292"/>
    </row>
    <row r="146" spans="2:5">
      <c r="B146" s="293">
        <v>44690</v>
      </c>
      <c r="C146" s="292">
        <v>130.46</v>
      </c>
      <c r="D146" s="292">
        <v>91.807899000000006</v>
      </c>
      <c r="E146" s="292"/>
    </row>
    <row r="147" spans="2:5">
      <c r="B147" s="293">
        <v>44683</v>
      </c>
      <c r="C147" s="292">
        <v>143.9</v>
      </c>
      <c r="D147" s="292">
        <v>93.879959999999997</v>
      </c>
      <c r="E147" s="292"/>
    </row>
    <row r="148" spans="2:5">
      <c r="B148" s="293">
        <v>44676</v>
      </c>
      <c r="C148" s="292">
        <v>141.37</v>
      </c>
      <c r="D148" s="292">
        <v>99.681922</v>
      </c>
      <c r="E148" s="292"/>
    </row>
    <row r="149" spans="2:5">
      <c r="B149" s="293">
        <v>44669</v>
      </c>
      <c r="C149" s="292">
        <v>145.21</v>
      </c>
      <c r="D149" s="292">
        <v>172.557042</v>
      </c>
      <c r="E149" s="292"/>
    </row>
    <row r="150" spans="2:5">
      <c r="B150" s="293">
        <v>44662</v>
      </c>
      <c r="C150" s="292">
        <v>139.33000000000001</v>
      </c>
      <c r="D150" s="292">
        <v>46.343744000000001</v>
      </c>
      <c r="E150" s="292"/>
    </row>
    <row r="151" spans="2:5">
      <c r="B151" s="293">
        <v>44655</v>
      </c>
      <c r="C151" s="292">
        <v>137.61000000000001</v>
      </c>
      <c r="D151" s="292">
        <v>147.45798199999999</v>
      </c>
      <c r="E151" s="292"/>
    </row>
    <row r="152" spans="2:5">
      <c r="B152" s="293">
        <v>44648</v>
      </c>
      <c r="C152" s="292">
        <v>129.37</v>
      </c>
      <c r="D152" s="292">
        <v>81.147819999999996</v>
      </c>
      <c r="E152" s="292"/>
    </row>
    <row r="153" spans="2:5">
      <c r="B153" s="293">
        <v>44641</v>
      </c>
      <c r="C153" s="292">
        <v>121.95</v>
      </c>
      <c r="D153" s="292">
        <v>49.951779000000002</v>
      </c>
      <c r="E153" s="292"/>
    </row>
    <row r="154" spans="2:5">
      <c r="B154" s="293">
        <v>44634</v>
      </c>
      <c r="C154" s="292">
        <v>120.28</v>
      </c>
      <c r="D154" s="292">
        <v>32.122723999999998</v>
      </c>
      <c r="E154" s="292"/>
    </row>
    <row r="155" spans="2:5">
      <c r="B155" s="293">
        <v>44627</v>
      </c>
      <c r="C155" s="292">
        <v>119.42</v>
      </c>
      <c r="D155" s="292">
        <v>79.615815999999995</v>
      </c>
      <c r="E155" s="292"/>
    </row>
    <row r="156" spans="2:5">
      <c r="B156" s="293">
        <v>44620</v>
      </c>
      <c r="C156" s="292">
        <v>117.83</v>
      </c>
      <c r="D156" s="292">
        <v>57.361891</v>
      </c>
      <c r="E156" s="292"/>
    </row>
    <row r="157" spans="2:5">
      <c r="B157" s="293">
        <v>44613</v>
      </c>
      <c r="C157" s="292">
        <v>117.97</v>
      </c>
      <c r="D157" s="292">
        <v>63.52487</v>
      </c>
      <c r="E157" s="292"/>
    </row>
    <row r="158" spans="2:5">
      <c r="B158" s="293">
        <v>44606</v>
      </c>
      <c r="C158" s="292">
        <v>119.78</v>
      </c>
      <c r="D158" s="292">
        <v>45.898203000000002</v>
      </c>
      <c r="E158" s="292"/>
    </row>
    <row r="159" spans="2:5">
      <c r="B159" s="293">
        <v>44599</v>
      </c>
      <c r="C159" s="292">
        <v>124.12</v>
      </c>
      <c r="D159" s="292">
        <v>38.936531000000002</v>
      </c>
      <c r="E159" s="292"/>
    </row>
    <row r="160" spans="2:5">
      <c r="B160" s="293">
        <v>44592</v>
      </c>
      <c r="C160" s="292">
        <v>118.01</v>
      </c>
      <c r="D160" s="292">
        <v>72.911666999999994</v>
      </c>
      <c r="E160" s="292"/>
    </row>
    <row r="161" spans="2:5">
      <c r="B161" s="293">
        <v>44585</v>
      </c>
      <c r="C161" s="292">
        <v>123.25</v>
      </c>
      <c r="D161" s="292">
        <v>77.062021999999999</v>
      </c>
      <c r="E161" s="292"/>
    </row>
    <row r="162" spans="2:5">
      <c r="B162" s="293">
        <v>44578</v>
      </c>
      <c r="C162" s="292">
        <v>117.93</v>
      </c>
      <c r="D162" s="292">
        <v>58.317093999999997</v>
      </c>
      <c r="E162" s="292"/>
    </row>
    <row r="163" spans="2:5">
      <c r="B163" s="293">
        <v>44571</v>
      </c>
      <c r="C163" s="292">
        <v>119.02</v>
      </c>
      <c r="D163" s="292">
        <v>54.19547</v>
      </c>
      <c r="E163" s="292"/>
    </row>
    <row r="164" spans="2:5">
      <c r="B164" s="293">
        <v>44564</v>
      </c>
      <c r="C164" s="292">
        <v>115.51</v>
      </c>
      <c r="D164" s="292">
        <v>76.001357999999996</v>
      </c>
      <c r="E164" s="292"/>
    </row>
    <row r="165" spans="2:5">
      <c r="B165" s="293">
        <v>44557</v>
      </c>
      <c r="C165" s="292">
        <v>109.4</v>
      </c>
      <c r="D165" s="292">
        <v>62.118777000000001</v>
      </c>
      <c r="E165" s="292"/>
    </row>
    <row r="166" spans="2:5">
      <c r="B166" s="293">
        <v>44550</v>
      </c>
      <c r="C166" s="292">
        <v>106.63</v>
      </c>
      <c r="D166" s="292">
        <v>50.586157</v>
      </c>
      <c r="E166" s="292"/>
    </row>
    <row r="167" spans="2:5">
      <c r="B167" s="293">
        <v>44543</v>
      </c>
      <c r="C167" s="292">
        <v>110.41</v>
      </c>
      <c r="D167" s="292">
        <v>60.588864000000001</v>
      </c>
      <c r="E167" s="292"/>
    </row>
    <row r="168" spans="2:5">
      <c r="B168" s="293">
        <v>44536</v>
      </c>
      <c r="C168" s="292">
        <v>110.93</v>
      </c>
      <c r="D168" s="292">
        <v>48.861286</v>
      </c>
      <c r="E168" s="292"/>
    </row>
    <row r="169" spans="2:5">
      <c r="B169" s="293">
        <v>44529</v>
      </c>
      <c r="C169" s="292">
        <v>111.68</v>
      </c>
      <c r="D169" s="292">
        <v>81.715785999999994</v>
      </c>
      <c r="E169" s="292"/>
    </row>
    <row r="170" spans="2:5">
      <c r="B170" s="293">
        <v>44522</v>
      </c>
      <c r="C170" s="292">
        <v>113.31</v>
      </c>
      <c r="D170" s="292">
        <v>62.314883999999999</v>
      </c>
      <c r="E170" s="292"/>
    </row>
    <row r="171" spans="2:5">
      <c r="B171" s="293">
        <v>44515</v>
      </c>
      <c r="C171" s="292">
        <v>118.98</v>
      </c>
      <c r="D171" s="292">
        <v>34.960901</v>
      </c>
      <c r="E171" s="292"/>
    </row>
    <row r="172" spans="2:5">
      <c r="B172" s="293">
        <v>44508</v>
      </c>
      <c r="C172" s="292">
        <v>119.99</v>
      </c>
      <c r="D172" s="292">
        <v>48.526660999999997</v>
      </c>
      <c r="E172" s="292"/>
    </row>
    <row r="173" spans="2:5">
      <c r="B173" s="293">
        <v>44501</v>
      </c>
      <c r="C173" s="292">
        <v>120.61</v>
      </c>
      <c r="D173" s="292">
        <v>42.404795</v>
      </c>
      <c r="E173" s="292"/>
    </row>
    <row r="174" spans="2:5">
      <c r="B174" s="293">
        <v>44494</v>
      </c>
      <c r="C174" s="292">
        <v>116.65</v>
      </c>
      <c r="D174" s="292">
        <v>94.593125000000001</v>
      </c>
      <c r="E174" s="292"/>
    </row>
    <row r="175" spans="2:5">
      <c r="B175" s="293">
        <v>44487</v>
      </c>
      <c r="C175" s="292">
        <v>127.42</v>
      </c>
      <c r="D175" s="292">
        <v>93.908109999999994</v>
      </c>
      <c r="E175" s="292"/>
    </row>
    <row r="176" spans="2:5">
      <c r="B176" s="293">
        <v>44480</v>
      </c>
      <c r="C176" s="292">
        <v>131.38</v>
      </c>
      <c r="D176" s="292">
        <v>81.845562000000001</v>
      </c>
      <c r="E176" s="292"/>
    </row>
    <row r="177" spans="2:5">
      <c r="B177" s="293">
        <v>44473</v>
      </c>
      <c r="C177" s="292">
        <v>124.08</v>
      </c>
      <c r="D177" s="292">
        <v>118.146452</v>
      </c>
      <c r="E177" s="292"/>
    </row>
    <row r="178" spans="2:5">
      <c r="B178" s="293">
        <v>44466</v>
      </c>
      <c r="C178" s="292">
        <v>123.03</v>
      </c>
      <c r="D178" s="292">
        <v>177.31688199999999</v>
      </c>
      <c r="E178" s="292"/>
    </row>
    <row r="179" spans="2:5">
      <c r="B179" s="293">
        <v>44459</v>
      </c>
      <c r="C179" s="292">
        <v>106.48</v>
      </c>
      <c r="D179" s="292">
        <v>47.410870000000003</v>
      </c>
      <c r="E179" s="292"/>
    </row>
    <row r="180" spans="2:5">
      <c r="B180" s="293">
        <v>44452</v>
      </c>
      <c r="C180" s="292">
        <v>106.05</v>
      </c>
      <c r="D180" s="292">
        <v>95.860847000000007</v>
      </c>
      <c r="E180" s="292"/>
    </row>
    <row r="181" spans="2:5">
      <c r="B181" s="293">
        <v>44445</v>
      </c>
      <c r="C181" s="292">
        <v>95.5</v>
      </c>
      <c r="D181" s="292">
        <v>30.994471000000001</v>
      </c>
      <c r="E181" s="292"/>
    </row>
    <row r="182" spans="2:5">
      <c r="B182" s="293">
        <v>44438</v>
      </c>
      <c r="C182" s="292">
        <v>97.54</v>
      </c>
      <c r="D182" s="292">
        <v>43.87567</v>
      </c>
      <c r="E182" s="292"/>
    </row>
    <row r="183" spans="2:5">
      <c r="B183" s="293">
        <v>44431</v>
      </c>
      <c r="C183" s="292">
        <v>94.54</v>
      </c>
      <c r="D183" s="292">
        <v>47.319423999999998</v>
      </c>
      <c r="E183" s="292"/>
    </row>
    <row r="184" spans="2:5">
      <c r="B184" s="293">
        <v>44424</v>
      </c>
      <c r="C184" s="292">
        <v>95.17</v>
      </c>
      <c r="D184" s="292">
        <v>38.569606999999998</v>
      </c>
      <c r="E184" s="292"/>
    </row>
    <row r="185" spans="2:5">
      <c r="B185" s="293">
        <v>44417</v>
      </c>
      <c r="C185" s="292">
        <v>98.58</v>
      </c>
      <c r="D185" s="292">
        <v>44.032297</v>
      </c>
      <c r="E185" s="292"/>
    </row>
    <row r="186" spans="2:5">
      <c r="B186" s="293">
        <v>44410</v>
      </c>
      <c r="C186" s="292">
        <v>98.08</v>
      </c>
      <c r="D186" s="292">
        <v>61.777482999999997</v>
      </c>
      <c r="E186" s="292"/>
    </row>
    <row r="187" spans="2:5">
      <c r="B187" s="293">
        <v>44403</v>
      </c>
      <c r="C187" s="292">
        <v>98.54</v>
      </c>
      <c r="D187" s="292">
        <v>48.103774999999999</v>
      </c>
      <c r="E187" s="292"/>
    </row>
    <row r="188" spans="2:5">
      <c r="B188" s="293">
        <v>44396</v>
      </c>
      <c r="C188" s="292">
        <v>98.79</v>
      </c>
      <c r="D188" s="292">
        <v>45.687728999999997</v>
      </c>
      <c r="E188" s="292"/>
    </row>
    <row r="189" spans="2:5">
      <c r="B189" s="293">
        <v>44389</v>
      </c>
      <c r="C189" s="292">
        <v>99.29</v>
      </c>
      <c r="D189" s="292">
        <v>76.331822000000003</v>
      </c>
      <c r="E189" s="292"/>
    </row>
    <row r="190" spans="2:5">
      <c r="B190" s="293">
        <v>44382</v>
      </c>
      <c r="C190" s="292">
        <v>98.21</v>
      </c>
      <c r="D190" s="292">
        <v>67.555785</v>
      </c>
      <c r="E190" s="292"/>
    </row>
    <row r="191" spans="2:5">
      <c r="B191" s="293">
        <v>44375</v>
      </c>
      <c r="C191" s="292">
        <v>97.96</v>
      </c>
      <c r="D191" s="292">
        <v>90.633298999999994</v>
      </c>
      <c r="E191" s="292"/>
    </row>
    <row r="192" spans="2:5">
      <c r="B192" s="293">
        <v>44368</v>
      </c>
      <c r="C192" s="292">
        <v>96.75</v>
      </c>
      <c r="D192" s="292">
        <v>90.714319000000003</v>
      </c>
      <c r="E192" s="292"/>
    </row>
    <row r="193" spans="2:5">
      <c r="B193" s="293">
        <v>44361</v>
      </c>
      <c r="C193" s="292">
        <v>94.67</v>
      </c>
      <c r="D193" s="292">
        <v>102.307355</v>
      </c>
      <c r="E193" s="292"/>
    </row>
    <row r="194" spans="2:5">
      <c r="B194" s="293">
        <v>44354</v>
      </c>
      <c r="C194" s="292">
        <v>99.04</v>
      </c>
      <c r="D194" s="292">
        <v>157.423</v>
      </c>
      <c r="E194" s="292"/>
    </row>
    <row r="195" spans="2:5">
      <c r="B195" s="293">
        <v>44347</v>
      </c>
      <c r="C195" s="292">
        <v>93.17</v>
      </c>
      <c r="D195" s="292">
        <v>52.589796999999997</v>
      </c>
      <c r="E195" s="292"/>
    </row>
    <row r="196" spans="2:5">
      <c r="B196" s="293">
        <v>44340</v>
      </c>
      <c r="C196" s="292">
        <v>90.83</v>
      </c>
      <c r="D196" s="292">
        <v>91.650615000000002</v>
      </c>
      <c r="E196" s="292"/>
    </row>
    <row r="197" spans="2:5">
      <c r="B197" s="293">
        <v>44333</v>
      </c>
      <c r="C197" s="292">
        <v>94.08</v>
      </c>
      <c r="D197" s="292">
        <v>62.810861000000003</v>
      </c>
      <c r="E197" s="292"/>
    </row>
    <row r="198" spans="2:5">
      <c r="B198" s="293">
        <v>44326</v>
      </c>
      <c r="C198" s="292">
        <v>92.87</v>
      </c>
      <c r="D198" s="292">
        <v>147.98065800000001</v>
      </c>
      <c r="E198" s="292"/>
    </row>
    <row r="199" spans="2:5">
      <c r="B199" s="293">
        <v>44319</v>
      </c>
      <c r="C199" s="292">
        <v>87.58</v>
      </c>
      <c r="D199" s="292">
        <v>66.911630000000002</v>
      </c>
      <c r="E199" s="292"/>
    </row>
    <row r="200" spans="2:5">
      <c r="B200" s="293">
        <v>44312</v>
      </c>
      <c r="C200" s="292">
        <v>85.41</v>
      </c>
      <c r="D200" s="292">
        <v>84.203175999999999</v>
      </c>
      <c r="E200" s="292"/>
    </row>
    <row r="201" spans="2:5">
      <c r="B201" s="293">
        <v>44305</v>
      </c>
      <c r="C201" s="292">
        <v>85.5</v>
      </c>
      <c r="D201" s="292">
        <v>76.279781999999997</v>
      </c>
      <c r="E201" s="292"/>
    </row>
    <row r="202" spans="2:5">
      <c r="B202" s="293">
        <v>44298</v>
      </c>
      <c r="C202" s="292">
        <v>85.41</v>
      </c>
      <c r="D202" s="292">
        <v>67.934420000000003</v>
      </c>
      <c r="E202" s="292"/>
    </row>
    <row r="203" spans="2:5">
      <c r="B203" s="293">
        <v>44291</v>
      </c>
      <c r="C203" s="292">
        <v>85.7</v>
      </c>
      <c r="D203" s="292">
        <v>79.897981000000001</v>
      </c>
      <c r="E203" s="292"/>
    </row>
    <row r="204" spans="2:5">
      <c r="B204" s="293">
        <v>44284</v>
      </c>
      <c r="C204" s="292">
        <v>89.96</v>
      </c>
      <c r="D204" s="292">
        <v>72.946932000000004</v>
      </c>
      <c r="E204" s="292"/>
    </row>
    <row r="205" spans="2:5">
      <c r="B205" s="293">
        <v>44277</v>
      </c>
      <c r="C205" s="292">
        <v>86.87</v>
      </c>
      <c r="D205" s="292">
        <v>101.183227</v>
      </c>
      <c r="E205" s="292"/>
    </row>
    <row r="206" spans="2:5">
      <c r="B206" s="293">
        <v>44270</v>
      </c>
      <c r="C206" s="292">
        <v>90.46</v>
      </c>
      <c r="D206" s="292">
        <v>146.83388299999999</v>
      </c>
      <c r="E206" s="292"/>
    </row>
    <row r="207" spans="2:5">
      <c r="B207" s="293">
        <v>44263</v>
      </c>
      <c r="C207" s="292">
        <v>90.96</v>
      </c>
      <c r="D207" s="292">
        <v>83.745124000000004</v>
      </c>
      <c r="E207" s="292"/>
    </row>
    <row r="208" spans="2:5">
      <c r="B208" s="293">
        <v>44256</v>
      </c>
      <c r="C208" s="292">
        <v>90.62</v>
      </c>
      <c r="D208" s="292">
        <v>165.39270400000001</v>
      </c>
      <c r="E208" s="292"/>
    </row>
    <row r="209" spans="2:5">
      <c r="B209" s="293">
        <v>44249</v>
      </c>
      <c r="C209" s="292">
        <v>89.46</v>
      </c>
      <c r="D209" s="292">
        <v>213.716105</v>
      </c>
      <c r="E209" s="292"/>
    </row>
    <row r="210" spans="2:5">
      <c r="B210" s="293">
        <v>44242</v>
      </c>
      <c r="C210" s="292">
        <v>86.87</v>
      </c>
      <c r="D210" s="292">
        <v>185.98943800000001</v>
      </c>
      <c r="E210" s="292"/>
    </row>
    <row r="211" spans="2:5">
      <c r="B211" s="293">
        <v>44235</v>
      </c>
      <c r="C211" s="292">
        <v>77.59</v>
      </c>
      <c r="D211" s="292">
        <v>140.99716900000001</v>
      </c>
      <c r="E211" s="292"/>
    </row>
    <row r="212" spans="2:5">
      <c r="B212" s="293">
        <v>44228</v>
      </c>
      <c r="C212" s="292">
        <v>80.459999999999994</v>
      </c>
      <c r="D212" s="292">
        <v>183.908782</v>
      </c>
      <c r="E212" s="292"/>
    </row>
    <row r="213" spans="2:5">
      <c r="B213" s="293">
        <v>44221</v>
      </c>
      <c r="C213" s="292">
        <v>71.930000000000007</v>
      </c>
      <c r="D213" s="292">
        <v>110.603399</v>
      </c>
      <c r="E213" s="292"/>
    </row>
    <row r="214" spans="2:5">
      <c r="B214" s="293">
        <v>44214</v>
      </c>
      <c r="C214" s="292">
        <v>76.05</v>
      </c>
      <c r="D214" s="292">
        <v>120.844024</v>
      </c>
      <c r="E214" s="292"/>
    </row>
    <row r="215" spans="2:5">
      <c r="B215" s="293">
        <v>44207</v>
      </c>
      <c r="C215" s="292">
        <v>81.23</v>
      </c>
      <c r="D215" s="292">
        <v>148.90430599999999</v>
      </c>
      <c r="E215" s="292"/>
    </row>
    <row r="216" spans="2:5">
      <c r="B216" s="293">
        <v>44200</v>
      </c>
      <c r="C216" s="292">
        <v>80.989999999999995</v>
      </c>
      <c r="D216" s="292">
        <v>136.02879300000001</v>
      </c>
      <c r="E216" s="292"/>
    </row>
    <row r="217" spans="2:5">
      <c r="B217" s="293">
        <v>44193</v>
      </c>
      <c r="C217" s="292">
        <v>80.099999999999994</v>
      </c>
      <c r="D217" s="292">
        <v>133.23969299999999</v>
      </c>
      <c r="E217" s="292"/>
    </row>
    <row r="218" spans="2:5">
      <c r="B218" s="293">
        <v>44186</v>
      </c>
      <c r="C218" s="292">
        <v>80.819999999999993</v>
      </c>
      <c r="D218" s="292">
        <v>104.04670299999999</v>
      </c>
      <c r="E218" s="292"/>
    </row>
    <row r="219" spans="2:5">
      <c r="B219" s="293">
        <v>44179</v>
      </c>
      <c r="C219" s="292">
        <v>83.9</v>
      </c>
      <c r="D219" s="292">
        <v>173.640512</v>
      </c>
      <c r="E219" s="292"/>
    </row>
    <row r="220" spans="2:5">
      <c r="B220" s="293">
        <v>44172</v>
      </c>
      <c r="C220" s="292">
        <v>82.81</v>
      </c>
      <c r="D220" s="292">
        <v>170.945956</v>
      </c>
      <c r="E220" s="292"/>
    </row>
    <row r="221" spans="2:5">
      <c r="B221" s="293">
        <v>44165</v>
      </c>
      <c r="C221" s="292">
        <v>79.69</v>
      </c>
      <c r="D221" s="292">
        <v>141.63603699999999</v>
      </c>
      <c r="E221" s="292"/>
    </row>
    <row r="222" spans="2:5">
      <c r="B222" s="293">
        <v>44158</v>
      </c>
      <c r="C222" s="292">
        <v>76.58</v>
      </c>
      <c r="D222" s="292">
        <v>370.24781000000002</v>
      </c>
      <c r="E222" s="292"/>
    </row>
    <row r="223" spans="2:5">
      <c r="B223" s="293">
        <v>44151</v>
      </c>
      <c r="C223" s="292">
        <v>74.23</v>
      </c>
      <c r="D223" s="292">
        <v>195.76593099999999</v>
      </c>
      <c r="E223" s="292"/>
    </row>
    <row r="224" spans="2:5">
      <c r="B224" s="293">
        <v>44144</v>
      </c>
      <c r="C224" s="292">
        <v>73.510000000000005</v>
      </c>
      <c r="D224" s="292">
        <v>207.91038699999999</v>
      </c>
      <c r="E224" s="292"/>
    </row>
    <row r="225" spans="2:5">
      <c r="B225" s="293">
        <v>44137</v>
      </c>
      <c r="C225" s="292">
        <v>70.59</v>
      </c>
      <c r="D225" s="292">
        <v>284.98143399999998</v>
      </c>
      <c r="E225" s="292"/>
    </row>
    <row r="226" spans="2:5">
      <c r="B226" s="293">
        <v>44130</v>
      </c>
      <c r="C226" s="292">
        <v>70.84</v>
      </c>
      <c r="D226" s="292">
        <v>257.54886199999999</v>
      </c>
      <c r="E226" s="292"/>
    </row>
    <row r="227" spans="2:5">
      <c r="B227" s="293">
        <v>44123</v>
      </c>
      <c r="C227" s="292">
        <v>69.75</v>
      </c>
      <c r="D227" s="292">
        <v>155.157197</v>
      </c>
      <c r="E227" s="292"/>
    </row>
    <row r="228" spans="2:5">
      <c r="B228" s="293">
        <v>44116</v>
      </c>
      <c r="C228" s="292">
        <v>64.930000000000007</v>
      </c>
      <c r="D228" s="292">
        <v>107.017307</v>
      </c>
      <c r="E228" s="292"/>
    </row>
    <row r="229" spans="2:5">
      <c r="B229" s="293">
        <v>44109</v>
      </c>
      <c r="C229" s="292">
        <v>67.040000000000006</v>
      </c>
      <c r="D229" s="292">
        <v>77.80659</v>
      </c>
      <c r="E229" s="292"/>
    </row>
    <row r="230" spans="2:5">
      <c r="B230" s="293">
        <v>44102</v>
      </c>
      <c r="C230" s="292">
        <v>68.650000000000006</v>
      </c>
      <c r="D230" s="292">
        <v>80.784435000000002</v>
      </c>
      <c r="E230" s="292"/>
    </row>
    <row r="231" spans="2:5">
      <c r="B231" s="293">
        <v>44095</v>
      </c>
      <c r="C231" s="292">
        <v>68.569999999999993</v>
      </c>
      <c r="D231" s="292">
        <v>100.659334</v>
      </c>
      <c r="E231" s="292"/>
    </row>
    <row r="232" spans="2:5">
      <c r="B232" s="293">
        <v>44088</v>
      </c>
      <c r="C232" s="292">
        <v>71.09</v>
      </c>
      <c r="D232" s="292">
        <v>136.740466</v>
      </c>
      <c r="E232" s="292"/>
    </row>
    <row r="233" spans="2:5">
      <c r="B233" s="293">
        <v>44081</v>
      </c>
      <c r="C233" s="292">
        <v>70.739999999999995</v>
      </c>
      <c r="D233" s="292">
        <v>133.42276100000001</v>
      </c>
      <c r="E233" s="292"/>
    </row>
    <row r="234" spans="2:5">
      <c r="B234" s="293">
        <v>44074</v>
      </c>
      <c r="C234" s="292">
        <v>74.349999999999994</v>
      </c>
      <c r="D234" s="292">
        <v>151.85170500000001</v>
      </c>
      <c r="E234" s="292"/>
    </row>
    <row r="235" spans="2:5">
      <c r="B235" s="293">
        <v>44067</v>
      </c>
      <c r="C235" s="292">
        <v>79.73</v>
      </c>
      <c r="D235" s="292">
        <v>171.646537</v>
      </c>
      <c r="E235" s="292"/>
    </row>
    <row r="236" spans="2:5">
      <c r="B236" s="293">
        <v>44060</v>
      </c>
      <c r="C236" s="292">
        <v>83.18</v>
      </c>
      <c r="D236" s="292">
        <v>409.17678699999999</v>
      </c>
      <c r="E236" s="292"/>
    </row>
    <row r="237" spans="2:5">
      <c r="B237" s="293">
        <v>44053</v>
      </c>
      <c r="C237" s="292">
        <v>67.33</v>
      </c>
      <c r="D237" s="292">
        <v>77.325004000000007</v>
      </c>
      <c r="E237" s="292"/>
    </row>
    <row r="238" spans="2:5">
      <c r="B238" s="293">
        <v>44046</v>
      </c>
      <c r="C238" s="292">
        <v>65.349999999999994</v>
      </c>
      <c r="D238" s="292">
        <v>65.807160999999994</v>
      </c>
      <c r="E238" s="292"/>
    </row>
    <row r="239" spans="2:5">
      <c r="B239" s="293">
        <v>44039</v>
      </c>
      <c r="C239" s="292">
        <v>66.27</v>
      </c>
      <c r="D239" s="292">
        <v>53.266275999999998</v>
      </c>
      <c r="E239" s="292"/>
    </row>
    <row r="240" spans="2:5">
      <c r="B240" s="293">
        <v>44032</v>
      </c>
      <c r="C240" s="292">
        <v>68.09</v>
      </c>
      <c r="D240" s="292">
        <v>86.303196999999997</v>
      </c>
      <c r="E240" s="292"/>
    </row>
    <row r="241" spans="2:5">
      <c r="B241" s="293">
        <v>44025</v>
      </c>
      <c r="C241" s="292">
        <v>67.260000000000005</v>
      </c>
      <c r="D241" s="292">
        <v>65.723896999999994</v>
      </c>
      <c r="E241" s="292"/>
    </row>
    <row r="242" spans="2:5">
      <c r="B242" s="293">
        <v>44018</v>
      </c>
      <c r="C242" s="292">
        <v>68.849999999999994</v>
      </c>
      <c r="D242" s="292">
        <v>80.997557999999998</v>
      </c>
      <c r="E242" s="292"/>
    </row>
    <row r="243" spans="2:5">
      <c r="B243" s="293">
        <v>44011</v>
      </c>
      <c r="C243" s="292">
        <v>71.98</v>
      </c>
      <c r="D243" s="292">
        <v>87.874335000000002</v>
      </c>
      <c r="E243" s="292"/>
    </row>
    <row r="244" spans="2:5">
      <c r="B244" s="293">
        <v>44004</v>
      </c>
      <c r="C244" s="292">
        <v>73.88</v>
      </c>
      <c r="D244" s="292">
        <v>148.105289</v>
      </c>
      <c r="E244" s="292"/>
    </row>
    <row r="245" spans="2:5">
      <c r="B245" s="293">
        <v>43997</v>
      </c>
      <c r="C245" s="292">
        <v>70.84</v>
      </c>
      <c r="D245" s="292">
        <v>67.175421999999998</v>
      </c>
      <c r="E245" s="292"/>
    </row>
    <row r="246" spans="2:5">
      <c r="B246" s="293">
        <v>43990</v>
      </c>
      <c r="C246" s="292">
        <v>73.81</v>
      </c>
      <c r="D246" s="292">
        <v>61.689622</v>
      </c>
      <c r="E246" s="292"/>
    </row>
    <row r="247" spans="2:5">
      <c r="B247" s="293">
        <v>43983</v>
      </c>
      <c r="C247" s="292">
        <v>74.61</v>
      </c>
      <c r="D247" s="292">
        <v>75.950899000000007</v>
      </c>
      <c r="E247" s="292"/>
    </row>
    <row r="248" spans="2:5">
      <c r="B248" s="293">
        <v>43976</v>
      </c>
      <c r="C248" s="292">
        <v>74.53</v>
      </c>
      <c r="D248" s="292">
        <v>56.083216999999998</v>
      </c>
      <c r="E248" s="292"/>
    </row>
    <row r="249" spans="2:5">
      <c r="B249" s="310">
        <v>43969</v>
      </c>
      <c r="C249" s="124">
        <v>69.27</v>
      </c>
      <c r="D249" s="292">
        <v>63.292121000000002</v>
      </c>
      <c r="E249" s="124"/>
    </row>
    <row r="250" spans="2:5">
      <c r="B250" s="293">
        <v>43962</v>
      </c>
      <c r="C250" s="292">
        <v>69.2</v>
      </c>
      <c r="D250" s="292">
        <v>105.447614</v>
      </c>
      <c r="E250" s="292"/>
    </row>
    <row r="251" spans="2:5">
      <c r="B251" s="293">
        <v>43955</v>
      </c>
      <c r="C251" s="292">
        <v>66.27</v>
      </c>
      <c r="D251" s="292">
        <v>67.790852999999998</v>
      </c>
      <c r="E251" s="292"/>
    </row>
    <row r="252" spans="2:5">
      <c r="B252" s="293">
        <v>43948</v>
      </c>
      <c r="C252" s="292">
        <v>72.400000000000006</v>
      </c>
      <c r="D252" s="292">
        <v>79.193804</v>
      </c>
      <c r="E252" s="292"/>
    </row>
    <row r="253" spans="2:5">
      <c r="B253" s="293">
        <v>43941</v>
      </c>
      <c r="C253" s="292">
        <v>71.14</v>
      </c>
      <c r="D253" s="292">
        <v>67.294488999999999</v>
      </c>
      <c r="E253" s="292"/>
    </row>
    <row r="254" spans="2:5">
      <c r="B254" s="293">
        <v>43934</v>
      </c>
      <c r="C254" s="292">
        <v>72.739999999999995</v>
      </c>
      <c r="D254" s="292">
        <v>95.240669999999994</v>
      </c>
      <c r="E254" s="292"/>
    </row>
    <row r="255" spans="2:5">
      <c r="B255" s="293">
        <v>43927</v>
      </c>
      <c r="C255" s="292">
        <v>66.34</v>
      </c>
      <c r="D255" s="292">
        <v>95.081660999999997</v>
      </c>
      <c r="E255" s="292"/>
    </row>
    <row r="256" spans="2:5">
      <c r="B256" s="293">
        <v>43920</v>
      </c>
      <c r="C256" s="292">
        <v>60.59</v>
      </c>
      <c r="D256" s="292">
        <v>78.002538999999999</v>
      </c>
      <c r="E256" s="292"/>
    </row>
    <row r="257" spans="2:5">
      <c r="B257" s="293">
        <v>43913</v>
      </c>
      <c r="C257" s="292">
        <v>62.82</v>
      </c>
      <c r="D257" s="292">
        <v>147.174362</v>
      </c>
      <c r="E257" s="292"/>
    </row>
    <row r="258" spans="2:5">
      <c r="B258" s="293">
        <v>43906</v>
      </c>
      <c r="C258" s="292">
        <v>61.5</v>
      </c>
      <c r="D258" s="292">
        <v>236.89211399999999</v>
      </c>
      <c r="E258" s="292"/>
    </row>
    <row r="259" spans="2:5">
      <c r="B259" s="293">
        <v>43899</v>
      </c>
      <c r="C259" s="292">
        <v>74.209999999999994</v>
      </c>
      <c r="D259" s="292">
        <v>172.57607300000001</v>
      </c>
      <c r="E259" s="292"/>
    </row>
    <row r="260" spans="2:5">
      <c r="B260" s="293">
        <v>43892</v>
      </c>
      <c r="C260" s="292">
        <v>79.59</v>
      </c>
      <c r="D260" s="292">
        <v>75.018172000000007</v>
      </c>
      <c r="E260" s="292"/>
    </row>
    <row r="261" spans="2:5">
      <c r="B261" s="293">
        <v>43885</v>
      </c>
      <c r="C261" s="292">
        <v>80.650000000000006</v>
      </c>
      <c r="D261" s="292">
        <v>85.451004999999995</v>
      </c>
      <c r="E261" s="292"/>
    </row>
    <row r="262" spans="2:5">
      <c r="B262" s="293">
        <v>43878</v>
      </c>
      <c r="C262" s="292">
        <v>84.28</v>
      </c>
      <c r="D262" s="292" t="s">
        <v>85</v>
      </c>
      <c r="E262" s="292"/>
    </row>
    <row r="263" spans="2:5">
      <c r="B263" s="293"/>
      <c r="C263" s="292"/>
      <c r="D263" s="292">
        <f>MAX(D3:D262)</f>
        <v>409.17678699999999</v>
      </c>
      <c r="E263" s="292"/>
    </row>
    <row r="264" spans="2:5">
      <c r="B264" s="293"/>
      <c r="C264" s="292"/>
      <c r="D264" s="292"/>
      <c r="E264" s="292"/>
    </row>
    <row r="265" spans="2:5">
      <c r="B265" s="293"/>
      <c r="C265" s="292"/>
      <c r="D265" s="292"/>
      <c r="E265" s="292"/>
    </row>
    <row r="266" spans="2:5">
      <c r="B266" s="293"/>
      <c r="C266" s="292"/>
      <c r="D266" s="292"/>
      <c r="E266" s="292"/>
    </row>
    <row r="267" spans="2:5">
      <c r="B267" s="293"/>
      <c r="C267" s="292"/>
      <c r="D267" s="292"/>
      <c r="E267" s="292"/>
    </row>
    <row r="268" spans="2:5">
      <c r="B268" s="293"/>
      <c r="C268" s="292"/>
      <c r="D268" s="292"/>
      <c r="E268" s="292"/>
    </row>
    <row r="269" spans="2:5">
      <c r="B269" s="293"/>
      <c r="C269" s="292"/>
      <c r="D269" s="292"/>
      <c r="E269" s="292"/>
    </row>
    <row r="270" spans="2:5">
      <c r="B270" s="293"/>
      <c r="C270" s="292"/>
      <c r="D270" s="292"/>
      <c r="E270" s="292"/>
    </row>
    <row r="271" spans="2:5">
      <c r="B271" s="293"/>
      <c r="C271" s="292"/>
      <c r="D271" s="292"/>
      <c r="E271" s="292"/>
    </row>
    <row r="272" spans="2:5">
      <c r="B272" s="293"/>
      <c r="C272" s="292"/>
      <c r="D272" s="292"/>
      <c r="E272" s="292"/>
    </row>
    <row r="273" spans="2:5">
      <c r="B273" s="293"/>
      <c r="C273" s="292"/>
      <c r="D273" s="292"/>
      <c r="E273" s="292"/>
    </row>
    <row r="274" spans="2:5">
      <c r="B274" s="293"/>
      <c r="C274" s="292"/>
      <c r="D274" s="292"/>
      <c r="E274" s="292"/>
    </row>
    <row r="275" spans="2:5">
      <c r="B275" s="293"/>
      <c r="C275" s="292"/>
      <c r="D275" s="292"/>
      <c r="E275" s="292"/>
    </row>
    <row r="276" spans="2:5">
      <c r="B276" s="293"/>
      <c r="C276" s="292"/>
      <c r="D276" s="292"/>
      <c r="E276" s="292"/>
    </row>
    <row r="277" spans="2:5">
      <c r="B277" s="293"/>
      <c r="C277" s="292"/>
      <c r="D277" s="292"/>
      <c r="E277" s="292"/>
    </row>
    <row r="278" spans="2:5">
      <c r="B278" s="293"/>
      <c r="C278" s="292"/>
      <c r="D278" s="292"/>
      <c r="E278" s="292"/>
    </row>
    <row r="279" spans="2:5">
      <c r="B279" s="293"/>
      <c r="C279" s="292"/>
      <c r="D279" s="292"/>
      <c r="E279" s="292"/>
    </row>
    <row r="280" spans="2:5">
      <c r="B280" s="293"/>
      <c r="C280" s="292"/>
      <c r="D280" s="292"/>
      <c r="E280" s="292"/>
    </row>
    <row r="281" spans="2:5">
      <c r="B281" s="293"/>
      <c r="C281" s="292"/>
      <c r="D281" s="292"/>
      <c r="E281" s="292"/>
    </row>
    <row r="282" spans="2:5">
      <c r="B282" s="293"/>
      <c r="C282" s="292"/>
      <c r="D282" s="292"/>
      <c r="E282" s="292"/>
    </row>
    <row r="283" spans="2:5">
      <c r="B283" s="293"/>
      <c r="C283" s="292"/>
      <c r="D283" s="292"/>
      <c r="E283" s="292"/>
    </row>
    <row r="284" spans="2:5">
      <c r="B284" s="293"/>
      <c r="C284" s="292"/>
      <c r="D284" s="292"/>
      <c r="E284" s="292"/>
    </row>
    <row r="285" spans="2:5">
      <c r="B285" s="293"/>
      <c r="C285" s="292"/>
      <c r="D285" s="292"/>
      <c r="E285" s="292"/>
    </row>
    <row r="286" spans="2:5">
      <c r="B286" s="293"/>
      <c r="C286" s="292"/>
      <c r="D286" s="292"/>
      <c r="E286" s="292"/>
    </row>
    <row r="287" spans="2:5">
      <c r="B287" s="293"/>
      <c r="C287" s="292"/>
      <c r="D287" s="292"/>
      <c r="E287" s="292"/>
    </row>
    <row r="288" spans="2:5">
      <c r="B288" s="293"/>
      <c r="C288" s="292"/>
      <c r="D288" s="292"/>
      <c r="E288" s="292"/>
    </row>
    <row r="289" spans="2:5">
      <c r="B289" s="293"/>
      <c r="C289" s="292"/>
      <c r="D289" s="292"/>
      <c r="E289" s="292"/>
    </row>
    <row r="290" spans="2:5">
      <c r="B290" s="293"/>
      <c r="C290" s="292"/>
      <c r="D290" s="292"/>
      <c r="E290" s="292"/>
    </row>
    <row r="291" spans="2:5">
      <c r="B291" s="293"/>
      <c r="C291" s="292"/>
      <c r="D291" s="292"/>
      <c r="E291" s="292"/>
    </row>
    <row r="292" spans="2:5">
      <c r="B292" s="293"/>
      <c r="C292" s="292"/>
      <c r="D292" s="292"/>
      <c r="E292" s="292"/>
    </row>
    <row r="293" spans="2:5">
      <c r="B293" s="293"/>
      <c r="C293" s="292"/>
      <c r="D293" s="292"/>
      <c r="E293" s="292"/>
    </row>
    <row r="294" spans="2:5">
      <c r="B294" s="293"/>
      <c r="C294" s="292"/>
      <c r="D294" s="292"/>
      <c r="E294" s="292"/>
    </row>
    <row r="295" spans="2:5">
      <c r="B295" s="293"/>
      <c r="C295" s="292"/>
      <c r="D295" s="292"/>
      <c r="E295" s="292"/>
    </row>
    <row r="296" spans="2:5">
      <c r="B296" s="293"/>
      <c r="C296" s="292"/>
      <c r="D296" s="292"/>
      <c r="E296" s="292"/>
    </row>
    <row r="297" spans="2:5">
      <c r="B297" s="293"/>
      <c r="C297" s="292"/>
      <c r="D297" s="292"/>
      <c r="E297" s="292"/>
    </row>
    <row r="298" spans="2:5">
      <c r="B298" s="293"/>
      <c r="C298" s="292"/>
      <c r="D298" s="292"/>
      <c r="E298" s="292"/>
    </row>
    <row r="299" spans="2:5">
      <c r="B299" s="293"/>
      <c r="C299" s="292"/>
      <c r="D299" s="292"/>
      <c r="E299" s="292"/>
    </row>
    <row r="300" spans="2:5">
      <c r="B300" s="293"/>
      <c r="C300" s="292"/>
      <c r="D300" s="292"/>
      <c r="E300" s="292"/>
    </row>
    <row r="301" spans="2:5">
      <c r="B301" s="293"/>
      <c r="C301" s="292"/>
      <c r="D301" s="292"/>
      <c r="E301" s="292"/>
    </row>
    <row r="302" spans="2:5">
      <c r="B302" s="293"/>
      <c r="C302" s="292"/>
      <c r="D302" s="292"/>
      <c r="E302" s="292"/>
    </row>
    <row r="303" spans="2:5">
      <c r="B303" s="293"/>
      <c r="C303" s="292"/>
      <c r="D303" s="292"/>
      <c r="E303" s="292"/>
    </row>
    <row r="304" spans="2:5">
      <c r="B304" s="293"/>
      <c r="C304" s="292"/>
      <c r="D304" s="292"/>
      <c r="E304" s="292"/>
    </row>
    <row r="305" spans="2:5">
      <c r="B305" s="293"/>
      <c r="C305" s="292"/>
      <c r="D305" s="292"/>
      <c r="E305" s="292"/>
    </row>
    <row r="306" spans="2:5">
      <c r="B306" s="293"/>
      <c r="C306" s="292"/>
      <c r="D306" s="292"/>
      <c r="E306" s="292"/>
    </row>
    <row r="307" spans="2:5">
      <c r="B307" s="293"/>
      <c r="C307" s="292"/>
      <c r="D307" s="292"/>
      <c r="E307" s="292"/>
    </row>
    <row r="308" spans="2:5">
      <c r="B308" s="293"/>
      <c r="C308" s="292"/>
      <c r="D308" s="292"/>
      <c r="E308" s="292"/>
    </row>
    <row r="309" spans="2:5">
      <c r="B309" s="293"/>
      <c r="C309" s="292"/>
      <c r="D309" s="292"/>
      <c r="E309" s="292"/>
    </row>
    <row r="310" spans="2:5">
      <c r="B310" s="293"/>
      <c r="C310" s="292"/>
      <c r="D310" s="292"/>
      <c r="E310" s="292"/>
    </row>
    <row r="311" spans="2:5">
      <c r="B311" s="310"/>
      <c r="C311" s="124"/>
      <c r="D311" s="124"/>
      <c r="E311" s="124"/>
    </row>
    <row r="312" spans="2:5">
      <c r="B312" s="293"/>
      <c r="C312" s="292"/>
      <c r="D312" s="292"/>
      <c r="E312" s="292"/>
    </row>
    <row r="313" spans="2:5">
      <c r="B313" s="293"/>
      <c r="C313" s="292"/>
      <c r="D313" s="292"/>
      <c r="E313" s="292"/>
    </row>
    <row r="314" spans="2:5">
      <c r="B314" s="293"/>
      <c r="C314" s="292"/>
      <c r="D314" s="292"/>
      <c r="E314" s="292"/>
    </row>
    <row r="315" spans="2:5">
      <c r="B315" s="293"/>
      <c r="C315" s="292"/>
      <c r="D315" s="292"/>
      <c r="E315" s="292"/>
    </row>
    <row r="316" spans="2:5">
      <c r="B316" s="293"/>
      <c r="C316" s="292"/>
      <c r="D316" s="292"/>
      <c r="E316" s="292"/>
    </row>
    <row r="317" spans="2:5">
      <c r="B317" s="293"/>
      <c r="C317" s="292"/>
      <c r="D317" s="292"/>
      <c r="E317" s="292"/>
    </row>
    <row r="318" spans="2:5">
      <c r="B318" s="293"/>
      <c r="C318" s="292"/>
      <c r="D318" s="292"/>
      <c r="E318" s="292"/>
    </row>
    <row r="319" spans="2:5">
      <c r="B319" s="293"/>
      <c r="C319" s="292"/>
      <c r="D319" s="292"/>
      <c r="E319" s="292"/>
    </row>
    <row r="320" spans="2:5">
      <c r="B320" s="293"/>
      <c r="C320" s="292"/>
      <c r="D320" s="292"/>
      <c r="E320" s="292"/>
    </row>
    <row r="321" spans="2:5">
      <c r="B321" s="293"/>
      <c r="C321" s="292"/>
      <c r="D321" s="292"/>
      <c r="E321" s="292"/>
    </row>
    <row r="322" spans="2:5">
      <c r="B322" s="293"/>
      <c r="C322" s="292"/>
      <c r="D322" s="292"/>
      <c r="E322" s="292"/>
    </row>
    <row r="323" spans="2:5">
      <c r="B323" s="293"/>
      <c r="C323" s="292"/>
      <c r="D323" s="292"/>
      <c r="E323" s="292"/>
    </row>
    <row r="324" spans="2:5">
      <c r="B324" s="293"/>
      <c r="C324" s="292"/>
      <c r="D324" s="292"/>
      <c r="E324" s="292"/>
    </row>
    <row r="325" spans="2:5">
      <c r="B325" s="293"/>
      <c r="C325" s="292"/>
      <c r="D325" s="292"/>
      <c r="E325" s="292"/>
    </row>
    <row r="326" spans="2:5">
      <c r="B326" s="293"/>
      <c r="C326" s="292"/>
      <c r="D326" s="292"/>
      <c r="E326" s="292"/>
    </row>
    <row r="327" spans="2:5">
      <c r="B327" s="293"/>
      <c r="C327" s="292"/>
      <c r="D327" s="292"/>
      <c r="E327" s="292"/>
    </row>
    <row r="328" spans="2:5">
      <c r="B328" s="293"/>
      <c r="C328" s="292"/>
      <c r="D328" s="292"/>
      <c r="E328" s="292"/>
    </row>
    <row r="329" spans="2:5">
      <c r="B329" s="293"/>
      <c r="C329" s="292"/>
      <c r="D329" s="292"/>
      <c r="E329" s="292"/>
    </row>
    <row r="330" spans="2:5">
      <c r="B330" s="293"/>
      <c r="C330" s="292"/>
      <c r="D330" s="292"/>
      <c r="E330" s="292"/>
    </row>
    <row r="331" spans="2:5">
      <c r="B331" s="293"/>
      <c r="C331" s="292"/>
      <c r="D331" s="292"/>
      <c r="E331" s="292"/>
    </row>
    <row r="332" spans="2:5">
      <c r="B332" s="293"/>
      <c r="C332" s="292"/>
      <c r="D332" s="292"/>
      <c r="E332" s="292"/>
    </row>
    <row r="333" spans="2:5">
      <c r="B333" s="293"/>
      <c r="C333" s="292"/>
      <c r="D333" s="292"/>
      <c r="E333" s="292"/>
    </row>
    <row r="334" spans="2:5">
      <c r="B334" s="293"/>
      <c r="C334" s="292"/>
      <c r="D334" s="292"/>
      <c r="E334" s="292"/>
    </row>
    <row r="335" spans="2:5">
      <c r="B335" s="293"/>
      <c r="C335" s="292"/>
      <c r="D335" s="292"/>
      <c r="E335" s="292"/>
    </row>
    <row r="336" spans="2:5">
      <c r="B336" s="293"/>
      <c r="C336" s="292"/>
      <c r="D336" s="292"/>
      <c r="E336" s="292"/>
    </row>
    <row r="337" spans="2:5">
      <c r="B337" s="293"/>
      <c r="C337" s="292"/>
      <c r="D337" s="292"/>
      <c r="E337" s="292"/>
    </row>
    <row r="338" spans="2:5">
      <c r="B338" s="293"/>
      <c r="C338" s="292"/>
      <c r="D338" s="292"/>
      <c r="E338" s="292"/>
    </row>
    <row r="339" spans="2:5">
      <c r="B339" s="293"/>
      <c r="C339" s="292"/>
      <c r="D339" s="292"/>
      <c r="E339" s="292"/>
    </row>
    <row r="340" spans="2:5">
      <c r="B340" s="293"/>
      <c r="C340" s="292"/>
      <c r="D340" s="292"/>
      <c r="E340" s="292"/>
    </row>
    <row r="341" spans="2:5">
      <c r="B341" s="293"/>
      <c r="C341" s="292"/>
      <c r="D341" s="292"/>
      <c r="E341" s="292"/>
    </row>
    <row r="342" spans="2:5">
      <c r="B342" s="293"/>
      <c r="C342" s="292"/>
      <c r="D342" s="292"/>
      <c r="E342" s="292"/>
    </row>
    <row r="343" spans="2:5">
      <c r="B343" s="293"/>
      <c r="C343" s="292"/>
      <c r="D343" s="292"/>
      <c r="E343" s="292"/>
    </row>
    <row r="344" spans="2:5">
      <c r="B344" s="293"/>
      <c r="C344" s="292"/>
      <c r="D344" s="292"/>
      <c r="E344" s="292"/>
    </row>
    <row r="345" spans="2:5">
      <c r="B345" s="293"/>
      <c r="C345" s="292"/>
      <c r="D345" s="292"/>
      <c r="E345" s="292"/>
    </row>
    <row r="346" spans="2:5">
      <c r="B346" s="293"/>
      <c r="C346" s="292"/>
      <c r="D346" s="292"/>
      <c r="E346" s="292"/>
    </row>
    <row r="347" spans="2:5">
      <c r="B347" s="293"/>
      <c r="C347" s="292"/>
      <c r="D347" s="292"/>
      <c r="E347" s="292"/>
    </row>
    <row r="348" spans="2:5">
      <c r="B348" s="293"/>
      <c r="C348" s="292"/>
      <c r="D348" s="292"/>
      <c r="E348" s="292"/>
    </row>
    <row r="349" spans="2:5">
      <c r="B349" s="293"/>
      <c r="C349" s="292"/>
      <c r="D349" s="292"/>
      <c r="E349" s="292"/>
    </row>
    <row r="350" spans="2:5">
      <c r="B350" s="293"/>
      <c r="C350" s="292"/>
      <c r="D350" s="292"/>
      <c r="E350" s="292"/>
    </row>
    <row r="351" spans="2:5">
      <c r="B351" s="293"/>
      <c r="C351" s="292"/>
      <c r="D351" s="292"/>
      <c r="E351" s="292"/>
    </row>
    <row r="352" spans="2:5">
      <c r="B352" s="293"/>
      <c r="C352" s="292"/>
      <c r="D352" s="292"/>
      <c r="E352" s="292"/>
    </row>
    <row r="353" spans="2:5">
      <c r="B353" s="293"/>
      <c r="C353" s="292"/>
      <c r="D353" s="292"/>
      <c r="E353" s="292"/>
    </row>
    <row r="354" spans="2:5">
      <c r="B354" s="293"/>
      <c r="C354" s="292"/>
      <c r="D354" s="292"/>
      <c r="E354" s="292"/>
    </row>
    <row r="355" spans="2:5">
      <c r="B355" s="293"/>
      <c r="C355" s="292"/>
      <c r="D355" s="292"/>
      <c r="E355" s="292"/>
    </row>
    <row r="356" spans="2:5">
      <c r="B356" s="293"/>
      <c r="C356" s="292"/>
      <c r="D356" s="292"/>
      <c r="E356" s="292"/>
    </row>
    <row r="357" spans="2:5">
      <c r="B357" s="293"/>
      <c r="C357" s="292"/>
      <c r="D357" s="292"/>
      <c r="E357" s="292"/>
    </row>
    <row r="358" spans="2:5">
      <c r="B358" s="293"/>
      <c r="C358" s="292"/>
      <c r="D358" s="292"/>
      <c r="E358" s="292"/>
    </row>
    <row r="359" spans="2:5">
      <c r="B359" s="293"/>
      <c r="C359" s="292"/>
      <c r="D359" s="292"/>
      <c r="E359" s="292"/>
    </row>
    <row r="360" spans="2:5">
      <c r="B360" s="293"/>
      <c r="C360" s="292"/>
      <c r="D360" s="292"/>
      <c r="E360" s="292"/>
    </row>
    <row r="361" spans="2:5">
      <c r="B361" s="293"/>
      <c r="C361" s="292"/>
      <c r="D361" s="292"/>
      <c r="E361" s="292"/>
    </row>
    <row r="362" spans="2:5">
      <c r="B362" s="293"/>
      <c r="C362" s="292"/>
      <c r="D362" s="292"/>
      <c r="E362" s="292"/>
    </row>
    <row r="363" spans="2:5">
      <c r="B363" s="293"/>
      <c r="C363" s="292"/>
      <c r="D363" s="292"/>
      <c r="E363" s="292"/>
    </row>
    <row r="364" spans="2:5">
      <c r="B364" s="293"/>
      <c r="C364" s="292"/>
      <c r="D364" s="292"/>
      <c r="E364" s="292"/>
    </row>
    <row r="365" spans="2:5">
      <c r="B365" s="293"/>
      <c r="C365" s="292"/>
      <c r="D365" s="292"/>
      <c r="E365" s="292"/>
    </row>
    <row r="366" spans="2:5">
      <c r="B366" s="293"/>
      <c r="C366" s="292"/>
      <c r="D366" s="292"/>
      <c r="E366" s="292"/>
    </row>
    <row r="367" spans="2:5">
      <c r="B367" s="310"/>
      <c r="C367" s="124"/>
      <c r="D367" s="124"/>
      <c r="E367" s="124"/>
    </row>
    <row r="368" spans="2:5">
      <c r="B368" s="293"/>
      <c r="C368" s="292"/>
      <c r="D368" s="292"/>
      <c r="E368" s="292"/>
    </row>
    <row r="369" spans="2:5">
      <c r="B369" s="293"/>
      <c r="C369" s="292"/>
      <c r="D369" s="292"/>
      <c r="E369" s="292"/>
    </row>
    <row r="370" spans="2:5">
      <c r="B370" s="293"/>
      <c r="C370" s="292"/>
      <c r="D370" s="292"/>
      <c r="E370" s="292"/>
    </row>
    <row r="371" spans="2:5">
      <c r="B371" s="293"/>
      <c r="C371" s="292"/>
      <c r="D371" s="292"/>
      <c r="E371" s="292"/>
    </row>
    <row r="372" spans="2:5">
      <c r="B372" s="293"/>
      <c r="C372" s="292"/>
      <c r="D372" s="292"/>
      <c r="E372" s="292"/>
    </row>
    <row r="373" spans="2:5">
      <c r="B373" s="293"/>
      <c r="C373" s="292"/>
      <c r="D373" s="292"/>
      <c r="E373" s="292"/>
    </row>
    <row r="374" spans="2:5">
      <c r="B374" s="293"/>
      <c r="C374" s="292"/>
      <c r="D374" s="292"/>
      <c r="E374" s="292"/>
    </row>
    <row r="375" spans="2:5">
      <c r="B375" s="293"/>
      <c r="C375" s="292"/>
      <c r="D375" s="292"/>
      <c r="E375" s="292"/>
    </row>
    <row r="376" spans="2:5">
      <c r="B376" s="293"/>
      <c r="C376" s="292"/>
      <c r="D376" s="292"/>
      <c r="E376" s="292"/>
    </row>
    <row r="377" spans="2:5">
      <c r="B377" s="293"/>
      <c r="C377" s="292"/>
      <c r="D377" s="292"/>
      <c r="E377" s="292"/>
    </row>
    <row r="378" spans="2:5">
      <c r="B378" s="293"/>
      <c r="C378" s="292"/>
      <c r="D378" s="292"/>
      <c r="E378" s="292"/>
    </row>
    <row r="379" spans="2:5">
      <c r="B379" s="293"/>
      <c r="C379" s="292"/>
      <c r="D379" s="292"/>
      <c r="E379" s="292"/>
    </row>
    <row r="380" spans="2:5">
      <c r="B380" s="293"/>
      <c r="C380" s="292"/>
      <c r="D380" s="292"/>
      <c r="E380" s="292"/>
    </row>
    <row r="381" spans="2:5">
      <c r="B381" s="293"/>
      <c r="C381" s="292"/>
      <c r="D381" s="292"/>
      <c r="E381" s="292"/>
    </row>
    <row r="382" spans="2:5">
      <c r="B382" s="293"/>
      <c r="C382" s="292"/>
      <c r="D382" s="292"/>
      <c r="E382" s="292"/>
    </row>
    <row r="383" spans="2:5">
      <c r="B383" s="293"/>
      <c r="C383" s="292"/>
      <c r="D383" s="292"/>
      <c r="E383" s="292"/>
    </row>
    <row r="384" spans="2:5">
      <c r="B384" s="293"/>
      <c r="C384" s="292"/>
      <c r="D384" s="292"/>
      <c r="E384" s="292"/>
    </row>
    <row r="385" spans="2:5">
      <c r="B385" s="293"/>
      <c r="C385" s="292"/>
      <c r="D385" s="292"/>
      <c r="E385" s="292"/>
    </row>
    <row r="386" spans="2:5">
      <c r="B386" s="293"/>
      <c r="C386" s="292"/>
      <c r="D386" s="292"/>
      <c r="E386" s="292"/>
    </row>
    <row r="387" spans="2:5">
      <c r="B387" s="293"/>
      <c r="C387" s="292"/>
      <c r="D387" s="292"/>
      <c r="E387" s="292"/>
    </row>
    <row r="388" spans="2:5">
      <c r="B388" s="293"/>
      <c r="C388" s="292"/>
      <c r="D388" s="292"/>
      <c r="E388" s="292"/>
    </row>
    <row r="389" spans="2:5">
      <c r="B389" s="293"/>
      <c r="C389" s="292"/>
      <c r="D389" s="292"/>
      <c r="E389" s="292"/>
    </row>
    <row r="390" spans="2:5">
      <c r="B390" s="293"/>
      <c r="C390" s="292"/>
      <c r="D390" s="292"/>
      <c r="E390" s="292"/>
    </row>
    <row r="391" spans="2:5">
      <c r="B391" s="293"/>
      <c r="C391" s="292"/>
      <c r="D391" s="292"/>
      <c r="E391" s="292"/>
    </row>
    <row r="392" spans="2:5">
      <c r="B392" s="293"/>
      <c r="C392" s="292"/>
      <c r="D392" s="292"/>
      <c r="E392" s="292"/>
    </row>
    <row r="393" spans="2:5">
      <c r="B393" s="293"/>
      <c r="C393" s="292"/>
      <c r="D393" s="292"/>
      <c r="E393" s="292"/>
    </row>
    <row r="394" spans="2:5">
      <c r="B394" s="293"/>
      <c r="C394" s="292"/>
      <c r="D394" s="292"/>
      <c r="E394" s="292"/>
    </row>
    <row r="395" spans="2:5">
      <c r="B395" s="293"/>
      <c r="C395" s="292"/>
      <c r="D395" s="292"/>
      <c r="E395" s="292"/>
    </row>
    <row r="396" spans="2:5">
      <c r="B396" s="293"/>
      <c r="C396" s="292"/>
      <c r="D396" s="292"/>
      <c r="E396" s="292"/>
    </row>
    <row r="397" spans="2:5">
      <c r="B397" s="293"/>
      <c r="C397" s="292"/>
      <c r="D397" s="292"/>
      <c r="E397" s="292"/>
    </row>
    <row r="398" spans="2:5">
      <c r="B398" s="293"/>
      <c r="C398" s="292"/>
      <c r="D398" s="292"/>
      <c r="E398" s="292"/>
    </row>
    <row r="399" spans="2:5">
      <c r="B399" s="293"/>
      <c r="C399" s="292"/>
      <c r="D399" s="292"/>
      <c r="E399" s="292"/>
    </row>
    <row r="400" spans="2:5">
      <c r="B400" s="293"/>
      <c r="C400" s="292"/>
      <c r="D400" s="292"/>
      <c r="E400" s="292"/>
    </row>
    <row r="401" spans="2:5">
      <c r="B401" s="293"/>
      <c r="C401" s="292"/>
      <c r="D401" s="292"/>
      <c r="E401" s="292"/>
    </row>
    <row r="402" spans="2:5">
      <c r="B402" s="293"/>
      <c r="C402" s="292"/>
      <c r="D402" s="292"/>
      <c r="E402" s="292"/>
    </row>
    <row r="403" spans="2:5">
      <c r="B403" s="293"/>
      <c r="C403" s="292"/>
      <c r="D403" s="292"/>
      <c r="E403" s="292"/>
    </row>
    <row r="404" spans="2:5">
      <c r="B404" s="293"/>
      <c r="C404" s="292"/>
      <c r="D404" s="292"/>
      <c r="E404" s="292"/>
    </row>
    <row r="405" spans="2:5">
      <c r="B405" s="293"/>
      <c r="C405" s="292"/>
      <c r="D405" s="292"/>
      <c r="E405" s="292"/>
    </row>
    <row r="406" spans="2:5">
      <c r="B406" s="293"/>
      <c r="C406" s="292"/>
      <c r="D406" s="292"/>
      <c r="E406" s="292"/>
    </row>
    <row r="407" spans="2:5">
      <c r="B407" s="293"/>
      <c r="C407" s="292"/>
      <c r="D407" s="292"/>
      <c r="E407" s="292"/>
    </row>
    <row r="408" spans="2:5">
      <c r="B408" s="293"/>
      <c r="C408" s="292"/>
      <c r="D408" s="292"/>
      <c r="E408" s="292"/>
    </row>
    <row r="409" spans="2:5">
      <c r="B409" s="293"/>
      <c r="C409" s="292"/>
      <c r="D409" s="292"/>
      <c r="E409" s="292"/>
    </row>
    <row r="410" spans="2:5">
      <c r="B410" s="293"/>
      <c r="C410" s="292"/>
      <c r="D410" s="292"/>
      <c r="E410" s="292"/>
    </row>
    <row r="411" spans="2:5">
      <c r="B411" s="293"/>
      <c r="C411" s="292"/>
      <c r="D411" s="292"/>
      <c r="E411" s="292"/>
    </row>
    <row r="412" spans="2:5">
      <c r="B412" s="293"/>
      <c r="C412" s="292"/>
      <c r="D412" s="292"/>
      <c r="E412" s="292"/>
    </row>
    <row r="413" spans="2:5">
      <c r="B413" s="293"/>
      <c r="C413" s="292"/>
      <c r="D413" s="292"/>
      <c r="E413" s="292"/>
    </row>
    <row r="414" spans="2:5">
      <c r="B414" s="293"/>
      <c r="C414" s="292"/>
      <c r="D414" s="292"/>
      <c r="E414" s="292"/>
    </row>
    <row r="415" spans="2:5">
      <c r="B415" s="293"/>
      <c r="C415" s="292"/>
      <c r="D415" s="292"/>
      <c r="E415" s="292"/>
    </row>
    <row r="416" spans="2:5">
      <c r="B416" s="293"/>
      <c r="C416" s="292"/>
      <c r="D416" s="292"/>
      <c r="E416" s="292"/>
    </row>
    <row r="417" spans="2:5">
      <c r="B417" s="293"/>
      <c r="C417" s="292"/>
      <c r="D417" s="292"/>
      <c r="E417" s="292"/>
    </row>
    <row r="418" spans="2:5">
      <c r="B418" s="293"/>
      <c r="C418" s="292"/>
      <c r="D418" s="292"/>
      <c r="E418" s="292"/>
    </row>
    <row r="419" spans="2:5">
      <c r="B419" s="293"/>
      <c r="C419" s="292"/>
      <c r="D419" s="292"/>
      <c r="E419" s="292"/>
    </row>
    <row r="420" spans="2:5">
      <c r="B420" s="293"/>
      <c r="C420" s="292"/>
      <c r="D420" s="292"/>
      <c r="E420" s="292"/>
    </row>
    <row r="421" spans="2:5">
      <c r="B421" s="293"/>
      <c r="C421" s="292"/>
      <c r="D421" s="292"/>
      <c r="E421" s="292"/>
    </row>
    <row r="422" spans="2:5">
      <c r="B422" s="293"/>
      <c r="C422" s="292"/>
      <c r="D422" s="292"/>
      <c r="E422" s="292"/>
    </row>
    <row r="423" spans="2:5">
      <c r="B423" s="293"/>
      <c r="C423" s="292"/>
      <c r="D423" s="292"/>
      <c r="E423" s="292"/>
    </row>
    <row r="424" spans="2:5">
      <c r="B424" s="293"/>
      <c r="C424" s="292"/>
      <c r="D424" s="292"/>
      <c r="E424" s="292"/>
    </row>
    <row r="425" spans="2:5">
      <c r="B425" s="293"/>
      <c r="C425" s="292"/>
      <c r="D425" s="292"/>
      <c r="E425" s="292"/>
    </row>
    <row r="426" spans="2:5">
      <c r="B426" s="293"/>
      <c r="C426" s="292"/>
      <c r="D426" s="292"/>
      <c r="E426" s="292"/>
    </row>
    <row r="427" spans="2:5">
      <c r="B427" s="293"/>
      <c r="C427" s="292"/>
      <c r="D427" s="292"/>
      <c r="E427" s="292"/>
    </row>
    <row r="428" spans="2:5">
      <c r="B428" s="293"/>
      <c r="C428" s="292"/>
      <c r="D428" s="292"/>
      <c r="E428" s="292"/>
    </row>
    <row r="429" spans="2:5">
      <c r="B429" s="293"/>
      <c r="C429" s="292"/>
      <c r="D429" s="292"/>
      <c r="E429" s="292"/>
    </row>
    <row r="430" spans="2:5">
      <c r="B430" s="293"/>
      <c r="C430" s="292"/>
      <c r="D430" s="292"/>
      <c r="E430" s="292"/>
    </row>
    <row r="431" spans="2:5">
      <c r="B431" s="293"/>
      <c r="C431" s="292"/>
      <c r="D431" s="292"/>
      <c r="E431" s="292"/>
    </row>
    <row r="432" spans="2:5">
      <c r="B432" s="293"/>
      <c r="C432" s="292"/>
      <c r="D432" s="292"/>
      <c r="E432" s="292"/>
    </row>
    <row r="433" spans="2:5">
      <c r="B433" s="293"/>
      <c r="C433" s="292"/>
      <c r="D433" s="292"/>
      <c r="E433" s="292"/>
    </row>
    <row r="434" spans="2:5">
      <c r="B434" s="293"/>
      <c r="C434" s="292"/>
      <c r="D434" s="292"/>
      <c r="E434" s="292"/>
    </row>
    <row r="435" spans="2:5">
      <c r="B435" s="293"/>
      <c r="C435" s="292"/>
      <c r="D435" s="292"/>
      <c r="E435" s="292"/>
    </row>
    <row r="436" spans="2:5">
      <c r="B436" s="293"/>
      <c r="C436" s="292"/>
      <c r="D436" s="292"/>
      <c r="E436" s="292"/>
    </row>
    <row r="437" spans="2:5">
      <c r="B437" s="293"/>
      <c r="C437" s="292"/>
      <c r="D437" s="292"/>
      <c r="E437" s="292"/>
    </row>
    <row r="438" spans="2:5">
      <c r="B438" s="293"/>
      <c r="C438" s="292"/>
      <c r="D438" s="292"/>
      <c r="E438" s="292"/>
    </row>
    <row r="439" spans="2:5">
      <c r="B439" s="293"/>
      <c r="C439" s="292"/>
      <c r="D439" s="292"/>
      <c r="E439" s="292"/>
    </row>
    <row r="440" spans="2:5">
      <c r="B440" s="293"/>
      <c r="C440" s="292"/>
      <c r="D440" s="292"/>
      <c r="E440" s="292"/>
    </row>
    <row r="441" spans="2:5">
      <c r="B441" s="293"/>
      <c r="C441" s="292"/>
      <c r="D441" s="292"/>
      <c r="E441" s="292"/>
    </row>
    <row r="442" spans="2:5">
      <c r="B442" s="293"/>
      <c r="C442" s="292"/>
      <c r="D442" s="292"/>
      <c r="E442" s="292"/>
    </row>
    <row r="443" spans="2:5">
      <c r="B443" s="293"/>
      <c r="C443" s="292"/>
      <c r="D443" s="292"/>
      <c r="E443" s="292"/>
    </row>
    <row r="444" spans="2:5">
      <c r="B444" s="293"/>
      <c r="C444" s="292"/>
      <c r="D444" s="292"/>
      <c r="E444" s="292"/>
    </row>
    <row r="445" spans="2:5">
      <c r="B445" s="293"/>
      <c r="C445" s="292"/>
      <c r="D445" s="292"/>
      <c r="E445" s="292"/>
    </row>
    <row r="446" spans="2:5">
      <c r="B446" s="293"/>
      <c r="C446" s="292"/>
      <c r="D446" s="292"/>
      <c r="E446" s="292"/>
    </row>
    <row r="447" spans="2:5">
      <c r="B447" s="293"/>
      <c r="C447" s="292"/>
      <c r="D447" s="292"/>
      <c r="E447" s="292"/>
    </row>
    <row r="448" spans="2:5">
      <c r="B448" s="293"/>
      <c r="C448" s="292"/>
      <c r="D448" s="292"/>
      <c r="E448" s="292"/>
    </row>
    <row r="449" spans="2:5">
      <c r="B449" s="293"/>
      <c r="C449" s="292"/>
      <c r="D449" s="292"/>
      <c r="E449" s="292"/>
    </row>
    <row r="450" spans="2:5">
      <c r="B450" s="293"/>
      <c r="C450" s="292"/>
      <c r="D450" s="292"/>
      <c r="E450" s="292"/>
    </row>
    <row r="451" spans="2:5">
      <c r="B451" s="293"/>
      <c r="C451" s="292"/>
      <c r="D451" s="292"/>
      <c r="E451" s="292"/>
    </row>
    <row r="452" spans="2:5">
      <c r="B452" s="293"/>
      <c r="C452" s="292"/>
      <c r="D452" s="292"/>
      <c r="E452" s="292"/>
    </row>
    <row r="453" spans="2:5">
      <c r="B453" s="293"/>
      <c r="C453" s="292"/>
      <c r="D453" s="292"/>
      <c r="E453" s="292"/>
    </row>
    <row r="454" spans="2:5">
      <c r="B454" s="293"/>
      <c r="C454" s="292"/>
      <c r="D454" s="292"/>
      <c r="E454" s="292"/>
    </row>
    <row r="455" spans="2:5">
      <c r="B455" s="293"/>
      <c r="C455" s="292"/>
      <c r="D455" s="292"/>
      <c r="E455" s="292"/>
    </row>
    <row r="456" spans="2:5">
      <c r="B456" s="293"/>
      <c r="C456" s="292"/>
      <c r="D456" s="292"/>
      <c r="E456" s="292"/>
    </row>
    <row r="457" spans="2:5">
      <c r="B457" s="293"/>
      <c r="C457" s="292"/>
      <c r="D457" s="292"/>
      <c r="E457" s="292"/>
    </row>
    <row r="458" spans="2:5">
      <c r="B458" s="293"/>
      <c r="C458" s="292"/>
      <c r="D458" s="292"/>
      <c r="E458" s="292"/>
    </row>
    <row r="459" spans="2:5">
      <c r="B459" s="293"/>
      <c r="C459" s="292"/>
      <c r="D459" s="292"/>
      <c r="E459" s="292"/>
    </row>
    <row r="460" spans="2:5">
      <c r="B460" s="293"/>
      <c r="C460" s="292"/>
      <c r="D460" s="292"/>
      <c r="E460" s="292"/>
    </row>
    <row r="461" spans="2:5">
      <c r="B461" s="293"/>
      <c r="C461" s="292"/>
      <c r="D461" s="292"/>
      <c r="E461" s="292"/>
    </row>
    <row r="462" spans="2:5">
      <c r="B462" s="293"/>
      <c r="C462" s="292"/>
      <c r="D462" s="292"/>
      <c r="E462" s="292"/>
    </row>
    <row r="463" spans="2:5">
      <c r="B463" s="293"/>
      <c r="C463" s="292"/>
      <c r="D463" s="292"/>
      <c r="E463" s="292"/>
    </row>
    <row r="464" spans="2:5">
      <c r="B464" s="293"/>
      <c r="C464" s="292"/>
      <c r="D464" s="292"/>
      <c r="E464" s="292"/>
    </row>
    <row r="465" spans="2:5">
      <c r="B465" s="293"/>
      <c r="C465" s="292"/>
      <c r="D465" s="292"/>
      <c r="E465" s="292"/>
    </row>
    <row r="466" spans="2:5">
      <c r="B466" s="293"/>
      <c r="C466" s="292"/>
      <c r="D466" s="292"/>
      <c r="E466" s="292"/>
    </row>
    <row r="467" spans="2:5">
      <c r="B467" s="293"/>
      <c r="C467" s="292"/>
      <c r="D467" s="292"/>
      <c r="E467" s="292"/>
    </row>
    <row r="468" spans="2:5">
      <c r="B468" s="293"/>
      <c r="C468" s="292"/>
      <c r="D468" s="292"/>
      <c r="E468" s="292"/>
    </row>
    <row r="469" spans="2:5">
      <c r="B469" s="293"/>
      <c r="C469" s="292"/>
      <c r="D469" s="292"/>
      <c r="E469" s="292"/>
    </row>
    <row r="470" spans="2:5">
      <c r="B470" s="293"/>
      <c r="C470" s="292"/>
      <c r="D470" s="292"/>
      <c r="E470" s="292"/>
    </row>
    <row r="471" spans="2:5">
      <c r="B471" s="293"/>
      <c r="C471" s="292"/>
      <c r="D471" s="292"/>
      <c r="E471" s="292"/>
    </row>
    <row r="472" spans="2:5">
      <c r="B472" s="293"/>
      <c r="C472" s="292"/>
      <c r="D472" s="292"/>
      <c r="E472" s="292"/>
    </row>
    <row r="473" spans="2:5">
      <c r="B473" s="293"/>
      <c r="C473" s="292"/>
      <c r="D473" s="292"/>
      <c r="E473" s="292"/>
    </row>
    <row r="474" spans="2:5">
      <c r="B474" s="293"/>
      <c r="C474" s="292"/>
      <c r="D474" s="292"/>
      <c r="E474" s="292"/>
    </row>
    <row r="475" spans="2:5">
      <c r="B475" s="293"/>
      <c r="C475" s="292"/>
      <c r="D475" s="292"/>
      <c r="E475" s="292"/>
    </row>
    <row r="476" spans="2:5">
      <c r="B476" s="293"/>
      <c r="C476" s="292"/>
      <c r="D476" s="292"/>
      <c r="E476" s="292"/>
    </row>
    <row r="477" spans="2:5">
      <c r="B477" s="293"/>
      <c r="C477" s="292"/>
      <c r="D477" s="292"/>
      <c r="E477" s="292"/>
    </row>
    <row r="478" spans="2:5">
      <c r="B478" s="293"/>
      <c r="C478" s="292"/>
      <c r="D478" s="292"/>
      <c r="E478" s="292"/>
    </row>
    <row r="479" spans="2:5">
      <c r="B479" s="293"/>
      <c r="C479" s="292"/>
      <c r="D479" s="292"/>
      <c r="E479" s="292"/>
    </row>
    <row r="480" spans="2:5">
      <c r="B480" s="293"/>
      <c r="C480" s="292"/>
      <c r="D480" s="292"/>
      <c r="E480" s="292"/>
    </row>
    <row r="481" spans="2:5">
      <c r="B481" s="293"/>
      <c r="C481" s="292"/>
      <c r="D481" s="292"/>
      <c r="E481" s="292"/>
    </row>
    <row r="482" spans="2:5">
      <c r="B482" s="293"/>
      <c r="C482" s="292"/>
      <c r="D482" s="292"/>
      <c r="E482" s="292"/>
    </row>
    <row r="483" spans="2:5">
      <c r="B483" s="293"/>
      <c r="C483" s="292"/>
      <c r="D483" s="292"/>
      <c r="E483" s="292"/>
    </row>
    <row r="484" spans="2:5">
      <c r="B484" s="293"/>
      <c r="C484" s="292"/>
      <c r="D484" s="292"/>
      <c r="E484" s="292"/>
    </row>
    <row r="485" spans="2:5">
      <c r="B485" s="293"/>
      <c r="C485" s="292"/>
      <c r="D485" s="292"/>
      <c r="E485" s="292"/>
    </row>
    <row r="486" spans="2:5">
      <c r="B486" s="293"/>
      <c r="C486" s="292"/>
      <c r="D486" s="292"/>
      <c r="E486" s="292"/>
    </row>
    <row r="487" spans="2:5">
      <c r="B487" s="293"/>
      <c r="C487" s="292"/>
      <c r="D487" s="292"/>
      <c r="E487" s="292"/>
    </row>
    <row r="488" spans="2:5">
      <c r="B488" s="293"/>
      <c r="C488" s="292"/>
      <c r="D488" s="292"/>
      <c r="E488" s="292"/>
    </row>
    <row r="489" spans="2:5">
      <c r="B489" s="293"/>
      <c r="C489" s="292"/>
      <c r="D489" s="292"/>
      <c r="E489" s="292"/>
    </row>
    <row r="490" spans="2:5">
      <c r="B490" s="293"/>
      <c r="C490" s="292"/>
      <c r="D490" s="292"/>
      <c r="E490" s="292"/>
    </row>
    <row r="491" spans="2:5">
      <c r="B491" s="293"/>
      <c r="C491" s="292"/>
      <c r="D491" s="292"/>
      <c r="E491" s="292"/>
    </row>
    <row r="492" spans="2:5">
      <c r="B492" s="293"/>
      <c r="C492" s="292"/>
      <c r="D492" s="292"/>
      <c r="E492" s="292"/>
    </row>
    <row r="493" spans="2:5">
      <c r="B493" s="293"/>
      <c r="C493" s="292"/>
      <c r="D493" s="292"/>
      <c r="E493" s="292"/>
    </row>
    <row r="494" spans="2:5">
      <c r="B494" s="293"/>
      <c r="C494" s="292"/>
      <c r="D494" s="292"/>
      <c r="E494" s="292"/>
    </row>
    <row r="495" spans="2:5">
      <c r="B495" s="310"/>
      <c r="C495" s="124"/>
      <c r="D495" s="124"/>
      <c r="E495" s="124"/>
    </row>
    <row r="496" spans="2:5">
      <c r="B496" s="293"/>
      <c r="C496" s="292"/>
      <c r="D496" s="292"/>
      <c r="E496" s="292"/>
    </row>
    <row r="497" spans="2:5">
      <c r="B497" s="293"/>
      <c r="C497" s="292"/>
      <c r="D497" s="292"/>
      <c r="E497" s="292"/>
    </row>
    <row r="498" spans="2:5">
      <c r="B498" s="293"/>
      <c r="C498" s="292"/>
      <c r="D498" s="292"/>
      <c r="E498" s="292"/>
    </row>
    <row r="499" spans="2:5">
      <c r="B499" s="293"/>
      <c r="C499" s="292"/>
      <c r="D499" s="292"/>
      <c r="E499" s="292"/>
    </row>
    <row r="500" spans="2:5">
      <c r="B500" s="293"/>
      <c r="C500" s="292"/>
      <c r="D500" s="292"/>
      <c r="E500" s="292"/>
    </row>
    <row r="501" spans="2:5">
      <c r="B501" s="293"/>
      <c r="C501" s="292"/>
      <c r="D501" s="292"/>
      <c r="E501" s="292"/>
    </row>
    <row r="502" spans="2:5">
      <c r="B502" s="293"/>
      <c r="C502" s="292"/>
      <c r="D502" s="292"/>
      <c r="E502" s="292"/>
    </row>
    <row r="503" spans="2:5">
      <c r="B503" s="293"/>
      <c r="C503" s="292"/>
      <c r="D503" s="292"/>
      <c r="E503" s="292"/>
    </row>
    <row r="504" spans="2:5">
      <c r="B504" s="293"/>
      <c r="C504" s="292"/>
      <c r="D504" s="292"/>
      <c r="E504" s="292"/>
    </row>
    <row r="505" spans="2:5">
      <c r="B505" s="293"/>
      <c r="C505" s="292"/>
      <c r="D505" s="292"/>
      <c r="E505" s="292"/>
    </row>
    <row r="506" spans="2:5">
      <c r="B506" s="293"/>
      <c r="C506" s="292"/>
      <c r="D506" s="292"/>
      <c r="E506" s="292"/>
    </row>
    <row r="507" spans="2:5">
      <c r="B507" s="293"/>
      <c r="C507" s="292"/>
      <c r="D507" s="292"/>
      <c r="E507" s="292"/>
    </row>
    <row r="508" spans="2:5">
      <c r="B508" s="293"/>
      <c r="C508" s="292"/>
      <c r="D508" s="292"/>
      <c r="E508" s="292"/>
    </row>
    <row r="509" spans="2:5">
      <c r="B509" s="293"/>
      <c r="C509" s="292"/>
      <c r="D509" s="292"/>
      <c r="E509" s="292"/>
    </row>
    <row r="510" spans="2:5">
      <c r="B510" s="293"/>
      <c r="C510" s="292"/>
      <c r="D510" s="292"/>
      <c r="E510" s="292"/>
    </row>
    <row r="511" spans="2:5">
      <c r="B511" s="293"/>
      <c r="C511" s="292"/>
      <c r="D511" s="292"/>
      <c r="E511" s="292"/>
    </row>
    <row r="512" spans="2:5">
      <c r="B512" s="293"/>
      <c r="C512" s="292"/>
      <c r="D512" s="292"/>
      <c r="E512" s="292"/>
    </row>
    <row r="513" spans="2:5">
      <c r="B513" s="293"/>
      <c r="C513" s="292"/>
      <c r="D513" s="292"/>
      <c r="E513" s="292"/>
    </row>
    <row r="514" spans="2:5">
      <c r="B514" s="293"/>
      <c r="C514" s="292"/>
      <c r="D514" s="292"/>
      <c r="E514" s="292"/>
    </row>
    <row r="515" spans="2:5">
      <c r="B515" s="293"/>
      <c r="C515" s="292"/>
      <c r="D515" s="292"/>
      <c r="E515" s="292"/>
    </row>
    <row r="516" spans="2:5">
      <c r="B516" s="293"/>
      <c r="C516" s="292"/>
      <c r="D516" s="292"/>
      <c r="E516" s="292"/>
    </row>
    <row r="517" spans="2:5">
      <c r="B517" s="293"/>
      <c r="C517" s="292"/>
      <c r="D517" s="292"/>
      <c r="E517" s="292"/>
    </row>
    <row r="518" spans="2:5">
      <c r="B518" s="293"/>
      <c r="C518" s="292"/>
      <c r="D518" s="292"/>
      <c r="E518" s="292"/>
    </row>
    <row r="519" spans="2:5">
      <c r="B519" s="293"/>
      <c r="C519" s="292"/>
      <c r="D519" s="292"/>
      <c r="E519" s="292"/>
    </row>
    <row r="520" spans="2:5">
      <c r="B520" s="293"/>
      <c r="C520" s="292"/>
      <c r="D520" s="292"/>
      <c r="E520" s="292"/>
    </row>
    <row r="521" spans="2:5">
      <c r="B521" s="293"/>
      <c r="C521" s="292"/>
      <c r="D521" s="292"/>
      <c r="E521" s="292"/>
    </row>
    <row r="522" spans="2:5">
      <c r="B522" s="293"/>
      <c r="C522" s="292"/>
      <c r="D522" s="292"/>
      <c r="E522" s="292"/>
    </row>
    <row r="523" spans="2:5">
      <c r="B523" s="293"/>
      <c r="C523" s="292"/>
      <c r="D523" s="292"/>
      <c r="E523" s="292"/>
    </row>
    <row r="524" spans="2:5">
      <c r="B524" s="293"/>
      <c r="C524" s="292"/>
      <c r="D524" s="292"/>
      <c r="E524" s="292"/>
    </row>
    <row r="525" spans="2:5">
      <c r="B525" s="293"/>
      <c r="C525" s="292"/>
      <c r="D525" s="292"/>
      <c r="E525" s="292"/>
    </row>
    <row r="526" spans="2:5">
      <c r="B526" s="293"/>
      <c r="C526" s="292"/>
      <c r="D526" s="292"/>
      <c r="E526" s="292"/>
    </row>
    <row r="527" spans="2:5">
      <c r="B527" s="293"/>
      <c r="C527" s="292"/>
      <c r="D527" s="292"/>
      <c r="E527" s="292"/>
    </row>
    <row r="528" spans="2:5">
      <c r="B528" s="293"/>
      <c r="C528" s="292"/>
      <c r="D528" s="292"/>
      <c r="E528" s="292"/>
    </row>
    <row r="529" spans="2:5">
      <c r="B529" s="293"/>
      <c r="C529" s="292"/>
      <c r="D529" s="292"/>
      <c r="E529" s="292"/>
    </row>
    <row r="530" spans="2:5">
      <c r="B530" s="293"/>
      <c r="C530" s="292"/>
      <c r="D530" s="292"/>
      <c r="E530" s="292"/>
    </row>
    <row r="531" spans="2:5">
      <c r="B531" s="293"/>
      <c r="C531" s="292"/>
      <c r="D531" s="292"/>
      <c r="E531" s="292"/>
    </row>
    <row r="532" spans="2:5">
      <c r="B532" s="293"/>
      <c r="C532" s="292"/>
      <c r="D532" s="292"/>
      <c r="E532" s="292"/>
    </row>
    <row r="533" spans="2:5">
      <c r="B533" s="293"/>
      <c r="C533" s="292"/>
      <c r="D533" s="292"/>
      <c r="E533" s="292"/>
    </row>
    <row r="534" spans="2:5">
      <c r="B534" s="293"/>
      <c r="C534" s="292"/>
      <c r="D534" s="292"/>
      <c r="E534" s="292"/>
    </row>
    <row r="535" spans="2:5">
      <c r="B535" s="293"/>
      <c r="C535" s="292"/>
      <c r="D535" s="292"/>
      <c r="E535" s="292"/>
    </row>
    <row r="536" spans="2:5">
      <c r="B536" s="293"/>
      <c r="C536" s="292"/>
      <c r="D536" s="292"/>
      <c r="E536" s="292"/>
    </row>
    <row r="537" spans="2:5">
      <c r="B537" s="293"/>
      <c r="C537" s="292"/>
      <c r="D537" s="292"/>
      <c r="E537" s="292"/>
    </row>
    <row r="538" spans="2:5">
      <c r="B538" s="293"/>
      <c r="C538" s="292"/>
      <c r="D538" s="292"/>
      <c r="E538" s="292"/>
    </row>
    <row r="539" spans="2:5">
      <c r="B539" s="293"/>
      <c r="C539" s="292"/>
      <c r="D539" s="292"/>
      <c r="E539" s="292"/>
    </row>
    <row r="540" spans="2:5">
      <c r="B540" s="293"/>
      <c r="C540" s="292"/>
      <c r="D540" s="292"/>
      <c r="E540" s="292"/>
    </row>
    <row r="541" spans="2:5">
      <c r="B541" s="293"/>
      <c r="C541" s="292"/>
      <c r="D541" s="292"/>
      <c r="E541" s="292"/>
    </row>
    <row r="542" spans="2:5">
      <c r="B542" s="293"/>
      <c r="C542" s="292"/>
      <c r="D542" s="292"/>
      <c r="E542" s="292"/>
    </row>
    <row r="543" spans="2:5">
      <c r="B543" s="293"/>
      <c r="C543" s="292"/>
      <c r="D543" s="292"/>
      <c r="E543" s="292"/>
    </row>
    <row r="544" spans="2:5">
      <c r="B544" s="293"/>
      <c r="C544" s="292"/>
      <c r="D544" s="292"/>
      <c r="E544" s="292"/>
    </row>
    <row r="545" spans="2:5">
      <c r="B545" s="293"/>
      <c r="C545" s="292"/>
      <c r="D545" s="292"/>
      <c r="E545" s="292"/>
    </row>
    <row r="546" spans="2:5">
      <c r="B546" s="293"/>
      <c r="C546" s="292"/>
      <c r="D546" s="292"/>
      <c r="E546" s="292"/>
    </row>
    <row r="547" spans="2:5">
      <c r="B547" s="293"/>
      <c r="C547" s="292"/>
      <c r="D547" s="292"/>
      <c r="E547" s="292"/>
    </row>
    <row r="548" spans="2:5">
      <c r="B548" s="293"/>
      <c r="C548" s="292"/>
      <c r="D548" s="292"/>
      <c r="E548" s="292"/>
    </row>
    <row r="549" spans="2:5">
      <c r="B549" s="293"/>
      <c r="C549" s="292"/>
      <c r="D549" s="292"/>
      <c r="E549" s="292"/>
    </row>
    <row r="550" spans="2:5">
      <c r="B550" s="293"/>
      <c r="C550" s="292"/>
      <c r="D550" s="292"/>
      <c r="E550" s="292"/>
    </row>
    <row r="551" spans="2:5">
      <c r="B551" s="293"/>
      <c r="C551" s="292"/>
      <c r="D551" s="292"/>
      <c r="E551" s="292"/>
    </row>
    <row r="552" spans="2:5">
      <c r="B552" s="293"/>
      <c r="C552" s="292"/>
      <c r="D552" s="292"/>
      <c r="E552" s="292"/>
    </row>
    <row r="553" spans="2:5">
      <c r="B553" s="293"/>
      <c r="C553" s="292"/>
      <c r="D553" s="292"/>
      <c r="E553" s="292"/>
    </row>
    <row r="554" spans="2:5">
      <c r="B554" s="293"/>
      <c r="C554" s="292"/>
      <c r="D554" s="292"/>
      <c r="E554" s="292"/>
    </row>
    <row r="555" spans="2:5">
      <c r="B555" s="293"/>
      <c r="C555" s="292"/>
      <c r="D555" s="292"/>
      <c r="E555" s="292"/>
    </row>
    <row r="556" spans="2:5">
      <c r="B556" s="293"/>
      <c r="C556" s="292"/>
      <c r="D556" s="292"/>
      <c r="E556" s="292"/>
    </row>
    <row r="557" spans="2:5">
      <c r="B557" s="293"/>
      <c r="C557" s="292"/>
      <c r="D557" s="292"/>
      <c r="E557" s="292"/>
    </row>
    <row r="558" spans="2:5">
      <c r="B558" s="293"/>
      <c r="C558" s="292"/>
      <c r="D558" s="292"/>
      <c r="E558" s="292"/>
    </row>
    <row r="559" spans="2:5">
      <c r="B559" s="293"/>
      <c r="C559" s="292"/>
      <c r="D559" s="292"/>
      <c r="E559" s="292"/>
    </row>
    <row r="560" spans="2:5">
      <c r="B560" s="293"/>
      <c r="C560" s="292"/>
      <c r="D560" s="292"/>
      <c r="E560" s="292"/>
    </row>
    <row r="561" spans="2:5">
      <c r="B561" s="293"/>
      <c r="C561" s="292"/>
      <c r="D561" s="292"/>
      <c r="E561" s="292"/>
    </row>
    <row r="562" spans="2:5">
      <c r="B562" s="293"/>
      <c r="C562" s="292"/>
      <c r="D562" s="292"/>
      <c r="E562" s="292"/>
    </row>
    <row r="563" spans="2:5">
      <c r="B563" s="293"/>
      <c r="C563" s="292"/>
      <c r="D563" s="292"/>
      <c r="E563" s="292"/>
    </row>
    <row r="564" spans="2:5">
      <c r="B564" s="293"/>
      <c r="C564" s="292"/>
      <c r="D564" s="292"/>
      <c r="E564" s="292"/>
    </row>
    <row r="565" spans="2:5">
      <c r="B565" s="293"/>
      <c r="C565" s="292"/>
      <c r="D565" s="292"/>
      <c r="E565" s="292"/>
    </row>
    <row r="566" spans="2:5">
      <c r="B566" s="293"/>
      <c r="C566" s="292"/>
      <c r="D566" s="292"/>
      <c r="E566" s="292"/>
    </row>
    <row r="567" spans="2:5">
      <c r="B567" s="293"/>
      <c r="C567" s="292"/>
      <c r="D567" s="292"/>
      <c r="E567" s="292"/>
    </row>
    <row r="568" spans="2:5">
      <c r="B568" s="293"/>
      <c r="C568" s="292"/>
      <c r="D568" s="292"/>
      <c r="E568" s="292"/>
    </row>
    <row r="569" spans="2:5">
      <c r="B569" s="293"/>
      <c r="C569" s="292"/>
      <c r="D569" s="292"/>
      <c r="E569" s="292"/>
    </row>
    <row r="570" spans="2:5">
      <c r="B570" s="293"/>
      <c r="C570" s="292"/>
      <c r="D570" s="292"/>
      <c r="E570" s="292"/>
    </row>
    <row r="571" spans="2:5">
      <c r="B571" s="293"/>
      <c r="C571" s="292"/>
      <c r="D571" s="292"/>
      <c r="E571" s="292"/>
    </row>
    <row r="572" spans="2:5">
      <c r="B572" s="293"/>
      <c r="C572" s="292"/>
      <c r="D572" s="292"/>
      <c r="E572" s="292"/>
    </row>
    <row r="573" spans="2:5">
      <c r="B573" s="293"/>
      <c r="C573" s="292"/>
      <c r="D573" s="292"/>
      <c r="E573" s="292"/>
    </row>
    <row r="574" spans="2:5">
      <c r="B574" s="293"/>
      <c r="C574" s="292"/>
      <c r="D574" s="292"/>
      <c r="E574" s="292"/>
    </row>
    <row r="575" spans="2:5">
      <c r="B575" s="293"/>
      <c r="C575" s="292"/>
      <c r="D575" s="292"/>
      <c r="E575" s="292"/>
    </row>
    <row r="576" spans="2:5">
      <c r="B576" s="293"/>
      <c r="C576" s="292"/>
      <c r="D576" s="292"/>
      <c r="E576" s="292"/>
    </row>
    <row r="577" spans="2:5">
      <c r="B577" s="293"/>
      <c r="C577" s="292"/>
      <c r="D577" s="292"/>
      <c r="E577" s="292"/>
    </row>
    <row r="578" spans="2:5">
      <c r="B578" s="293"/>
      <c r="C578" s="292"/>
      <c r="D578" s="292"/>
      <c r="E578" s="292"/>
    </row>
    <row r="579" spans="2:5">
      <c r="B579" s="293"/>
      <c r="C579" s="292"/>
      <c r="D579" s="292"/>
      <c r="E579" s="292"/>
    </row>
    <row r="580" spans="2:5">
      <c r="B580" s="293"/>
      <c r="C580" s="292"/>
      <c r="D580" s="292"/>
      <c r="E580" s="292"/>
    </row>
    <row r="581" spans="2:5">
      <c r="B581" s="293"/>
      <c r="C581" s="292"/>
      <c r="D581" s="292"/>
      <c r="E581" s="292"/>
    </row>
    <row r="582" spans="2:5">
      <c r="B582" s="293"/>
      <c r="C582" s="292"/>
      <c r="D582" s="292"/>
      <c r="E582" s="292"/>
    </row>
    <row r="583" spans="2:5">
      <c r="B583" s="293"/>
      <c r="C583" s="292"/>
      <c r="D583" s="292"/>
      <c r="E583" s="292"/>
    </row>
    <row r="584" spans="2:5">
      <c r="B584" s="293"/>
      <c r="C584" s="292"/>
      <c r="D584" s="292"/>
      <c r="E584" s="292"/>
    </row>
    <row r="585" spans="2:5">
      <c r="B585" s="293"/>
      <c r="C585" s="292"/>
      <c r="D585" s="292"/>
      <c r="E585" s="292"/>
    </row>
    <row r="586" spans="2:5">
      <c r="B586" s="293"/>
      <c r="C586" s="292"/>
      <c r="D586" s="292"/>
      <c r="E586" s="292"/>
    </row>
    <row r="587" spans="2:5">
      <c r="B587" s="293"/>
      <c r="C587" s="292"/>
      <c r="D587" s="292"/>
      <c r="E587" s="292"/>
    </row>
    <row r="588" spans="2:5">
      <c r="B588" s="293"/>
      <c r="C588" s="292"/>
      <c r="D588" s="292"/>
      <c r="E588" s="292"/>
    </row>
    <row r="589" spans="2:5">
      <c r="B589" s="293"/>
      <c r="C589" s="292"/>
      <c r="D589" s="292"/>
      <c r="E589" s="292"/>
    </row>
    <row r="590" spans="2:5">
      <c r="B590" s="293"/>
      <c r="C590" s="292"/>
      <c r="D590" s="292"/>
      <c r="E590" s="292"/>
    </row>
    <row r="591" spans="2:5">
      <c r="B591" s="293"/>
      <c r="C591" s="292"/>
      <c r="D591" s="292"/>
      <c r="E591" s="292"/>
    </row>
    <row r="592" spans="2:5">
      <c r="B592" s="293"/>
      <c r="C592" s="292"/>
      <c r="D592" s="292"/>
      <c r="E592" s="292"/>
    </row>
    <row r="593" spans="2:5">
      <c r="B593" s="293"/>
      <c r="C593" s="292"/>
      <c r="D593" s="292"/>
      <c r="E593" s="292"/>
    </row>
    <row r="594" spans="2:5">
      <c r="B594" s="293"/>
      <c r="C594" s="292"/>
      <c r="D594" s="292"/>
      <c r="E594" s="292"/>
    </row>
    <row r="595" spans="2:5">
      <c r="B595" s="293"/>
      <c r="C595" s="292"/>
      <c r="D595" s="292"/>
      <c r="E595" s="292"/>
    </row>
    <row r="596" spans="2:5">
      <c r="B596" s="293"/>
      <c r="C596" s="292"/>
      <c r="D596" s="292"/>
      <c r="E596" s="292"/>
    </row>
    <row r="597" spans="2:5">
      <c r="B597" s="293"/>
      <c r="C597" s="292"/>
      <c r="D597" s="292"/>
      <c r="E597" s="292"/>
    </row>
    <row r="598" spans="2:5">
      <c r="B598" s="293"/>
      <c r="C598" s="292"/>
      <c r="D598" s="292"/>
      <c r="E598" s="292"/>
    </row>
    <row r="599" spans="2:5">
      <c r="B599" s="293"/>
      <c r="C599" s="292"/>
      <c r="D599" s="292"/>
      <c r="E599" s="292"/>
    </row>
    <row r="600" spans="2:5">
      <c r="B600" s="293"/>
      <c r="C600" s="292"/>
      <c r="D600" s="292"/>
      <c r="E600" s="292"/>
    </row>
    <row r="601" spans="2:5">
      <c r="B601" s="293"/>
      <c r="C601" s="292"/>
      <c r="D601" s="292"/>
      <c r="E601" s="292"/>
    </row>
    <row r="602" spans="2:5">
      <c r="B602" s="293"/>
      <c r="C602" s="292"/>
      <c r="D602" s="292"/>
      <c r="E602" s="292"/>
    </row>
    <row r="603" spans="2:5">
      <c r="B603" s="293"/>
      <c r="C603" s="292"/>
      <c r="D603" s="292"/>
      <c r="E603" s="292"/>
    </row>
    <row r="604" spans="2:5">
      <c r="B604" s="293"/>
      <c r="C604" s="292"/>
      <c r="D604" s="292"/>
      <c r="E604" s="292"/>
    </row>
    <row r="605" spans="2:5">
      <c r="B605" s="293"/>
      <c r="C605" s="292"/>
      <c r="D605" s="292"/>
      <c r="E605" s="292"/>
    </row>
    <row r="606" spans="2:5">
      <c r="B606" s="293"/>
      <c r="C606" s="292"/>
      <c r="D606" s="292"/>
      <c r="E606" s="292"/>
    </row>
    <row r="607" spans="2:5">
      <c r="B607" s="293"/>
      <c r="C607" s="292"/>
      <c r="D607" s="292"/>
      <c r="E607" s="292"/>
    </row>
    <row r="608" spans="2:5">
      <c r="B608" s="293"/>
      <c r="C608" s="292"/>
      <c r="D608" s="292"/>
      <c r="E608" s="292"/>
    </row>
    <row r="609" spans="2:5">
      <c r="B609" s="293"/>
      <c r="C609" s="292"/>
      <c r="D609" s="292"/>
      <c r="E609" s="292"/>
    </row>
    <row r="610" spans="2:5">
      <c r="B610" s="293"/>
      <c r="C610" s="292"/>
      <c r="D610" s="292"/>
      <c r="E610" s="292"/>
    </row>
    <row r="611" spans="2:5">
      <c r="B611" s="293"/>
      <c r="C611" s="292"/>
      <c r="D611" s="292"/>
      <c r="E611" s="292"/>
    </row>
    <row r="612" spans="2:5">
      <c r="B612" s="293"/>
      <c r="C612" s="292"/>
      <c r="D612" s="292"/>
      <c r="E612" s="292"/>
    </row>
    <row r="613" spans="2:5">
      <c r="B613" s="293"/>
      <c r="C613" s="292"/>
      <c r="D613" s="292"/>
      <c r="E613" s="292"/>
    </row>
    <row r="614" spans="2:5">
      <c r="B614" s="293"/>
      <c r="C614" s="292"/>
      <c r="D614" s="292"/>
      <c r="E614" s="292"/>
    </row>
    <row r="615" spans="2:5">
      <c r="B615" s="293"/>
      <c r="C615" s="292"/>
      <c r="D615" s="292"/>
      <c r="E615" s="292"/>
    </row>
    <row r="616" spans="2:5">
      <c r="B616" s="310"/>
      <c r="C616" s="124"/>
      <c r="D616" s="124"/>
      <c r="E616" s="124"/>
    </row>
    <row r="617" spans="2:5">
      <c r="B617" s="293"/>
      <c r="C617" s="292"/>
      <c r="D617" s="292"/>
      <c r="E617" s="292"/>
    </row>
    <row r="618" spans="2:5">
      <c r="B618" s="293"/>
      <c r="C618" s="292"/>
      <c r="D618" s="292"/>
      <c r="E618" s="292"/>
    </row>
    <row r="619" spans="2:5">
      <c r="B619" s="293"/>
      <c r="C619" s="292"/>
      <c r="D619" s="292"/>
      <c r="E619" s="292"/>
    </row>
    <row r="620" spans="2:5">
      <c r="B620" s="293"/>
      <c r="C620" s="292"/>
      <c r="D620" s="292"/>
      <c r="E620" s="292"/>
    </row>
    <row r="621" spans="2:5">
      <c r="B621" s="293"/>
      <c r="C621" s="292"/>
      <c r="D621" s="292"/>
      <c r="E621" s="292"/>
    </row>
    <row r="622" spans="2:5">
      <c r="B622" s="293"/>
      <c r="C622" s="292"/>
      <c r="D622" s="292"/>
      <c r="E622" s="292"/>
    </row>
    <row r="623" spans="2:5">
      <c r="B623" s="293"/>
      <c r="C623" s="292"/>
      <c r="D623" s="292"/>
      <c r="E623" s="292"/>
    </row>
    <row r="624" spans="2:5">
      <c r="B624" s="293"/>
      <c r="C624" s="292"/>
      <c r="D624" s="292"/>
      <c r="E624" s="292"/>
    </row>
    <row r="625" spans="2:5">
      <c r="B625" s="293"/>
      <c r="C625" s="292"/>
      <c r="D625" s="292"/>
      <c r="E625" s="292"/>
    </row>
    <row r="626" spans="2:5">
      <c r="B626" s="293"/>
      <c r="C626" s="292"/>
      <c r="D626" s="292"/>
      <c r="E626" s="292"/>
    </row>
    <row r="627" spans="2:5">
      <c r="B627" s="293"/>
      <c r="C627" s="292"/>
      <c r="D627" s="292"/>
      <c r="E627" s="292"/>
    </row>
    <row r="628" spans="2:5">
      <c r="B628" s="293"/>
      <c r="C628" s="292"/>
      <c r="D628" s="292"/>
      <c r="E628" s="292"/>
    </row>
    <row r="629" spans="2:5">
      <c r="B629" s="293"/>
      <c r="C629" s="292"/>
      <c r="D629" s="292"/>
      <c r="E629" s="292"/>
    </row>
    <row r="630" spans="2:5">
      <c r="B630" s="293"/>
      <c r="C630" s="292"/>
      <c r="D630" s="292"/>
      <c r="E630" s="292"/>
    </row>
    <row r="631" spans="2:5">
      <c r="B631" s="293"/>
      <c r="C631" s="292"/>
      <c r="D631" s="292"/>
      <c r="E631" s="292"/>
    </row>
    <row r="632" spans="2:5">
      <c r="B632" s="293"/>
      <c r="C632" s="292"/>
      <c r="D632" s="292"/>
      <c r="E632" s="292"/>
    </row>
    <row r="633" spans="2:5">
      <c r="B633" s="293"/>
      <c r="C633" s="292"/>
      <c r="D633" s="292"/>
      <c r="E633" s="292"/>
    </row>
    <row r="634" spans="2:5">
      <c r="B634" s="293"/>
      <c r="C634" s="292"/>
      <c r="D634" s="292"/>
      <c r="E634" s="292"/>
    </row>
    <row r="635" spans="2:5">
      <c r="B635" s="293"/>
      <c r="C635" s="292"/>
      <c r="D635" s="292"/>
      <c r="E635" s="292"/>
    </row>
    <row r="636" spans="2:5">
      <c r="B636" s="293"/>
      <c r="C636" s="292"/>
      <c r="D636" s="292"/>
      <c r="E636" s="292"/>
    </row>
    <row r="637" spans="2:5">
      <c r="B637" s="293"/>
      <c r="C637" s="292"/>
      <c r="D637" s="292"/>
      <c r="E637" s="292"/>
    </row>
    <row r="638" spans="2:5">
      <c r="B638" s="293"/>
      <c r="C638" s="292"/>
      <c r="D638" s="292"/>
      <c r="E638" s="292"/>
    </row>
    <row r="639" spans="2:5">
      <c r="B639" s="293"/>
      <c r="C639" s="292"/>
      <c r="D639" s="292"/>
      <c r="E639" s="292"/>
    </row>
    <row r="640" spans="2:5">
      <c r="B640" s="293"/>
      <c r="C640" s="292"/>
      <c r="D640" s="292"/>
      <c r="E640" s="292"/>
    </row>
    <row r="641" spans="2:5">
      <c r="B641" s="293"/>
      <c r="C641" s="292"/>
      <c r="D641" s="292"/>
      <c r="E641" s="292"/>
    </row>
    <row r="642" spans="2:5">
      <c r="B642" s="293"/>
      <c r="C642" s="292"/>
      <c r="D642" s="292"/>
      <c r="E642" s="292"/>
    </row>
    <row r="643" spans="2:5">
      <c r="B643" s="293"/>
      <c r="C643" s="292"/>
      <c r="D643" s="292"/>
      <c r="E643" s="292"/>
    </row>
    <row r="644" spans="2:5">
      <c r="B644" s="293"/>
      <c r="C644" s="292"/>
      <c r="D644" s="292"/>
      <c r="E644" s="292"/>
    </row>
    <row r="645" spans="2:5">
      <c r="B645" s="293"/>
      <c r="C645" s="292"/>
      <c r="D645" s="292"/>
      <c r="E645" s="292"/>
    </row>
    <row r="646" spans="2:5">
      <c r="B646" s="293"/>
      <c r="C646" s="292"/>
      <c r="D646" s="292"/>
      <c r="E646" s="292"/>
    </row>
    <row r="647" spans="2:5">
      <c r="B647" s="293"/>
      <c r="C647" s="292"/>
      <c r="D647" s="292"/>
      <c r="E647" s="292"/>
    </row>
    <row r="648" spans="2:5">
      <c r="B648" s="293"/>
      <c r="C648" s="292"/>
      <c r="D648" s="292"/>
      <c r="E648" s="292"/>
    </row>
    <row r="649" spans="2:5">
      <c r="B649" s="293"/>
      <c r="C649" s="292"/>
      <c r="D649" s="292"/>
      <c r="E649" s="292"/>
    </row>
    <row r="650" spans="2:5">
      <c r="B650" s="293"/>
      <c r="C650" s="292"/>
      <c r="D650" s="292"/>
      <c r="E650" s="292"/>
    </row>
    <row r="651" spans="2:5">
      <c r="B651" s="293"/>
      <c r="C651" s="292"/>
      <c r="D651" s="292"/>
      <c r="E651" s="292"/>
    </row>
    <row r="652" spans="2:5">
      <c r="B652" s="293"/>
      <c r="C652" s="292"/>
      <c r="D652" s="292"/>
      <c r="E652" s="292"/>
    </row>
    <row r="653" spans="2:5">
      <c r="B653" s="293"/>
      <c r="C653" s="292"/>
      <c r="D653" s="292"/>
      <c r="E653" s="292"/>
    </row>
    <row r="654" spans="2:5">
      <c r="B654" s="293"/>
      <c r="C654" s="292"/>
      <c r="D654" s="292"/>
      <c r="E654" s="292"/>
    </row>
    <row r="655" spans="2:5">
      <c r="B655" s="293"/>
      <c r="C655" s="292"/>
      <c r="D655" s="292"/>
      <c r="E655" s="292"/>
    </row>
    <row r="656" spans="2:5">
      <c r="B656" s="293"/>
      <c r="C656" s="292"/>
      <c r="D656" s="292"/>
      <c r="E656" s="292"/>
    </row>
    <row r="657" spans="2:5">
      <c r="B657" s="293"/>
      <c r="C657" s="292"/>
      <c r="D657" s="292"/>
      <c r="E657" s="292"/>
    </row>
    <row r="658" spans="2:5">
      <c r="B658" s="293"/>
      <c r="C658" s="292"/>
      <c r="D658" s="292"/>
      <c r="E658" s="292"/>
    </row>
    <row r="659" spans="2:5">
      <c r="B659" s="293"/>
      <c r="C659" s="292"/>
      <c r="D659" s="292"/>
      <c r="E659" s="292"/>
    </row>
    <row r="660" spans="2:5">
      <c r="B660" s="293"/>
      <c r="C660" s="292"/>
      <c r="D660" s="292"/>
      <c r="E660" s="292"/>
    </row>
    <row r="661" spans="2:5">
      <c r="B661" s="293"/>
      <c r="C661" s="292"/>
      <c r="D661" s="292"/>
      <c r="E661" s="292"/>
    </row>
    <row r="662" spans="2:5">
      <c r="B662" s="293"/>
      <c r="C662" s="292"/>
      <c r="D662" s="292"/>
      <c r="E662" s="292"/>
    </row>
    <row r="663" spans="2:5">
      <c r="B663" s="293"/>
      <c r="C663" s="292"/>
      <c r="D663" s="292"/>
      <c r="E663" s="292"/>
    </row>
    <row r="664" spans="2:5">
      <c r="B664" s="293"/>
      <c r="C664" s="292"/>
      <c r="D664" s="292"/>
      <c r="E664" s="292"/>
    </row>
    <row r="665" spans="2:5">
      <c r="B665" s="293"/>
      <c r="C665" s="292"/>
      <c r="D665" s="292"/>
      <c r="E665" s="292"/>
    </row>
    <row r="666" spans="2:5">
      <c r="B666" s="293"/>
      <c r="C666" s="292"/>
      <c r="D666" s="292"/>
      <c r="E666" s="292"/>
    </row>
    <row r="667" spans="2:5">
      <c r="B667" s="293"/>
      <c r="C667" s="292"/>
      <c r="D667" s="292"/>
      <c r="E667" s="292"/>
    </row>
    <row r="668" spans="2:5">
      <c r="B668" s="293"/>
      <c r="C668" s="292"/>
      <c r="D668" s="292"/>
      <c r="E668" s="292"/>
    </row>
    <row r="669" spans="2:5">
      <c r="B669" s="293"/>
      <c r="C669" s="292"/>
      <c r="D669" s="292"/>
      <c r="E669" s="292"/>
    </row>
    <row r="670" spans="2:5">
      <c r="B670" s="293"/>
      <c r="C670" s="292"/>
      <c r="D670" s="292"/>
      <c r="E670" s="292"/>
    </row>
    <row r="671" spans="2:5">
      <c r="B671" s="293"/>
      <c r="C671" s="292"/>
      <c r="D671" s="292"/>
      <c r="E671" s="292"/>
    </row>
    <row r="672" spans="2:5">
      <c r="B672" s="293"/>
      <c r="C672" s="292"/>
      <c r="D672" s="292"/>
      <c r="E672" s="292"/>
    </row>
    <row r="673" spans="2:5">
      <c r="B673" s="293"/>
      <c r="C673" s="292"/>
      <c r="D673" s="292"/>
      <c r="E673" s="292"/>
    </row>
    <row r="674" spans="2:5">
      <c r="B674" s="293"/>
      <c r="C674" s="292"/>
      <c r="D674" s="292"/>
      <c r="E674" s="292"/>
    </row>
    <row r="675" spans="2:5">
      <c r="B675" s="293"/>
      <c r="C675" s="292"/>
      <c r="D675" s="292"/>
      <c r="E675" s="292"/>
    </row>
    <row r="676" spans="2:5">
      <c r="B676" s="293"/>
      <c r="C676" s="292"/>
      <c r="D676" s="292"/>
      <c r="E676" s="292"/>
    </row>
    <row r="677" spans="2:5">
      <c r="B677" s="293"/>
      <c r="C677" s="292"/>
      <c r="D677" s="292"/>
      <c r="E677" s="292"/>
    </row>
    <row r="678" spans="2:5">
      <c r="B678" s="293"/>
      <c r="C678" s="292"/>
      <c r="D678" s="292"/>
      <c r="E678" s="292"/>
    </row>
    <row r="679" spans="2:5">
      <c r="B679" s="293"/>
      <c r="C679" s="292"/>
      <c r="D679" s="292"/>
      <c r="E679" s="292"/>
    </row>
    <row r="680" spans="2:5">
      <c r="B680" s="293"/>
      <c r="C680" s="292"/>
      <c r="D680" s="292"/>
      <c r="E680" s="292"/>
    </row>
    <row r="681" spans="2:5">
      <c r="B681" s="293"/>
      <c r="C681" s="292"/>
      <c r="D681" s="292"/>
      <c r="E681" s="292"/>
    </row>
    <row r="682" spans="2:5">
      <c r="B682" s="293"/>
      <c r="C682" s="292"/>
      <c r="D682" s="292"/>
      <c r="E682" s="292"/>
    </row>
    <row r="683" spans="2:5">
      <c r="B683" s="293"/>
      <c r="C683" s="292"/>
      <c r="D683" s="292"/>
      <c r="E683" s="292"/>
    </row>
    <row r="684" spans="2:5">
      <c r="B684" s="293"/>
      <c r="C684" s="292"/>
      <c r="D684" s="292"/>
      <c r="E684" s="292"/>
    </row>
    <row r="685" spans="2:5">
      <c r="B685" s="293"/>
      <c r="C685" s="292"/>
      <c r="D685" s="292"/>
      <c r="E685" s="292"/>
    </row>
    <row r="686" spans="2:5">
      <c r="B686" s="293"/>
      <c r="C686" s="292"/>
      <c r="D686" s="292"/>
      <c r="E686" s="292"/>
    </row>
    <row r="687" spans="2:5">
      <c r="B687" s="293"/>
      <c r="C687" s="292"/>
      <c r="D687" s="292"/>
      <c r="E687" s="292"/>
    </row>
    <row r="688" spans="2:5">
      <c r="B688" s="293"/>
      <c r="C688" s="292"/>
      <c r="D688" s="292"/>
      <c r="E688" s="292"/>
    </row>
    <row r="689" spans="2:5">
      <c r="B689" s="293"/>
      <c r="C689" s="292"/>
      <c r="D689" s="292"/>
      <c r="E689" s="292"/>
    </row>
    <row r="690" spans="2:5">
      <c r="B690" s="293"/>
      <c r="C690" s="292"/>
      <c r="D690" s="292"/>
      <c r="E690" s="292"/>
    </row>
    <row r="691" spans="2:5">
      <c r="B691" s="293"/>
      <c r="C691" s="292"/>
      <c r="D691" s="292"/>
      <c r="E691" s="292"/>
    </row>
    <row r="692" spans="2:5">
      <c r="B692" s="293"/>
      <c r="C692" s="292"/>
      <c r="D692" s="292"/>
      <c r="E692" s="292"/>
    </row>
    <row r="693" spans="2:5">
      <c r="B693" s="293"/>
      <c r="C693" s="292"/>
      <c r="D693" s="292"/>
      <c r="E693" s="292"/>
    </row>
    <row r="694" spans="2:5">
      <c r="B694" s="293"/>
      <c r="C694" s="292"/>
      <c r="D694" s="292"/>
      <c r="E694" s="292"/>
    </row>
    <row r="695" spans="2:5">
      <c r="B695" s="293"/>
      <c r="C695" s="292"/>
      <c r="D695" s="292"/>
      <c r="E695" s="292"/>
    </row>
    <row r="696" spans="2:5">
      <c r="B696" s="293"/>
      <c r="C696" s="292"/>
      <c r="D696" s="292"/>
      <c r="E696" s="292"/>
    </row>
    <row r="697" spans="2:5">
      <c r="B697" s="293"/>
      <c r="C697" s="292"/>
      <c r="D697" s="292"/>
      <c r="E697" s="292"/>
    </row>
    <row r="698" spans="2:5">
      <c r="B698" s="293"/>
      <c r="C698" s="292"/>
      <c r="D698" s="292"/>
      <c r="E698" s="292"/>
    </row>
    <row r="699" spans="2:5">
      <c r="B699" s="293"/>
      <c r="C699" s="292"/>
      <c r="D699" s="292"/>
      <c r="E699" s="292"/>
    </row>
    <row r="700" spans="2:5">
      <c r="B700" s="293"/>
      <c r="C700" s="292"/>
      <c r="D700" s="292"/>
      <c r="E700" s="292"/>
    </row>
    <row r="701" spans="2:5">
      <c r="B701" s="293"/>
      <c r="C701" s="292"/>
      <c r="D701" s="292"/>
      <c r="E701" s="292"/>
    </row>
    <row r="702" spans="2:5">
      <c r="B702" s="293"/>
      <c r="C702" s="292"/>
      <c r="D702" s="292"/>
      <c r="E702" s="292"/>
    </row>
    <row r="703" spans="2:5">
      <c r="B703" s="293"/>
      <c r="C703" s="292"/>
      <c r="D703" s="292"/>
      <c r="E703" s="292"/>
    </row>
    <row r="704" spans="2:5">
      <c r="B704" s="293"/>
      <c r="C704" s="292"/>
      <c r="D704" s="292"/>
      <c r="E704" s="292"/>
    </row>
    <row r="705" spans="2:5">
      <c r="B705" s="293"/>
      <c r="C705" s="292"/>
      <c r="D705" s="292"/>
      <c r="E705" s="292"/>
    </row>
    <row r="706" spans="2:5">
      <c r="B706" s="293"/>
      <c r="C706" s="292"/>
      <c r="D706" s="292"/>
      <c r="E706" s="292"/>
    </row>
    <row r="707" spans="2:5">
      <c r="B707" s="293"/>
      <c r="C707" s="292"/>
      <c r="D707" s="292"/>
      <c r="E707" s="292"/>
    </row>
    <row r="708" spans="2:5">
      <c r="B708" s="293"/>
      <c r="C708" s="292"/>
      <c r="D708" s="292"/>
      <c r="E708" s="292"/>
    </row>
    <row r="709" spans="2:5">
      <c r="B709" s="293"/>
      <c r="C709" s="292"/>
      <c r="D709" s="292"/>
      <c r="E709" s="292"/>
    </row>
    <row r="710" spans="2:5">
      <c r="B710" s="293"/>
      <c r="C710" s="292"/>
      <c r="D710" s="292"/>
      <c r="E710" s="292"/>
    </row>
    <row r="711" spans="2:5">
      <c r="B711" s="293"/>
      <c r="C711" s="292"/>
      <c r="D711" s="292"/>
      <c r="E711" s="292"/>
    </row>
    <row r="712" spans="2:5">
      <c r="B712" s="293"/>
      <c r="C712" s="292"/>
      <c r="D712" s="292"/>
      <c r="E712" s="292"/>
    </row>
    <row r="713" spans="2:5">
      <c r="B713" s="293"/>
      <c r="C713" s="292"/>
      <c r="D713" s="292"/>
      <c r="E713" s="292"/>
    </row>
    <row r="714" spans="2:5">
      <c r="B714" s="293"/>
      <c r="C714" s="292"/>
      <c r="D714" s="292"/>
      <c r="E714" s="292"/>
    </row>
    <row r="715" spans="2:5">
      <c r="B715" s="293"/>
      <c r="C715" s="292"/>
      <c r="D715" s="292"/>
      <c r="E715" s="292"/>
    </row>
    <row r="716" spans="2:5">
      <c r="B716" s="293"/>
      <c r="C716" s="292"/>
      <c r="D716" s="292"/>
      <c r="E716" s="292"/>
    </row>
    <row r="717" spans="2:5">
      <c r="B717" s="293"/>
      <c r="C717" s="292"/>
      <c r="D717" s="292"/>
      <c r="E717" s="292"/>
    </row>
    <row r="718" spans="2:5">
      <c r="B718" s="293"/>
      <c r="C718" s="292"/>
      <c r="D718" s="292"/>
      <c r="E718" s="292"/>
    </row>
    <row r="719" spans="2:5">
      <c r="B719" s="293"/>
      <c r="C719" s="292"/>
      <c r="D719" s="292"/>
      <c r="E719" s="292"/>
    </row>
    <row r="720" spans="2:5">
      <c r="B720" s="293"/>
      <c r="C720" s="292"/>
      <c r="D720" s="292"/>
      <c r="E720" s="292"/>
    </row>
    <row r="721" spans="2:5">
      <c r="B721" s="293"/>
      <c r="C721" s="292"/>
      <c r="D721" s="292"/>
      <c r="E721" s="292"/>
    </row>
    <row r="722" spans="2:5">
      <c r="B722" s="293"/>
      <c r="C722" s="292"/>
      <c r="D722" s="292"/>
      <c r="E722" s="292"/>
    </row>
    <row r="723" spans="2:5">
      <c r="B723" s="293"/>
      <c r="C723" s="292"/>
      <c r="D723" s="292"/>
      <c r="E723" s="292"/>
    </row>
    <row r="724" spans="2:5">
      <c r="B724" s="293"/>
      <c r="C724" s="292"/>
      <c r="D724" s="292"/>
      <c r="E724" s="292"/>
    </row>
    <row r="725" spans="2:5">
      <c r="B725" s="293"/>
      <c r="C725" s="292"/>
      <c r="D725" s="292"/>
      <c r="E725" s="292"/>
    </row>
    <row r="726" spans="2:5">
      <c r="B726" s="293"/>
      <c r="C726" s="292"/>
      <c r="D726" s="292"/>
      <c r="E726" s="292"/>
    </row>
    <row r="727" spans="2:5">
      <c r="B727" s="293"/>
      <c r="C727" s="292"/>
      <c r="D727" s="292"/>
      <c r="E727" s="292"/>
    </row>
    <row r="728" spans="2:5">
      <c r="B728" s="293"/>
      <c r="C728" s="292"/>
      <c r="D728" s="292"/>
      <c r="E728" s="292"/>
    </row>
    <row r="729" spans="2:5">
      <c r="B729" s="293"/>
      <c r="C729" s="292"/>
      <c r="D729" s="292"/>
      <c r="E729" s="292"/>
    </row>
    <row r="730" spans="2:5">
      <c r="B730" s="293"/>
      <c r="C730" s="292"/>
      <c r="D730" s="292"/>
      <c r="E730" s="292"/>
    </row>
    <row r="731" spans="2:5">
      <c r="B731" s="293"/>
      <c r="C731" s="292"/>
      <c r="D731" s="292"/>
      <c r="E731" s="292"/>
    </row>
    <row r="732" spans="2:5">
      <c r="B732" s="293"/>
      <c r="C732" s="292"/>
      <c r="D732" s="292"/>
      <c r="E732" s="292"/>
    </row>
    <row r="733" spans="2:5">
      <c r="B733" s="293"/>
      <c r="C733" s="292"/>
      <c r="D733" s="292"/>
      <c r="E733" s="292"/>
    </row>
    <row r="734" spans="2:5">
      <c r="B734" s="293"/>
      <c r="C734" s="292"/>
      <c r="D734" s="292"/>
      <c r="E734" s="292"/>
    </row>
    <row r="735" spans="2:5">
      <c r="B735" s="293"/>
      <c r="C735" s="292"/>
      <c r="D735" s="292"/>
      <c r="E735" s="292"/>
    </row>
    <row r="736" spans="2:5">
      <c r="B736" s="293"/>
      <c r="C736" s="292"/>
      <c r="D736" s="292"/>
      <c r="E736" s="292"/>
    </row>
    <row r="737" spans="2:5">
      <c r="B737" s="293"/>
      <c r="C737" s="292"/>
      <c r="D737" s="292"/>
      <c r="E737" s="292"/>
    </row>
    <row r="738" spans="2:5">
      <c r="B738" s="293"/>
      <c r="C738" s="292"/>
      <c r="D738" s="292"/>
      <c r="E738" s="292"/>
    </row>
    <row r="739" spans="2:5">
      <c r="B739" s="293"/>
      <c r="C739" s="292"/>
      <c r="D739" s="292"/>
      <c r="E739" s="292"/>
    </row>
    <row r="740" spans="2:5">
      <c r="B740" s="293"/>
      <c r="C740" s="292"/>
      <c r="D740" s="292"/>
      <c r="E740" s="292"/>
    </row>
    <row r="741" spans="2:5">
      <c r="B741" s="293"/>
      <c r="C741" s="292"/>
      <c r="D741" s="292"/>
      <c r="E741" s="292"/>
    </row>
    <row r="742" spans="2:5">
      <c r="B742" s="293"/>
      <c r="C742" s="292"/>
      <c r="D742" s="292"/>
      <c r="E742" s="292"/>
    </row>
    <row r="743" spans="2:5">
      <c r="B743" s="293"/>
      <c r="C743" s="292"/>
      <c r="D743" s="292"/>
      <c r="E743" s="292"/>
    </row>
    <row r="744" spans="2:5">
      <c r="B744" s="310"/>
      <c r="C744" s="124"/>
      <c r="D744" s="124"/>
      <c r="E744" s="124"/>
    </row>
    <row r="745" spans="2:5">
      <c r="B745" s="293"/>
      <c r="C745" s="292"/>
      <c r="D745" s="292"/>
      <c r="E745" s="292"/>
    </row>
    <row r="746" spans="2:5">
      <c r="B746" s="293"/>
      <c r="C746" s="292"/>
      <c r="D746" s="292"/>
      <c r="E746" s="292"/>
    </row>
    <row r="747" spans="2:5">
      <c r="B747" s="293"/>
      <c r="C747" s="292"/>
      <c r="D747" s="292"/>
      <c r="E747" s="292"/>
    </row>
    <row r="748" spans="2:5">
      <c r="B748" s="293"/>
      <c r="C748" s="292"/>
      <c r="D748" s="292"/>
      <c r="E748" s="292"/>
    </row>
    <row r="749" spans="2:5">
      <c r="B749" s="293"/>
      <c r="C749" s="292"/>
      <c r="D749" s="292"/>
      <c r="E749" s="292"/>
    </row>
    <row r="750" spans="2:5">
      <c r="B750" s="293"/>
      <c r="C750" s="292"/>
      <c r="D750" s="292"/>
      <c r="E750" s="292"/>
    </row>
    <row r="751" spans="2:5">
      <c r="B751" s="293"/>
      <c r="C751" s="292"/>
      <c r="D751" s="292"/>
      <c r="E751" s="292"/>
    </row>
    <row r="752" spans="2:5">
      <c r="B752" s="293"/>
      <c r="C752" s="292"/>
      <c r="D752" s="292"/>
      <c r="E752" s="292"/>
    </row>
    <row r="753" spans="2:5">
      <c r="B753" s="293"/>
      <c r="C753" s="292"/>
      <c r="D753" s="292"/>
      <c r="E753" s="292"/>
    </row>
    <row r="754" spans="2:5">
      <c r="B754" s="293"/>
      <c r="C754" s="292"/>
      <c r="D754" s="292"/>
      <c r="E754" s="292"/>
    </row>
    <row r="755" spans="2:5">
      <c r="B755" s="293"/>
      <c r="C755" s="292"/>
      <c r="D755" s="292"/>
      <c r="E755" s="292"/>
    </row>
    <row r="756" spans="2:5">
      <c r="B756" s="293"/>
      <c r="C756" s="292"/>
      <c r="D756" s="292"/>
      <c r="E756" s="292"/>
    </row>
    <row r="757" spans="2:5">
      <c r="B757" s="293"/>
      <c r="C757" s="292"/>
      <c r="D757" s="292"/>
      <c r="E757" s="292"/>
    </row>
    <row r="758" spans="2:5">
      <c r="B758" s="293"/>
      <c r="C758" s="292"/>
      <c r="D758" s="292"/>
      <c r="E758" s="292"/>
    </row>
    <row r="759" spans="2:5">
      <c r="B759" s="293"/>
      <c r="C759" s="292"/>
      <c r="D759" s="292"/>
      <c r="E759" s="292"/>
    </row>
    <row r="760" spans="2:5">
      <c r="B760" s="293"/>
      <c r="C760" s="292"/>
      <c r="D760" s="292"/>
      <c r="E760" s="292"/>
    </row>
    <row r="761" spans="2:5">
      <c r="B761" s="293"/>
      <c r="C761" s="292"/>
      <c r="D761" s="292"/>
      <c r="E761" s="292"/>
    </row>
    <row r="762" spans="2:5">
      <c r="B762" s="293"/>
      <c r="C762" s="292"/>
      <c r="D762" s="292"/>
      <c r="E762" s="292"/>
    </row>
    <row r="763" spans="2:5">
      <c r="B763" s="293"/>
      <c r="C763" s="292"/>
      <c r="D763" s="292"/>
      <c r="E763" s="292"/>
    </row>
    <row r="764" spans="2:5">
      <c r="B764" s="293"/>
      <c r="C764" s="292"/>
      <c r="D764" s="292"/>
      <c r="E764" s="292"/>
    </row>
    <row r="765" spans="2:5">
      <c r="B765" s="293"/>
      <c r="C765" s="292"/>
      <c r="D765" s="292"/>
      <c r="E765" s="292"/>
    </row>
    <row r="766" spans="2:5">
      <c r="B766" s="293"/>
      <c r="C766" s="292"/>
      <c r="D766" s="292"/>
      <c r="E766" s="292"/>
    </row>
    <row r="767" spans="2:5">
      <c r="B767" s="293"/>
      <c r="C767" s="292"/>
      <c r="D767" s="292"/>
      <c r="E767" s="292"/>
    </row>
    <row r="768" spans="2:5">
      <c r="B768" s="293"/>
      <c r="C768" s="292"/>
      <c r="D768" s="292"/>
      <c r="E768" s="292"/>
    </row>
    <row r="769" spans="2:5">
      <c r="B769" s="293"/>
      <c r="C769" s="292"/>
      <c r="D769" s="292"/>
      <c r="E769" s="292"/>
    </row>
    <row r="770" spans="2:5">
      <c r="B770" s="293"/>
      <c r="C770" s="292"/>
      <c r="D770" s="292"/>
      <c r="E770" s="292"/>
    </row>
    <row r="771" spans="2:5">
      <c r="B771" s="293"/>
      <c r="C771" s="292"/>
      <c r="D771" s="292"/>
      <c r="E771" s="292"/>
    </row>
    <row r="772" spans="2:5">
      <c r="B772" s="293"/>
      <c r="C772" s="292"/>
      <c r="D772" s="292"/>
      <c r="E772" s="292"/>
    </row>
    <row r="773" spans="2:5">
      <c r="B773" s="293"/>
      <c r="C773" s="292"/>
      <c r="D773" s="292"/>
      <c r="E773" s="292"/>
    </row>
    <row r="774" spans="2:5">
      <c r="B774" s="293"/>
      <c r="C774" s="292"/>
      <c r="D774" s="292"/>
      <c r="E774" s="292"/>
    </row>
    <row r="775" spans="2:5">
      <c r="B775" s="293"/>
      <c r="C775" s="292"/>
      <c r="D775" s="292"/>
      <c r="E775" s="292"/>
    </row>
    <row r="776" spans="2:5">
      <c r="B776" s="293"/>
      <c r="C776" s="292"/>
      <c r="D776" s="292"/>
      <c r="E776" s="292"/>
    </row>
    <row r="777" spans="2:5">
      <c r="B777" s="293"/>
      <c r="C777" s="292"/>
      <c r="D777" s="292"/>
      <c r="E777" s="292"/>
    </row>
    <row r="778" spans="2:5">
      <c r="B778" s="293"/>
      <c r="C778" s="292"/>
      <c r="D778" s="292"/>
      <c r="E778" s="292"/>
    </row>
    <row r="779" spans="2:5">
      <c r="B779" s="293"/>
      <c r="C779" s="292"/>
      <c r="D779" s="292"/>
      <c r="E779" s="292"/>
    </row>
    <row r="780" spans="2:5">
      <c r="B780" s="293"/>
      <c r="C780" s="292"/>
      <c r="D780" s="292"/>
      <c r="E780" s="292"/>
    </row>
    <row r="781" spans="2:5">
      <c r="B781" s="293"/>
      <c r="C781" s="292"/>
      <c r="D781" s="292"/>
      <c r="E781" s="292"/>
    </row>
    <row r="782" spans="2:5">
      <c r="B782" s="293"/>
      <c r="C782" s="292"/>
      <c r="D782" s="292"/>
      <c r="E782" s="292"/>
    </row>
    <row r="783" spans="2:5">
      <c r="B783" s="293"/>
      <c r="C783" s="292"/>
      <c r="D783" s="292"/>
      <c r="E783" s="292"/>
    </row>
    <row r="784" spans="2:5">
      <c r="B784" s="293"/>
      <c r="C784" s="292"/>
      <c r="D784" s="292"/>
      <c r="E784" s="292"/>
    </row>
    <row r="785" spans="2:5">
      <c r="B785" s="293"/>
      <c r="C785" s="292"/>
      <c r="D785" s="292"/>
      <c r="E785" s="292"/>
    </row>
    <row r="786" spans="2:5">
      <c r="B786" s="293"/>
      <c r="C786" s="292"/>
      <c r="D786" s="292"/>
      <c r="E786" s="292"/>
    </row>
    <row r="787" spans="2:5">
      <c r="B787" s="293"/>
      <c r="C787" s="292"/>
      <c r="D787" s="292"/>
      <c r="E787" s="292"/>
    </row>
    <row r="788" spans="2:5">
      <c r="B788" s="293"/>
      <c r="C788" s="292"/>
      <c r="D788" s="292"/>
      <c r="E788" s="292"/>
    </row>
    <row r="789" spans="2:5">
      <c r="B789" s="293"/>
      <c r="C789" s="292"/>
      <c r="D789" s="292"/>
      <c r="E789" s="292"/>
    </row>
    <row r="790" spans="2:5">
      <c r="B790" s="293"/>
      <c r="C790" s="292"/>
      <c r="D790" s="292"/>
      <c r="E790" s="292"/>
    </row>
    <row r="791" spans="2:5">
      <c r="B791" s="293"/>
      <c r="C791" s="292"/>
      <c r="D791" s="292"/>
      <c r="E791" s="292"/>
    </row>
    <row r="792" spans="2:5">
      <c r="B792" s="293"/>
      <c r="C792" s="292"/>
      <c r="D792" s="292"/>
      <c r="E792" s="292"/>
    </row>
    <row r="793" spans="2:5">
      <c r="B793" s="293"/>
      <c r="C793" s="292"/>
      <c r="D793" s="292"/>
      <c r="E793" s="292"/>
    </row>
    <row r="794" spans="2:5">
      <c r="B794" s="293"/>
      <c r="C794" s="292"/>
      <c r="D794" s="292"/>
      <c r="E794" s="292"/>
    </row>
    <row r="795" spans="2:5">
      <c r="B795" s="293"/>
      <c r="C795" s="292"/>
      <c r="D795" s="292"/>
      <c r="E795" s="292"/>
    </row>
    <row r="796" spans="2:5">
      <c r="B796" s="293"/>
      <c r="C796" s="292"/>
      <c r="D796" s="292"/>
      <c r="E796" s="292"/>
    </row>
    <row r="797" spans="2:5">
      <c r="B797" s="293"/>
      <c r="C797" s="292"/>
      <c r="D797" s="292"/>
      <c r="E797" s="292"/>
    </row>
    <row r="798" spans="2:5">
      <c r="B798" s="293"/>
      <c r="C798" s="292"/>
      <c r="D798" s="292"/>
      <c r="E798" s="292"/>
    </row>
    <row r="799" spans="2:5">
      <c r="B799" s="293"/>
      <c r="C799" s="292"/>
      <c r="D799" s="292"/>
      <c r="E799" s="292"/>
    </row>
    <row r="800" spans="2:5">
      <c r="B800" s="293"/>
      <c r="C800" s="292"/>
      <c r="D800" s="292"/>
      <c r="E800" s="292"/>
    </row>
    <row r="801" spans="2:5">
      <c r="B801" s="293"/>
      <c r="C801" s="292"/>
      <c r="D801" s="292"/>
      <c r="E801" s="292"/>
    </row>
    <row r="802" spans="2:5">
      <c r="B802" s="293"/>
      <c r="C802" s="292"/>
      <c r="D802" s="292"/>
      <c r="E802" s="292"/>
    </row>
    <row r="803" spans="2:5">
      <c r="B803" s="293"/>
      <c r="C803" s="292"/>
      <c r="D803" s="292"/>
      <c r="E803" s="292"/>
    </row>
    <row r="804" spans="2:5">
      <c r="B804" s="293"/>
      <c r="C804" s="292"/>
      <c r="D804" s="292"/>
      <c r="E804" s="292"/>
    </row>
    <row r="805" spans="2:5">
      <c r="B805" s="293"/>
      <c r="C805" s="292"/>
      <c r="D805" s="292"/>
      <c r="E805" s="292"/>
    </row>
    <row r="806" spans="2:5">
      <c r="B806" s="293"/>
      <c r="C806" s="292"/>
      <c r="D806" s="292"/>
      <c r="E806" s="292"/>
    </row>
    <row r="807" spans="2:5">
      <c r="B807" s="293"/>
      <c r="C807" s="292"/>
      <c r="D807" s="292"/>
      <c r="E807" s="292"/>
    </row>
    <row r="808" spans="2:5">
      <c r="B808" s="293"/>
      <c r="C808" s="292"/>
      <c r="D808" s="292"/>
      <c r="E808" s="292"/>
    </row>
    <row r="809" spans="2:5">
      <c r="B809" s="293"/>
      <c r="C809" s="292"/>
      <c r="D809" s="292"/>
      <c r="E809" s="292"/>
    </row>
    <row r="810" spans="2:5">
      <c r="B810" s="293"/>
      <c r="C810" s="292"/>
      <c r="D810" s="292"/>
      <c r="E810" s="292"/>
    </row>
    <row r="811" spans="2:5">
      <c r="B811" s="293"/>
      <c r="C811" s="292"/>
      <c r="D811" s="292"/>
      <c r="E811" s="292"/>
    </row>
    <row r="812" spans="2:5">
      <c r="B812" s="293"/>
      <c r="C812" s="292"/>
      <c r="D812" s="292"/>
      <c r="E812" s="292"/>
    </row>
    <row r="813" spans="2:5">
      <c r="B813" s="293"/>
      <c r="C813" s="292"/>
      <c r="D813" s="292"/>
      <c r="E813" s="292"/>
    </row>
    <row r="814" spans="2:5">
      <c r="B814" s="293"/>
      <c r="C814" s="292"/>
      <c r="D814" s="292"/>
      <c r="E814" s="292"/>
    </row>
    <row r="815" spans="2:5">
      <c r="B815" s="293"/>
      <c r="C815" s="292"/>
      <c r="D815" s="292"/>
      <c r="E815" s="292"/>
    </row>
    <row r="816" spans="2:5">
      <c r="B816" s="293"/>
      <c r="C816" s="292"/>
      <c r="D816" s="292"/>
      <c r="E816" s="292"/>
    </row>
    <row r="817" spans="2:5">
      <c r="B817" s="293"/>
      <c r="C817" s="292"/>
      <c r="D817" s="292"/>
      <c r="E817" s="292"/>
    </row>
    <row r="818" spans="2:5">
      <c r="B818" s="293"/>
      <c r="C818" s="292"/>
      <c r="D818" s="292"/>
      <c r="E818" s="292"/>
    </row>
    <row r="819" spans="2:5">
      <c r="B819" s="293"/>
      <c r="C819" s="292"/>
      <c r="D819" s="292"/>
      <c r="E819" s="292"/>
    </row>
    <row r="820" spans="2:5">
      <c r="B820" s="293"/>
      <c r="C820" s="292"/>
      <c r="D820" s="292"/>
      <c r="E820" s="292"/>
    </row>
    <row r="821" spans="2:5">
      <c r="B821" s="293"/>
      <c r="C821" s="292"/>
      <c r="D821" s="292"/>
      <c r="E821" s="292"/>
    </row>
    <row r="822" spans="2:5">
      <c r="B822" s="293"/>
      <c r="C822" s="292"/>
      <c r="D822" s="292"/>
      <c r="E822" s="292"/>
    </row>
    <row r="823" spans="2:5">
      <c r="B823" s="293"/>
      <c r="C823" s="292"/>
      <c r="D823" s="292"/>
      <c r="E823" s="292"/>
    </row>
    <row r="824" spans="2:5">
      <c r="B824" s="293"/>
      <c r="C824" s="292"/>
      <c r="D824" s="292"/>
      <c r="E824" s="292"/>
    </row>
    <row r="825" spans="2:5">
      <c r="B825" s="293"/>
      <c r="C825" s="292"/>
      <c r="D825" s="292"/>
      <c r="E825" s="292"/>
    </row>
    <row r="826" spans="2:5">
      <c r="B826" s="293"/>
      <c r="C826" s="292"/>
      <c r="D826" s="292"/>
      <c r="E826" s="292"/>
    </row>
    <row r="827" spans="2:5">
      <c r="B827" s="293"/>
      <c r="C827" s="292"/>
      <c r="D827" s="292"/>
      <c r="E827" s="292"/>
    </row>
    <row r="828" spans="2:5">
      <c r="B828" s="293"/>
      <c r="C828" s="292"/>
      <c r="D828" s="292"/>
      <c r="E828" s="292"/>
    </row>
    <row r="829" spans="2:5">
      <c r="B829" s="293"/>
      <c r="C829" s="292"/>
      <c r="D829" s="292"/>
      <c r="E829" s="292"/>
    </row>
    <row r="830" spans="2:5">
      <c r="B830" s="293"/>
      <c r="C830" s="292"/>
      <c r="D830" s="292"/>
      <c r="E830" s="292"/>
    </row>
    <row r="831" spans="2:5">
      <c r="B831" s="293"/>
      <c r="C831" s="292"/>
      <c r="D831" s="292"/>
      <c r="E831" s="292"/>
    </row>
    <row r="832" spans="2:5">
      <c r="B832" s="293"/>
      <c r="C832" s="292"/>
      <c r="D832" s="292"/>
      <c r="E832" s="292"/>
    </row>
    <row r="833" spans="2:5">
      <c r="B833" s="293"/>
      <c r="C833" s="292"/>
      <c r="D833" s="292"/>
      <c r="E833" s="292"/>
    </row>
    <row r="834" spans="2:5">
      <c r="B834" s="293"/>
      <c r="C834" s="292"/>
      <c r="D834" s="292"/>
      <c r="E834" s="292"/>
    </row>
    <row r="835" spans="2:5">
      <c r="B835" s="293"/>
      <c r="C835" s="292"/>
      <c r="D835" s="292"/>
      <c r="E835" s="292"/>
    </row>
    <row r="836" spans="2:5">
      <c r="B836" s="293"/>
      <c r="C836" s="292"/>
      <c r="D836" s="292"/>
      <c r="E836" s="292"/>
    </row>
    <row r="837" spans="2:5">
      <c r="B837" s="293"/>
      <c r="C837" s="292"/>
      <c r="D837" s="292"/>
      <c r="E837" s="292"/>
    </row>
    <row r="838" spans="2:5">
      <c r="B838" s="310"/>
      <c r="C838" s="124"/>
      <c r="D838" s="124"/>
      <c r="E838" s="124"/>
    </row>
    <row r="839" spans="2:5">
      <c r="B839" s="293"/>
      <c r="C839" s="292"/>
      <c r="D839" s="292"/>
      <c r="E839" s="292"/>
    </row>
    <row r="840" spans="2:5">
      <c r="B840" s="293"/>
      <c r="C840" s="292"/>
      <c r="D840" s="292"/>
      <c r="E840" s="292"/>
    </row>
    <row r="841" spans="2:5">
      <c r="B841" s="293"/>
      <c r="C841" s="292"/>
      <c r="D841" s="292"/>
      <c r="E841" s="292"/>
    </row>
    <row r="842" spans="2:5">
      <c r="B842" s="293"/>
      <c r="C842" s="292"/>
      <c r="D842" s="292"/>
      <c r="E842" s="292"/>
    </row>
    <row r="843" spans="2:5">
      <c r="B843" s="293"/>
      <c r="C843" s="292"/>
      <c r="D843" s="292"/>
      <c r="E843" s="292"/>
    </row>
    <row r="844" spans="2:5">
      <c r="B844" s="293"/>
      <c r="C844" s="292"/>
      <c r="D844" s="292"/>
      <c r="E844" s="292"/>
    </row>
    <row r="845" spans="2:5">
      <c r="B845" s="310"/>
      <c r="C845" s="124"/>
      <c r="D845" s="124"/>
      <c r="E845" s="124"/>
    </row>
    <row r="846" spans="2:5">
      <c r="B846" s="293"/>
      <c r="C846" s="292"/>
      <c r="D846" s="292"/>
      <c r="E846" s="292"/>
    </row>
    <row r="847" spans="2:5">
      <c r="B847" s="293"/>
      <c r="C847" s="292"/>
      <c r="D847" s="292"/>
      <c r="E847" s="292"/>
    </row>
    <row r="848" spans="2:5">
      <c r="B848" s="293"/>
      <c r="C848" s="292"/>
      <c r="D848" s="292"/>
      <c r="E848" s="292"/>
    </row>
    <row r="849" spans="2:5">
      <c r="B849" s="293"/>
      <c r="C849" s="292"/>
      <c r="D849" s="292"/>
      <c r="E849" s="292"/>
    </row>
    <row r="850" spans="2:5">
      <c r="B850" s="293"/>
      <c r="C850" s="292"/>
      <c r="D850" s="292"/>
      <c r="E850" s="292"/>
    </row>
    <row r="851" spans="2:5">
      <c r="B851" s="293"/>
      <c r="C851" s="292"/>
      <c r="D851" s="292"/>
      <c r="E851" s="292"/>
    </row>
    <row r="852" spans="2:5">
      <c r="B852" s="293"/>
      <c r="C852" s="292"/>
      <c r="D852" s="292"/>
      <c r="E852" s="292"/>
    </row>
    <row r="853" spans="2:5">
      <c r="B853" s="293"/>
      <c r="C853" s="292"/>
      <c r="D853" s="292"/>
      <c r="E853" s="292"/>
    </row>
    <row r="854" spans="2:5">
      <c r="B854" s="293"/>
      <c r="C854" s="292"/>
      <c r="D854" s="292"/>
      <c r="E854" s="292"/>
    </row>
    <row r="855" spans="2:5">
      <c r="B855" s="293"/>
      <c r="C855" s="292"/>
      <c r="D855" s="292"/>
      <c r="E855" s="292"/>
    </row>
    <row r="856" spans="2:5">
      <c r="B856" s="293"/>
      <c r="C856" s="292"/>
      <c r="D856" s="292"/>
      <c r="E856" s="292"/>
    </row>
    <row r="857" spans="2:5">
      <c r="B857" s="293"/>
      <c r="C857" s="292"/>
      <c r="D857" s="292"/>
      <c r="E857" s="292"/>
    </row>
    <row r="858" spans="2:5">
      <c r="B858" s="293"/>
      <c r="C858" s="292"/>
      <c r="D858" s="292"/>
      <c r="E858" s="292"/>
    </row>
    <row r="859" spans="2:5">
      <c r="B859" s="293"/>
      <c r="C859" s="292"/>
      <c r="D859" s="292"/>
      <c r="E859" s="292"/>
    </row>
    <row r="860" spans="2:5">
      <c r="B860" s="293"/>
      <c r="C860" s="292"/>
      <c r="D860" s="292"/>
      <c r="E860" s="292"/>
    </row>
    <row r="861" spans="2:5">
      <c r="B861" s="293"/>
      <c r="C861" s="292"/>
      <c r="D861" s="292"/>
      <c r="E861" s="292"/>
    </row>
    <row r="862" spans="2:5">
      <c r="B862" s="293"/>
      <c r="C862" s="292"/>
      <c r="D862" s="292"/>
      <c r="E862" s="292"/>
    </row>
    <row r="863" spans="2:5">
      <c r="B863" s="293"/>
      <c r="C863" s="292"/>
      <c r="D863" s="292"/>
      <c r="E863" s="292"/>
    </row>
    <row r="864" spans="2:5">
      <c r="B864" s="293"/>
      <c r="C864" s="292"/>
      <c r="D864" s="292"/>
      <c r="E864" s="292"/>
    </row>
    <row r="865" spans="2:5">
      <c r="B865" s="293"/>
      <c r="C865" s="292"/>
      <c r="D865" s="292"/>
      <c r="E865" s="292"/>
    </row>
    <row r="866" spans="2:5">
      <c r="B866" s="293"/>
      <c r="C866" s="292"/>
      <c r="D866" s="292"/>
      <c r="E866" s="292"/>
    </row>
    <row r="867" spans="2:5">
      <c r="B867" s="293"/>
      <c r="C867" s="292"/>
      <c r="D867" s="292"/>
      <c r="E867" s="292"/>
    </row>
    <row r="868" spans="2:5">
      <c r="B868" s="293"/>
      <c r="C868" s="292"/>
      <c r="D868" s="292"/>
      <c r="E868" s="292"/>
    </row>
    <row r="869" spans="2:5">
      <c r="B869" s="293"/>
      <c r="C869" s="292"/>
      <c r="D869" s="292"/>
      <c r="E869" s="292"/>
    </row>
    <row r="870" spans="2:5">
      <c r="B870" s="293"/>
      <c r="C870" s="292"/>
      <c r="D870" s="292"/>
      <c r="E870" s="292"/>
    </row>
    <row r="871" spans="2:5">
      <c r="B871" s="293"/>
      <c r="C871" s="292"/>
      <c r="D871" s="292"/>
      <c r="E871" s="292"/>
    </row>
    <row r="872" spans="2:5">
      <c r="B872" s="293"/>
      <c r="C872" s="292"/>
      <c r="D872" s="292"/>
      <c r="E872" s="292"/>
    </row>
    <row r="873" spans="2:5">
      <c r="B873" s="293"/>
      <c r="C873" s="292"/>
      <c r="D873" s="292"/>
      <c r="E873" s="292"/>
    </row>
    <row r="874" spans="2:5">
      <c r="B874" s="293"/>
      <c r="C874" s="292"/>
      <c r="D874" s="292"/>
      <c r="E874" s="292"/>
    </row>
    <row r="875" spans="2:5">
      <c r="B875" s="293"/>
      <c r="C875" s="292"/>
      <c r="D875" s="292"/>
      <c r="E875" s="292"/>
    </row>
    <row r="876" spans="2:5">
      <c r="B876" s="293"/>
      <c r="C876" s="292"/>
      <c r="D876" s="292"/>
      <c r="E876" s="292"/>
    </row>
    <row r="877" spans="2:5">
      <c r="B877" s="293"/>
      <c r="C877" s="292"/>
      <c r="D877" s="292"/>
      <c r="E877" s="292"/>
    </row>
    <row r="878" spans="2:5">
      <c r="B878" s="293"/>
      <c r="C878" s="292"/>
      <c r="D878" s="292"/>
      <c r="E878" s="292"/>
    </row>
    <row r="879" spans="2:5">
      <c r="B879" s="293"/>
      <c r="C879" s="292"/>
      <c r="D879" s="292"/>
      <c r="E879" s="292"/>
    </row>
    <row r="880" spans="2:5">
      <c r="B880" s="293"/>
      <c r="C880" s="292"/>
      <c r="D880" s="292"/>
      <c r="E880" s="292"/>
    </row>
    <row r="881" spans="2:5">
      <c r="B881" s="293"/>
      <c r="C881" s="292"/>
      <c r="D881" s="292"/>
      <c r="E881" s="292"/>
    </row>
    <row r="882" spans="2:5">
      <c r="B882" s="293"/>
      <c r="C882" s="292"/>
      <c r="D882" s="292"/>
      <c r="E882" s="292"/>
    </row>
    <row r="883" spans="2:5">
      <c r="B883" s="293"/>
      <c r="C883" s="292"/>
      <c r="D883" s="292"/>
      <c r="E883" s="292"/>
    </row>
    <row r="884" spans="2:5">
      <c r="B884" s="293"/>
      <c r="C884" s="292"/>
      <c r="D884" s="292"/>
      <c r="E884" s="292"/>
    </row>
    <row r="885" spans="2:5">
      <c r="B885" s="293"/>
      <c r="C885" s="292"/>
      <c r="D885" s="292"/>
      <c r="E885" s="292"/>
    </row>
    <row r="886" spans="2:5">
      <c r="B886" s="293"/>
      <c r="C886" s="292"/>
      <c r="D886" s="292"/>
      <c r="E886" s="292"/>
    </row>
    <row r="887" spans="2:5">
      <c r="B887" s="293"/>
      <c r="C887" s="292"/>
      <c r="D887" s="292"/>
      <c r="E887" s="292"/>
    </row>
    <row r="888" spans="2:5">
      <c r="B888" s="293"/>
      <c r="C888" s="292"/>
      <c r="D888" s="292"/>
      <c r="E888" s="292"/>
    </row>
    <row r="889" spans="2:5">
      <c r="B889" s="293"/>
      <c r="C889" s="292"/>
      <c r="D889" s="292"/>
      <c r="E889" s="292"/>
    </row>
    <row r="890" spans="2:5">
      <c r="B890" s="293"/>
      <c r="C890" s="292"/>
      <c r="D890" s="292"/>
      <c r="E890" s="292"/>
    </row>
    <row r="891" spans="2:5">
      <c r="B891" s="293"/>
      <c r="C891" s="292"/>
      <c r="D891" s="292"/>
      <c r="E891" s="292"/>
    </row>
    <row r="892" spans="2:5">
      <c r="B892" s="293"/>
      <c r="C892" s="292"/>
      <c r="D892" s="292"/>
      <c r="E892" s="292"/>
    </row>
    <row r="893" spans="2:5">
      <c r="B893" s="293"/>
      <c r="C893" s="292"/>
      <c r="D893" s="292"/>
      <c r="E893" s="292"/>
    </row>
    <row r="894" spans="2:5">
      <c r="B894" s="293"/>
      <c r="C894" s="292"/>
      <c r="D894" s="292"/>
      <c r="E894" s="292"/>
    </row>
    <row r="895" spans="2:5">
      <c r="B895" s="293"/>
      <c r="C895" s="292"/>
      <c r="D895" s="292"/>
      <c r="E895" s="292"/>
    </row>
    <row r="896" spans="2:5">
      <c r="B896" s="293"/>
      <c r="C896" s="292"/>
      <c r="D896" s="292"/>
      <c r="E896" s="292"/>
    </row>
    <row r="897" spans="2:5">
      <c r="B897" s="293"/>
      <c r="C897" s="292"/>
      <c r="D897" s="292"/>
      <c r="E897" s="292"/>
    </row>
    <row r="898" spans="2:5">
      <c r="B898" s="293"/>
      <c r="C898" s="292"/>
      <c r="D898" s="292"/>
      <c r="E898" s="292"/>
    </row>
    <row r="899" spans="2:5">
      <c r="B899" s="293"/>
      <c r="C899" s="292"/>
      <c r="D899" s="292"/>
      <c r="E899" s="292"/>
    </row>
    <row r="900" spans="2:5">
      <c r="B900" s="293"/>
      <c r="C900" s="292"/>
      <c r="D900" s="292"/>
      <c r="E900" s="292"/>
    </row>
    <row r="901" spans="2:5">
      <c r="B901" s="293"/>
      <c r="C901" s="292"/>
      <c r="D901" s="292"/>
      <c r="E901" s="292"/>
    </row>
    <row r="902" spans="2:5">
      <c r="B902" s="293"/>
      <c r="C902" s="292"/>
      <c r="D902" s="292"/>
      <c r="E902" s="292"/>
    </row>
    <row r="903" spans="2:5">
      <c r="B903" s="293"/>
      <c r="C903" s="292"/>
      <c r="D903" s="292"/>
      <c r="E903" s="292"/>
    </row>
    <row r="904" spans="2:5">
      <c r="B904" s="293"/>
      <c r="C904" s="292"/>
      <c r="D904" s="292"/>
      <c r="E904" s="292"/>
    </row>
    <row r="905" spans="2:5">
      <c r="B905" s="293"/>
      <c r="C905" s="292"/>
      <c r="D905" s="292"/>
      <c r="E905" s="292"/>
    </row>
    <row r="906" spans="2:5">
      <c r="B906" s="293"/>
      <c r="C906" s="292"/>
      <c r="D906" s="292"/>
      <c r="E906" s="292"/>
    </row>
    <row r="907" spans="2:5">
      <c r="B907" s="293"/>
      <c r="C907" s="292"/>
      <c r="D907" s="292"/>
      <c r="E907" s="292"/>
    </row>
    <row r="908" spans="2:5">
      <c r="B908" s="293"/>
      <c r="C908" s="292"/>
      <c r="D908" s="292"/>
      <c r="E908" s="292"/>
    </row>
    <row r="909" spans="2:5">
      <c r="B909" s="293"/>
      <c r="C909" s="292"/>
      <c r="D909" s="292"/>
      <c r="E909" s="292"/>
    </row>
    <row r="910" spans="2:5">
      <c r="B910" s="293"/>
      <c r="C910" s="292"/>
      <c r="D910" s="292"/>
      <c r="E910" s="292"/>
    </row>
    <row r="911" spans="2:5">
      <c r="B911" s="293"/>
      <c r="C911" s="292"/>
      <c r="D911" s="292"/>
      <c r="E911" s="292"/>
    </row>
    <row r="912" spans="2:5">
      <c r="B912" s="293"/>
      <c r="C912" s="292"/>
      <c r="D912" s="292"/>
      <c r="E912" s="292"/>
    </row>
    <row r="913" spans="2:5">
      <c r="B913" s="293"/>
      <c r="C913" s="292"/>
      <c r="D913" s="292"/>
      <c r="E913" s="292"/>
    </row>
    <row r="914" spans="2:5">
      <c r="B914" s="293"/>
      <c r="C914" s="292"/>
      <c r="D914" s="292"/>
      <c r="E914" s="292"/>
    </row>
    <row r="915" spans="2:5">
      <c r="B915" s="293"/>
      <c r="C915" s="292"/>
      <c r="D915" s="292"/>
      <c r="E915" s="292"/>
    </row>
    <row r="916" spans="2:5">
      <c r="B916" s="293"/>
      <c r="C916" s="292"/>
      <c r="D916" s="292"/>
      <c r="E916" s="292"/>
    </row>
    <row r="917" spans="2:5">
      <c r="B917" s="293"/>
      <c r="C917" s="292"/>
      <c r="D917" s="292"/>
      <c r="E917" s="292"/>
    </row>
    <row r="918" spans="2:5">
      <c r="B918" s="293"/>
      <c r="C918" s="292"/>
      <c r="D918" s="292"/>
      <c r="E918" s="292"/>
    </row>
    <row r="919" spans="2:5">
      <c r="B919" s="293"/>
      <c r="C919" s="292"/>
      <c r="D919" s="292"/>
      <c r="E919" s="292"/>
    </row>
    <row r="920" spans="2:5">
      <c r="B920" s="293"/>
      <c r="C920" s="292"/>
      <c r="D920" s="292"/>
      <c r="E920" s="292"/>
    </row>
    <row r="921" spans="2:5">
      <c r="B921" s="293"/>
      <c r="C921" s="292"/>
      <c r="D921" s="292"/>
      <c r="E921" s="292"/>
    </row>
    <row r="922" spans="2:5">
      <c r="B922" s="293"/>
      <c r="C922" s="292"/>
      <c r="D922" s="292"/>
      <c r="E922" s="292"/>
    </row>
    <row r="923" spans="2:5">
      <c r="B923" s="293"/>
      <c r="C923" s="292"/>
      <c r="D923" s="292"/>
      <c r="E923" s="292"/>
    </row>
    <row r="924" spans="2:5">
      <c r="B924" s="293"/>
      <c r="C924" s="292"/>
      <c r="D924" s="292"/>
      <c r="E924" s="292"/>
    </row>
    <row r="925" spans="2:5">
      <c r="B925" s="293"/>
      <c r="C925" s="292"/>
      <c r="D925" s="292"/>
      <c r="E925" s="292"/>
    </row>
    <row r="926" spans="2:5">
      <c r="B926" s="293"/>
      <c r="C926" s="292"/>
      <c r="D926" s="292"/>
      <c r="E926" s="292"/>
    </row>
    <row r="927" spans="2:5">
      <c r="B927" s="293"/>
      <c r="C927" s="292"/>
      <c r="D927" s="292"/>
      <c r="E927" s="292"/>
    </row>
    <row r="928" spans="2:5">
      <c r="B928" s="293"/>
      <c r="C928" s="292"/>
      <c r="D928" s="292"/>
      <c r="E928" s="292"/>
    </row>
    <row r="929" spans="2:5">
      <c r="B929" s="293"/>
      <c r="C929" s="292"/>
      <c r="D929" s="292"/>
      <c r="E929" s="292"/>
    </row>
    <row r="930" spans="2:5">
      <c r="B930" s="293"/>
      <c r="C930" s="292"/>
      <c r="D930" s="292"/>
      <c r="E930" s="292"/>
    </row>
    <row r="931" spans="2:5">
      <c r="B931" s="293"/>
      <c r="C931" s="292"/>
      <c r="D931" s="292"/>
      <c r="E931" s="292"/>
    </row>
    <row r="932" spans="2:5">
      <c r="B932" s="293"/>
      <c r="C932" s="292"/>
      <c r="D932" s="292"/>
      <c r="E932" s="292"/>
    </row>
    <row r="933" spans="2:5">
      <c r="B933" s="293"/>
      <c r="C933" s="292"/>
      <c r="D933" s="292"/>
      <c r="E933" s="292"/>
    </row>
    <row r="934" spans="2:5">
      <c r="B934" s="293"/>
      <c r="C934" s="292"/>
      <c r="D934" s="292"/>
      <c r="E934" s="292"/>
    </row>
    <row r="935" spans="2:5">
      <c r="B935" s="293"/>
      <c r="C935" s="292"/>
      <c r="D935" s="292"/>
      <c r="E935" s="292"/>
    </row>
    <row r="936" spans="2:5">
      <c r="B936" s="293"/>
      <c r="C936" s="292"/>
      <c r="D936" s="292"/>
      <c r="E936" s="292"/>
    </row>
    <row r="937" spans="2:5">
      <c r="B937" s="293"/>
      <c r="C937" s="292"/>
      <c r="D937" s="292"/>
      <c r="E937" s="292"/>
    </row>
    <row r="938" spans="2:5">
      <c r="B938" s="293"/>
      <c r="C938" s="292"/>
      <c r="D938" s="292"/>
      <c r="E938" s="292"/>
    </row>
    <row r="939" spans="2:5">
      <c r="B939" s="293"/>
      <c r="C939" s="292"/>
      <c r="D939" s="292"/>
      <c r="E939" s="292"/>
    </row>
    <row r="940" spans="2:5">
      <c r="B940" s="293"/>
      <c r="C940" s="292"/>
      <c r="D940" s="292"/>
      <c r="E940" s="292"/>
    </row>
    <row r="941" spans="2:5">
      <c r="B941" s="293"/>
      <c r="C941" s="292"/>
      <c r="D941" s="292"/>
      <c r="E941" s="292"/>
    </row>
    <row r="942" spans="2:5">
      <c r="B942" s="293"/>
      <c r="C942" s="292"/>
      <c r="D942" s="292"/>
      <c r="E942" s="292"/>
    </row>
    <row r="943" spans="2:5">
      <c r="B943" s="293"/>
      <c r="C943" s="292"/>
      <c r="D943" s="292"/>
      <c r="E943" s="292"/>
    </row>
    <row r="944" spans="2:5">
      <c r="B944" s="293"/>
      <c r="C944" s="292"/>
      <c r="D944" s="292"/>
      <c r="E944" s="292"/>
    </row>
    <row r="945" spans="2:5">
      <c r="B945" s="293"/>
      <c r="C945" s="292"/>
      <c r="D945" s="292"/>
      <c r="E945" s="292"/>
    </row>
    <row r="946" spans="2:5">
      <c r="B946" s="293"/>
      <c r="C946" s="292"/>
      <c r="D946" s="292"/>
      <c r="E946" s="292"/>
    </row>
    <row r="947" spans="2:5">
      <c r="B947" s="293"/>
      <c r="C947" s="292"/>
      <c r="D947" s="292"/>
      <c r="E947" s="292"/>
    </row>
    <row r="948" spans="2:5">
      <c r="B948" s="293"/>
      <c r="C948" s="292"/>
      <c r="D948" s="292"/>
      <c r="E948" s="292"/>
    </row>
    <row r="949" spans="2:5">
      <c r="B949" s="293"/>
      <c r="C949" s="292"/>
      <c r="D949" s="292"/>
      <c r="E949" s="292"/>
    </row>
    <row r="950" spans="2:5">
      <c r="B950" s="293"/>
      <c r="C950" s="292"/>
      <c r="D950" s="292"/>
      <c r="E950" s="292"/>
    </row>
    <row r="951" spans="2:5">
      <c r="B951" s="293"/>
      <c r="C951" s="292"/>
      <c r="D951" s="292"/>
      <c r="E951" s="292"/>
    </row>
    <row r="952" spans="2:5">
      <c r="B952" s="293"/>
      <c r="C952" s="292"/>
      <c r="D952" s="292"/>
      <c r="E952" s="292"/>
    </row>
    <row r="953" spans="2:5">
      <c r="B953" s="293"/>
      <c r="C953" s="292"/>
      <c r="D953" s="292"/>
      <c r="E953" s="292"/>
    </row>
    <row r="954" spans="2:5">
      <c r="B954" s="293"/>
      <c r="C954" s="292"/>
      <c r="D954" s="292"/>
      <c r="E954" s="292"/>
    </row>
    <row r="955" spans="2:5">
      <c r="B955" s="293"/>
      <c r="C955" s="292"/>
      <c r="D955" s="292"/>
      <c r="E955" s="292"/>
    </row>
    <row r="956" spans="2:5">
      <c r="B956" s="293"/>
      <c r="C956" s="292"/>
      <c r="D956" s="292"/>
      <c r="E956" s="292"/>
    </row>
    <row r="957" spans="2:5">
      <c r="B957" s="293"/>
      <c r="C957" s="292"/>
      <c r="D957" s="292"/>
      <c r="E957" s="292"/>
    </row>
    <row r="958" spans="2:5">
      <c r="B958" s="293"/>
      <c r="C958" s="292"/>
      <c r="D958" s="292"/>
      <c r="E958" s="292"/>
    </row>
    <row r="959" spans="2:5">
      <c r="B959" s="293"/>
      <c r="C959" s="292"/>
      <c r="D959" s="292"/>
      <c r="E959" s="292"/>
    </row>
    <row r="960" spans="2:5">
      <c r="B960" s="293"/>
      <c r="C960" s="292"/>
      <c r="D960" s="292"/>
      <c r="E960" s="292"/>
    </row>
    <row r="961" spans="2:5">
      <c r="B961" s="293"/>
      <c r="C961" s="292"/>
      <c r="D961" s="292"/>
      <c r="E961" s="292"/>
    </row>
    <row r="962" spans="2:5">
      <c r="B962" s="293"/>
      <c r="C962" s="292"/>
      <c r="D962" s="292"/>
      <c r="E962" s="292"/>
    </row>
    <row r="963" spans="2:5">
      <c r="B963" s="293"/>
      <c r="C963" s="292"/>
      <c r="D963" s="292"/>
      <c r="E963" s="292"/>
    </row>
    <row r="964" spans="2:5">
      <c r="B964" s="293"/>
      <c r="C964" s="292"/>
      <c r="D964" s="292"/>
      <c r="E964" s="292"/>
    </row>
    <row r="965" spans="2:5">
      <c r="B965" s="293"/>
      <c r="C965" s="292"/>
      <c r="D965" s="292"/>
      <c r="E965" s="292"/>
    </row>
    <row r="966" spans="2:5">
      <c r="B966" s="293"/>
      <c r="C966" s="292"/>
      <c r="D966" s="292"/>
      <c r="E966" s="292"/>
    </row>
    <row r="967" spans="2:5">
      <c r="B967" s="293"/>
      <c r="C967" s="292"/>
      <c r="D967" s="292"/>
      <c r="E967" s="292"/>
    </row>
    <row r="968" spans="2:5">
      <c r="B968" s="293"/>
      <c r="C968" s="292"/>
      <c r="D968" s="292"/>
      <c r="E968" s="292"/>
    </row>
    <row r="969" spans="2:5">
      <c r="B969" s="293"/>
      <c r="C969" s="292"/>
      <c r="D969" s="292"/>
      <c r="E969" s="292"/>
    </row>
    <row r="970" spans="2:5">
      <c r="B970" s="293"/>
      <c r="C970" s="292"/>
      <c r="D970" s="292"/>
      <c r="E970" s="292"/>
    </row>
    <row r="971" spans="2:5">
      <c r="B971" s="293"/>
      <c r="C971" s="292"/>
      <c r="D971" s="292"/>
      <c r="E971" s="292"/>
    </row>
    <row r="972" spans="2:5">
      <c r="B972" s="293"/>
      <c r="C972" s="292"/>
      <c r="D972" s="292"/>
      <c r="E972" s="292"/>
    </row>
    <row r="973" spans="2:5">
      <c r="B973" s="293"/>
      <c r="C973" s="292"/>
      <c r="D973" s="292"/>
      <c r="E973" s="292"/>
    </row>
    <row r="974" spans="2:5">
      <c r="B974" s="293"/>
      <c r="C974" s="292"/>
      <c r="D974" s="292"/>
      <c r="E974" s="292"/>
    </row>
    <row r="975" spans="2:5">
      <c r="B975" s="293"/>
      <c r="C975" s="292"/>
      <c r="D975" s="292"/>
      <c r="E975" s="292"/>
    </row>
    <row r="976" spans="2:5">
      <c r="B976" s="293"/>
      <c r="C976" s="292"/>
      <c r="D976" s="292"/>
      <c r="E976" s="292"/>
    </row>
    <row r="977" spans="2:5">
      <c r="B977" s="293"/>
      <c r="C977" s="292"/>
      <c r="D977" s="292"/>
      <c r="E977" s="292"/>
    </row>
    <row r="978" spans="2:5">
      <c r="B978" s="293"/>
      <c r="C978" s="292"/>
      <c r="D978" s="292"/>
      <c r="E978" s="292"/>
    </row>
    <row r="979" spans="2:5">
      <c r="B979" s="293"/>
      <c r="C979" s="292"/>
      <c r="D979" s="292"/>
      <c r="E979" s="292"/>
    </row>
    <row r="980" spans="2:5">
      <c r="B980" s="293"/>
      <c r="C980" s="292"/>
      <c r="D980" s="292"/>
      <c r="E980" s="292"/>
    </row>
    <row r="981" spans="2:5">
      <c r="B981" s="293"/>
      <c r="C981" s="292"/>
      <c r="D981" s="292"/>
      <c r="E981" s="292"/>
    </row>
    <row r="982" spans="2:5">
      <c r="B982" s="293"/>
      <c r="C982" s="292"/>
      <c r="D982" s="292"/>
      <c r="E982" s="292"/>
    </row>
    <row r="983" spans="2:5">
      <c r="B983" s="293"/>
      <c r="C983" s="292"/>
      <c r="D983" s="292"/>
      <c r="E983" s="292"/>
    </row>
    <row r="984" spans="2:5">
      <c r="B984" s="293"/>
      <c r="C984" s="292"/>
      <c r="D984" s="292"/>
      <c r="E984" s="292"/>
    </row>
    <row r="985" spans="2:5">
      <c r="B985" s="293"/>
      <c r="C985" s="292"/>
      <c r="D985" s="292"/>
      <c r="E985" s="292"/>
    </row>
    <row r="986" spans="2:5">
      <c r="B986" s="310"/>
      <c r="C986" s="124"/>
      <c r="D986" s="124"/>
      <c r="E986" s="124"/>
    </row>
    <row r="987" spans="2:5">
      <c r="B987" s="293"/>
      <c r="C987" s="292"/>
      <c r="D987" s="292"/>
      <c r="E987" s="292"/>
    </row>
    <row r="988" spans="2:5">
      <c r="B988" s="293"/>
      <c r="C988" s="292"/>
      <c r="D988" s="292"/>
      <c r="E988" s="292"/>
    </row>
    <row r="989" spans="2:5">
      <c r="B989" s="293"/>
      <c r="C989" s="292"/>
      <c r="D989" s="292"/>
      <c r="E989" s="292"/>
    </row>
    <row r="990" spans="2:5">
      <c r="B990" s="293"/>
      <c r="C990" s="292"/>
      <c r="D990" s="292"/>
      <c r="E990" s="292"/>
    </row>
    <row r="991" spans="2:5">
      <c r="B991" s="293"/>
      <c r="C991" s="292"/>
      <c r="D991" s="292"/>
      <c r="E991" s="292"/>
    </row>
    <row r="992" spans="2:5">
      <c r="B992" s="293"/>
      <c r="C992" s="292"/>
      <c r="D992" s="292"/>
      <c r="E992" s="292"/>
    </row>
    <row r="993" spans="2:5">
      <c r="B993" s="293"/>
      <c r="C993" s="292"/>
      <c r="D993" s="292"/>
      <c r="E993" s="292"/>
    </row>
    <row r="994" spans="2:5">
      <c r="B994" s="293"/>
      <c r="C994" s="292"/>
      <c r="D994" s="292"/>
      <c r="E994" s="292"/>
    </row>
    <row r="995" spans="2:5">
      <c r="B995" s="293"/>
      <c r="C995" s="292"/>
      <c r="D995" s="292"/>
      <c r="E995" s="292"/>
    </row>
    <row r="996" spans="2:5">
      <c r="B996" s="293"/>
      <c r="C996" s="292"/>
      <c r="D996" s="292"/>
      <c r="E996" s="292"/>
    </row>
    <row r="997" spans="2:5">
      <c r="B997" s="293"/>
      <c r="C997" s="292"/>
      <c r="D997" s="292"/>
      <c r="E997" s="292"/>
    </row>
    <row r="998" spans="2:5">
      <c r="B998" s="293"/>
      <c r="C998" s="292"/>
      <c r="D998" s="292"/>
      <c r="E998" s="292"/>
    </row>
    <row r="999" spans="2:5">
      <c r="B999" s="293"/>
      <c r="C999" s="292"/>
      <c r="D999" s="292"/>
      <c r="E999" s="292"/>
    </row>
    <row r="1000" spans="2:5">
      <c r="B1000" s="293"/>
      <c r="C1000" s="292"/>
      <c r="D1000" s="292"/>
      <c r="E1000" s="292"/>
    </row>
    <row r="1001" spans="2:5">
      <c r="B1001" s="293"/>
      <c r="C1001" s="292"/>
      <c r="D1001" s="292"/>
      <c r="E1001" s="292"/>
    </row>
    <row r="1002" spans="2:5">
      <c r="B1002" s="293"/>
      <c r="C1002" s="292"/>
      <c r="D1002" s="292"/>
      <c r="E1002" s="292"/>
    </row>
    <row r="1003" spans="2:5">
      <c r="B1003" s="293"/>
      <c r="C1003" s="292"/>
      <c r="D1003" s="292"/>
      <c r="E1003" s="292"/>
    </row>
    <row r="1004" spans="2:5">
      <c r="B1004" s="293"/>
      <c r="C1004" s="292"/>
      <c r="D1004" s="292"/>
      <c r="E1004" s="292"/>
    </row>
    <row r="1005" spans="2:5">
      <c r="B1005" s="293"/>
      <c r="C1005" s="292"/>
      <c r="D1005" s="292"/>
      <c r="E1005" s="292"/>
    </row>
    <row r="1006" spans="2:5">
      <c r="B1006" s="293"/>
      <c r="C1006" s="292"/>
      <c r="D1006" s="292"/>
      <c r="E1006" s="292"/>
    </row>
    <row r="1007" spans="2:5">
      <c r="B1007" s="293"/>
      <c r="C1007" s="292"/>
      <c r="D1007" s="292"/>
      <c r="E1007" s="292"/>
    </row>
    <row r="1008" spans="2:5">
      <c r="B1008" s="293"/>
      <c r="C1008" s="292"/>
      <c r="D1008" s="292"/>
      <c r="E1008" s="292"/>
    </row>
    <row r="1009" spans="2:5">
      <c r="B1009" s="293"/>
      <c r="C1009" s="292"/>
      <c r="D1009" s="292"/>
      <c r="E1009" s="292"/>
    </row>
    <row r="1010" spans="2:5">
      <c r="B1010" s="293"/>
      <c r="C1010" s="292"/>
      <c r="D1010" s="292"/>
      <c r="E1010" s="292"/>
    </row>
    <row r="1011" spans="2:5">
      <c r="B1011" s="293"/>
      <c r="C1011" s="292"/>
      <c r="D1011" s="292"/>
      <c r="E1011" s="292"/>
    </row>
    <row r="1012" spans="2:5">
      <c r="B1012" s="293"/>
      <c r="C1012" s="292"/>
      <c r="D1012" s="292"/>
      <c r="E1012" s="292"/>
    </row>
    <row r="1013" spans="2:5">
      <c r="B1013" s="293"/>
      <c r="C1013" s="292"/>
      <c r="D1013" s="292"/>
      <c r="E1013" s="292"/>
    </row>
    <row r="1014" spans="2:5">
      <c r="B1014" s="293"/>
      <c r="C1014" s="292"/>
      <c r="D1014" s="292"/>
      <c r="E1014" s="292"/>
    </row>
    <row r="1015" spans="2:5">
      <c r="B1015" s="293"/>
      <c r="C1015" s="292"/>
      <c r="D1015" s="292"/>
      <c r="E1015" s="292"/>
    </row>
    <row r="1016" spans="2:5">
      <c r="B1016" s="293"/>
      <c r="C1016" s="292"/>
      <c r="D1016" s="292"/>
      <c r="E1016" s="292"/>
    </row>
    <row r="1017" spans="2:5">
      <c r="B1017" s="293"/>
      <c r="C1017" s="292"/>
      <c r="D1017" s="292"/>
      <c r="E1017" s="292"/>
    </row>
    <row r="1018" spans="2:5">
      <c r="B1018" s="293"/>
      <c r="C1018" s="292"/>
      <c r="D1018" s="292"/>
      <c r="E1018" s="292"/>
    </row>
    <row r="1019" spans="2:5">
      <c r="B1019" s="293"/>
      <c r="C1019" s="292"/>
      <c r="D1019" s="292"/>
      <c r="E1019" s="292"/>
    </row>
    <row r="1020" spans="2:5">
      <c r="B1020" s="293"/>
      <c r="C1020" s="292"/>
      <c r="D1020" s="292"/>
      <c r="E1020" s="292"/>
    </row>
    <row r="1021" spans="2:5">
      <c r="B1021" s="293"/>
      <c r="C1021" s="292"/>
      <c r="D1021" s="292"/>
      <c r="E1021" s="292"/>
    </row>
    <row r="1022" spans="2:5">
      <c r="B1022" s="293"/>
      <c r="C1022" s="292"/>
      <c r="D1022" s="292"/>
      <c r="E1022" s="292"/>
    </row>
    <row r="1023" spans="2:5">
      <c r="B1023" s="293"/>
      <c r="C1023" s="292"/>
      <c r="D1023" s="292"/>
      <c r="E1023" s="292"/>
    </row>
    <row r="1024" spans="2:5">
      <c r="B1024" s="293"/>
      <c r="C1024" s="292"/>
      <c r="D1024" s="292"/>
      <c r="E1024" s="292"/>
    </row>
    <row r="1025" spans="2:5">
      <c r="B1025" s="293"/>
      <c r="C1025" s="292"/>
      <c r="D1025" s="292"/>
      <c r="E1025" s="292"/>
    </row>
    <row r="1026" spans="2:5">
      <c r="B1026" s="293"/>
      <c r="C1026" s="292"/>
      <c r="D1026" s="292"/>
      <c r="E1026" s="292"/>
    </row>
    <row r="1027" spans="2:5">
      <c r="B1027" s="293"/>
      <c r="C1027" s="292"/>
      <c r="D1027" s="292"/>
      <c r="E1027" s="292"/>
    </row>
    <row r="1028" spans="2:5">
      <c r="B1028" s="293"/>
      <c r="C1028" s="292"/>
      <c r="D1028" s="292"/>
      <c r="E1028" s="292"/>
    </row>
    <row r="1029" spans="2:5">
      <c r="B1029" s="293"/>
      <c r="C1029" s="292"/>
      <c r="D1029" s="292"/>
      <c r="E1029" s="292"/>
    </row>
    <row r="1030" spans="2:5">
      <c r="B1030" s="293"/>
      <c r="C1030" s="292"/>
      <c r="D1030" s="292"/>
      <c r="E1030" s="292"/>
    </row>
    <row r="1031" spans="2:5">
      <c r="B1031" s="293"/>
      <c r="C1031" s="292"/>
      <c r="D1031" s="292"/>
      <c r="E1031" s="292"/>
    </row>
    <row r="1032" spans="2:5">
      <c r="B1032" s="293"/>
      <c r="C1032" s="292"/>
      <c r="D1032" s="292"/>
      <c r="E1032" s="292"/>
    </row>
    <row r="1033" spans="2:5">
      <c r="B1033" s="293"/>
      <c r="C1033" s="292"/>
      <c r="D1033" s="292"/>
      <c r="E1033" s="292"/>
    </row>
    <row r="1034" spans="2:5">
      <c r="B1034" s="293"/>
      <c r="C1034" s="292"/>
      <c r="D1034" s="292"/>
      <c r="E1034" s="292"/>
    </row>
    <row r="1035" spans="2:5">
      <c r="B1035" s="293"/>
      <c r="C1035" s="292"/>
      <c r="D1035" s="292"/>
      <c r="E1035" s="292"/>
    </row>
    <row r="1036" spans="2:5">
      <c r="B1036" s="293"/>
      <c r="C1036" s="292"/>
      <c r="D1036" s="292"/>
      <c r="E1036" s="292"/>
    </row>
    <row r="1037" spans="2:5">
      <c r="B1037" s="293"/>
      <c r="C1037" s="292"/>
      <c r="D1037" s="292"/>
      <c r="E1037" s="292"/>
    </row>
    <row r="1038" spans="2:5">
      <c r="B1038" s="293"/>
      <c r="C1038" s="292"/>
      <c r="D1038" s="292"/>
      <c r="E1038" s="292"/>
    </row>
    <row r="1039" spans="2:5">
      <c r="B1039" s="293"/>
      <c r="C1039" s="292"/>
      <c r="D1039" s="292"/>
      <c r="E1039" s="292"/>
    </row>
    <row r="1040" spans="2:5">
      <c r="B1040" s="293"/>
      <c r="C1040" s="292"/>
      <c r="D1040" s="292"/>
      <c r="E1040" s="292"/>
    </row>
    <row r="1041" spans="2:5">
      <c r="B1041" s="293"/>
      <c r="C1041" s="292"/>
      <c r="D1041" s="292"/>
      <c r="E1041" s="292"/>
    </row>
    <row r="1042" spans="2:5">
      <c r="B1042" s="293"/>
      <c r="C1042" s="292"/>
      <c r="D1042" s="292"/>
      <c r="E1042" s="292"/>
    </row>
    <row r="1043" spans="2:5">
      <c r="B1043" s="293"/>
      <c r="C1043" s="292"/>
      <c r="D1043" s="292"/>
      <c r="E1043" s="292"/>
    </row>
    <row r="1044" spans="2:5">
      <c r="B1044" s="293"/>
      <c r="C1044" s="292"/>
      <c r="D1044" s="292"/>
      <c r="E1044" s="292"/>
    </row>
    <row r="1045" spans="2:5">
      <c r="B1045" s="293"/>
      <c r="C1045" s="292"/>
      <c r="D1045" s="292"/>
      <c r="E1045" s="292"/>
    </row>
    <row r="1046" spans="2:5">
      <c r="B1046" s="293"/>
      <c r="C1046" s="292"/>
      <c r="D1046" s="292"/>
      <c r="E1046" s="292"/>
    </row>
    <row r="1047" spans="2:5">
      <c r="B1047" s="293"/>
      <c r="C1047" s="292"/>
      <c r="D1047" s="292"/>
      <c r="E1047" s="292"/>
    </row>
    <row r="1048" spans="2:5">
      <c r="B1048" s="293"/>
      <c r="C1048" s="292"/>
      <c r="D1048" s="292"/>
      <c r="E1048" s="292"/>
    </row>
    <row r="1049" spans="2:5">
      <c r="B1049" s="293"/>
      <c r="C1049" s="292"/>
      <c r="D1049" s="292"/>
      <c r="E1049" s="292"/>
    </row>
    <row r="1050" spans="2:5">
      <c r="B1050" s="293"/>
      <c r="C1050" s="292"/>
      <c r="D1050" s="292"/>
      <c r="E1050" s="292"/>
    </row>
    <row r="1051" spans="2:5">
      <c r="B1051" s="293"/>
      <c r="C1051" s="292"/>
      <c r="D1051" s="292"/>
      <c r="E1051" s="292"/>
    </row>
    <row r="1052" spans="2:5">
      <c r="B1052" s="293"/>
      <c r="C1052" s="292"/>
      <c r="D1052" s="292"/>
      <c r="E1052" s="292"/>
    </row>
    <row r="1053" spans="2:5">
      <c r="B1053" s="293"/>
      <c r="C1053" s="292"/>
      <c r="D1053" s="292"/>
      <c r="E1053" s="292"/>
    </row>
    <row r="1054" spans="2:5">
      <c r="B1054" s="293"/>
      <c r="C1054" s="292"/>
      <c r="D1054" s="292"/>
      <c r="E1054" s="292"/>
    </row>
    <row r="1055" spans="2:5">
      <c r="B1055" s="293"/>
      <c r="C1055" s="292"/>
      <c r="D1055" s="292"/>
      <c r="E1055" s="292"/>
    </row>
    <row r="1056" spans="2:5">
      <c r="B1056" s="293"/>
      <c r="C1056" s="292"/>
      <c r="D1056" s="292"/>
      <c r="E1056" s="292"/>
    </row>
    <row r="1057" spans="2:5">
      <c r="B1057" s="293"/>
      <c r="C1057" s="292"/>
      <c r="D1057" s="292"/>
      <c r="E1057" s="292"/>
    </row>
    <row r="1058" spans="2:5">
      <c r="B1058" s="293"/>
      <c r="C1058" s="292"/>
      <c r="D1058" s="292"/>
      <c r="E1058" s="292"/>
    </row>
    <row r="1059" spans="2:5">
      <c r="B1059" s="293"/>
      <c r="C1059" s="292"/>
      <c r="D1059" s="292"/>
      <c r="E1059" s="292"/>
    </row>
    <row r="1060" spans="2:5">
      <c r="B1060" s="293"/>
      <c r="C1060" s="292"/>
      <c r="D1060" s="292"/>
      <c r="E1060" s="292"/>
    </row>
    <row r="1061" spans="2:5">
      <c r="B1061" s="293"/>
      <c r="C1061" s="292"/>
      <c r="D1061" s="292"/>
      <c r="E1061" s="292"/>
    </row>
    <row r="1062" spans="2:5">
      <c r="B1062" s="293"/>
      <c r="C1062" s="292"/>
      <c r="D1062" s="292"/>
      <c r="E1062" s="292"/>
    </row>
    <row r="1063" spans="2:5">
      <c r="B1063" s="293"/>
      <c r="C1063" s="292"/>
      <c r="D1063" s="292"/>
      <c r="E1063" s="292"/>
    </row>
    <row r="1064" spans="2:5">
      <c r="B1064" s="293"/>
      <c r="C1064" s="292"/>
      <c r="D1064" s="292"/>
      <c r="E1064" s="292"/>
    </row>
    <row r="1065" spans="2:5">
      <c r="B1065" s="293"/>
      <c r="C1065" s="292"/>
      <c r="D1065" s="292"/>
      <c r="E1065" s="292"/>
    </row>
    <row r="1066" spans="2:5">
      <c r="B1066" s="293"/>
      <c r="C1066" s="292"/>
      <c r="D1066" s="292"/>
      <c r="E1066" s="292"/>
    </row>
    <row r="1067" spans="2:5">
      <c r="B1067" s="293"/>
      <c r="C1067" s="292"/>
      <c r="D1067" s="292"/>
      <c r="E1067" s="292"/>
    </row>
    <row r="1068" spans="2:5">
      <c r="B1068" s="293"/>
      <c r="C1068" s="292"/>
      <c r="D1068" s="292"/>
      <c r="E1068" s="292"/>
    </row>
    <row r="1069" spans="2:5">
      <c r="B1069" s="293"/>
      <c r="C1069" s="292"/>
      <c r="D1069" s="292"/>
      <c r="E1069" s="292"/>
    </row>
    <row r="1070" spans="2:5">
      <c r="B1070" s="293"/>
      <c r="C1070" s="292"/>
      <c r="D1070" s="292"/>
      <c r="E1070" s="292"/>
    </row>
    <row r="1071" spans="2:5">
      <c r="B1071" s="293"/>
      <c r="C1071" s="292"/>
      <c r="D1071" s="292"/>
      <c r="E1071" s="292"/>
    </row>
    <row r="1072" spans="2:5">
      <c r="B1072" s="293"/>
      <c r="C1072" s="292"/>
      <c r="D1072" s="292"/>
      <c r="E1072" s="292"/>
    </row>
    <row r="1073" spans="2:5">
      <c r="B1073" s="293"/>
      <c r="C1073" s="292"/>
      <c r="D1073" s="292"/>
      <c r="E1073" s="292"/>
    </row>
    <row r="1074" spans="2:5">
      <c r="B1074" s="293"/>
      <c r="C1074" s="292"/>
      <c r="D1074" s="292"/>
      <c r="E1074" s="292"/>
    </row>
    <row r="1075" spans="2:5">
      <c r="B1075" s="293"/>
      <c r="C1075" s="292"/>
      <c r="D1075" s="292"/>
      <c r="E1075" s="292"/>
    </row>
    <row r="1076" spans="2:5">
      <c r="B1076" s="293"/>
      <c r="C1076" s="292"/>
      <c r="D1076" s="292"/>
      <c r="E1076" s="292"/>
    </row>
    <row r="1077" spans="2:5">
      <c r="B1077" s="293"/>
      <c r="C1077" s="292"/>
      <c r="D1077" s="292"/>
      <c r="E1077" s="292"/>
    </row>
    <row r="1078" spans="2:5">
      <c r="B1078" s="293"/>
      <c r="C1078" s="292"/>
      <c r="D1078" s="292"/>
      <c r="E1078" s="292"/>
    </row>
    <row r="1079" spans="2:5">
      <c r="B1079" s="293"/>
      <c r="C1079" s="292"/>
      <c r="D1079" s="292"/>
      <c r="E1079" s="292"/>
    </row>
    <row r="1080" spans="2:5">
      <c r="B1080" s="293"/>
      <c r="C1080" s="292"/>
      <c r="D1080" s="292"/>
      <c r="E1080" s="292"/>
    </row>
    <row r="1081" spans="2:5">
      <c r="B1081" s="293"/>
      <c r="C1081" s="292"/>
      <c r="D1081" s="292"/>
      <c r="E1081" s="292"/>
    </row>
    <row r="1082" spans="2:5">
      <c r="B1082" s="293"/>
      <c r="C1082" s="292"/>
      <c r="D1082" s="292"/>
      <c r="E1082" s="292"/>
    </row>
    <row r="1083" spans="2:5">
      <c r="B1083" s="293"/>
      <c r="C1083" s="292"/>
      <c r="D1083" s="292"/>
      <c r="E1083" s="292"/>
    </row>
    <row r="1084" spans="2:5">
      <c r="B1084" s="293"/>
      <c r="C1084" s="292"/>
      <c r="D1084" s="292"/>
      <c r="E1084" s="292"/>
    </row>
    <row r="1085" spans="2:5">
      <c r="B1085" s="293"/>
      <c r="C1085" s="292"/>
      <c r="D1085" s="292"/>
      <c r="E1085" s="292"/>
    </row>
    <row r="1086" spans="2:5">
      <c r="B1086" s="293"/>
      <c r="C1086" s="292"/>
      <c r="D1086" s="292"/>
      <c r="E1086" s="292"/>
    </row>
    <row r="1087" spans="2:5">
      <c r="B1087" s="293"/>
      <c r="C1087" s="292"/>
      <c r="D1087" s="292"/>
      <c r="E1087" s="292"/>
    </row>
    <row r="1088" spans="2:5">
      <c r="B1088" s="310"/>
      <c r="C1088" s="124"/>
      <c r="D1088" s="124"/>
      <c r="E1088" s="124"/>
    </row>
    <row r="1089" spans="2:5">
      <c r="B1089" s="293"/>
      <c r="C1089" s="292"/>
      <c r="D1089" s="292"/>
      <c r="E1089" s="292"/>
    </row>
    <row r="1090" spans="2:5">
      <c r="B1090" s="293"/>
      <c r="C1090" s="292"/>
      <c r="D1090" s="292"/>
      <c r="E1090" s="292"/>
    </row>
    <row r="1091" spans="2:5">
      <c r="B1091" s="293"/>
      <c r="C1091" s="292"/>
      <c r="D1091" s="292"/>
      <c r="E1091" s="292"/>
    </row>
    <row r="1092" spans="2:5">
      <c r="B1092" s="293"/>
      <c r="C1092" s="292"/>
      <c r="D1092" s="292"/>
      <c r="E1092" s="292"/>
    </row>
    <row r="1093" spans="2:5">
      <c r="B1093" s="293"/>
      <c r="C1093" s="292"/>
      <c r="D1093" s="292"/>
      <c r="E1093" s="292"/>
    </row>
    <row r="1094" spans="2:5">
      <c r="B1094" s="293"/>
      <c r="C1094" s="292"/>
      <c r="D1094" s="292"/>
      <c r="E1094" s="292"/>
    </row>
    <row r="1095" spans="2:5">
      <c r="B1095" s="293"/>
      <c r="C1095" s="292"/>
      <c r="D1095" s="292"/>
      <c r="E1095" s="292"/>
    </row>
    <row r="1096" spans="2:5">
      <c r="B1096" s="293"/>
      <c r="C1096" s="292"/>
      <c r="D1096" s="292"/>
      <c r="E1096" s="292"/>
    </row>
    <row r="1097" spans="2:5">
      <c r="B1097" s="293"/>
      <c r="C1097" s="292"/>
      <c r="D1097" s="292"/>
      <c r="E1097" s="292"/>
    </row>
    <row r="1098" spans="2:5">
      <c r="B1098" s="293"/>
      <c r="C1098" s="292"/>
      <c r="D1098" s="292"/>
      <c r="E1098" s="292"/>
    </row>
    <row r="1099" spans="2:5">
      <c r="B1099" s="293"/>
      <c r="C1099" s="292"/>
      <c r="D1099" s="292"/>
      <c r="E1099" s="292"/>
    </row>
    <row r="1100" spans="2:5">
      <c r="B1100" s="293"/>
      <c r="C1100" s="292"/>
      <c r="D1100" s="292"/>
      <c r="E1100" s="292"/>
    </row>
    <row r="1101" spans="2:5">
      <c r="B1101" s="293"/>
      <c r="C1101" s="292"/>
      <c r="D1101" s="292"/>
      <c r="E1101" s="292"/>
    </row>
    <row r="1102" spans="2:5">
      <c r="B1102" s="293"/>
      <c r="C1102" s="292"/>
      <c r="D1102" s="292"/>
      <c r="E1102" s="292"/>
    </row>
    <row r="1103" spans="2:5">
      <c r="B1103" s="293"/>
      <c r="C1103" s="292"/>
      <c r="D1103" s="292"/>
      <c r="E1103" s="292"/>
    </row>
    <row r="1104" spans="2:5">
      <c r="B1104" s="293"/>
      <c r="C1104" s="292"/>
      <c r="D1104" s="292"/>
      <c r="E1104" s="292"/>
    </row>
    <row r="1105" spans="2:5">
      <c r="B1105" s="293"/>
      <c r="C1105" s="292"/>
      <c r="D1105" s="292"/>
      <c r="E1105" s="292"/>
    </row>
    <row r="1106" spans="2:5">
      <c r="B1106" s="293"/>
      <c r="C1106" s="292"/>
      <c r="D1106" s="292"/>
      <c r="E1106" s="292"/>
    </row>
    <row r="1107" spans="2:5">
      <c r="B1107" s="293"/>
      <c r="C1107" s="292"/>
      <c r="D1107" s="292"/>
      <c r="E1107" s="292"/>
    </row>
    <row r="1108" spans="2:5">
      <c r="B1108" s="293"/>
      <c r="C1108" s="292"/>
      <c r="D1108" s="292"/>
      <c r="E1108" s="292"/>
    </row>
    <row r="1109" spans="2:5">
      <c r="B1109" s="293"/>
      <c r="C1109" s="292"/>
      <c r="D1109" s="292"/>
      <c r="E1109" s="292"/>
    </row>
    <row r="1110" spans="2:5">
      <c r="B1110" s="293"/>
      <c r="C1110" s="292"/>
      <c r="D1110" s="292"/>
      <c r="E1110" s="292"/>
    </row>
    <row r="1111" spans="2:5">
      <c r="B1111" s="293"/>
      <c r="C1111" s="292"/>
      <c r="D1111" s="292"/>
      <c r="E1111" s="292"/>
    </row>
    <row r="1112" spans="2:5">
      <c r="B1112" s="310"/>
      <c r="C1112" s="124"/>
      <c r="D1112" s="124"/>
      <c r="E1112" s="124"/>
    </row>
    <row r="1113" spans="2:5">
      <c r="B1113" s="293"/>
      <c r="C1113" s="292"/>
      <c r="D1113" s="292"/>
      <c r="E1113" s="292"/>
    </row>
    <row r="1114" spans="2:5">
      <c r="B1114" s="293"/>
      <c r="C1114" s="292"/>
      <c r="D1114" s="292"/>
      <c r="E1114" s="292"/>
    </row>
    <row r="1115" spans="2:5">
      <c r="B1115" s="293"/>
      <c r="C1115" s="292"/>
      <c r="D1115" s="292"/>
      <c r="E1115" s="292"/>
    </row>
    <row r="1116" spans="2:5">
      <c r="B1116" s="293"/>
      <c r="C1116" s="292"/>
      <c r="D1116" s="292"/>
      <c r="E1116" s="292"/>
    </row>
    <row r="1117" spans="2:5">
      <c r="B1117" s="293"/>
      <c r="C1117" s="292"/>
      <c r="D1117" s="292"/>
      <c r="E1117" s="292"/>
    </row>
    <row r="1118" spans="2:5">
      <c r="B1118" s="293"/>
      <c r="C1118" s="292"/>
      <c r="D1118" s="292"/>
      <c r="E1118" s="292"/>
    </row>
    <row r="1119" spans="2:5">
      <c r="B1119" s="293"/>
      <c r="C1119" s="292"/>
      <c r="D1119" s="292"/>
      <c r="E1119" s="292"/>
    </row>
    <row r="1120" spans="2:5">
      <c r="B1120" s="293"/>
      <c r="C1120" s="292"/>
      <c r="D1120" s="292"/>
      <c r="E1120" s="292"/>
    </row>
    <row r="1121" spans="2:5">
      <c r="B1121" s="293"/>
      <c r="C1121" s="292"/>
      <c r="D1121" s="292"/>
      <c r="E1121" s="292"/>
    </row>
    <row r="1122" spans="2:5">
      <c r="B1122" s="293"/>
      <c r="C1122" s="292"/>
      <c r="D1122" s="292"/>
      <c r="E1122" s="292"/>
    </row>
    <row r="1123" spans="2:5">
      <c r="B1123" s="293"/>
      <c r="C1123" s="292"/>
      <c r="D1123" s="292"/>
      <c r="E1123" s="292"/>
    </row>
    <row r="1124" spans="2:5">
      <c r="B1124" s="293"/>
      <c r="C1124" s="292"/>
      <c r="D1124" s="292"/>
      <c r="E1124" s="292"/>
    </row>
    <row r="1125" spans="2:5">
      <c r="B1125" s="293"/>
      <c r="C1125" s="292"/>
      <c r="D1125" s="292"/>
      <c r="E1125" s="292"/>
    </row>
    <row r="1126" spans="2:5">
      <c r="B1126" s="293"/>
      <c r="C1126" s="292"/>
      <c r="D1126" s="292"/>
      <c r="E1126" s="292"/>
    </row>
    <row r="1127" spans="2:5">
      <c r="B1127" s="293"/>
      <c r="C1127" s="292"/>
      <c r="D1127" s="292"/>
      <c r="E1127" s="292"/>
    </row>
    <row r="1128" spans="2:5">
      <c r="B1128" s="293"/>
      <c r="C1128" s="292"/>
      <c r="D1128" s="292"/>
      <c r="E1128" s="292"/>
    </row>
    <row r="1129" spans="2:5">
      <c r="B1129" s="293"/>
      <c r="C1129" s="292"/>
      <c r="D1129" s="292"/>
      <c r="E1129" s="292"/>
    </row>
    <row r="1130" spans="2:5">
      <c r="B1130" s="293"/>
      <c r="C1130" s="292"/>
      <c r="D1130" s="292"/>
      <c r="E1130" s="292"/>
    </row>
    <row r="1131" spans="2:5">
      <c r="B1131" s="293"/>
      <c r="C1131" s="292"/>
      <c r="D1131" s="292"/>
      <c r="E1131" s="292"/>
    </row>
    <row r="1132" spans="2:5">
      <c r="B1132" s="293"/>
      <c r="C1132" s="292"/>
      <c r="D1132" s="292"/>
      <c r="E1132" s="292"/>
    </row>
    <row r="1133" spans="2:5">
      <c r="B1133" s="293"/>
      <c r="C1133" s="292"/>
      <c r="D1133" s="292"/>
      <c r="E1133" s="292"/>
    </row>
    <row r="1134" spans="2:5">
      <c r="B1134" s="293"/>
      <c r="C1134" s="292"/>
      <c r="D1134" s="292"/>
      <c r="E1134" s="292"/>
    </row>
    <row r="1135" spans="2:5">
      <c r="B1135" s="293"/>
      <c r="C1135" s="292"/>
      <c r="D1135" s="292"/>
      <c r="E1135" s="292"/>
    </row>
    <row r="1136" spans="2:5">
      <c r="B1136" s="293"/>
      <c r="C1136" s="292"/>
      <c r="D1136" s="292"/>
      <c r="E1136" s="292"/>
    </row>
    <row r="1137" spans="2:5">
      <c r="B1137" s="293"/>
      <c r="C1137" s="292"/>
      <c r="D1137" s="292"/>
      <c r="E1137" s="292"/>
    </row>
    <row r="1138" spans="2:5">
      <c r="B1138" s="293"/>
      <c r="C1138" s="292"/>
      <c r="D1138" s="292"/>
      <c r="E1138" s="292"/>
    </row>
    <row r="1139" spans="2:5">
      <c r="B1139" s="293"/>
      <c r="C1139" s="292"/>
      <c r="D1139" s="292"/>
      <c r="E1139" s="292"/>
    </row>
    <row r="1140" spans="2:5">
      <c r="B1140" s="293"/>
      <c r="C1140" s="292"/>
      <c r="D1140" s="292"/>
      <c r="E1140" s="292"/>
    </row>
    <row r="1141" spans="2:5">
      <c r="B1141" s="293"/>
      <c r="C1141" s="292"/>
      <c r="D1141" s="292"/>
      <c r="E1141" s="292"/>
    </row>
    <row r="1142" spans="2:5">
      <c r="B1142" s="293"/>
      <c r="C1142" s="292"/>
      <c r="D1142" s="292"/>
      <c r="E1142" s="292"/>
    </row>
    <row r="1143" spans="2:5">
      <c r="B1143" s="293"/>
      <c r="C1143" s="292"/>
      <c r="D1143" s="292"/>
      <c r="E1143" s="292"/>
    </row>
    <row r="1144" spans="2:5">
      <c r="B1144" s="293"/>
      <c r="C1144" s="292"/>
      <c r="D1144" s="292"/>
      <c r="E1144" s="292"/>
    </row>
    <row r="1145" spans="2:5">
      <c r="B1145" s="293"/>
      <c r="C1145" s="292"/>
      <c r="D1145" s="292"/>
      <c r="E1145" s="292"/>
    </row>
    <row r="1146" spans="2:5">
      <c r="B1146" s="293"/>
      <c r="C1146" s="292"/>
      <c r="D1146" s="292"/>
      <c r="E1146" s="292"/>
    </row>
    <row r="1147" spans="2:5">
      <c r="B1147" s="293"/>
      <c r="C1147" s="292"/>
      <c r="D1147" s="292"/>
      <c r="E1147" s="292"/>
    </row>
    <row r="1148" spans="2:5">
      <c r="B1148" s="293"/>
      <c r="C1148" s="292"/>
      <c r="D1148" s="292"/>
      <c r="E1148" s="292"/>
    </row>
    <row r="1149" spans="2:5">
      <c r="B1149" s="293"/>
      <c r="C1149" s="292"/>
      <c r="D1149" s="292"/>
      <c r="E1149" s="292"/>
    </row>
    <row r="1150" spans="2:5">
      <c r="B1150" s="293"/>
      <c r="C1150" s="292"/>
      <c r="D1150" s="292"/>
      <c r="E1150" s="292"/>
    </row>
    <row r="1151" spans="2:5">
      <c r="B1151" s="293"/>
      <c r="C1151" s="292"/>
      <c r="D1151" s="292"/>
      <c r="E1151" s="292"/>
    </row>
    <row r="1152" spans="2:5">
      <c r="B1152" s="293"/>
      <c r="C1152" s="292"/>
      <c r="D1152" s="292"/>
      <c r="E1152" s="292"/>
    </row>
    <row r="1153" spans="2:5">
      <c r="B1153" s="293"/>
      <c r="C1153" s="292"/>
      <c r="D1153" s="292"/>
      <c r="E1153" s="292"/>
    </row>
    <row r="1154" spans="2:5">
      <c r="B1154" s="293"/>
      <c r="C1154" s="292"/>
      <c r="D1154" s="292"/>
      <c r="E1154" s="292"/>
    </row>
    <row r="1155" spans="2:5">
      <c r="B1155" s="293"/>
      <c r="C1155" s="292"/>
      <c r="D1155" s="292"/>
      <c r="E1155" s="292"/>
    </row>
    <row r="1156" spans="2:5">
      <c r="B1156" s="293"/>
      <c r="C1156" s="292"/>
      <c r="D1156" s="292"/>
      <c r="E1156" s="292"/>
    </row>
    <row r="1157" spans="2:5">
      <c r="B1157" s="293"/>
      <c r="C1157" s="292"/>
      <c r="D1157" s="292"/>
      <c r="E1157" s="292"/>
    </row>
    <row r="1158" spans="2:5">
      <c r="B1158" s="293"/>
      <c r="C1158" s="292"/>
      <c r="D1158" s="292"/>
      <c r="E1158" s="292"/>
    </row>
    <row r="1159" spans="2:5">
      <c r="B1159" s="293"/>
      <c r="C1159" s="292"/>
      <c r="D1159" s="292"/>
      <c r="E1159" s="292"/>
    </row>
    <row r="1160" spans="2:5">
      <c r="B1160" s="293"/>
      <c r="C1160" s="292"/>
      <c r="D1160" s="292"/>
      <c r="E1160" s="292"/>
    </row>
    <row r="1161" spans="2:5">
      <c r="B1161" s="293"/>
      <c r="C1161" s="292"/>
      <c r="D1161" s="292"/>
      <c r="E1161" s="292"/>
    </row>
    <row r="1162" spans="2:5">
      <c r="B1162" s="293"/>
      <c r="C1162" s="292"/>
      <c r="D1162" s="292"/>
      <c r="E1162" s="292"/>
    </row>
    <row r="1163" spans="2:5">
      <c r="B1163" s="293"/>
      <c r="C1163" s="292"/>
      <c r="D1163" s="292"/>
      <c r="E1163" s="292"/>
    </row>
    <row r="1164" spans="2:5">
      <c r="B1164" s="293"/>
      <c r="C1164" s="292"/>
      <c r="D1164" s="292"/>
      <c r="E1164" s="292"/>
    </row>
    <row r="1165" spans="2:5">
      <c r="B1165" s="293"/>
      <c r="C1165" s="292"/>
      <c r="D1165" s="292"/>
      <c r="E1165" s="292"/>
    </row>
    <row r="1166" spans="2:5">
      <c r="B1166" s="293"/>
      <c r="C1166" s="292"/>
      <c r="D1166" s="292"/>
      <c r="E1166" s="292"/>
    </row>
    <row r="1167" spans="2:5">
      <c r="B1167" s="293"/>
      <c r="C1167" s="292"/>
      <c r="D1167" s="292"/>
      <c r="E1167" s="292"/>
    </row>
    <row r="1168" spans="2:5">
      <c r="B1168" s="293"/>
      <c r="C1168" s="292"/>
      <c r="D1168" s="292"/>
      <c r="E1168" s="292"/>
    </row>
    <row r="1169" spans="2:5">
      <c r="B1169" s="293"/>
      <c r="C1169" s="292"/>
      <c r="D1169" s="292"/>
      <c r="E1169" s="292"/>
    </row>
    <row r="1170" spans="2:5">
      <c r="B1170" s="293"/>
      <c r="C1170" s="292"/>
      <c r="D1170" s="292"/>
      <c r="E1170" s="292"/>
    </row>
    <row r="1171" spans="2:5">
      <c r="B1171" s="293"/>
      <c r="C1171" s="292"/>
      <c r="D1171" s="292"/>
      <c r="E1171" s="292"/>
    </row>
    <row r="1172" spans="2:5">
      <c r="B1172" s="293"/>
      <c r="C1172" s="292"/>
      <c r="D1172" s="292"/>
      <c r="E1172" s="292"/>
    </row>
    <row r="1173" spans="2:5">
      <c r="B1173" s="293"/>
      <c r="C1173" s="292"/>
      <c r="D1173" s="292"/>
      <c r="E1173" s="292"/>
    </row>
    <row r="1174" spans="2:5">
      <c r="B1174" s="293"/>
      <c r="C1174" s="292"/>
      <c r="D1174" s="292"/>
      <c r="E1174" s="292"/>
    </row>
    <row r="1175" spans="2:5">
      <c r="B1175" s="293"/>
      <c r="C1175" s="292"/>
      <c r="D1175" s="292"/>
      <c r="E1175" s="292"/>
    </row>
    <row r="1176" spans="2:5">
      <c r="B1176" s="293"/>
      <c r="C1176" s="292"/>
      <c r="D1176" s="292"/>
      <c r="E1176" s="292"/>
    </row>
    <row r="1177" spans="2:5">
      <c r="B1177" s="293"/>
      <c r="C1177" s="292"/>
      <c r="D1177" s="292"/>
      <c r="E1177" s="292"/>
    </row>
    <row r="1178" spans="2:5">
      <c r="B1178" s="293"/>
      <c r="C1178" s="292"/>
      <c r="D1178" s="292"/>
      <c r="E1178" s="292"/>
    </row>
    <row r="1179" spans="2:5">
      <c r="B1179" s="293"/>
      <c r="C1179" s="292"/>
      <c r="D1179" s="292"/>
      <c r="E1179" s="292"/>
    </row>
    <row r="1180" spans="2:5">
      <c r="B1180" s="293"/>
      <c r="C1180" s="292"/>
      <c r="D1180" s="292"/>
      <c r="E1180" s="292"/>
    </row>
    <row r="1181" spans="2:5">
      <c r="B1181" s="293"/>
      <c r="C1181" s="292"/>
      <c r="D1181" s="292"/>
      <c r="E1181" s="292"/>
    </row>
    <row r="1182" spans="2:5">
      <c r="B1182" s="293"/>
      <c r="C1182" s="292"/>
      <c r="D1182" s="292"/>
      <c r="E1182" s="292"/>
    </row>
    <row r="1183" spans="2:5">
      <c r="B1183" s="293"/>
      <c r="C1183" s="292"/>
      <c r="D1183" s="292"/>
      <c r="E1183" s="292"/>
    </row>
    <row r="1184" spans="2:5">
      <c r="B1184" s="293"/>
      <c r="C1184" s="292"/>
      <c r="D1184" s="292"/>
      <c r="E1184" s="292"/>
    </row>
    <row r="1185" spans="2:5">
      <c r="B1185" s="293"/>
      <c r="C1185" s="292"/>
      <c r="D1185" s="292"/>
      <c r="E1185" s="292"/>
    </row>
    <row r="1186" spans="2:5">
      <c r="B1186" s="293"/>
      <c r="C1186" s="292"/>
      <c r="D1186" s="292"/>
      <c r="E1186" s="292"/>
    </row>
    <row r="1187" spans="2:5">
      <c r="B1187" s="293"/>
      <c r="C1187" s="292"/>
      <c r="D1187" s="292"/>
      <c r="E1187" s="292"/>
    </row>
    <row r="1188" spans="2:5">
      <c r="B1188" s="293"/>
      <c r="C1188" s="292"/>
      <c r="D1188" s="292"/>
      <c r="E1188" s="292"/>
    </row>
    <row r="1189" spans="2:5">
      <c r="B1189" s="293"/>
      <c r="C1189" s="292"/>
      <c r="D1189" s="292"/>
      <c r="E1189" s="292"/>
    </row>
    <row r="1190" spans="2:5">
      <c r="B1190" s="293"/>
      <c r="C1190" s="292"/>
      <c r="D1190" s="292"/>
      <c r="E1190" s="292"/>
    </row>
    <row r="1191" spans="2:5">
      <c r="B1191" s="293"/>
      <c r="C1191" s="292"/>
      <c r="D1191" s="292"/>
      <c r="E1191" s="292"/>
    </row>
    <row r="1192" spans="2:5">
      <c r="B1192" s="293"/>
      <c r="C1192" s="292"/>
      <c r="D1192" s="292"/>
      <c r="E1192" s="292"/>
    </row>
    <row r="1193" spans="2:5">
      <c r="B1193" s="293"/>
      <c r="C1193" s="292"/>
      <c r="D1193" s="292"/>
      <c r="E1193" s="292"/>
    </row>
    <row r="1194" spans="2:5">
      <c r="B1194" s="293"/>
      <c r="C1194" s="292"/>
      <c r="D1194" s="292"/>
      <c r="E1194" s="292"/>
    </row>
    <row r="1195" spans="2:5">
      <c r="B1195" s="293"/>
      <c r="C1195" s="292"/>
      <c r="D1195" s="292"/>
      <c r="E1195" s="292"/>
    </row>
    <row r="1196" spans="2:5">
      <c r="B1196" s="293"/>
      <c r="C1196" s="292"/>
      <c r="D1196" s="292"/>
      <c r="E1196" s="292"/>
    </row>
    <row r="1197" spans="2:5">
      <c r="B1197" s="293"/>
      <c r="C1197" s="292"/>
      <c r="D1197" s="292"/>
      <c r="E1197" s="292"/>
    </row>
    <row r="1198" spans="2:5">
      <c r="B1198" s="293"/>
      <c r="C1198" s="292"/>
      <c r="D1198" s="292"/>
      <c r="E1198" s="292"/>
    </row>
    <row r="1199" spans="2:5">
      <c r="B1199" s="293"/>
      <c r="C1199" s="292"/>
      <c r="D1199" s="292"/>
      <c r="E1199" s="292"/>
    </row>
    <row r="1200" spans="2:5">
      <c r="B1200" s="293"/>
      <c r="C1200" s="292"/>
      <c r="D1200" s="292"/>
      <c r="E1200" s="292"/>
    </row>
    <row r="1201" spans="2:5">
      <c r="B1201" s="293"/>
      <c r="C1201" s="292"/>
      <c r="D1201" s="292"/>
      <c r="E1201" s="292"/>
    </row>
    <row r="1202" spans="2:5">
      <c r="B1202" s="293"/>
      <c r="C1202" s="292"/>
      <c r="D1202" s="292"/>
      <c r="E1202" s="292"/>
    </row>
    <row r="1203" spans="2:5">
      <c r="B1203" s="293"/>
      <c r="C1203" s="292"/>
      <c r="D1203" s="292"/>
      <c r="E1203" s="292"/>
    </row>
    <row r="1204" spans="2:5">
      <c r="B1204" s="293"/>
      <c r="C1204" s="292"/>
      <c r="D1204" s="292"/>
      <c r="E1204" s="292"/>
    </row>
    <row r="1205" spans="2:5">
      <c r="B1205" s="293"/>
      <c r="C1205" s="292"/>
      <c r="D1205" s="292"/>
      <c r="E1205" s="292"/>
    </row>
    <row r="1206" spans="2:5">
      <c r="B1206" s="310"/>
      <c r="C1206" s="124"/>
      <c r="D1206" s="124"/>
      <c r="E1206" s="124"/>
    </row>
    <row r="1207" spans="2:5">
      <c r="B1207" s="293"/>
      <c r="C1207" s="292"/>
      <c r="D1207" s="292"/>
      <c r="E1207" s="292"/>
    </row>
    <row r="1208" spans="2:5">
      <c r="B1208" s="293"/>
      <c r="C1208" s="292"/>
      <c r="D1208" s="292"/>
      <c r="E1208" s="292"/>
    </row>
    <row r="1209" spans="2:5">
      <c r="B1209" s="293"/>
      <c r="C1209" s="292"/>
      <c r="D1209" s="292"/>
      <c r="E1209" s="292"/>
    </row>
    <row r="1210" spans="2:5">
      <c r="B1210" s="293"/>
      <c r="C1210" s="292"/>
      <c r="D1210" s="292"/>
      <c r="E1210" s="292"/>
    </row>
    <row r="1211" spans="2:5">
      <c r="B1211" s="293"/>
      <c r="C1211" s="292"/>
      <c r="D1211" s="292"/>
      <c r="E1211" s="292"/>
    </row>
    <row r="1212" spans="2:5">
      <c r="B1212" s="293"/>
      <c r="C1212" s="292"/>
      <c r="D1212" s="292"/>
      <c r="E1212" s="292"/>
    </row>
    <row r="1213" spans="2:5">
      <c r="B1213" s="293"/>
      <c r="C1213" s="292"/>
      <c r="D1213" s="292"/>
      <c r="E1213" s="292"/>
    </row>
    <row r="1214" spans="2:5">
      <c r="B1214" s="293"/>
      <c r="C1214" s="292"/>
      <c r="D1214" s="292"/>
      <c r="E1214" s="292"/>
    </row>
    <row r="1215" spans="2:5">
      <c r="B1215" s="293"/>
      <c r="C1215" s="292"/>
      <c r="D1215" s="292"/>
      <c r="E1215" s="292"/>
    </row>
    <row r="1216" spans="2:5">
      <c r="B1216" s="293"/>
      <c r="C1216" s="292"/>
      <c r="D1216" s="292"/>
      <c r="E1216" s="292"/>
    </row>
    <row r="1217" spans="2:5">
      <c r="B1217" s="293"/>
      <c r="C1217" s="292"/>
      <c r="D1217" s="292"/>
      <c r="E1217" s="292"/>
    </row>
    <row r="1218" spans="2:5">
      <c r="B1218" s="293"/>
      <c r="C1218" s="292"/>
      <c r="D1218" s="292"/>
      <c r="E1218" s="292"/>
    </row>
    <row r="1219" spans="2:5">
      <c r="B1219" s="293"/>
      <c r="C1219" s="292"/>
      <c r="D1219" s="292"/>
      <c r="E1219" s="292"/>
    </row>
    <row r="1220" spans="2:5">
      <c r="B1220" s="293"/>
      <c r="C1220" s="292"/>
      <c r="D1220" s="292"/>
      <c r="E1220" s="292"/>
    </row>
    <row r="1221" spans="2:5">
      <c r="B1221" s="293"/>
      <c r="C1221" s="292"/>
      <c r="D1221" s="292"/>
      <c r="E1221" s="292"/>
    </row>
    <row r="1222" spans="2:5">
      <c r="B1222" s="293"/>
      <c r="C1222" s="292"/>
      <c r="D1222" s="292"/>
      <c r="E1222" s="292"/>
    </row>
    <row r="1223" spans="2:5">
      <c r="B1223" s="293"/>
      <c r="C1223" s="292"/>
      <c r="D1223" s="292"/>
      <c r="E1223" s="292"/>
    </row>
    <row r="1224" spans="2:5">
      <c r="B1224" s="293"/>
      <c r="C1224" s="292"/>
      <c r="D1224" s="292"/>
      <c r="E1224" s="292"/>
    </row>
    <row r="1225" spans="2:5">
      <c r="B1225" s="293"/>
      <c r="C1225" s="292"/>
      <c r="D1225" s="292"/>
      <c r="E1225" s="292"/>
    </row>
    <row r="1226" spans="2:5">
      <c r="B1226" s="293"/>
      <c r="C1226" s="292"/>
      <c r="D1226" s="292"/>
      <c r="E1226" s="292"/>
    </row>
    <row r="1227" spans="2:5">
      <c r="B1227" s="293"/>
      <c r="C1227" s="292"/>
      <c r="D1227" s="292"/>
      <c r="E1227" s="292"/>
    </row>
    <row r="1228" spans="2:5">
      <c r="B1228" s="293"/>
      <c r="C1228" s="292"/>
      <c r="D1228" s="292"/>
      <c r="E1228" s="292"/>
    </row>
    <row r="1229" spans="2:5">
      <c r="B1229" s="293"/>
      <c r="C1229" s="292"/>
      <c r="D1229" s="292"/>
      <c r="E1229" s="292"/>
    </row>
    <row r="1230" spans="2:5">
      <c r="B1230" s="293"/>
      <c r="C1230" s="292"/>
      <c r="D1230" s="292"/>
      <c r="E1230" s="292"/>
    </row>
    <row r="1231" spans="2:5">
      <c r="B1231" s="293"/>
      <c r="C1231" s="292"/>
      <c r="D1231" s="292"/>
      <c r="E1231" s="292"/>
    </row>
    <row r="1232" spans="2:5">
      <c r="B1232" s="293"/>
      <c r="C1232" s="292"/>
      <c r="D1232" s="292"/>
      <c r="E1232" s="292"/>
    </row>
    <row r="1233" spans="2:5">
      <c r="B1233" s="293"/>
      <c r="C1233" s="292"/>
      <c r="D1233" s="292"/>
      <c r="E1233" s="292"/>
    </row>
    <row r="1234" spans="2:5">
      <c r="B1234" s="293"/>
      <c r="C1234" s="292"/>
      <c r="D1234" s="292"/>
      <c r="E1234" s="292"/>
    </row>
    <row r="1235" spans="2:5">
      <c r="B1235" s="293"/>
      <c r="C1235" s="292"/>
      <c r="D1235" s="292"/>
      <c r="E1235" s="292"/>
    </row>
    <row r="1236" spans="2:5">
      <c r="B1236" s="293"/>
      <c r="C1236" s="292"/>
      <c r="D1236" s="292"/>
      <c r="E1236" s="292"/>
    </row>
    <row r="1237" spans="2:5">
      <c r="B1237" s="293"/>
      <c r="C1237" s="292"/>
      <c r="D1237" s="292"/>
      <c r="E1237" s="292"/>
    </row>
    <row r="1238" spans="2:5">
      <c r="B1238" s="293"/>
      <c r="C1238" s="292"/>
      <c r="D1238" s="292"/>
      <c r="E1238" s="292"/>
    </row>
    <row r="1239" spans="2:5">
      <c r="B1239" s="293"/>
      <c r="C1239" s="292"/>
      <c r="D1239" s="292"/>
      <c r="E1239" s="292"/>
    </row>
    <row r="1240" spans="2:5">
      <c r="B1240" s="293"/>
      <c r="C1240" s="292"/>
      <c r="D1240" s="292"/>
      <c r="E1240" s="292"/>
    </row>
    <row r="1241" spans="2:5">
      <c r="B1241" s="293"/>
      <c r="C1241" s="292"/>
      <c r="D1241" s="292"/>
      <c r="E1241" s="292"/>
    </row>
    <row r="1242" spans="2:5">
      <c r="B1242" s="293"/>
      <c r="C1242" s="292"/>
      <c r="D1242" s="292"/>
      <c r="E1242" s="292"/>
    </row>
    <row r="1243" spans="2:5">
      <c r="B1243" s="293"/>
      <c r="C1243" s="292"/>
      <c r="D1243" s="292"/>
      <c r="E1243" s="292"/>
    </row>
    <row r="1244" spans="2:5">
      <c r="B1244" s="293"/>
      <c r="C1244" s="292"/>
      <c r="D1244" s="292"/>
      <c r="E1244" s="292"/>
    </row>
    <row r="1245" spans="2:5">
      <c r="B1245" s="293"/>
      <c r="C1245" s="292"/>
      <c r="D1245" s="292"/>
      <c r="E1245" s="292"/>
    </row>
    <row r="1246" spans="2:5">
      <c r="B1246" s="293"/>
      <c r="C1246" s="292"/>
      <c r="D1246" s="292"/>
      <c r="E1246" s="292"/>
    </row>
    <row r="1247" spans="2:5">
      <c r="B1247" s="293"/>
      <c r="C1247" s="292"/>
      <c r="D1247" s="292"/>
      <c r="E1247" s="292"/>
    </row>
    <row r="1248" spans="2:5">
      <c r="B1248" s="293"/>
      <c r="C1248" s="292"/>
      <c r="D1248" s="292"/>
      <c r="E1248" s="292"/>
    </row>
    <row r="1249" spans="2:5">
      <c r="B1249" s="293"/>
      <c r="C1249" s="292"/>
      <c r="D1249" s="292"/>
      <c r="E1249" s="292"/>
    </row>
    <row r="1250" spans="2:5">
      <c r="B1250" s="293"/>
      <c r="C1250" s="292"/>
      <c r="D1250" s="292"/>
      <c r="E1250" s="292"/>
    </row>
    <row r="1251" spans="2:5">
      <c r="B1251" s="293"/>
      <c r="C1251" s="292"/>
      <c r="D1251" s="292"/>
      <c r="E1251" s="292"/>
    </row>
    <row r="1252" spans="2:5">
      <c r="B1252" s="293"/>
      <c r="C1252" s="292"/>
      <c r="D1252" s="292"/>
      <c r="E1252" s="292"/>
    </row>
    <row r="1253" spans="2:5">
      <c r="B1253" s="293"/>
      <c r="C1253" s="292"/>
      <c r="D1253" s="292"/>
      <c r="E1253" s="292"/>
    </row>
    <row r="1254" spans="2:5">
      <c r="B1254" s="293"/>
      <c r="C1254" s="292"/>
      <c r="D1254" s="292"/>
      <c r="E1254" s="292"/>
    </row>
    <row r="1255" spans="2:5">
      <c r="B1255" s="293"/>
      <c r="C1255" s="292"/>
      <c r="D1255" s="292"/>
      <c r="E1255" s="292"/>
    </row>
    <row r="1256" spans="2:5">
      <c r="B1256" s="293"/>
      <c r="C1256" s="292"/>
      <c r="D1256" s="292"/>
      <c r="E1256" s="292"/>
    </row>
    <row r="1257" spans="2:5">
      <c r="B1257" s="293"/>
      <c r="C1257" s="292"/>
      <c r="D1257" s="292"/>
      <c r="E1257" s="292"/>
    </row>
    <row r="1258" spans="2:5">
      <c r="B1258" s="293"/>
      <c r="C1258" s="292"/>
      <c r="D1258" s="292"/>
      <c r="E1258" s="292"/>
    </row>
    <row r="1259" spans="2:5">
      <c r="B1259" s="293"/>
      <c r="C1259" s="292"/>
      <c r="D1259" s="292"/>
      <c r="E1259" s="292"/>
    </row>
    <row r="1260" spans="2:5">
      <c r="B1260" s="293"/>
      <c r="C1260" s="292"/>
      <c r="D1260" s="292"/>
      <c r="E1260" s="292"/>
    </row>
    <row r="1261" spans="2:5">
      <c r="B1261" s="293"/>
      <c r="C1261" s="292"/>
      <c r="D1261" s="292"/>
      <c r="E1261" s="292"/>
    </row>
    <row r="1262" spans="2:5">
      <c r="B1262" s="293"/>
      <c r="C1262" s="292"/>
      <c r="D1262" s="292"/>
      <c r="E1262" s="292"/>
    </row>
    <row r="1263" spans="2:5">
      <c r="B1263" s="293"/>
      <c r="C1263" s="292"/>
      <c r="D1263" s="292"/>
      <c r="E1263" s="292"/>
    </row>
    <row r="1264" spans="2:5">
      <c r="B1264" s="293"/>
      <c r="C1264" s="292"/>
      <c r="D1264" s="292"/>
      <c r="E1264" s="292"/>
    </row>
    <row r="1265" spans="2:5">
      <c r="B1265" s="293"/>
      <c r="C1265" s="292"/>
      <c r="D1265" s="292"/>
      <c r="E1265" s="292"/>
    </row>
  </sheetData>
  <hyperlinks>
    <hyperlink ref="J33" r:id="rId1" display="https://www.equitymaster.com/stock-research/shareholding-pattern/NTPC/NTPC-Shareholding-Pattern?utm_source=stockquote-page&amp;utm_medium=website&amp;utm_campaign=more-info&amp;utm_content=shareholding-pattern" xr:uid="{B1B71D42-3AD7-41EF-A800-5D2C50F92A7D}"/>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9</vt:i4>
      </vt:variant>
    </vt:vector>
  </HeadingPairs>
  <TitlesOfParts>
    <vt:vector size="45" baseType="lpstr">
      <vt:lpstr>Quarters</vt:lpstr>
      <vt:lpstr>Cash Flow Statement</vt:lpstr>
      <vt:lpstr>Company Profile</vt:lpstr>
      <vt:lpstr>HistoricalFS</vt:lpstr>
      <vt:lpstr>Common Size Statement</vt:lpstr>
      <vt:lpstr>Ratio Analysis</vt:lpstr>
      <vt:lpstr>Profit &amp; Loss</vt:lpstr>
      <vt:lpstr>Balance Sheet</vt:lpstr>
      <vt:lpstr>Cash Flow</vt:lpstr>
      <vt:lpstr>Forecasting</vt:lpstr>
      <vt:lpstr>Beta - Regression</vt:lpstr>
      <vt:lpstr>Intrinic Growth</vt:lpstr>
      <vt:lpstr>WACC</vt:lpstr>
      <vt:lpstr>DCF&gt;</vt:lpstr>
      <vt:lpstr>DCF</vt:lpstr>
      <vt:lpstr>Beta - Comps</vt:lpstr>
      <vt:lpstr>Return on Markets</vt:lpstr>
      <vt:lpstr>Comps Value</vt:lpstr>
      <vt:lpstr>Football Analysis</vt:lpstr>
      <vt:lpstr>VAR&gt;</vt:lpstr>
      <vt:lpstr>Historical Approach</vt:lpstr>
      <vt:lpstr>Dupont Analysis</vt:lpstr>
      <vt:lpstr>Monte Carlo Simulation</vt:lpstr>
      <vt:lpstr>Altman Z-Score</vt:lpstr>
      <vt:lpstr>Data Room&gt;</vt:lpstr>
      <vt:lpstr>&lt;Regression Data&gt;</vt:lpstr>
      <vt:lpstr>Historical VAR Data</vt:lpstr>
      <vt:lpstr>List of Stocks</vt:lpstr>
      <vt:lpstr>Raw FS</vt:lpstr>
      <vt:lpstr>Input Sheet</vt:lpstr>
      <vt:lpstr>Raw Data</vt:lpstr>
      <vt:lpstr>Data Sheet</vt:lpstr>
      <vt:lpstr>Peers Data</vt:lpstr>
      <vt:lpstr>Sector Data</vt:lpstr>
      <vt:lpstr>Nifty Returns</vt:lpstr>
      <vt:lpstr>Share Price -  5Y</vt:lpstr>
      <vt:lpstr>'Altman Z-Score'!Print_Area</vt:lpstr>
      <vt:lpstr>'Beta - Regression'!Print_Area</vt:lpstr>
      <vt:lpstr>'Common Size Statement'!Print_Area</vt:lpstr>
      <vt:lpstr>DCF!Print_Area</vt:lpstr>
      <vt:lpstr>'Dupont Analysis'!Print_Area</vt:lpstr>
      <vt:lpstr>Forecasting!Print_Area</vt:lpstr>
      <vt:lpstr>HistoricalFS!Print_Area</vt:lpstr>
      <vt:lpstr>WACC!Print_Area</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Krishna C</cp:lastModifiedBy>
  <cp:lastPrinted>2025-03-06T18:13:18Z</cp:lastPrinted>
  <dcterms:created xsi:type="dcterms:W3CDTF">2012-08-17T09:55:37Z</dcterms:created>
  <dcterms:modified xsi:type="dcterms:W3CDTF">2025-04-07T22:22:50Z</dcterms:modified>
</cp:coreProperties>
</file>